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15" windowWidth="18675" windowHeight="12030" tabRatio="900"/>
  </bookViews>
  <sheets>
    <sheet name="NPV_BS" sheetId="91" r:id="rId1"/>
    <sheet name="Calibration_BS" sheetId="90" r:id="rId2"/>
    <sheet name="Pricing_IRS" sheetId="89" r:id="rId3"/>
    <sheet name="FirstLegAdmortization_IRS" sheetId="88" r:id="rId4"/>
    <sheet name="SecondLegAdmortization_IRS" sheetId="87" r:id="rId5"/>
    <sheet name="GeneralSettings_STD" sheetId="86" r:id="rId6"/>
    <sheet name="GBPSTD_STD" sheetId="85" r:id="rId7"/>
    <sheet name="GeneralSettings_MKT" sheetId="67" r:id="rId8"/>
    <sheet name="GBPLibor_MKT" sheetId="6" r:id="rId9"/>
    <sheet name="Deposits_MKT" sheetId="21" r:id="rId10"/>
    <sheet name="FRA_MKT" sheetId="22" r:id="rId11"/>
    <sheet name="IMMFra_MKT" sheetId="79" r:id="rId12"/>
    <sheet name="IMMFra6M _MKT" sheetId="25" r:id="rId13"/>
    <sheet name="OIS_MKT" sheetId="28" r:id="rId14"/>
    <sheet name="Futures3M_MKT" sheetId="24" r:id="rId15"/>
    <sheet name="FuturesHWConvAdj_MKT" sheetId="26" r:id="rId16"/>
    <sheet name="BasisSwap1MxM_MKT" sheetId="17" r:id="rId17"/>
    <sheet name="BasisSwap3M6M_MKT" sheetId="18" r:id="rId18"/>
    <sheet name="BasisSwapxM12M_MKT" sheetId="19" r:id="rId19"/>
    <sheet name="Swaps1M_MKT" sheetId="29" r:id="rId20"/>
    <sheet name="Swap3MAnnual_MKT" sheetId="83" r:id="rId21"/>
    <sheet name="Swap3MSemiAnnual_MKT" sheetId="82" r:id="rId22"/>
    <sheet name="Swap6M_MKT" sheetId="32" r:id="rId23"/>
    <sheet name="SwapsIMMDated_MKT" sheetId="30" r:id="rId24"/>
    <sheet name="LiborSwapIsda_MKT" sheetId="84" r:id="rId25"/>
  </sheets>
  <definedNames>
    <definedName name="AdditionalCF">Pricing_IRS!$M$28</definedName>
    <definedName name="AreaTable">GeneralSettings_MKT!$C$34:$D$49</definedName>
    <definedName name="Calendar" localSheetId="1">NPV_BS!$D$8</definedName>
    <definedName name="Calendar" localSheetId="6">GeneralSettings_STD!$D$14</definedName>
    <definedName name="Calendar" localSheetId="5">GeneralSettings_STD!$D$14</definedName>
    <definedName name="Calendar" localSheetId="0">NPV_BS!$D$8</definedName>
    <definedName name="Calendar">GeneralSettings_MKT!$D$18</definedName>
    <definedName name="Contributor" localSheetId="16">BasisSwap1MxM_MKT!$O$2</definedName>
    <definedName name="Contributor" localSheetId="17">BasisSwap3M6M_MKT!$O$2</definedName>
    <definedName name="Contributor" localSheetId="18">BasisSwapxM12M_MKT!$O$2</definedName>
    <definedName name="Contributor" localSheetId="9">Deposits_MKT!$M$2</definedName>
    <definedName name="Contributor" localSheetId="10">FRA_MKT!$O$2</definedName>
    <definedName name="Contributor" localSheetId="15">FuturesHWConvAdj_MKT!$L$2</definedName>
    <definedName name="Contributor" localSheetId="12">'IMMFra6M _MKT'!$O$2</definedName>
    <definedName name="Contributor" localSheetId="20">Swap3MAnnual_MKT!$O$2</definedName>
    <definedName name="Contributor" localSheetId="21">Swap3MSemiAnnual_MKT!$O$2</definedName>
    <definedName name="Contributor" localSheetId="22">Swap6M_MKT!$O$2</definedName>
    <definedName name="Contributor" localSheetId="19">Swaps1M_MKT!$O$2</definedName>
    <definedName name="Contributor" localSheetId="23">SwapsIMMDated_MKT!$O$2</definedName>
    <definedName name="Contributor">OIS_MKT!$O$2</definedName>
    <definedName name="Contributors">GeneralSettings_MKT!$C$23:$C$29</definedName>
    <definedName name="ContributorTable">GeneralSettings_MKT!$C$23:$D$29</definedName>
    <definedName name="currency" localSheetId="1">NPV_BS!$D$6</definedName>
    <definedName name="Currency" localSheetId="3">Pricing_IRS!$C$1</definedName>
    <definedName name="Currency" localSheetId="6">GeneralSettings_STD!$D$3</definedName>
    <definedName name="Currency" localSheetId="5">GeneralSettings_STD!$D$3</definedName>
    <definedName name="currency" localSheetId="0">NPV_BS!$D$6</definedName>
    <definedName name="Currency" localSheetId="2">Pricing_IRS!$C$1</definedName>
    <definedName name="Currency" localSheetId="4">Pricing_IRS!$C$1</definedName>
    <definedName name="Currency">GeneralSettings_MKT!$D$13</definedName>
    <definedName name="Custom" localSheetId="3">FirstLegAdmortization_IRS!$F$4:$F$123</definedName>
    <definedName name="Custom" localSheetId="4">SecondLegAdmortization_IRS!$F$4:$F$123</definedName>
    <definedName name="Dates" localSheetId="3">FirstLegAdmortization_IRS!$B$4:$B$123</definedName>
    <definedName name="Dates" localSheetId="4">SecondLegAdmortization_IRS!$B$4:$B$123</definedName>
    <definedName name="DiscountCurve">Pricing_IRS!$C$37</definedName>
    <definedName name="Discounting" localSheetId="1">NPV_BS!$D$13</definedName>
    <definedName name="Discounting" localSheetId="6">GeneralSettings_STD!$D$7</definedName>
    <definedName name="Discounting" localSheetId="5">GeneralSettings_STD!$D$7</definedName>
    <definedName name="Discounting" localSheetId="0">NPV_BS!$D$13</definedName>
    <definedName name="Discounting">GBPLibor_MKT!$D$4</definedName>
    <definedName name="Effective" localSheetId="3">FirstLegAdmortization_IRS!$C$4:$C$123</definedName>
    <definedName name="Effective" localSheetId="4">SecondLegAdmortization_IRS!$C$4:$C$123</definedName>
    <definedName name="Effective">SecondLegAdmortization_IRS!$C$4:$C$123</definedName>
    <definedName name="EvaluationDate" localSheetId="1">NPV_BS!$D$5</definedName>
    <definedName name="Evaluationdate" localSheetId="6">GeneralSettings_STD!$D$12</definedName>
    <definedName name="Evaluationdate" localSheetId="5">GeneralSettings_STD!$D$12</definedName>
    <definedName name="EvaluationDate" localSheetId="0">NPV_BS!$D$5</definedName>
    <definedName name="EvaluationDate">GeneralSettings_MKT!$D$5</definedName>
    <definedName name="familyName" localSheetId="1">NPV_BS!$D$7</definedName>
    <definedName name="FamilyName" localSheetId="6">GeneralSettings_STD!$D$8</definedName>
    <definedName name="FamilyName" localSheetId="5">GeneralSettings_STD!$D$8</definedName>
    <definedName name="FamilyName" localSheetId="24">LiborSwapIsda_MKT!$E$2</definedName>
    <definedName name="familyName" localSheetId="0">NPV_BS!$D$7</definedName>
    <definedName name="FamilyName">GeneralSettings_MKT!$D$15</definedName>
    <definedName name="FirstLegCF">Pricing_IRS!$C$28</definedName>
    <definedName name="FirstNominal" localSheetId="3">FirstLegAdmortization_IRS!$D$1</definedName>
    <definedName name="FirstNominal" localSheetId="4">SecondLegAdmortization_IRS!$D$1</definedName>
    <definedName name="fixedLefFrequency">NPV_BS!$D$22</definedName>
    <definedName name="fixedLegConvention">NPV_BS!$D$23</definedName>
    <definedName name="fixedLegDayCounter">NPV_BS!$D$24</definedName>
    <definedName name="FixingType" localSheetId="24">LiborSwapIsda_MKT!$E$3</definedName>
    <definedName name="FixingType">GeneralSettings_MKT!$D$17</definedName>
    <definedName name="floatingLegConvention">NPV_BS!$G$23</definedName>
    <definedName name="floatingLegDayCounter">NPV_BS!$G$25</definedName>
    <definedName name="floatingLegFrequency">NPV_BS!$G$22</definedName>
    <definedName name="floatingLegIndex">NPV_BS!$G$24</definedName>
    <definedName name="FRASeries" localSheetId="1">IF(CheckFRA=FALSE,FRANull,FRAQuotes)</definedName>
    <definedName name="FRASeries" localSheetId="3">IF(CheckFRA=FALSE,FRANull,FRAQuotes)</definedName>
    <definedName name="FRASeries" localSheetId="0">IF(CheckFRA=FALSE,FRANull,FRAQuotes)</definedName>
    <definedName name="FRASeries" localSheetId="2">IF(CheckFRA=FALSE,FRANull,FRAQuotes)</definedName>
    <definedName name="FRASeries">IF(CheckFRA=FALSE,FRANull,FRAQuotes)</definedName>
    <definedName name="French" localSheetId="3">FirstLegAdmortization_IRS!$H$4:$H$123</definedName>
    <definedName name="French" localSheetId="4">SecondLegAdmortization_IRS!$H$4:$H$123</definedName>
    <definedName name="FuturesCodes" localSheetId="14">Futures3M_MKT!$P$5:$P$46</definedName>
    <definedName name="FuturesCodes" localSheetId="12">'IMMFra6M _MKT'!$M$5:$M$8</definedName>
    <definedName name="FuturesDates" localSheetId="14">Futures3M_MKT!$Q$5:$Q$46</definedName>
    <definedName name="FuturesDates" localSheetId="12">'IMMFra6M _MKT'!$N$5:$N$8</definedName>
    <definedName name="IborIndex" localSheetId="14">Futures3M_MKT!$I$3</definedName>
    <definedName name="IMMFutSeries" localSheetId="1">IF(CheckIMMFut=FALSE,IMMFutNull,IMMFutQuotes)</definedName>
    <definedName name="IMMFutSeries" localSheetId="3">IF(CheckIMMFut=FALSE,IMMFutNull,IMMFutQuotes)</definedName>
    <definedName name="IMMFutSeries" localSheetId="0">IF(CheckIMMFut=FALSE,IMMFutNull,IMMFutQuotes)</definedName>
    <definedName name="IMMFutSeries" localSheetId="2">IF(CheckIMMFut=FALSE,IMMFutNull,IMMFutQuotes)</definedName>
    <definedName name="IMMFutSeries">IF(CheckIMMFut=FALSE,IMMFutNull,IMMFutQuotes)</definedName>
    <definedName name="IncludeFlag" localSheetId="6">GBPSTD_STD!$P$3:$P$89</definedName>
    <definedName name="IncludeSettlementDate">Pricing_IRS!$C$39</definedName>
    <definedName name="IndexCalendar">Pricing_IRS!$H$3</definedName>
    <definedName name="Instruments" localSheetId="16">BasisSwap1MxM_MKT!$N$5:$N$41</definedName>
    <definedName name="Instruments" localSheetId="17">BasisSwap3M6M_MKT!$N$5:$N$41</definedName>
    <definedName name="Instruments" localSheetId="18">BasisSwapxM12M_MKT!$N$5:$N$41</definedName>
    <definedName name="Instruments" localSheetId="9">Deposits_MKT!$L$5:$L$11</definedName>
    <definedName name="Instruments" localSheetId="10">FRA_MKT!$N$5:$N$58</definedName>
    <definedName name="Instruments" localSheetId="11">IMMFra_MKT!$P$5:$P$9</definedName>
    <definedName name="Instruments" localSheetId="20">Swap3MAnnual_MKT!$N$5:$N$43</definedName>
    <definedName name="Instruments" localSheetId="21">Swap3MSemiAnnual_MKT!$N$5:$N$41</definedName>
    <definedName name="Instruments" localSheetId="22">Swap6M_MKT!$N$5:$N$41</definedName>
    <definedName name="Instruments" localSheetId="19">Swaps1M_MKT!$N$5:$N$15</definedName>
    <definedName name="Instruments" localSheetId="23">SwapsIMMDated_MKT!$N$5:$N$11</definedName>
    <definedName name="Instruments">#REF!</definedName>
    <definedName name="LastFixingsTrigger">GeneralSettings_MKT!$D$8</definedName>
    <definedName name="LastUpdate">GeneralSettings_MKT!$I$5</definedName>
    <definedName name="LiveDataFeed">GeneralSettings_MKT!$I$4</definedName>
    <definedName name="MeanReversion" localSheetId="14">Futures3M_MKT!$I$2</definedName>
    <definedName name="MinDistance" localSheetId="6">GBPSTD_STD!$R$3:$R$89</definedName>
    <definedName name="None" localSheetId="3">FirstLegAdmortization_IRS!$D$1:$D$123</definedName>
    <definedName name="None" localSheetId="4">SecondLegAdmortization_IRS!$D$1:$D$123</definedName>
    <definedName name="NPV">Pricing_IRS!$C$47</definedName>
    <definedName name="NPVDate">Pricing_IRS!$C$41</definedName>
    <definedName name="ObjectOverwrite" localSheetId="6">GeneralSettings_STD!$D$6</definedName>
    <definedName name="ObjectOverwrite" localSheetId="5">GeneralSettings_STD!$D$6</definedName>
    <definedName name="ObjectOverwrite">GeneralSettings_MKT!$I$14</definedName>
    <definedName name="Payments" localSheetId="3">FirstLegAdmortization_IRS!$F$1</definedName>
    <definedName name="Payments" localSheetId="4">SecondLegAdmortization_IRS!$F$1</definedName>
    <definedName name="Permanent" localSheetId="6">GeneralSettings_STD!$D$4</definedName>
    <definedName name="Permanent" localSheetId="5">GeneralSettings_STD!$D$4</definedName>
    <definedName name="Permanent">GeneralSettings_MKT!$I$13</definedName>
    <definedName name="PillarDate">GeneralSettings_STD!$D$10</definedName>
    <definedName name="PriceTickValue">GeneralSettings_MKT!$I$17</definedName>
    <definedName name="Priority" localSheetId="6">GBPSTD_STD!$Q$3:$Q$89</definedName>
    <definedName name="Quote" localSheetId="16">BasisSwap1MxM_MKT!$W$5:$W$41</definedName>
    <definedName name="Quote" localSheetId="17">BasisSwap3M6M_MKT!$W$5:$W$41</definedName>
    <definedName name="Quote" localSheetId="18">BasisSwapxM12M_MKT!$W$5:$W$41</definedName>
    <definedName name="Quote" localSheetId="9">Deposits_MKT!$R$5:$R$11</definedName>
    <definedName name="Quote" localSheetId="10">FRA_MKT!$W$5:$W$58</definedName>
    <definedName name="Quote" localSheetId="14">Futures3M_MKT!$AC$5:$AC$46</definedName>
    <definedName name="Quote" localSheetId="15">FuturesHWConvAdj_MKT!$T$5:$T$6</definedName>
    <definedName name="Quote" localSheetId="11">IMMFra_MKT!$Z$5:$Z$9</definedName>
    <definedName name="Quote" localSheetId="12">'IMMFra6M _MKT'!$X$5:$X$8</definedName>
    <definedName name="Quote" localSheetId="13">OIS_MKT!$W$5:$W$40</definedName>
    <definedName name="Quote" localSheetId="20">Swap3MAnnual_MKT!$W$5:$W$43</definedName>
    <definedName name="Quote" localSheetId="21">Swap3MSemiAnnual_MKT!$W$5:$W$41</definedName>
    <definedName name="Quote" localSheetId="22">Swap6M_MKT!$W$5:$W$41</definedName>
    <definedName name="Quote" localSheetId="19">Swaps1M_MKT!$W$5:$W$15</definedName>
    <definedName name="Quote" localSheetId="23">SwapsIMMDated_MKT!$W$5:$W$11</definedName>
    <definedName name="QuoteLive" localSheetId="16">BasisSwap1MxM_MKT!$R$5:$R$41</definedName>
    <definedName name="QuoteLive" localSheetId="17">BasisSwap3M6M_MKT!$R$5:$R$41</definedName>
    <definedName name="QuoteLive" localSheetId="18">BasisSwapxM12M_MKT!$R$5:$R$41</definedName>
    <definedName name="QuoteLive" localSheetId="9">Deposits_MKT!$N$5:$N$11</definedName>
    <definedName name="QuoteLive" localSheetId="10">FRA_MKT!$R$5:$R$58</definedName>
    <definedName name="QuoteLive" localSheetId="14">Futures3M_MKT!$X$5:$X$46</definedName>
    <definedName name="QuoteLive" localSheetId="15">FuturesHWConvAdj_MKT!$P$5:$P$6</definedName>
    <definedName name="QuoteLive" localSheetId="11">IMMFra_MKT!$U$5:$U$9</definedName>
    <definedName name="QuoteLive" localSheetId="12">'IMMFra6M _MKT'!$S$5:$S$8</definedName>
    <definedName name="QuoteLive" localSheetId="13">OIS_MKT!$R$5:$R$40</definedName>
    <definedName name="QuoteLive" localSheetId="20">Swap3MAnnual_MKT!$R$5:$R$43</definedName>
    <definedName name="QuoteLive" localSheetId="21">Swap3MSemiAnnual_MKT!$R$5:$R$41</definedName>
    <definedName name="QuoteLive" localSheetId="22">Swap6M_MKT!$R$5:$R$41</definedName>
    <definedName name="QuoteLive" localSheetId="19">Swaps1M_MKT!$R$5:$R$15</definedName>
    <definedName name="QuoteLive" localSheetId="23">SwapsIMMDated_MKT!$R$5:$R$11</definedName>
    <definedName name="QuoteStatic" localSheetId="16">BasisSwap1MxM_MKT!$U$5:$U$41</definedName>
    <definedName name="QuoteStatic" localSheetId="17">BasisSwap3M6M_MKT!$U$5:$U$41</definedName>
    <definedName name="QuoteStatic" localSheetId="18">BasisSwapxM12M_MKT!$U$5:$U$41</definedName>
    <definedName name="QuoteStatic" localSheetId="9">Deposits_MKT!$P$5:$P$11</definedName>
    <definedName name="QuoteStatic" localSheetId="10">FRA_MKT!$U$5:$U$58</definedName>
    <definedName name="QuoteStatic" localSheetId="14">Futures3M_MKT!$AA$5:$AA$46</definedName>
    <definedName name="QuoteStatic" localSheetId="15">FuturesHWConvAdj_MKT!$R$5:$R$6</definedName>
    <definedName name="QuoteStatic" localSheetId="11">IMMFra_MKT!$X$5:$X$9</definedName>
    <definedName name="QuoteStatic" localSheetId="12">'IMMFra6M _MKT'!$V$5:$V$8</definedName>
    <definedName name="QuoteStatic" localSheetId="13">OIS_MKT!$U$5:$U$40</definedName>
    <definedName name="QuoteStatic" localSheetId="20">Swap3MAnnual_MKT!$U$5:$U$43</definedName>
    <definedName name="QuoteStatic" localSheetId="21">Swap3MSemiAnnual_MKT!$U$5:$U$41</definedName>
    <definedName name="QuoteStatic" localSheetId="22">Swap6M_MKT!$U$5:$U$41</definedName>
    <definedName name="QuoteStatic" localSheetId="19">Swaps1M_MKT!$U$5:$U$15</definedName>
    <definedName name="QuoteStatic" localSheetId="23">SwapsIMMDated_MKT!$U$5:$U$11</definedName>
    <definedName name="QuoteSuffix" localSheetId="6">GeneralSettings_STD!$D$9</definedName>
    <definedName name="QuoteSuffix" localSheetId="5">GeneralSettings_STD!$D$9</definedName>
    <definedName name="QuoteSuffix">GeneralSettings_MKT!$I$15</definedName>
    <definedName name="Rate" localSheetId="3">FirstLegAdmortization_IRS!$H$1</definedName>
    <definedName name="Rate" localSheetId="4">SecondLegAdmortization_IRS!$H$1</definedName>
    <definedName name="RateHelpers" localSheetId="6">GBPSTD_STD!$M$3:$M$89</definedName>
    <definedName name="RateHelpersSTD">GBPSTD_STD!$W$3:$W$89</definedName>
    <definedName name="RateTickValue">GeneralSettings_MKT!$I$16</definedName>
    <definedName name="ReutersRtMode">GeneralSettings_MKT!$I$18</definedName>
    <definedName name="Schedule" localSheetId="3">FirstLegAdmortization_IRS!$B$1</definedName>
    <definedName name="Schedule" localSheetId="4">SecondLegAdmortization_IRS!$B$1</definedName>
    <definedName name="SecondLegCF">Pricing_IRS!$G$28</definedName>
    <definedName name="SerialFutSeries" localSheetId="1">IF(CheckSerialFut=FALSE,SerialFutNull,SerialFutQuotes)</definedName>
    <definedName name="SerialFutSeries" localSheetId="3">IF(CheckSerialFut=FALSE,SerialFutNull,SerialFutQuotes)</definedName>
    <definedName name="SerialFutSeries" localSheetId="0">IF(CheckSerialFut=FALSE,SerialFutNull,SerialFutQuotes)</definedName>
    <definedName name="SerialFutSeries" localSheetId="2">IF(CheckSerialFut=FALSE,SerialFutNull,SerialFutQuotes)</definedName>
    <definedName name="SerialFutSeries">IF(CheckSerialFut=FALSE,SerialFutNull,SerialFutQuotes)</definedName>
    <definedName name="SettlementDate" localSheetId="1">NPV_BS!$D$10</definedName>
    <definedName name="SettlementDate" localSheetId="3">Pricing_IRS!$C$40</definedName>
    <definedName name="SettlementDate" localSheetId="0">NPV_BS!$D$10</definedName>
    <definedName name="SettlementDate" localSheetId="2">Pricing_IRS!$C$40</definedName>
    <definedName name="SettlementDate" localSheetId="4">Pricing_IRS!$C$40</definedName>
    <definedName name="Settlementdate">GeneralSettings_STD!$D$13</definedName>
    <definedName name="Step" localSheetId="3">FirstLegAdmortization_IRS!$G$4:$G$123</definedName>
    <definedName name="Step" localSheetId="4">SecondLegAdmortization_IRS!$G$4:$G$123</definedName>
    <definedName name="StepDecrement" localSheetId="3">FirstLegAdmortization_IRS!$G$1</definedName>
    <definedName name="StepDecrement" localSheetId="4">SecondLegAdmortization_IRS!$G$1</definedName>
    <definedName name="Swap3M4Y">Swap3MSemiAnnual_MKT!$W$11</definedName>
    <definedName name="Swap6M4Y">Swap6M_MKT!$W$11</definedName>
    <definedName name="SwapID">Pricing_IRS!$C$29</definedName>
    <definedName name="swapMaturityDate">NPV_BS!$D$18</definedName>
    <definedName name="swapStartDate">NPV_BS!$D$17</definedName>
    <definedName name="Traits" localSheetId="24">LiborSwapIsda_MKT!$M$23:$O$29</definedName>
    <definedName name="Trigger" localSheetId="16">BasisSwap1MxM_MKT!$AB$2</definedName>
    <definedName name="Trigger" localSheetId="17">BasisSwap3M6M_MKT!$AB$2</definedName>
    <definedName name="Trigger" localSheetId="18">BasisSwapxM12M_MKT!$AB$2</definedName>
    <definedName name="Trigger" localSheetId="1">Calibration_BS!$F$2</definedName>
    <definedName name="Trigger" localSheetId="9">Deposits_MKT!$W$2</definedName>
    <definedName name="Trigger" localSheetId="10">FRA_MKT!$AB$2</definedName>
    <definedName name="Trigger" localSheetId="14">Futures3M_MKT!$AH$2</definedName>
    <definedName name="Trigger" localSheetId="15">FuturesHWConvAdj_MKT!$Z$2</definedName>
    <definedName name="Trigger" localSheetId="8">GBPLibor_MKT!$Q$4</definedName>
    <definedName name="Trigger" localSheetId="6">GBPSTD_STD!$AI$3</definedName>
    <definedName name="Trigger" localSheetId="7">GeneralSettings_MKT!$M$3</definedName>
    <definedName name="Trigger" localSheetId="5">GeneralSettings_STD!$H$2</definedName>
    <definedName name="Trigger" localSheetId="11">IMMFra_MKT!$AE$2</definedName>
    <definedName name="Trigger" localSheetId="12">'IMMFra6M _MKT'!$AC$2</definedName>
    <definedName name="Trigger" localSheetId="24">LiborSwapIsda_MKT!$K$2</definedName>
    <definedName name="Trigger" localSheetId="0">NPV_BS!$G$2</definedName>
    <definedName name="Trigger" localSheetId="13">OIS_MKT!$AB$2</definedName>
    <definedName name="Trigger" localSheetId="2">Pricing_IRS!$R$2</definedName>
    <definedName name="Trigger" localSheetId="20">Swap3MAnnual_MKT!$AB$2</definedName>
    <definedName name="Trigger" localSheetId="21">Swap3MSemiAnnual_MKT!$AB$2</definedName>
    <definedName name="Trigger" localSheetId="22">Swap6M_MKT!$AB$2</definedName>
    <definedName name="Trigger" localSheetId="19">Swaps1M_MKT!$AB$2</definedName>
    <definedName name="Trigger" localSheetId="23">SwapsIMMDated_MKT!$AB$2</definedName>
    <definedName name="Trigger2" localSheetId="16">BasisSwap1MxM_MKT!$AB$3</definedName>
    <definedName name="Trigger2" localSheetId="17">BasisSwap3M6M_MKT!$AB$3</definedName>
    <definedName name="Trigger2" localSheetId="18">BasisSwapxM12M_MKT!$AB$3</definedName>
    <definedName name="Trigger2" localSheetId="1">Calibration_BS!$F$3</definedName>
    <definedName name="Trigger2" localSheetId="9">Deposits_MKT!$W$3</definedName>
    <definedName name="Trigger2" localSheetId="10">FRA_MKT!$AB$3</definedName>
    <definedName name="Trigger2" localSheetId="14">Futures3M_MKT!$AH$3</definedName>
    <definedName name="Trigger2" localSheetId="15">FuturesHWConvAdj_MKT!$Z$3</definedName>
    <definedName name="Trigger2" localSheetId="8">GBPLibor_MKT!$Q$5</definedName>
    <definedName name="Trigger2" localSheetId="6">GBPSTD_STD!$AI$4</definedName>
    <definedName name="Trigger2" localSheetId="7">GeneralSettings_MKT!$M$4</definedName>
    <definedName name="Trigger2" localSheetId="5">GeneralSettings_STD!$H$3</definedName>
    <definedName name="Trigger2" localSheetId="11">IMMFra_MKT!$AE$3</definedName>
    <definedName name="Trigger2" localSheetId="12">'IMMFra6M _MKT'!$AC$3</definedName>
    <definedName name="Trigger2" localSheetId="24">LiborSwapIsda_MKT!$K$3</definedName>
    <definedName name="Trigger2" localSheetId="0">NPV_BS!$G$3</definedName>
    <definedName name="Trigger2" localSheetId="13">OIS_MKT!$AB$3</definedName>
    <definedName name="Trigger2" localSheetId="2">Pricing_IRS!$R$3</definedName>
    <definedName name="Trigger2" localSheetId="20">Swap3MAnnual_MKT!$AB$3</definedName>
    <definedName name="Trigger2" localSheetId="21">Swap3MSemiAnnual_MKT!$AB$3</definedName>
    <definedName name="Trigger2" localSheetId="22">Swap6M_MKT!$AB$3</definedName>
    <definedName name="Trigger2" localSheetId="19">Swaps1M_MKT!$AB$3</definedName>
    <definedName name="Trigger2" localSheetId="23">SwapsIMMDated_MKT!$AB$3</definedName>
    <definedName name="Trigger2">#REF!</definedName>
    <definedName name="TriggerCounter">GeneralSettings_MKT!$D$7</definedName>
    <definedName name="Type" localSheetId="3">FirstLegAdmortization_IRS!$C$1</definedName>
    <definedName name="Type" localSheetId="4">SecondLegAdmortization_IRS!$C$1</definedName>
    <definedName name="type">NPV_BS!$D$19</definedName>
    <definedName name="Volatility" localSheetId="14">Futures3M_MKT!$I$1</definedName>
    <definedName name="YieldCurve_STD">GeneralSettings_STD!$D$18</definedName>
  </definedNames>
  <calcPr calcId="145621"/>
</workbook>
</file>

<file path=xl/calcChain.xml><?xml version="1.0" encoding="utf-8"?>
<calcChain xmlns="http://schemas.openxmlformats.org/spreadsheetml/2006/main">
  <c r="G24" i="91" l="1"/>
  <c r="D23" i="90"/>
  <c r="F23" i="90"/>
  <c r="G23" i="90"/>
  <c r="D24" i="90"/>
  <c r="F24" i="90"/>
  <c r="G24" i="90"/>
  <c r="D25" i="90"/>
  <c r="F25" i="90"/>
  <c r="G25" i="90"/>
  <c r="D26" i="90"/>
  <c r="F26" i="90"/>
  <c r="G26" i="90"/>
  <c r="D27" i="90"/>
  <c r="F27" i="90"/>
  <c r="G27" i="90"/>
  <c r="D28" i="90"/>
  <c r="F28" i="90"/>
  <c r="G28" i="90"/>
  <c r="D29" i="90"/>
  <c r="F29" i="90"/>
  <c r="G29" i="90"/>
  <c r="D30" i="90"/>
  <c r="F30" i="90"/>
  <c r="G30" i="90"/>
  <c r="D31" i="90"/>
  <c r="F31" i="90"/>
  <c r="G31" i="90"/>
  <c r="D32" i="90"/>
  <c r="F32" i="90"/>
  <c r="G32" i="90"/>
  <c r="D33" i="90"/>
  <c r="F33" i="90"/>
  <c r="G33" i="90"/>
  <c r="C1" i="89"/>
  <c r="O4" i="89"/>
  <c r="E5" i="89"/>
  <c r="D5" i="89" s="1"/>
  <c r="C5" i="89" s="1"/>
  <c r="I5" i="89"/>
  <c r="H5" i="89" s="1"/>
  <c r="G5" i="89" s="1"/>
  <c r="O5" i="89"/>
  <c r="E6" i="89"/>
  <c r="D6" i="89" s="1"/>
  <c r="C6" i="89" s="1"/>
  <c r="I6" i="89"/>
  <c r="H6" i="89" s="1"/>
  <c r="G6" i="89" s="1"/>
  <c r="O6" i="89"/>
  <c r="C7" i="89"/>
  <c r="H7" i="89" s="1"/>
  <c r="G7" i="89" s="1"/>
  <c r="D7" i="89"/>
  <c r="O7" i="89"/>
  <c r="O8" i="89"/>
  <c r="O9" i="89"/>
  <c r="O10" i="89"/>
  <c r="O11" i="89"/>
  <c r="D12" i="89"/>
  <c r="C12" i="89" s="1"/>
  <c r="H12" i="89"/>
  <c r="G12" i="89" s="1"/>
  <c r="O12" i="89"/>
  <c r="D13" i="89"/>
  <c r="C13" i="89" s="1"/>
  <c r="H13" i="89"/>
  <c r="G13" i="89" s="1"/>
  <c r="O13" i="89"/>
  <c r="O14" i="89"/>
  <c r="O15" i="89"/>
  <c r="D16" i="89"/>
  <c r="C16" i="89" s="1"/>
  <c r="H16" i="89"/>
  <c r="G16" i="89" s="1"/>
  <c r="O16" i="89"/>
  <c r="D17" i="89"/>
  <c r="C17" i="89" s="1"/>
  <c r="H17" i="89"/>
  <c r="G17" i="89" s="1"/>
  <c r="O17" i="89"/>
  <c r="D18" i="89"/>
  <c r="C18" i="89" s="1"/>
  <c r="H18" i="89"/>
  <c r="G18" i="89" s="1"/>
  <c r="O18" i="89"/>
  <c r="O19" i="89"/>
  <c r="D20" i="89"/>
  <c r="C20" i="89" s="1"/>
  <c r="H20" i="89"/>
  <c r="G20" i="89" s="1"/>
  <c r="O20" i="89"/>
  <c r="O21" i="89"/>
  <c r="E22" i="89"/>
  <c r="D22" i="89" s="1"/>
  <c r="C22" i="89" s="1"/>
  <c r="I22" i="89"/>
  <c r="H22" i="89" s="1"/>
  <c r="G22" i="89" s="1"/>
  <c r="O22" i="89"/>
  <c r="C23" i="89"/>
  <c r="E21" i="89" s="1"/>
  <c r="D23" i="89"/>
  <c r="G23" i="89"/>
  <c r="H23" i="89"/>
  <c r="E30" i="90"/>
  <c r="E28" i="90"/>
  <c r="H31" i="91"/>
  <c r="E31" i="90"/>
  <c r="E32" i="90"/>
  <c r="H30" i="91"/>
  <c r="E29" i="90"/>
  <c r="E33" i="90"/>
  <c r="I25" i="90" l="1"/>
  <c r="I27" i="90"/>
  <c r="I32" i="90"/>
  <c r="L32" i="90" s="1"/>
  <c r="I24" i="90"/>
  <c r="I29" i="90"/>
  <c r="L29" i="90" s="1"/>
  <c r="I33" i="90"/>
  <c r="L33" i="90" s="1"/>
  <c r="I26" i="90"/>
  <c r="I31" i="90"/>
  <c r="L31" i="90" s="1"/>
  <c r="I23" i="90"/>
  <c r="I30" i="90"/>
  <c r="L30" i="90" s="1"/>
  <c r="I28" i="90"/>
  <c r="L28" i="90" s="1"/>
  <c r="D9" i="89"/>
  <c r="C9" i="89" s="1"/>
  <c r="D21" i="89"/>
  <c r="C21" i="89" s="1"/>
  <c r="O23" i="89"/>
  <c r="E24" i="89"/>
  <c r="D24" i="89" s="1"/>
  <c r="C24" i="89" s="1"/>
  <c r="I24" i="89"/>
  <c r="H24" i="89" s="1"/>
  <c r="G24" i="89" s="1"/>
  <c r="H9" i="89" l="1"/>
  <c r="G9" i="89" s="1"/>
  <c r="O24" i="89"/>
  <c r="D25" i="89"/>
  <c r="C25" i="89" s="1"/>
  <c r="H25" i="89"/>
  <c r="G25" i="89" s="1"/>
  <c r="O25" i="89" l="1"/>
  <c r="E26" i="89"/>
  <c r="D26" i="89" s="1"/>
  <c r="C26" i="89" s="1"/>
  <c r="I26" i="89"/>
  <c r="H26" i="89" s="1"/>
  <c r="G26" i="89" s="1"/>
  <c r="O26" i="89" l="1"/>
  <c r="D27" i="89"/>
  <c r="C27" i="89" s="1"/>
  <c r="K3" i="89" s="1"/>
  <c r="H27" i="89"/>
  <c r="G27" i="89" s="1"/>
  <c r="K4" i="89" s="1"/>
  <c r="D31" i="89" l="1"/>
  <c r="C31" i="89" s="1"/>
  <c r="H31" i="89" l="1"/>
  <c r="D32" i="89"/>
  <c r="C32" i="89" s="1"/>
  <c r="H32" i="89"/>
  <c r="G32" i="89" s="1"/>
  <c r="D33" i="89"/>
  <c r="C33" i="89" l="1"/>
  <c r="H33" i="89"/>
  <c r="G33" i="89" l="1"/>
  <c r="D34" i="89"/>
  <c r="C34" i="89" l="1"/>
  <c r="H34" i="89"/>
  <c r="G35" i="89"/>
  <c r="C35" i="89"/>
  <c r="G34" i="89" l="1"/>
  <c r="C37" i="89"/>
  <c r="C39" i="89"/>
  <c r="C40" i="89"/>
  <c r="C1" i="88" l="1"/>
  <c r="D1" i="88"/>
  <c r="H1" i="88"/>
  <c r="D123" i="88"/>
  <c r="F123" i="88"/>
  <c r="C1" i="87"/>
  <c r="D1" i="87"/>
  <c r="G1" i="87" s="1"/>
  <c r="H1" i="87"/>
  <c r="G51" i="89"/>
  <c r="M50" i="89"/>
  <c r="G50" i="89"/>
  <c r="C51" i="89"/>
  <c r="M51" i="89"/>
  <c r="C50" i="89"/>
  <c r="I5" i="88" l="1"/>
  <c r="I87" i="88"/>
  <c r="I86" i="88"/>
  <c r="I85" i="88"/>
  <c r="I83" i="88"/>
  <c r="I54" i="88"/>
  <c r="I45" i="88"/>
  <c r="I31" i="88"/>
  <c r="I117" i="88"/>
  <c r="I30" i="88"/>
  <c r="I115" i="88"/>
  <c r="I74" i="88"/>
  <c r="I29" i="88"/>
  <c r="I114" i="88"/>
  <c r="I61" i="88"/>
  <c r="I22" i="88"/>
  <c r="I110" i="88"/>
  <c r="I57" i="88"/>
  <c r="I13" i="88"/>
  <c r="I103" i="88"/>
  <c r="I55" i="88"/>
  <c r="I99" i="88"/>
  <c r="I73" i="88"/>
  <c r="I43" i="88"/>
  <c r="I6" i="88"/>
  <c r="I98" i="88"/>
  <c r="I71" i="88"/>
  <c r="I42" i="88"/>
  <c r="I4" i="88"/>
  <c r="I97" i="88"/>
  <c r="I67" i="88"/>
  <c r="I41" i="88"/>
  <c r="I109" i="88"/>
  <c r="I95" i="88"/>
  <c r="I82" i="88"/>
  <c r="I66" i="88"/>
  <c r="I53" i="88"/>
  <c r="I39" i="88"/>
  <c r="I21" i="88"/>
  <c r="H4" i="88"/>
  <c r="I121" i="88"/>
  <c r="I107" i="88"/>
  <c r="I94" i="88"/>
  <c r="I78" i="88"/>
  <c r="I65" i="88"/>
  <c r="I51" i="88"/>
  <c r="I35" i="88"/>
  <c r="I18" i="88"/>
  <c r="G4" i="88"/>
  <c r="I119" i="88"/>
  <c r="I106" i="88"/>
  <c r="I93" i="88"/>
  <c r="I77" i="88"/>
  <c r="I63" i="88"/>
  <c r="I50" i="88"/>
  <c r="I34" i="88"/>
  <c r="I17" i="88"/>
  <c r="I7" i="88"/>
  <c r="I118" i="88"/>
  <c r="I105" i="88"/>
  <c r="I89" i="88"/>
  <c r="I75" i="88"/>
  <c r="I62" i="88"/>
  <c r="I46" i="88"/>
  <c r="I33" i="88"/>
  <c r="I14" i="88"/>
  <c r="G1" i="88"/>
  <c r="I113" i="88"/>
  <c r="I102" i="88"/>
  <c r="I91" i="88"/>
  <c r="I81" i="88"/>
  <c r="I70" i="88"/>
  <c r="I59" i="88"/>
  <c r="I49" i="88"/>
  <c r="I38" i="88"/>
  <c r="I26" i="88"/>
  <c r="I10" i="88"/>
  <c r="I122" i="88"/>
  <c r="I111" i="88"/>
  <c r="I101" i="88"/>
  <c r="I90" i="88"/>
  <c r="I79" i="88"/>
  <c r="I69" i="88"/>
  <c r="I58" i="88"/>
  <c r="I47" i="88"/>
  <c r="I37" i="88"/>
  <c r="I25" i="88"/>
  <c r="I9" i="88"/>
  <c r="I123" i="88"/>
  <c r="I120" i="88"/>
  <c r="I116" i="88"/>
  <c r="I112" i="88"/>
  <c r="I108" i="88"/>
  <c r="I104" i="88"/>
  <c r="I100" i="88"/>
  <c r="I96" i="88"/>
  <c r="I92" i="88"/>
  <c r="I88" i="88"/>
  <c r="I84" i="88"/>
  <c r="I80" i="88"/>
  <c r="I76" i="88"/>
  <c r="I72" i="88"/>
  <c r="I68" i="88"/>
  <c r="I64" i="88"/>
  <c r="I60" i="88"/>
  <c r="I56" i="88"/>
  <c r="I52" i="88"/>
  <c r="I48" i="88"/>
  <c r="I44" i="88"/>
  <c r="I40" i="88"/>
  <c r="I36" i="88"/>
  <c r="I32" i="88"/>
  <c r="I28" i="88"/>
  <c r="I24" i="88"/>
  <c r="I20" i="88"/>
  <c r="I16" i="88"/>
  <c r="I12" i="88"/>
  <c r="I8" i="88"/>
  <c r="I27" i="88"/>
  <c r="I23" i="88"/>
  <c r="I19" i="88"/>
  <c r="I15" i="88"/>
  <c r="I11" i="88"/>
  <c r="G4" i="87"/>
  <c r="H4" i="87"/>
  <c r="I4" i="87"/>
  <c r="I5" i="87"/>
  <c r="I6" i="87"/>
  <c r="I7" i="87"/>
  <c r="I8" i="87"/>
  <c r="I9" i="87"/>
  <c r="I10" i="87"/>
  <c r="I11" i="87"/>
  <c r="I12" i="87"/>
  <c r="I13" i="87"/>
  <c r="I14" i="87"/>
  <c r="I15" i="87"/>
  <c r="I16" i="87"/>
  <c r="I17" i="87"/>
  <c r="I18" i="87"/>
  <c r="I19" i="87"/>
  <c r="I20" i="87"/>
  <c r="I21" i="87"/>
  <c r="I22" i="87"/>
  <c r="I23" i="87"/>
  <c r="I24" i="87"/>
  <c r="I25" i="87"/>
  <c r="I26" i="87"/>
  <c r="I27" i="87"/>
  <c r="I28" i="87"/>
  <c r="I29" i="87"/>
  <c r="I30" i="87"/>
  <c r="I31" i="87"/>
  <c r="I32" i="87"/>
  <c r="I33" i="87"/>
  <c r="I34" i="87"/>
  <c r="I35" i="87"/>
  <c r="I36" i="87"/>
  <c r="I37" i="87"/>
  <c r="I38" i="87"/>
  <c r="I39" i="87"/>
  <c r="I40" i="87"/>
  <c r="I41" i="87"/>
  <c r="I42" i="87"/>
  <c r="I43" i="87"/>
  <c r="I44" i="87"/>
  <c r="I45" i="87"/>
  <c r="I46" i="87"/>
  <c r="I47" i="87"/>
  <c r="I48" i="87"/>
  <c r="I49" i="87"/>
  <c r="I50" i="87"/>
  <c r="I51" i="87"/>
  <c r="I52" i="87"/>
  <c r="I53" i="87"/>
  <c r="I54" i="87"/>
  <c r="I55" i="87"/>
  <c r="I56" i="87"/>
  <c r="I57" i="87"/>
  <c r="I58" i="87"/>
  <c r="I59" i="87"/>
  <c r="I60" i="87"/>
  <c r="I61" i="87"/>
  <c r="I62" i="87"/>
  <c r="I63" i="87"/>
  <c r="I64" i="87"/>
  <c r="I65" i="87"/>
  <c r="I66" i="87"/>
  <c r="I67" i="87"/>
  <c r="I68" i="87"/>
  <c r="I69" i="87"/>
  <c r="I70" i="87"/>
  <c r="I71" i="87"/>
  <c r="I72" i="87"/>
  <c r="I73" i="87"/>
  <c r="I74" i="87"/>
  <c r="I75" i="87"/>
  <c r="I76" i="87"/>
  <c r="I77" i="87"/>
  <c r="I78" i="87"/>
  <c r="I79" i="87"/>
  <c r="I80" i="87"/>
  <c r="I81" i="87"/>
  <c r="I82" i="87"/>
  <c r="I83" i="87"/>
  <c r="I84" i="87"/>
  <c r="I85" i="87"/>
  <c r="I86" i="87"/>
  <c r="I87" i="87"/>
  <c r="I88" i="87"/>
  <c r="I89" i="87"/>
  <c r="I90" i="87"/>
  <c r="I91" i="87"/>
  <c r="I92" i="87"/>
  <c r="I93" i="87"/>
  <c r="I94" i="87"/>
  <c r="I95" i="87"/>
  <c r="I96" i="87"/>
  <c r="I97" i="87"/>
  <c r="I98" i="87"/>
  <c r="I99" i="87"/>
  <c r="I100" i="87"/>
  <c r="I101" i="87"/>
  <c r="I102" i="87"/>
  <c r="I103" i="87"/>
  <c r="I104" i="87"/>
  <c r="I105" i="87"/>
  <c r="I106" i="87"/>
  <c r="I107" i="87"/>
  <c r="I108" i="87"/>
  <c r="I109" i="87"/>
  <c r="I110" i="87"/>
  <c r="I111" i="87"/>
  <c r="I112" i="87"/>
  <c r="I113" i="87"/>
  <c r="I114" i="87"/>
  <c r="I115" i="87"/>
  <c r="I116" i="87"/>
  <c r="I117" i="87"/>
  <c r="I118" i="87"/>
  <c r="I119" i="87"/>
  <c r="I120" i="87"/>
  <c r="I121" i="87"/>
  <c r="I122" i="87"/>
  <c r="D123" i="87"/>
  <c r="F123" i="87"/>
  <c r="I123" i="87"/>
  <c r="K2" i="84" l="1"/>
  <c r="AB2" i="30"/>
  <c r="AB2" i="32"/>
  <c r="AB2" i="82"/>
  <c r="AB2" i="83"/>
  <c r="AB2" i="29"/>
  <c r="AB2" i="19"/>
  <c r="AB2" i="18"/>
  <c r="AB2" i="17"/>
  <c r="Z2" i="26"/>
  <c r="AH2" i="24"/>
  <c r="AB2" i="28"/>
  <c r="AC2" i="25"/>
  <c r="AE2" i="79"/>
  <c r="AB2" i="22"/>
  <c r="W2" i="21"/>
  <c r="Q4" i="6"/>
  <c r="D4" i="67"/>
  <c r="D9" i="6"/>
  <c r="D20" i="86" l="1"/>
  <c r="V1" i="85"/>
  <c r="C3" i="85"/>
  <c r="H3" i="85"/>
  <c r="L3" i="85"/>
  <c r="C4" i="85"/>
  <c r="H4" i="85"/>
  <c r="L4" i="85"/>
  <c r="M4" i="85"/>
  <c r="C5" i="85"/>
  <c r="H5" i="85"/>
  <c r="L5" i="85"/>
  <c r="M5" i="85"/>
  <c r="C6" i="85"/>
  <c r="G6" i="85" s="1"/>
  <c r="H6" i="85"/>
  <c r="L6" i="85"/>
  <c r="C7" i="85"/>
  <c r="G7" i="85" s="1"/>
  <c r="H7" i="85"/>
  <c r="L7" i="85"/>
  <c r="C8" i="85"/>
  <c r="G8" i="85" s="1"/>
  <c r="H8" i="85"/>
  <c r="L8" i="85"/>
  <c r="C9" i="85"/>
  <c r="G9" i="85" s="1"/>
  <c r="H9" i="85"/>
  <c r="L9" i="85"/>
  <c r="C10" i="85"/>
  <c r="G10" i="85" s="1"/>
  <c r="H10" i="85"/>
  <c r="L10" i="85"/>
  <c r="C11" i="85"/>
  <c r="G11" i="85" s="1"/>
  <c r="H11" i="85"/>
  <c r="L11" i="85"/>
  <c r="M11" i="85"/>
  <c r="L12" i="85"/>
  <c r="M12" i="85"/>
  <c r="L13" i="85"/>
  <c r="M13" i="85"/>
  <c r="C14" i="85"/>
  <c r="H14" i="85" s="1"/>
  <c r="G14" i="85"/>
  <c r="L14" i="85"/>
  <c r="M14" i="85"/>
  <c r="C15" i="85"/>
  <c r="H15" i="85" s="1"/>
  <c r="G15" i="85"/>
  <c r="L15" i="85"/>
  <c r="M15" i="85"/>
  <c r="C16" i="85"/>
  <c r="H16" i="85" s="1"/>
  <c r="G16" i="85"/>
  <c r="L16" i="85"/>
  <c r="M16" i="85"/>
  <c r="C17" i="85"/>
  <c r="H17" i="85" s="1"/>
  <c r="G17" i="85"/>
  <c r="L17" i="85"/>
  <c r="C18" i="85"/>
  <c r="H18" i="85" s="1"/>
  <c r="G18" i="85"/>
  <c r="L18" i="85"/>
  <c r="M18" i="85"/>
  <c r="C19" i="85"/>
  <c r="H19" i="85" s="1"/>
  <c r="G19" i="85"/>
  <c r="L19" i="85" l="1"/>
  <c r="M19" i="85"/>
  <c r="C20" i="85"/>
  <c r="H20" i="85" s="1"/>
  <c r="G20" i="85"/>
  <c r="L20" i="85"/>
  <c r="C21" i="85"/>
  <c r="H21" i="85" s="1"/>
  <c r="G21" i="85"/>
  <c r="L21" i="85"/>
  <c r="M21" i="85"/>
  <c r="C22" i="85"/>
  <c r="H22" i="85" s="1"/>
  <c r="G22" i="85"/>
  <c r="L22" i="85" l="1"/>
  <c r="M22" i="85"/>
  <c r="C23" i="85"/>
  <c r="H23" i="85" s="1"/>
  <c r="G23" i="85"/>
  <c r="L23" i="85"/>
  <c r="C24" i="85"/>
  <c r="H24" i="85" s="1"/>
  <c r="G24" i="85"/>
  <c r="L24" i="85"/>
  <c r="M24" i="85"/>
  <c r="C25" i="85"/>
  <c r="H25" i="85" s="1"/>
  <c r="G25" i="85"/>
  <c r="L25" i="85" l="1"/>
  <c r="M25" i="85"/>
  <c r="C26" i="85"/>
  <c r="H26" i="85" s="1"/>
  <c r="G26" i="85"/>
  <c r="L26" i="85"/>
  <c r="M26" i="85"/>
  <c r="C27" i="85"/>
  <c r="H27" i="85" s="1"/>
  <c r="G27" i="85"/>
  <c r="L27" i="85"/>
  <c r="M27" i="85"/>
  <c r="C28" i="85"/>
  <c r="H28" i="85" s="1"/>
  <c r="G28" i="85"/>
  <c r="L28" i="85"/>
  <c r="M28" i="85"/>
  <c r="C29" i="85"/>
  <c r="H29" i="85" s="1"/>
  <c r="G29" i="85"/>
  <c r="L29" i="85"/>
  <c r="M29" i="85"/>
  <c r="C30" i="85"/>
  <c r="H30" i="85" s="1"/>
  <c r="G30" i="85"/>
  <c r="L30" i="85"/>
  <c r="M30" i="85"/>
  <c r="C31" i="85"/>
  <c r="H31" i="85" s="1"/>
  <c r="G31" i="85"/>
  <c r="L31" i="85"/>
  <c r="M31" i="85"/>
  <c r="L32" i="85"/>
  <c r="M32" i="85"/>
  <c r="L33" i="85"/>
  <c r="M33" i="85"/>
  <c r="G34" i="85"/>
  <c r="L34" i="85"/>
  <c r="M34" i="85"/>
  <c r="G35" i="85"/>
  <c r="L35" i="85"/>
  <c r="M35" i="85"/>
  <c r="G36" i="85"/>
  <c r="L36" i="85"/>
  <c r="M36" i="85"/>
  <c r="G37" i="85"/>
  <c r="L37" i="85"/>
  <c r="M37" i="85"/>
  <c r="G38" i="85"/>
  <c r="L38" i="85"/>
  <c r="M38" i="85"/>
  <c r="G39" i="85"/>
  <c r="L39" i="85"/>
  <c r="M39" i="85"/>
  <c r="G40" i="85"/>
  <c r="L40" i="85"/>
  <c r="M40" i="85"/>
  <c r="G41" i="85"/>
  <c r="L41" i="85"/>
  <c r="M41" i="85"/>
  <c r="G42" i="85"/>
  <c r="L42" i="85"/>
  <c r="M42" i="85"/>
  <c r="G43" i="85"/>
  <c r="L43" i="85"/>
  <c r="M43" i="85"/>
  <c r="G44" i="85"/>
  <c r="L44" i="85"/>
  <c r="M44" i="85"/>
  <c r="G45" i="85"/>
  <c r="L45" i="85"/>
  <c r="M45" i="85"/>
  <c r="G46" i="85"/>
  <c r="L46" i="85"/>
  <c r="M46" i="85"/>
  <c r="G47" i="85"/>
  <c r="L47" i="85"/>
  <c r="M47" i="85"/>
  <c r="G48" i="85"/>
  <c r="L48" i="85"/>
  <c r="M48" i="85"/>
  <c r="G49" i="85"/>
  <c r="L49" i="85"/>
  <c r="M49" i="85"/>
  <c r="G50" i="85"/>
  <c r="L50" i="85"/>
  <c r="M50" i="85"/>
  <c r="G51" i="85"/>
  <c r="L51" i="85"/>
  <c r="M51" i="85"/>
  <c r="G52" i="85"/>
  <c r="L52" i="85"/>
  <c r="M52" i="85"/>
  <c r="G53" i="85"/>
  <c r="L53" i="85"/>
  <c r="M53" i="85"/>
  <c r="G54" i="85"/>
  <c r="L54" i="85"/>
  <c r="M54" i="85"/>
  <c r="G55" i="85"/>
  <c r="L55" i="85"/>
  <c r="M55" i="85"/>
  <c r="L56" i="85"/>
  <c r="L57" i="85"/>
  <c r="G58" i="85"/>
  <c r="H58" i="85"/>
  <c r="L58" i="85"/>
  <c r="G59" i="85"/>
  <c r="H59" i="85"/>
  <c r="L59" i="85"/>
  <c r="G60" i="85"/>
  <c r="H60" i="85"/>
  <c r="L60" i="85"/>
  <c r="G61" i="85"/>
  <c r="H61" i="85"/>
  <c r="L61" i="85"/>
  <c r="G62" i="85"/>
  <c r="H62" i="85"/>
  <c r="L62" i="85" l="1"/>
  <c r="G63" i="85"/>
  <c r="H63" i="85"/>
  <c r="L63" i="85" l="1"/>
  <c r="G64" i="85"/>
  <c r="H64" i="85"/>
  <c r="L64" i="85" l="1"/>
  <c r="G65" i="85"/>
  <c r="H65" i="85"/>
  <c r="L65" i="85" l="1"/>
  <c r="M65" i="85"/>
  <c r="G66" i="85"/>
  <c r="H66" i="85"/>
  <c r="L66" i="85" l="1"/>
  <c r="G67" i="85"/>
  <c r="H67" i="85"/>
  <c r="L67" i="85" l="1"/>
  <c r="M67" i="85"/>
  <c r="G68" i="85"/>
  <c r="H68" i="85"/>
  <c r="L68" i="85" l="1"/>
  <c r="M68" i="85"/>
  <c r="G69" i="85"/>
  <c r="H69" i="85"/>
  <c r="L69" i="85" l="1"/>
  <c r="G70" i="85"/>
  <c r="H70" i="85"/>
  <c r="L70" i="85" l="1"/>
  <c r="M70" i="85"/>
  <c r="G71" i="85"/>
  <c r="H71" i="85"/>
  <c r="L71" i="85"/>
  <c r="M71" i="85"/>
  <c r="G72" i="85"/>
  <c r="H72" i="85"/>
  <c r="L72" i="85" l="1"/>
  <c r="M72" i="85"/>
  <c r="G73" i="85"/>
  <c r="H73" i="85"/>
  <c r="L73" i="85"/>
  <c r="M73" i="85"/>
  <c r="G74" i="85"/>
  <c r="H74" i="85"/>
  <c r="L74" i="85"/>
  <c r="G75" i="85"/>
  <c r="H75" i="85"/>
  <c r="L75" i="85" l="1"/>
  <c r="M75" i="85"/>
  <c r="G76" i="85"/>
  <c r="H76" i="85"/>
  <c r="L76" i="85"/>
  <c r="M76" i="85"/>
  <c r="G77" i="85"/>
  <c r="H77" i="85"/>
  <c r="L77" i="85"/>
  <c r="M77" i="85"/>
  <c r="G78" i="85"/>
  <c r="H78" i="85"/>
  <c r="L78" i="85"/>
  <c r="M78" i="85"/>
  <c r="G79" i="85"/>
  <c r="H79" i="85"/>
  <c r="L79" i="85"/>
  <c r="G80" i="85"/>
  <c r="H80" i="85"/>
  <c r="L80" i="85" l="1"/>
  <c r="M80" i="85"/>
  <c r="G81" i="85"/>
  <c r="H81" i="85"/>
  <c r="L81" i="85"/>
  <c r="M81" i="85"/>
  <c r="G82" i="85"/>
  <c r="H82" i="85"/>
  <c r="L82" i="85"/>
  <c r="M82" i="85"/>
  <c r="G83" i="85"/>
  <c r="H83" i="85"/>
  <c r="L83" i="85"/>
  <c r="M83" i="85"/>
  <c r="G84" i="85"/>
  <c r="H84" i="85"/>
  <c r="L84" i="85"/>
  <c r="G85" i="85"/>
  <c r="H85" i="85"/>
  <c r="L85" i="85" l="1"/>
  <c r="M85" i="85"/>
  <c r="G86" i="85"/>
  <c r="H86" i="85"/>
  <c r="L86" i="85"/>
  <c r="G87" i="85"/>
  <c r="H87" i="85"/>
  <c r="L87" i="85"/>
  <c r="M87" i="85"/>
  <c r="G88" i="85"/>
  <c r="H88" i="85"/>
  <c r="L88" i="85"/>
  <c r="G89" i="85"/>
  <c r="H89" i="85"/>
  <c r="L89" i="85"/>
  <c r="G90" i="85"/>
  <c r="H90" i="85"/>
  <c r="G91" i="85" l="1"/>
  <c r="H91" i="85"/>
  <c r="G92" i="85"/>
  <c r="H92" i="85"/>
  <c r="G93" i="85" l="1"/>
  <c r="H93" i="85"/>
  <c r="G94" i="85"/>
  <c r="H94" i="85"/>
  <c r="G95" i="85" l="1"/>
  <c r="H95" i="85"/>
  <c r="W5" i="30" l="1" a="1"/>
  <c r="W9" i="30" s="1"/>
  <c r="W5" i="32" a="1"/>
  <c r="W5" i="32" s="1"/>
  <c r="W5" i="82" a="1"/>
  <c r="W6" i="82" s="1"/>
  <c r="W5" i="83" a="1"/>
  <c r="W8" i="83" s="1"/>
  <c r="W5" i="29" a="1"/>
  <c r="W8" i="29" s="1"/>
  <c r="W5" i="19" a="1"/>
  <c r="W5" i="19" s="1"/>
  <c r="W5" i="18" a="1"/>
  <c r="W6" i="18" s="1"/>
  <c r="W5" i="17" a="1"/>
  <c r="W8" i="17" s="1"/>
  <c r="T5" i="26" a="1"/>
  <c r="T6" i="26" s="1"/>
  <c r="AC5" i="24" a="1"/>
  <c r="AC11" i="24" s="1"/>
  <c r="W5" i="28" a="1"/>
  <c r="W17" i="28" s="1"/>
  <c r="X5" i="25" a="1"/>
  <c r="X7" i="25" s="1"/>
  <c r="Z5" i="79" a="1"/>
  <c r="Z5" i="79" s="1"/>
  <c r="W5" i="22" a="1"/>
  <c r="W14" i="22" s="1"/>
  <c r="R5" i="21" a="1"/>
  <c r="R8" i="21" s="1"/>
  <c r="Z66" i="85"/>
  <c r="Z59" i="85"/>
  <c r="Z4" i="85"/>
  <c r="Z36" i="85"/>
  <c r="Z15" i="85"/>
  <c r="Z13" i="85"/>
  <c r="Z52" i="85"/>
  <c r="Z46" i="85"/>
  <c r="Z12" i="85"/>
  <c r="Z88" i="85"/>
  <c r="Z32" i="85"/>
  <c r="Z77" i="85"/>
  <c r="Z18" i="85"/>
  <c r="Z39" i="85"/>
  <c r="Z64" i="85"/>
  <c r="Z53" i="85"/>
  <c r="Z5" i="85"/>
  <c r="Z79" i="85"/>
  <c r="Z43" i="85"/>
  <c r="Z24" i="85"/>
  <c r="Z45" i="85"/>
  <c r="Z37" i="85"/>
  <c r="Z49" i="85"/>
  <c r="Z81" i="85"/>
  <c r="Z85" i="85"/>
  <c r="Z17" i="85"/>
  <c r="Z3" i="85"/>
  <c r="Z55" i="85"/>
  <c r="Z71" i="85"/>
  <c r="Z33" i="85"/>
  <c r="Z38" i="85"/>
  <c r="Z86" i="85"/>
  <c r="Z47" i="85"/>
  <c r="Z9" i="85"/>
  <c r="Z34" i="85"/>
  <c r="Z61" i="85"/>
  <c r="Z72" i="85"/>
  <c r="Z58" i="85"/>
  <c r="Z48" i="85"/>
  <c r="Z67" i="85"/>
  <c r="Z16" i="85"/>
  <c r="Z80" i="85"/>
  <c r="Z70" i="85"/>
  <c r="Z26" i="85"/>
  <c r="Z83" i="85"/>
  <c r="Z50" i="85"/>
  <c r="Z7" i="85"/>
  <c r="Z28" i="85"/>
  <c r="Z76" i="85"/>
  <c r="Z62" i="85"/>
  <c r="Z41" i="85"/>
  <c r="Z74" i="85"/>
  <c r="Z23" i="85"/>
  <c r="Z73" i="85"/>
  <c r="Z56" i="85"/>
  <c r="Z42" i="85"/>
  <c r="Z19" i="85"/>
  <c r="Z54" i="85"/>
  <c r="Z29" i="85"/>
  <c r="Z40" i="85"/>
  <c r="Z82" i="85"/>
  <c r="Z57" i="85"/>
  <c r="Z11" i="85"/>
  <c r="Z31" i="85"/>
  <c r="Z27" i="85"/>
  <c r="Z60" i="85"/>
  <c r="Z20" i="85"/>
  <c r="Z89" i="85"/>
  <c r="Z63" i="85"/>
  <c r="Z84" i="85"/>
  <c r="Z22" i="85"/>
  <c r="Z87" i="85"/>
  <c r="Z25" i="85"/>
  <c r="Z78" i="85"/>
  <c r="Z69" i="85"/>
  <c r="Z51" i="85"/>
  <c r="Z30" i="85"/>
  <c r="Z65" i="85"/>
  <c r="Z44" i="85"/>
  <c r="Z6" i="85"/>
  <c r="Z68" i="85"/>
  <c r="Z21" i="85"/>
  <c r="Z10" i="85"/>
  <c r="Z14" i="85"/>
  <c r="Z75" i="85"/>
  <c r="Z8" i="85"/>
  <c r="Z35" i="85"/>
  <c r="W9" i="18" l="1"/>
  <c r="W41" i="18"/>
  <c r="W29" i="18"/>
  <c r="W28" i="18"/>
  <c r="W26" i="18"/>
  <c r="W25" i="18"/>
  <c r="W13" i="18"/>
  <c r="W12" i="18"/>
  <c r="Z9" i="79"/>
  <c r="AC33" i="24"/>
  <c r="AC32" i="24"/>
  <c r="AC6" i="24"/>
  <c r="AC15" i="24"/>
  <c r="AC5" i="24"/>
  <c r="AC24" i="24"/>
  <c r="AC42" i="24"/>
  <c r="AC41" i="24"/>
  <c r="T5" i="26"/>
  <c r="AC23" i="24"/>
  <c r="W10" i="18"/>
  <c r="W11" i="30"/>
  <c r="W10" i="30"/>
  <c r="AC14" i="24"/>
  <c r="W8" i="30"/>
  <c r="W22" i="28"/>
  <c r="W20" i="19"/>
  <c r="X6" i="25"/>
  <c r="W29" i="28"/>
  <c r="W6" i="28"/>
  <c r="AC45" i="24"/>
  <c r="AC36" i="24"/>
  <c r="AC26" i="24"/>
  <c r="AC17" i="24"/>
  <c r="AC8" i="24"/>
  <c r="W24" i="19"/>
  <c r="W8" i="19"/>
  <c r="X5" i="25"/>
  <c r="W23" i="28"/>
  <c r="W5" i="28"/>
  <c r="AC44" i="24"/>
  <c r="AC34" i="24"/>
  <c r="AC25" i="24"/>
  <c r="AC16" i="24"/>
  <c r="AC7" i="24"/>
  <c r="W23" i="19"/>
  <c r="W7" i="19"/>
  <c r="W36" i="19"/>
  <c r="W38" i="28"/>
  <c r="W15" i="28"/>
  <c r="AC40" i="24"/>
  <c r="AC31" i="24"/>
  <c r="AC22" i="24"/>
  <c r="AC13" i="24"/>
  <c r="AC12" i="24"/>
  <c r="W32" i="19"/>
  <c r="W37" i="82"/>
  <c r="W7" i="30"/>
  <c r="W39" i="28"/>
  <c r="W21" i="28"/>
  <c r="W35" i="19"/>
  <c r="W19" i="19"/>
  <c r="W34" i="19"/>
  <c r="W18" i="19"/>
  <c r="W14" i="28"/>
  <c r="AC21" i="24"/>
  <c r="W31" i="28"/>
  <c r="W13" i="28"/>
  <c r="W31" i="19"/>
  <c r="W11" i="19"/>
  <c r="W21" i="82"/>
  <c r="W6" i="30"/>
  <c r="W37" i="28"/>
  <c r="AC39" i="24"/>
  <c r="AC30" i="24"/>
  <c r="W16" i="19"/>
  <c r="AC38" i="24"/>
  <c r="AC29" i="24"/>
  <c r="AC20" i="24"/>
  <c r="AC10" i="24"/>
  <c r="X8" i="25"/>
  <c r="W30" i="28"/>
  <c r="W7" i="28"/>
  <c r="AC46" i="24"/>
  <c r="AC37" i="24"/>
  <c r="AC28" i="24"/>
  <c r="AC18" i="24"/>
  <c r="AC9" i="24"/>
  <c r="W28" i="19"/>
  <c r="W10" i="19"/>
  <c r="W5" i="82"/>
  <c r="W5" i="30"/>
  <c r="W36" i="82"/>
  <c r="W20" i="82"/>
  <c r="W16" i="32"/>
  <c r="W34" i="82"/>
  <c r="W33" i="82"/>
  <c r="W17" i="82"/>
  <c r="W39" i="32"/>
  <c r="W12" i="32"/>
  <c r="W55" i="22"/>
  <c r="W47" i="22"/>
  <c r="W39" i="22"/>
  <c r="W31" i="22"/>
  <c r="W23" i="22"/>
  <c r="W15" i="22"/>
  <c r="W7" i="22"/>
  <c r="W34" i="28"/>
  <c r="W26" i="28"/>
  <c r="W18" i="28"/>
  <c r="W10" i="28"/>
  <c r="W36" i="18"/>
  <c r="W20" i="18"/>
  <c r="W54" i="22"/>
  <c r="W46" i="22"/>
  <c r="W38" i="22"/>
  <c r="W30" i="22"/>
  <c r="W22" i="22"/>
  <c r="W6" i="22"/>
  <c r="W33" i="28"/>
  <c r="W25" i="28"/>
  <c r="W9" i="28"/>
  <c r="W34" i="18"/>
  <c r="W18" i="18"/>
  <c r="W40" i="19"/>
  <c r="W27" i="19"/>
  <c r="W15" i="19"/>
  <c r="W53" i="22"/>
  <c r="W45" i="22"/>
  <c r="W37" i="22"/>
  <c r="W29" i="22"/>
  <c r="W21" i="22"/>
  <c r="W13" i="22"/>
  <c r="W5" i="22"/>
  <c r="W40" i="28"/>
  <c r="W32" i="28"/>
  <c r="W24" i="28"/>
  <c r="W16" i="28"/>
  <c r="W8" i="28"/>
  <c r="AC43" i="24"/>
  <c r="AC35" i="24"/>
  <c r="AC27" i="24"/>
  <c r="AC19" i="24"/>
  <c r="W33" i="18"/>
  <c r="W17" i="18"/>
  <c r="W39" i="19"/>
  <c r="W26" i="19"/>
  <c r="W12" i="19"/>
  <c r="W41" i="82"/>
  <c r="W25" i="82"/>
  <c r="W9" i="82"/>
  <c r="W32" i="32"/>
  <c r="W19" i="32"/>
  <c r="W7" i="32"/>
  <c r="W44" i="22"/>
  <c r="W28" i="22"/>
  <c r="W12" i="22"/>
  <c r="W31" i="32"/>
  <c r="W51" i="22"/>
  <c r="W35" i="22"/>
  <c r="W27" i="22"/>
  <c r="W11" i="22"/>
  <c r="W58" i="22"/>
  <c r="W50" i="22"/>
  <c r="W42" i="22"/>
  <c r="W34" i="22"/>
  <c r="W26" i="22"/>
  <c r="W10" i="22"/>
  <c r="W57" i="22"/>
  <c r="W49" i="22"/>
  <c r="W41" i="22"/>
  <c r="W33" i="22"/>
  <c r="W17" i="22"/>
  <c r="W9" i="22"/>
  <c r="W36" i="28"/>
  <c r="W28" i="28"/>
  <c r="W20" i="28"/>
  <c r="W12" i="28"/>
  <c r="W26" i="32"/>
  <c r="W56" i="22"/>
  <c r="W48" i="22"/>
  <c r="W40" i="22"/>
  <c r="W32" i="22"/>
  <c r="W24" i="22"/>
  <c r="W16" i="22"/>
  <c r="W8" i="22"/>
  <c r="W35" i="28"/>
  <c r="W27" i="28"/>
  <c r="W19" i="28"/>
  <c r="W11" i="28"/>
  <c r="W37" i="18"/>
  <c r="W21" i="18"/>
  <c r="W5" i="18"/>
  <c r="W29" i="82"/>
  <c r="W13" i="82"/>
  <c r="W36" i="32"/>
  <c r="W24" i="32"/>
  <c r="W11" i="32"/>
  <c r="W18" i="32"/>
  <c r="W28" i="32"/>
  <c r="W18" i="22"/>
  <c r="W25" i="22"/>
  <c r="W28" i="82"/>
  <c r="W12" i="82"/>
  <c r="W35" i="32"/>
  <c r="W23" i="32"/>
  <c r="W10" i="32"/>
  <c r="W52" i="22"/>
  <c r="W36" i="22"/>
  <c r="W20" i="22"/>
  <c r="W43" i="22"/>
  <c r="W19" i="22"/>
  <c r="W18" i="82"/>
  <c r="W40" i="32"/>
  <c r="W27" i="32"/>
  <c r="W15" i="32"/>
  <c r="W26" i="82"/>
  <c r="W10" i="82"/>
  <c r="W34" i="32"/>
  <c r="W20" i="32"/>
  <c r="W8" i="32"/>
  <c r="W28" i="17"/>
  <c r="W20" i="17"/>
  <c r="R7" i="21"/>
  <c r="W39" i="17"/>
  <c r="W31" i="17"/>
  <c r="W23" i="17"/>
  <c r="W15" i="17"/>
  <c r="W7" i="17"/>
  <c r="W15" i="29"/>
  <c r="W7" i="29"/>
  <c r="W39" i="83"/>
  <c r="W31" i="83"/>
  <c r="W23" i="83"/>
  <c r="W15" i="83"/>
  <c r="W7" i="83"/>
  <c r="R6" i="21"/>
  <c r="W38" i="17"/>
  <c r="W30" i="17"/>
  <c r="W22" i="17"/>
  <c r="W14" i="17"/>
  <c r="W6" i="17"/>
  <c r="W14" i="29"/>
  <c r="W6" i="29"/>
  <c r="W38" i="83"/>
  <c r="W30" i="83"/>
  <c r="W22" i="83"/>
  <c r="W14" i="83"/>
  <c r="W6" i="83"/>
  <c r="R5" i="21"/>
  <c r="W37" i="17"/>
  <c r="W29" i="17"/>
  <c r="W21" i="17"/>
  <c r="W13" i="17"/>
  <c r="W5" i="17"/>
  <c r="W35" i="18"/>
  <c r="W27" i="18"/>
  <c r="W19" i="18"/>
  <c r="W11" i="18"/>
  <c r="W41" i="19"/>
  <c r="W33" i="19"/>
  <c r="W25" i="19"/>
  <c r="W17" i="19"/>
  <c r="W9" i="19"/>
  <c r="W13" i="29"/>
  <c r="W5" i="29"/>
  <c r="W37" i="83"/>
  <c r="W29" i="83"/>
  <c r="W21" i="83"/>
  <c r="W13" i="83"/>
  <c r="W5" i="83"/>
  <c r="W35" i="82"/>
  <c r="W27" i="82"/>
  <c r="W19" i="82"/>
  <c r="W11" i="82"/>
  <c r="W41" i="32"/>
  <c r="W33" i="32"/>
  <c r="W25" i="32"/>
  <c r="W17" i="32"/>
  <c r="W9" i="32"/>
  <c r="W35" i="17"/>
  <c r="W27" i="17"/>
  <c r="W19" i="17"/>
  <c r="W11" i="17"/>
  <c r="W11" i="29"/>
  <c r="W43" i="83"/>
  <c r="W35" i="83"/>
  <c r="W27" i="83"/>
  <c r="W11" i="83"/>
  <c r="R10" i="21"/>
  <c r="Z7" i="79"/>
  <c r="W34" i="17"/>
  <c r="W26" i="17"/>
  <c r="W18" i="17"/>
  <c r="W10" i="17"/>
  <c r="W40" i="18"/>
  <c r="W32" i="18"/>
  <c r="W24" i="18"/>
  <c r="W16" i="18"/>
  <c r="W8" i="18"/>
  <c r="W38" i="19"/>
  <c r="W30" i="19"/>
  <c r="W22" i="19"/>
  <c r="W14" i="19"/>
  <c r="W6" i="19"/>
  <c r="W10" i="29"/>
  <c r="W42" i="83"/>
  <c r="W34" i="83"/>
  <c r="W26" i="83"/>
  <c r="W18" i="83"/>
  <c r="W10" i="83"/>
  <c r="W40" i="82"/>
  <c r="W32" i="82"/>
  <c r="W24" i="82"/>
  <c r="W16" i="82"/>
  <c r="W8" i="82"/>
  <c r="W38" i="32"/>
  <c r="W30" i="32"/>
  <c r="W22" i="32"/>
  <c r="W14" i="32"/>
  <c r="W6" i="32"/>
  <c r="W12" i="29"/>
  <c r="W36" i="83"/>
  <c r="W28" i="83"/>
  <c r="W12" i="83"/>
  <c r="W19" i="83"/>
  <c r="R9" i="21"/>
  <c r="Z6" i="79"/>
  <c r="W41" i="17"/>
  <c r="W33" i="17"/>
  <c r="W25" i="17"/>
  <c r="W17" i="17"/>
  <c r="W9" i="17"/>
  <c r="W39" i="18"/>
  <c r="W31" i="18"/>
  <c r="W23" i="18"/>
  <c r="W15" i="18"/>
  <c r="W7" i="18"/>
  <c r="W37" i="19"/>
  <c r="W29" i="19"/>
  <c r="W21" i="19"/>
  <c r="W13" i="19"/>
  <c r="W9" i="29"/>
  <c r="W41" i="83"/>
  <c r="W33" i="83"/>
  <c r="W25" i="83"/>
  <c r="W17" i="83"/>
  <c r="W9" i="83"/>
  <c r="W39" i="82"/>
  <c r="W31" i="82"/>
  <c r="W23" i="82"/>
  <c r="W15" i="82"/>
  <c r="W7" i="82"/>
  <c r="W37" i="32"/>
  <c r="W29" i="32"/>
  <c r="W21" i="32"/>
  <c r="W13" i="32"/>
  <c r="W36" i="17"/>
  <c r="W12" i="17"/>
  <c r="W20" i="83"/>
  <c r="R11" i="21"/>
  <c r="Z8" i="79"/>
  <c r="W40" i="17"/>
  <c r="W32" i="17"/>
  <c r="W24" i="17"/>
  <c r="W16" i="17"/>
  <c r="W38" i="18"/>
  <c r="W30" i="18"/>
  <c r="W22" i="18"/>
  <c r="W14" i="18"/>
  <c r="W40" i="83"/>
  <c r="W32" i="83"/>
  <c r="W24" i="83"/>
  <c r="W16" i="83"/>
  <c r="W38" i="82"/>
  <c r="W30" i="82"/>
  <c r="W22" i="82"/>
  <c r="W14" i="82"/>
  <c r="I24" i="6"/>
  <c r="I21" i="6"/>
  <c r="I18" i="6"/>
  <c r="I15" i="6"/>
  <c r="R2" i="19" a="1"/>
  <c r="R2" i="17" a="1"/>
  <c r="O4" i="25"/>
  <c r="R2" i="83" a="1"/>
  <c r="R2" i="30" a="1"/>
  <c r="X2" i="24" a="1"/>
  <c r="R2" i="18" a="1"/>
  <c r="R2" i="82" a="1"/>
  <c r="O4" i="30"/>
  <c r="U2" i="79" a="1"/>
  <c r="R2" i="32" a="1"/>
  <c r="R2" i="28" a="1"/>
  <c r="R2" i="29" a="1"/>
  <c r="R2" i="22" a="1"/>
  <c r="S2" i="25" a="1"/>
  <c r="L24" i="6"/>
  <c r="R2" i="30" l="1"/>
  <c r="R2" i="32"/>
  <c r="R2" i="82"/>
  <c r="R2" i="83"/>
  <c r="R2" i="29"/>
  <c r="R2" i="19"/>
  <c r="R2" i="18"/>
  <c r="R2" i="17"/>
  <c r="X2" i="24"/>
  <c r="X5" i="24" s="1"/>
  <c r="R2" i="28"/>
  <c r="S2" i="25"/>
  <c r="U2" i="79"/>
  <c r="R2" i="22"/>
  <c r="R38" i="18" l="1"/>
  <c r="R30" i="18"/>
  <c r="R22" i="18"/>
  <c r="R14" i="18"/>
  <c r="R6" i="18"/>
  <c r="R11" i="18"/>
  <c r="R34" i="18"/>
  <c r="R18" i="18"/>
  <c r="R10" i="18"/>
  <c r="R41" i="18"/>
  <c r="R17" i="18"/>
  <c r="R32" i="18"/>
  <c r="R8" i="18"/>
  <c r="R39" i="18"/>
  <c r="R23" i="18"/>
  <c r="R37" i="18"/>
  <c r="R29" i="18"/>
  <c r="R21" i="18"/>
  <c r="R13" i="18"/>
  <c r="R5" i="18"/>
  <c r="R35" i="18"/>
  <c r="R19" i="18"/>
  <c r="R9" i="18"/>
  <c r="R24" i="18"/>
  <c r="R7" i="18"/>
  <c r="R36" i="18"/>
  <c r="R28" i="18"/>
  <c r="R20" i="18"/>
  <c r="R12" i="18"/>
  <c r="R33" i="18"/>
  <c r="R16" i="18"/>
  <c r="R15" i="18"/>
  <c r="R27" i="18"/>
  <c r="R26" i="18"/>
  <c r="R25" i="18"/>
  <c r="R40" i="18"/>
  <c r="R31" i="18"/>
  <c r="R41" i="19"/>
  <c r="R33" i="19"/>
  <c r="R25" i="19"/>
  <c r="R17" i="19"/>
  <c r="R9" i="19"/>
  <c r="R40" i="19"/>
  <c r="R32" i="19"/>
  <c r="R24" i="19"/>
  <c r="R16" i="19"/>
  <c r="R8" i="19"/>
  <c r="R38" i="19"/>
  <c r="R22" i="19"/>
  <c r="R14" i="19"/>
  <c r="R6" i="19"/>
  <c r="R39" i="19"/>
  <c r="R31" i="19"/>
  <c r="R23" i="19"/>
  <c r="R15" i="19"/>
  <c r="R7" i="19"/>
  <c r="R30" i="19"/>
  <c r="R37" i="19"/>
  <c r="R29" i="19"/>
  <c r="R21" i="19"/>
  <c r="R13" i="19"/>
  <c r="R5" i="19"/>
  <c r="R36" i="19"/>
  <c r="R28" i="19"/>
  <c r="R20" i="19"/>
  <c r="R12" i="19"/>
  <c r="R35" i="19"/>
  <c r="R27" i="19"/>
  <c r="R19" i="19"/>
  <c r="R11" i="19"/>
  <c r="R34" i="19"/>
  <c r="R26" i="19"/>
  <c r="R18" i="19"/>
  <c r="R10" i="19"/>
  <c r="U8" i="79"/>
  <c r="U9" i="79"/>
  <c r="U7" i="79"/>
  <c r="U6" i="79"/>
  <c r="U5" i="79"/>
  <c r="R11" i="30"/>
  <c r="R10" i="30"/>
  <c r="R9" i="30"/>
  <c r="R8" i="30"/>
  <c r="R7" i="30"/>
  <c r="R6" i="30"/>
  <c r="R5" i="30"/>
  <c r="R41" i="32"/>
  <c r="R33" i="32"/>
  <c r="R25" i="32"/>
  <c r="R17" i="32"/>
  <c r="R9" i="32"/>
  <c r="R40" i="32"/>
  <c r="R32" i="32"/>
  <c r="R24" i="32"/>
  <c r="R16" i="32"/>
  <c r="R8" i="32"/>
  <c r="R39" i="32"/>
  <c r="R31" i="32"/>
  <c r="R23" i="32"/>
  <c r="R15" i="32"/>
  <c r="R7" i="32"/>
  <c r="R38" i="32"/>
  <c r="R30" i="32"/>
  <c r="R22" i="32"/>
  <c r="R14" i="32"/>
  <c r="R6" i="32"/>
  <c r="R37" i="32"/>
  <c r="R29" i="32"/>
  <c r="R21" i="32"/>
  <c r="R13" i="32"/>
  <c r="R5" i="32"/>
  <c r="R36" i="32"/>
  <c r="R28" i="32"/>
  <c r="R20" i="32"/>
  <c r="R12" i="32"/>
  <c r="R35" i="32"/>
  <c r="R27" i="32"/>
  <c r="R19" i="32"/>
  <c r="R11" i="32"/>
  <c r="R34" i="32"/>
  <c r="R26" i="32"/>
  <c r="R18" i="32"/>
  <c r="R10" i="32"/>
  <c r="R43" i="83"/>
  <c r="R35" i="83"/>
  <c r="R27" i="83"/>
  <c r="R19" i="83"/>
  <c r="R11" i="83"/>
  <c r="R42" i="83"/>
  <c r="R34" i="83"/>
  <c r="R26" i="83"/>
  <c r="R18" i="83"/>
  <c r="R10" i="83"/>
  <c r="R41" i="83"/>
  <c r="R33" i="83"/>
  <c r="R25" i="83"/>
  <c r="R17" i="83"/>
  <c r="R9" i="83"/>
  <c r="R40" i="83"/>
  <c r="R32" i="83"/>
  <c r="R24" i="83"/>
  <c r="R16" i="83"/>
  <c r="R8" i="83"/>
  <c r="R39" i="83"/>
  <c r="R31" i="83"/>
  <c r="R23" i="83"/>
  <c r="R15" i="83"/>
  <c r="R7" i="83"/>
  <c r="R38" i="83"/>
  <c r="R30" i="83"/>
  <c r="R22" i="83"/>
  <c r="R14" i="83"/>
  <c r="R6" i="83"/>
  <c r="R37" i="83"/>
  <c r="R29" i="83"/>
  <c r="R21" i="83"/>
  <c r="R13" i="83"/>
  <c r="R5" i="83"/>
  <c r="R36" i="83"/>
  <c r="R28" i="83"/>
  <c r="R20" i="83"/>
  <c r="R12" i="83"/>
  <c r="R41" i="82"/>
  <c r="R33" i="82"/>
  <c r="R25" i="82"/>
  <c r="R17" i="82"/>
  <c r="R9" i="82"/>
  <c r="R40" i="82"/>
  <c r="R32" i="82"/>
  <c r="R24" i="82"/>
  <c r="R16" i="82"/>
  <c r="R8" i="82"/>
  <c r="R39" i="82"/>
  <c r="R31" i="82"/>
  <c r="R23" i="82"/>
  <c r="R15" i="82"/>
  <c r="R7" i="82"/>
  <c r="R38" i="82"/>
  <c r="R30" i="82"/>
  <c r="R22" i="82"/>
  <c r="R14" i="82"/>
  <c r="R6" i="82"/>
  <c r="R37" i="82"/>
  <c r="R29" i="82"/>
  <c r="R21" i="82"/>
  <c r="R13" i="82"/>
  <c r="R5" i="82"/>
  <c r="R36" i="82"/>
  <c r="R28" i="82"/>
  <c r="R20" i="82"/>
  <c r="R12" i="82"/>
  <c r="R35" i="82"/>
  <c r="R27" i="82"/>
  <c r="R19" i="82"/>
  <c r="R11" i="82"/>
  <c r="R34" i="82"/>
  <c r="R26" i="82"/>
  <c r="R18" i="82"/>
  <c r="R10" i="82"/>
  <c r="R15" i="29"/>
  <c r="R7" i="29"/>
  <c r="R14" i="29"/>
  <c r="R6" i="29"/>
  <c r="R13" i="29"/>
  <c r="R5" i="29"/>
  <c r="R12" i="29"/>
  <c r="R11" i="29"/>
  <c r="R10" i="29"/>
  <c r="R9" i="29"/>
  <c r="R8" i="29"/>
  <c r="R5" i="17"/>
  <c r="R41" i="17"/>
  <c r="R33" i="17"/>
  <c r="R25" i="17"/>
  <c r="R17" i="17"/>
  <c r="R9" i="17"/>
  <c r="R40" i="17"/>
  <c r="R32" i="17"/>
  <c r="R24" i="17"/>
  <c r="R16" i="17"/>
  <c r="R8" i="17"/>
  <c r="R39" i="17"/>
  <c r="R31" i="17"/>
  <c r="R23" i="17"/>
  <c r="R15" i="17"/>
  <c r="R7" i="17"/>
  <c r="R38" i="17"/>
  <c r="R30" i="17"/>
  <c r="R22" i="17"/>
  <c r="R14" i="17"/>
  <c r="R6" i="17"/>
  <c r="R37" i="17"/>
  <c r="R29" i="17"/>
  <c r="R21" i="17"/>
  <c r="R13" i="17"/>
  <c r="R36" i="17"/>
  <c r="R28" i="17"/>
  <c r="R20" i="17"/>
  <c r="R12" i="17"/>
  <c r="R35" i="17"/>
  <c r="R27" i="17"/>
  <c r="R19" i="17"/>
  <c r="R11" i="17"/>
  <c r="R34" i="17"/>
  <c r="R26" i="17"/>
  <c r="R18" i="17"/>
  <c r="R10" i="17"/>
  <c r="X46" i="24"/>
  <c r="X38" i="24"/>
  <c r="X30" i="24"/>
  <c r="X22" i="24"/>
  <c r="X14" i="24"/>
  <c r="X6" i="24"/>
  <c r="X45" i="24"/>
  <c r="X37" i="24"/>
  <c r="X29" i="24"/>
  <c r="X21" i="24"/>
  <c r="X13" i="24"/>
  <c r="X44" i="24"/>
  <c r="X36" i="24"/>
  <c r="X28" i="24"/>
  <c r="X20" i="24"/>
  <c r="X12" i="24"/>
  <c r="X43" i="24"/>
  <c r="X35" i="24"/>
  <c r="X27" i="24"/>
  <c r="X19" i="24"/>
  <c r="X11" i="24"/>
  <c r="X42" i="24"/>
  <c r="X34" i="24"/>
  <c r="X26" i="24"/>
  <c r="X18" i="24"/>
  <c r="X10" i="24"/>
  <c r="X41" i="24"/>
  <c r="X33" i="24"/>
  <c r="X25" i="24"/>
  <c r="X17" i="24"/>
  <c r="X9" i="24"/>
  <c r="X40" i="24"/>
  <c r="X32" i="24"/>
  <c r="X24" i="24"/>
  <c r="X16" i="24"/>
  <c r="X8" i="24"/>
  <c r="X39" i="24"/>
  <c r="X31" i="24"/>
  <c r="X23" i="24"/>
  <c r="X15" i="24"/>
  <c r="X7" i="24"/>
  <c r="R5" i="28"/>
  <c r="R40" i="28"/>
  <c r="R32" i="28"/>
  <c r="R24" i="28"/>
  <c r="R16" i="28"/>
  <c r="R8" i="28"/>
  <c r="R39" i="28"/>
  <c r="R31" i="28"/>
  <c r="R23" i="28"/>
  <c r="R15" i="28"/>
  <c r="R7" i="28"/>
  <c r="R38" i="28"/>
  <c r="R30" i="28"/>
  <c r="R22" i="28"/>
  <c r="R14" i="28"/>
  <c r="R6" i="28"/>
  <c r="R37" i="28"/>
  <c r="R29" i="28"/>
  <c r="R21" i="28"/>
  <c r="R13" i="28"/>
  <c r="R36" i="28"/>
  <c r="R28" i="28"/>
  <c r="R20" i="28"/>
  <c r="R12" i="28"/>
  <c r="R35" i="28"/>
  <c r="R27" i="28"/>
  <c r="R19" i="28"/>
  <c r="R11" i="28"/>
  <c r="R34" i="28"/>
  <c r="R26" i="28"/>
  <c r="R18" i="28"/>
  <c r="R10" i="28"/>
  <c r="R33" i="28"/>
  <c r="R25" i="28"/>
  <c r="R17" i="28"/>
  <c r="R9" i="28"/>
  <c r="S8" i="25"/>
  <c r="S7" i="25"/>
  <c r="S6" i="25"/>
  <c r="S5" i="25"/>
  <c r="R58" i="22"/>
  <c r="R50" i="22"/>
  <c r="R42" i="22"/>
  <c r="R34" i="22"/>
  <c r="R26" i="22"/>
  <c r="R18" i="22"/>
  <c r="R10" i="22"/>
  <c r="R57" i="22"/>
  <c r="R49" i="22"/>
  <c r="R41" i="22"/>
  <c r="R33" i="22"/>
  <c r="R25" i="22"/>
  <c r="R17" i="22"/>
  <c r="R9" i="22"/>
  <c r="R56" i="22"/>
  <c r="R48" i="22"/>
  <c r="R40" i="22"/>
  <c r="R32" i="22"/>
  <c r="R24" i="22"/>
  <c r="R16" i="22"/>
  <c r="R8" i="22"/>
  <c r="R55" i="22"/>
  <c r="R47" i="22"/>
  <c r="R39" i="22"/>
  <c r="R31" i="22"/>
  <c r="R23" i="22"/>
  <c r="R15" i="22"/>
  <c r="R7" i="22"/>
  <c r="R54" i="22"/>
  <c r="R46" i="22"/>
  <c r="R38" i="22"/>
  <c r="R30" i="22"/>
  <c r="R22" i="22"/>
  <c r="R14" i="22"/>
  <c r="R6" i="22"/>
  <c r="R53" i="22"/>
  <c r="R45" i="22"/>
  <c r="R37" i="22"/>
  <c r="R29" i="22"/>
  <c r="R21" i="22"/>
  <c r="R13" i="22"/>
  <c r="R5" i="22"/>
  <c r="R52" i="22"/>
  <c r="R44" i="22"/>
  <c r="R36" i="22"/>
  <c r="R28" i="22"/>
  <c r="R20" i="22"/>
  <c r="R12" i="22"/>
  <c r="R51" i="22"/>
  <c r="R43" i="22"/>
  <c r="R35" i="22"/>
  <c r="R27" i="22"/>
  <c r="R19" i="22"/>
  <c r="R11" i="22"/>
  <c r="N6" i="21" l="1"/>
  <c r="N7" i="21"/>
  <c r="N8" i="21"/>
  <c r="N9" i="21"/>
  <c r="N10" i="21"/>
  <c r="N11" i="21"/>
  <c r="N5" i="21"/>
  <c r="D65" i="84" l="1"/>
  <c r="D64" i="84"/>
  <c r="D63" i="84"/>
  <c r="D62" i="84"/>
  <c r="D61" i="84"/>
  <c r="D60" i="84"/>
  <c r="D59" i="84"/>
  <c r="D58" i="84"/>
  <c r="D57" i="84"/>
  <c r="D56" i="84"/>
  <c r="D55" i="84"/>
  <c r="D54" i="84"/>
  <c r="D53" i="84"/>
  <c r="D52" i="84"/>
  <c r="D51" i="84"/>
  <c r="D50" i="84"/>
  <c r="D49" i="84"/>
  <c r="D48" i="84"/>
  <c r="D47" i="84"/>
  <c r="D46" i="84"/>
  <c r="D45" i="84"/>
  <c r="D44" i="84"/>
  <c r="D43" i="84"/>
  <c r="D42" i="84"/>
  <c r="D41" i="84"/>
  <c r="D40" i="84"/>
  <c r="D39" i="84"/>
  <c r="D38" i="84"/>
  <c r="D37" i="84"/>
  <c r="D36" i="84"/>
  <c r="D35" i="84"/>
  <c r="D34" i="84"/>
  <c r="D33" i="84"/>
  <c r="D32" i="84"/>
  <c r="D31" i="84"/>
  <c r="D30" i="84"/>
  <c r="D29" i="84"/>
  <c r="D28" i="84"/>
  <c r="D27" i="84"/>
  <c r="D26" i="84"/>
  <c r="D25" i="84"/>
  <c r="D24" i="84"/>
  <c r="D23" i="84"/>
  <c r="D22" i="84"/>
  <c r="D21" i="84"/>
  <c r="D20" i="84"/>
  <c r="D19" i="84"/>
  <c r="D18" i="84"/>
  <c r="D17" i="84"/>
  <c r="D16" i="84"/>
  <c r="D15" i="84"/>
  <c r="D14" i="84"/>
  <c r="D13" i="84"/>
  <c r="D12" i="84"/>
  <c r="D11" i="84"/>
  <c r="D10" i="84"/>
  <c r="D9" i="84"/>
  <c r="D8" i="84"/>
  <c r="D7" i="84"/>
  <c r="D6" i="84"/>
  <c r="N7" i="83" l="1"/>
  <c r="N6" i="83"/>
  <c r="D7" i="83"/>
  <c r="C7" i="83"/>
  <c r="B7" i="83"/>
  <c r="D6" i="83"/>
  <c r="C6" i="83"/>
  <c r="B6" i="83"/>
  <c r="D5" i="83"/>
  <c r="C5" i="83"/>
  <c r="B5" i="83"/>
  <c r="F5" i="83"/>
  <c r="F7" i="83"/>
  <c r="F6" i="83"/>
  <c r="S6" i="83" l="1"/>
  <c r="S7" i="83"/>
  <c r="E6" i="83"/>
  <c r="E7" i="83"/>
  <c r="E5" i="83"/>
  <c r="N43" i="83"/>
  <c r="D43" i="83"/>
  <c r="C43" i="83"/>
  <c r="B43" i="83"/>
  <c r="N42" i="83"/>
  <c r="D42" i="83"/>
  <c r="C42" i="83"/>
  <c r="B42" i="83"/>
  <c r="N41" i="83"/>
  <c r="D41" i="83"/>
  <c r="C41" i="83"/>
  <c r="B41" i="83"/>
  <c r="N40" i="83"/>
  <c r="D40" i="83"/>
  <c r="C40" i="83"/>
  <c r="B40" i="83"/>
  <c r="N39" i="83"/>
  <c r="D39" i="83"/>
  <c r="C39" i="83"/>
  <c r="B39" i="83"/>
  <c r="N38" i="83"/>
  <c r="D38" i="83"/>
  <c r="C38" i="83"/>
  <c r="B38" i="83"/>
  <c r="N37" i="83"/>
  <c r="D37" i="83"/>
  <c r="C37" i="83"/>
  <c r="B37" i="83"/>
  <c r="N36" i="83"/>
  <c r="D36" i="83"/>
  <c r="C36" i="83"/>
  <c r="B36" i="83"/>
  <c r="N35" i="83"/>
  <c r="D35" i="83"/>
  <c r="C35" i="83"/>
  <c r="B35" i="83"/>
  <c r="N34" i="83"/>
  <c r="D34" i="83"/>
  <c r="C34" i="83"/>
  <c r="B34" i="83"/>
  <c r="N33" i="83"/>
  <c r="D33" i="83"/>
  <c r="C33" i="83"/>
  <c r="B33" i="83"/>
  <c r="N32" i="83"/>
  <c r="D32" i="83"/>
  <c r="C32" i="83"/>
  <c r="B32" i="83"/>
  <c r="N31" i="83"/>
  <c r="D31" i="83"/>
  <c r="C31" i="83"/>
  <c r="B31" i="83"/>
  <c r="N30" i="83"/>
  <c r="D30" i="83"/>
  <c r="C30" i="83"/>
  <c r="B30" i="83"/>
  <c r="N29" i="83"/>
  <c r="D29" i="83"/>
  <c r="C29" i="83"/>
  <c r="B29" i="83"/>
  <c r="N28" i="83"/>
  <c r="D28" i="83"/>
  <c r="C28" i="83"/>
  <c r="B28" i="83"/>
  <c r="N27" i="83"/>
  <c r="D27" i="83"/>
  <c r="C27" i="83"/>
  <c r="B27" i="83"/>
  <c r="N26" i="83"/>
  <c r="D26" i="83"/>
  <c r="C26" i="83"/>
  <c r="B26" i="83"/>
  <c r="N25" i="83"/>
  <c r="D25" i="83"/>
  <c r="C25" i="83"/>
  <c r="B25" i="83"/>
  <c r="N24" i="83"/>
  <c r="D24" i="83"/>
  <c r="C24" i="83"/>
  <c r="B24" i="83"/>
  <c r="N23" i="83"/>
  <c r="D23" i="83"/>
  <c r="C23" i="83"/>
  <c r="B23" i="83"/>
  <c r="N22" i="83"/>
  <c r="D22" i="83"/>
  <c r="C22" i="83"/>
  <c r="B22" i="83"/>
  <c r="N21" i="83"/>
  <c r="D21" i="83"/>
  <c r="C21" i="83"/>
  <c r="B21" i="83"/>
  <c r="N20" i="83"/>
  <c r="D20" i="83"/>
  <c r="C20" i="83"/>
  <c r="B20" i="83"/>
  <c r="N19" i="83"/>
  <c r="D19" i="83"/>
  <c r="C19" i="83"/>
  <c r="B19" i="83"/>
  <c r="N18" i="83"/>
  <c r="D18" i="83"/>
  <c r="C18" i="83"/>
  <c r="B18" i="83"/>
  <c r="N17" i="83"/>
  <c r="D17" i="83"/>
  <c r="C17" i="83"/>
  <c r="B17" i="83"/>
  <c r="N16" i="83"/>
  <c r="D16" i="83"/>
  <c r="C16" i="83"/>
  <c r="B16" i="83"/>
  <c r="N15" i="83"/>
  <c r="D15" i="83"/>
  <c r="C15" i="83"/>
  <c r="B15" i="83"/>
  <c r="N14" i="83"/>
  <c r="D14" i="83"/>
  <c r="C14" i="83"/>
  <c r="B14" i="83"/>
  <c r="N13" i="83"/>
  <c r="D13" i="83"/>
  <c r="C13" i="83"/>
  <c r="B13" i="83"/>
  <c r="N12" i="83"/>
  <c r="D12" i="83"/>
  <c r="C12" i="83"/>
  <c r="B12" i="83"/>
  <c r="N11" i="83"/>
  <c r="D11" i="83"/>
  <c r="C11" i="83"/>
  <c r="B11" i="83"/>
  <c r="N10" i="83"/>
  <c r="D10" i="83"/>
  <c r="C10" i="83"/>
  <c r="B10" i="83"/>
  <c r="N9" i="83"/>
  <c r="D9" i="83"/>
  <c r="C9" i="83"/>
  <c r="B9" i="83"/>
  <c r="N8" i="83"/>
  <c r="D8" i="83"/>
  <c r="C8" i="83"/>
  <c r="B8" i="83"/>
  <c r="N5" i="83"/>
  <c r="O2" i="83"/>
  <c r="I2" i="24"/>
  <c r="I1" i="24"/>
  <c r="N40" i="28"/>
  <c r="N39" i="28"/>
  <c r="N38" i="28"/>
  <c r="N37" i="28"/>
  <c r="N36" i="28"/>
  <c r="N35" i="28"/>
  <c r="N34" i="28"/>
  <c r="N33" i="28"/>
  <c r="N32" i="28"/>
  <c r="N31" i="28"/>
  <c r="N30" i="28"/>
  <c r="N29" i="28"/>
  <c r="N28" i="28"/>
  <c r="N27" i="28"/>
  <c r="N26" i="28"/>
  <c r="N25" i="28"/>
  <c r="N24" i="28"/>
  <c r="N23" i="28"/>
  <c r="N22" i="28"/>
  <c r="N21" i="28"/>
  <c r="N20" i="28"/>
  <c r="N19" i="28"/>
  <c r="N18" i="28"/>
  <c r="N17" i="28"/>
  <c r="N16" i="28"/>
  <c r="N15" i="28"/>
  <c r="N14" i="28"/>
  <c r="N13" i="28"/>
  <c r="N12" i="28"/>
  <c r="N11" i="28"/>
  <c r="N10" i="28"/>
  <c r="N9" i="28"/>
  <c r="N8" i="28"/>
  <c r="N7" i="28"/>
  <c r="N6" i="28"/>
  <c r="N5" i="28"/>
  <c r="G7" i="83"/>
  <c r="F42" i="83"/>
  <c r="F13" i="83"/>
  <c r="G6" i="83"/>
  <c r="G5" i="83"/>
  <c r="F30" i="83"/>
  <c r="X6" i="83"/>
  <c r="F35" i="83"/>
  <c r="F15" i="83"/>
  <c r="X7" i="83"/>
  <c r="F14" i="83"/>
  <c r="F26" i="83"/>
  <c r="F11" i="83"/>
  <c r="F38" i="83"/>
  <c r="F23" i="83"/>
  <c r="F19" i="83"/>
  <c r="F43" i="83"/>
  <c r="F18" i="83"/>
  <c r="F10" i="83"/>
  <c r="F34" i="83"/>
  <c r="F22" i="83"/>
  <c r="E27" i="83" l="1"/>
  <c r="E39" i="83"/>
  <c r="E31" i="83"/>
  <c r="E10" i="83"/>
  <c r="E14" i="83"/>
  <c r="E18" i="83"/>
  <c r="E22" i="83"/>
  <c r="E26" i="83"/>
  <c r="E30" i="83"/>
  <c r="E34" i="83"/>
  <c r="E38" i="83"/>
  <c r="E42" i="83"/>
  <c r="O5" i="83" a="1"/>
  <c r="S17" i="83"/>
  <c r="S25" i="83"/>
  <c r="S33" i="83"/>
  <c r="S14" i="83"/>
  <c r="S22" i="83"/>
  <c r="S30" i="83"/>
  <c r="S38" i="83"/>
  <c r="S41" i="83"/>
  <c r="S11" i="83"/>
  <c r="S19" i="83"/>
  <c r="S27" i="83"/>
  <c r="S35" i="83"/>
  <c r="S8" i="83"/>
  <c r="S16" i="83"/>
  <c r="S24" i="83"/>
  <c r="S32" i="83"/>
  <c r="S43" i="83"/>
  <c r="S13" i="83"/>
  <c r="S21" i="83"/>
  <c r="S29" i="83"/>
  <c r="S37" i="83"/>
  <c r="S40" i="83"/>
  <c r="S10" i="83"/>
  <c r="S18" i="83"/>
  <c r="S26" i="83"/>
  <c r="S34" i="83"/>
  <c r="S5" i="83"/>
  <c r="S15" i="83"/>
  <c r="S23" i="83"/>
  <c r="S31" i="83"/>
  <c r="S39" i="83"/>
  <c r="S42" i="83"/>
  <c r="S12" i="83"/>
  <c r="S20" i="83"/>
  <c r="S28" i="83"/>
  <c r="S36" i="83"/>
  <c r="E15" i="83"/>
  <c r="S9" i="83"/>
  <c r="E19" i="83"/>
  <c r="E24" i="83"/>
  <c r="E9" i="83"/>
  <c r="E32" i="83"/>
  <c r="E12" i="83"/>
  <c r="E36" i="83"/>
  <c r="E11" i="83"/>
  <c r="E25" i="83"/>
  <c r="E16" i="83"/>
  <c r="E29" i="83"/>
  <c r="E43" i="83"/>
  <c r="E23" i="83"/>
  <c r="E28" i="83"/>
  <c r="E8" i="83"/>
  <c r="E21" i="83"/>
  <c r="E35" i="83"/>
  <c r="E40" i="83"/>
  <c r="E20" i="83"/>
  <c r="E13" i="83"/>
  <c r="E33" i="83"/>
  <c r="E37" i="83"/>
  <c r="E41" i="83"/>
  <c r="E17" i="83"/>
  <c r="M2" i="21"/>
  <c r="H4" i="6"/>
  <c r="M5" i="21" s="1"/>
  <c r="H10" i="6"/>
  <c r="M11" i="21" s="1"/>
  <c r="H9" i="6"/>
  <c r="M10" i="21" s="1"/>
  <c r="H8" i="6"/>
  <c r="M9" i="21" s="1"/>
  <c r="H7" i="6"/>
  <c r="M8" i="21" s="1"/>
  <c r="H6" i="6"/>
  <c r="M7" i="21" s="1"/>
  <c r="H5" i="6"/>
  <c r="M6" i="21" s="1"/>
  <c r="F16" i="83"/>
  <c r="F36" i="83"/>
  <c r="K4" i="6"/>
  <c r="X18" i="83"/>
  <c r="G19" i="83"/>
  <c r="X5" i="83"/>
  <c r="G11" i="83"/>
  <c r="F8" i="83"/>
  <c r="F27" i="83"/>
  <c r="F24" i="83"/>
  <c r="F9" i="83"/>
  <c r="X34" i="83"/>
  <c r="X15" i="83"/>
  <c r="H3" i="6"/>
  <c r="G43" i="83"/>
  <c r="E5" i="6"/>
  <c r="G18" i="83"/>
  <c r="X30" i="83"/>
  <c r="X23" i="83"/>
  <c r="X14" i="83"/>
  <c r="G13" i="83"/>
  <c r="X10" i="83"/>
  <c r="G34" i="83"/>
  <c r="F21" i="83"/>
  <c r="X13" i="83"/>
  <c r="X26" i="83"/>
  <c r="F33" i="83"/>
  <c r="X11" i="83"/>
  <c r="F41" i="83"/>
  <c r="F37" i="83"/>
  <c r="G14" i="83"/>
  <c r="F39" i="83"/>
  <c r="G23" i="83"/>
  <c r="F17" i="83"/>
  <c r="F12" i="83"/>
  <c r="X22" i="83"/>
  <c r="F40" i="83"/>
  <c r="G38" i="83"/>
  <c r="G10" i="83"/>
  <c r="F29" i="83"/>
  <c r="G35" i="83"/>
  <c r="F32" i="83"/>
  <c r="G26" i="83"/>
  <c r="F31" i="83"/>
  <c r="X38" i="83"/>
  <c r="G15" i="83"/>
  <c r="X43" i="83"/>
  <c r="X42" i="83"/>
  <c r="F25" i="83"/>
  <c r="X35" i="83"/>
  <c r="F20" i="83"/>
  <c r="G42" i="83"/>
  <c r="D4" i="6"/>
  <c r="F28" i="83"/>
  <c r="X19" i="83"/>
  <c r="E7" i="6"/>
  <c r="G22" i="83"/>
  <c r="G30" i="83"/>
  <c r="O10" i="83" l="1"/>
  <c r="O18" i="83"/>
  <c r="O26" i="83"/>
  <c r="O34" i="83"/>
  <c r="O42" i="83"/>
  <c r="O43" i="83"/>
  <c r="O12" i="83"/>
  <c r="O28" i="83"/>
  <c r="O11" i="83"/>
  <c r="O19" i="83"/>
  <c r="O27" i="83"/>
  <c r="O35" i="83"/>
  <c r="O20" i="83"/>
  <c r="O36" i="83"/>
  <c r="O5" i="83"/>
  <c r="O13" i="83"/>
  <c r="O21" i="83"/>
  <c r="O29" i="83"/>
  <c r="O37" i="83"/>
  <c r="O25" i="83"/>
  <c r="O41" i="83"/>
  <c r="O6" i="83"/>
  <c r="O14" i="83"/>
  <c r="O22" i="83"/>
  <c r="O30" i="83"/>
  <c r="O38" i="83"/>
  <c r="O7" i="83"/>
  <c r="O15" i="83"/>
  <c r="O23" i="83"/>
  <c r="O31" i="83"/>
  <c r="O39" i="83"/>
  <c r="O8" i="83"/>
  <c r="O16" i="83"/>
  <c r="O24" i="83"/>
  <c r="O32" i="83"/>
  <c r="O40" i="83"/>
  <c r="O9" i="83"/>
  <c r="O17" i="83"/>
  <c r="O33" i="83"/>
  <c r="X21" i="83"/>
  <c r="X28" i="83"/>
  <c r="G16" i="83"/>
  <c r="G33" i="83"/>
  <c r="G31" i="83"/>
  <c r="G8" i="83"/>
  <c r="G17" i="83"/>
  <c r="X25" i="83"/>
  <c r="X40" i="83"/>
  <c r="X32" i="83"/>
  <c r="X24" i="83"/>
  <c r="G41" i="83"/>
  <c r="G28" i="83"/>
  <c r="G12" i="83"/>
  <c r="X9" i="83"/>
  <c r="X17" i="83"/>
  <c r="E4" i="6"/>
  <c r="X31" i="83"/>
  <c r="X29" i="83"/>
  <c r="X20" i="83"/>
  <c r="G9" i="83"/>
  <c r="X39" i="83"/>
  <c r="X33" i="83"/>
  <c r="G27" i="83"/>
  <c r="G37" i="83"/>
  <c r="G21" i="83"/>
  <c r="G25" i="83"/>
  <c r="X36" i="83"/>
  <c r="G40" i="83"/>
  <c r="X12" i="83"/>
  <c r="X37" i="83"/>
  <c r="G39" i="83"/>
  <c r="G36" i="83"/>
  <c r="X27" i="83"/>
  <c r="G29" i="83"/>
  <c r="G32" i="83"/>
  <c r="G20" i="83"/>
  <c r="X41" i="83"/>
  <c r="X16" i="83"/>
  <c r="X8" i="83"/>
  <c r="G24" i="83"/>
  <c r="O2" i="25" l="1"/>
  <c r="O2" i="30"/>
  <c r="M4" i="6"/>
  <c r="S7" i="30" l="1"/>
  <c r="S8" i="30"/>
  <c r="S9" i="30"/>
  <c r="S10" i="30"/>
  <c r="S11" i="30"/>
  <c r="S10" i="32"/>
  <c r="S18" i="32"/>
  <c r="S26" i="32"/>
  <c r="S34" i="32"/>
  <c r="S11" i="32"/>
  <c r="S20" i="32"/>
  <c r="S35" i="32"/>
  <c r="S5" i="32"/>
  <c r="S7" i="32"/>
  <c r="S27" i="32"/>
  <c r="S12" i="32"/>
  <c r="S36" i="32"/>
  <c r="S29" i="32"/>
  <c r="S14" i="32"/>
  <c r="S30" i="32"/>
  <c r="S23" i="32"/>
  <c r="S31" i="32"/>
  <c r="S16" i="32"/>
  <c r="S24" i="32"/>
  <c r="S32" i="32"/>
  <c r="S40" i="32"/>
  <c r="S6" i="30"/>
  <c r="S13" i="32"/>
  <c r="S37" i="32"/>
  <c r="S6" i="32"/>
  <c r="S8" i="32"/>
  <c r="S9" i="32"/>
  <c r="S17" i="32"/>
  <c r="S25" i="32"/>
  <c r="S33" i="32"/>
  <c r="S41" i="32"/>
  <c r="S19" i="32"/>
  <c r="S28" i="32"/>
  <c r="S21" i="32"/>
  <c r="S22" i="32"/>
  <c r="S38" i="32"/>
  <c r="S15" i="32"/>
  <c r="S39" i="32"/>
  <c r="S5" i="30"/>
  <c r="O2" i="32"/>
  <c r="D41" i="32"/>
  <c r="C41" i="32"/>
  <c r="B41" i="32"/>
  <c r="D40" i="32"/>
  <c r="C40" i="32"/>
  <c r="B40" i="32"/>
  <c r="D39" i="32"/>
  <c r="C39" i="32"/>
  <c r="B39" i="32"/>
  <c r="D38" i="32"/>
  <c r="C38" i="32"/>
  <c r="B38" i="32"/>
  <c r="D37" i="32"/>
  <c r="C37" i="32"/>
  <c r="B37" i="32"/>
  <c r="D36" i="32"/>
  <c r="C36" i="32"/>
  <c r="B36" i="32"/>
  <c r="D35" i="32"/>
  <c r="C35" i="32"/>
  <c r="B35" i="32"/>
  <c r="D34" i="32"/>
  <c r="C34" i="32"/>
  <c r="B34" i="32"/>
  <c r="D33" i="32"/>
  <c r="C33" i="32"/>
  <c r="B33" i="32"/>
  <c r="D32" i="32"/>
  <c r="C32" i="32"/>
  <c r="B32" i="32"/>
  <c r="D31" i="32"/>
  <c r="C31" i="32"/>
  <c r="B31" i="32"/>
  <c r="D30" i="32"/>
  <c r="C30" i="32"/>
  <c r="B30" i="32"/>
  <c r="D29" i="32"/>
  <c r="C29" i="32"/>
  <c r="B29" i="32"/>
  <c r="D28" i="32"/>
  <c r="C28" i="32"/>
  <c r="B28" i="32"/>
  <c r="D27" i="32"/>
  <c r="C27" i="32"/>
  <c r="B27" i="32"/>
  <c r="D26" i="32"/>
  <c r="C26" i="32"/>
  <c r="B26" i="32"/>
  <c r="D25" i="32"/>
  <c r="C25" i="32"/>
  <c r="B25" i="32"/>
  <c r="D24" i="32"/>
  <c r="C24" i="32"/>
  <c r="B24" i="32"/>
  <c r="D23" i="32"/>
  <c r="C23" i="32"/>
  <c r="B23" i="32"/>
  <c r="D22" i="32"/>
  <c r="C22" i="32"/>
  <c r="B22" i="32"/>
  <c r="D21" i="32"/>
  <c r="C21" i="32"/>
  <c r="B21" i="32"/>
  <c r="D20" i="32"/>
  <c r="C20" i="32"/>
  <c r="B20" i="32"/>
  <c r="D19" i="32"/>
  <c r="C19" i="32"/>
  <c r="B19" i="32"/>
  <c r="D18" i="32"/>
  <c r="C18" i="32"/>
  <c r="B18" i="32"/>
  <c r="D17" i="32"/>
  <c r="C17" i="32"/>
  <c r="B17" i="32"/>
  <c r="D16" i="32"/>
  <c r="C16" i="32"/>
  <c r="B16" i="32"/>
  <c r="D15" i="32"/>
  <c r="C15" i="32"/>
  <c r="B15" i="32"/>
  <c r="D14" i="32"/>
  <c r="C14" i="32"/>
  <c r="B14" i="32"/>
  <c r="D13" i="32"/>
  <c r="C13" i="32"/>
  <c r="B13" i="32"/>
  <c r="D12" i="32"/>
  <c r="C12" i="32"/>
  <c r="B12" i="32"/>
  <c r="D11" i="32"/>
  <c r="C11" i="32"/>
  <c r="B11" i="32"/>
  <c r="D10" i="32"/>
  <c r="C10" i="32"/>
  <c r="B10" i="32"/>
  <c r="D9" i="32"/>
  <c r="C9" i="32"/>
  <c r="B9" i="32"/>
  <c r="D8" i="32"/>
  <c r="C8" i="32"/>
  <c r="B8" i="32"/>
  <c r="D7" i="32"/>
  <c r="C7" i="32"/>
  <c r="B7" i="32"/>
  <c r="D6" i="32"/>
  <c r="C6" i="32"/>
  <c r="B6" i="32"/>
  <c r="D5" i="32"/>
  <c r="C5" i="32"/>
  <c r="B5" i="32"/>
  <c r="N41" i="82"/>
  <c r="D41" i="82"/>
  <c r="C41" i="82"/>
  <c r="B41" i="82"/>
  <c r="N40" i="82"/>
  <c r="D40" i="82"/>
  <c r="C40" i="82"/>
  <c r="B40" i="82"/>
  <c r="N39" i="82"/>
  <c r="D39" i="82"/>
  <c r="C39" i="82"/>
  <c r="B39" i="82"/>
  <c r="N38" i="82"/>
  <c r="D38" i="82"/>
  <c r="C38" i="82"/>
  <c r="B38" i="82"/>
  <c r="N37" i="82"/>
  <c r="D37" i="82"/>
  <c r="C37" i="82"/>
  <c r="B37" i="82"/>
  <c r="N36" i="82"/>
  <c r="D36" i="82"/>
  <c r="C36" i="82"/>
  <c r="B36" i="82"/>
  <c r="N35" i="82"/>
  <c r="D35" i="82"/>
  <c r="C35" i="82"/>
  <c r="B35" i="82"/>
  <c r="N34" i="82"/>
  <c r="D34" i="82"/>
  <c r="C34" i="82"/>
  <c r="B34" i="82"/>
  <c r="N33" i="82"/>
  <c r="D33" i="82"/>
  <c r="C33" i="82"/>
  <c r="B33" i="82"/>
  <c r="N32" i="82"/>
  <c r="D32" i="82"/>
  <c r="C32" i="82"/>
  <c r="B32" i="82"/>
  <c r="N31" i="82"/>
  <c r="D31" i="82"/>
  <c r="C31" i="82"/>
  <c r="B31" i="82"/>
  <c r="N30" i="82"/>
  <c r="D30" i="82"/>
  <c r="C30" i="82"/>
  <c r="B30" i="82"/>
  <c r="N29" i="82"/>
  <c r="D29" i="82"/>
  <c r="C29" i="82"/>
  <c r="B29" i="82"/>
  <c r="N28" i="82"/>
  <c r="D28" i="82"/>
  <c r="C28" i="82"/>
  <c r="B28" i="82"/>
  <c r="N27" i="82"/>
  <c r="D27" i="82"/>
  <c r="C27" i="82"/>
  <c r="B27" i="82"/>
  <c r="N26" i="82"/>
  <c r="D26" i="82"/>
  <c r="C26" i="82"/>
  <c r="B26" i="82"/>
  <c r="N25" i="82"/>
  <c r="D25" i="82"/>
  <c r="C25" i="82"/>
  <c r="B25" i="82"/>
  <c r="N24" i="82"/>
  <c r="D24" i="82"/>
  <c r="C24" i="82"/>
  <c r="B24" i="82"/>
  <c r="N23" i="82"/>
  <c r="D23" i="82"/>
  <c r="C23" i="82"/>
  <c r="B23" i="82"/>
  <c r="N22" i="82"/>
  <c r="D22" i="82"/>
  <c r="C22" i="82"/>
  <c r="B22" i="82"/>
  <c r="N21" i="82"/>
  <c r="D21" i="82"/>
  <c r="C21" i="82"/>
  <c r="B21" i="82"/>
  <c r="N20" i="82"/>
  <c r="D20" i="82"/>
  <c r="C20" i="82"/>
  <c r="B20" i="82"/>
  <c r="N19" i="82"/>
  <c r="D19" i="82"/>
  <c r="C19" i="82"/>
  <c r="B19" i="82"/>
  <c r="N18" i="82"/>
  <c r="D18" i="82"/>
  <c r="C18" i="82"/>
  <c r="B18" i="82"/>
  <c r="N17" i="82"/>
  <c r="D17" i="82"/>
  <c r="C17" i="82"/>
  <c r="B17" i="82"/>
  <c r="N16" i="82"/>
  <c r="D16" i="82"/>
  <c r="C16" i="82"/>
  <c r="B16" i="82"/>
  <c r="N15" i="82"/>
  <c r="D15" i="82"/>
  <c r="C15" i="82"/>
  <c r="B15" i="82"/>
  <c r="N14" i="82"/>
  <c r="D14" i="82"/>
  <c r="C14" i="82"/>
  <c r="B14" i="82"/>
  <c r="N13" i="82"/>
  <c r="D13" i="82"/>
  <c r="C13" i="82"/>
  <c r="B13" i="82"/>
  <c r="N12" i="82"/>
  <c r="D12" i="82"/>
  <c r="C12" i="82"/>
  <c r="B12" i="82"/>
  <c r="N11" i="82"/>
  <c r="D11" i="82"/>
  <c r="C11" i="82"/>
  <c r="B11" i="82"/>
  <c r="N10" i="82"/>
  <c r="D10" i="82"/>
  <c r="C10" i="82"/>
  <c r="B10" i="82"/>
  <c r="N9" i="82"/>
  <c r="D9" i="82"/>
  <c r="C9" i="82"/>
  <c r="B9" i="82"/>
  <c r="N8" i="82"/>
  <c r="D8" i="82"/>
  <c r="C8" i="82"/>
  <c r="B8" i="82"/>
  <c r="N7" i="82"/>
  <c r="D7" i="82"/>
  <c r="C7" i="82"/>
  <c r="B7" i="82"/>
  <c r="N6" i="82"/>
  <c r="D6" i="82"/>
  <c r="C6" i="82"/>
  <c r="B6" i="82"/>
  <c r="N5" i="82"/>
  <c r="D5" i="82"/>
  <c r="C5" i="82"/>
  <c r="B5" i="82"/>
  <c r="O2" i="82"/>
  <c r="O2" i="29"/>
  <c r="C6" i="29"/>
  <c r="D6" i="29"/>
  <c r="C7" i="29"/>
  <c r="D7" i="29"/>
  <c r="C8" i="29"/>
  <c r="D8" i="29"/>
  <c r="C9" i="29"/>
  <c r="D9" i="29"/>
  <c r="C10" i="29"/>
  <c r="D10" i="29"/>
  <c r="C11" i="29"/>
  <c r="D11" i="29"/>
  <c r="C12" i="29"/>
  <c r="D12" i="29"/>
  <c r="C13" i="29"/>
  <c r="D13" i="29"/>
  <c r="C14" i="29"/>
  <c r="D14" i="29"/>
  <c r="C15" i="29"/>
  <c r="D15" i="29"/>
  <c r="D5" i="29"/>
  <c r="C5" i="29"/>
  <c r="Q2" i="79"/>
  <c r="O2" i="28"/>
  <c r="B40" i="28"/>
  <c r="E40" i="28" s="1"/>
  <c r="B39" i="28"/>
  <c r="E39" i="28" s="1"/>
  <c r="B38" i="28"/>
  <c r="E38" i="28" s="1"/>
  <c r="B37" i="28"/>
  <c r="E37" i="28" s="1"/>
  <c r="B36" i="28"/>
  <c r="E36" i="28" s="1"/>
  <c r="B35" i="28"/>
  <c r="E35" i="28" s="1"/>
  <c r="B34" i="28"/>
  <c r="E34" i="28" s="1"/>
  <c r="B33" i="28"/>
  <c r="E33" i="28" s="1"/>
  <c r="B32" i="28"/>
  <c r="E32" i="28" s="1"/>
  <c r="B31" i="28"/>
  <c r="E31" i="28" s="1"/>
  <c r="B30" i="28"/>
  <c r="E30" i="28" s="1"/>
  <c r="B29" i="28"/>
  <c r="E29" i="28" s="1"/>
  <c r="B28" i="28"/>
  <c r="E28" i="28" s="1"/>
  <c r="B27" i="28"/>
  <c r="E27" i="28" s="1"/>
  <c r="B26" i="28"/>
  <c r="E26" i="28" s="1"/>
  <c r="B25" i="28"/>
  <c r="E25" i="28" s="1"/>
  <c r="B24" i="28"/>
  <c r="E24" i="28" s="1"/>
  <c r="B23" i="28"/>
  <c r="E23" i="28" s="1"/>
  <c r="B22" i="28"/>
  <c r="E22" i="28" s="1"/>
  <c r="B21" i="28"/>
  <c r="E21" i="28" s="1"/>
  <c r="B20" i="28"/>
  <c r="E20" i="28" s="1"/>
  <c r="B19" i="28"/>
  <c r="E19" i="28" s="1"/>
  <c r="B18" i="28"/>
  <c r="E18" i="28" s="1"/>
  <c r="B17" i="28"/>
  <c r="E17" i="28" s="1"/>
  <c r="B16" i="28"/>
  <c r="E16" i="28" s="1"/>
  <c r="B15" i="28"/>
  <c r="E15" i="28" s="1"/>
  <c r="B14" i="28"/>
  <c r="E14" i="28" s="1"/>
  <c r="B13" i="28"/>
  <c r="E13" i="28" s="1"/>
  <c r="B12" i="28"/>
  <c r="E12" i="28" s="1"/>
  <c r="B11" i="28"/>
  <c r="E11" i="28" s="1"/>
  <c r="B10" i="28"/>
  <c r="E10" i="28" s="1"/>
  <c r="B9" i="28"/>
  <c r="E9" i="28" s="1"/>
  <c r="B8" i="28"/>
  <c r="E8" i="28" s="1"/>
  <c r="B7" i="28"/>
  <c r="E7" i="28" s="1"/>
  <c r="B6" i="28"/>
  <c r="E6" i="28" s="1"/>
  <c r="B5" i="28"/>
  <c r="E5" i="28" s="1"/>
  <c r="C58" i="22"/>
  <c r="B58" i="22"/>
  <c r="C57" i="22"/>
  <c r="B57" i="22"/>
  <c r="C56" i="22"/>
  <c r="B56" i="22"/>
  <c r="C55" i="22"/>
  <c r="B55" i="22"/>
  <c r="C54" i="22"/>
  <c r="B54" i="22"/>
  <c r="C53" i="22"/>
  <c r="B53" i="22"/>
  <c r="C52" i="22"/>
  <c r="B52" i="22"/>
  <c r="C51" i="22"/>
  <c r="B51" i="22"/>
  <c r="C50" i="22"/>
  <c r="B50" i="22"/>
  <c r="C49" i="22"/>
  <c r="B49" i="22"/>
  <c r="C48" i="22"/>
  <c r="B48" i="22"/>
  <c r="C47" i="22"/>
  <c r="B47" i="22"/>
  <c r="C46" i="22"/>
  <c r="B46" i="22"/>
  <c r="C45" i="22"/>
  <c r="B45" i="22"/>
  <c r="C44" i="22"/>
  <c r="B44" i="22"/>
  <c r="C43" i="22"/>
  <c r="B43" i="22"/>
  <c r="C42" i="22"/>
  <c r="B42" i="22"/>
  <c r="C41" i="22"/>
  <c r="B41" i="22"/>
  <c r="C40" i="22"/>
  <c r="B40" i="22"/>
  <c r="C39" i="22"/>
  <c r="B39" i="22"/>
  <c r="C38" i="22"/>
  <c r="B38" i="22"/>
  <c r="C37" i="22"/>
  <c r="B37" i="22"/>
  <c r="C36" i="22"/>
  <c r="B36" i="22"/>
  <c r="C35" i="22"/>
  <c r="B35" i="22"/>
  <c r="C34" i="22"/>
  <c r="B34" i="22"/>
  <c r="C33" i="22"/>
  <c r="B33" i="22"/>
  <c r="C32" i="22"/>
  <c r="B32" i="22"/>
  <c r="C31" i="22"/>
  <c r="B31" i="22"/>
  <c r="C30" i="22"/>
  <c r="B30" i="22"/>
  <c r="C29" i="22"/>
  <c r="B29" i="22"/>
  <c r="C28" i="22"/>
  <c r="B28" i="22"/>
  <c r="C27" i="22"/>
  <c r="B27" i="22"/>
  <c r="C26" i="22"/>
  <c r="B26" i="22"/>
  <c r="C25" i="22"/>
  <c r="B25" i="22"/>
  <c r="C24" i="22"/>
  <c r="B24" i="22"/>
  <c r="C23" i="22"/>
  <c r="B23" i="22"/>
  <c r="C22" i="22"/>
  <c r="B22" i="22"/>
  <c r="C21" i="22"/>
  <c r="B21" i="22"/>
  <c r="C20" i="22"/>
  <c r="B20" i="22"/>
  <c r="C19" i="22"/>
  <c r="B19" i="22"/>
  <c r="C18" i="22"/>
  <c r="B18" i="22"/>
  <c r="C17" i="22"/>
  <c r="B17" i="22"/>
  <c r="C16" i="22"/>
  <c r="B16" i="22"/>
  <c r="C15" i="22"/>
  <c r="B15" i="22"/>
  <c r="C14" i="22"/>
  <c r="B14" i="22"/>
  <c r="C13" i="22"/>
  <c r="B13" i="22"/>
  <c r="C12" i="22"/>
  <c r="B12" i="22"/>
  <c r="C11" i="22"/>
  <c r="B11" i="22"/>
  <c r="C10" i="22"/>
  <c r="B10" i="22"/>
  <c r="C9" i="22"/>
  <c r="B9" i="22"/>
  <c r="C8" i="22"/>
  <c r="B8" i="22"/>
  <c r="C7" i="22"/>
  <c r="B7" i="22"/>
  <c r="C6" i="22"/>
  <c r="B6" i="22"/>
  <c r="C5" i="22"/>
  <c r="O2" i="22"/>
  <c r="M58" i="22"/>
  <c r="N58" i="22" s="1"/>
  <c r="M57" i="22"/>
  <c r="D57" i="22" s="1"/>
  <c r="M56" i="22"/>
  <c r="N56" i="22" s="1"/>
  <c r="M55" i="22"/>
  <c r="N55" i="22" s="1"/>
  <c r="M54" i="22"/>
  <c r="D54" i="22" s="1"/>
  <c r="M53" i="22"/>
  <c r="D53" i="22" s="1"/>
  <c r="M52" i="22"/>
  <c r="D52" i="22" s="1"/>
  <c r="M51" i="22"/>
  <c r="D51" i="22" s="1"/>
  <c r="M50" i="22"/>
  <c r="N50" i="22" s="1"/>
  <c r="M49" i="22"/>
  <c r="D49" i="22" s="1"/>
  <c r="M48" i="22"/>
  <c r="D48" i="22" s="1"/>
  <c r="M47" i="22"/>
  <c r="N47" i="22" s="1"/>
  <c r="M46" i="22"/>
  <c r="D46" i="22" s="1"/>
  <c r="M45" i="22"/>
  <c r="N45" i="22" s="1"/>
  <c r="M44" i="22"/>
  <c r="D44" i="22" s="1"/>
  <c r="M43" i="22"/>
  <c r="D43" i="22" s="1"/>
  <c r="M42" i="22"/>
  <c r="N42" i="22" s="1"/>
  <c r="M41" i="22"/>
  <c r="D41" i="22" s="1"/>
  <c r="M40" i="22"/>
  <c r="D40" i="22" s="1"/>
  <c r="M39" i="22"/>
  <c r="N39" i="22" s="1"/>
  <c r="M38" i="22"/>
  <c r="D38" i="22" s="1"/>
  <c r="M37" i="22"/>
  <c r="N37" i="22" s="1"/>
  <c r="M36" i="22"/>
  <c r="D36" i="22" s="1"/>
  <c r="M35" i="22"/>
  <c r="D35" i="22" s="1"/>
  <c r="M34" i="22"/>
  <c r="N34" i="22" s="1"/>
  <c r="M33" i="22"/>
  <c r="D33" i="22" s="1"/>
  <c r="M32" i="22"/>
  <c r="N32" i="22" s="1"/>
  <c r="M31" i="22"/>
  <c r="D31" i="22" s="1"/>
  <c r="M30" i="22"/>
  <c r="D30" i="22" s="1"/>
  <c r="M29" i="22"/>
  <c r="D29" i="22" s="1"/>
  <c r="M28" i="22"/>
  <c r="D28" i="22" s="1"/>
  <c r="M27" i="22"/>
  <c r="D27" i="22" s="1"/>
  <c r="M26" i="22"/>
  <c r="N26" i="22" s="1"/>
  <c r="M25" i="22"/>
  <c r="D25" i="22" s="1"/>
  <c r="M24" i="22"/>
  <c r="D24" i="22" s="1"/>
  <c r="M23" i="22"/>
  <c r="N23" i="22" s="1"/>
  <c r="M22" i="22"/>
  <c r="D22" i="22" s="1"/>
  <c r="M21" i="22"/>
  <c r="D21" i="22" s="1"/>
  <c r="M20" i="22"/>
  <c r="D20" i="22" s="1"/>
  <c r="M19" i="22"/>
  <c r="D19" i="22" s="1"/>
  <c r="M18" i="22"/>
  <c r="N18" i="22" s="1"/>
  <c r="M17" i="22"/>
  <c r="D17" i="22" s="1"/>
  <c r="M16" i="22"/>
  <c r="D16" i="22" s="1"/>
  <c r="M15" i="22"/>
  <c r="N15" i="22" s="1"/>
  <c r="M14" i="22"/>
  <c r="D14" i="22" s="1"/>
  <c r="M13" i="22"/>
  <c r="N13" i="22" s="1"/>
  <c r="M12" i="22"/>
  <c r="D12" i="22" s="1"/>
  <c r="M11" i="22"/>
  <c r="D11" i="22" s="1"/>
  <c r="M10" i="22"/>
  <c r="N10" i="22" s="1"/>
  <c r="M9" i="22"/>
  <c r="D9" i="22" s="1"/>
  <c r="M8" i="22"/>
  <c r="D8" i="22" s="1"/>
  <c r="M7" i="22"/>
  <c r="D7" i="22" s="1"/>
  <c r="M6" i="22"/>
  <c r="D6" i="22" s="1"/>
  <c r="M5" i="22"/>
  <c r="N5" i="22" s="1"/>
  <c r="B5" i="22"/>
  <c r="B11" i="21"/>
  <c r="E11" i="21" s="1"/>
  <c r="B10" i="21"/>
  <c r="E10" i="21" s="1"/>
  <c r="B9" i="21"/>
  <c r="E9" i="21" s="1"/>
  <c r="B8" i="21"/>
  <c r="E8" i="21" s="1"/>
  <c r="B7" i="21"/>
  <c r="E7" i="21" s="1"/>
  <c r="B6" i="21"/>
  <c r="E6" i="21" s="1"/>
  <c r="B5" i="21"/>
  <c r="E5" i="21" s="1"/>
  <c r="D41" i="17"/>
  <c r="C41" i="17"/>
  <c r="B41" i="17"/>
  <c r="D40" i="17"/>
  <c r="C40" i="17"/>
  <c r="B40" i="17"/>
  <c r="D39" i="17"/>
  <c r="C39" i="17"/>
  <c r="B39" i="17"/>
  <c r="D38" i="17"/>
  <c r="C38" i="17"/>
  <c r="B38" i="17"/>
  <c r="D37" i="17"/>
  <c r="C37" i="17"/>
  <c r="B37" i="17"/>
  <c r="D36" i="17"/>
  <c r="C36" i="17"/>
  <c r="B36" i="17"/>
  <c r="D35" i="17"/>
  <c r="C35" i="17"/>
  <c r="B35" i="17"/>
  <c r="D34" i="17"/>
  <c r="C34" i="17"/>
  <c r="B34" i="17"/>
  <c r="D33" i="17"/>
  <c r="C33" i="17"/>
  <c r="B33" i="17"/>
  <c r="D32" i="17"/>
  <c r="C32" i="17"/>
  <c r="B32" i="17"/>
  <c r="D31" i="17"/>
  <c r="C31" i="17"/>
  <c r="B31" i="17"/>
  <c r="D30" i="17"/>
  <c r="C30" i="17"/>
  <c r="B30" i="17"/>
  <c r="D29" i="17"/>
  <c r="C29" i="17"/>
  <c r="B29" i="17"/>
  <c r="D28" i="17"/>
  <c r="C28" i="17"/>
  <c r="B28" i="17"/>
  <c r="D27" i="17"/>
  <c r="C27" i="17"/>
  <c r="B27" i="17"/>
  <c r="D26" i="17"/>
  <c r="C26" i="17"/>
  <c r="B26" i="17"/>
  <c r="D25" i="17"/>
  <c r="C25" i="17"/>
  <c r="B25" i="17"/>
  <c r="D24" i="17"/>
  <c r="C24" i="17"/>
  <c r="B24" i="17"/>
  <c r="D23" i="17"/>
  <c r="C23" i="17"/>
  <c r="B23" i="17"/>
  <c r="D22" i="17"/>
  <c r="C22" i="17"/>
  <c r="B22" i="17"/>
  <c r="D21" i="17"/>
  <c r="C21" i="17"/>
  <c r="B21" i="17"/>
  <c r="D20" i="17"/>
  <c r="C20" i="17"/>
  <c r="B20" i="17"/>
  <c r="D19" i="17"/>
  <c r="C19" i="17"/>
  <c r="B19" i="17"/>
  <c r="D18" i="17"/>
  <c r="C18" i="17"/>
  <c r="B18" i="17"/>
  <c r="D17" i="17"/>
  <c r="C17" i="17"/>
  <c r="B17" i="17"/>
  <c r="D16" i="17"/>
  <c r="C16" i="17"/>
  <c r="B16" i="17"/>
  <c r="D15" i="17"/>
  <c r="C15" i="17"/>
  <c r="B15" i="17"/>
  <c r="D14" i="17"/>
  <c r="C14" i="17"/>
  <c r="B14" i="17"/>
  <c r="D13" i="17"/>
  <c r="C13" i="17"/>
  <c r="B13" i="17"/>
  <c r="D12" i="17"/>
  <c r="C12" i="17"/>
  <c r="B12" i="17"/>
  <c r="D11" i="17"/>
  <c r="C11" i="17"/>
  <c r="B11" i="17"/>
  <c r="D10" i="17"/>
  <c r="C10" i="17"/>
  <c r="B10" i="17"/>
  <c r="D9" i="17"/>
  <c r="C9" i="17"/>
  <c r="B9" i="17"/>
  <c r="D8" i="17"/>
  <c r="C8" i="17"/>
  <c r="B8" i="17"/>
  <c r="D7" i="17"/>
  <c r="C7" i="17"/>
  <c r="B7" i="17"/>
  <c r="D6" i="17"/>
  <c r="C6" i="17"/>
  <c r="B6" i="17"/>
  <c r="D5" i="17"/>
  <c r="C5" i="17"/>
  <c r="B5" i="17"/>
  <c r="D41" i="18"/>
  <c r="C41" i="18"/>
  <c r="B41" i="18"/>
  <c r="D40" i="18"/>
  <c r="C40" i="18"/>
  <c r="B40" i="18"/>
  <c r="D39" i="18"/>
  <c r="C39" i="18"/>
  <c r="B39" i="18"/>
  <c r="D38" i="18"/>
  <c r="C38" i="18"/>
  <c r="B38" i="18"/>
  <c r="D37" i="18"/>
  <c r="C37" i="18"/>
  <c r="B37" i="18"/>
  <c r="D36" i="18"/>
  <c r="C36" i="18"/>
  <c r="B36" i="18"/>
  <c r="D35" i="18"/>
  <c r="C35" i="18"/>
  <c r="B35" i="18"/>
  <c r="D34" i="18"/>
  <c r="C34" i="18"/>
  <c r="B34" i="18"/>
  <c r="D33" i="18"/>
  <c r="C33" i="18"/>
  <c r="B33" i="18"/>
  <c r="D32" i="18"/>
  <c r="C32" i="18"/>
  <c r="B32" i="18"/>
  <c r="D31" i="18"/>
  <c r="C31" i="18"/>
  <c r="B31" i="18"/>
  <c r="D30" i="18"/>
  <c r="C30" i="18"/>
  <c r="B30" i="18"/>
  <c r="D29" i="18"/>
  <c r="C29" i="18"/>
  <c r="B29" i="18"/>
  <c r="D28" i="18"/>
  <c r="C28" i="18"/>
  <c r="B28" i="18"/>
  <c r="D27" i="18"/>
  <c r="C27" i="18"/>
  <c r="B27" i="18"/>
  <c r="D26" i="18"/>
  <c r="C26" i="18"/>
  <c r="B26" i="18"/>
  <c r="D25" i="18"/>
  <c r="C25" i="18"/>
  <c r="B25" i="18"/>
  <c r="D24" i="18"/>
  <c r="C24" i="18"/>
  <c r="B24" i="18"/>
  <c r="D23" i="18"/>
  <c r="C23" i="18"/>
  <c r="B23" i="18"/>
  <c r="D22" i="18"/>
  <c r="C22" i="18"/>
  <c r="B22" i="18"/>
  <c r="D21" i="18"/>
  <c r="C21" i="18"/>
  <c r="B21" i="18"/>
  <c r="D20" i="18"/>
  <c r="C20" i="18"/>
  <c r="B20" i="18"/>
  <c r="D19" i="18"/>
  <c r="C19" i="18"/>
  <c r="B19" i="18"/>
  <c r="D18" i="18"/>
  <c r="C18" i="18"/>
  <c r="B18" i="18"/>
  <c r="D17" i="18"/>
  <c r="C17" i="18"/>
  <c r="B17" i="18"/>
  <c r="D16" i="18"/>
  <c r="C16" i="18"/>
  <c r="B16" i="18"/>
  <c r="D15" i="18"/>
  <c r="C15" i="18"/>
  <c r="B15" i="18"/>
  <c r="D14" i="18"/>
  <c r="C14" i="18"/>
  <c r="B14" i="18"/>
  <c r="D13" i="18"/>
  <c r="C13" i="18"/>
  <c r="B13" i="18"/>
  <c r="D12" i="18"/>
  <c r="C12" i="18"/>
  <c r="B12" i="18"/>
  <c r="D11" i="18"/>
  <c r="C11" i="18"/>
  <c r="B11" i="18"/>
  <c r="D10" i="18"/>
  <c r="C10" i="18"/>
  <c r="B10" i="18"/>
  <c r="D9" i="18"/>
  <c r="C9" i="18"/>
  <c r="B9" i="18"/>
  <c r="D8" i="18"/>
  <c r="C8" i="18"/>
  <c r="B8" i="18"/>
  <c r="D7" i="18"/>
  <c r="C7" i="18"/>
  <c r="B7" i="18"/>
  <c r="D6" i="18"/>
  <c r="C6" i="18"/>
  <c r="B6" i="18"/>
  <c r="D5" i="18"/>
  <c r="C5" i="18"/>
  <c r="B5" i="18"/>
  <c r="D41" i="19"/>
  <c r="C41" i="19"/>
  <c r="B41" i="19"/>
  <c r="D40" i="19"/>
  <c r="C40" i="19"/>
  <c r="B40" i="19"/>
  <c r="D39" i="19"/>
  <c r="C39" i="19"/>
  <c r="B39" i="19"/>
  <c r="D38" i="19"/>
  <c r="C38" i="19"/>
  <c r="B38" i="19"/>
  <c r="D37" i="19"/>
  <c r="C37" i="19"/>
  <c r="B37" i="19"/>
  <c r="D36" i="19"/>
  <c r="C36" i="19"/>
  <c r="B36" i="19"/>
  <c r="D35" i="19"/>
  <c r="C35" i="19"/>
  <c r="B35" i="19"/>
  <c r="D34" i="19"/>
  <c r="C34" i="19"/>
  <c r="B34" i="19"/>
  <c r="D33" i="19"/>
  <c r="C33" i="19"/>
  <c r="B33" i="19"/>
  <c r="D32" i="19"/>
  <c r="C32" i="19"/>
  <c r="B32" i="19"/>
  <c r="D31" i="19"/>
  <c r="C31" i="19"/>
  <c r="B31" i="19"/>
  <c r="D30" i="19"/>
  <c r="C30" i="19"/>
  <c r="B30" i="19"/>
  <c r="D29" i="19"/>
  <c r="C29" i="19"/>
  <c r="B29" i="19"/>
  <c r="D28" i="19"/>
  <c r="C28" i="19"/>
  <c r="B28" i="19"/>
  <c r="D27" i="19"/>
  <c r="C27" i="19"/>
  <c r="B27" i="19"/>
  <c r="D26" i="19"/>
  <c r="C26" i="19"/>
  <c r="B26" i="19"/>
  <c r="D25" i="19"/>
  <c r="C25" i="19"/>
  <c r="B25" i="19"/>
  <c r="D24" i="19"/>
  <c r="C24" i="19"/>
  <c r="B24" i="19"/>
  <c r="D23" i="19"/>
  <c r="C23" i="19"/>
  <c r="B23" i="19"/>
  <c r="D22" i="19"/>
  <c r="C22" i="19"/>
  <c r="B22" i="19"/>
  <c r="D21" i="19"/>
  <c r="C21" i="19"/>
  <c r="B21" i="19"/>
  <c r="D20" i="19"/>
  <c r="C20" i="19"/>
  <c r="B20" i="19"/>
  <c r="D19" i="19"/>
  <c r="C19" i="19"/>
  <c r="B19" i="19"/>
  <c r="D18" i="19"/>
  <c r="C18" i="19"/>
  <c r="B18" i="19"/>
  <c r="D17" i="19"/>
  <c r="C17" i="19"/>
  <c r="B17" i="19"/>
  <c r="D16" i="19"/>
  <c r="C16" i="19"/>
  <c r="B16" i="19"/>
  <c r="D15" i="19"/>
  <c r="C15" i="19"/>
  <c r="B15" i="19"/>
  <c r="D14" i="19"/>
  <c r="C14" i="19"/>
  <c r="B14" i="19"/>
  <c r="D13" i="19"/>
  <c r="C13" i="19"/>
  <c r="B13" i="19"/>
  <c r="D12" i="19"/>
  <c r="C12" i="19"/>
  <c r="B12" i="19"/>
  <c r="D11" i="19"/>
  <c r="C11" i="19"/>
  <c r="B11" i="19"/>
  <c r="D10" i="19"/>
  <c r="C10" i="19"/>
  <c r="B10" i="19"/>
  <c r="D9" i="19"/>
  <c r="C9" i="19"/>
  <c r="B9" i="19"/>
  <c r="D8" i="19"/>
  <c r="C8" i="19"/>
  <c r="B8" i="19"/>
  <c r="D7" i="19"/>
  <c r="C7" i="19"/>
  <c r="B7" i="19"/>
  <c r="D6" i="19"/>
  <c r="C6" i="19"/>
  <c r="B6" i="19"/>
  <c r="D5" i="19"/>
  <c r="C5" i="19"/>
  <c r="B5" i="19"/>
  <c r="O2" i="19"/>
  <c r="O2" i="18"/>
  <c r="O2" i="17"/>
  <c r="L4" i="6"/>
  <c r="F18" i="28"/>
  <c r="F29" i="28"/>
  <c r="F21" i="28"/>
  <c r="F36" i="28"/>
  <c r="F19" i="82"/>
  <c r="F40" i="28"/>
  <c r="F9" i="82"/>
  <c r="F29" i="82"/>
  <c r="F25" i="28"/>
  <c r="F16" i="82"/>
  <c r="F32" i="82"/>
  <c r="F37" i="82"/>
  <c r="F39" i="82"/>
  <c r="F24" i="28"/>
  <c r="F20" i="82"/>
  <c r="F15" i="82"/>
  <c r="F39" i="28"/>
  <c r="F16" i="28"/>
  <c r="F5" i="28"/>
  <c r="F32" i="28"/>
  <c r="F23" i="82"/>
  <c r="F37" i="28"/>
  <c r="F6" i="28"/>
  <c r="F12" i="82"/>
  <c r="F35" i="28"/>
  <c r="F34" i="28"/>
  <c r="F5" i="82"/>
  <c r="F21" i="82"/>
  <c r="F13" i="82"/>
  <c r="F13" i="28"/>
  <c r="F10" i="28"/>
  <c r="F41" i="82"/>
  <c r="F25" i="82"/>
  <c r="F22" i="28"/>
  <c r="F8" i="82"/>
  <c r="F40" i="82"/>
  <c r="F17" i="28"/>
  <c r="F27" i="28"/>
  <c r="F20" i="28"/>
  <c r="F15" i="28"/>
  <c r="F38" i="28"/>
  <c r="F23" i="28"/>
  <c r="F33" i="28"/>
  <c r="F30" i="28"/>
  <c r="F7" i="28"/>
  <c r="F11" i="28"/>
  <c r="F28" i="28"/>
  <c r="F19" i="28"/>
  <c r="F28" i="82"/>
  <c r="F33" i="82"/>
  <c r="F31" i="82"/>
  <c r="F8" i="28"/>
  <c r="F35" i="82"/>
  <c r="F14" i="28"/>
  <c r="F31" i="28"/>
  <c r="F7" i="82"/>
  <c r="F27" i="82"/>
  <c r="F17" i="82"/>
  <c r="F36" i="82"/>
  <c r="F12" i="28"/>
  <c r="F9" i="28"/>
  <c r="F26" i="28"/>
  <c r="E8" i="82" l="1"/>
  <c r="E16" i="82"/>
  <c r="E24" i="82"/>
  <c r="N19" i="22"/>
  <c r="N48" i="22"/>
  <c r="N43" i="22"/>
  <c r="N35" i="22"/>
  <c r="N8" i="22"/>
  <c r="N51" i="22"/>
  <c r="D55" i="22"/>
  <c r="E55" i="22" s="1"/>
  <c r="N11" i="22"/>
  <c r="E22" i="22"/>
  <c r="N16" i="22"/>
  <c r="E49" i="22"/>
  <c r="E31" i="22"/>
  <c r="N40" i="22"/>
  <c r="P5" i="26"/>
  <c r="O5" i="82" a="1"/>
  <c r="V9" i="79"/>
  <c r="E11" i="82"/>
  <c r="E32" i="82"/>
  <c r="E21" i="82"/>
  <c r="E12" i="82"/>
  <c r="E20" i="82"/>
  <c r="E28" i="82"/>
  <c r="E36" i="82"/>
  <c r="S5" i="29"/>
  <c r="V7" i="79"/>
  <c r="S10" i="82"/>
  <c r="S18" i="82"/>
  <c r="S26" i="82"/>
  <c r="S34" i="82"/>
  <c r="S11" i="29"/>
  <c r="S13" i="29"/>
  <c r="S12" i="29"/>
  <c r="S12" i="82"/>
  <c r="S20" i="82"/>
  <c r="S28" i="82"/>
  <c r="S36" i="82"/>
  <c r="S39" i="82"/>
  <c r="V6" i="79"/>
  <c r="S25" i="82"/>
  <c r="S6" i="82"/>
  <c r="S14" i="29"/>
  <c r="S19" i="82"/>
  <c r="S35" i="82"/>
  <c r="S15" i="29"/>
  <c r="S16" i="82"/>
  <c r="S5" i="82"/>
  <c r="S13" i="82"/>
  <c r="S21" i="82"/>
  <c r="S29" i="82"/>
  <c r="S37" i="82"/>
  <c r="S40" i="82"/>
  <c r="S9" i="29"/>
  <c r="S17" i="82"/>
  <c r="S14" i="82"/>
  <c r="S41" i="82"/>
  <c r="S27" i="82"/>
  <c r="S38" i="82"/>
  <c r="S8" i="82"/>
  <c r="S24" i="82"/>
  <c r="S10" i="29"/>
  <c r="S9" i="82"/>
  <c r="S33" i="82"/>
  <c r="S22" i="82"/>
  <c r="S30" i="82"/>
  <c r="S6" i="29"/>
  <c r="S11" i="82"/>
  <c r="S7" i="29"/>
  <c r="V8" i="79"/>
  <c r="S32" i="82"/>
  <c r="S8" i="29"/>
  <c r="V5" i="79"/>
  <c r="S7" i="82"/>
  <c r="S15" i="82"/>
  <c r="S23" i="82"/>
  <c r="S31" i="82"/>
  <c r="E40" i="82"/>
  <c r="E10" i="82"/>
  <c r="E38" i="82"/>
  <c r="E14" i="82"/>
  <c r="E18" i="82"/>
  <c r="E26" i="82"/>
  <c r="E41" i="82"/>
  <c r="E6" i="82"/>
  <c r="E17" i="82"/>
  <c r="E25" i="82"/>
  <c r="E5" i="82"/>
  <c r="E29" i="82"/>
  <c r="E9" i="82"/>
  <c r="E33" i="82"/>
  <c r="E22" i="82"/>
  <c r="E37" i="82"/>
  <c r="E13" i="82"/>
  <c r="E30" i="82"/>
  <c r="E34" i="82"/>
  <c r="E7" i="82"/>
  <c r="E23" i="82"/>
  <c r="E27" i="82"/>
  <c r="E31" i="82"/>
  <c r="E35" i="82"/>
  <c r="E39" i="82"/>
  <c r="E15" i="82"/>
  <c r="E19" i="82"/>
  <c r="E7" i="22"/>
  <c r="D45" i="22"/>
  <c r="E45" i="22" s="1"/>
  <c r="E46" i="22"/>
  <c r="D56" i="22"/>
  <c r="E56" i="22" s="1"/>
  <c r="N31" i="22"/>
  <c r="D15" i="22"/>
  <c r="E15" i="22" s="1"/>
  <c r="E57" i="22"/>
  <c r="E9" i="22"/>
  <c r="D39" i="22"/>
  <c r="E39" i="22" s="1"/>
  <c r="N6" i="22"/>
  <c r="N38" i="22"/>
  <c r="E25" i="22"/>
  <c r="D32" i="22"/>
  <c r="E32" i="22" s="1"/>
  <c r="E12" i="22"/>
  <c r="E20" i="22"/>
  <c r="E28" i="22"/>
  <c r="E36" i="22"/>
  <c r="E44" i="22"/>
  <c r="E52" i="22"/>
  <c r="N7" i="22"/>
  <c r="E33" i="22"/>
  <c r="E29" i="22"/>
  <c r="N29" i="22"/>
  <c r="E53" i="22"/>
  <c r="N30" i="22"/>
  <c r="N52" i="22"/>
  <c r="E16" i="22"/>
  <c r="N21" i="22"/>
  <c r="N53" i="22"/>
  <c r="N22" i="22"/>
  <c r="N44" i="22"/>
  <c r="D23" i="22"/>
  <c r="E23" i="22" s="1"/>
  <c r="E24" i="22"/>
  <c r="N24" i="22"/>
  <c r="E48" i="22"/>
  <c r="N28" i="22"/>
  <c r="D5" i="22"/>
  <c r="E5" i="22" s="1"/>
  <c r="N20" i="22"/>
  <c r="E40" i="22"/>
  <c r="N12" i="22"/>
  <c r="N54" i="22"/>
  <c r="D13" i="22"/>
  <c r="E13" i="22" s="1"/>
  <c r="E21" i="22"/>
  <c r="D37" i="22"/>
  <c r="E37" i="22" s="1"/>
  <c r="D47" i="22"/>
  <c r="E47" i="22" s="1"/>
  <c r="N14" i="22"/>
  <c r="N36" i="22"/>
  <c r="N46" i="22"/>
  <c r="E11" i="22"/>
  <c r="E19" i="22"/>
  <c r="E27" i="22"/>
  <c r="E35" i="22"/>
  <c r="E43" i="22"/>
  <c r="E51" i="22"/>
  <c r="N27" i="22"/>
  <c r="E8" i="22"/>
  <c r="E6" i="22"/>
  <c r="E30" i="22"/>
  <c r="E54" i="22"/>
  <c r="E14" i="22"/>
  <c r="E17" i="22"/>
  <c r="E38" i="22"/>
  <c r="E41" i="22"/>
  <c r="D42" i="22"/>
  <c r="E42" i="22" s="1"/>
  <c r="D50" i="22"/>
  <c r="E50" i="22" s="1"/>
  <c r="N33" i="22"/>
  <c r="D10" i="22"/>
  <c r="E10" i="22" s="1"/>
  <c r="D18" i="22"/>
  <c r="E18" i="22" s="1"/>
  <c r="D26" i="22"/>
  <c r="E26" i="22" s="1"/>
  <c r="D34" i="22"/>
  <c r="E34" i="22" s="1"/>
  <c r="D58" i="22"/>
  <c r="E58" i="22" s="1"/>
  <c r="N9" i="22"/>
  <c r="N17" i="22"/>
  <c r="N25" i="22"/>
  <c r="N41" i="22"/>
  <c r="N49" i="22"/>
  <c r="N57" i="22"/>
  <c r="X23" i="82"/>
  <c r="X35" i="82"/>
  <c r="F24" i="82"/>
  <c r="X12" i="82"/>
  <c r="X21" i="82"/>
  <c r="X33" i="82"/>
  <c r="X36" i="82"/>
  <c r="F11" i="82"/>
  <c r="F30" i="82"/>
  <c r="X41" i="82"/>
  <c r="X32" i="82"/>
  <c r="X28" i="82"/>
  <c r="G35" i="82"/>
  <c r="F10" i="82"/>
  <c r="X17" i="82"/>
  <c r="X5" i="82"/>
  <c r="X8" i="82"/>
  <c r="X20" i="82"/>
  <c r="F6" i="82"/>
  <c r="G5" i="82"/>
  <c r="G19" i="82"/>
  <c r="X37" i="82"/>
  <c r="G7" i="82"/>
  <c r="G33" i="82"/>
  <c r="G28" i="82"/>
  <c r="F14" i="82"/>
  <c r="X31" i="82"/>
  <c r="G40" i="82"/>
  <c r="G15" i="82"/>
  <c r="G21" i="82"/>
  <c r="G36" i="82"/>
  <c r="F22" i="82"/>
  <c r="G20" i="82"/>
  <c r="G9" i="82"/>
  <c r="X29" i="82"/>
  <c r="X25" i="82"/>
  <c r="G17" i="82"/>
  <c r="X16" i="82"/>
  <c r="F26" i="82"/>
  <c r="G27" i="82"/>
  <c r="F38" i="82"/>
  <c r="X9" i="82"/>
  <c r="G29" i="82"/>
  <c r="F34" i="82"/>
  <c r="G8" i="82"/>
  <c r="X15" i="82"/>
  <c r="G23" i="82"/>
  <c r="G39" i="82"/>
  <c r="G41" i="82"/>
  <c r="G16" i="82"/>
  <c r="X27" i="82"/>
  <c r="F18" i="82"/>
  <c r="G37" i="82"/>
  <c r="G31" i="82"/>
  <c r="X7" i="82"/>
  <c r="G13" i="82"/>
  <c r="X19" i="82"/>
  <c r="X39" i="82"/>
  <c r="X40" i="82"/>
  <c r="G25" i="82"/>
  <c r="X13" i="82"/>
  <c r="G32" i="82"/>
  <c r="G12" i="82"/>
  <c r="O6" i="82" l="1"/>
  <c r="O14" i="82"/>
  <c r="O22" i="82"/>
  <c r="O30" i="82"/>
  <c r="O38" i="82"/>
  <c r="O7" i="82"/>
  <c r="O15" i="82"/>
  <c r="O23" i="82"/>
  <c r="O31" i="82"/>
  <c r="O39" i="82"/>
  <c r="O8" i="82"/>
  <c r="O16" i="82"/>
  <c r="O24" i="82"/>
  <c r="O32" i="82"/>
  <c r="O40" i="82"/>
  <c r="O5" i="82"/>
  <c r="O19" i="82"/>
  <c r="O33" i="82"/>
  <c r="O9" i="82"/>
  <c r="O20" i="82"/>
  <c r="O34" i="82"/>
  <c r="O10" i="82"/>
  <c r="O21" i="82"/>
  <c r="O35" i="82"/>
  <c r="O11" i="82"/>
  <c r="O25" i="82"/>
  <c r="O36" i="82"/>
  <c r="O12" i="82"/>
  <c r="O26" i="82"/>
  <c r="O37" i="82"/>
  <c r="O13" i="82"/>
  <c r="O27" i="82"/>
  <c r="O41" i="82"/>
  <c r="O17" i="82"/>
  <c r="O28" i="82"/>
  <c r="O18" i="82"/>
  <c r="O29" i="82"/>
  <c r="K5" i="26"/>
  <c r="L5" i="26" s="1"/>
  <c r="X18" i="82"/>
  <c r="X14" i="82"/>
  <c r="H23" i="6"/>
  <c r="G18" i="82"/>
  <c r="X24" i="82"/>
  <c r="H14" i="6"/>
  <c r="H17" i="6"/>
  <c r="X30" i="82"/>
  <c r="G22" i="82"/>
  <c r="G11" i="82"/>
  <c r="X11" i="82"/>
  <c r="G10" i="82"/>
  <c r="X26" i="82"/>
  <c r="G34" i="82"/>
  <c r="X6" i="82"/>
  <c r="X22" i="82"/>
  <c r="G14" i="82"/>
  <c r="G38" i="82"/>
  <c r="F14" i="6"/>
  <c r="G6" i="82"/>
  <c r="X10" i="82"/>
  <c r="G30" i="82"/>
  <c r="H20" i="6"/>
  <c r="X38" i="82"/>
  <c r="G24" i="82"/>
  <c r="X34" i="82"/>
  <c r="G26" i="82"/>
  <c r="I3" i="24" l="1"/>
  <c r="T6" i="25" l="1"/>
  <c r="T7" i="25"/>
  <c r="T8" i="25"/>
  <c r="T5" i="25"/>
  <c r="D5" i="25" a="1"/>
  <c r="D5" i="25" l="1"/>
  <c r="D6" i="25"/>
  <c r="D7" i="25"/>
  <c r="D8" i="25"/>
  <c r="D14" i="67" l="1"/>
  <c r="K9" i="6"/>
  <c r="K10" i="6"/>
  <c r="K5" i="6"/>
  <c r="K6" i="6"/>
  <c r="F4" i="6"/>
  <c r="D10" i="6"/>
  <c r="K7" i="6"/>
  <c r="D6" i="6"/>
  <c r="K8" i="6"/>
  <c r="D11" i="6"/>
  <c r="D8" i="6"/>
  <c r="C28" i="86" l="1"/>
  <c r="C12" i="84"/>
  <c r="C20" i="84"/>
  <c r="C28" i="84"/>
  <c r="C36" i="84"/>
  <c r="C44" i="84"/>
  <c r="C52" i="84"/>
  <c r="C60" i="84"/>
  <c r="C50" i="84"/>
  <c r="C13" i="84"/>
  <c r="C21" i="84"/>
  <c r="C29" i="84"/>
  <c r="C37" i="84"/>
  <c r="C45" i="84"/>
  <c r="C53" i="84"/>
  <c r="C61" i="84"/>
  <c r="C18" i="84"/>
  <c r="C14" i="84"/>
  <c r="C22" i="84"/>
  <c r="C30" i="84"/>
  <c r="C38" i="84"/>
  <c r="C46" i="84"/>
  <c r="C54" i="84"/>
  <c r="C62" i="84"/>
  <c r="C42" i="84"/>
  <c r="C15" i="84"/>
  <c r="C23" i="84"/>
  <c r="C31" i="84"/>
  <c r="C39" i="84"/>
  <c r="C47" i="84"/>
  <c r="C55" i="84"/>
  <c r="C63" i="84"/>
  <c r="C10" i="84"/>
  <c r="C58" i="84"/>
  <c r="C8" i="84"/>
  <c r="C16" i="84"/>
  <c r="C24" i="84"/>
  <c r="C32" i="84"/>
  <c r="C40" i="84"/>
  <c r="C48" i="84"/>
  <c r="C56" i="84"/>
  <c r="C64" i="84"/>
  <c r="C34" i="84"/>
  <c r="C9" i="84"/>
  <c r="C17" i="84"/>
  <c r="C25" i="84"/>
  <c r="C33" i="84"/>
  <c r="C41" i="84"/>
  <c r="C49" i="84"/>
  <c r="C57" i="84"/>
  <c r="C65" i="84"/>
  <c r="C11" i="84"/>
  <c r="C19" i="84"/>
  <c r="C27" i="84"/>
  <c r="C35" i="84"/>
  <c r="C43" i="84"/>
  <c r="C51" i="84"/>
  <c r="C59" i="84"/>
  <c r="C26" i="84"/>
  <c r="C7" i="84"/>
  <c r="C6" i="84"/>
  <c r="F21" i="22"/>
  <c r="F32" i="22"/>
  <c r="E22" i="84"/>
  <c r="F45" i="22"/>
  <c r="F26" i="22"/>
  <c r="E36" i="84"/>
  <c r="E15" i="84"/>
  <c r="F47" i="22"/>
  <c r="F25" i="22"/>
  <c r="F37" i="22"/>
  <c r="E61" i="84"/>
  <c r="E10" i="6"/>
  <c r="E25" i="84"/>
  <c r="E23" i="84"/>
  <c r="F17" i="22"/>
  <c r="E7" i="84"/>
  <c r="F18" i="22"/>
  <c r="E64" i="84"/>
  <c r="E11" i="84"/>
  <c r="F35" i="22"/>
  <c r="F22" i="22"/>
  <c r="F41" i="22"/>
  <c r="E52" i="84"/>
  <c r="E28" i="84"/>
  <c r="E46" i="84"/>
  <c r="F53" i="22"/>
  <c r="E14" i="84"/>
  <c r="E18" i="84"/>
  <c r="F31" i="22"/>
  <c r="E38" i="84"/>
  <c r="F52" i="22"/>
  <c r="E33" i="84"/>
  <c r="E63" i="84"/>
  <c r="E6" i="6"/>
  <c r="F5" i="6"/>
  <c r="E16" i="84"/>
  <c r="E55" i="84"/>
  <c r="E59" i="84"/>
  <c r="E17" i="84"/>
  <c r="F44" i="22"/>
  <c r="E8" i="84"/>
  <c r="E26" i="84"/>
  <c r="F30" i="22"/>
  <c r="F56" i="22"/>
  <c r="F50" i="22"/>
  <c r="E49" i="84"/>
  <c r="E43" i="84"/>
  <c r="E13" i="84"/>
  <c r="F34" i="22"/>
  <c r="E35" i="84"/>
  <c r="F16" i="22"/>
  <c r="E62" i="84"/>
  <c r="E57" i="84"/>
  <c r="F23" i="22"/>
  <c r="F43" i="22"/>
  <c r="E29" i="84"/>
  <c r="M5" i="6"/>
  <c r="F51" i="22"/>
  <c r="F24" i="22"/>
  <c r="E20" i="84"/>
  <c r="E8" i="6"/>
  <c r="E19" i="84"/>
  <c r="M7" i="6"/>
  <c r="E41" i="84"/>
  <c r="E6" i="84"/>
  <c r="F58" i="22"/>
  <c r="E65" i="84"/>
  <c r="E9" i="84"/>
  <c r="E56" i="84"/>
  <c r="F57" i="22"/>
  <c r="F7" i="6"/>
  <c r="E30" i="84"/>
  <c r="F27" i="22"/>
  <c r="F33" i="22"/>
  <c r="E45" i="84"/>
  <c r="F39" i="22"/>
  <c r="E60" i="84"/>
  <c r="F42" i="22"/>
  <c r="E9" i="6"/>
  <c r="F28" i="22"/>
  <c r="E48" i="84"/>
  <c r="F40" i="22"/>
  <c r="E50" i="84"/>
  <c r="F55" i="22"/>
  <c r="E47" i="84"/>
  <c r="E27" i="84"/>
  <c r="E40" i="84"/>
  <c r="F46" i="22"/>
  <c r="E42" i="84"/>
  <c r="F19" i="22"/>
  <c r="E51" i="84"/>
  <c r="E44" i="84"/>
  <c r="E39" i="84"/>
  <c r="E31" i="84"/>
  <c r="E58" i="84"/>
  <c r="E37" i="84"/>
  <c r="E54" i="84"/>
  <c r="E34" i="84"/>
  <c r="E10" i="84"/>
  <c r="E21" i="84"/>
  <c r="E53" i="84"/>
  <c r="F36" i="22"/>
  <c r="E12" i="84"/>
  <c r="F54" i="22"/>
  <c r="F49" i="22"/>
  <c r="F38" i="22"/>
  <c r="F20" i="22"/>
  <c r="E24" i="84"/>
  <c r="F29" i="22"/>
  <c r="E32" i="84"/>
  <c r="F48" i="22"/>
  <c r="S11" i="22" l="1"/>
  <c r="S19" i="22"/>
  <c r="S27" i="22"/>
  <c r="S35" i="22"/>
  <c r="S43" i="22"/>
  <c r="S51" i="22"/>
  <c r="S12" i="22"/>
  <c r="S20" i="22"/>
  <c r="S28" i="22"/>
  <c r="S36" i="22"/>
  <c r="S44" i="22"/>
  <c r="S52" i="22"/>
  <c r="S13" i="22"/>
  <c r="S21" i="22"/>
  <c r="S29" i="22"/>
  <c r="S37" i="22"/>
  <c r="S45" i="22"/>
  <c r="S53" i="22"/>
  <c r="S6" i="22"/>
  <c r="S14" i="22"/>
  <c r="S22" i="22"/>
  <c r="S30" i="22"/>
  <c r="S38" i="22"/>
  <c r="S46" i="22"/>
  <c r="S54" i="22"/>
  <c r="S7" i="22"/>
  <c r="S15" i="22"/>
  <c r="S23" i="22"/>
  <c r="S31" i="22"/>
  <c r="S39" i="22"/>
  <c r="S47" i="22"/>
  <c r="S55" i="22"/>
  <c r="S8" i="22"/>
  <c r="S16" i="22"/>
  <c r="S24" i="22"/>
  <c r="S32" i="22"/>
  <c r="S40" i="22"/>
  <c r="S48" i="22"/>
  <c r="S56" i="22"/>
  <c r="S9" i="22"/>
  <c r="S17" i="22"/>
  <c r="S25" i="22"/>
  <c r="S33" i="22"/>
  <c r="S41" i="22"/>
  <c r="S49" i="22"/>
  <c r="S57" i="22"/>
  <c r="S10" i="22"/>
  <c r="S18" i="22"/>
  <c r="S26" i="22"/>
  <c r="S34" i="22"/>
  <c r="S42" i="22"/>
  <c r="S50" i="22"/>
  <c r="S58" i="22"/>
  <c r="L5" i="6"/>
  <c r="L7" i="6"/>
  <c r="F32" i="84"/>
  <c r="F57" i="84"/>
  <c r="G41" i="22"/>
  <c r="F59" i="84"/>
  <c r="G27" i="22"/>
  <c r="G28" i="22"/>
  <c r="G22" i="22"/>
  <c r="G55" i="22"/>
  <c r="G53" i="22"/>
  <c r="F52" i="84"/>
  <c r="F63" i="84"/>
  <c r="F43" i="84"/>
  <c r="G54" i="22"/>
  <c r="G46" i="22"/>
  <c r="F12" i="22"/>
  <c r="F51" i="84"/>
  <c r="F60" i="84"/>
  <c r="F8" i="6"/>
  <c r="F19" i="84"/>
  <c r="F25" i="84"/>
  <c r="F65" i="84"/>
  <c r="G38" i="22"/>
  <c r="F36" i="84"/>
  <c r="F27" i="84"/>
  <c r="F10" i="6"/>
  <c r="G50" i="22"/>
  <c r="F35" i="84"/>
  <c r="M6" i="6"/>
  <c r="G45" i="22"/>
  <c r="F47" i="84"/>
  <c r="F45" i="84"/>
  <c r="F46" i="84"/>
  <c r="F48" i="84"/>
  <c r="F23" i="84"/>
  <c r="F28" i="84"/>
  <c r="G33" i="22"/>
  <c r="F64" i="84"/>
  <c r="F41" i="84"/>
  <c r="F26" i="84"/>
  <c r="G32" i="22"/>
  <c r="F40" i="84"/>
  <c r="F6" i="6"/>
  <c r="F12" i="84"/>
  <c r="M8" i="6"/>
  <c r="F42" i="84"/>
  <c r="F21" i="84"/>
  <c r="G25" i="22"/>
  <c r="F44" i="84"/>
  <c r="G39" i="22"/>
  <c r="F15" i="22"/>
  <c r="F62" i="84"/>
  <c r="M10" i="6"/>
  <c r="G24" i="22"/>
  <c r="F6" i="84"/>
  <c r="G49" i="22"/>
  <c r="M9" i="6"/>
  <c r="F49" i="84"/>
  <c r="F37" i="84"/>
  <c r="G43" i="22"/>
  <c r="F54" i="84"/>
  <c r="F39" i="84"/>
  <c r="G51" i="22"/>
  <c r="F9" i="84"/>
  <c r="G44" i="22"/>
  <c r="F61" i="84"/>
  <c r="F58" i="84"/>
  <c r="G31" i="22"/>
  <c r="F38" i="84"/>
  <c r="F18" i="84"/>
  <c r="F55" i="84"/>
  <c r="G29" i="22"/>
  <c r="F8" i="84"/>
  <c r="F24" i="84"/>
  <c r="F53" i="84"/>
  <c r="F34" i="84"/>
  <c r="G26" i="22"/>
  <c r="F14" i="84"/>
  <c r="F16" i="84"/>
  <c r="F22" i="84"/>
  <c r="F50" i="84"/>
  <c r="G17" i="22"/>
  <c r="G34" i="22"/>
  <c r="G16" i="22"/>
  <c r="G19" i="22"/>
  <c r="G56" i="22"/>
  <c r="G58" i="22"/>
  <c r="F30" i="84"/>
  <c r="F7" i="84"/>
  <c r="F20" i="84"/>
  <c r="L21" i="6"/>
  <c r="G20" i="22"/>
  <c r="F11" i="84"/>
  <c r="G30" i="22"/>
  <c r="F13" i="22"/>
  <c r="F17" i="84"/>
  <c r="G48" i="22"/>
  <c r="F15" i="84"/>
  <c r="G57" i="22"/>
  <c r="G18" i="22"/>
  <c r="F13" i="84"/>
  <c r="G23" i="22"/>
  <c r="F33" i="84"/>
  <c r="G47" i="22"/>
  <c r="G37" i="22"/>
  <c r="F29" i="84"/>
  <c r="G52" i="22"/>
  <c r="F14" i="22"/>
  <c r="G42" i="22"/>
  <c r="G36" i="22"/>
  <c r="F9" i="6"/>
  <c r="F11" i="22"/>
  <c r="F10" i="84"/>
  <c r="F56" i="84"/>
  <c r="G35" i="22"/>
  <c r="F31" i="84"/>
  <c r="G40" i="22"/>
  <c r="G21" i="22"/>
  <c r="L18" i="6"/>
  <c r="P9" i="79" l="1"/>
  <c r="P8" i="79"/>
  <c r="P7" i="79"/>
  <c r="P6" i="79"/>
  <c r="P5" i="79"/>
  <c r="L9" i="6"/>
  <c r="L10" i="6"/>
  <c r="L6" i="6"/>
  <c r="L8" i="6"/>
  <c r="G12" i="22"/>
  <c r="G8" i="79"/>
  <c r="G7" i="79"/>
  <c r="G5" i="79"/>
  <c r="G13" i="22"/>
  <c r="G14" i="22"/>
  <c r="G9" i="79"/>
  <c r="G11" i="22"/>
  <c r="G15" i="22"/>
  <c r="G6" i="79"/>
  <c r="Q5" i="79" l="1" a="1"/>
  <c r="Q9" i="79" s="1"/>
  <c r="AA6" i="79"/>
  <c r="Q5" i="79" l="1"/>
  <c r="Q8" i="79"/>
  <c r="Q7" i="79"/>
  <c r="Q6" i="79"/>
  <c r="AA9" i="79"/>
  <c r="AA8" i="79"/>
  <c r="AA5" i="79"/>
  <c r="AA7" i="79"/>
  <c r="S5" i="22" l="1"/>
  <c r="X40" i="22"/>
  <c r="X39" i="22"/>
  <c r="X50" i="22"/>
  <c r="X19" i="22"/>
  <c r="X38" i="22"/>
  <c r="X46" i="22"/>
  <c r="X24" i="22"/>
  <c r="X47" i="22"/>
  <c r="X28" i="22"/>
  <c r="X33" i="22"/>
  <c r="X48" i="22"/>
  <c r="X42" i="22"/>
  <c r="X49" i="22"/>
  <c r="X30" i="22"/>
  <c r="X14" i="22"/>
  <c r="X58" i="22"/>
  <c r="X15" i="22"/>
  <c r="X52" i="22"/>
  <c r="X35" i="22"/>
  <c r="X45" i="22"/>
  <c r="X29" i="22"/>
  <c r="X57" i="22"/>
  <c r="X36" i="22"/>
  <c r="X37" i="22"/>
  <c r="X34" i="22"/>
  <c r="X51" i="22"/>
  <c r="X41" i="22"/>
  <c r="X31" i="22"/>
  <c r="X43" i="22"/>
  <c r="X55" i="22"/>
  <c r="X53" i="22"/>
  <c r="X56" i="22"/>
  <c r="X16" i="22"/>
  <c r="X27" i="22"/>
  <c r="X44" i="22"/>
  <c r="X54" i="22"/>
  <c r="X22" i="22"/>
  <c r="X12" i="22"/>
  <c r="X17" i="22"/>
  <c r="X32" i="22"/>
  <c r="X13" i="22"/>
  <c r="X21" i="22"/>
  <c r="X11" i="22"/>
  <c r="X25" i="22"/>
  <c r="X20" i="22"/>
  <c r="X18" i="22"/>
  <c r="X23" i="22"/>
  <c r="X26" i="22"/>
  <c r="S34" i="28" l="1"/>
  <c r="S9" i="28"/>
  <c r="S24" i="28"/>
  <c r="S16" i="28"/>
  <c r="S8" i="28"/>
  <c r="S27" i="28"/>
  <c r="S18" i="28"/>
  <c r="S33" i="28"/>
  <c r="S15" i="28"/>
  <c r="S7" i="28"/>
  <c r="S35" i="28"/>
  <c r="S26" i="28"/>
  <c r="S25" i="28"/>
  <c r="S32" i="28"/>
  <c r="S39" i="28"/>
  <c r="S38" i="28"/>
  <c r="S30" i="28"/>
  <c r="S22" i="28"/>
  <c r="S14" i="28"/>
  <c r="S6" i="28"/>
  <c r="S11" i="28"/>
  <c r="S10" i="28"/>
  <c r="S5" i="28"/>
  <c r="S40" i="28"/>
  <c r="S31" i="28"/>
  <c r="S37" i="28"/>
  <c r="S29" i="28"/>
  <c r="S21" i="28"/>
  <c r="S13" i="28"/>
  <c r="S19" i="28"/>
  <c r="S17" i="28"/>
  <c r="S23" i="28"/>
  <c r="S36" i="28"/>
  <c r="S28" i="28"/>
  <c r="S20" i="28"/>
  <c r="S12" i="28"/>
  <c r="X5" i="28"/>
  <c r="S23" i="18" l="1"/>
  <c r="S40" i="18"/>
  <c r="S14" i="18"/>
  <c r="S12" i="18"/>
  <c r="S32" i="18"/>
  <c r="S5" i="18"/>
  <c r="S8" i="18"/>
  <c r="S17" i="18"/>
  <c r="S10" i="18"/>
  <c r="S24" i="18"/>
  <c r="S15" i="18"/>
  <c r="S7" i="18"/>
  <c r="S9" i="18"/>
  <c r="S31" i="18"/>
  <c r="S21" i="18"/>
  <c r="S28" i="18"/>
  <c r="S35" i="18"/>
  <c r="S11" i="18"/>
  <c r="S22" i="18"/>
  <c r="S29" i="18"/>
  <c r="S41" i="18"/>
  <c r="S39" i="18"/>
  <c r="S25" i="18"/>
  <c r="S38" i="18"/>
  <c r="S37" i="18"/>
  <c r="S18" i="18"/>
  <c r="S26" i="18"/>
  <c r="S20" i="18"/>
  <c r="S19" i="18"/>
  <c r="S6" i="18"/>
  <c r="S30" i="18"/>
  <c r="S27" i="18"/>
  <c r="S16" i="18"/>
  <c r="S33" i="18"/>
  <c r="S34" i="18"/>
  <c r="S13" i="18"/>
  <c r="S36" i="18"/>
  <c r="O5" i="22" l="1" a="1"/>
  <c r="N3" i="89"/>
  <c r="N21" i="89"/>
  <c r="N19" i="89"/>
  <c r="N11" i="89"/>
  <c r="N24" i="89"/>
  <c r="N23" i="89"/>
  <c r="I4" i="89"/>
  <c r="E4" i="89"/>
  <c r="N12" i="89"/>
  <c r="N22" i="89"/>
  <c r="N8" i="89"/>
  <c r="N20" i="89"/>
  <c r="D5" i="67"/>
  <c r="N17" i="89"/>
  <c r="N25" i="89"/>
  <c r="N9" i="89"/>
  <c r="N16" i="89"/>
  <c r="N18" i="89"/>
  <c r="N26" i="89"/>
  <c r="N7" i="89"/>
  <c r="N13" i="89"/>
  <c r="N14" i="89"/>
  <c r="N10" i="89"/>
  <c r="N15" i="89"/>
  <c r="H4" i="89" l="1"/>
  <c r="G4" i="89" s="1"/>
  <c r="D4" i="89"/>
  <c r="C4" i="89" s="1"/>
  <c r="D41" i="89"/>
  <c r="C41" i="89" s="1"/>
  <c r="O29" i="22"/>
  <c r="O7" i="22"/>
  <c r="O15" i="22"/>
  <c r="O23" i="22"/>
  <c r="O32" i="22"/>
  <c r="O42" i="22"/>
  <c r="O52" i="22"/>
  <c r="O8" i="22"/>
  <c r="O16" i="22"/>
  <c r="O24" i="22"/>
  <c r="O33" i="22"/>
  <c r="O43" i="22"/>
  <c r="O57" i="22"/>
  <c r="O9" i="22"/>
  <c r="O17" i="22"/>
  <c r="O25" i="22"/>
  <c r="O34" i="22"/>
  <c r="O44" i="22"/>
  <c r="O58" i="22"/>
  <c r="O10" i="22"/>
  <c r="O18" i="22"/>
  <c r="O26" i="22"/>
  <c r="O35" i="22"/>
  <c r="O46" i="22"/>
  <c r="O11" i="22"/>
  <c r="O19" i="22"/>
  <c r="O27" i="22"/>
  <c r="O36" i="22"/>
  <c r="O48" i="22"/>
  <c r="O12" i="22"/>
  <c r="O20" i="22"/>
  <c r="O28" i="22"/>
  <c r="O38" i="22"/>
  <c r="O49" i="22"/>
  <c r="O5" i="22"/>
  <c r="O13" i="22"/>
  <c r="O21" i="22"/>
  <c r="O30" i="22"/>
  <c r="O40" i="22"/>
  <c r="O6" i="22"/>
  <c r="O14" i="22"/>
  <c r="O31" i="22"/>
  <c r="O51" i="22"/>
  <c r="O50" i="22"/>
  <c r="O22" i="22"/>
  <c r="O41" i="22"/>
  <c r="O37" i="22"/>
  <c r="O56" i="22"/>
  <c r="O47" i="22"/>
  <c r="O39" i="22"/>
  <c r="O53" i="22"/>
  <c r="O55" i="22"/>
  <c r="O54" i="22"/>
  <c r="O45" i="22"/>
  <c r="E8" i="89"/>
  <c r="I8" i="89"/>
  <c r="Q5" i="24" a="1"/>
  <c r="D5" i="79"/>
  <c r="N3" i="25"/>
  <c r="D8" i="89" l="1"/>
  <c r="C8" i="89" s="1"/>
  <c r="H8" i="89"/>
  <c r="G8" i="89" s="1"/>
  <c r="F5" i="79"/>
  <c r="E5" i="79"/>
  <c r="Q5" i="24"/>
  <c r="D6" i="79"/>
  <c r="F6" i="79" l="1"/>
  <c r="E6" i="79"/>
  <c r="Y5" i="24"/>
  <c r="Q6" i="24"/>
  <c r="D7" i="79"/>
  <c r="E7" i="79" l="1"/>
  <c r="F7" i="79"/>
  <c r="Y6" i="24"/>
  <c r="Q7" i="24"/>
  <c r="D8" i="79"/>
  <c r="D9" i="79"/>
  <c r="E8" i="79" l="1"/>
  <c r="F8" i="79"/>
  <c r="F9" i="79"/>
  <c r="E9" i="79"/>
  <c r="Y7" i="24"/>
  <c r="Q8" i="24"/>
  <c r="Y8" i="24" l="1"/>
  <c r="Q9" i="24"/>
  <c r="Y9" i="24" l="1"/>
  <c r="Q10" i="24"/>
  <c r="Q11" i="24"/>
  <c r="Q12" i="24"/>
  <c r="Q13" i="24"/>
  <c r="Q14" i="24"/>
  <c r="Q15" i="24"/>
  <c r="Q16" i="24"/>
  <c r="Q17" i="24"/>
  <c r="Q18" i="24"/>
  <c r="Q19" i="24"/>
  <c r="Q20" i="24"/>
  <c r="Q21" i="24"/>
  <c r="Q22" i="24"/>
  <c r="Q23" i="24"/>
  <c r="Q24" i="24"/>
  <c r="Q25" i="24"/>
  <c r="Q26" i="24"/>
  <c r="Q27" i="24"/>
  <c r="Q28" i="24"/>
  <c r="Q29" i="24"/>
  <c r="Q30" i="24"/>
  <c r="Q31" i="24"/>
  <c r="Q32" i="24"/>
  <c r="Q33" i="24"/>
  <c r="Q34" i="24"/>
  <c r="Q35" i="24"/>
  <c r="Q36" i="24"/>
  <c r="Q37" i="24"/>
  <c r="Q38" i="24"/>
  <c r="Q39" i="24"/>
  <c r="Q40" i="24"/>
  <c r="Q41" i="24"/>
  <c r="Q42" i="24"/>
  <c r="Q43" i="24"/>
  <c r="Q44" i="24"/>
  <c r="Q45" i="24"/>
  <c r="Q46" i="24"/>
  <c r="Y39" i="24" l="1"/>
  <c r="Y15" i="24"/>
  <c r="Y44" i="24"/>
  <c r="Y40" i="24"/>
  <c r="Y43" i="24"/>
  <c r="Y37" i="24"/>
  <c r="Y45" i="24"/>
  <c r="Y41" i="24"/>
  <c r="Y12" i="24"/>
  <c r="Y11" i="24"/>
  <c r="Y46" i="24"/>
  <c r="Y38" i="24"/>
  <c r="Y14" i="24"/>
  <c r="Y42" i="24"/>
  <c r="Y19" i="24"/>
  <c r="Y26" i="24"/>
  <c r="Y17" i="24"/>
  <c r="Y31" i="24"/>
  <c r="Y16" i="24"/>
  <c r="Y30" i="24"/>
  <c r="Y24" i="24"/>
  <c r="Y29" i="24"/>
  <c r="Y34" i="24"/>
  <c r="Y22" i="24"/>
  <c r="Y25" i="24"/>
  <c r="Y35" i="24"/>
  <c r="Y10" i="24"/>
  <c r="Y23" i="24"/>
  <c r="Y27" i="24"/>
  <c r="Y13" i="24"/>
  <c r="Y33" i="24"/>
  <c r="Y28" i="24"/>
  <c r="Y36" i="24"/>
  <c r="Y20" i="24"/>
  <c r="Y32" i="24"/>
  <c r="Y18" i="24"/>
  <c r="Y21" i="24"/>
  <c r="O5" i="25" a="1"/>
  <c r="O5" i="25" s="1"/>
  <c r="N5" i="25" a="1"/>
  <c r="N7" i="25" l="1"/>
  <c r="N5" i="25"/>
  <c r="N6" i="25"/>
  <c r="N8" i="25"/>
  <c r="O8" i="25"/>
  <c r="O6" i="25"/>
  <c r="O7" i="25"/>
  <c r="N5" i="29" l="1"/>
  <c r="N6" i="29"/>
  <c r="L4" i="26"/>
  <c r="N7" i="29" l="1"/>
  <c r="N8" i="29" l="1"/>
  <c r="N9" i="29" l="1"/>
  <c r="N10" i="29" l="1"/>
  <c r="N11" i="29" l="1"/>
  <c r="N12" i="29" l="1"/>
  <c r="N13" i="29" l="1"/>
  <c r="N14" i="29" l="1"/>
  <c r="N15" i="29" l="1"/>
  <c r="O5" i="29" s="1" a="1"/>
  <c r="O15" i="29" s="1"/>
  <c r="O5" i="29" l="1"/>
  <c r="O6" i="29"/>
  <c r="O7" i="29"/>
  <c r="O8" i="29"/>
  <c r="O9" i="29"/>
  <c r="O10" i="29"/>
  <c r="O11" i="29"/>
  <c r="O12" i="29"/>
  <c r="O13" i="29"/>
  <c r="O14" i="29"/>
  <c r="N5" i="30" l="1"/>
  <c r="N6" i="30" l="1"/>
  <c r="N7" i="30" l="1"/>
  <c r="N8" i="30" l="1"/>
  <c r="N9" i="30" l="1"/>
  <c r="N10" i="30" l="1"/>
  <c r="N11" i="30" l="1"/>
  <c r="O5" i="30" s="1" a="1"/>
  <c r="O11" i="30" s="1"/>
  <c r="O5" i="30" l="1"/>
  <c r="O6" i="30"/>
  <c r="O7" i="30"/>
  <c r="O8" i="30"/>
  <c r="O9" i="30"/>
  <c r="O10" i="30"/>
  <c r="N5" i="32" l="1"/>
  <c r="N6" i="32" l="1"/>
  <c r="N7" i="32" l="1"/>
  <c r="N8" i="32" l="1"/>
  <c r="N9" i="32" l="1"/>
  <c r="N10" i="32" l="1"/>
  <c r="N12" i="32"/>
  <c r="N11" i="32" l="1"/>
  <c r="N13" i="32" l="1"/>
  <c r="N14" i="32" l="1"/>
  <c r="N15" i="32"/>
  <c r="N16" i="32"/>
  <c r="N17" i="32" l="1"/>
  <c r="N18" i="32"/>
  <c r="N19" i="32" l="1"/>
  <c r="N20" i="32" l="1"/>
  <c r="N21" i="32"/>
  <c r="N22" i="32" l="1"/>
  <c r="N23" i="32"/>
  <c r="N24" i="32"/>
  <c r="N25" i="32" l="1"/>
  <c r="N26" i="32"/>
  <c r="N27" i="32"/>
  <c r="N28" i="32" l="1"/>
  <c r="N29" i="32" l="1"/>
  <c r="N30" i="32"/>
  <c r="N31" i="32" l="1"/>
  <c r="N32" i="32" l="1"/>
  <c r="N33" i="32"/>
  <c r="N34" i="32" l="1"/>
  <c r="N35" i="32" l="1"/>
  <c r="N36" i="32" l="1"/>
  <c r="N37" i="32" l="1"/>
  <c r="N38" i="32" l="1"/>
  <c r="N39" i="32" l="1"/>
  <c r="N40" i="32" l="1"/>
  <c r="N41" i="32"/>
  <c r="O5" i="32" l="1" a="1"/>
  <c r="O12" i="32" s="1"/>
  <c r="S5" i="17"/>
  <c r="N5" i="17"/>
  <c r="N6" i="17"/>
  <c r="O40" i="32" l="1"/>
  <c r="O10" i="32"/>
  <c r="O29" i="32"/>
  <c r="O26" i="32"/>
  <c r="O34" i="32"/>
  <c r="O7" i="32"/>
  <c r="O21" i="32"/>
  <c r="O15" i="32"/>
  <c r="O23" i="32"/>
  <c r="O38" i="32"/>
  <c r="O13" i="32"/>
  <c r="O31" i="32"/>
  <c r="O39" i="32"/>
  <c r="O9" i="32"/>
  <c r="O30" i="32"/>
  <c r="O5" i="32"/>
  <c r="O17" i="32"/>
  <c r="O25" i="32"/>
  <c r="O33" i="32"/>
  <c r="O22" i="32"/>
  <c r="O36" i="32"/>
  <c r="O41" i="32"/>
  <c r="O11" i="32"/>
  <c r="O19" i="32"/>
  <c r="O14" i="32"/>
  <c r="O28" i="32"/>
  <c r="O27" i="32"/>
  <c r="O35" i="32"/>
  <c r="O8" i="32"/>
  <c r="O6" i="32"/>
  <c r="O20" i="32"/>
  <c r="O18" i="32"/>
  <c r="O16" i="32"/>
  <c r="O24" i="32"/>
  <c r="O32" i="32"/>
  <c r="O37" i="32"/>
  <c r="S6" i="17"/>
  <c r="N7" i="17"/>
  <c r="S7" i="17" l="1"/>
  <c r="N8" i="17"/>
  <c r="S8" i="17" l="1"/>
  <c r="S9" i="17"/>
  <c r="N9" i="17"/>
  <c r="S10" i="17" l="1"/>
  <c r="N10" i="17"/>
  <c r="N11" i="17"/>
  <c r="S11" i="17" l="1"/>
  <c r="S12" i="17"/>
  <c r="N12" i="17"/>
  <c r="S13" i="17" l="1"/>
  <c r="N13" i="17"/>
  <c r="S14" i="17" l="1"/>
  <c r="N14" i="17"/>
  <c r="S15" i="17" l="1"/>
  <c r="N15" i="17"/>
  <c r="S16" i="17" l="1"/>
  <c r="N16" i="17"/>
  <c r="S17" i="17" l="1"/>
  <c r="N17" i="17"/>
  <c r="S18" i="17" l="1"/>
  <c r="N18" i="17"/>
  <c r="S19" i="17" l="1"/>
  <c r="N19" i="17"/>
  <c r="N20" i="17"/>
  <c r="S21" i="17" l="1"/>
  <c r="S20" i="17"/>
  <c r="N21" i="17"/>
  <c r="S22" i="17" l="1"/>
  <c r="N22" i="17"/>
  <c r="S23" i="17" l="1"/>
  <c r="N23" i="17"/>
  <c r="S24" i="17" l="1"/>
  <c r="N24" i="17"/>
  <c r="S25" i="17" l="1"/>
  <c r="N25" i="17"/>
  <c r="N26" i="17"/>
  <c r="S26" i="17" l="1"/>
  <c r="S27" i="17"/>
  <c r="N27" i="17"/>
  <c r="S28" i="17" l="1"/>
  <c r="N28" i="17"/>
  <c r="N29" i="17"/>
  <c r="S29" i="17" l="1"/>
  <c r="N30" i="17"/>
  <c r="S30" i="17" l="1"/>
  <c r="S31" i="17"/>
  <c r="N31" i="17"/>
  <c r="S32" i="17" l="1"/>
  <c r="N32" i="17"/>
  <c r="S33" i="17" l="1"/>
  <c r="N33" i="17"/>
  <c r="N34" i="17"/>
  <c r="S34" i="17" l="1"/>
  <c r="N35" i="17"/>
  <c r="S35" i="17" l="1"/>
  <c r="S36" i="17"/>
  <c r="N36" i="17"/>
  <c r="S37" i="17" l="1"/>
  <c r="N37" i="17"/>
  <c r="N38" i="17"/>
  <c r="S38" i="17" l="1"/>
  <c r="S39" i="17"/>
  <c r="N39" i="17"/>
  <c r="S40" i="17" l="1"/>
  <c r="N40" i="17"/>
  <c r="S41" i="17" l="1"/>
  <c r="N41" i="17"/>
  <c r="O5" i="17" s="1" a="1"/>
  <c r="O6" i="17" l="1"/>
  <c r="O14" i="17"/>
  <c r="O22" i="17"/>
  <c r="O30" i="17"/>
  <c r="O38" i="17"/>
  <c r="O7" i="17"/>
  <c r="O15" i="17"/>
  <c r="O23" i="17"/>
  <c r="O31" i="17"/>
  <c r="O39" i="17"/>
  <c r="O9" i="17"/>
  <c r="O19" i="17"/>
  <c r="O29" i="17"/>
  <c r="O41" i="17"/>
  <c r="O10" i="17"/>
  <c r="O20" i="17"/>
  <c r="O32" i="17"/>
  <c r="O11" i="17"/>
  <c r="O21" i="17"/>
  <c r="O33" i="17"/>
  <c r="O12" i="17"/>
  <c r="O24" i="17"/>
  <c r="O34" i="17"/>
  <c r="O13" i="17"/>
  <c r="O25" i="17"/>
  <c r="O35" i="17"/>
  <c r="O16" i="17"/>
  <c r="O26" i="17"/>
  <c r="O36" i="17"/>
  <c r="O5" i="17"/>
  <c r="O8" i="17"/>
  <c r="O18" i="17"/>
  <c r="O28" i="17"/>
  <c r="O40" i="17"/>
  <c r="O17" i="17"/>
  <c r="O27" i="17"/>
  <c r="O37" i="17"/>
  <c r="N5" i="18"/>
  <c r="N6" i="18" l="1"/>
  <c r="N7" i="18" l="1"/>
  <c r="N8" i="18"/>
  <c r="N9" i="18" l="1"/>
  <c r="N10" i="18" l="1"/>
  <c r="N11" i="18"/>
  <c r="N12" i="18" l="1"/>
  <c r="N13" i="18" l="1"/>
  <c r="N14" i="18" l="1"/>
  <c r="N15" i="18" l="1"/>
  <c r="N16" i="18" l="1"/>
  <c r="N17" i="18" l="1"/>
  <c r="N18" i="18" l="1"/>
  <c r="N19" i="18" l="1"/>
  <c r="N20" i="18"/>
  <c r="N21" i="18" l="1"/>
  <c r="N22" i="18" l="1"/>
  <c r="N23" i="18" l="1"/>
  <c r="N24" i="18"/>
  <c r="N25" i="18" l="1"/>
  <c r="N26" i="18"/>
  <c r="N27" i="18" l="1"/>
  <c r="N28" i="18" l="1"/>
  <c r="N29" i="18" l="1"/>
  <c r="N30" i="18" l="1"/>
  <c r="N31" i="18" l="1"/>
  <c r="N32" i="18" l="1"/>
  <c r="N33" i="18" l="1"/>
  <c r="N34" i="18" l="1"/>
  <c r="N35" i="18"/>
  <c r="N36" i="18" l="1"/>
  <c r="N37" i="18"/>
  <c r="N38" i="18" l="1"/>
  <c r="N39" i="18" l="1"/>
  <c r="N40" i="18"/>
  <c r="N41" i="18" l="1"/>
  <c r="O5" i="18" s="1" a="1"/>
  <c r="O12" i="18" l="1"/>
  <c r="O20" i="18"/>
  <c r="O28" i="18"/>
  <c r="O36" i="18"/>
  <c r="O5" i="18"/>
  <c r="O13" i="18"/>
  <c r="O21" i="18"/>
  <c r="O29" i="18"/>
  <c r="O37" i="18"/>
  <c r="O15" i="18"/>
  <c r="O25" i="18"/>
  <c r="O35" i="18"/>
  <c r="O6" i="18"/>
  <c r="O16" i="18"/>
  <c r="O26" i="18"/>
  <c r="O38" i="18"/>
  <c r="O7" i="18"/>
  <c r="O17" i="18"/>
  <c r="O27" i="18"/>
  <c r="O39" i="18"/>
  <c r="O8" i="18"/>
  <c r="O18" i="18"/>
  <c r="O30" i="18"/>
  <c r="O40" i="18"/>
  <c r="O9" i="18"/>
  <c r="O19" i="18"/>
  <c r="O31" i="18"/>
  <c r="O41" i="18"/>
  <c r="O10" i="18"/>
  <c r="O22" i="18"/>
  <c r="O32" i="18"/>
  <c r="O14" i="18"/>
  <c r="O24" i="18"/>
  <c r="O34" i="18"/>
  <c r="O11" i="18"/>
  <c r="O23" i="18"/>
  <c r="O33" i="18"/>
  <c r="S5" i="19"/>
  <c r="N5" i="19"/>
  <c r="N6" i="19"/>
  <c r="S6" i="19" l="1"/>
  <c r="N7" i="19"/>
  <c r="S7" i="19" l="1"/>
  <c r="S8" i="19"/>
  <c r="N8" i="19"/>
  <c r="S9" i="19" l="1"/>
  <c r="N9" i="19"/>
  <c r="S10" i="19" l="1"/>
  <c r="N10" i="19"/>
  <c r="N11" i="19"/>
  <c r="S12" i="19" l="1"/>
  <c r="S11" i="19"/>
  <c r="N12" i="19"/>
  <c r="S13" i="19" l="1"/>
  <c r="N13" i="19"/>
  <c r="S14" i="19" l="1"/>
  <c r="N14" i="19"/>
  <c r="N15" i="19"/>
  <c r="S15" i="19" l="1"/>
  <c r="N16" i="19"/>
  <c r="S16" i="19" l="1"/>
  <c r="N17" i="19"/>
  <c r="S18" i="19" l="1"/>
  <c r="S17" i="19"/>
  <c r="N18" i="19"/>
  <c r="S19" i="19" l="1"/>
  <c r="N19" i="19"/>
  <c r="N20" i="19"/>
  <c r="S21" i="19" l="1"/>
  <c r="S20" i="19"/>
  <c r="N21" i="19"/>
  <c r="S22" i="19" l="1"/>
  <c r="N22" i="19"/>
  <c r="S23" i="19" l="1"/>
  <c r="N23" i="19"/>
  <c r="S24" i="19" l="1"/>
  <c r="N24" i="19"/>
  <c r="S25" i="19" l="1"/>
  <c r="N25" i="19"/>
  <c r="S26" i="19" l="1"/>
  <c r="N26" i="19"/>
  <c r="S27" i="19" l="1"/>
  <c r="N27" i="19"/>
  <c r="N28" i="19"/>
  <c r="S29" i="19" l="1"/>
  <c r="S28" i="19"/>
  <c r="N29" i="19"/>
  <c r="S30" i="19" l="1"/>
  <c r="N30" i="19"/>
  <c r="N31" i="19"/>
  <c r="S31" i="19" l="1"/>
  <c r="N32" i="19"/>
  <c r="S32" i="19" l="1"/>
  <c r="N33" i="19"/>
  <c r="S33" i="19" l="1"/>
  <c r="S34" i="19"/>
  <c r="N34" i="19"/>
  <c r="S35" i="19" l="1"/>
  <c r="N35" i="19"/>
  <c r="S36" i="19" l="1"/>
  <c r="N36" i="19"/>
  <c r="S37" i="19" l="1"/>
  <c r="N37" i="19"/>
  <c r="S38" i="19" l="1"/>
  <c r="N38" i="19"/>
  <c r="S39" i="19" l="1"/>
  <c r="N39" i="19"/>
  <c r="S40" i="19" l="1"/>
  <c r="N40" i="19"/>
  <c r="S41" i="19" l="1"/>
  <c r="N41" i="19"/>
  <c r="O5" i="19" s="1" a="1"/>
  <c r="O10" i="19" l="1"/>
  <c r="O18" i="19"/>
  <c r="O26" i="19"/>
  <c r="O34" i="19"/>
  <c r="O11" i="19"/>
  <c r="O19" i="19"/>
  <c r="O27" i="19"/>
  <c r="O35" i="19"/>
  <c r="O12" i="19"/>
  <c r="O20" i="19"/>
  <c r="O7" i="19"/>
  <c r="O21" i="19"/>
  <c r="O31" i="19"/>
  <c r="O41" i="19"/>
  <c r="O8" i="19"/>
  <c r="O22" i="19"/>
  <c r="O32" i="19"/>
  <c r="O9" i="19"/>
  <c r="O23" i="19"/>
  <c r="O33" i="19"/>
  <c r="O13" i="19"/>
  <c r="O24" i="19"/>
  <c r="O36" i="19"/>
  <c r="O14" i="19"/>
  <c r="O25" i="19"/>
  <c r="O37" i="19"/>
  <c r="O15" i="19"/>
  <c r="O28" i="19"/>
  <c r="O38" i="19"/>
  <c r="O6" i="19"/>
  <c r="O17" i="19"/>
  <c r="O30" i="19"/>
  <c r="O40" i="19"/>
  <c r="O5" i="19"/>
  <c r="O16" i="19"/>
  <c r="O29" i="19"/>
  <c r="O39" i="19"/>
  <c r="O5" i="28"/>
  <c r="O6" i="28"/>
  <c r="O7" i="28"/>
  <c r="O8" i="28" l="1"/>
  <c r="O9" i="28"/>
  <c r="O10" i="28" l="1"/>
  <c r="O11" i="28" l="1"/>
  <c r="O12" i="28"/>
  <c r="O13" i="28"/>
  <c r="O14" i="28" l="1"/>
  <c r="O15" i="28" l="1"/>
  <c r="O16" i="28" l="1"/>
  <c r="O17" i="28" l="1"/>
  <c r="O18" i="28" l="1"/>
  <c r="O19" i="28" l="1"/>
  <c r="O20" i="28" l="1"/>
  <c r="O21" i="28" l="1"/>
  <c r="O22" i="28" l="1"/>
  <c r="O23" i="28" l="1"/>
  <c r="O24" i="28" l="1"/>
  <c r="O25" i="28" l="1"/>
  <c r="O26" i="28" l="1"/>
  <c r="O27" i="28" l="1"/>
  <c r="O28" i="28" l="1"/>
  <c r="O29" i="28" l="1"/>
  <c r="O30" i="28" l="1"/>
  <c r="O31" i="28" l="1"/>
  <c r="O32" i="28" l="1"/>
  <c r="O33" i="28" l="1"/>
  <c r="O34" i="28" l="1"/>
  <c r="O35" i="28" l="1"/>
  <c r="O36" i="28" l="1"/>
  <c r="O37" i="28"/>
  <c r="O38" i="28" l="1"/>
  <c r="O39" i="28" l="1"/>
  <c r="O40" i="28" l="1"/>
  <c r="D23" i="67" l="1"/>
  <c r="B1" i="67"/>
  <c r="E5" i="30" l="1"/>
  <c r="E6" i="30"/>
  <c r="E7" i="30"/>
  <c r="E8" i="30"/>
  <c r="E9" i="30"/>
  <c r="E10" i="30"/>
  <c r="E11" i="30"/>
  <c r="E5" i="29"/>
  <c r="E6" i="29"/>
  <c r="E7" i="29"/>
  <c r="E8" i="29"/>
  <c r="E9" i="29"/>
  <c r="E10" i="29"/>
  <c r="E11" i="29"/>
  <c r="E12" i="29"/>
  <c r="E13" i="29"/>
  <c r="E14" i="29"/>
  <c r="E15" i="29"/>
  <c r="F9" i="29"/>
  <c r="F8" i="29"/>
  <c r="F15" i="29"/>
  <c r="F12" i="29"/>
  <c r="F5" i="30"/>
  <c r="F11" i="29"/>
  <c r="F9" i="30"/>
  <c r="F5" i="29"/>
  <c r="F11" i="30"/>
  <c r="F13" i="29"/>
  <c r="F6" i="30"/>
  <c r="F8" i="30"/>
  <c r="F14" i="29"/>
  <c r="F10" i="29"/>
  <c r="F10" i="30"/>
  <c r="F6" i="29"/>
  <c r="F7" i="29"/>
  <c r="F7" i="30"/>
  <c r="E11" i="32" l="1"/>
  <c r="X6" i="29"/>
  <c r="F10" i="32"/>
  <c r="G40" i="28"/>
  <c r="G5" i="30"/>
  <c r="X9" i="28"/>
  <c r="X15" i="28"/>
  <c r="G12" i="29"/>
  <c r="G37" i="28"/>
  <c r="G5" i="29"/>
  <c r="X30" i="28"/>
  <c r="G17" i="28"/>
  <c r="G23" i="28"/>
  <c r="X18" i="28"/>
  <c r="G11" i="30"/>
  <c r="G35" i="28"/>
  <c r="F26" i="32"/>
  <c r="G30" i="28"/>
  <c r="G20" i="28"/>
  <c r="G38" i="28"/>
  <c r="X21" i="28"/>
  <c r="G7" i="28"/>
  <c r="X12" i="29"/>
  <c r="X12" i="28"/>
  <c r="G29" i="28"/>
  <c r="X31" i="28"/>
  <c r="F29" i="32"/>
  <c r="X25" i="28"/>
  <c r="G39" i="28"/>
  <c r="X5" i="29"/>
  <c r="X40" i="28"/>
  <c r="X22" i="28"/>
  <c r="X28" i="28"/>
  <c r="X20" i="28"/>
  <c r="X14" i="28"/>
  <c r="G6" i="28"/>
  <c r="X33" i="28"/>
  <c r="G27" i="28"/>
  <c r="G28" i="28"/>
  <c r="X23" i="28"/>
  <c r="G10" i="29"/>
  <c r="X6" i="28"/>
  <c r="X15" i="29"/>
  <c r="G13" i="29"/>
  <c r="G34" i="28"/>
  <c r="X9" i="29"/>
  <c r="X14" i="29"/>
  <c r="F18" i="32"/>
  <c r="G6" i="29"/>
  <c r="G16" i="28"/>
  <c r="X13" i="28"/>
  <c r="X8" i="30"/>
  <c r="X29" i="28"/>
  <c r="G26" i="28"/>
  <c r="X5" i="30"/>
  <c r="X17" i="28"/>
  <c r="G11" i="29"/>
  <c r="G33" i="28"/>
  <c r="G8" i="30"/>
  <c r="X37" i="28"/>
  <c r="X11" i="29"/>
  <c r="X32" i="28"/>
  <c r="X38" i="28"/>
  <c r="X34" i="28"/>
  <c r="X8" i="29"/>
  <c r="G11" i="28"/>
  <c r="X10" i="28"/>
  <c r="G12" i="28"/>
  <c r="G31" i="28"/>
  <c r="X10" i="29"/>
  <c r="G9" i="30"/>
  <c r="X9" i="30"/>
  <c r="F37" i="32"/>
  <c r="G18" i="28"/>
  <c r="G8" i="29"/>
  <c r="G7" i="29"/>
  <c r="G14" i="28"/>
  <c r="G22" i="28"/>
  <c r="G15" i="29"/>
  <c r="G25" i="28"/>
  <c r="F21" i="32"/>
  <c r="X24" i="28"/>
  <c r="G7" i="30"/>
  <c r="G9" i="28"/>
  <c r="G36" i="28"/>
  <c r="X11" i="30"/>
  <c r="G9" i="29"/>
  <c r="X26" i="28"/>
  <c r="X7" i="28"/>
  <c r="G5" i="28"/>
  <c r="G6" i="30"/>
  <c r="X36" i="28"/>
  <c r="G15" i="28"/>
  <c r="F34" i="32"/>
  <c r="X39" i="28"/>
  <c r="X6" i="30"/>
  <c r="G24" i="28"/>
  <c r="G14" i="29"/>
  <c r="X27" i="28"/>
  <c r="G19" i="28"/>
  <c r="G10" i="30"/>
  <c r="X16" i="28"/>
  <c r="X8" i="28"/>
  <c r="X7" i="29"/>
  <c r="X10" i="30"/>
  <c r="G8" i="28"/>
  <c r="G13" i="28"/>
  <c r="G32" i="28"/>
  <c r="X19" i="28"/>
  <c r="G10" i="28"/>
  <c r="X7" i="30"/>
  <c r="X35" i="28"/>
  <c r="X11" i="28"/>
  <c r="G21" i="28"/>
  <c r="X13" i="29"/>
  <c r="E5" i="32" l="1"/>
  <c r="E10" i="32"/>
  <c r="E18" i="32"/>
  <c r="E26" i="32"/>
  <c r="E13" i="32"/>
  <c r="E29" i="32"/>
  <c r="E37" i="32"/>
  <c r="E21" i="32"/>
  <c r="E34" i="32"/>
  <c r="E14" i="32"/>
  <c r="E24" i="32"/>
  <c r="E20" i="32"/>
  <c r="E9" i="32"/>
  <c r="E22" i="32"/>
  <c r="E32" i="32"/>
  <c r="E33" i="32"/>
  <c r="E35" i="32"/>
  <c r="E31" i="32"/>
  <c r="E28" i="32"/>
  <c r="E30" i="32"/>
  <c r="E40" i="32"/>
  <c r="E17" i="32"/>
  <c r="E41" i="32"/>
  <c r="E8" i="32"/>
  <c r="E7" i="32"/>
  <c r="E39" i="32"/>
  <c r="E12" i="32"/>
  <c r="E6" i="32"/>
  <c r="E38" i="32"/>
  <c r="E16" i="32"/>
  <c r="E36" i="32"/>
  <c r="E19" i="32"/>
  <c r="E15" i="32"/>
  <c r="E25" i="32"/>
  <c r="E27" i="32"/>
  <c r="E23" i="32"/>
  <c r="F28" i="32"/>
  <c r="F11" i="32"/>
  <c r="F9" i="32"/>
  <c r="X10" i="32"/>
  <c r="F6" i="32"/>
  <c r="F15" i="32"/>
  <c r="G37" i="32"/>
  <c r="X21" i="32"/>
  <c r="G26" i="32"/>
  <c r="X34" i="32"/>
  <c r="F5" i="32"/>
  <c r="F35" i="32"/>
  <c r="F33" i="32"/>
  <c r="F25" i="32"/>
  <c r="G18" i="32"/>
  <c r="F27" i="32"/>
  <c r="F20" i="32"/>
  <c r="F17" i="32"/>
  <c r="G21" i="32"/>
  <c r="X29" i="32"/>
  <c r="F30" i="32"/>
  <c r="F40" i="32"/>
  <c r="G10" i="32"/>
  <c r="F31" i="32"/>
  <c r="F41" i="32"/>
  <c r="F38" i="32"/>
  <c r="F39" i="32"/>
  <c r="X18" i="32"/>
  <c r="F19" i="32"/>
  <c r="G34" i="32"/>
  <c r="F22" i="32"/>
  <c r="F23" i="32"/>
  <c r="F32" i="32"/>
  <c r="F12" i="32"/>
  <c r="F13" i="32"/>
  <c r="F14" i="32"/>
  <c r="X26" i="32"/>
  <c r="F16" i="32"/>
  <c r="G29" i="32"/>
  <c r="X37" i="32"/>
  <c r="F36" i="32"/>
  <c r="F7" i="32"/>
  <c r="F24" i="32"/>
  <c r="F8" i="32"/>
  <c r="B5" i="26" l="1"/>
  <c r="B6" i="26"/>
  <c r="G40" i="32"/>
  <c r="G41" i="32"/>
  <c r="F8" i="22"/>
  <c r="G23" i="32"/>
  <c r="X32" i="32"/>
  <c r="F10" i="21"/>
  <c r="G22" i="32"/>
  <c r="G33" i="32"/>
  <c r="G32" i="32"/>
  <c r="X25" i="32"/>
  <c r="X27" i="32"/>
  <c r="G6" i="32"/>
  <c r="X39" i="32"/>
  <c r="F11" i="21"/>
  <c r="X14" i="32"/>
  <c r="G28" i="32"/>
  <c r="G9" i="32"/>
  <c r="C5" i="26"/>
  <c r="F7" i="22"/>
  <c r="F6" i="21"/>
  <c r="X11" i="32"/>
  <c r="G13" i="32"/>
  <c r="F8" i="21"/>
  <c r="F7" i="21"/>
  <c r="F9" i="22"/>
  <c r="G11" i="32"/>
  <c r="X5" i="32"/>
  <c r="F10" i="22"/>
  <c r="X6" i="32"/>
  <c r="X33" i="32"/>
  <c r="G27" i="32"/>
  <c r="X30" i="32"/>
  <c r="X38" i="32"/>
  <c r="X12" i="32"/>
  <c r="F9" i="21"/>
  <c r="G15" i="32"/>
  <c r="G19" i="32"/>
  <c r="X16" i="32"/>
  <c r="G5" i="32"/>
  <c r="X23" i="32"/>
  <c r="C6" i="26"/>
  <c r="G8" i="32"/>
  <c r="G38" i="32"/>
  <c r="X8" i="32"/>
  <c r="G17" i="32"/>
  <c r="G14" i="32"/>
  <c r="G30" i="32"/>
  <c r="F6" i="22"/>
  <c r="X15" i="32"/>
  <c r="G12" i="32"/>
  <c r="G36" i="32"/>
  <c r="X28" i="32"/>
  <c r="G35" i="32"/>
  <c r="X9" i="32"/>
  <c r="X7" i="32"/>
  <c r="X17" i="32"/>
  <c r="X36" i="32"/>
  <c r="X19" i="32"/>
  <c r="X35" i="32"/>
  <c r="F5" i="21"/>
  <c r="X22" i="32"/>
  <c r="G20" i="32"/>
  <c r="G31" i="32"/>
  <c r="G7" i="32"/>
  <c r="G39" i="32"/>
  <c r="X20" i="32"/>
  <c r="X31" i="32"/>
  <c r="X41" i="32"/>
  <c r="X40" i="32"/>
  <c r="F5" i="22"/>
  <c r="G24" i="32"/>
  <c r="G16" i="32"/>
  <c r="G25" i="32"/>
  <c r="X13" i="32"/>
  <c r="X24" i="32"/>
  <c r="E6" i="25" l="1"/>
  <c r="E8" i="25"/>
  <c r="E7" i="25"/>
  <c r="E5" i="25"/>
  <c r="S7" i="21"/>
  <c r="G6" i="21"/>
  <c r="X6" i="22"/>
  <c r="G7" i="22"/>
  <c r="G5" i="21"/>
  <c r="G4" i="21"/>
  <c r="G10" i="21"/>
  <c r="S5" i="21"/>
  <c r="X7" i="22"/>
  <c r="G9" i="22"/>
  <c r="G7" i="21"/>
  <c r="S10" i="21"/>
  <c r="G4" i="22"/>
  <c r="G9" i="21"/>
  <c r="G11" i="21"/>
  <c r="G8" i="21"/>
  <c r="F6" i="25"/>
  <c r="U5" i="26"/>
  <c r="X5" i="22"/>
  <c r="S8" i="21"/>
  <c r="G6" i="22"/>
  <c r="G10" i="22"/>
  <c r="D6" i="26"/>
  <c r="X10" i="22"/>
  <c r="D5" i="26"/>
  <c r="S6" i="21"/>
  <c r="F7" i="25"/>
  <c r="F8" i="25"/>
  <c r="G5" i="22"/>
  <c r="S11" i="21"/>
  <c r="G8" i="22"/>
  <c r="X9" i="22"/>
  <c r="X8" i="22"/>
  <c r="F5" i="25"/>
  <c r="S9" i="21"/>
  <c r="U6" i="26"/>
  <c r="E5" i="18" l="1"/>
  <c r="G8" i="25"/>
  <c r="Y5" i="25"/>
  <c r="Y6" i="25"/>
  <c r="G5" i="25"/>
  <c r="G6" i="25"/>
  <c r="Y7" i="25"/>
  <c r="Y8" i="25"/>
  <c r="G7" i="25"/>
  <c r="F5" i="18"/>
  <c r="E5" i="19" l="1"/>
  <c r="E6" i="18"/>
  <c r="E5" i="17"/>
  <c r="F5" i="17"/>
  <c r="F5" i="19"/>
  <c r="G5" i="18"/>
  <c r="F6" i="18"/>
  <c r="E6" i="19" l="1"/>
  <c r="E7" i="18"/>
  <c r="E6" i="17"/>
  <c r="F6" i="19"/>
  <c r="F6" i="17"/>
  <c r="G5" i="17"/>
  <c r="G6" i="18"/>
  <c r="G5" i="19"/>
  <c r="F7" i="18"/>
  <c r="E7" i="19" l="1"/>
  <c r="E8" i="18"/>
  <c r="E7" i="17"/>
  <c r="F7" i="17"/>
  <c r="F8" i="18"/>
  <c r="G6" i="19"/>
  <c r="F7" i="19"/>
  <c r="G7" i="18"/>
  <c r="G6" i="17"/>
  <c r="E8" i="19" l="1"/>
  <c r="E9" i="18"/>
  <c r="E8" i="17"/>
  <c r="G7" i="17"/>
  <c r="F9" i="18"/>
  <c r="F8" i="19"/>
  <c r="F8" i="17"/>
  <c r="G7" i="19"/>
  <c r="G8" i="18"/>
  <c r="E9" i="19" l="1"/>
  <c r="E10" i="18"/>
  <c r="E9" i="17"/>
  <c r="G8" i="17"/>
  <c r="F10" i="18"/>
  <c r="G8" i="19"/>
  <c r="G9" i="18"/>
  <c r="F9" i="17"/>
  <c r="F9" i="19"/>
  <c r="E10" i="19" l="1"/>
  <c r="E11" i="18"/>
  <c r="E10" i="17"/>
  <c r="G9" i="17"/>
  <c r="F10" i="17"/>
  <c r="G10" i="18"/>
  <c r="G9" i="19"/>
  <c r="F10" i="19"/>
  <c r="F11" i="18"/>
  <c r="E11" i="19" l="1"/>
  <c r="E12" i="18"/>
  <c r="E11" i="17"/>
  <c r="F12" i="18"/>
  <c r="G11" i="18"/>
  <c r="G10" i="19"/>
  <c r="F11" i="19"/>
  <c r="G10" i="17"/>
  <c r="F11" i="17"/>
  <c r="E12" i="19" l="1"/>
  <c r="E13" i="18"/>
  <c r="E12" i="17"/>
  <c r="F12" i="19"/>
  <c r="F12" i="17"/>
  <c r="G11" i="19"/>
  <c r="G11" i="17"/>
  <c r="G12" i="18"/>
  <c r="F13" i="18"/>
  <c r="E13" i="19" l="1"/>
  <c r="E14" i="18"/>
  <c r="E13" i="17"/>
  <c r="G12" i="17"/>
  <c r="F13" i="17"/>
  <c r="F13" i="19"/>
  <c r="G13" i="18"/>
  <c r="F14" i="18"/>
  <c r="G12" i="19"/>
  <c r="E14" i="19" l="1"/>
  <c r="E15" i="18"/>
  <c r="E14" i="17"/>
  <c r="F14" i="17"/>
  <c r="F14" i="19"/>
  <c r="F15" i="18"/>
  <c r="G13" i="17"/>
  <c r="G14" i="18"/>
  <c r="G13" i="19"/>
  <c r="E15" i="19" l="1"/>
  <c r="E16" i="18"/>
  <c r="E15" i="17"/>
  <c r="G15" i="18"/>
  <c r="G14" i="19"/>
  <c r="F15" i="19"/>
  <c r="G14" i="17"/>
  <c r="F15" i="17"/>
  <c r="F16" i="18"/>
  <c r="E16" i="19" l="1"/>
  <c r="E17" i="18"/>
  <c r="E16" i="17"/>
  <c r="G15" i="19"/>
  <c r="F16" i="17"/>
  <c r="F16" i="19"/>
  <c r="G15" i="17"/>
  <c r="G16" i="18"/>
  <c r="F17" i="18"/>
  <c r="E17" i="19" l="1"/>
  <c r="E18" i="18"/>
  <c r="E17" i="17"/>
  <c r="F17" i="19"/>
  <c r="F17" i="17"/>
  <c r="G16" i="19"/>
  <c r="G17" i="18"/>
  <c r="G16" i="17"/>
  <c r="F18" i="18"/>
  <c r="E18" i="19" l="1"/>
  <c r="E19" i="18"/>
  <c r="E18" i="17"/>
  <c r="F19" i="18"/>
  <c r="F18" i="17"/>
  <c r="F18" i="19"/>
  <c r="G17" i="17"/>
  <c r="G18" i="18"/>
  <c r="G17" i="19"/>
  <c r="E19" i="19" l="1"/>
  <c r="E20" i="18"/>
  <c r="E19" i="17"/>
  <c r="G18" i="17"/>
  <c r="F20" i="18"/>
  <c r="G19" i="18"/>
  <c r="G18" i="19"/>
  <c r="F19" i="19"/>
  <c r="F19" i="17"/>
  <c r="E20" i="19" l="1"/>
  <c r="E21" i="18"/>
  <c r="E20" i="17"/>
  <c r="F20" i="17"/>
  <c r="G20" i="18"/>
  <c r="F21" i="18"/>
  <c r="G19" i="17"/>
  <c r="G19" i="19"/>
  <c r="F20" i="19"/>
  <c r="E21" i="19" l="1"/>
  <c r="E22" i="18"/>
  <c r="E21" i="17"/>
  <c r="F21" i="19"/>
  <c r="F22" i="18"/>
  <c r="G20" i="19"/>
  <c r="G21" i="18"/>
  <c r="G20" i="17"/>
  <c r="F21" i="17"/>
  <c r="E22" i="19" l="1"/>
  <c r="E23" i="18"/>
  <c r="E22" i="17"/>
  <c r="F22" i="17"/>
  <c r="G22" i="18"/>
  <c r="F22" i="19"/>
  <c r="F23" i="18"/>
  <c r="G21" i="17"/>
  <c r="G21" i="19"/>
  <c r="E23" i="19" l="1"/>
  <c r="E24" i="18"/>
  <c r="E23" i="17"/>
  <c r="G22" i="17"/>
  <c r="F23" i="17"/>
  <c r="G23" i="18"/>
  <c r="F24" i="18"/>
  <c r="G22" i="19"/>
  <c r="F23" i="19"/>
  <c r="E24" i="19" l="1"/>
  <c r="E25" i="18"/>
  <c r="E24" i="17"/>
  <c r="G24" i="18"/>
  <c r="G23" i="19"/>
  <c r="G23" i="17"/>
  <c r="F24" i="19"/>
  <c r="F24" i="17"/>
  <c r="F25" i="18"/>
  <c r="E25" i="19" l="1"/>
  <c r="E26" i="18"/>
  <c r="E25" i="17"/>
  <c r="F26" i="18"/>
  <c r="G24" i="19"/>
  <c r="F25" i="17"/>
  <c r="G24" i="17"/>
  <c r="G25" i="18"/>
  <c r="F25" i="19"/>
  <c r="E26" i="19" l="1"/>
  <c r="E27" i="18"/>
  <c r="E26" i="17"/>
  <c r="G25" i="19"/>
  <c r="F26" i="17"/>
  <c r="F26" i="19"/>
  <c r="G25" i="17"/>
  <c r="F27" i="18"/>
  <c r="G26" i="18"/>
  <c r="E27" i="19" l="1"/>
  <c r="E28" i="18"/>
  <c r="E27" i="17"/>
  <c r="F27" i="17"/>
  <c r="F28" i="18"/>
  <c r="G27" i="18"/>
  <c r="F27" i="19"/>
  <c r="G26" i="19"/>
  <c r="G26" i="17"/>
  <c r="E28" i="19" l="1"/>
  <c r="E29" i="18"/>
  <c r="E28" i="17"/>
  <c r="F28" i="19"/>
  <c r="G28" i="18"/>
  <c r="F29" i="18"/>
  <c r="G27" i="19"/>
  <c r="G27" i="17"/>
  <c r="F28" i="17"/>
  <c r="E29" i="19" l="1"/>
  <c r="E30" i="18"/>
  <c r="E29" i="17"/>
  <c r="G29" i="18"/>
  <c r="F29" i="19"/>
  <c r="F29" i="17"/>
  <c r="G28" i="17"/>
  <c r="G28" i="19"/>
  <c r="F30" i="18"/>
  <c r="E30" i="19" l="1"/>
  <c r="E31" i="18"/>
  <c r="E30" i="17"/>
  <c r="F30" i="19"/>
  <c r="G30" i="18"/>
  <c r="G29" i="17"/>
  <c r="F31" i="18"/>
  <c r="F30" i="17"/>
  <c r="G29" i="19"/>
  <c r="E31" i="19" l="1"/>
  <c r="E32" i="18"/>
  <c r="E31" i="17"/>
  <c r="F32" i="18"/>
  <c r="G30" i="19"/>
  <c r="G30" i="17"/>
  <c r="F31" i="19"/>
  <c r="G31" i="18"/>
  <c r="F31" i="17"/>
  <c r="E32" i="19" l="1"/>
  <c r="E33" i="18"/>
  <c r="E32" i="17"/>
  <c r="G31" i="17"/>
  <c r="F33" i="18"/>
  <c r="G32" i="18"/>
  <c r="F32" i="17"/>
  <c r="F32" i="19"/>
  <c r="G31" i="19"/>
  <c r="E33" i="19" l="1"/>
  <c r="E34" i="18"/>
  <c r="E33" i="17"/>
  <c r="F33" i="17"/>
  <c r="F33" i="19"/>
  <c r="F34" i="18"/>
  <c r="G32" i="19"/>
  <c r="G32" i="17"/>
  <c r="G33" i="18"/>
  <c r="E34" i="19" l="1"/>
  <c r="E35" i="18"/>
  <c r="E34" i="17"/>
  <c r="G34" i="18"/>
  <c r="F35" i="18"/>
  <c r="F34" i="17"/>
  <c r="G33" i="19"/>
  <c r="G33" i="17"/>
  <c r="F34" i="19"/>
  <c r="E35" i="19" l="1"/>
  <c r="E36" i="18"/>
  <c r="E35" i="17"/>
  <c r="G34" i="19"/>
  <c r="G35" i="18"/>
  <c r="F36" i="18"/>
  <c r="F35" i="19"/>
  <c r="G34" i="17"/>
  <c r="F35" i="17"/>
  <c r="E36" i="19" l="1"/>
  <c r="E37" i="18"/>
  <c r="E36" i="17"/>
  <c r="F36" i="17"/>
  <c r="F37" i="18"/>
  <c r="G36" i="18"/>
  <c r="G35" i="17"/>
  <c r="G35" i="19"/>
  <c r="F36" i="19"/>
  <c r="E37" i="19" l="1"/>
  <c r="E38" i="18"/>
  <c r="E37" i="17"/>
  <c r="F38" i="18"/>
  <c r="F37" i="19"/>
  <c r="F37" i="17"/>
  <c r="G37" i="18"/>
  <c r="G36" i="17"/>
  <c r="G36" i="19"/>
  <c r="E38" i="19" l="1"/>
  <c r="E39" i="18"/>
  <c r="E38" i="17"/>
  <c r="F39" i="18"/>
  <c r="G37" i="17"/>
  <c r="G38" i="18"/>
  <c r="G37" i="19"/>
  <c r="F38" i="17"/>
  <c r="F38" i="19"/>
  <c r="E39" i="19" l="1"/>
  <c r="E40" i="18"/>
  <c r="E41" i="18"/>
  <c r="E39" i="17"/>
  <c r="F40" i="18"/>
  <c r="G38" i="19"/>
  <c r="G39" i="18"/>
  <c r="F39" i="19"/>
  <c r="F41" i="18"/>
  <c r="F39" i="17"/>
  <c r="G38" i="17"/>
  <c r="E41" i="19" l="1"/>
  <c r="E40" i="19"/>
  <c r="E41" i="17"/>
  <c r="E40" i="17"/>
  <c r="X32" i="18"/>
  <c r="F40" i="17"/>
  <c r="X13" i="19"/>
  <c r="X22" i="18"/>
  <c r="X24" i="19"/>
  <c r="X32" i="19"/>
  <c r="X28" i="19"/>
  <c r="X34" i="18"/>
  <c r="X21" i="18"/>
  <c r="X19" i="18"/>
  <c r="X41" i="18"/>
  <c r="X16" i="19"/>
  <c r="X27" i="18"/>
  <c r="X24" i="18"/>
  <c r="X35" i="18"/>
  <c r="X15" i="19"/>
  <c r="X17" i="19"/>
  <c r="X6" i="18"/>
  <c r="X30" i="18"/>
  <c r="X23" i="19"/>
  <c r="X36" i="18"/>
  <c r="X38" i="18"/>
  <c r="X33" i="18"/>
  <c r="X37" i="19"/>
  <c r="X36" i="19"/>
  <c r="X26" i="19"/>
  <c r="X2" i="29"/>
  <c r="X7" i="19"/>
  <c r="X17" i="18"/>
  <c r="X9" i="19"/>
  <c r="X16" i="18"/>
  <c r="G39" i="17"/>
  <c r="X35" i="19"/>
  <c r="X40" i="18"/>
  <c r="X27" i="19"/>
  <c r="X28" i="18"/>
  <c r="X25" i="19"/>
  <c r="X11" i="18"/>
  <c r="M5" i="25" a="1"/>
  <c r="X23" i="18"/>
  <c r="X37" i="18"/>
  <c r="G39" i="19"/>
  <c r="X10" i="19"/>
  <c r="X38" i="19"/>
  <c r="X29" i="18"/>
  <c r="X25" i="18"/>
  <c r="X26" i="18"/>
  <c r="X14" i="18"/>
  <c r="X2" i="32"/>
  <c r="X11" i="19"/>
  <c r="X19" i="19"/>
  <c r="X14" i="19"/>
  <c r="X5" i="18"/>
  <c r="X34" i="19"/>
  <c r="X29" i="19"/>
  <c r="X21" i="19"/>
  <c r="X33" i="19"/>
  <c r="X18" i="18"/>
  <c r="X20" i="19"/>
  <c r="G40" i="18"/>
  <c r="X31" i="18"/>
  <c r="X8" i="19"/>
  <c r="X9" i="18"/>
  <c r="F41" i="17"/>
  <c r="F40" i="19"/>
  <c r="X2" i="30"/>
  <c r="G41" i="18"/>
  <c r="X15" i="18"/>
  <c r="X7" i="18"/>
  <c r="X12" i="18"/>
  <c r="X6" i="19"/>
  <c r="X5" i="19"/>
  <c r="X39" i="19"/>
  <c r="X8" i="18"/>
  <c r="X30" i="19"/>
  <c r="X13" i="18"/>
  <c r="X10" i="18"/>
  <c r="X18" i="19"/>
  <c r="X20" i="18"/>
  <c r="X39" i="18"/>
  <c r="X12" i="19"/>
  <c r="X31" i="19"/>
  <c r="X22" i="19"/>
  <c r="F41" i="19"/>
  <c r="M6" i="25" l="1"/>
  <c r="M5" i="25"/>
  <c r="M7" i="25"/>
  <c r="X34" i="17"/>
  <c r="X26" i="17"/>
  <c r="X39" i="17"/>
  <c r="X11" i="17"/>
  <c r="X24" i="17"/>
  <c r="G40" i="19"/>
  <c r="X41" i="17"/>
  <c r="X36" i="17"/>
  <c r="X31" i="17"/>
  <c r="X33" i="17"/>
  <c r="X27" i="17"/>
  <c r="X21" i="17"/>
  <c r="X41" i="19"/>
  <c r="X15" i="17"/>
  <c r="X37" i="17"/>
  <c r="X13" i="17"/>
  <c r="X28" i="17"/>
  <c r="X18" i="17"/>
  <c r="X19" i="17"/>
  <c r="X40" i="17"/>
  <c r="X22" i="17"/>
  <c r="X40" i="19"/>
  <c r="G41" i="19"/>
  <c r="X30" i="17"/>
  <c r="X14" i="17"/>
  <c r="G40" i="17"/>
  <c r="X9" i="17"/>
  <c r="X23" i="17"/>
  <c r="X5" i="17"/>
  <c r="X32" i="17"/>
  <c r="X35" i="17"/>
  <c r="X29" i="17"/>
  <c r="X25" i="17"/>
  <c r="X6" i="17"/>
  <c r="X20" i="17"/>
  <c r="X7" i="17"/>
  <c r="X17" i="17"/>
  <c r="X38" i="17"/>
  <c r="X16" i="17"/>
  <c r="X10" i="17"/>
  <c r="X2" i="18"/>
  <c r="X12" i="17"/>
  <c r="X8" i="17"/>
  <c r="G41" i="17"/>
  <c r="M8" i="25" l="1"/>
  <c r="P5" i="24" a="1"/>
  <c r="P5" i="24" l="1"/>
  <c r="P6" i="24"/>
  <c r="P7" i="24"/>
  <c r="P8" i="24"/>
  <c r="Y2" i="25"/>
  <c r="P9" i="24" l="1"/>
  <c r="P10" i="24" l="1"/>
  <c r="P11" i="24" l="1"/>
  <c r="P12" i="24" l="1"/>
  <c r="P13" i="24" l="1"/>
  <c r="P14" i="24"/>
  <c r="P15" i="24"/>
  <c r="P16" i="24"/>
  <c r="P17" i="24"/>
  <c r="P18" i="24"/>
  <c r="P19" i="24"/>
  <c r="P20" i="24"/>
  <c r="P21" i="24"/>
  <c r="P22" i="24"/>
  <c r="P23" i="24"/>
  <c r="P24" i="24"/>
  <c r="P25" i="24"/>
  <c r="P26" i="24"/>
  <c r="P27" i="24"/>
  <c r="P28" i="24"/>
  <c r="P29" i="24"/>
  <c r="P30" i="24"/>
  <c r="P31" i="24"/>
  <c r="P32" i="24"/>
  <c r="P33" i="24"/>
  <c r="P34" i="24"/>
  <c r="P35" i="24"/>
  <c r="P36" i="24"/>
  <c r="P37" i="24"/>
  <c r="P38" i="24"/>
  <c r="P39" i="24"/>
  <c r="P40" i="24"/>
  <c r="P41" i="24"/>
  <c r="P42" i="24"/>
  <c r="P43" i="24"/>
  <c r="P44" i="24"/>
  <c r="P45" i="24"/>
  <c r="P46" i="24"/>
  <c r="D5" i="24" a="1"/>
  <c r="S2" i="21"/>
  <c r="R5" i="24" l="1" a="1"/>
  <c r="D6" i="24"/>
  <c r="D31" i="24"/>
  <c r="D11" i="24"/>
  <c r="D8" i="24"/>
  <c r="D13" i="24"/>
  <c r="D12" i="24"/>
  <c r="D23" i="24"/>
  <c r="D17" i="24"/>
  <c r="D36" i="24"/>
  <c r="D33" i="24"/>
  <c r="D7" i="24"/>
  <c r="D29" i="24"/>
  <c r="D20" i="24"/>
  <c r="D41" i="24"/>
  <c r="D43" i="24"/>
  <c r="D21" i="24"/>
  <c r="D9" i="24"/>
  <c r="D42" i="24"/>
  <c r="D38" i="24"/>
  <c r="D19" i="24"/>
  <c r="D32" i="24"/>
  <c r="D34" i="24"/>
  <c r="D28" i="24"/>
  <c r="D16" i="24"/>
  <c r="D44" i="24"/>
  <c r="D18" i="24"/>
  <c r="D37" i="24"/>
  <c r="D22" i="24"/>
  <c r="D27" i="24"/>
  <c r="D24" i="24"/>
  <c r="D10" i="24"/>
  <c r="D14" i="24"/>
  <c r="D25" i="24"/>
  <c r="D30" i="24"/>
  <c r="D35" i="24"/>
  <c r="D26" i="24"/>
  <c r="D45" i="24"/>
  <c r="D46" i="24"/>
  <c r="D15" i="24"/>
  <c r="D39" i="24"/>
  <c r="D5" i="24"/>
  <c r="D40" i="24"/>
  <c r="R9" i="24" l="1"/>
  <c r="R17" i="24"/>
  <c r="R25" i="24"/>
  <c r="R33" i="24"/>
  <c r="R41" i="24"/>
  <c r="R19" i="24"/>
  <c r="R27" i="24"/>
  <c r="R35" i="24"/>
  <c r="R43" i="24"/>
  <c r="R10" i="24"/>
  <c r="R18" i="24"/>
  <c r="R26" i="24"/>
  <c r="R34" i="24"/>
  <c r="R42" i="24"/>
  <c r="R12" i="24"/>
  <c r="R20" i="24"/>
  <c r="R28" i="24"/>
  <c r="R44" i="24"/>
  <c r="R11" i="24"/>
  <c r="R36" i="24"/>
  <c r="R14" i="24"/>
  <c r="R30" i="24"/>
  <c r="R46" i="24"/>
  <c r="R15" i="24"/>
  <c r="R31" i="24"/>
  <c r="R16" i="24"/>
  <c r="R37" i="24"/>
  <c r="R6" i="24"/>
  <c r="R22" i="24"/>
  <c r="R38" i="24"/>
  <c r="R23" i="24"/>
  <c r="R24" i="24"/>
  <c r="R21" i="24"/>
  <c r="R8" i="24"/>
  <c r="R40" i="24"/>
  <c r="R13" i="24"/>
  <c r="R29" i="24"/>
  <c r="R45" i="24"/>
  <c r="R32" i="24"/>
  <c r="R5" i="24"/>
  <c r="R7" i="24"/>
  <c r="R39" i="24"/>
  <c r="E38" i="24"/>
  <c r="H38" i="24"/>
  <c r="E11" i="24"/>
  <c r="H11" i="24"/>
  <c r="E14" i="24"/>
  <c r="H14" i="24"/>
  <c r="E21" i="24"/>
  <c r="H21" i="24"/>
  <c r="E15" i="24"/>
  <c r="H15" i="24"/>
  <c r="E28" i="24"/>
  <c r="H28" i="24"/>
  <c r="E23" i="24"/>
  <c r="H23" i="24"/>
  <c r="E24" i="24"/>
  <c r="H24" i="24"/>
  <c r="E41" i="24"/>
  <c r="H41" i="24"/>
  <c r="E45" i="24"/>
  <c r="H45" i="24"/>
  <c r="E32" i="24"/>
  <c r="H32" i="24"/>
  <c r="E13" i="24"/>
  <c r="H13" i="24"/>
  <c r="E22" i="24"/>
  <c r="H22" i="24"/>
  <c r="E8" i="24"/>
  <c r="H8" i="24"/>
  <c r="E37" i="24"/>
  <c r="H37" i="24"/>
  <c r="E18" i="24"/>
  <c r="H18" i="24"/>
  <c r="E33" i="24"/>
  <c r="H33" i="24"/>
  <c r="E31" i="24"/>
  <c r="H31" i="24"/>
  <c r="E39" i="24"/>
  <c r="H39" i="24"/>
  <c r="E16" i="24"/>
  <c r="H16" i="24"/>
  <c r="E17" i="24"/>
  <c r="H17" i="24"/>
  <c r="E10" i="24"/>
  <c r="H10" i="24"/>
  <c r="E43" i="24"/>
  <c r="H43" i="24"/>
  <c r="E46" i="24"/>
  <c r="H46" i="24"/>
  <c r="E34" i="24"/>
  <c r="H34" i="24"/>
  <c r="E12" i="24"/>
  <c r="H12" i="24"/>
  <c r="E27" i="24"/>
  <c r="H27" i="24"/>
  <c r="E20" i="24"/>
  <c r="H20" i="24"/>
  <c r="E26" i="24"/>
  <c r="H26" i="24"/>
  <c r="E19" i="24"/>
  <c r="H19" i="24"/>
  <c r="E29" i="24"/>
  <c r="H29" i="24"/>
  <c r="E35" i="24"/>
  <c r="H35" i="24"/>
  <c r="E7" i="24"/>
  <c r="H7" i="24"/>
  <c r="E40" i="24"/>
  <c r="H40" i="24"/>
  <c r="E30" i="24"/>
  <c r="H30" i="24"/>
  <c r="E42" i="24"/>
  <c r="H42" i="24"/>
  <c r="E5" i="24"/>
  <c r="H5" i="24"/>
  <c r="E25" i="24"/>
  <c r="H25" i="24"/>
  <c r="E44" i="24"/>
  <c r="H44" i="24"/>
  <c r="E9" i="24"/>
  <c r="H9" i="24"/>
  <c r="E36" i="24"/>
  <c r="H36" i="24"/>
  <c r="E6" i="24"/>
  <c r="H6" i="24"/>
  <c r="F37" i="24"/>
  <c r="AD12" i="24"/>
  <c r="F45" i="24"/>
  <c r="J26" i="24"/>
  <c r="N34" i="85"/>
  <c r="X27" i="85"/>
  <c r="AB66" i="85"/>
  <c r="J69" i="85"/>
  <c r="O5" i="85"/>
  <c r="N49" i="85"/>
  <c r="T78" i="85"/>
  <c r="X55" i="85"/>
  <c r="AB42" i="85"/>
  <c r="X29" i="85"/>
  <c r="N55" i="85"/>
  <c r="K28" i="90"/>
  <c r="F18" i="24"/>
  <c r="G32" i="24"/>
  <c r="I19" i="24"/>
  <c r="G29" i="24"/>
  <c r="N15" i="85"/>
  <c r="O53" i="85"/>
  <c r="AA68" i="85"/>
  <c r="T25" i="85"/>
  <c r="T88" i="85"/>
  <c r="N76" i="85"/>
  <c r="O11" i="85"/>
  <c r="AB80" i="85"/>
  <c r="Y27" i="85"/>
  <c r="E11" i="89"/>
  <c r="F2" i="90"/>
  <c r="Y76" i="85"/>
  <c r="F15" i="24"/>
  <c r="G23" i="24"/>
  <c r="O4" i="83"/>
  <c r="J13" i="24"/>
  <c r="X12" i="85"/>
  <c r="T72" i="85"/>
  <c r="O44" i="85"/>
  <c r="S56" i="85"/>
  <c r="AA37" i="85"/>
  <c r="AA47" i="85"/>
  <c r="AB23" i="85"/>
  <c r="S45" i="85"/>
  <c r="T28" i="85"/>
  <c r="Y7" i="85"/>
  <c r="AA58" i="85"/>
  <c r="G24" i="24"/>
  <c r="I44" i="24"/>
  <c r="J43" i="24"/>
  <c r="X8" i="85"/>
  <c r="X70" i="85"/>
  <c r="J68" i="85"/>
  <c r="AB67" i="85"/>
  <c r="Y35" i="85"/>
  <c r="AA75" i="85"/>
  <c r="AA6" i="85"/>
  <c r="AA62" i="85"/>
  <c r="AC2" i="85" a="1"/>
  <c r="AA73" i="85"/>
  <c r="Y30" i="85"/>
  <c r="K3" i="84"/>
  <c r="I18" i="24"/>
  <c r="J17" i="24"/>
  <c r="Y20" i="85"/>
  <c r="Y69" i="85"/>
  <c r="O69" i="85"/>
  <c r="AA26" i="85"/>
  <c r="Y88" i="85"/>
  <c r="T27" i="85"/>
  <c r="K31" i="90"/>
  <c r="S69" i="85"/>
  <c r="AB7" i="85"/>
  <c r="I31" i="24"/>
  <c r="J10" i="24"/>
  <c r="S23" i="85"/>
  <c r="Y38" i="85"/>
  <c r="T63" i="85"/>
  <c r="AB6" i="85"/>
  <c r="N71" i="85"/>
  <c r="O65" i="85"/>
  <c r="AB3" i="82"/>
  <c r="F41" i="24"/>
  <c r="S87" i="85"/>
  <c r="N46" i="85"/>
  <c r="O22" i="85"/>
  <c r="AA54" i="85"/>
  <c r="S81" i="85"/>
  <c r="J80" i="85"/>
  <c r="T30" i="85"/>
  <c r="S40" i="85"/>
  <c r="S61" i="85"/>
  <c r="AD23" i="24"/>
  <c r="G37" i="24"/>
  <c r="J12" i="24"/>
  <c r="X69" i="85"/>
  <c r="AB31" i="85"/>
  <c r="AD38" i="24"/>
  <c r="O21" i="85"/>
  <c r="J72" i="85"/>
  <c r="N8" i="85"/>
  <c r="AB28" i="85"/>
  <c r="J9" i="85"/>
  <c r="J30" i="24"/>
  <c r="S54" i="85"/>
  <c r="I21" i="24"/>
  <c r="X37" i="85"/>
  <c r="AD13" i="24"/>
  <c r="AB65" i="85"/>
  <c r="Y49" i="85"/>
  <c r="O7" i="85"/>
  <c r="X88" i="85"/>
  <c r="Y48" i="85"/>
  <c r="N39" i="85"/>
  <c r="AA2" i="79"/>
  <c r="AA57" i="85"/>
  <c r="N4" i="85"/>
  <c r="AD42" i="24"/>
  <c r="N33" i="85"/>
  <c r="S41" i="85"/>
  <c r="Y54" i="85"/>
  <c r="AA41" i="85"/>
  <c r="AB19" i="85"/>
  <c r="X61" i="85"/>
  <c r="J70" i="85"/>
  <c r="AD26" i="24"/>
  <c r="F42" i="24"/>
  <c r="AD35" i="24"/>
  <c r="J24" i="24"/>
  <c r="T54" i="85"/>
  <c r="T44" i="85"/>
  <c r="Y47" i="85"/>
  <c r="S27" i="85"/>
  <c r="S86" i="85"/>
  <c r="T68" i="85"/>
  <c r="N13" i="85"/>
  <c r="AB50" i="85"/>
  <c r="Y19" i="85"/>
  <c r="D3" i="91"/>
  <c r="AA9" i="85"/>
  <c r="AA23" i="85"/>
  <c r="F25" i="24"/>
  <c r="G5" i="24"/>
  <c r="G7" i="24"/>
  <c r="AD19" i="24"/>
  <c r="O66" i="85"/>
  <c r="N87" i="85"/>
  <c r="X35" i="85"/>
  <c r="N80" i="85"/>
  <c r="AA88" i="85"/>
  <c r="T66" i="85"/>
  <c r="T18" i="85"/>
  <c r="C26" i="86"/>
  <c r="M30" i="90"/>
  <c r="T51" i="85"/>
  <c r="Y23" i="85"/>
  <c r="N22" i="85"/>
  <c r="G14" i="24"/>
  <c r="F16" i="24"/>
  <c r="J16" i="24"/>
  <c r="O82" i="85"/>
  <c r="Y68" i="85"/>
  <c r="N60" i="85"/>
  <c r="T31" i="85"/>
  <c r="N88" i="85"/>
  <c r="AB81" i="85"/>
  <c r="AB11" i="85"/>
  <c r="T26" i="85"/>
  <c r="O24" i="85"/>
  <c r="Y26" i="85"/>
  <c r="H24" i="90"/>
  <c r="AA80" i="85"/>
  <c r="AB3" i="22"/>
  <c r="F31" i="24"/>
  <c r="J45" i="24"/>
  <c r="AB46" i="85"/>
  <c r="M4" i="67"/>
  <c r="N66" i="85"/>
  <c r="AB44" i="85"/>
  <c r="K24" i="90"/>
  <c r="X30" i="85"/>
  <c r="X24" i="85"/>
  <c r="Y5" i="85"/>
  <c r="N82" i="85"/>
  <c r="G33" i="91"/>
  <c r="AA52" i="85"/>
  <c r="AD29" i="24"/>
  <c r="AC3" i="25"/>
  <c r="AD14" i="24"/>
  <c r="Y83" i="85"/>
  <c r="AA22" i="85"/>
  <c r="N48" i="85"/>
  <c r="X77" i="85"/>
  <c r="AA44" i="85"/>
  <c r="X15" i="85"/>
  <c r="AA79" i="85"/>
  <c r="X54" i="85"/>
  <c r="D42" i="91"/>
  <c r="I23" i="24"/>
  <c r="J9" i="24"/>
  <c r="AA84" i="85"/>
  <c r="O12" i="85"/>
  <c r="Y46" i="85"/>
  <c r="G4" i="85"/>
  <c r="S80" i="85"/>
  <c r="AI4" i="85"/>
  <c r="F33" i="24"/>
  <c r="G28" i="24"/>
  <c r="O50" i="85"/>
  <c r="S51" i="85"/>
  <c r="T70" i="85"/>
  <c r="Y79" i="85"/>
  <c r="S5" i="85"/>
  <c r="Y17" i="85"/>
  <c r="X56" i="85"/>
  <c r="T85" i="85"/>
  <c r="X42" i="85"/>
  <c r="AD44" i="24"/>
  <c r="X2" i="28"/>
  <c r="G27" i="24"/>
  <c r="Y70" i="85"/>
  <c r="AA27" i="85"/>
  <c r="I13" i="24"/>
  <c r="S25" i="85"/>
  <c r="AA55" i="85"/>
  <c r="AB73" i="85"/>
  <c r="O55" i="85"/>
  <c r="X18" i="85"/>
  <c r="N59" i="85"/>
  <c r="AB77" i="85"/>
  <c r="AA59" i="85"/>
  <c r="AB84" i="85"/>
  <c r="O4" i="22"/>
  <c r="S12" i="85"/>
  <c r="Y81" i="85"/>
  <c r="H29" i="90"/>
  <c r="K23" i="90"/>
  <c r="T7" i="85"/>
  <c r="X21" i="85"/>
  <c r="I27" i="24"/>
  <c r="AB74" i="85"/>
  <c r="Y89" i="85"/>
  <c r="J20" i="24"/>
  <c r="X32" i="85"/>
  <c r="AB49" i="85"/>
  <c r="S78" i="85"/>
  <c r="AB30" i="85"/>
  <c r="AD8" i="24"/>
  <c r="L23" i="90"/>
  <c r="AD20" i="24"/>
  <c r="F40" i="24"/>
  <c r="O4" i="19"/>
  <c r="J11" i="24"/>
  <c r="T69" i="85"/>
  <c r="S31" i="85"/>
  <c r="Y36" i="85"/>
  <c r="N78" i="85"/>
  <c r="Y67" i="85"/>
  <c r="AA17" i="85"/>
  <c r="O64" i="85"/>
  <c r="H34" i="91"/>
  <c r="J95" i="85"/>
  <c r="C52" i="85"/>
  <c r="J23" i="90"/>
  <c r="F10" i="24"/>
  <c r="G34" i="24"/>
  <c r="G42" i="24"/>
  <c r="J7" i="24"/>
  <c r="I6" i="79"/>
  <c r="AB15" i="85"/>
  <c r="O14" i="85"/>
  <c r="Y63" i="85"/>
  <c r="C47" i="85"/>
  <c r="AA11" i="85"/>
  <c r="Y87" i="85"/>
  <c r="Y72" i="85"/>
  <c r="O56" i="85"/>
  <c r="S4" i="85"/>
  <c r="X68" i="85"/>
  <c r="T6" i="85"/>
  <c r="I38" i="24"/>
  <c r="I10" i="24"/>
  <c r="F36" i="24"/>
  <c r="AD46" i="24"/>
  <c r="T71" i="85"/>
  <c r="AA82" i="85"/>
  <c r="AB21" i="85"/>
  <c r="J67" i="85"/>
  <c r="G3" i="85"/>
  <c r="O78" i="85"/>
  <c r="J30" i="90"/>
  <c r="X17" i="85"/>
  <c r="Y55" i="85"/>
  <c r="AB22" i="85"/>
  <c r="D30" i="91"/>
  <c r="Y77" i="85"/>
  <c r="I34" i="24"/>
  <c r="F9" i="24"/>
  <c r="S42" i="85"/>
  <c r="O46" i="85"/>
  <c r="S19" i="85"/>
  <c r="X3" i="85"/>
  <c r="O36" i="85"/>
  <c r="C45" i="85"/>
  <c r="N73" i="85"/>
  <c r="Y18" i="85"/>
  <c r="X49" i="85"/>
  <c r="E27" i="90"/>
  <c r="O4" i="85"/>
  <c r="Y39" i="85"/>
  <c r="I36" i="24"/>
  <c r="G35" i="24"/>
  <c r="I7" i="79"/>
  <c r="S33" i="85"/>
  <c r="N35" i="85"/>
  <c r="AB32" i="85"/>
  <c r="K25" i="90"/>
  <c r="O30" i="85"/>
  <c r="T39" i="85"/>
  <c r="Y9" i="85"/>
  <c r="N54" i="85"/>
  <c r="G39" i="24"/>
  <c r="G19" i="24"/>
  <c r="J23" i="24"/>
  <c r="AB16" i="85"/>
  <c r="O68" i="85"/>
  <c r="N52" i="85"/>
  <c r="AB13" i="85"/>
  <c r="X87" i="85"/>
  <c r="S36" i="85"/>
  <c r="W3" i="21"/>
  <c r="L15" i="6"/>
  <c r="T20" i="85"/>
  <c r="O61" i="85"/>
  <c r="J25" i="85"/>
  <c r="S44" i="85"/>
  <c r="J10" i="85"/>
  <c r="K26" i="90"/>
  <c r="Y74" i="85"/>
  <c r="Y37" i="85"/>
  <c r="T75" i="85"/>
  <c r="AD39" i="24"/>
  <c r="AD36" i="24"/>
  <c r="T37" i="85"/>
  <c r="T24" i="85"/>
  <c r="F8" i="24"/>
  <c r="Y4" i="85"/>
  <c r="AB59" i="85"/>
  <c r="M29" i="90"/>
  <c r="X65" i="85"/>
  <c r="I8" i="24"/>
  <c r="H3" i="86"/>
  <c r="N20" i="85"/>
  <c r="M27" i="90"/>
  <c r="S57" i="85"/>
  <c r="X28" i="85"/>
  <c r="J37" i="24"/>
  <c r="N45" i="85"/>
  <c r="Y65" i="85"/>
  <c r="AB76" i="85"/>
  <c r="N11" i="85"/>
  <c r="S49" i="85"/>
  <c r="X50" i="85"/>
  <c r="O6" i="85"/>
  <c r="H14" i="89"/>
  <c r="F44" i="24"/>
  <c r="I20" i="24"/>
  <c r="F21" i="24"/>
  <c r="J40" i="24"/>
  <c r="I8" i="79"/>
  <c r="AB72" i="85"/>
  <c r="O32" i="85"/>
  <c r="AA81" i="85"/>
  <c r="C39" i="85"/>
  <c r="Y60" i="85"/>
  <c r="AA32" i="85"/>
  <c r="X58" i="85"/>
  <c r="C46" i="85"/>
  <c r="J63" i="85"/>
  <c r="AA87" i="85"/>
  <c r="O8" i="85"/>
  <c r="I26" i="24"/>
  <c r="X2" i="82"/>
  <c r="I29" i="24"/>
  <c r="J41" i="24"/>
  <c r="N44" i="85"/>
  <c r="X76" i="85"/>
  <c r="C51" i="85"/>
  <c r="N72" i="85"/>
  <c r="S63" i="85"/>
  <c r="Y64" i="85"/>
  <c r="AB89" i="85"/>
  <c r="J6" i="85"/>
  <c r="T14" i="85"/>
  <c r="N74" i="85"/>
  <c r="AB86" i="85"/>
  <c r="AB40" i="85"/>
  <c r="AD7" i="24"/>
  <c r="AD25" i="24"/>
  <c r="AD5" i="24"/>
  <c r="J35" i="24"/>
  <c r="S37" i="85"/>
  <c r="AB63" i="85"/>
  <c r="X84" i="85"/>
  <c r="T76" i="85"/>
  <c r="C53" i="85"/>
  <c r="N16" i="85"/>
  <c r="S47" i="85"/>
  <c r="AA69" i="85"/>
  <c r="X10" i="85"/>
  <c r="J28" i="90"/>
  <c r="AB52" i="85"/>
  <c r="S18" i="85"/>
  <c r="AB3" i="30"/>
  <c r="G22" i="24"/>
  <c r="S11" i="85"/>
  <c r="O37" i="85"/>
  <c r="O49" i="85"/>
  <c r="G2" i="91"/>
  <c r="N10" i="85"/>
  <c r="X67" i="85"/>
  <c r="X53" i="85"/>
  <c r="AB51" i="85"/>
  <c r="Y44" i="85"/>
  <c r="X59" i="85"/>
  <c r="AB87" i="85"/>
  <c r="C38" i="85"/>
  <c r="G30" i="24"/>
  <c r="AD31" i="24"/>
  <c r="S14" i="85"/>
  <c r="O16" i="85"/>
  <c r="D13" i="86"/>
  <c r="X44" i="85"/>
  <c r="T21" i="85"/>
  <c r="T56" i="85"/>
  <c r="T13" i="85"/>
  <c r="AA31" i="85"/>
  <c r="X14" i="85"/>
  <c r="X2" i="19"/>
  <c r="G43" i="24"/>
  <c r="J21" i="24"/>
  <c r="S16" i="85"/>
  <c r="T80" i="85"/>
  <c r="AB57" i="85"/>
  <c r="H23" i="90"/>
  <c r="C41" i="85"/>
  <c r="H26" i="90"/>
  <c r="I39" i="24"/>
  <c r="O4" i="32"/>
  <c r="AA21" i="85"/>
  <c r="Y32" i="85"/>
  <c r="O62" i="85"/>
  <c r="O17" i="85"/>
  <c r="S58" i="85"/>
  <c r="S39" i="85"/>
  <c r="AB69" i="85"/>
  <c r="J7" i="85"/>
  <c r="AB14" i="85"/>
  <c r="F7" i="24"/>
  <c r="R4" i="24"/>
  <c r="S53" i="85"/>
  <c r="S13" i="85"/>
  <c r="AD18" i="24"/>
  <c r="AA25" i="85"/>
  <c r="AA33" i="85"/>
  <c r="T61" i="85"/>
  <c r="X64" i="85"/>
  <c r="J6" i="24"/>
  <c r="X63" i="85"/>
  <c r="AA77" i="85"/>
  <c r="S32" i="85"/>
  <c r="N57" i="85"/>
  <c r="G16" i="24"/>
  <c r="O72" i="85"/>
  <c r="N30" i="85"/>
  <c r="Y28" i="85"/>
  <c r="O20" i="85"/>
  <c r="AA38" i="85"/>
  <c r="O19" i="85"/>
  <c r="Y85" i="85"/>
  <c r="T50" i="85"/>
  <c r="AA10" i="85"/>
  <c r="X80" i="85"/>
  <c r="AB3" i="83"/>
  <c r="X83" i="85"/>
  <c r="AA14" i="85"/>
  <c r="AB24" i="85"/>
  <c r="AB55" i="85"/>
  <c r="O41" i="85"/>
  <c r="G33" i="24"/>
  <c r="AB27" i="85"/>
  <c r="N40" i="85"/>
  <c r="AD37" i="24"/>
  <c r="F29" i="24"/>
  <c r="O83" i="85"/>
  <c r="C43" i="85"/>
  <c r="S66" i="85"/>
  <c r="AA7" i="85"/>
  <c r="S46" i="85"/>
  <c r="X19" i="85"/>
  <c r="I43" i="24"/>
  <c r="F23" i="24"/>
  <c r="N53" i="85"/>
  <c r="N64" i="85"/>
  <c r="O34" i="85"/>
  <c r="AA85" i="85"/>
  <c r="O58" i="85"/>
  <c r="S30" i="85"/>
  <c r="I5" i="24"/>
  <c r="G31" i="24"/>
  <c r="C50" i="85"/>
  <c r="Y62" i="85"/>
  <c r="O9" i="85"/>
  <c r="O71" i="85"/>
  <c r="AB5" i="85"/>
  <c r="B4" i="87" a="1"/>
  <c r="I40" i="24"/>
  <c r="S83" i="85"/>
  <c r="T29" i="85"/>
  <c r="X73" i="85"/>
  <c r="E19" i="89"/>
  <c r="I21" i="89"/>
  <c r="N77" i="85"/>
  <c r="I24" i="24"/>
  <c r="N12" i="85"/>
  <c r="N19" i="85"/>
  <c r="T58" i="85"/>
  <c r="AB60" i="85"/>
  <c r="X82" i="85"/>
  <c r="F12" i="24"/>
  <c r="N26" i="85"/>
  <c r="Y80" i="85"/>
  <c r="AA16" i="85"/>
  <c r="I11" i="24"/>
  <c r="X47" i="85"/>
  <c r="N81" i="85"/>
  <c r="Y53" i="85"/>
  <c r="S9" i="85"/>
  <c r="Y33" i="85"/>
  <c r="O4" i="29"/>
  <c r="O10" i="85"/>
  <c r="O85" i="85"/>
  <c r="E24" i="90"/>
  <c r="AH3" i="24"/>
  <c r="C54" i="85"/>
  <c r="Y13" i="85"/>
  <c r="Y75" i="85"/>
  <c r="N36" i="85"/>
  <c r="AB3" i="18"/>
  <c r="N23" i="85"/>
  <c r="Y21" i="85"/>
  <c r="G10" i="24"/>
  <c r="N18" i="85"/>
  <c r="I10" i="89"/>
  <c r="C49" i="85"/>
  <c r="F43" i="24"/>
  <c r="F19" i="24"/>
  <c r="I30" i="24"/>
  <c r="N17" i="85"/>
  <c r="C40" i="85"/>
  <c r="AA64" i="85"/>
  <c r="S55" i="85"/>
  <c r="G26" i="24"/>
  <c r="N21" i="85"/>
  <c r="O84" i="85"/>
  <c r="S62" i="85"/>
  <c r="AA18" i="85"/>
  <c r="X48" i="85"/>
  <c r="N31" i="85"/>
  <c r="AD6" i="24"/>
  <c r="O88" i="85"/>
  <c r="D10" i="91"/>
  <c r="F22" i="24"/>
  <c r="F35" i="24"/>
  <c r="Y59" i="85"/>
  <c r="G25" i="91"/>
  <c r="X34" i="85"/>
  <c r="AD32" i="24"/>
  <c r="S71" i="85"/>
  <c r="O51" i="85"/>
  <c r="AB18" i="85"/>
  <c r="I45" i="24"/>
  <c r="AB34" i="85"/>
  <c r="N61" i="85"/>
  <c r="G38" i="24"/>
  <c r="X66" i="85"/>
  <c r="AB56" i="85"/>
  <c r="AA53" i="85"/>
  <c r="AB3" i="28"/>
  <c r="O59" i="85"/>
  <c r="J8" i="85"/>
  <c r="O4" i="28"/>
  <c r="T19" i="85"/>
  <c r="M5" i="67"/>
  <c r="C44" i="85"/>
  <c r="J19" i="24"/>
  <c r="O3" i="85"/>
  <c r="O4" i="17"/>
  <c r="Y15" i="85"/>
  <c r="Y3" i="85"/>
  <c r="N32" i="85"/>
  <c r="AD27" i="24"/>
  <c r="D29" i="86"/>
  <c r="C3" i="90"/>
  <c r="X7" i="85"/>
  <c r="S60" i="85"/>
  <c r="S89" i="85"/>
  <c r="X2" i="22"/>
  <c r="S88" i="85"/>
  <c r="J32" i="24"/>
  <c r="T33" i="85"/>
  <c r="J3" i="85"/>
  <c r="M6" i="67"/>
  <c r="F26" i="24"/>
  <c r="Y41" i="85"/>
  <c r="AD9" i="24"/>
  <c r="AD28" i="24"/>
  <c r="S43" i="85"/>
  <c r="O86" i="85"/>
  <c r="O13" i="85"/>
  <c r="AB33" i="85"/>
  <c r="S10" i="85"/>
  <c r="N70" i="85"/>
  <c r="F46" i="24"/>
  <c r="X2" i="17"/>
  <c r="O87" i="85"/>
  <c r="Y51" i="85"/>
  <c r="O76" i="85"/>
  <c r="D18" i="91"/>
  <c r="X23" i="85"/>
  <c r="AB9" i="85"/>
  <c r="AD15" i="24"/>
  <c r="I17" i="24"/>
  <c r="T62" i="85"/>
  <c r="AA50" i="85"/>
  <c r="AA66" i="85"/>
  <c r="C48" i="85"/>
  <c r="S38" i="85"/>
  <c r="AA83" i="85"/>
  <c r="I35" i="24"/>
  <c r="S84" i="85"/>
  <c r="C55" i="85"/>
  <c r="S22" i="85"/>
  <c r="D43" i="91"/>
  <c r="S8" i="85"/>
  <c r="S6" i="85"/>
  <c r="I1" i="87"/>
  <c r="C42" i="85"/>
  <c r="S73" i="85"/>
  <c r="AB20" i="85"/>
  <c r="O54" i="85"/>
  <c r="I11" i="89"/>
  <c r="G13" i="24"/>
  <c r="X72" i="85"/>
  <c r="T43" i="85"/>
  <c r="O25" i="85"/>
  <c r="G15" i="24"/>
  <c r="AB3" i="85"/>
  <c r="N56" i="85"/>
  <c r="X86" i="85"/>
  <c r="N47" i="85"/>
  <c r="F6" i="24"/>
  <c r="AD11" i="24"/>
  <c r="AB78" i="85"/>
  <c r="AA20" i="85"/>
  <c r="S59" i="85"/>
  <c r="J65" i="85"/>
  <c r="Y8" i="85"/>
  <c r="N27" i="85"/>
  <c r="X81" i="85"/>
  <c r="AA13" i="85"/>
  <c r="F32" i="24"/>
  <c r="T40" i="85"/>
  <c r="F38" i="24"/>
  <c r="AD21" i="24"/>
  <c r="S21" i="85"/>
  <c r="H33" i="90"/>
  <c r="F30" i="24"/>
  <c r="X62" i="85"/>
  <c r="J31" i="24"/>
  <c r="I42" i="24"/>
  <c r="Y31" i="85"/>
  <c r="AA8" i="85"/>
  <c r="S77" i="85"/>
  <c r="T60" i="85"/>
  <c r="J90" i="85"/>
  <c r="I1" i="88"/>
  <c r="T15" i="85"/>
  <c r="O39" i="85"/>
  <c r="AA72" i="85"/>
  <c r="F14" i="24"/>
  <c r="Y12" i="85"/>
  <c r="O70" i="85"/>
  <c r="S20" i="85"/>
  <c r="AD45" i="24"/>
  <c r="X51" i="85"/>
  <c r="X43" i="85"/>
  <c r="T5" i="85"/>
  <c r="O77" i="85"/>
  <c r="O23" i="85"/>
  <c r="AA34" i="85"/>
  <c r="J27" i="90"/>
  <c r="T57" i="85"/>
  <c r="J29" i="90"/>
  <c r="T84" i="85"/>
  <c r="AB8" i="85"/>
  <c r="Y84" i="85"/>
  <c r="AB3" i="32"/>
  <c r="AA45" i="85"/>
  <c r="T83" i="85"/>
  <c r="X31" i="85"/>
  <c r="AD34" i="24"/>
  <c r="J36" i="24"/>
  <c r="AA48" i="85"/>
  <c r="T45" i="85"/>
  <c r="Y25" i="85"/>
  <c r="N14" i="85"/>
  <c r="S26" i="85"/>
  <c r="N67" i="85"/>
  <c r="H25" i="90"/>
  <c r="X36" i="85"/>
  <c r="AA5" i="85"/>
  <c r="J94" i="85"/>
  <c r="O15" i="85"/>
  <c r="X60" i="85"/>
  <c r="AD40" i="24"/>
  <c r="Y50" i="85"/>
  <c r="N42" i="85"/>
  <c r="AA15" i="85"/>
  <c r="T86" i="85"/>
  <c r="T77" i="85"/>
  <c r="J22" i="24"/>
  <c r="J66" i="85"/>
  <c r="K30" i="90"/>
  <c r="O74" i="85"/>
  <c r="S48" i="85"/>
  <c r="E23" i="90"/>
  <c r="X71" i="85"/>
  <c r="X79" i="85"/>
  <c r="I12" i="24"/>
  <c r="T59" i="85"/>
  <c r="T41" i="85"/>
  <c r="G9" i="24"/>
  <c r="I6" i="24"/>
  <c r="N79" i="85"/>
  <c r="X89" i="85"/>
  <c r="AB71" i="85"/>
  <c r="N38" i="85"/>
  <c r="R2" i="89"/>
  <c r="X4" i="85"/>
  <c r="AD33" i="24"/>
  <c r="O4" i="18"/>
  <c r="Y78" i="85"/>
  <c r="AB82" i="85"/>
  <c r="AB47" i="85"/>
  <c r="N84" i="85"/>
  <c r="T10" i="85"/>
  <c r="J31" i="91" a="1"/>
  <c r="AD41" i="24"/>
  <c r="J18" i="24"/>
  <c r="AA35" i="85"/>
  <c r="T87" i="85"/>
  <c r="J25" i="90"/>
  <c r="S29" i="85"/>
  <c r="X41" i="85"/>
  <c r="L26" i="90"/>
  <c r="G11" i="24"/>
  <c r="S72" i="85"/>
  <c r="Y61" i="85"/>
  <c r="D12" i="86"/>
  <c r="AB25" i="85"/>
  <c r="S70" i="85"/>
  <c r="X78" i="85"/>
  <c r="Q5" i="6"/>
  <c r="Y34" i="85"/>
  <c r="N89" i="85"/>
  <c r="D32" i="91"/>
  <c r="Y73" i="85"/>
  <c r="F27" i="24"/>
  <c r="G41" i="24"/>
  <c r="S15" i="85"/>
  <c r="AB48" i="85"/>
  <c r="N41" i="85"/>
  <c r="AB3" i="29"/>
  <c r="T3" i="85"/>
  <c r="M32" i="90"/>
  <c r="AB70" i="85"/>
  <c r="H32" i="90"/>
  <c r="I22" i="24"/>
  <c r="D7" i="67"/>
  <c r="I25" i="24"/>
  <c r="T53" i="85"/>
  <c r="N25" i="85"/>
  <c r="O26" i="85"/>
  <c r="AA30" i="85"/>
  <c r="AB79" i="85"/>
  <c r="O48" i="85"/>
  <c r="Y24" i="85"/>
  <c r="AA42" i="85"/>
  <c r="O29" i="85"/>
  <c r="AB37" i="85"/>
  <c r="I33" i="24"/>
  <c r="T52" i="85"/>
  <c r="AA70" i="85"/>
  <c r="D19" i="86"/>
  <c r="L25" i="90"/>
  <c r="O18" i="85"/>
  <c r="F5" i="24"/>
  <c r="T9" i="85"/>
  <c r="S3" i="85"/>
  <c r="T48" i="85"/>
  <c r="S28" i="85"/>
  <c r="I14" i="24"/>
  <c r="N24" i="85"/>
  <c r="I19" i="89"/>
  <c r="X38" i="85"/>
  <c r="N28" i="85"/>
  <c r="S7" i="85"/>
  <c r="S74" i="85"/>
  <c r="J25" i="24"/>
  <c r="J62" i="85"/>
  <c r="D29" i="91"/>
  <c r="T8" i="85"/>
  <c r="Y86" i="85"/>
  <c r="X75" i="85"/>
  <c r="T47" i="85"/>
  <c r="N3" i="85"/>
  <c r="G25" i="24"/>
  <c r="X25" i="85"/>
  <c r="AA60" i="85"/>
  <c r="Y82" i="85"/>
  <c r="O63" i="85"/>
  <c r="G12" i="24"/>
  <c r="AA71" i="85"/>
  <c r="AB3" i="19"/>
  <c r="G8" i="24"/>
  <c r="AB85" i="85"/>
  <c r="AA61" i="85"/>
  <c r="D28" i="91"/>
  <c r="T34" i="85"/>
  <c r="Y57" i="85"/>
  <c r="T67" i="85"/>
  <c r="I15" i="24"/>
  <c r="T74" i="85"/>
  <c r="I28" i="24"/>
  <c r="AA3" i="85"/>
  <c r="Y40" i="85"/>
  <c r="X6" i="85"/>
  <c r="F24" i="24"/>
  <c r="Y22" i="85"/>
  <c r="M26" i="90"/>
  <c r="AB3" i="17"/>
  <c r="AB29" i="85"/>
  <c r="N83" i="85"/>
  <c r="X9" i="85"/>
  <c r="G40" i="24"/>
  <c r="J14" i="24"/>
  <c r="N65" i="85"/>
  <c r="AB88" i="85"/>
  <c r="O89" i="85"/>
  <c r="N9" i="85"/>
  <c r="AB35" i="85"/>
  <c r="S52" i="85"/>
  <c r="J85" i="85"/>
  <c r="L24" i="90"/>
  <c r="J31" i="90"/>
  <c r="T82" i="85"/>
  <c r="N6" i="85"/>
  <c r="C35" i="85"/>
  <c r="AE3" i="79"/>
  <c r="J42" i="24"/>
  <c r="AA65" i="85"/>
  <c r="S24" i="85"/>
  <c r="X16" i="85"/>
  <c r="AB41" i="85"/>
  <c r="N63" i="85"/>
  <c r="X74" i="85"/>
  <c r="AD16" i="24"/>
  <c r="AD10" i="24"/>
  <c r="X40" i="85"/>
  <c r="T65" i="85"/>
  <c r="J24" i="90"/>
  <c r="O43" i="85"/>
  <c r="Y52" i="85"/>
  <c r="C2" i="90"/>
  <c r="G44" i="24"/>
  <c r="J15" i="24"/>
  <c r="S67" i="85"/>
  <c r="O81" i="85"/>
  <c r="T22" i="85"/>
  <c r="Y6" i="85"/>
  <c r="T16" i="85"/>
  <c r="X11" i="85"/>
  <c r="O4" i="82"/>
  <c r="N58" i="85"/>
  <c r="T36" i="85"/>
  <c r="X85" i="85"/>
  <c r="AB26" i="85"/>
  <c r="Y43" i="85"/>
  <c r="AA19" i="85"/>
  <c r="G46" i="24"/>
  <c r="J92" i="85"/>
  <c r="D17" i="91"/>
  <c r="AA28" i="85"/>
  <c r="AA74" i="85"/>
  <c r="F20" i="24"/>
  <c r="AD2" i="24"/>
  <c r="X26" i="85"/>
  <c r="I37" i="24"/>
  <c r="H28" i="90"/>
  <c r="J5" i="24"/>
  <c r="AA40" i="85"/>
  <c r="Y66" i="85"/>
  <c r="T23" i="85"/>
  <c r="AA12" i="85"/>
  <c r="G20" i="24"/>
  <c r="O35" i="85"/>
  <c r="F17" i="24"/>
  <c r="S65" i="85"/>
  <c r="AA43" i="85"/>
  <c r="AB10" i="85"/>
  <c r="AA29" i="85"/>
  <c r="X2" i="83"/>
  <c r="AB17" i="85"/>
  <c r="AB68" i="85"/>
  <c r="Y14" i="85"/>
  <c r="T46" i="85"/>
  <c r="E25" i="90"/>
  <c r="I9" i="79"/>
  <c r="C27" i="86"/>
  <c r="N62" i="85"/>
  <c r="D26" i="86"/>
  <c r="N5" i="85"/>
  <c r="N50" i="85"/>
  <c r="G45" i="24"/>
  <c r="X46" i="85"/>
  <c r="AB54" i="85"/>
  <c r="AB53" i="85"/>
  <c r="X22" i="85"/>
  <c r="I46" i="24"/>
  <c r="AB4" i="85"/>
  <c r="N86" i="85"/>
  <c r="O28" i="85"/>
  <c r="C37" i="85"/>
  <c r="T4" i="85"/>
  <c r="I16" i="24"/>
  <c r="J34" i="24"/>
  <c r="Y42" i="85"/>
  <c r="O80" i="85"/>
  <c r="G26" i="91"/>
  <c r="T73" i="85"/>
  <c r="AB12" i="85"/>
  <c r="D28" i="86"/>
  <c r="F34" i="24"/>
  <c r="J39" i="24"/>
  <c r="AB38" i="85"/>
  <c r="S34" i="85"/>
  <c r="I3" i="89"/>
  <c r="N69" i="85"/>
  <c r="Y11" i="85"/>
  <c r="Y58" i="85"/>
  <c r="F39" i="24"/>
  <c r="J44" i="24"/>
  <c r="S76" i="85"/>
  <c r="J19" i="85"/>
  <c r="E26" i="90"/>
  <c r="T35" i="85"/>
  <c r="O67" i="85"/>
  <c r="Y71" i="85"/>
  <c r="T55" i="85"/>
  <c r="H30" i="90"/>
  <c r="O40" i="85"/>
  <c r="J29" i="24"/>
  <c r="T11" i="85"/>
  <c r="G6" i="24"/>
  <c r="AB36" i="85"/>
  <c r="F13" i="24"/>
  <c r="AB83" i="85"/>
  <c r="I41" i="24"/>
  <c r="X45" i="85"/>
  <c r="C4" i="90"/>
  <c r="G34" i="91"/>
  <c r="O60" i="85"/>
  <c r="C36" i="85"/>
  <c r="O45" i="85"/>
  <c r="AA56" i="85"/>
  <c r="N29" i="85"/>
  <c r="N75" i="85"/>
  <c r="J22" i="85"/>
  <c r="Y16" i="85"/>
  <c r="X57" i="85"/>
  <c r="AD30" i="24"/>
  <c r="T42" i="85"/>
  <c r="AB39" i="85"/>
  <c r="J33" i="24"/>
  <c r="O73" i="85"/>
  <c r="AA67" i="85"/>
  <c r="H31" i="90"/>
  <c r="S82" i="85"/>
  <c r="AA76" i="85"/>
  <c r="X52" i="85"/>
  <c r="AB75" i="85"/>
  <c r="I9" i="24"/>
  <c r="AD43" i="24"/>
  <c r="X5" i="85"/>
  <c r="G18" i="24"/>
  <c r="Q4" i="79"/>
  <c r="J28" i="24"/>
  <c r="AA39" i="85"/>
  <c r="O79" i="85"/>
  <c r="S68" i="85"/>
  <c r="F28" i="24"/>
  <c r="I7" i="24"/>
  <c r="U2" i="26"/>
  <c r="I5" i="79"/>
  <c r="O38" i="85"/>
  <c r="I32" i="24"/>
  <c r="T38" i="85"/>
  <c r="AB61" i="85"/>
  <c r="Z3" i="26"/>
  <c r="S17" i="85"/>
  <c r="O33" i="85"/>
  <c r="T64" i="85"/>
  <c r="N68" i="85"/>
  <c r="H27" i="90"/>
  <c r="Y45" i="85"/>
  <c r="AA4" i="85"/>
  <c r="J27" i="24"/>
  <c r="AA78" i="85"/>
  <c r="AD17" i="24"/>
  <c r="S75" i="85"/>
  <c r="AD22" i="24"/>
  <c r="AD24" i="24"/>
  <c r="T17" i="85"/>
  <c r="S79" i="85"/>
  <c r="J8" i="24"/>
  <c r="J46" i="24"/>
  <c r="T81" i="85"/>
  <c r="S35" i="85"/>
  <c r="AA36" i="85"/>
  <c r="N43" i="85"/>
  <c r="X20" i="85"/>
  <c r="N51" i="85"/>
  <c r="J64" i="85"/>
  <c r="AA46" i="85"/>
  <c r="O52" i="85"/>
  <c r="O27" i="85"/>
  <c r="T89" i="85"/>
  <c r="X33" i="85"/>
  <c r="S85" i="85"/>
  <c r="Y10" i="85"/>
  <c r="K27" i="90"/>
  <c r="AB58" i="85"/>
  <c r="N85" i="85"/>
  <c r="O47" i="85"/>
  <c r="AA51" i="85"/>
  <c r="G21" i="24"/>
  <c r="AA86" i="85"/>
  <c r="F11" i="24"/>
  <c r="AB62" i="85"/>
  <c r="M28" i="90"/>
  <c r="J75" i="85"/>
  <c r="O75" i="85"/>
  <c r="T32" i="85"/>
  <c r="L27" i="90"/>
  <c r="D18" i="86"/>
  <c r="AA24" i="85"/>
  <c r="G5" i="85"/>
  <c r="N37" i="85"/>
  <c r="J38" i="24"/>
  <c r="D27" i="86"/>
  <c r="G17" i="24"/>
  <c r="W3" i="85" a="1"/>
  <c r="J26" i="90"/>
  <c r="D42" i="89"/>
  <c r="T49" i="85"/>
  <c r="N7" i="85"/>
  <c r="AB45" i="85"/>
  <c r="AB64" i="85"/>
  <c r="T12" i="85"/>
  <c r="G36" i="24"/>
  <c r="D26" i="91"/>
  <c r="Y29" i="85"/>
  <c r="Y56" i="85"/>
  <c r="O42" i="85"/>
  <c r="AA49" i="85"/>
  <c r="C5" i="90"/>
  <c r="AA63" i="85"/>
  <c r="M23" i="90"/>
  <c r="O57" i="85"/>
  <c r="AB43" i="85"/>
  <c r="AA89" i="85"/>
  <c r="D5" i="91"/>
  <c r="X39" i="85"/>
  <c r="O31" i="85"/>
  <c r="S64" i="85"/>
  <c r="T79" i="85"/>
  <c r="D8" i="67"/>
  <c r="S50" i="85"/>
  <c r="X13" i="85"/>
  <c r="AC23" i="85" l="1"/>
  <c r="AC85" i="85"/>
  <c r="AC3" i="85"/>
  <c r="AC16" i="85"/>
  <c r="AC22" i="85"/>
  <c r="AC29" i="85"/>
  <c r="AC57" i="85"/>
  <c r="AC62" i="85"/>
  <c r="AC45" i="85"/>
  <c r="AC8" i="85"/>
  <c r="AC6" i="85"/>
  <c r="AC56" i="85"/>
  <c r="AC73" i="85"/>
  <c r="AC74" i="85"/>
  <c r="AC27" i="85"/>
  <c r="AC75" i="85"/>
  <c r="AC66" i="85"/>
  <c r="AC80" i="85"/>
  <c r="AC5" i="85"/>
  <c r="AC13" i="85"/>
  <c r="AC44" i="85"/>
  <c r="AC10" i="85"/>
  <c r="AC89" i="85"/>
  <c r="AC32" i="85"/>
  <c r="AC84" i="85"/>
  <c r="AC35" i="85"/>
  <c r="AC31" i="85"/>
  <c r="AC9" i="85"/>
  <c r="AC68" i="85"/>
  <c r="AC20" i="85"/>
  <c r="AC81" i="85"/>
  <c r="AC15" i="85"/>
  <c r="AC43" i="85"/>
  <c r="AC72" i="85"/>
  <c r="AC65" i="85"/>
  <c r="AC64" i="85"/>
  <c r="AC39" i="85"/>
  <c r="AC42" i="85"/>
  <c r="AC49" i="85"/>
  <c r="AC40" i="85"/>
  <c r="AC19" i="85"/>
  <c r="AC28" i="85"/>
  <c r="AC26" i="85"/>
  <c r="AC18" i="85"/>
  <c r="AC67" i="85"/>
  <c r="AC4" i="85"/>
  <c r="AC2" i="85"/>
  <c r="AC25" i="85"/>
  <c r="AC38" i="85"/>
  <c r="AC78" i="85"/>
  <c r="AC51" i="85"/>
  <c r="AC59" i="85"/>
  <c r="AC61" i="85"/>
  <c r="AC7" i="85"/>
  <c r="AC88" i="85"/>
  <c r="AC41" i="85"/>
  <c r="AC58" i="85"/>
  <c r="AC36" i="85"/>
  <c r="AC34" i="85"/>
  <c r="AC48" i="85"/>
  <c r="AC50" i="85"/>
  <c r="AC69" i="85"/>
  <c r="AC87" i="85"/>
  <c r="AC70" i="85"/>
  <c r="AC76" i="85"/>
  <c r="AC37" i="85"/>
  <c r="AC30" i="85"/>
  <c r="AC14" i="85"/>
  <c r="AC52" i="85"/>
  <c r="AC55" i="85"/>
  <c r="AC82" i="85"/>
  <c r="AC53" i="85"/>
  <c r="AC71" i="85"/>
  <c r="AC12" i="85"/>
  <c r="AC63" i="85"/>
  <c r="AC60" i="85"/>
  <c r="AC83" i="85"/>
  <c r="AC17" i="85"/>
  <c r="AC54" i="85"/>
  <c r="AC79" i="85"/>
  <c r="AC46" i="85"/>
  <c r="AC86" i="85"/>
  <c r="AC11" i="85"/>
  <c r="AC47" i="85"/>
  <c r="AC77" i="85"/>
  <c r="AC33" i="85"/>
  <c r="AC24" i="85"/>
  <c r="AC21" i="85"/>
  <c r="V28" i="85"/>
  <c r="V48" i="85"/>
  <c r="I49" i="85"/>
  <c r="H49" i="85"/>
  <c r="H11" i="89"/>
  <c r="G11" i="89" s="1"/>
  <c r="H21" i="89"/>
  <c r="G21" i="89" s="1"/>
  <c r="V82" i="85"/>
  <c r="V39" i="85"/>
  <c r="V42" i="85"/>
  <c r="V14" i="85"/>
  <c r="V49" i="85"/>
  <c r="I38" i="85"/>
  <c r="H38" i="85"/>
  <c r="V57" i="85"/>
  <c r="V22" i="85"/>
  <c r="V54" i="85"/>
  <c r="V88" i="85"/>
  <c r="V45" i="85"/>
  <c r="V78" i="85"/>
  <c r="H37" i="85"/>
  <c r="I37" i="85"/>
  <c r="M7" i="85"/>
  <c r="V63" i="85"/>
  <c r="V75" i="85"/>
  <c r="C42" i="89"/>
  <c r="V11" i="85"/>
  <c r="V64" i="85"/>
  <c r="N27" i="90"/>
  <c r="V31" i="85"/>
  <c r="V74" i="85"/>
  <c r="V65" i="85"/>
  <c r="V24" i="85"/>
  <c r="M84" i="85"/>
  <c r="G14" i="89"/>
  <c r="B1" i="87" s="1"/>
  <c r="J35" i="91"/>
  <c r="J33" i="91"/>
  <c r="J36" i="91"/>
  <c r="J31" i="91"/>
  <c r="J32" i="91"/>
  <c r="J34" i="91"/>
  <c r="J37" i="91"/>
  <c r="V50" i="85"/>
  <c r="V4" i="85"/>
  <c r="B79" i="87"/>
  <c r="B47" i="87"/>
  <c r="B84" i="87"/>
  <c r="B95" i="87"/>
  <c r="B99" i="87"/>
  <c r="F98" i="87" s="1"/>
  <c r="B105" i="87"/>
  <c r="F104" i="87" s="1"/>
  <c r="B115" i="87"/>
  <c r="F114" i="87" s="1"/>
  <c r="B16" i="87"/>
  <c r="F15" i="87" s="1"/>
  <c r="B9" i="87"/>
  <c r="D8" i="87" s="1"/>
  <c r="B114" i="87"/>
  <c r="B67" i="87"/>
  <c r="B96" i="87"/>
  <c r="B109" i="87"/>
  <c r="D108" i="87" s="1"/>
  <c r="B101" i="87"/>
  <c r="F100" i="87" s="1"/>
  <c r="B98" i="87"/>
  <c r="B68" i="87"/>
  <c r="F67" i="87" s="1"/>
  <c r="B86" i="87"/>
  <c r="F85" i="87" s="1"/>
  <c r="B59" i="87"/>
  <c r="F58" i="87" s="1"/>
  <c r="B88" i="87"/>
  <c r="B39" i="87"/>
  <c r="F38" i="87" s="1"/>
  <c r="B107" i="87"/>
  <c r="B120" i="87"/>
  <c r="B30" i="87"/>
  <c r="F29" i="87" s="1"/>
  <c r="B85" i="87"/>
  <c r="F84" i="87" s="1"/>
  <c r="B45" i="87"/>
  <c r="B26" i="87"/>
  <c r="B5" i="87"/>
  <c r="D4" i="87" s="1"/>
  <c r="B71" i="87"/>
  <c r="F70" i="87" s="1"/>
  <c r="B7" i="87"/>
  <c r="B122" i="87"/>
  <c r="F121" i="87" s="1"/>
  <c r="B100" i="87"/>
  <c r="B54" i="87"/>
  <c r="B6" i="87"/>
  <c r="H5" i="87" s="1"/>
  <c r="B52" i="87"/>
  <c r="B112" i="87"/>
  <c r="B64" i="87"/>
  <c r="F63" i="87" s="1"/>
  <c r="B104" i="87"/>
  <c r="F103" i="87" s="1"/>
  <c r="B74" i="87"/>
  <c r="F73" i="87" s="1"/>
  <c r="B57" i="87"/>
  <c r="F56" i="87" s="1"/>
  <c r="B24" i="87"/>
  <c r="D23" i="87" s="1"/>
  <c r="B27" i="87"/>
  <c r="F26" i="87" s="1"/>
  <c r="B42" i="87"/>
  <c r="F41" i="87" s="1"/>
  <c r="B93" i="87"/>
  <c r="B15" i="87"/>
  <c r="D14" i="87" s="1"/>
  <c r="B65" i="87"/>
  <c r="F64" i="87" s="1"/>
  <c r="B46" i="87"/>
  <c r="B116" i="87"/>
  <c r="F115" i="87" s="1"/>
  <c r="B18" i="87"/>
  <c r="D17" i="87" s="1"/>
  <c r="B69" i="87"/>
  <c r="F68" i="87" s="1"/>
  <c r="B90" i="87"/>
  <c r="B50" i="87"/>
  <c r="B119" i="87"/>
  <c r="B11" i="87"/>
  <c r="D10" i="87" s="1"/>
  <c r="B92" i="87"/>
  <c r="B36" i="87"/>
  <c r="D35" i="87" s="1"/>
  <c r="B53" i="87"/>
  <c r="F52" i="87" s="1"/>
  <c r="B87" i="87"/>
  <c r="F86" i="87" s="1"/>
  <c r="B118" i="87"/>
  <c r="B111" i="87"/>
  <c r="F110" i="87" s="1"/>
  <c r="B48" i="87"/>
  <c r="F47" i="87" s="1"/>
  <c r="B25" i="87"/>
  <c r="B113" i="87"/>
  <c r="B75" i="87"/>
  <c r="B63" i="87"/>
  <c r="F62" i="87" s="1"/>
  <c r="B60" i="87"/>
  <c r="F59" i="87" s="1"/>
  <c r="B82" i="87"/>
  <c r="B14" i="87"/>
  <c r="D13" i="87" s="1"/>
  <c r="B97" i="87"/>
  <c r="F96" i="87" s="1"/>
  <c r="B29" i="87"/>
  <c r="B123" i="87"/>
  <c r="B51" i="87"/>
  <c r="F50" i="87" s="1"/>
  <c r="B40" i="87"/>
  <c r="F39" i="87" s="1"/>
  <c r="B81" i="87"/>
  <c r="B17" i="87"/>
  <c r="F16" i="87" s="1"/>
  <c r="B38" i="87"/>
  <c r="F37" i="87" s="1"/>
  <c r="B76" i="87"/>
  <c r="B73" i="87"/>
  <c r="D72" i="87" s="1"/>
  <c r="B61" i="87"/>
  <c r="F60" i="87" s="1"/>
  <c r="B34" i="87"/>
  <c r="F33" i="87" s="1"/>
  <c r="B56" i="87"/>
  <c r="B102" i="87"/>
  <c r="F101" i="87" s="1"/>
  <c r="B108" i="87"/>
  <c r="B41" i="87"/>
  <c r="F40" i="87" s="1"/>
  <c r="B117" i="87"/>
  <c r="B22" i="87"/>
  <c r="D21" i="87" s="1"/>
  <c r="B12" i="87"/>
  <c r="D11" i="87" s="1"/>
  <c r="B37" i="87"/>
  <c r="F36" i="87" s="1"/>
  <c r="B110" i="87"/>
  <c r="F109" i="87" s="1"/>
  <c r="B121" i="87"/>
  <c r="B49" i="87"/>
  <c r="B23" i="87"/>
  <c r="F22" i="87" s="1"/>
  <c r="B62" i="87"/>
  <c r="F61" i="87" s="1"/>
  <c r="B66" i="87"/>
  <c r="B77" i="87"/>
  <c r="F76" i="87" s="1"/>
  <c r="B4" i="87"/>
  <c r="B55" i="87"/>
  <c r="B28" i="87"/>
  <c r="F27" i="87" s="1"/>
  <c r="B78" i="87"/>
  <c r="F77" i="87" s="1"/>
  <c r="B80" i="87"/>
  <c r="F79" i="87" s="1"/>
  <c r="B89" i="87"/>
  <c r="B32" i="87"/>
  <c r="F31" i="87" s="1"/>
  <c r="B21" i="87"/>
  <c r="D20" i="87" s="1"/>
  <c r="B44" i="87"/>
  <c r="B33" i="87"/>
  <c r="F32" i="87" s="1"/>
  <c r="B43" i="87"/>
  <c r="D42" i="87" s="1"/>
  <c r="B94" i="87"/>
  <c r="B31" i="87"/>
  <c r="B58" i="87"/>
  <c r="F57" i="87" s="1"/>
  <c r="B70" i="87"/>
  <c r="B91" i="87"/>
  <c r="B103" i="87"/>
  <c r="B13" i="87"/>
  <c r="D12" i="87" s="1"/>
  <c r="B20" i="87"/>
  <c r="F19" i="87" s="1"/>
  <c r="B83" i="87"/>
  <c r="F82" i="87" s="1"/>
  <c r="B35" i="87"/>
  <c r="B72" i="87"/>
  <c r="B10" i="87"/>
  <c r="F9" i="87" s="1"/>
  <c r="B106" i="87"/>
  <c r="F105" i="87" s="1"/>
  <c r="B8" i="87"/>
  <c r="D7" i="87" s="1"/>
  <c r="B19" i="87"/>
  <c r="F18" i="87" s="1"/>
  <c r="V37" i="85"/>
  <c r="V34" i="85"/>
  <c r="D19" i="89"/>
  <c r="C19" i="89" s="1"/>
  <c r="N28" i="90"/>
  <c r="V19" i="85"/>
  <c r="V53" i="85"/>
  <c r="V68" i="85"/>
  <c r="V56" i="85"/>
  <c r="W88" i="85"/>
  <c r="W14" i="85"/>
  <c r="W87" i="85"/>
  <c r="W77" i="85"/>
  <c r="W54" i="85"/>
  <c r="W60" i="85"/>
  <c r="W37" i="85"/>
  <c r="W33" i="85"/>
  <c r="W64" i="85"/>
  <c r="W5" i="85"/>
  <c r="W4" i="85"/>
  <c r="W72" i="85"/>
  <c r="W20" i="85"/>
  <c r="W65" i="85"/>
  <c r="W69" i="85"/>
  <c r="W42" i="85"/>
  <c r="W31" i="85"/>
  <c r="W22" i="85"/>
  <c r="W46" i="85"/>
  <c r="W27" i="85"/>
  <c r="W26" i="85"/>
  <c r="W45" i="85"/>
  <c r="W71" i="85"/>
  <c r="W66" i="85"/>
  <c r="W32" i="85"/>
  <c r="W47" i="85"/>
  <c r="W8" i="85"/>
  <c r="W89" i="85"/>
  <c r="W3" i="85"/>
  <c r="W36" i="85"/>
  <c r="W16" i="85"/>
  <c r="W81" i="85"/>
  <c r="W24" i="85"/>
  <c r="W58" i="85"/>
  <c r="W84" i="85"/>
  <c r="W68" i="85"/>
  <c r="W18" i="85"/>
  <c r="W44" i="85"/>
  <c r="W19" i="85"/>
  <c r="W13" i="85"/>
  <c r="W75" i="85"/>
  <c r="W52" i="85"/>
  <c r="W43" i="85"/>
  <c r="W39" i="85"/>
  <c r="W38" i="85"/>
  <c r="W25" i="85"/>
  <c r="W59" i="85"/>
  <c r="W23" i="85"/>
  <c r="W76" i="85"/>
  <c r="W83" i="85"/>
  <c r="W10" i="85"/>
  <c r="W85" i="85"/>
  <c r="W9" i="85"/>
  <c r="W56" i="85"/>
  <c r="W55" i="85"/>
  <c r="W7" i="85"/>
  <c r="W6" i="85"/>
  <c r="W78" i="85"/>
  <c r="W48" i="85"/>
  <c r="W40" i="85"/>
  <c r="W82" i="85"/>
  <c r="W51" i="85"/>
  <c r="W73" i="85"/>
  <c r="W62" i="85"/>
  <c r="W80" i="85"/>
  <c r="W29" i="85"/>
  <c r="W15" i="85"/>
  <c r="W35" i="85"/>
  <c r="W86" i="85"/>
  <c r="W50" i="85"/>
  <c r="W67" i="85"/>
  <c r="W70" i="85"/>
  <c r="W21" i="85"/>
  <c r="W30" i="85"/>
  <c r="W12" i="85"/>
  <c r="W11" i="85"/>
  <c r="W63" i="85"/>
  <c r="W61" i="85"/>
  <c r="W17" i="85"/>
  <c r="W41" i="85"/>
  <c r="W28" i="85"/>
  <c r="W34" i="85"/>
  <c r="W53" i="85"/>
  <c r="W57" i="85"/>
  <c r="W49" i="85"/>
  <c r="W74" i="85"/>
  <c r="W79" i="85"/>
  <c r="I52" i="85"/>
  <c r="H52" i="85"/>
  <c r="M20" i="85"/>
  <c r="D11" i="89"/>
  <c r="C11" i="89" s="1"/>
  <c r="V9" i="85"/>
  <c r="V29" i="85"/>
  <c r="V33" i="85"/>
  <c r="V30" i="85"/>
  <c r="V80" i="85"/>
  <c r="V41" i="85"/>
  <c r="V15" i="85"/>
  <c r="V21" i="85"/>
  <c r="M60" i="85"/>
  <c r="M57" i="85"/>
  <c r="M89" i="85"/>
  <c r="H10" i="89"/>
  <c r="G10" i="89" s="1"/>
  <c r="N30" i="90"/>
  <c r="V85" i="85"/>
  <c r="V6" i="85"/>
  <c r="V38" i="85"/>
  <c r="V10" i="85"/>
  <c r="V60" i="85"/>
  <c r="V67" i="85"/>
  <c r="V61" i="85"/>
  <c r="V23" i="85"/>
  <c r="I45" i="85"/>
  <c r="H45" i="85"/>
  <c r="M58" i="85"/>
  <c r="M74" i="85"/>
  <c r="I46" i="85"/>
  <c r="H46" i="85"/>
  <c r="N23" i="90"/>
  <c r="D33" i="91"/>
  <c r="D34" i="91" s="1"/>
  <c r="V86" i="85"/>
  <c r="V18" i="85"/>
  <c r="V55" i="85"/>
  <c r="V20" i="85"/>
  <c r="V17" i="85"/>
  <c r="H44" i="85"/>
  <c r="I44" i="85"/>
  <c r="M8" i="85"/>
  <c r="M10" i="85"/>
  <c r="M6" i="85"/>
  <c r="V52" i="85"/>
  <c r="V73" i="85"/>
  <c r="V58" i="85"/>
  <c r="V13" i="85"/>
  <c r="I48" i="85"/>
  <c r="H48" i="85"/>
  <c r="H36" i="85"/>
  <c r="I36" i="85"/>
  <c r="M66" i="85"/>
  <c r="V5" i="85"/>
  <c r="V79" i="85"/>
  <c r="V77" i="85"/>
  <c r="V59" i="85"/>
  <c r="I54" i="85"/>
  <c r="H54" i="85"/>
  <c r="H41" i="85"/>
  <c r="I41" i="85"/>
  <c r="M56" i="85"/>
  <c r="M9" i="85"/>
  <c r="M79" i="85"/>
  <c r="H3" i="89"/>
  <c r="G3" i="89" s="1"/>
  <c r="N26" i="90"/>
  <c r="H19" i="89"/>
  <c r="G19" i="89" s="1"/>
  <c r="N32" i="90"/>
  <c r="D2" i="91"/>
  <c r="V16" i="85"/>
  <c r="V44" i="85"/>
  <c r="V3" i="85"/>
  <c r="V7" i="85"/>
  <c r="V43" i="85"/>
  <c r="V87" i="85"/>
  <c r="V26" i="85"/>
  <c r="H53" i="85"/>
  <c r="I53" i="85"/>
  <c r="H40" i="85"/>
  <c r="I40" i="85"/>
  <c r="M62" i="85"/>
  <c r="I55" i="85"/>
  <c r="H55" i="85"/>
  <c r="I47" i="85"/>
  <c r="H47" i="85"/>
  <c r="H39" i="85"/>
  <c r="I39" i="85"/>
  <c r="M23" i="85"/>
  <c r="M17" i="85"/>
  <c r="M69" i="85"/>
  <c r="M64" i="85"/>
  <c r="M63" i="85"/>
  <c r="M61" i="85"/>
  <c r="H2" i="86"/>
  <c r="AI3" i="85" s="1"/>
  <c r="V25" i="85"/>
  <c r="V46" i="85"/>
  <c r="V70" i="85"/>
  <c r="V35" i="85"/>
  <c r="V89" i="85"/>
  <c r="V83" i="85"/>
  <c r="V84" i="85"/>
  <c r="V72" i="85"/>
  <c r="H51" i="85"/>
  <c r="I51" i="85"/>
  <c r="I43" i="85"/>
  <c r="H43" i="85"/>
  <c r="I35" i="85"/>
  <c r="H35" i="85"/>
  <c r="M86" i="85"/>
  <c r="M59" i="85"/>
  <c r="V81" i="85"/>
  <c r="V27" i="85"/>
  <c r="V36" i="85"/>
  <c r="V40" i="85"/>
  <c r="V8" i="85"/>
  <c r="V62" i="85"/>
  <c r="V69" i="85"/>
  <c r="V47" i="85"/>
  <c r="V76" i="85"/>
  <c r="V32" i="85"/>
  <c r="V12" i="85"/>
  <c r="V66" i="85"/>
  <c r="V71" i="85"/>
  <c r="V51" i="85"/>
  <c r="I50" i="85"/>
  <c r="H50" i="85"/>
  <c r="H42" i="85"/>
  <c r="I42" i="85"/>
  <c r="M88" i="85"/>
  <c r="M3" i="85"/>
  <c r="N29" i="90"/>
  <c r="L4" i="89"/>
  <c r="K29" i="90"/>
  <c r="J33" i="90"/>
  <c r="H8" i="79"/>
  <c r="K33" i="90"/>
  <c r="E3" i="89"/>
  <c r="N6" i="89"/>
  <c r="M24" i="90"/>
  <c r="H7" i="79"/>
  <c r="L5" i="89"/>
  <c r="L6" i="89"/>
  <c r="B4" i="88" a="1"/>
  <c r="H9" i="79"/>
  <c r="E10" i="89"/>
  <c r="L27" i="89"/>
  <c r="D14" i="89"/>
  <c r="C34" i="85"/>
  <c r="M25" i="90"/>
  <c r="H6" i="79"/>
  <c r="H5" i="79"/>
  <c r="F20" i="87" l="1"/>
  <c r="D73" i="87"/>
  <c r="D104" i="87"/>
  <c r="D61" i="87"/>
  <c r="E4" i="87" a="1"/>
  <c r="E33" i="87" s="1"/>
  <c r="H6" i="87"/>
  <c r="H7" i="87" s="1"/>
  <c r="H8" i="87" s="1"/>
  <c r="H9" i="87" s="1"/>
  <c r="H10" i="87" s="1"/>
  <c r="H11" i="87" s="1"/>
  <c r="H12" i="87" s="1"/>
  <c r="H13" i="87" s="1"/>
  <c r="H14" i="87" s="1"/>
  <c r="H15" i="87" s="1"/>
  <c r="H16" i="87" s="1"/>
  <c r="H17" i="87" s="1"/>
  <c r="H18" i="87" s="1"/>
  <c r="H19" i="87" s="1"/>
  <c r="H20" i="87" s="1"/>
  <c r="H21" i="87" s="1"/>
  <c r="H22" i="87" s="1"/>
  <c r="H23" i="87" s="1"/>
  <c r="H24" i="87" s="1"/>
  <c r="H25" i="87" s="1"/>
  <c r="H26" i="87" s="1"/>
  <c r="H27" i="87" s="1"/>
  <c r="H28" i="87" s="1"/>
  <c r="H29" i="87" s="1"/>
  <c r="H30" i="87" s="1"/>
  <c r="H31" i="87" s="1"/>
  <c r="H32" i="87" s="1"/>
  <c r="H33" i="87" s="1"/>
  <c r="H34" i="87" s="1"/>
  <c r="H35" i="87" s="1"/>
  <c r="H36" i="87" s="1"/>
  <c r="H37" i="87" s="1"/>
  <c r="H38" i="87" s="1"/>
  <c r="H39" i="87" s="1"/>
  <c r="H40" i="87" s="1"/>
  <c r="H41" i="87" s="1"/>
  <c r="H42" i="87" s="1"/>
  <c r="H43" i="87" s="1"/>
  <c r="H44" i="87" s="1"/>
  <c r="H45" i="87" s="1"/>
  <c r="H46" i="87" s="1"/>
  <c r="H47" i="87" s="1"/>
  <c r="H48" i="87" s="1"/>
  <c r="H49" i="87" s="1"/>
  <c r="H50" i="87" s="1"/>
  <c r="H51" i="87" s="1"/>
  <c r="H52" i="87" s="1"/>
  <c r="H53" i="87" s="1"/>
  <c r="H54" i="87" s="1"/>
  <c r="H55" i="87" s="1"/>
  <c r="H56" i="87" s="1"/>
  <c r="H57" i="87" s="1"/>
  <c r="H58" i="87" s="1"/>
  <c r="H59" i="87" s="1"/>
  <c r="H60" i="87" s="1"/>
  <c r="H61" i="87" s="1"/>
  <c r="H62" i="87" s="1"/>
  <c r="H63" i="87" s="1"/>
  <c r="H64" i="87" s="1"/>
  <c r="H65" i="87" s="1"/>
  <c r="H66" i="87" s="1"/>
  <c r="H67" i="87" s="1"/>
  <c r="H68" i="87" s="1"/>
  <c r="H69" i="87" s="1"/>
  <c r="H70" i="87" s="1"/>
  <c r="H71" i="87" s="1"/>
  <c r="H72" i="87" s="1"/>
  <c r="H73" i="87" s="1"/>
  <c r="H74" i="87" s="1"/>
  <c r="H75" i="87" s="1"/>
  <c r="H76" i="87" s="1"/>
  <c r="H77" i="87" s="1"/>
  <c r="H78" i="87" s="1"/>
  <c r="H79" i="87" s="1"/>
  <c r="H80" i="87" s="1"/>
  <c r="H81" i="87" s="1"/>
  <c r="H82" i="87" s="1"/>
  <c r="H83" i="87" s="1"/>
  <c r="H84" i="87" s="1"/>
  <c r="H85" i="87" s="1"/>
  <c r="H86" i="87" s="1"/>
  <c r="H87" i="87" s="1"/>
  <c r="H88" i="87" s="1"/>
  <c r="H89" i="87" s="1"/>
  <c r="H90" i="87" s="1"/>
  <c r="H91" i="87" s="1"/>
  <c r="H92" i="87" s="1"/>
  <c r="H93" i="87" s="1"/>
  <c r="H94" i="87" s="1"/>
  <c r="H95" i="87" s="1"/>
  <c r="H96" i="87" s="1"/>
  <c r="H97" i="87" s="1"/>
  <c r="H98" i="87" s="1"/>
  <c r="H99" i="87" s="1"/>
  <c r="H100" i="87" s="1"/>
  <c r="H101" i="87" s="1"/>
  <c r="H102" i="87" s="1"/>
  <c r="H103" i="87" s="1"/>
  <c r="H104" i="87" s="1"/>
  <c r="H105" i="87" s="1"/>
  <c r="H106" i="87" s="1"/>
  <c r="H107" i="87" s="1"/>
  <c r="H108" i="87" s="1"/>
  <c r="H109" i="87" s="1"/>
  <c r="H110" i="87" s="1"/>
  <c r="H111" i="87" s="1"/>
  <c r="H112" i="87" s="1"/>
  <c r="H113" i="87" s="1"/>
  <c r="H114" i="87" s="1"/>
  <c r="H115" i="87" s="1"/>
  <c r="H116" i="87" s="1"/>
  <c r="H117" i="87" s="1"/>
  <c r="H118" i="87" s="1"/>
  <c r="H119" i="87" s="1"/>
  <c r="H120" i="87" s="1"/>
  <c r="H121" i="87" s="1"/>
  <c r="H122" i="87" s="1"/>
  <c r="H123" i="87" s="1"/>
  <c r="H34" i="85"/>
  <c r="I34" i="85"/>
  <c r="N25" i="90"/>
  <c r="D3" i="89"/>
  <c r="C3" i="89" s="1"/>
  <c r="B66" i="88"/>
  <c r="D65" i="88" s="1"/>
  <c r="B119" i="88"/>
  <c r="D118" i="88" s="1"/>
  <c r="B7" i="88"/>
  <c r="D6" i="88" s="1"/>
  <c r="B36" i="88"/>
  <c r="F35" i="88" s="1"/>
  <c r="B81" i="88"/>
  <c r="F80" i="88" s="1"/>
  <c r="B17" i="88"/>
  <c r="F16" i="88" s="1"/>
  <c r="B96" i="88"/>
  <c r="F95" i="88" s="1"/>
  <c r="B32" i="88"/>
  <c r="D31" i="88" s="1"/>
  <c r="B4" i="88"/>
  <c r="B116" i="88"/>
  <c r="F115" i="88" s="1"/>
  <c r="B12" i="88"/>
  <c r="F11" i="88" s="1"/>
  <c r="B102" i="88"/>
  <c r="F101" i="88" s="1"/>
  <c r="B38" i="88"/>
  <c r="F37" i="88" s="1"/>
  <c r="B61" i="88"/>
  <c r="F60" i="88" s="1"/>
  <c r="B43" i="88"/>
  <c r="D42" i="88" s="1"/>
  <c r="B111" i="88"/>
  <c r="F110" i="88" s="1"/>
  <c r="B10" i="88"/>
  <c r="F9" i="88" s="1"/>
  <c r="B50" i="88"/>
  <c r="F49" i="88" s="1"/>
  <c r="B95" i="88"/>
  <c r="D94" i="88" s="1"/>
  <c r="B65" i="88"/>
  <c r="D64" i="88" s="1"/>
  <c r="B108" i="88"/>
  <c r="F107" i="88" s="1"/>
  <c r="B75" i="88"/>
  <c r="D74" i="88" s="1"/>
  <c r="B24" i="88"/>
  <c r="F23" i="88" s="1"/>
  <c r="B29" i="88"/>
  <c r="F28" i="88" s="1"/>
  <c r="B101" i="88"/>
  <c r="F100" i="88" s="1"/>
  <c r="B103" i="88"/>
  <c r="F102" i="88" s="1"/>
  <c r="B72" i="88"/>
  <c r="F71" i="88" s="1"/>
  <c r="B71" i="88"/>
  <c r="D70" i="88" s="1"/>
  <c r="B77" i="88"/>
  <c r="D76" i="88" s="1"/>
  <c r="B78" i="88"/>
  <c r="F77" i="88" s="1"/>
  <c r="B79" i="88"/>
  <c r="F78" i="88" s="1"/>
  <c r="B59" i="88"/>
  <c r="B58" i="88"/>
  <c r="D57" i="88" s="1"/>
  <c r="B8" i="88"/>
  <c r="F7" i="88" s="1"/>
  <c r="B73" i="88"/>
  <c r="B118" i="88"/>
  <c r="F117" i="88" s="1"/>
  <c r="B37" i="88"/>
  <c r="F36" i="88" s="1"/>
  <c r="B107" i="88"/>
  <c r="F106" i="88" s="1"/>
  <c r="B88" i="88"/>
  <c r="F87" i="88" s="1"/>
  <c r="B5" i="88"/>
  <c r="F4" i="88" s="1"/>
  <c r="B94" i="88"/>
  <c r="D93" i="88" s="1"/>
  <c r="B30" i="88"/>
  <c r="D29" i="88" s="1"/>
  <c r="B45" i="88"/>
  <c r="F44" i="88" s="1"/>
  <c r="B11" i="88"/>
  <c r="D10" i="88" s="1"/>
  <c r="B123" i="88"/>
  <c r="F122" i="88" s="1"/>
  <c r="B80" i="88"/>
  <c r="F79" i="88" s="1"/>
  <c r="B87" i="88"/>
  <c r="B22" i="88"/>
  <c r="F21" i="88" s="1"/>
  <c r="B120" i="88"/>
  <c r="D119" i="88" s="1"/>
  <c r="B106" i="88"/>
  <c r="F105" i="88" s="1"/>
  <c r="B42" i="88"/>
  <c r="D41" i="88" s="1"/>
  <c r="B51" i="88"/>
  <c r="D50" i="88" s="1"/>
  <c r="B57" i="88"/>
  <c r="D56" i="88" s="1"/>
  <c r="B76" i="88"/>
  <c r="F75" i="88" s="1"/>
  <c r="B67" i="88"/>
  <c r="B91" i="88"/>
  <c r="F90" i="88" s="1"/>
  <c r="B14" i="88"/>
  <c r="F13" i="88" s="1"/>
  <c r="B34" i="88"/>
  <c r="D33" i="88" s="1"/>
  <c r="B53" i="88"/>
  <c r="B49" i="88"/>
  <c r="D48" i="88" s="1"/>
  <c r="B52" i="88"/>
  <c r="D51" i="88" s="1"/>
  <c r="B64" i="88"/>
  <c r="F63" i="88" s="1"/>
  <c r="B16" i="88"/>
  <c r="F15" i="88" s="1"/>
  <c r="B21" i="88"/>
  <c r="F20" i="88" s="1"/>
  <c r="B70" i="88"/>
  <c r="F69" i="88" s="1"/>
  <c r="B92" i="88"/>
  <c r="D91" i="88" s="1"/>
  <c r="B44" i="88"/>
  <c r="F43" i="88" s="1"/>
  <c r="B99" i="88"/>
  <c r="F98" i="88" s="1"/>
  <c r="B86" i="88"/>
  <c r="D85" i="88" s="1"/>
  <c r="B98" i="88"/>
  <c r="F97" i="88" s="1"/>
  <c r="B63" i="88"/>
  <c r="F62" i="88" s="1"/>
  <c r="B19" i="88"/>
  <c r="F18" i="88" s="1"/>
  <c r="B35" i="88"/>
  <c r="F34" i="88" s="1"/>
  <c r="B55" i="88"/>
  <c r="F54" i="88" s="1"/>
  <c r="B115" i="88"/>
  <c r="F114" i="88" s="1"/>
  <c r="B74" i="88"/>
  <c r="D73" i="88" s="1"/>
  <c r="B9" i="88"/>
  <c r="F8" i="88" s="1"/>
  <c r="B68" i="88"/>
  <c r="F67" i="88" s="1"/>
  <c r="B89" i="88"/>
  <c r="F88" i="88" s="1"/>
  <c r="B25" i="88"/>
  <c r="F24" i="88" s="1"/>
  <c r="B85" i="88"/>
  <c r="F84" i="88" s="1"/>
  <c r="B121" i="88"/>
  <c r="F120" i="88" s="1"/>
  <c r="B40" i="88"/>
  <c r="D39" i="88" s="1"/>
  <c r="B113" i="88"/>
  <c r="F112" i="88" s="1"/>
  <c r="B110" i="88"/>
  <c r="F109" i="88" s="1"/>
  <c r="B46" i="88"/>
  <c r="F45" i="88" s="1"/>
  <c r="B69" i="88"/>
  <c r="F68" i="88" s="1"/>
  <c r="B83" i="88"/>
  <c r="F82" i="88" s="1"/>
  <c r="B90" i="88"/>
  <c r="F89" i="88" s="1"/>
  <c r="B26" i="88"/>
  <c r="F25" i="88" s="1"/>
  <c r="B31" i="88"/>
  <c r="D30" i="88" s="1"/>
  <c r="B13" i="88"/>
  <c r="D12" i="88" s="1"/>
  <c r="B105" i="88"/>
  <c r="F104" i="88" s="1"/>
  <c r="B41" i="88"/>
  <c r="F40" i="88" s="1"/>
  <c r="B47" i="88"/>
  <c r="F46" i="88" s="1"/>
  <c r="B20" i="88"/>
  <c r="F19" i="88" s="1"/>
  <c r="B112" i="88"/>
  <c r="F111" i="88" s="1"/>
  <c r="B56" i="88"/>
  <c r="F55" i="88" s="1"/>
  <c r="B114" i="88"/>
  <c r="D113" i="88" s="1"/>
  <c r="B39" i="88"/>
  <c r="F38" i="88" s="1"/>
  <c r="B122" i="88"/>
  <c r="D121" i="88" s="1"/>
  <c r="B27" i="88"/>
  <c r="B62" i="88"/>
  <c r="D61" i="88" s="1"/>
  <c r="B109" i="88"/>
  <c r="F108" i="88" s="1"/>
  <c r="B60" i="88"/>
  <c r="F59" i="88" s="1"/>
  <c r="B82" i="88"/>
  <c r="F81" i="88" s="1"/>
  <c r="B18" i="88"/>
  <c r="F17" i="88" s="1"/>
  <c r="B6" i="88"/>
  <c r="B100" i="88"/>
  <c r="D99" i="88" s="1"/>
  <c r="B97" i="88"/>
  <c r="F96" i="88" s="1"/>
  <c r="B33" i="88"/>
  <c r="F32" i="88" s="1"/>
  <c r="B23" i="88"/>
  <c r="F22" i="88" s="1"/>
  <c r="B104" i="88"/>
  <c r="F103" i="88" s="1"/>
  <c r="B48" i="88"/>
  <c r="F47" i="88" s="1"/>
  <c r="B15" i="88"/>
  <c r="F14" i="88" s="1"/>
  <c r="B84" i="88"/>
  <c r="F83" i="88" s="1"/>
  <c r="B54" i="88"/>
  <c r="D53" i="88" s="1"/>
  <c r="B93" i="88"/>
  <c r="F92" i="88" s="1"/>
  <c r="B28" i="88"/>
  <c r="B117" i="88"/>
  <c r="F116" i="88" s="1"/>
  <c r="C14" i="89"/>
  <c r="B1" i="88" s="1"/>
  <c r="D10" i="89"/>
  <c r="C10" i="89" s="1"/>
  <c r="F6" i="87"/>
  <c r="G5" i="87"/>
  <c r="G6" i="87" s="1"/>
  <c r="G7" i="87" s="1"/>
  <c r="G8" i="87" s="1"/>
  <c r="G9" i="87" s="1"/>
  <c r="G10" i="87" s="1"/>
  <c r="G11" i="87" s="1"/>
  <c r="G12" i="87" s="1"/>
  <c r="G13" i="87" s="1"/>
  <c r="G14" i="87" s="1"/>
  <c r="G15" i="87" s="1"/>
  <c r="G16" i="87" s="1"/>
  <c r="G17" i="87" s="1"/>
  <c r="G18" i="87" s="1"/>
  <c r="G19" i="87" s="1"/>
  <c r="G20" i="87" s="1"/>
  <c r="G21" i="87" s="1"/>
  <c r="G22" i="87" s="1"/>
  <c r="G23" i="87" s="1"/>
  <c r="G24" i="87" s="1"/>
  <c r="G25" i="87" s="1"/>
  <c r="G26" i="87" s="1"/>
  <c r="G27" i="87" s="1"/>
  <c r="G28" i="87" s="1"/>
  <c r="G29" i="87" s="1"/>
  <c r="G30" i="87" s="1"/>
  <c r="G31" i="87" s="1"/>
  <c r="G32" i="87" s="1"/>
  <c r="G33" i="87" s="1"/>
  <c r="G34" i="87" s="1"/>
  <c r="G35" i="87" s="1"/>
  <c r="G36" i="87" s="1"/>
  <c r="G37" i="87" s="1"/>
  <c r="G38" i="87" s="1"/>
  <c r="G39" i="87" s="1"/>
  <c r="G40" i="87" s="1"/>
  <c r="G41" i="87" s="1"/>
  <c r="G42" i="87" s="1"/>
  <c r="G43" i="87" s="1"/>
  <c r="G44" i="87" s="1"/>
  <c r="G45" i="87" s="1"/>
  <c r="G46" i="87" s="1"/>
  <c r="G47" i="87" s="1"/>
  <c r="G48" i="87" s="1"/>
  <c r="G49" i="87" s="1"/>
  <c r="G50" i="87" s="1"/>
  <c r="G51" i="87" s="1"/>
  <c r="G52" i="87" s="1"/>
  <c r="G53" i="87" s="1"/>
  <c r="G54" i="87" s="1"/>
  <c r="G55" i="87" s="1"/>
  <c r="G56" i="87" s="1"/>
  <c r="G57" i="87" s="1"/>
  <c r="G58" i="87" s="1"/>
  <c r="G59" i="87" s="1"/>
  <c r="G60" i="87" s="1"/>
  <c r="G61" i="87" s="1"/>
  <c r="G62" i="87" s="1"/>
  <c r="G63" i="87" s="1"/>
  <c r="G64" i="87" s="1"/>
  <c r="G65" i="87" s="1"/>
  <c r="G66" i="87" s="1"/>
  <c r="G67" i="87" s="1"/>
  <c r="G68" i="87" s="1"/>
  <c r="G69" i="87" s="1"/>
  <c r="G70" i="87" s="1"/>
  <c r="G71" i="87" s="1"/>
  <c r="G72" i="87" s="1"/>
  <c r="G73" i="87" s="1"/>
  <c r="G74" i="87" s="1"/>
  <c r="G75" i="87" s="1"/>
  <c r="G76" i="87" s="1"/>
  <c r="G77" i="87" s="1"/>
  <c r="G78" i="87" s="1"/>
  <c r="G79" i="87" s="1"/>
  <c r="G80" i="87" s="1"/>
  <c r="G81" i="87" s="1"/>
  <c r="G82" i="87" s="1"/>
  <c r="G83" i="87" s="1"/>
  <c r="G84" i="87" s="1"/>
  <c r="G85" i="87" s="1"/>
  <c r="G86" i="87" s="1"/>
  <c r="G87" i="87" s="1"/>
  <c r="G88" i="87" s="1"/>
  <c r="G89" i="87" s="1"/>
  <c r="G90" i="87" s="1"/>
  <c r="G91" i="87" s="1"/>
  <c r="G92" i="87" s="1"/>
  <c r="G93" i="87" s="1"/>
  <c r="G94" i="87" s="1"/>
  <c r="G95" i="87" s="1"/>
  <c r="G96" i="87" s="1"/>
  <c r="G97" i="87" s="1"/>
  <c r="G98" i="87" s="1"/>
  <c r="G99" i="87" s="1"/>
  <c r="G100" i="87" s="1"/>
  <c r="G101" i="87" s="1"/>
  <c r="G102" i="87" s="1"/>
  <c r="G103" i="87" s="1"/>
  <c r="G104" i="87" s="1"/>
  <c r="G105" i="87" s="1"/>
  <c r="G106" i="87" s="1"/>
  <c r="G107" i="87" s="1"/>
  <c r="G108" i="87" s="1"/>
  <c r="G109" i="87" s="1"/>
  <c r="G110" i="87" s="1"/>
  <c r="G111" i="87" s="1"/>
  <c r="G112" i="87" s="1"/>
  <c r="G113" i="87" s="1"/>
  <c r="G114" i="87" s="1"/>
  <c r="G115" i="87" s="1"/>
  <c r="G116" i="87" s="1"/>
  <c r="G117" i="87" s="1"/>
  <c r="G118" i="87" s="1"/>
  <c r="G119" i="87" s="1"/>
  <c r="G120" i="87" s="1"/>
  <c r="G121" i="87" s="1"/>
  <c r="G122" i="87" s="1"/>
  <c r="G123" i="87" s="1"/>
  <c r="F89" i="87"/>
  <c r="D89" i="87"/>
  <c r="D9" i="87"/>
  <c r="D16" i="87"/>
  <c r="D41" i="87"/>
  <c r="N24" i="90"/>
  <c r="F54" i="87"/>
  <c r="F5" i="87"/>
  <c r="D110" i="87"/>
  <c r="F71" i="87"/>
  <c r="D74" i="87"/>
  <c r="D70" i="87"/>
  <c r="D81" i="87"/>
  <c r="D58" i="87"/>
  <c r="F30" i="87"/>
  <c r="F55" i="87"/>
  <c r="D105" i="87"/>
  <c r="D38" i="87"/>
  <c r="F91" i="87"/>
  <c r="D19" i="87"/>
  <c r="D44" i="87"/>
  <c r="F117" i="87"/>
  <c r="F11" i="87"/>
  <c r="D98" i="87"/>
  <c r="F78" i="87"/>
  <c r="F72" i="87"/>
  <c r="F108" i="87"/>
  <c r="D87" i="87"/>
  <c r="D85" i="87"/>
  <c r="D32" i="87"/>
  <c r="F113" i="87"/>
  <c r="D100" i="87"/>
  <c r="F46" i="87"/>
  <c r="D80" i="87"/>
  <c r="D47" i="87"/>
  <c r="F25" i="87"/>
  <c r="D5" i="87"/>
  <c r="D114" i="87"/>
  <c r="D121" i="87"/>
  <c r="F7" i="87"/>
  <c r="F24" i="87"/>
  <c r="D115" i="87"/>
  <c r="D88" i="87"/>
  <c r="D25" i="87"/>
  <c r="F99" i="87"/>
  <c r="D43" i="87"/>
  <c r="D48" i="87"/>
  <c r="F4" i="87"/>
  <c r="F65" i="87"/>
  <c r="F111" i="87"/>
  <c r="D79" i="87"/>
  <c r="F34" i="87"/>
  <c r="D50" i="87"/>
  <c r="D55" i="87"/>
  <c r="D34" i="87"/>
  <c r="D56" i="87"/>
  <c r="D60" i="87"/>
  <c r="F12" i="87"/>
  <c r="D65" i="87"/>
  <c r="F35" i="87"/>
  <c r="D113" i="87"/>
  <c r="D119" i="87"/>
  <c r="D24" i="87"/>
  <c r="D122" i="87"/>
  <c r="F119" i="87"/>
  <c r="D68" i="87"/>
  <c r="D6" i="87"/>
  <c r="D116" i="87"/>
  <c r="F97" i="87"/>
  <c r="D22" i="87"/>
  <c r="D36" i="87"/>
  <c r="D102" i="87"/>
  <c r="D77" i="87"/>
  <c r="D62" i="87"/>
  <c r="D64" i="87"/>
  <c r="D84" i="87"/>
  <c r="D71" i="87"/>
  <c r="D111" i="87"/>
  <c r="F66" i="87"/>
  <c r="F42" i="87"/>
  <c r="D27" i="87"/>
  <c r="F45" i="87"/>
  <c r="D91" i="87"/>
  <c r="D86" i="87"/>
  <c r="F8" i="87"/>
  <c r="D93" i="87"/>
  <c r="D66" i="87"/>
  <c r="F49" i="87"/>
  <c r="F10" i="88"/>
  <c r="D96" i="87"/>
  <c r="F87" i="87"/>
  <c r="D46" i="87"/>
  <c r="F13" i="87"/>
  <c r="D120" i="87"/>
  <c r="F28" i="87"/>
  <c r="F75" i="87"/>
  <c r="D69" i="87"/>
  <c r="F122" i="87"/>
  <c r="D18" i="87"/>
  <c r="D109" i="87"/>
  <c r="D51" i="87"/>
  <c r="D118" i="87"/>
  <c r="F74" i="87"/>
  <c r="F10" i="87"/>
  <c r="D63" i="87"/>
  <c r="D112" i="87"/>
  <c r="F48" i="87"/>
  <c r="D75" i="87"/>
  <c r="D59" i="87"/>
  <c r="D52" i="87"/>
  <c r="F69" i="87"/>
  <c r="D101" i="87"/>
  <c r="F116" i="87"/>
  <c r="D99" i="87"/>
  <c r="F44" i="87"/>
  <c r="F88" i="87"/>
  <c r="D39" i="87"/>
  <c r="D31" i="87"/>
  <c r="D40" i="87"/>
  <c r="F118" i="87"/>
  <c r="F120" i="87"/>
  <c r="F107" i="87"/>
  <c r="D78" i="87"/>
  <c r="D37" i="87"/>
  <c r="D26" i="87"/>
  <c r="F106" i="87"/>
  <c r="D103" i="87"/>
  <c r="D90" i="87"/>
  <c r="E46" i="87"/>
  <c r="D107" i="87"/>
  <c r="D54" i="87"/>
  <c r="F112" i="87"/>
  <c r="F43" i="87"/>
  <c r="D33" i="87"/>
  <c r="F53" i="87"/>
  <c r="D95" i="87"/>
  <c r="D106" i="87"/>
  <c r="F14" i="87"/>
  <c r="D83" i="87"/>
  <c r="F94" i="87"/>
  <c r="F51" i="87"/>
  <c r="D94" i="87"/>
  <c r="D49" i="87"/>
  <c r="D117" i="87"/>
  <c r="D57" i="87"/>
  <c r="F90" i="87"/>
  <c r="F23" i="87"/>
  <c r="D29" i="87"/>
  <c r="D76" i="87"/>
  <c r="D15" i="87"/>
  <c r="D82" i="87"/>
  <c r="F83" i="87"/>
  <c r="F102" i="87"/>
  <c r="D28" i="87"/>
  <c r="F81" i="87"/>
  <c r="D45" i="87"/>
  <c r="F80" i="87"/>
  <c r="D97" i="87"/>
  <c r="F21" i="87"/>
  <c r="F92" i="87"/>
  <c r="F95" i="87"/>
  <c r="D53" i="87"/>
  <c r="F93" i="87"/>
  <c r="D92" i="87"/>
  <c r="D67" i="87"/>
  <c r="F17" i="87"/>
  <c r="D30" i="87"/>
  <c r="N4" i="89"/>
  <c r="C29" i="89"/>
  <c r="N5" i="89"/>
  <c r="J43" i="91" a="1"/>
  <c r="K32" i="90"/>
  <c r="D40" i="91"/>
  <c r="C45" i="89"/>
  <c r="D44" i="91"/>
  <c r="H28" i="89"/>
  <c r="M33" i="90"/>
  <c r="D41" i="91"/>
  <c r="L43" i="91" a="1"/>
  <c r="K43" i="91" a="1"/>
  <c r="H33" i="91"/>
  <c r="N28" i="89"/>
  <c r="G32" i="91"/>
  <c r="D45" i="91"/>
  <c r="C43" i="89"/>
  <c r="N27" i="89"/>
  <c r="C47" i="89"/>
  <c r="D28" i="89"/>
  <c r="J32" i="90"/>
  <c r="M31" i="90"/>
  <c r="E37" i="87" l="1"/>
  <c r="E63" i="87"/>
  <c r="E57" i="87"/>
  <c r="E36" i="87"/>
  <c r="E74" i="87"/>
  <c r="F29" i="88"/>
  <c r="D7" i="88"/>
  <c r="D112" i="88"/>
  <c r="D117" i="88"/>
  <c r="E60" i="87"/>
  <c r="E41" i="87"/>
  <c r="E55" i="87"/>
  <c r="E85" i="87"/>
  <c r="E96" i="87"/>
  <c r="E95" i="87"/>
  <c r="E100" i="87"/>
  <c r="D37" i="88"/>
  <c r="E101" i="87"/>
  <c r="E56" i="87"/>
  <c r="E58" i="87"/>
  <c r="E116" i="87"/>
  <c r="D80" i="88"/>
  <c r="E31" i="87"/>
  <c r="D107" i="88"/>
  <c r="E117" i="87"/>
  <c r="E25" i="87"/>
  <c r="E27" i="87"/>
  <c r="E40" i="87"/>
  <c r="E98" i="87"/>
  <c r="E43" i="87"/>
  <c r="E112" i="87"/>
  <c r="E78" i="87"/>
  <c r="E54" i="87"/>
  <c r="E86" i="87"/>
  <c r="E45" i="87"/>
  <c r="E75" i="87"/>
  <c r="E110" i="87"/>
  <c r="E103" i="87"/>
  <c r="E79" i="87"/>
  <c r="E71" i="87"/>
  <c r="E91" i="87"/>
  <c r="E35" i="87"/>
  <c r="E90" i="87"/>
  <c r="E118" i="87"/>
  <c r="E111" i="87"/>
  <c r="E115" i="87"/>
  <c r="E84" i="87"/>
  <c r="E29" i="87"/>
  <c r="E34" i="87"/>
  <c r="E76" i="87"/>
  <c r="E38" i="87"/>
  <c r="E30" i="87"/>
  <c r="F53" i="88"/>
  <c r="F99" i="88"/>
  <c r="E94" i="87"/>
  <c r="E72" i="87"/>
  <c r="E89" i="87"/>
  <c r="E113" i="87"/>
  <c r="E106" i="87"/>
  <c r="E48" i="87"/>
  <c r="E83" i="87"/>
  <c r="F56" i="88"/>
  <c r="E93" i="87"/>
  <c r="E39" i="87"/>
  <c r="E61" i="87"/>
  <c r="E80" i="87"/>
  <c r="E42" i="87"/>
  <c r="E28" i="87"/>
  <c r="E26" i="87"/>
  <c r="E62" i="87"/>
  <c r="E81" i="87"/>
  <c r="E44" i="87"/>
  <c r="E50" i="87"/>
  <c r="E114" i="87"/>
  <c r="E119" i="87"/>
  <c r="D36" i="88"/>
  <c r="E49" i="87"/>
  <c r="D8" i="88"/>
  <c r="E123" i="87"/>
  <c r="E82" i="87"/>
  <c r="E87" i="87"/>
  <c r="F93" i="88"/>
  <c r="D9" i="88"/>
  <c r="E104" i="87"/>
  <c r="E97" i="87"/>
  <c r="E105" i="87"/>
  <c r="E92" i="87"/>
  <c r="F85" i="88"/>
  <c r="E121" i="87"/>
  <c r="E53" i="87"/>
  <c r="E77" i="87"/>
  <c r="E52" i="87"/>
  <c r="E51" i="87"/>
  <c r="D96" i="88"/>
  <c r="F119" i="88"/>
  <c r="E120" i="87"/>
  <c r="E109" i="87"/>
  <c r="E66" i="87"/>
  <c r="E88" i="87"/>
  <c r="E70" i="87"/>
  <c r="D103" i="88"/>
  <c r="D100" i="88"/>
  <c r="F51" i="88"/>
  <c r="D34" i="88"/>
  <c r="D109" i="88"/>
  <c r="D69" i="88"/>
  <c r="F76" i="88"/>
  <c r="E122" i="87"/>
  <c r="D59" i="88"/>
  <c r="D13" i="88"/>
  <c r="D122" i="88"/>
  <c r="D84" i="88"/>
  <c r="D111" i="88"/>
  <c r="D67" i="88"/>
  <c r="E73" i="87"/>
  <c r="E107" i="87"/>
  <c r="F91" i="88"/>
  <c r="D95" i="88"/>
  <c r="D102" i="88"/>
  <c r="F118" i="88"/>
  <c r="C4" i="87" a="1"/>
  <c r="C117" i="87" s="1"/>
  <c r="D40" i="88"/>
  <c r="E64" i="87"/>
  <c r="D77" i="88"/>
  <c r="E32" i="87"/>
  <c r="E47" i="87"/>
  <c r="E68" i="87"/>
  <c r="E108" i="87"/>
  <c r="F57" i="88"/>
  <c r="E69" i="87"/>
  <c r="E67" i="87"/>
  <c r="E102" i="87"/>
  <c r="E65" i="87"/>
  <c r="D54" i="88"/>
  <c r="D45" i="88"/>
  <c r="E99" i="87"/>
  <c r="E59" i="87"/>
  <c r="D106" i="88"/>
  <c r="D104" i="88"/>
  <c r="D89" i="88"/>
  <c r="F121" i="88"/>
  <c r="D75" i="88"/>
  <c r="D92" i="88"/>
  <c r="D105" i="88"/>
  <c r="D60" i="88"/>
  <c r="D47" i="88"/>
  <c r="E4" i="88" a="1"/>
  <c r="E81" i="88" s="1"/>
  <c r="D49" i="88"/>
  <c r="D97" i="88"/>
  <c r="D26" i="88"/>
  <c r="D43" i="88"/>
  <c r="F26" i="88"/>
  <c r="D63" i="88"/>
  <c r="D81" i="88"/>
  <c r="F30" i="88"/>
  <c r="F74" i="88"/>
  <c r="D58" i="88"/>
  <c r="D18" i="88"/>
  <c r="D114" i="88"/>
  <c r="F39" i="88"/>
  <c r="D88" i="88"/>
  <c r="D79" i="88"/>
  <c r="D55" i="88"/>
  <c r="F6" i="88"/>
  <c r="D4" i="88"/>
  <c r="D115" i="88"/>
  <c r="D16" i="88"/>
  <c r="D46" i="88"/>
  <c r="D52" i="88"/>
  <c r="D78" i="88"/>
  <c r="D71" i="88"/>
  <c r="D44" i="88"/>
  <c r="F61" i="88"/>
  <c r="D110" i="88"/>
  <c r="D120" i="88"/>
  <c r="D25" i="88"/>
  <c r="D68" i="88"/>
  <c r="D17" i="88"/>
  <c r="D11" i="88"/>
  <c r="C28" i="89"/>
  <c r="J3" i="89" s="1"/>
  <c r="G49" i="89"/>
  <c r="C49" i="89"/>
  <c r="J47" i="91"/>
  <c r="J48" i="91"/>
  <c r="J49" i="91"/>
  <c r="J45" i="91"/>
  <c r="J43" i="91"/>
  <c r="J44" i="91"/>
  <c r="J46" i="91"/>
  <c r="N31" i="90"/>
  <c r="L45" i="91"/>
  <c r="L49" i="91"/>
  <c r="L47" i="91"/>
  <c r="L43" i="91"/>
  <c r="L44" i="91"/>
  <c r="L46" i="91"/>
  <c r="L48" i="91"/>
  <c r="G28" i="89"/>
  <c r="J4" i="89" s="1"/>
  <c r="N33" i="90"/>
  <c r="K45" i="91"/>
  <c r="K47" i="91"/>
  <c r="K44" i="91"/>
  <c r="K46" i="91"/>
  <c r="K49" i="91"/>
  <c r="K43" i="91"/>
  <c r="K48" i="91"/>
  <c r="M28" i="89"/>
  <c r="J5" i="89" s="1"/>
  <c r="H5" i="88"/>
  <c r="G5" i="88"/>
  <c r="G6" i="88" s="1"/>
  <c r="G7" i="88" s="1"/>
  <c r="G8" i="88" s="1"/>
  <c r="G9" i="88" s="1"/>
  <c r="G10" i="88" s="1"/>
  <c r="G11" i="88" s="1"/>
  <c r="G12" i="88" s="1"/>
  <c r="G13" i="88" s="1"/>
  <c r="G14" i="88" s="1"/>
  <c r="G15" i="88" s="1"/>
  <c r="G16" i="88" s="1"/>
  <c r="G17" i="88" s="1"/>
  <c r="G18" i="88" s="1"/>
  <c r="G19" i="88" s="1"/>
  <c r="G20" i="88" s="1"/>
  <c r="G21" i="88" s="1"/>
  <c r="G22" i="88" s="1"/>
  <c r="G23" i="88" s="1"/>
  <c r="G24" i="88" s="1"/>
  <c r="G25" i="88" s="1"/>
  <c r="G26" i="88" s="1"/>
  <c r="G27" i="88" s="1"/>
  <c r="G28" i="88" s="1"/>
  <c r="G29" i="88" s="1"/>
  <c r="G30" i="88" s="1"/>
  <c r="G31" i="88" s="1"/>
  <c r="G32" i="88" s="1"/>
  <c r="G33" i="88" s="1"/>
  <c r="G34" i="88" s="1"/>
  <c r="G35" i="88" s="1"/>
  <c r="G36" i="88" s="1"/>
  <c r="G37" i="88" s="1"/>
  <c r="G38" i="88" s="1"/>
  <c r="G39" i="88" s="1"/>
  <c r="G40" i="88" s="1"/>
  <c r="G41" i="88" s="1"/>
  <c r="G42" i="88" s="1"/>
  <c r="G43" i="88" s="1"/>
  <c r="G44" i="88" s="1"/>
  <c r="G45" i="88" s="1"/>
  <c r="G46" i="88" s="1"/>
  <c r="G47" i="88" s="1"/>
  <c r="G48" i="88" s="1"/>
  <c r="G49" i="88" s="1"/>
  <c r="G50" i="88" s="1"/>
  <c r="G51" i="88" s="1"/>
  <c r="G52" i="88" s="1"/>
  <c r="G53" i="88" s="1"/>
  <c r="G54" i="88" s="1"/>
  <c r="G55" i="88" s="1"/>
  <c r="G56" i="88" s="1"/>
  <c r="G57" i="88" s="1"/>
  <c r="G58" i="88" s="1"/>
  <c r="G59" i="88" s="1"/>
  <c r="G60" i="88" s="1"/>
  <c r="G61" i="88" s="1"/>
  <c r="G62" i="88" s="1"/>
  <c r="G63" i="88" s="1"/>
  <c r="G64" i="88" s="1"/>
  <c r="G65" i="88" s="1"/>
  <c r="G66" i="88" s="1"/>
  <c r="G67" i="88" s="1"/>
  <c r="G68" i="88" s="1"/>
  <c r="G69" i="88" s="1"/>
  <c r="G70" i="88" s="1"/>
  <c r="G71" i="88" s="1"/>
  <c r="G72" i="88" s="1"/>
  <c r="G73" i="88" s="1"/>
  <c r="G74" i="88" s="1"/>
  <c r="G75" i="88" s="1"/>
  <c r="G76" i="88" s="1"/>
  <c r="G77" i="88" s="1"/>
  <c r="G78" i="88" s="1"/>
  <c r="G79" i="88" s="1"/>
  <c r="G80" i="88" s="1"/>
  <c r="G81" i="88" s="1"/>
  <c r="G82" i="88" s="1"/>
  <c r="G83" i="88" s="1"/>
  <c r="G84" i="88" s="1"/>
  <c r="G85" i="88" s="1"/>
  <c r="G86" i="88" s="1"/>
  <c r="G87" i="88" s="1"/>
  <c r="G88" i="88" s="1"/>
  <c r="G89" i="88" s="1"/>
  <c r="G90" i="88" s="1"/>
  <c r="G91" i="88" s="1"/>
  <c r="G92" i="88" s="1"/>
  <c r="G93" i="88" s="1"/>
  <c r="G94" i="88" s="1"/>
  <c r="G95" i="88" s="1"/>
  <c r="G96" i="88" s="1"/>
  <c r="G97" i="88" s="1"/>
  <c r="G98" i="88" s="1"/>
  <c r="G99" i="88" s="1"/>
  <c r="G100" i="88" s="1"/>
  <c r="G101" i="88" s="1"/>
  <c r="G102" i="88" s="1"/>
  <c r="G103" i="88" s="1"/>
  <c r="G104" i="88" s="1"/>
  <c r="G105" i="88" s="1"/>
  <c r="G106" i="88" s="1"/>
  <c r="G107" i="88" s="1"/>
  <c r="G108" i="88" s="1"/>
  <c r="G109" i="88" s="1"/>
  <c r="G110" i="88" s="1"/>
  <c r="G111" i="88" s="1"/>
  <c r="G112" i="88" s="1"/>
  <c r="G113" i="88" s="1"/>
  <c r="G114" i="88" s="1"/>
  <c r="G115" i="88" s="1"/>
  <c r="G116" i="88" s="1"/>
  <c r="G117" i="88" s="1"/>
  <c r="G118" i="88" s="1"/>
  <c r="G119" i="88" s="1"/>
  <c r="G120" i="88" s="1"/>
  <c r="G121" i="88" s="1"/>
  <c r="G122" i="88" s="1"/>
  <c r="G123" i="88" s="1"/>
  <c r="F70" i="88"/>
  <c r="D21" i="88"/>
  <c r="F48" i="88"/>
  <c r="D82" i="88"/>
  <c r="F86" i="88"/>
  <c r="D72" i="88"/>
  <c r="F72" i="88"/>
  <c r="D5" i="88"/>
  <c r="F41" i="88"/>
  <c r="F58" i="88"/>
  <c r="F27" i="88"/>
  <c r="D66" i="88"/>
  <c r="D27" i="88"/>
  <c r="F52" i="88"/>
  <c r="F33" i="88"/>
  <c r="F64" i="88"/>
  <c r="F50" i="88"/>
  <c r="F42" i="88"/>
  <c r="D14" i="88"/>
  <c r="D38" i="88"/>
  <c r="D108" i="88"/>
  <c r="D24" i="88"/>
  <c r="D15" i="88"/>
  <c r="F113" i="88"/>
  <c r="D98" i="88"/>
  <c r="F12" i="88"/>
  <c r="F65" i="88"/>
  <c r="F31" i="88"/>
  <c r="D19" i="88"/>
  <c r="F5" i="88"/>
  <c r="D22" i="88"/>
  <c r="F94" i="88"/>
  <c r="F66" i="88"/>
  <c r="D86" i="88"/>
  <c r="D20" i="88"/>
  <c r="D101" i="88"/>
  <c r="F73" i="88"/>
  <c r="D35" i="88"/>
  <c r="D90" i="88"/>
  <c r="D116" i="88"/>
  <c r="D83" i="88"/>
  <c r="D87" i="88"/>
  <c r="D23" i="88"/>
  <c r="D28" i="88"/>
  <c r="D32" i="88"/>
  <c r="D62" i="88"/>
  <c r="H6" i="88"/>
  <c r="H7" i="88" s="1"/>
  <c r="H8" i="88" s="1"/>
  <c r="H9" i="88" s="1"/>
  <c r="H10" i="88" s="1"/>
  <c r="H11" i="88" s="1"/>
  <c r="H12" i="88" s="1"/>
  <c r="H13" i="88" s="1"/>
  <c r="H14" i="88" s="1"/>
  <c r="H15" i="88" s="1"/>
  <c r="H16" i="88" s="1"/>
  <c r="H17" i="88" s="1"/>
  <c r="H18" i="88" s="1"/>
  <c r="H19" i="88" s="1"/>
  <c r="H20" i="88" s="1"/>
  <c r="H21" i="88" s="1"/>
  <c r="H22" i="88" s="1"/>
  <c r="H23" i="88" s="1"/>
  <c r="H24" i="88" s="1"/>
  <c r="H25" i="88" s="1"/>
  <c r="H26" i="88" s="1"/>
  <c r="H27" i="88" s="1"/>
  <c r="H28" i="88" s="1"/>
  <c r="H29" i="88" s="1"/>
  <c r="H30" i="88" s="1"/>
  <c r="H31" i="88" s="1"/>
  <c r="H32" i="88" s="1"/>
  <c r="H33" i="88" s="1"/>
  <c r="H34" i="88" s="1"/>
  <c r="H35" i="88" s="1"/>
  <c r="H36" i="88" s="1"/>
  <c r="H37" i="88" s="1"/>
  <c r="H38" i="88" s="1"/>
  <c r="H39" i="88" s="1"/>
  <c r="H40" i="88" s="1"/>
  <c r="H41" i="88" s="1"/>
  <c r="H42" i="88" s="1"/>
  <c r="H43" i="88" s="1"/>
  <c r="H44" i="88" s="1"/>
  <c r="H45" i="88" s="1"/>
  <c r="H46" i="88" s="1"/>
  <c r="H47" i="88" s="1"/>
  <c r="H48" i="88" s="1"/>
  <c r="H49" i="88" s="1"/>
  <c r="H50" i="88" s="1"/>
  <c r="H51" i="88" s="1"/>
  <c r="H52" i="88" s="1"/>
  <c r="H53" i="88" s="1"/>
  <c r="H54" i="88" s="1"/>
  <c r="H55" i="88" s="1"/>
  <c r="H56" i="88" s="1"/>
  <c r="H57" i="88" s="1"/>
  <c r="H58" i="88" s="1"/>
  <c r="H59" i="88" s="1"/>
  <c r="H60" i="88" s="1"/>
  <c r="H61" i="88" s="1"/>
  <c r="H62" i="88" s="1"/>
  <c r="H63" i="88" s="1"/>
  <c r="H64" i="88" s="1"/>
  <c r="H65" i="88" s="1"/>
  <c r="H66" i="88" s="1"/>
  <c r="H67" i="88" s="1"/>
  <c r="H68" i="88" s="1"/>
  <c r="H69" i="88" s="1"/>
  <c r="H70" i="88" s="1"/>
  <c r="H71" i="88" s="1"/>
  <c r="H72" i="88" s="1"/>
  <c r="H73" i="88" s="1"/>
  <c r="H74" i="88" s="1"/>
  <c r="H75" i="88" s="1"/>
  <c r="H76" i="88" s="1"/>
  <c r="H77" i="88" s="1"/>
  <c r="H78" i="88" s="1"/>
  <c r="H79" i="88" s="1"/>
  <c r="H80" i="88" s="1"/>
  <c r="H81" i="88" s="1"/>
  <c r="H82" i="88" s="1"/>
  <c r="H83" i="88" s="1"/>
  <c r="H84" i="88" s="1"/>
  <c r="H85" i="88" s="1"/>
  <c r="H86" i="88" s="1"/>
  <c r="H87" i="88" s="1"/>
  <c r="H88" i="88" s="1"/>
  <c r="H89" i="88" s="1"/>
  <c r="H90" i="88" s="1"/>
  <c r="H91" i="88" s="1"/>
  <c r="H92" i="88" s="1"/>
  <c r="H93" i="88" s="1"/>
  <c r="H94" i="88" s="1"/>
  <c r="H95" i="88" s="1"/>
  <c r="H96" i="88" s="1"/>
  <c r="H97" i="88" s="1"/>
  <c r="H98" i="88" s="1"/>
  <c r="H99" i="88" s="1"/>
  <c r="H100" i="88" s="1"/>
  <c r="H101" i="88" s="1"/>
  <c r="H102" i="88" s="1"/>
  <c r="H103" i="88" s="1"/>
  <c r="H104" i="88" s="1"/>
  <c r="H105" i="88" s="1"/>
  <c r="H106" i="88" s="1"/>
  <c r="H107" i="88" s="1"/>
  <c r="H108" i="88" s="1"/>
  <c r="H109" i="88" s="1"/>
  <c r="H110" i="88" s="1"/>
  <c r="H111" i="88" s="1"/>
  <c r="H112" i="88" s="1"/>
  <c r="H113" i="88" s="1"/>
  <c r="H114" i="88" s="1"/>
  <c r="H115" i="88" s="1"/>
  <c r="H116" i="88" s="1"/>
  <c r="H117" i="88" s="1"/>
  <c r="H118" i="88" s="1"/>
  <c r="H119" i="88" s="1"/>
  <c r="H120" i="88" s="1"/>
  <c r="H121" i="88" s="1"/>
  <c r="H122" i="88" s="1"/>
  <c r="H123" i="88" s="1"/>
  <c r="C87" i="87" l="1"/>
  <c r="C66" i="87"/>
  <c r="C63" i="87"/>
  <c r="C29" i="87"/>
  <c r="C55" i="87"/>
  <c r="C5" i="87"/>
  <c r="C30" i="87"/>
  <c r="C44" i="87"/>
  <c r="C77" i="87"/>
  <c r="C57" i="87"/>
  <c r="C43" i="87"/>
  <c r="C98" i="87"/>
  <c r="C79" i="87"/>
  <c r="C81" i="87"/>
  <c r="C113" i="87"/>
  <c r="C26" i="87"/>
  <c r="C31" i="87"/>
  <c r="C56" i="87"/>
  <c r="C60" i="87"/>
  <c r="C36" i="87"/>
  <c r="C39" i="87"/>
  <c r="C93" i="87"/>
  <c r="C112" i="87"/>
  <c r="C71" i="87"/>
  <c r="C32" i="87"/>
  <c r="C74" i="87"/>
  <c r="C121" i="87"/>
  <c r="C105" i="87"/>
  <c r="C111" i="87"/>
  <c r="C37" i="87"/>
  <c r="C107" i="87"/>
  <c r="C19" i="87"/>
  <c r="C40" i="87"/>
  <c r="C59" i="87"/>
  <c r="C28" i="87"/>
  <c r="C52" i="87"/>
  <c r="C96" i="87"/>
  <c r="C47" i="87"/>
  <c r="C54" i="87"/>
  <c r="C64" i="87"/>
  <c r="C118" i="87"/>
  <c r="C84" i="87"/>
  <c r="C48" i="87"/>
  <c r="C27" i="87"/>
  <c r="C109" i="87"/>
  <c r="C38" i="87"/>
  <c r="C95" i="87"/>
  <c r="C33" i="87"/>
  <c r="C67" i="87"/>
  <c r="C53" i="87"/>
  <c r="C100" i="87"/>
  <c r="C50" i="87"/>
  <c r="C75" i="87"/>
  <c r="C110" i="87"/>
  <c r="C120" i="87"/>
  <c r="C80" i="87"/>
  <c r="C69" i="87"/>
  <c r="C86" i="87"/>
  <c r="E6" i="88"/>
  <c r="E102" i="88"/>
  <c r="E55" i="88"/>
  <c r="E99" i="88"/>
  <c r="E67" i="88"/>
  <c r="E111" i="88"/>
  <c r="E80" i="88"/>
  <c r="E41" i="88"/>
  <c r="E31" i="88"/>
  <c r="E52" i="88"/>
  <c r="C4" i="88" a="1"/>
  <c r="E69" i="88"/>
  <c r="E49" i="88"/>
  <c r="E22" i="88"/>
  <c r="E62" i="88"/>
  <c r="E26" i="88"/>
  <c r="E97" i="88"/>
  <c r="E15" i="88"/>
  <c r="E65" i="88"/>
  <c r="E45" i="88"/>
  <c r="E91" i="88"/>
  <c r="E84" i="88"/>
  <c r="E18" i="88"/>
  <c r="E29" i="88"/>
  <c r="E33" i="88"/>
  <c r="E114" i="88"/>
  <c r="E79" i="88"/>
  <c r="C83" i="87"/>
  <c r="E95" i="88"/>
  <c r="C115" i="87"/>
  <c r="C78" i="87"/>
  <c r="C85" i="87"/>
  <c r="C119" i="87"/>
  <c r="E27" i="88"/>
  <c r="C106" i="87"/>
  <c r="E34" i="88"/>
  <c r="E47" i="88"/>
  <c r="E117" i="88"/>
  <c r="E118" i="88"/>
  <c r="E109" i="88"/>
  <c r="E5" i="88"/>
  <c r="E25" i="88"/>
  <c r="E87" i="88"/>
  <c r="C65" i="87"/>
  <c r="C92" i="87"/>
  <c r="C97" i="87"/>
  <c r="C25" i="87"/>
  <c r="C103" i="87"/>
  <c r="C88" i="87"/>
  <c r="C70" i="87"/>
  <c r="C34" i="87"/>
  <c r="C114" i="87"/>
  <c r="E70" i="88"/>
  <c r="E74" i="88"/>
  <c r="E108" i="88"/>
  <c r="E73" i="88"/>
  <c r="E119" i="88"/>
  <c r="E14" i="88"/>
  <c r="E54" i="88"/>
  <c r="E105" i="88"/>
  <c r="E30" i="88"/>
  <c r="E86" i="88"/>
  <c r="E85" i="88"/>
  <c r="E103" i="88"/>
  <c r="E68" i="88"/>
  <c r="E38" i="88"/>
  <c r="E112" i="88"/>
  <c r="E8" i="88"/>
  <c r="E110" i="88"/>
  <c r="E58" i="88"/>
  <c r="E50" i="88"/>
  <c r="E57" i="88"/>
  <c r="E64" i="88"/>
  <c r="E92" i="88"/>
  <c r="E35" i="88"/>
  <c r="E48" i="88"/>
  <c r="E94" i="88"/>
  <c r="E9" i="88"/>
  <c r="E77" i="88"/>
  <c r="E37" i="88"/>
  <c r="E46" i="88"/>
  <c r="E93" i="88"/>
  <c r="E39" i="88"/>
  <c r="E11" i="88"/>
  <c r="E120" i="88"/>
  <c r="E60" i="88"/>
  <c r="E123" i="88"/>
  <c r="E10" i="88"/>
  <c r="E100" i="88"/>
  <c r="E76" i="88"/>
  <c r="E4" i="88"/>
  <c r="E61" i="88"/>
  <c r="E82" i="88"/>
  <c r="E116" i="88"/>
  <c r="E101" i="88"/>
  <c r="E98" i="88"/>
  <c r="E16" i="88"/>
  <c r="E90" i="88"/>
  <c r="E122" i="88"/>
  <c r="E88" i="88"/>
  <c r="E19" i="88"/>
  <c r="E20" i="88"/>
  <c r="E36" i="88"/>
  <c r="E24" i="88"/>
  <c r="E21" i="88"/>
  <c r="C89" i="87"/>
  <c r="C46" i="87"/>
  <c r="C22" i="87"/>
  <c r="E56" i="88"/>
  <c r="E75" i="88"/>
  <c r="E59" i="88"/>
  <c r="C24" i="87"/>
  <c r="C99" i="87"/>
  <c r="E104" i="88"/>
  <c r="C90" i="87"/>
  <c r="C116" i="87"/>
  <c r="C15" i="87"/>
  <c r="C58" i="87"/>
  <c r="C45" i="87"/>
  <c r="E40" i="88"/>
  <c r="E121" i="88"/>
  <c r="E106" i="88"/>
  <c r="E115" i="88"/>
  <c r="E113" i="88"/>
  <c r="E42" i="88"/>
  <c r="E44" i="88"/>
  <c r="E28" i="88"/>
  <c r="E13" i="88"/>
  <c r="E17" i="88"/>
  <c r="E72" i="88"/>
  <c r="E7" i="88"/>
  <c r="C91" i="87"/>
  <c r="E78" i="88"/>
  <c r="C9" i="87"/>
  <c r="C68" i="87"/>
  <c r="C41" i="87"/>
  <c r="C94" i="87"/>
  <c r="C16" i="87"/>
  <c r="C51" i="87"/>
  <c r="C76" i="87"/>
  <c r="C49" i="87"/>
  <c r="E51" i="88"/>
  <c r="C102" i="87"/>
  <c r="C18" i="87"/>
  <c r="C62" i="87"/>
  <c r="E63" i="88"/>
  <c r="E32" i="88"/>
  <c r="E71" i="88"/>
  <c r="E12" i="88"/>
  <c r="E66" i="88"/>
  <c r="E83" i="88"/>
  <c r="E23" i="88"/>
  <c r="E43" i="88"/>
  <c r="E89" i="88"/>
  <c r="E96" i="88"/>
  <c r="E53" i="88"/>
  <c r="E107" i="88"/>
  <c r="C123" i="87"/>
  <c r="C72" i="87"/>
  <c r="C73" i="87"/>
  <c r="C7" i="87"/>
  <c r="C6" i="87"/>
  <c r="C8" i="87"/>
  <c r="C122" i="87"/>
  <c r="C12" i="87"/>
  <c r="C21" i="87"/>
  <c r="C10" i="87"/>
  <c r="C61" i="87"/>
  <c r="C14" i="87"/>
  <c r="C11" i="87"/>
  <c r="C108" i="87"/>
  <c r="C42" i="87"/>
  <c r="C35" i="87"/>
  <c r="C101" i="87"/>
  <c r="C20" i="87"/>
  <c r="C104" i="87"/>
  <c r="C13" i="87"/>
  <c r="C17" i="87"/>
  <c r="C4" i="87"/>
  <c r="C23" i="87"/>
  <c r="C82" i="87"/>
  <c r="C123" i="88" l="1"/>
  <c r="C111" i="88"/>
  <c r="C109" i="88"/>
  <c r="C13" i="88"/>
  <c r="E13" i="87" s="1"/>
  <c r="C53" i="88"/>
  <c r="C93" i="88"/>
  <c r="C57" i="88"/>
  <c r="C65" i="88"/>
  <c r="C64" i="88"/>
  <c r="C73" i="88"/>
  <c r="C100" i="88"/>
  <c r="C33" i="88"/>
  <c r="C69" i="88"/>
  <c r="C84" i="88"/>
  <c r="C117" i="88"/>
  <c r="C8" i="88"/>
  <c r="E8" i="87" s="1"/>
  <c r="C31" i="88"/>
  <c r="C61" i="88"/>
  <c r="C74" i="88"/>
  <c r="C94" i="88"/>
  <c r="C7" i="88"/>
  <c r="E7" i="87" s="1"/>
  <c r="C10" i="88"/>
  <c r="E10" i="87" s="1"/>
  <c r="C36" i="88"/>
  <c r="C112" i="88"/>
  <c r="C50" i="88"/>
  <c r="C118" i="88"/>
  <c r="C80" i="88"/>
  <c r="C67" i="88"/>
  <c r="C70" i="88"/>
  <c r="C119" i="88"/>
  <c r="C29" i="88"/>
  <c r="C85" i="88"/>
  <c r="C51" i="88"/>
  <c r="C41" i="88"/>
  <c r="C59" i="88"/>
  <c r="C107" i="88"/>
  <c r="C76" i="88"/>
  <c r="C48" i="88"/>
  <c r="C39" i="88"/>
  <c r="C9" i="88"/>
  <c r="E9" i="87" s="1"/>
  <c r="C56" i="88"/>
  <c r="C91" i="88"/>
  <c r="C95" i="88"/>
  <c r="C12" i="88"/>
  <c r="E12" i="87" s="1"/>
  <c r="C6" i="88"/>
  <c r="E6" i="87" s="1"/>
  <c r="C102" i="88"/>
  <c r="C30" i="88"/>
  <c r="C103" i="88"/>
  <c r="C99" i="88"/>
  <c r="C42" i="88"/>
  <c r="C122" i="88"/>
  <c r="C113" i="88"/>
  <c r="C34" i="88"/>
  <c r="C96" i="88"/>
  <c r="C121" i="88"/>
  <c r="C37" i="88"/>
  <c r="C82" i="88"/>
  <c r="C62" i="88"/>
  <c r="C106" i="88"/>
  <c r="C24" i="88"/>
  <c r="E24" i="87" s="1"/>
  <c r="C54" i="88"/>
  <c r="C14" i="88"/>
  <c r="E14" i="87" s="1"/>
  <c r="C75" i="88"/>
  <c r="C55" i="88"/>
  <c r="C32" i="88"/>
  <c r="C4" i="88"/>
  <c r="E4" i="87" s="1"/>
  <c r="C5" i="88"/>
  <c r="E5" i="87" s="1"/>
  <c r="C17" i="88"/>
  <c r="E17" i="87" s="1"/>
  <c r="C114" i="88"/>
  <c r="C26" i="88"/>
  <c r="C78" i="88"/>
  <c r="C98" i="88"/>
  <c r="C22" i="88"/>
  <c r="E22" i="87" s="1"/>
  <c r="C83" i="88"/>
  <c r="C11" i="88"/>
  <c r="E11" i="87" s="1"/>
  <c r="C58" i="88"/>
  <c r="C66" i="88"/>
  <c r="C16" i="88"/>
  <c r="E16" i="87" s="1"/>
  <c r="C101" i="88"/>
  <c r="C88" i="88"/>
  <c r="C110" i="88"/>
  <c r="C90" i="88"/>
  <c r="C71" i="88"/>
  <c r="C44" i="88"/>
  <c r="C72" i="88"/>
  <c r="C35" i="88"/>
  <c r="C87" i="88"/>
  <c r="C63" i="88"/>
  <c r="C23" i="88"/>
  <c r="E23" i="87" s="1"/>
  <c r="C108" i="88"/>
  <c r="C92" i="88"/>
  <c r="C97" i="88"/>
  <c r="C25" i="88"/>
  <c r="C46" i="88"/>
  <c r="C21" i="88"/>
  <c r="E21" i="87" s="1"/>
  <c r="C28" i="88"/>
  <c r="C15" i="88"/>
  <c r="E15" i="87" s="1"/>
  <c r="C115" i="88"/>
  <c r="C43" i="88"/>
  <c r="C68" i="88"/>
  <c r="C19" i="88"/>
  <c r="E19" i="87" s="1"/>
  <c r="C47" i="88"/>
  <c r="C77" i="88"/>
  <c r="C105" i="88"/>
  <c r="C89" i="88"/>
  <c r="C49" i="88"/>
  <c r="C60" i="88"/>
  <c r="C27" i="88"/>
  <c r="C52" i="88"/>
  <c r="C79" i="88"/>
  <c r="C116" i="88"/>
  <c r="C86" i="88"/>
  <c r="C120" i="88"/>
  <c r="C40" i="88"/>
  <c r="C45" i="88"/>
  <c r="C104" i="88"/>
  <c r="C81" i="88"/>
  <c r="C20" i="88"/>
  <c r="E20" i="87" s="1"/>
  <c r="C18" i="88"/>
  <c r="E18" i="87" s="1"/>
  <c r="C38" i="88"/>
</calcChain>
</file>

<file path=xl/comments1.xml><?xml version="1.0" encoding="utf-8"?>
<comments xmlns="http://schemas.openxmlformats.org/spreadsheetml/2006/main">
  <authors>
    <author>Ferdinando Ametrano</author>
  </authors>
  <commentList>
    <comment ref="D4" authorId="0">
      <text>
        <r>
          <rPr>
            <sz val="8"/>
            <color indexed="81"/>
            <rFont val="Tahoma"/>
            <family val="2"/>
          </rPr>
          <t>TRUE if the object must be permanent (i.e. resistant to garbage collection). Default is FALSE.</t>
        </r>
      </text>
    </comment>
    <comment ref="D20" authorId="0">
      <text>
        <r>
          <rPr>
            <sz val="8"/>
            <color indexed="81"/>
            <rFont val="Tahoma"/>
            <family val="2"/>
          </rPr>
          <t>id of the object to be created. If missing a unique id will be automatically assigned.</t>
        </r>
      </text>
    </comment>
    <comment ref="D21" authorId="0">
      <text>
        <r>
          <rPr>
            <sz val="8"/>
            <color indexed="81"/>
            <rFont val="Tahoma"/>
            <family val="2"/>
          </rPr>
          <t>number of days to advance from EvaluationDate (usually zero or two): it fixes the date at which the discount factor = 1.0. If omitted, default = 0 is used.</t>
        </r>
      </text>
    </comment>
    <comment ref="D23" authorId="0">
      <text>
        <r>
          <rPr>
            <sz val="8"/>
            <color indexed="81"/>
            <rFont val="Tahoma"/>
            <family val="2"/>
          </rPr>
          <t>Discount, ZeroRate, or ForwardRate. If omitted, default = Discount is used.</t>
        </r>
      </text>
    </comment>
    <comment ref="D24" authorId="0">
      <text>
        <r>
          <rPr>
            <sz val="8"/>
            <color indexed="81"/>
            <rFont val="Tahoma"/>
            <family val="2"/>
          </rPr>
          <t>Linear, LogLinear, or Cubic. If omitted, default = LogLinear is used.</t>
        </r>
      </text>
    </comment>
  </commentList>
</comments>
</file>

<file path=xl/comments2.xml><?xml version="1.0" encoding="utf-8"?>
<comments xmlns="http://schemas.openxmlformats.org/spreadsheetml/2006/main">
  <authors>
    <author>Ferdinando Ametrano</author>
  </authors>
  <commentList>
    <comment ref="AF3" authorId="0">
      <text>
        <r>
          <rPr>
            <sz val="8"/>
            <color indexed="81"/>
            <rFont val="Tahoma"/>
            <family val="2"/>
          </rPr>
          <t>max number of Futures to be included</t>
        </r>
      </text>
    </comment>
    <comment ref="AF4" authorId="0">
      <text>
        <r>
          <rPr>
            <sz val="8"/>
            <color indexed="81"/>
            <rFont val="Tahoma"/>
            <family val="2"/>
          </rPr>
          <t>max number of Futures to be included</t>
        </r>
      </text>
    </comment>
    <comment ref="AF5" authorId="0">
      <text>
        <r>
          <rPr>
            <sz val="8"/>
            <color indexed="81"/>
            <rFont val="Tahoma"/>
            <family val="2"/>
          </rPr>
          <t>discard the front Futures the given number of days before its expiry (e.g zero implies the use of the front Futures during its expiry day)</t>
        </r>
      </text>
    </comment>
    <comment ref="AF6" authorId="0">
      <text>
        <r>
          <rPr>
            <sz val="8"/>
            <color indexed="81"/>
            <rFont val="Tahoma"/>
            <family val="2"/>
          </rPr>
          <t>Depo inclusion criteria. If missing, default=AllDepos is used</t>
        </r>
      </text>
    </comment>
  </commentList>
</comments>
</file>

<file path=xl/comments3.xml><?xml version="1.0" encoding="utf-8"?>
<comments xmlns="http://schemas.openxmlformats.org/spreadsheetml/2006/main">
  <authors>
    <author>ZANZI MADDALENA</author>
  </authors>
  <commentList>
    <comment ref="M4" authorId="0">
      <text>
        <r>
          <rPr>
            <sz val="9"/>
            <color indexed="81"/>
            <rFont val="Tahoma"/>
            <family val="2"/>
          </rPr>
          <t>RData(M5:M11,N4:N4,,ReutersRtMode,,N5)</t>
        </r>
      </text>
    </comment>
    <comment ref="N4" authorId="0">
      <text>
        <r>
          <rPr>
            <sz val="9"/>
            <color indexed="81"/>
            <rFont val="Tahoma"/>
            <family val="2"/>
          </rPr>
          <t xml:space="preserve">ASK
</t>
        </r>
      </text>
    </comment>
  </commentList>
</comments>
</file>

<file path=xl/sharedStrings.xml><?xml version="1.0" encoding="utf-8"?>
<sst xmlns="http://schemas.openxmlformats.org/spreadsheetml/2006/main" count="2371" uniqueCount="394">
  <si>
    <t>Currency</t>
  </si>
  <si>
    <t>ObjectOverwrite</t>
  </si>
  <si>
    <t>Permanent</t>
  </si>
  <si>
    <t>Trigger</t>
  </si>
  <si>
    <t>General Settings</t>
  </si>
  <si>
    <t>1Y</t>
  </si>
  <si>
    <t>11M</t>
  </si>
  <si>
    <t>10M</t>
  </si>
  <si>
    <t>9M</t>
  </si>
  <si>
    <t>8M</t>
  </si>
  <si>
    <t>7M</t>
  </si>
  <si>
    <t>6M</t>
  </si>
  <si>
    <t>5M</t>
  </si>
  <si>
    <t>4M</t>
  </si>
  <si>
    <t>3M</t>
  </si>
  <si>
    <t>2M</t>
  </si>
  <si>
    <t>1M</t>
  </si>
  <si>
    <t>3W</t>
  </si>
  <si>
    <t>2W</t>
  </si>
  <si>
    <t>SW</t>
  </si>
  <si>
    <t>Tenor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</si>
  <si>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</si>
  <si>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</si>
  <si>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</si>
  <si>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</si>
  <si>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</si>
  <si>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</si>
  <si>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</si>
  <si>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</si>
  <si>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</si>
  <si>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</si>
  <si>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</si>
  <si>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</si>
  <si>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</si>
  <si>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</si>
  <si>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</si>
  <si>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</si>
  <si>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</si>
  <si>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</si>
  <si>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</si>
  <si>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</si>
  <si>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</si>
  <si>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</si>
  <si>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</si>
  <si>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</si>
  <si>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</si>
  <si>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</si>
  <si>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</si>
  <si>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</si>
  <si>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</si>
  <si>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</si>
  <si>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</si>
  <si>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</si>
  <si>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</si>
  <si>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</si>
  <si>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FixingType</t>
  </si>
  <si>
    <t>ON</t>
  </si>
  <si>
    <t>6L</t>
  </si>
  <si>
    <t>21M</t>
  </si>
  <si>
    <t>18M</t>
  </si>
  <si>
    <t>15M</t>
  </si>
  <si>
    <t>PriceTickValue</t>
  </si>
  <si>
    <t>RateTickValue</t>
  </si>
  <si>
    <t>_Quote</t>
  </si>
  <si>
    <t>QuoteSuffix</t>
  </si>
  <si>
    <t>Future Code</t>
  </si>
  <si>
    <t>Main Cycle</t>
  </si>
  <si>
    <t>#</t>
  </si>
  <si>
    <t>FUT</t>
  </si>
  <si>
    <t>IMMFRA</t>
  </si>
  <si>
    <t>OIS</t>
  </si>
  <si>
    <t>X1S</t>
  </si>
  <si>
    <t>1S</t>
  </si>
  <si>
    <t>2S</t>
  </si>
  <si>
    <t>4S</t>
  </si>
  <si>
    <t>3S</t>
  </si>
  <si>
    <t>IborIndex</t>
  </si>
  <si>
    <t>Meanreversion</t>
  </si>
  <si>
    <t>Volatility</t>
  </si>
  <si>
    <t>ASK</t>
  </si>
  <si>
    <t>COSZ</t>
  </si>
  <si>
    <t>COSMOREX</t>
  </si>
  <si>
    <t>PREL</t>
  </si>
  <si>
    <t>Prebon</t>
  </si>
  <si>
    <t>TRIT</t>
  </si>
  <si>
    <t>Tradition</t>
  </si>
  <si>
    <t>TTKL</t>
  </si>
  <si>
    <t>Tullets</t>
  </si>
  <si>
    <t>ICAP</t>
  </si>
  <si>
    <t>CKCC</t>
  </si>
  <si>
    <t>KLIEM</t>
  </si>
  <si>
    <t>Reuters</t>
  </si>
  <si>
    <t>LAST</t>
  </si>
  <si>
    <t>Code</t>
  </si>
  <si>
    <t>Contributors</t>
  </si>
  <si>
    <t>Change</t>
  </si>
  <si>
    <t>Effective</t>
  </si>
  <si>
    <t>Static</t>
  </si>
  <si>
    <t>Mid Safe</t>
  </si>
  <si>
    <t>HST_CLOSE</t>
  </si>
  <si>
    <t>BID</t>
  </si>
  <si>
    <t>EXPIRE DATE</t>
  </si>
  <si>
    <t>Effective Date</t>
  </si>
  <si>
    <t>mean reversion</t>
  </si>
  <si>
    <t>sigma</t>
  </si>
  <si>
    <t>HW parameters</t>
  </si>
  <si>
    <t>GV4_TEXT</t>
  </si>
  <si>
    <t>Live Data Feed</t>
  </si>
  <si>
    <t>Last update</t>
  </si>
  <si>
    <t>TriggerCounter</t>
  </si>
  <si>
    <t>FRQ:1S</t>
  </si>
  <si>
    <t>ReutersRtMode</t>
  </si>
  <si>
    <t>Forecasted Before Fixing</t>
  </si>
  <si>
    <t>Add Fixing</t>
  </si>
  <si>
    <t>Fixing Check</t>
  </si>
  <si>
    <t>VALUE_DT1</t>
  </si>
  <si>
    <t>EvaluationDate</t>
  </si>
  <si>
    <t>STD</t>
  </si>
  <si>
    <t>LastFixingsTrigger</t>
  </si>
  <si>
    <t>Instruments</t>
  </si>
  <si>
    <t>Condition</t>
  </si>
  <si>
    <t>Order by:</t>
  </si>
  <si>
    <t>DESC</t>
  </si>
  <si>
    <t>Fields:</t>
  </si>
  <si>
    <t>Index</t>
  </si>
  <si>
    <t>F</t>
  </si>
  <si>
    <t>SP</t>
  </si>
  <si>
    <t xml:space="preserve"> </t>
  </si>
  <si>
    <t>FUT 3M</t>
  </si>
  <si>
    <t>Quote ID</t>
  </si>
  <si>
    <t>Basis IMM FRA Eonia</t>
  </si>
  <si>
    <t>Discounting</t>
  </si>
  <si>
    <t>BondBasisDayCounter</t>
  </si>
  <si>
    <t>30/360 (Bond Basis)</t>
  </si>
  <si>
    <t>Calendar</t>
  </si>
  <si>
    <t>Triggers</t>
  </si>
  <si>
    <t>Live Feed</t>
  </si>
  <si>
    <t>Currency Settings</t>
  </si>
  <si>
    <t>Relinkable Handle</t>
  </si>
  <si>
    <t>LastFixing_Quote</t>
  </si>
  <si>
    <t>DEC15</t>
  </si>
  <si>
    <t>MAR16</t>
  </si>
  <si>
    <t>JUN16</t>
  </si>
  <si>
    <t>SEP16</t>
  </si>
  <si>
    <t>Bid/Ask Spread</t>
  </si>
  <si>
    <t>Quote obj</t>
  </si>
  <si>
    <t>Error</t>
  </si>
  <si>
    <t>Obj</t>
  </si>
  <si>
    <t>INSTRUMENT</t>
  </si>
  <si>
    <t>Deposits</t>
  </si>
  <si>
    <t>Swap1M</t>
  </si>
  <si>
    <t>Swap3M</t>
  </si>
  <si>
    <t>SwapIMM</t>
  </si>
  <si>
    <t>BasisSwap1MxM</t>
  </si>
  <si>
    <t>BasisSwap3M6M</t>
  </si>
  <si>
    <t>BasisSwapxM12M</t>
  </si>
  <si>
    <t>FRA</t>
  </si>
  <si>
    <t>Mid</t>
  </si>
  <si>
    <t>BasisSwapEON3M</t>
  </si>
  <si>
    <t>D</t>
  </si>
  <si>
    <t>x</t>
  </si>
  <si>
    <t xml:space="preserve">Mid </t>
  </si>
  <si>
    <t>ECB OIS</t>
  </si>
  <si>
    <t>IMM OIS</t>
  </si>
  <si>
    <t>Futures</t>
  </si>
  <si>
    <t>Conv Quote ID</t>
  </si>
  <si>
    <t>Swap1M(&lt;1Y)</t>
  </si>
  <si>
    <t>Swap6M</t>
  </si>
  <si>
    <t>FwdSwap6M</t>
  </si>
  <si>
    <t>ImmFra6M</t>
  </si>
  <si>
    <t>GBP</t>
  </si>
  <si>
    <t>Libor</t>
  </si>
  <si>
    <t>UnitedKingdom::Exchange</t>
  </si>
  <si>
    <t>DEC16</t>
  </si>
  <si>
    <t>GB</t>
  </si>
  <si>
    <t>3L</t>
  </si>
  <si>
    <t>SB</t>
  </si>
  <si>
    <t>SM</t>
  </si>
  <si>
    <t>1L</t>
  </si>
  <si>
    <t>12L</t>
  </si>
  <si>
    <t>AM</t>
  </si>
  <si>
    <t>LiborSwap</t>
  </si>
  <si>
    <t>Isda</t>
  </si>
  <si>
    <t>31Y</t>
  </si>
  <si>
    <t>32Y</t>
  </si>
  <si>
    <t>33Y</t>
  </si>
  <si>
    <t>34Y</t>
  </si>
  <si>
    <t>36Y</t>
  </si>
  <si>
    <t>37Y</t>
  </si>
  <si>
    <t>38Y</t>
  </si>
  <si>
    <t>39Y</t>
  </si>
  <si>
    <t>41Y</t>
  </si>
  <si>
    <t>42Y</t>
  </si>
  <si>
    <t>43Y</t>
  </si>
  <si>
    <t>44Y</t>
  </si>
  <si>
    <t>45Y</t>
  </si>
  <si>
    <t>46Y</t>
  </si>
  <si>
    <t>47Y</t>
  </si>
  <si>
    <t>48Y</t>
  </si>
  <si>
    <t>49Y</t>
  </si>
  <si>
    <t>51Y</t>
  </si>
  <si>
    <t>52Y</t>
  </si>
  <si>
    <t>53Y</t>
  </si>
  <si>
    <t>54Y</t>
  </si>
  <si>
    <t>55Y</t>
  </si>
  <si>
    <t>56Y</t>
  </si>
  <si>
    <t>57Y</t>
  </si>
  <si>
    <t>58Y</t>
  </si>
  <si>
    <t>59Y</t>
  </si>
  <si>
    <t>No Bid/Ask</t>
  </si>
  <si>
    <t>The record could not be found</t>
  </si>
  <si>
    <t>2x8</t>
  </si>
  <si>
    <t>5x11</t>
  </si>
  <si>
    <t>8x14</t>
  </si>
  <si>
    <t>11x17</t>
  </si>
  <si>
    <t>NDA_RAW.Nda_date</t>
  </si>
  <si>
    <t>NDA_RAW.Nda_last</t>
  </si>
  <si>
    <t>DATE</t>
  </si>
  <si>
    <t>Quote Object</t>
  </si>
  <si>
    <t>Actual/365 (Fixed)</t>
  </si>
  <si>
    <t>Modified Following</t>
  </si>
  <si>
    <t>Semiannual</t>
  </si>
  <si>
    <t>0D</t>
  </si>
  <si>
    <t>Sw</t>
  </si>
  <si>
    <t>Rate Helpers</t>
  </si>
  <si>
    <t>Spread</t>
  </si>
  <si>
    <t>Quote Object ID</t>
  </si>
  <si>
    <t>Day Count</t>
  </si>
  <si>
    <t>Business Day Conv</t>
  </si>
  <si>
    <t>Freq</t>
  </si>
  <si>
    <t>fwd</t>
  </si>
  <si>
    <t>Type</t>
  </si>
  <si>
    <t>Conv adj</t>
  </si>
  <si>
    <t>MainCycle</t>
  </si>
  <si>
    <t>IMM</t>
  </si>
  <si>
    <t>End</t>
  </si>
  <si>
    <t>Start</t>
  </si>
  <si>
    <t>Dp</t>
  </si>
  <si>
    <t>AllDepos</t>
  </si>
  <si>
    <t>DepoFuturesPriority</t>
  </si>
  <si>
    <t>FrontFuturesRollingDays</t>
  </si>
  <si>
    <t>SN</t>
  </si>
  <si>
    <t>nSerialFutures</t>
  </si>
  <si>
    <t>TN</t>
  </si>
  <si>
    <t>nIMMFutures</t>
  </si>
  <si>
    <t>Rate Helpers Selection</t>
  </si>
  <si>
    <t>Pillar Date</t>
  </si>
  <si>
    <t>Earliest Date</t>
  </si>
  <si>
    <t>Conv/ Spread</t>
  </si>
  <si>
    <t>Rate</t>
  </si>
  <si>
    <t>Min Dist</t>
  </si>
  <si>
    <t>Priority</t>
  </si>
  <si>
    <t>Include Flag</t>
  </si>
  <si>
    <t>Quote Value</t>
  </si>
  <si>
    <t>Tenor Used</t>
  </si>
  <si>
    <t>ZeroYield</t>
  </si>
  <si>
    <t>Extrapolation</t>
  </si>
  <si>
    <t>Linear</t>
  </si>
  <si>
    <t>InterpolatorID</t>
  </si>
  <si>
    <t>TraitsID</t>
  </si>
  <si>
    <t>Accuracy</t>
  </si>
  <si>
    <t>NDays</t>
  </si>
  <si>
    <t>ObjectID</t>
  </si>
  <si>
    <t>PiecewiseYieldCurve</t>
  </si>
  <si>
    <t>SettlementDate</t>
  </si>
  <si>
    <t>Evaluation Date</t>
  </si>
  <si>
    <t>MaturityDate</t>
  </si>
  <si>
    <t>Family Name</t>
  </si>
  <si>
    <t>inputs</t>
  </si>
  <si>
    <t>outputs</t>
  </si>
  <si>
    <t>French</t>
  </si>
  <si>
    <t>Step</t>
  </si>
  <si>
    <t>Custom</t>
  </si>
  <si>
    <t>Mirror</t>
  </si>
  <si>
    <t>None</t>
  </si>
  <si>
    <t>Dates</t>
  </si>
  <si>
    <t>Basis Point Sensitivity</t>
  </si>
  <si>
    <t>Leg NPV</t>
  </si>
  <si>
    <t>Fair Rate/Spread</t>
  </si>
  <si>
    <t>NPV</t>
  </si>
  <si>
    <t>Set Engine</t>
  </si>
  <si>
    <t>Pricing Engine</t>
  </si>
  <si>
    <t>NPV Date</t>
  </si>
  <si>
    <t>Settlement Date</t>
  </si>
  <si>
    <t>Include Settlement Date Flows</t>
  </si>
  <si>
    <t>EURON</t>
  </si>
  <si>
    <t>Discounting Yield Curve</t>
  </si>
  <si>
    <t>Set Leg Pricer</t>
  </si>
  <si>
    <t>Pricer ID</t>
  </si>
  <si>
    <t>Spreaded Optionlet vol ID</t>
  </si>
  <si>
    <t>Caplet Volatility Spread</t>
  </si>
  <si>
    <t>Caplet Volatility TS</t>
  </si>
  <si>
    <t>Object ID</t>
  </si>
  <si>
    <t>Leg ID</t>
  </si>
  <si>
    <t>Pay</t>
  </si>
  <si>
    <t>Cap</t>
  </si>
  <si>
    <t>Rate/Spread</t>
  </si>
  <si>
    <t>Gearing</t>
  </si>
  <si>
    <t>Floor</t>
  </si>
  <si>
    <t>Payment DayCounter</t>
  </si>
  <si>
    <t>In Arrears</t>
  </si>
  <si>
    <t>Index Fixing Days</t>
  </si>
  <si>
    <t>Notional Admortizing</t>
  </si>
  <si>
    <t>Notional</t>
  </si>
  <si>
    <t>Following</t>
  </si>
  <si>
    <t>Payment Adjustment</t>
  </si>
  <si>
    <t>Schedule ID</t>
  </si>
  <si>
    <t>End Of Month</t>
  </si>
  <si>
    <t>Backward</t>
  </si>
  <si>
    <t>Date Generation</t>
  </si>
  <si>
    <t>Termination Date Convention</t>
  </si>
  <si>
    <t>Business Day Convention</t>
  </si>
  <si>
    <t>Termination Date</t>
  </si>
  <si>
    <t>Term (e.g. 10Y, 18M, etc.)</t>
  </si>
  <si>
    <t>Next To Last Date</t>
  </si>
  <si>
    <t>First Date</t>
  </si>
  <si>
    <t>Additional Flows</t>
  </si>
  <si>
    <t>PAY</t>
  </si>
  <si>
    <t>CF ID's</t>
  </si>
  <si>
    <t>uncond. defaults</t>
  </si>
  <si>
    <t>cond. defaults</t>
  </si>
  <si>
    <t>Secong Leg</t>
  </si>
  <si>
    <t>First Leg</t>
  </si>
  <si>
    <t>SWAP</t>
  </si>
  <si>
    <t>EUR</t>
  </si>
  <si>
    <t>% diff</t>
  </si>
  <si>
    <t>implied</t>
  </si>
  <si>
    <t>npv</t>
  </si>
  <si>
    <t>set engine</t>
  </si>
  <si>
    <t>engines</t>
  </si>
  <si>
    <t>Selection</t>
  </si>
  <si>
    <t>swaptions</t>
  </si>
  <si>
    <t>period</t>
  </si>
  <si>
    <t>maturities</t>
  </si>
  <si>
    <t>Simple Quote</t>
  </si>
  <si>
    <t>Selected vol</t>
  </si>
  <si>
    <t>Expiry</t>
  </si>
  <si>
    <t>Instrument Selection (one for line)</t>
  </si>
  <si>
    <t>Swap Tenor</t>
  </si>
  <si>
    <t>Option Expiry</t>
  </si>
  <si>
    <t>calibrate</t>
  </si>
  <si>
    <t>EndCriteria</t>
  </si>
  <si>
    <t>om</t>
  </si>
  <si>
    <t>modelHW</t>
  </si>
  <si>
    <t>set pricing engine</t>
  </si>
  <si>
    <t>engine</t>
  </si>
  <si>
    <t>swaption</t>
  </si>
  <si>
    <t>bermudanExercise</t>
  </si>
  <si>
    <t>Swaption</t>
  </si>
  <si>
    <t>itmSwap</t>
  </si>
  <si>
    <t>fixedITMRate</t>
  </si>
  <si>
    <t>otmSwap</t>
  </si>
  <si>
    <t>fixedOTMRate</t>
  </si>
  <si>
    <t>atmSwap</t>
  </si>
  <si>
    <t>fixedATMRate</t>
  </si>
  <si>
    <t>setPricingEngine</t>
  </si>
  <si>
    <t>pricing engine</t>
  </si>
  <si>
    <t>swap</t>
  </si>
  <si>
    <t>floatSchedule</t>
  </si>
  <si>
    <t>fixedSchedule</t>
  </si>
  <si>
    <t>floatingLegDayCounter</t>
  </si>
  <si>
    <t>dummyFixedRate</t>
  </si>
  <si>
    <t>indexSixMonths</t>
  </si>
  <si>
    <t>Actual/365 (fixed)</t>
  </si>
  <si>
    <t>fixedLegDayCounter</t>
  </si>
  <si>
    <t>floatingLegConvention</t>
  </si>
  <si>
    <t>fixedLegConvention</t>
  </si>
  <si>
    <t>floatingLegFrequency</t>
  </si>
  <si>
    <t>fixedLegFrequency</t>
  </si>
  <si>
    <t>floating leg</t>
  </si>
  <si>
    <t>fixed leg</t>
  </si>
  <si>
    <t>Payer</t>
  </si>
  <si>
    <t>type</t>
  </si>
  <si>
    <t>Maturity Date</t>
  </si>
  <si>
    <t>Start Date</t>
  </si>
  <si>
    <t xml:space="preserve">Vanilla Swap </t>
  </si>
  <si>
    <t>Discounting TermStructure</t>
  </si>
  <si>
    <t>Forwarding TermStructure</t>
  </si>
  <si>
    <t>settlement date</t>
  </si>
  <si>
    <t>GBP Fixing Days</t>
  </si>
  <si>
    <t>calendar</t>
  </si>
  <si>
    <t>LIBOR</t>
  </si>
  <si>
    <t>Evaluation date (according to GBP market)</t>
  </si>
  <si>
    <t>ql version</t>
  </si>
  <si>
    <t>trigger</t>
  </si>
  <si>
    <t>Gbp6MCapletVol</t>
  </si>
  <si>
    <t>GBPSTD</t>
  </si>
  <si>
    <t>calculator</t>
  </si>
  <si>
    <t>exercise</t>
  </si>
  <si>
    <t>dates</t>
  </si>
  <si>
    <t>probabilities</t>
  </si>
  <si>
    <t>rates</t>
  </si>
  <si>
    <t>accrual</t>
  </si>
  <si>
    <t>start</t>
  </si>
</sst>
</file>

<file path=xl/styles.xml><?xml version="1.0" encoding="utf-8"?>
<styleSheet xmlns="http://schemas.openxmlformats.org/spreadsheetml/2006/main" xmlns:mc="http://schemas.openxmlformats.org/markup-compatibility/2006" xmlns:x14ac="http://schemas.microsoft.com/office/spreadsheetml/2009/9/ac" mc:Ignorable="x14ac">
  <numFmts count="29">
    <numFmt numFmtId="8" formatCode="&quot;$&quot;#,##0.00_);[Red]\(&quot;$&quot;#,##0.00\)"/>
    <numFmt numFmtId="43" formatCode="_(* #,##0.00_);_(* \(#,##0.00\);_(* &quot;-&quot;??_);_(@_)"/>
    <numFmt numFmtId="164" formatCode="[$-409]d\-mmm\-yy;@"/>
    <numFmt numFmtId="165" formatCode="#,##0.0;#,##0.0"/>
    <numFmt numFmtId="166" formatCode="General_)"/>
    <numFmt numFmtId="167" formatCode="&quot;£&quot;#,##0;[Red]\-&quot;£&quot;#,##0"/>
    <numFmt numFmtId="168" formatCode="0.0000"/>
    <numFmt numFmtId="169" formatCode="0.0000%"/>
    <numFmt numFmtId="170" formatCode="ddd\,\ dd\-mmm\-yyyy"/>
    <numFmt numFmtId="171" formatCode="ddd\,\ d\-mmm\-yyyy"/>
    <numFmt numFmtId="172" formatCode="ddd\,\ dd\-mmm\-yyyy\,\ h:mm:ss"/>
    <numFmt numFmtId="173" formatCode="ddd\,\ dd\-mmm\-yy"/>
    <numFmt numFmtId="174" formatCode="_([$€-2]* #,##0.00_);_([$€-2]* \(#,##0.00\);_([$€-2]* &quot;-&quot;??_)"/>
    <numFmt numFmtId="175" formatCode="0.000"/>
    <numFmt numFmtId="176" formatCode="dd\-mmm\-yy"/>
    <numFmt numFmtId="177" formatCode="ddd\,\ dd\-mmm\-yyyy\,\ hh:mm:ss"/>
    <numFmt numFmtId="178" formatCode="0.000%"/>
    <numFmt numFmtId="179" formatCode="0.00000%"/>
    <numFmt numFmtId="180" formatCode="mm/dd/yy;@"/>
    <numFmt numFmtId="181" formatCode="0.0000E+00"/>
    <numFmt numFmtId="182" formatCode="0.000000"/>
    <numFmt numFmtId="183" formatCode="0.000000000"/>
    <numFmt numFmtId="184" formatCode="ddd\,\ d\-mmm\-yy"/>
    <numFmt numFmtId="185" formatCode="ddd\,\ d\-mmm\-yyyy\,\ hh:mm:ss"/>
    <numFmt numFmtId="186" formatCode="_-* #,##0.00_-;\-* #,##0.00_-;_-* &quot;-&quot;??_-;_-@_-"/>
    <numFmt numFmtId="187" formatCode="_(* #,##0.0000_);_(* \(#,##0.0000\);_(* &quot;-&quot;??_);_(@_)"/>
    <numFmt numFmtId="188" formatCode="dd\-mmm\-yyyy"/>
    <numFmt numFmtId="189" formatCode="[$-F800]dddd\,\ mmmm\ dd\,\ yyyy"/>
    <numFmt numFmtId="190" formatCode="_(* #,##0.000000_);_(* \(#,##0.000000\);_(* &quot;-&quot;??_);_(@_)"/>
  </numFmts>
  <fonts count="26" x14ac:knownFonts="1">
    <font>
      <sz val="11"/>
      <color theme="1"/>
      <name val="Calibri"/>
      <family val="2"/>
      <scheme val="minor"/>
    </font>
    <font>
      <sz val="10"/>
      <name val="Arial"/>
      <family val="2"/>
    </font>
    <font>
      <sz val="8"/>
      <name val="Arial"/>
      <family val="2"/>
    </font>
    <font>
      <b/>
      <sz val="12"/>
      <color indexed="16"/>
      <name val="MS Sans Serif"/>
      <family val="2"/>
    </font>
    <font>
      <sz val="10"/>
      <name val="Arial"/>
      <family val="2"/>
    </font>
    <font>
      <sz val="8"/>
      <name val="Arial"/>
      <family val="2"/>
    </font>
    <font>
      <sz val="10"/>
      <name val="Helv"/>
    </font>
    <font>
      <sz val="12"/>
      <name val="Helv"/>
    </font>
    <font>
      <sz val="8"/>
      <name val="Courier New"/>
      <family val="3"/>
    </font>
    <font>
      <i/>
      <sz val="8"/>
      <name val="Courier New"/>
      <family val="3"/>
    </font>
    <font>
      <b/>
      <sz val="8"/>
      <name val="Courier New"/>
      <family val="3"/>
    </font>
    <font>
      <sz val="8"/>
      <color theme="1"/>
      <name val="Courier New"/>
      <family val="3"/>
    </font>
    <font>
      <sz val="8"/>
      <color rgb="FFFF0000"/>
      <name val="Courier New"/>
      <family val="3"/>
    </font>
    <font>
      <b/>
      <sz val="12"/>
      <name val="Courier New"/>
      <family val="3"/>
    </font>
    <font>
      <b/>
      <sz val="8"/>
      <color theme="1"/>
      <name val="Courier New"/>
      <family val="3"/>
    </font>
    <font>
      <sz val="8"/>
      <color indexed="10"/>
      <name val="Courier New"/>
      <family val="3"/>
    </font>
    <font>
      <sz val="8"/>
      <color indexed="12"/>
      <name val="Courier New"/>
      <family val="3"/>
    </font>
    <font>
      <b/>
      <u/>
      <sz val="8"/>
      <name val="Courier New"/>
      <family val="3"/>
    </font>
    <font>
      <sz val="8"/>
      <color indexed="9"/>
      <name val="Courier New"/>
      <family val="3"/>
    </font>
    <font>
      <sz val="9"/>
      <color indexed="81"/>
      <name val="Tahoma"/>
      <family val="2"/>
    </font>
    <font>
      <sz val="8"/>
      <color indexed="81"/>
      <name val="Tahoma"/>
      <family val="2"/>
    </font>
    <font>
      <sz val="11"/>
      <color theme="1"/>
      <name val="Calibri"/>
      <family val="2"/>
      <scheme val="minor"/>
    </font>
    <font>
      <b/>
      <sz val="8"/>
      <color indexed="10"/>
      <name val="Courier New"/>
      <family val="3"/>
    </font>
    <font>
      <b/>
      <i/>
      <sz val="8"/>
      <name val="Courier New"/>
      <family val="3"/>
    </font>
    <font>
      <sz val="10"/>
      <color theme="1"/>
      <name val="Calibri"/>
      <family val="2"/>
      <scheme val="minor"/>
    </font>
    <font>
      <b/>
      <sz val="10"/>
      <color theme="1"/>
      <name val="Calibri"/>
      <family val="2"/>
      <scheme val="minor"/>
    </font>
  </fonts>
  <fills count="25">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9"/>
      </patternFill>
    </fill>
    <fill>
      <patternFill patternType="solid">
        <fgColor theme="0"/>
        <bgColor indexed="64"/>
      </patternFill>
    </fill>
    <fill>
      <patternFill patternType="solid">
        <fgColor theme="0" tint="-0.49998474074526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0"/>
        <bgColor indexed="22"/>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8" tint="0.79998168889431442"/>
        <bgColor theme="8" tint="0.79998168889431442"/>
      </patternFill>
    </fill>
    <fill>
      <patternFill patternType="solid">
        <fgColor theme="8" tint="0.59999389629810485"/>
        <bgColor indexed="22"/>
      </patternFill>
    </fill>
    <fill>
      <patternFill patternType="solid">
        <fgColor theme="8" tint="0.79998168889431442"/>
        <bgColor indexed="22"/>
      </patternFill>
    </fill>
    <fill>
      <patternFill patternType="solid">
        <fgColor rgb="FFFF0000"/>
        <bgColor indexed="64"/>
      </patternFill>
    </fill>
    <fill>
      <patternFill patternType="solid">
        <fgColor theme="8" tint="0.39997558519241921"/>
        <bgColor indexed="64"/>
      </patternFill>
    </fill>
    <fill>
      <patternFill patternType="lightUp">
        <bgColor theme="8" tint="0.59996337778862885"/>
      </patternFill>
    </fill>
    <fill>
      <patternFill patternType="solid">
        <fgColor indexed="65"/>
        <bgColor indexed="64"/>
      </patternFill>
    </fill>
    <fill>
      <patternFill patternType="solid">
        <fgColor theme="6" tint="0.79998168889431442"/>
        <bgColor indexed="64"/>
      </patternFill>
    </fill>
    <fill>
      <patternFill patternType="solid">
        <fgColor rgb="FFFFFFCC"/>
      </patternFill>
    </fill>
    <fill>
      <patternFill patternType="solid">
        <fgColor indexed="13"/>
        <bgColor indexed="64"/>
      </patternFill>
    </fill>
    <fill>
      <patternFill patternType="gray0625">
        <fgColor indexed="22"/>
        <bgColor indexed="26"/>
      </patternFill>
    </fill>
    <fill>
      <patternFill patternType="solid">
        <fgColor rgb="FFFF0000"/>
        <bgColor indexed="22"/>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B2B2B2"/>
      </left>
      <right style="thin">
        <color rgb="FFB2B2B2"/>
      </right>
      <top style="thin">
        <color rgb="FFB2B2B2"/>
      </top>
      <bottom style="thin">
        <color rgb="FFB2B2B2"/>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right/>
      <top style="medium">
        <color indexed="64"/>
      </top>
      <bottom/>
      <diagonal/>
    </border>
    <border>
      <left/>
      <right style="thin">
        <color indexed="64"/>
      </right>
      <top style="medium">
        <color indexed="64"/>
      </top>
      <bottom/>
      <diagonal/>
    </border>
  </borders>
  <cellStyleXfs count="54">
    <xf numFmtId="0" fontId="0" fillId="0" borderId="0"/>
    <xf numFmtId="0" fontId="1" fillId="0" borderId="0"/>
    <xf numFmtId="0" fontId="2" fillId="0" borderId="0"/>
    <xf numFmtId="165" fontId="3" fillId="4" borderId="0">
      <alignment horizontal="center" vertical="center"/>
    </xf>
    <xf numFmtId="9" fontId="1" fillId="0" borderId="0" applyFont="0" applyFill="0" applyBorder="0" applyAlignment="0" applyProtection="0"/>
    <xf numFmtId="38" fontId="6" fillId="0" borderId="0" applyFont="0" applyFill="0" applyBorder="0" applyAlignment="0" applyProtection="0"/>
    <xf numFmtId="40" fontId="6" fillId="0" borderId="0" applyFont="0" applyFill="0" applyBorder="0" applyAlignment="0" applyProtection="0"/>
    <xf numFmtId="166" fontId="7" fillId="0" borderId="0"/>
    <xf numFmtId="167" fontId="6" fillId="0" borderId="0" applyFont="0" applyFill="0" applyBorder="0" applyAlignment="0" applyProtection="0"/>
    <xf numFmtId="167" fontId="6" fillId="0" borderId="0" applyFont="0" applyFill="0" applyBorder="0" applyAlignment="0" applyProtection="0"/>
    <xf numFmtId="0" fontId="5" fillId="0" borderId="0"/>
    <xf numFmtId="9" fontId="5" fillId="0" borderId="0" applyFont="0" applyFill="0" applyBorder="0" applyAlignment="0" applyProtection="0"/>
    <xf numFmtId="174" fontId="4"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0" fontId="2" fillId="0" borderId="0"/>
    <xf numFmtId="0" fontId="1" fillId="0" borderId="0"/>
    <xf numFmtId="9" fontId="1"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0" fontId="2" fillId="0" borderId="0"/>
    <xf numFmtId="9" fontId="1" fillId="0" borderId="0" applyFont="0" applyFill="0" applyBorder="0" applyAlignment="0" applyProtection="0"/>
    <xf numFmtId="9" fontId="2"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9" fontId="2" fillId="0" borderId="0" applyFont="0" applyFill="0" applyBorder="0" applyAlignment="0" applyProtection="0"/>
    <xf numFmtId="174" fontId="1" fillId="0" borderId="0" applyFont="0" applyFill="0" applyBorder="0" applyAlignment="0" applyProtection="0"/>
    <xf numFmtId="9" fontId="1" fillId="0" borderId="0" applyFont="0" applyFill="0" applyBorder="0" applyAlignment="0" applyProtection="0"/>
    <xf numFmtId="43" fontId="21" fillId="0" borderId="0" applyFont="0" applyFill="0" applyBorder="0" applyAlignment="0" applyProtection="0"/>
    <xf numFmtId="186" fontId="21" fillId="0" borderId="0" applyFont="0" applyFill="0" applyBorder="0" applyAlignment="0" applyProtection="0"/>
    <xf numFmtId="43" fontId="2" fillId="0" borderId="0" applyFont="0" applyFill="0" applyBorder="0" applyAlignment="0" applyProtection="0"/>
    <xf numFmtId="0" fontId="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 fillId="0" borderId="0"/>
    <xf numFmtId="0" fontId="1" fillId="0" borderId="0"/>
    <xf numFmtId="0" fontId="1" fillId="0" borderId="0"/>
    <xf numFmtId="0" fontId="2" fillId="0" borderId="0"/>
    <xf numFmtId="0" fontId="21" fillId="0" borderId="0"/>
    <xf numFmtId="0" fontId="1" fillId="0" borderId="0"/>
    <xf numFmtId="0" fontId="1" fillId="21" borderId="16" applyNumberFormat="0" applyFont="0" applyAlignment="0" applyProtection="0"/>
    <xf numFmtId="9" fontId="1" fillId="0" borderId="0" applyFont="0" applyFill="0" applyBorder="0" applyAlignment="0" applyProtection="0"/>
    <xf numFmtId="9" fontId="21"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21" fillId="0" borderId="0" applyFont="0" applyFill="0" applyBorder="0" applyAlignment="0" applyProtection="0"/>
  </cellStyleXfs>
  <cellXfs count="805">
    <xf numFmtId="0" fontId="0" fillId="0" borderId="0" xfId="0"/>
    <xf numFmtId="0" fontId="1" fillId="6" borderId="0" xfId="1" applyFill="1"/>
    <xf numFmtId="0" fontId="8" fillId="8" borderId="0" xfId="1" applyFont="1" applyFill="1"/>
    <xf numFmtId="0" fontId="8" fillId="3" borderId="0" xfId="1" applyFont="1" applyFill="1" applyBorder="1"/>
    <xf numFmtId="0" fontId="8" fillId="8" borderId="14" xfId="1" applyFont="1" applyFill="1" applyBorder="1" applyAlignment="1"/>
    <xf numFmtId="0" fontId="8" fillId="8" borderId="1" xfId="1" applyFont="1" applyFill="1" applyBorder="1" applyAlignment="1"/>
    <xf numFmtId="0" fontId="8" fillId="8" borderId="3" xfId="1" applyFont="1" applyFill="1" applyBorder="1" applyAlignment="1"/>
    <xf numFmtId="170" fontId="8" fillId="3" borderId="3" xfId="1" applyNumberFormat="1" applyFont="1" applyFill="1" applyBorder="1" applyAlignment="1">
      <alignment horizontal="center"/>
    </xf>
    <xf numFmtId="170" fontId="8" fillId="5" borderId="0" xfId="1" applyNumberFormat="1" applyFont="1" applyFill="1" applyBorder="1" applyAlignment="1">
      <alignment horizontal="center"/>
    </xf>
    <xf numFmtId="0" fontId="8" fillId="3" borderId="14" xfId="1" applyFont="1" applyFill="1" applyBorder="1" applyAlignment="1">
      <alignment horizontal="center"/>
    </xf>
    <xf numFmtId="0" fontId="15" fillId="3" borderId="14" xfId="1" quotePrefix="1" applyFont="1" applyFill="1" applyBorder="1" applyAlignment="1">
      <alignment horizontal="center"/>
    </xf>
    <xf numFmtId="0" fontId="8" fillId="3" borderId="3" xfId="1" applyFont="1" applyFill="1" applyBorder="1" applyAlignment="1">
      <alignment horizontal="center"/>
    </xf>
    <xf numFmtId="172" fontId="15" fillId="3" borderId="3" xfId="1" applyNumberFormat="1" applyFont="1" applyFill="1" applyBorder="1" applyAlignment="1">
      <alignment horizontal="center"/>
    </xf>
    <xf numFmtId="0" fontId="8" fillId="8" borderId="15" xfId="1" applyFont="1" applyFill="1" applyBorder="1" applyAlignment="1"/>
    <xf numFmtId="0" fontId="8" fillId="3" borderId="15" xfId="1" applyFont="1" applyFill="1" applyBorder="1" applyAlignment="1">
      <alignment horizontal="center"/>
    </xf>
    <xf numFmtId="0" fontId="8" fillId="8" borderId="11" xfId="1" applyFont="1" applyFill="1" applyBorder="1" applyAlignment="1"/>
    <xf numFmtId="0" fontId="8" fillId="8" borderId="9" xfId="1" applyFont="1" applyFill="1" applyBorder="1" applyAlignment="1"/>
    <xf numFmtId="0" fontId="8" fillId="3" borderId="1" xfId="1" applyFont="1" applyFill="1" applyBorder="1" applyAlignment="1">
      <alignment horizontal="center"/>
    </xf>
    <xf numFmtId="0" fontId="8" fillId="3" borderId="0" xfId="1" applyFont="1" applyFill="1" applyBorder="1" applyAlignment="1">
      <alignment horizontal="center"/>
    </xf>
    <xf numFmtId="0" fontId="8" fillId="5" borderId="0" xfId="1" applyFont="1" applyFill="1"/>
    <xf numFmtId="0" fontId="16" fillId="3" borderId="0" xfId="1" applyFont="1" applyFill="1" applyBorder="1" applyAlignment="1">
      <alignment horizontal="right"/>
    </xf>
    <xf numFmtId="0" fontId="15" fillId="3" borderId="0" xfId="1" quotePrefix="1" applyFont="1" applyFill="1" applyBorder="1" applyAlignment="1">
      <alignment horizontal="center"/>
    </xf>
    <xf numFmtId="0" fontId="1" fillId="8" borderId="0" xfId="1" applyFill="1"/>
    <xf numFmtId="0" fontId="2" fillId="8" borderId="0" xfId="1" applyFont="1" applyFill="1" applyBorder="1"/>
    <xf numFmtId="0" fontId="8" fillId="2" borderId="0" xfId="2" applyFont="1" applyFill="1"/>
    <xf numFmtId="0" fontId="8" fillId="2" borderId="0" xfId="1" applyFont="1" applyFill="1"/>
    <xf numFmtId="0" fontId="8" fillId="3" borderId="0" xfId="2" applyFont="1" applyFill="1" applyBorder="1"/>
    <xf numFmtId="0" fontId="9" fillId="9" borderId="1" xfId="1" applyNumberFormat="1" applyFont="1" applyFill="1" applyBorder="1" applyAlignment="1">
      <alignment horizontal="center" vertical="center" wrapText="1"/>
    </xf>
    <xf numFmtId="0" fontId="8" fillId="3" borderId="0" xfId="2" applyFont="1" applyFill="1" applyBorder="1" applyAlignment="1">
      <alignment horizontal="center" vertical="center" wrapText="1"/>
    </xf>
    <xf numFmtId="169" fontId="8" fillId="0" borderId="15" xfId="13" applyNumberFormat="1" applyFont="1" applyFill="1" applyBorder="1" applyAlignment="1"/>
    <xf numFmtId="173" fontId="8" fillId="0" borderId="15" xfId="13" applyNumberFormat="1" applyFont="1" applyFill="1" applyBorder="1" applyAlignment="1"/>
    <xf numFmtId="168" fontId="8" fillId="0" borderId="15" xfId="13" applyNumberFormat="1" applyFont="1" applyFill="1" applyBorder="1" applyAlignment="1"/>
    <xf numFmtId="0" fontId="8" fillId="0" borderId="15" xfId="10" applyFont="1" applyBorder="1" applyAlignment="1"/>
    <xf numFmtId="0" fontId="8" fillId="10" borderId="10" xfId="1" applyNumberFormat="1" applyFont="1" applyFill="1" applyBorder="1" applyAlignment="1" applyProtection="1"/>
    <xf numFmtId="0" fontId="8" fillId="10" borderId="15" xfId="1" applyNumberFormat="1" applyFont="1" applyFill="1" applyBorder="1" applyAlignment="1" applyProtection="1"/>
    <xf numFmtId="0" fontId="8" fillId="10" borderId="3" xfId="1" applyNumberFormat="1" applyFont="1" applyFill="1" applyBorder="1" applyAlignment="1" applyProtection="1"/>
    <xf numFmtId="169" fontId="8" fillId="5" borderId="0" xfId="13" applyNumberFormat="1" applyFont="1" applyFill="1" applyBorder="1" applyAlignment="1"/>
    <xf numFmtId="173" fontId="8" fillId="5" borderId="0" xfId="13" applyNumberFormat="1" applyFont="1" applyFill="1" applyBorder="1" applyAlignment="1"/>
    <xf numFmtId="168" fontId="8" fillId="5" borderId="0" xfId="13" applyNumberFormat="1" applyFont="1" applyFill="1" applyBorder="1" applyAlignment="1"/>
    <xf numFmtId="0" fontId="8" fillId="5" borderId="0" xfId="10" applyFont="1" applyFill="1" applyBorder="1" applyAlignment="1"/>
    <xf numFmtId="0" fontId="8" fillId="5" borderId="0" xfId="1" applyFont="1" applyFill="1" applyBorder="1"/>
    <xf numFmtId="0" fontId="8" fillId="11" borderId="11" xfId="1" applyNumberFormat="1" applyFont="1" applyFill="1" applyBorder="1" applyAlignment="1"/>
    <xf numFmtId="0" fontId="8" fillId="9" borderId="1" xfId="1" applyFont="1" applyFill="1" applyBorder="1" applyAlignment="1">
      <alignment vertical="center"/>
    </xf>
    <xf numFmtId="0" fontId="8" fillId="9" borderId="1" xfId="1" applyNumberFormat="1" applyFont="1" applyFill="1" applyBorder="1" applyAlignment="1" applyProtection="1">
      <alignment horizontal="center" vertical="center"/>
    </xf>
    <xf numFmtId="0" fontId="8" fillId="11" borderId="9" xfId="1" applyNumberFormat="1" applyFont="1" applyFill="1" applyBorder="1" applyAlignment="1"/>
    <xf numFmtId="0" fontId="11" fillId="8" borderId="0" xfId="0" applyFont="1" applyFill="1"/>
    <xf numFmtId="0" fontId="8" fillId="13" borderId="15" xfId="1" applyNumberFormat="1" applyFont="1" applyFill="1" applyBorder="1" applyAlignment="1" applyProtection="1"/>
    <xf numFmtId="0" fontId="8" fillId="9" borderId="2" xfId="1" applyFont="1" applyFill="1" applyBorder="1" applyAlignment="1">
      <alignment horizontal="center" vertical="center"/>
    </xf>
    <xf numFmtId="0" fontId="8" fillId="13" borderId="3" xfId="1" applyNumberFormat="1" applyFont="1" applyFill="1" applyBorder="1" applyAlignment="1" applyProtection="1"/>
    <xf numFmtId="0" fontId="8" fillId="9" borderId="2" xfId="1" applyFont="1" applyFill="1" applyBorder="1" applyAlignment="1">
      <alignment horizontal="center" vertical="center" wrapText="1"/>
    </xf>
    <xf numFmtId="0" fontId="8" fillId="9" borderId="1" xfId="1" applyFont="1" applyFill="1" applyBorder="1" applyAlignment="1">
      <alignment horizontal="center" vertical="center"/>
    </xf>
    <xf numFmtId="0" fontId="8" fillId="7" borderId="2" xfId="1" applyFont="1" applyFill="1" applyBorder="1" applyAlignment="1">
      <alignment horizontal="center" vertical="center" wrapText="1"/>
    </xf>
    <xf numFmtId="0" fontId="8" fillId="11" borderId="11" xfId="1" applyNumberFormat="1" applyFont="1" applyFill="1" applyBorder="1" applyAlignment="1">
      <alignment horizontal="center"/>
    </xf>
    <xf numFmtId="0" fontId="8" fillId="11" borderId="15" xfId="1" applyNumberFormat="1" applyFont="1" applyFill="1" applyBorder="1" applyAlignment="1"/>
    <xf numFmtId="0" fontId="8" fillId="11" borderId="9" xfId="1" applyNumberFormat="1" applyFont="1" applyFill="1" applyBorder="1" applyAlignment="1">
      <alignment horizontal="center"/>
    </xf>
    <xf numFmtId="0" fontId="8" fillId="11" borderId="3" xfId="1" applyNumberFormat="1" applyFont="1" applyFill="1" applyBorder="1" applyAlignment="1"/>
    <xf numFmtId="0" fontId="8" fillId="3" borderId="11" xfId="1" applyFont="1" applyFill="1" applyBorder="1" applyAlignment="1">
      <alignment horizontal="center"/>
    </xf>
    <xf numFmtId="0" fontId="8" fillId="11" borderId="13" xfId="1" applyFont="1" applyFill="1" applyBorder="1" applyAlignment="1"/>
    <xf numFmtId="0" fontId="8" fillId="11" borderId="14" xfId="1" applyFont="1" applyFill="1" applyBorder="1" applyAlignment="1"/>
    <xf numFmtId="0" fontId="8" fillId="11" borderId="6" xfId="1" applyFont="1" applyFill="1" applyBorder="1" applyAlignment="1"/>
    <xf numFmtId="0" fontId="8" fillId="11" borderId="14" xfId="1" applyNumberFormat="1" applyFont="1" applyFill="1" applyBorder="1" applyAlignment="1"/>
    <xf numFmtId="164" fontId="15" fillId="12" borderId="14" xfId="1" applyNumberFormat="1" applyFont="1" applyFill="1" applyBorder="1" applyAlignment="1" applyProtection="1">
      <alignment horizontal="left"/>
    </xf>
    <xf numFmtId="0" fontId="8" fillId="11" borderId="11" xfId="1" applyFont="1" applyFill="1" applyBorder="1" applyAlignment="1"/>
    <xf numFmtId="0" fontId="8" fillId="11" borderId="15" xfId="1" applyFont="1" applyFill="1" applyBorder="1" applyAlignment="1"/>
    <xf numFmtId="0" fontId="8" fillId="11" borderId="10" xfId="1" applyFont="1" applyFill="1" applyBorder="1" applyAlignment="1"/>
    <xf numFmtId="164" fontId="15" fillId="12" borderId="15" xfId="1" applyNumberFormat="1" applyFont="1" applyFill="1" applyBorder="1" applyAlignment="1" applyProtection="1">
      <alignment horizontal="left"/>
    </xf>
    <xf numFmtId="0" fontId="8" fillId="11" borderId="9" xfId="1" applyFont="1" applyFill="1" applyBorder="1" applyAlignment="1"/>
    <xf numFmtId="0" fontId="8" fillId="11" borderId="3" xfId="1" applyFont="1" applyFill="1" applyBorder="1" applyAlignment="1"/>
    <xf numFmtId="0" fontId="8" fillId="11" borderId="4" xfId="1" applyFont="1" applyFill="1" applyBorder="1" applyAlignment="1"/>
    <xf numFmtId="164" fontId="15" fillId="12" borderId="3" xfId="1" applyNumberFormat="1" applyFont="1" applyFill="1" applyBorder="1" applyAlignment="1" applyProtection="1">
      <alignment horizontal="left"/>
    </xf>
    <xf numFmtId="0" fontId="8" fillId="5" borderId="12" xfId="1" applyFont="1" applyFill="1" applyBorder="1"/>
    <xf numFmtId="0" fontId="8" fillId="5" borderId="6" xfId="1" applyFont="1" applyFill="1" applyBorder="1"/>
    <xf numFmtId="0" fontId="8" fillId="5" borderId="11" xfId="1" applyFont="1" applyFill="1" applyBorder="1"/>
    <xf numFmtId="0" fontId="8" fillId="5" borderId="10" xfId="1" applyFont="1" applyFill="1" applyBorder="1"/>
    <xf numFmtId="0" fontId="8" fillId="5" borderId="11" xfId="1" applyFont="1" applyFill="1" applyBorder="1" applyAlignment="1">
      <alignment horizontal="left"/>
    </xf>
    <xf numFmtId="0" fontId="8" fillId="5" borderId="0" xfId="1" applyFont="1" applyFill="1" applyBorder="1" applyAlignment="1">
      <alignment horizontal="left"/>
    </xf>
    <xf numFmtId="0" fontId="8" fillId="5" borderId="13" xfId="4" applyNumberFormat="1" applyFont="1" applyFill="1" applyBorder="1" applyAlignment="1">
      <alignment horizontal="center"/>
    </xf>
    <xf numFmtId="169" fontId="8" fillId="5" borderId="14" xfId="4" applyNumberFormat="1" applyFont="1" applyFill="1" applyBorder="1" applyAlignment="1"/>
    <xf numFmtId="0" fontId="8" fillId="5" borderId="11" xfId="4" applyNumberFormat="1" applyFont="1" applyFill="1" applyBorder="1" applyAlignment="1">
      <alignment horizontal="center"/>
    </xf>
    <xf numFmtId="169" fontId="8" fillId="5" borderId="15" xfId="4" applyNumberFormat="1" applyFont="1" applyFill="1" applyBorder="1" applyAlignment="1"/>
    <xf numFmtId="169" fontId="8" fillId="5" borderId="10" xfId="4" applyNumberFormat="1" applyFont="1" applyFill="1" applyBorder="1" applyAlignment="1">
      <alignment horizontal="center"/>
    </xf>
    <xf numFmtId="0" fontId="8" fillId="5" borderId="9" xfId="4" applyNumberFormat="1" applyFont="1" applyFill="1" applyBorder="1" applyAlignment="1">
      <alignment horizontal="center"/>
    </xf>
    <xf numFmtId="169" fontId="8" fillId="5" borderId="3" xfId="4" applyNumberFormat="1" applyFont="1" applyFill="1" applyBorder="1" applyAlignment="1"/>
    <xf numFmtId="169" fontId="8" fillId="5" borderId="4" xfId="4" applyNumberFormat="1" applyFont="1" applyFill="1" applyBorder="1" applyAlignment="1">
      <alignment horizontal="center"/>
    </xf>
    <xf numFmtId="0" fontId="8" fillId="5" borderId="15" xfId="4" applyNumberFormat="1" applyFont="1" applyFill="1" applyBorder="1" applyAlignment="1"/>
    <xf numFmtId="0" fontId="8" fillId="5" borderId="13" xfId="1" applyNumberFormat="1" applyFont="1" applyFill="1" applyBorder="1" applyAlignment="1"/>
    <xf numFmtId="0" fontId="8" fillId="5" borderId="11" xfId="1" applyNumberFormat="1" applyFont="1" applyFill="1" applyBorder="1" applyAlignment="1"/>
    <xf numFmtId="0" fontId="8" fillId="5" borderId="3" xfId="4" applyNumberFormat="1" applyFont="1" applyFill="1" applyBorder="1" applyAlignment="1"/>
    <xf numFmtId="0" fontId="8" fillId="9" borderId="1" xfId="1" applyFont="1" applyFill="1" applyBorder="1" applyAlignment="1">
      <alignment horizontal="center" vertical="center" wrapText="1"/>
    </xf>
    <xf numFmtId="0" fontId="8" fillId="11" borderId="13" xfId="1" applyNumberFormat="1" applyFont="1" applyFill="1" applyBorder="1" applyAlignment="1">
      <alignment horizontal="center"/>
    </xf>
    <xf numFmtId="0" fontId="8" fillId="11" borderId="14" xfId="1" applyNumberFormat="1" applyFont="1" applyFill="1" applyBorder="1" applyAlignment="1">
      <alignment horizontal="center"/>
    </xf>
    <xf numFmtId="0" fontId="8" fillId="11" borderId="15" xfId="1" applyNumberFormat="1" applyFont="1" applyFill="1" applyBorder="1" applyAlignment="1">
      <alignment horizontal="center"/>
    </xf>
    <xf numFmtId="0" fontId="8" fillId="11" borderId="3" xfId="1" applyNumberFormat="1" applyFont="1" applyFill="1" applyBorder="1" applyAlignment="1">
      <alignment horizontal="center"/>
    </xf>
    <xf numFmtId="0" fontId="8" fillId="9" borderId="1" xfId="1" applyFont="1" applyFill="1" applyBorder="1" applyAlignment="1">
      <alignment horizontal="center"/>
    </xf>
    <xf numFmtId="0" fontId="8" fillId="0" borderId="1" xfId="1" applyFont="1" applyFill="1" applyBorder="1"/>
    <xf numFmtId="1" fontId="8" fillId="5" borderId="14" xfId="4" applyNumberFormat="1" applyFont="1" applyFill="1" applyBorder="1" applyAlignment="1">
      <alignment horizontal="center"/>
    </xf>
    <xf numFmtId="168" fontId="8" fillId="5" borderId="14" xfId="4" applyNumberFormat="1" applyFont="1" applyFill="1" applyBorder="1" applyAlignment="1">
      <alignment horizontal="center"/>
    </xf>
    <xf numFmtId="170" fontId="8" fillId="5" borderId="14" xfId="4" applyNumberFormat="1" applyFont="1" applyFill="1" applyBorder="1" applyAlignment="1">
      <alignment horizontal="center"/>
    </xf>
    <xf numFmtId="1" fontId="8" fillId="5" borderId="15" xfId="4" applyNumberFormat="1" applyFont="1" applyFill="1" applyBorder="1" applyAlignment="1">
      <alignment horizontal="center"/>
    </xf>
    <xf numFmtId="168" fontId="8" fillId="5" borderId="15" xfId="4" applyNumberFormat="1" applyFont="1" applyFill="1" applyBorder="1" applyAlignment="1">
      <alignment horizontal="center"/>
    </xf>
    <xf numFmtId="170" fontId="8" fillId="5" borderId="15" xfId="4" applyNumberFormat="1" applyFont="1" applyFill="1" applyBorder="1" applyAlignment="1">
      <alignment horizontal="center"/>
    </xf>
    <xf numFmtId="1" fontId="8" fillId="5" borderId="3" xfId="4" applyNumberFormat="1" applyFont="1" applyFill="1" applyBorder="1" applyAlignment="1">
      <alignment horizontal="center"/>
    </xf>
    <xf numFmtId="168" fontId="8" fillId="5" borderId="3" xfId="4" applyNumberFormat="1" applyFont="1" applyFill="1" applyBorder="1" applyAlignment="1">
      <alignment horizontal="center"/>
    </xf>
    <xf numFmtId="170" fontId="8" fillId="5" borderId="3" xfId="4" applyNumberFormat="1" applyFont="1" applyFill="1" applyBorder="1" applyAlignment="1">
      <alignment horizontal="center"/>
    </xf>
    <xf numFmtId="168" fontId="8" fillId="5" borderId="14" xfId="1" applyNumberFormat="1" applyFont="1" applyFill="1" applyBorder="1" applyAlignment="1"/>
    <xf numFmtId="168" fontId="8" fillId="5" borderId="15" xfId="1" applyNumberFormat="1" applyFont="1" applyFill="1" applyBorder="1" applyAlignment="1"/>
    <xf numFmtId="168" fontId="8" fillId="5" borderId="3" xfId="1" applyNumberFormat="1" applyFont="1" applyFill="1" applyBorder="1" applyAlignment="1"/>
    <xf numFmtId="0" fontId="8" fillId="3" borderId="11" xfId="1" applyFont="1" applyFill="1" applyBorder="1"/>
    <xf numFmtId="0" fontId="8" fillId="3" borderId="10" xfId="1" applyFont="1" applyFill="1" applyBorder="1"/>
    <xf numFmtId="0" fontId="8" fillId="14" borderId="1" xfId="1" applyNumberFormat="1" applyFont="1" applyFill="1" applyBorder="1" applyAlignment="1" applyProtection="1">
      <alignment horizontal="center" vertical="center" wrapText="1"/>
    </xf>
    <xf numFmtId="164" fontId="8" fillId="14" borderId="1" xfId="1" applyNumberFormat="1" applyFont="1" applyFill="1" applyBorder="1" applyAlignment="1" applyProtection="1">
      <alignment horizontal="center" vertical="center" wrapText="1"/>
    </xf>
    <xf numFmtId="0" fontId="8" fillId="3" borderId="1" xfId="1" applyFont="1" applyFill="1" applyBorder="1"/>
    <xf numFmtId="164" fontId="15" fillId="15" borderId="1" xfId="1" applyNumberFormat="1" applyFont="1" applyFill="1" applyBorder="1" applyAlignment="1" applyProtection="1">
      <alignment horizontal="left"/>
    </xf>
    <xf numFmtId="0" fontId="8" fillId="3" borderId="9" xfId="1" applyFont="1" applyFill="1" applyBorder="1"/>
    <xf numFmtId="0" fontId="8" fillId="3" borderId="8" xfId="1" applyFont="1" applyFill="1" applyBorder="1"/>
    <xf numFmtId="0" fontId="8" fillId="3" borderId="4" xfId="1" applyFont="1" applyFill="1" applyBorder="1"/>
    <xf numFmtId="0" fontId="8" fillId="0" borderId="2" xfId="4" applyNumberFormat="1" applyFont="1" applyFill="1" applyBorder="1" applyAlignment="1">
      <alignment horizontal="center"/>
    </xf>
    <xf numFmtId="0" fontId="8" fillId="0" borderId="1" xfId="4" applyNumberFormat="1" applyFont="1" applyFill="1" applyBorder="1" applyAlignment="1">
      <alignment horizontal="center"/>
    </xf>
    <xf numFmtId="170" fontId="8" fillId="11" borderId="13" xfId="1" applyNumberFormat="1" applyFont="1" applyFill="1" applyBorder="1" applyAlignment="1">
      <alignment horizontal="center"/>
    </xf>
    <xf numFmtId="170" fontId="8" fillId="11" borderId="11" xfId="1" applyNumberFormat="1" applyFont="1" applyFill="1" applyBorder="1" applyAlignment="1">
      <alignment horizontal="center"/>
    </xf>
    <xf numFmtId="170" fontId="8" fillId="11" borderId="9" xfId="1" applyNumberFormat="1" applyFont="1" applyFill="1" applyBorder="1" applyAlignment="1">
      <alignment horizontal="center"/>
    </xf>
    <xf numFmtId="0" fontId="8" fillId="5" borderId="15" xfId="4" applyNumberFormat="1" applyFont="1" applyFill="1" applyBorder="1" applyAlignment="1">
      <alignment horizontal="center"/>
    </xf>
    <xf numFmtId="168" fontId="8" fillId="5" borderId="14" xfId="4" applyNumberFormat="1" applyFont="1" applyFill="1" applyBorder="1" applyAlignment="1">
      <alignment horizontal="center" vertical="center"/>
    </xf>
    <xf numFmtId="0" fontId="8" fillId="5" borderId="14" xfId="4" applyNumberFormat="1" applyFont="1" applyFill="1" applyBorder="1" applyAlignment="1">
      <alignment horizontal="center" vertical="center"/>
    </xf>
    <xf numFmtId="168" fontId="8" fillId="5" borderId="15" xfId="4" applyNumberFormat="1" applyFont="1" applyFill="1" applyBorder="1" applyAlignment="1">
      <alignment horizontal="center" vertical="center"/>
    </xf>
    <xf numFmtId="0" fontId="8" fillId="5" borderId="15" xfId="4" applyNumberFormat="1" applyFont="1" applyFill="1" applyBorder="1" applyAlignment="1">
      <alignment horizontal="center" vertical="center"/>
    </xf>
    <xf numFmtId="169" fontId="8" fillId="5" borderId="14" xfId="11" applyNumberFormat="1" applyFont="1" applyFill="1" applyBorder="1" applyAlignment="1">
      <alignment horizontal="center"/>
    </xf>
    <xf numFmtId="169" fontId="8" fillId="5" borderId="15" xfId="11" applyNumberFormat="1" applyFont="1" applyFill="1" applyBorder="1" applyAlignment="1">
      <alignment horizontal="center"/>
    </xf>
    <xf numFmtId="169" fontId="8" fillId="5" borderId="3" xfId="11" applyNumberFormat="1" applyFont="1" applyFill="1" applyBorder="1" applyAlignment="1">
      <alignment horizontal="center"/>
    </xf>
    <xf numFmtId="168" fontId="8" fillId="5" borderId="15" xfId="4" applyNumberFormat="1" applyFont="1" applyFill="1" applyBorder="1"/>
    <xf numFmtId="0" fontId="8" fillId="5" borderId="3" xfId="4" applyNumberFormat="1" applyFont="1" applyFill="1" applyBorder="1" applyAlignment="1">
      <alignment horizontal="center"/>
    </xf>
    <xf numFmtId="168" fontId="8" fillId="5" borderId="3" xfId="4" applyNumberFormat="1" applyFont="1" applyFill="1" applyBorder="1"/>
    <xf numFmtId="169" fontId="8" fillId="5" borderId="14" xfId="4" applyNumberFormat="1" applyFont="1" applyFill="1" applyBorder="1" applyAlignment="1">
      <alignment horizontal="center"/>
    </xf>
    <xf numFmtId="0" fontId="8" fillId="3" borderId="10" xfId="1" applyFont="1" applyFill="1" applyBorder="1" applyAlignment="1">
      <alignment horizontal="center"/>
    </xf>
    <xf numFmtId="0" fontId="8" fillId="9" borderId="1" xfId="1" applyNumberFormat="1" applyFont="1" applyFill="1" applyBorder="1" applyAlignment="1"/>
    <xf numFmtId="0" fontId="8" fillId="10" borderId="1" xfId="1" applyNumberFormat="1" applyFont="1" applyFill="1" applyBorder="1" applyAlignment="1" applyProtection="1"/>
    <xf numFmtId="0" fontId="8" fillId="0" borderId="13" xfId="1" applyFont="1" applyFill="1" applyBorder="1"/>
    <xf numFmtId="0" fontId="8" fillId="3" borderId="12" xfId="1" applyFont="1" applyFill="1" applyBorder="1"/>
    <xf numFmtId="0" fontId="8" fillId="3" borderId="6" xfId="1" applyFont="1" applyFill="1" applyBorder="1"/>
    <xf numFmtId="2" fontId="8" fillId="3" borderId="11" xfId="1" applyNumberFormat="1" applyFont="1" applyFill="1" applyBorder="1" applyAlignment="1">
      <alignment horizontal="center"/>
    </xf>
    <xf numFmtId="2" fontId="8" fillId="5" borderId="15" xfId="4" applyNumberFormat="1" applyFont="1" applyFill="1" applyBorder="1"/>
    <xf numFmtId="2" fontId="8" fillId="5" borderId="15" xfId="4" applyNumberFormat="1" applyFont="1" applyFill="1" applyBorder="1" applyAlignment="1"/>
    <xf numFmtId="2" fontId="8" fillId="5" borderId="15" xfId="4" applyNumberFormat="1" applyFont="1" applyFill="1" applyBorder="1" applyAlignment="1">
      <alignment horizontal="center"/>
    </xf>
    <xf numFmtId="2" fontId="8" fillId="5" borderId="3" xfId="4" applyNumberFormat="1" applyFont="1" applyFill="1" applyBorder="1" applyAlignment="1"/>
    <xf numFmtId="2" fontId="8" fillId="5" borderId="3" xfId="4" applyNumberFormat="1" applyFont="1" applyFill="1" applyBorder="1" applyAlignment="1">
      <alignment horizontal="center"/>
    </xf>
    <xf numFmtId="0" fontId="8" fillId="3" borderId="8" xfId="1" applyFont="1" applyFill="1" applyBorder="1" applyAlignment="1">
      <alignment horizontal="left"/>
    </xf>
    <xf numFmtId="0" fontId="8" fillId="3" borderId="7" xfId="1" applyFont="1" applyFill="1" applyBorder="1"/>
    <xf numFmtId="0" fontId="8" fillId="3" borderId="4" xfId="1" applyFont="1" applyFill="1" applyBorder="1" applyAlignment="1">
      <alignment horizontal="center"/>
    </xf>
    <xf numFmtId="0" fontId="8" fillId="8" borderId="0" xfId="1" applyFont="1" applyFill="1" applyAlignment="1">
      <alignment horizontal="left"/>
    </xf>
    <xf numFmtId="0" fontId="12" fillId="5" borderId="0" xfId="1" applyFont="1" applyFill="1" applyBorder="1"/>
    <xf numFmtId="0" fontId="8" fillId="5" borderId="1" xfId="1" applyFont="1" applyFill="1" applyBorder="1"/>
    <xf numFmtId="0" fontId="17" fillId="5" borderId="0" xfId="1" applyFont="1" applyFill="1" applyBorder="1"/>
    <xf numFmtId="0" fontId="11" fillId="5" borderId="0" xfId="0" applyFont="1" applyFill="1" applyBorder="1"/>
    <xf numFmtId="176" fontId="11" fillId="8" borderId="0" xfId="0" applyNumberFormat="1" applyFont="1" applyFill="1"/>
    <xf numFmtId="0" fontId="18" fillId="8" borderId="0" xfId="1" applyFont="1" applyFill="1"/>
    <xf numFmtId="0" fontId="8" fillId="9" borderId="2" xfId="1" applyFont="1" applyFill="1" applyBorder="1" applyAlignment="1">
      <alignment horizontal="center" vertical="center" wrapText="1"/>
    </xf>
    <xf numFmtId="169" fontId="8" fillId="3" borderId="15" xfId="1" applyNumberFormat="1" applyFont="1" applyFill="1" applyBorder="1" applyAlignment="1">
      <alignment horizontal="center"/>
    </xf>
    <xf numFmtId="169" fontId="8" fillId="0" borderId="3" xfId="13" applyNumberFormat="1" applyFont="1" applyFill="1" applyBorder="1" applyAlignment="1"/>
    <xf numFmtId="173" fontId="8" fillId="0" borderId="3" xfId="13" applyNumberFormat="1" applyFont="1" applyFill="1" applyBorder="1" applyAlignment="1"/>
    <xf numFmtId="168" fontId="8" fillId="0" borderId="3" xfId="13" applyNumberFormat="1" applyFont="1" applyFill="1" applyBorder="1" applyAlignment="1"/>
    <xf numFmtId="0" fontId="8" fillId="0" borderId="3" xfId="10" applyFont="1" applyBorder="1" applyAlignment="1"/>
    <xf numFmtId="0" fontId="8" fillId="5" borderId="1" xfId="2" applyFont="1" applyFill="1" applyBorder="1"/>
    <xf numFmtId="0" fontId="8" fillId="3" borderId="0" xfId="1" applyFont="1" applyFill="1" applyBorder="1"/>
    <xf numFmtId="0" fontId="8" fillId="5" borderId="0" xfId="1" applyFont="1" applyFill="1" applyBorder="1"/>
    <xf numFmtId="0" fontId="8" fillId="3" borderId="15" xfId="1" applyFont="1" applyFill="1" applyBorder="1" applyAlignment="1">
      <alignment horizontal="center"/>
    </xf>
    <xf numFmtId="0" fontId="8" fillId="3" borderId="0" xfId="1" applyFont="1" applyFill="1" applyBorder="1" applyAlignment="1">
      <alignment horizontal="center"/>
    </xf>
    <xf numFmtId="0" fontId="8" fillId="3" borderId="12" xfId="1" applyFont="1" applyFill="1" applyBorder="1"/>
    <xf numFmtId="0" fontId="8" fillId="3" borderId="11" xfId="1" applyFont="1" applyFill="1" applyBorder="1" applyAlignment="1">
      <alignment horizontal="center"/>
    </xf>
    <xf numFmtId="0" fontId="8" fillId="3" borderId="10" xfId="1" applyFont="1" applyFill="1" applyBorder="1" applyAlignment="1">
      <alignment horizontal="center"/>
    </xf>
    <xf numFmtId="168" fontId="8" fillId="0" borderId="14" xfId="4" applyNumberFormat="1" applyFont="1" applyFill="1" applyBorder="1" applyAlignment="1"/>
    <xf numFmtId="168" fontId="8" fillId="0" borderId="15" xfId="4" applyNumberFormat="1" applyFont="1" applyFill="1" applyBorder="1" applyAlignment="1"/>
    <xf numFmtId="168" fontId="8" fillId="0" borderId="3" xfId="4" applyNumberFormat="1" applyFont="1" applyFill="1" applyBorder="1" applyAlignment="1"/>
    <xf numFmtId="168" fontId="10" fillId="9" borderId="1" xfId="4" applyNumberFormat="1" applyFont="1" applyFill="1" applyBorder="1" applyAlignment="1">
      <alignment horizontal="center" vertical="center" wrapText="1"/>
    </xf>
    <xf numFmtId="169" fontId="10" fillId="9" borderId="1" xfId="4" applyNumberFormat="1" applyFont="1" applyFill="1" applyBorder="1" applyAlignment="1">
      <alignment horizontal="center" vertical="center" wrapText="1"/>
    </xf>
    <xf numFmtId="169" fontId="10" fillId="9" borderId="2" xfId="4" applyNumberFormat="1" applyFont="1" applyFill="1" applyBorder="1" applyAlignment="1">
      <alignment horizontal="center" vertical="center" wrapText="1"/>
    </xf>
    <xf numFmtId="0" fontId="8" fillId="11" borderId="14" xfId="1" applyNumberFormat="1" applyFont="1" applyFill="1" applyBorder="1" applyAlignment="1"/>
    <xf numFmtId="0" fontId="8" fillId="11" borderId="15" xfId="1" applyNumberFormat="1" applyFont="1" applyFill="1" applyBorder="1" applyAlignment="1"/>
    <xf numFmtId="0" fontId="8" fillId="11" borderId="3" xfId="1" applyNumberFormat="1" applyFont="1" applyFill="1" applyBorder="1" applyAlignment="1"/>
    <xf numFmtId="0" fontId="8" fillId="9" borderId="1" xfId="1" applyFont="1" applyFill="1" applyBorder="1"/>
    <xf numFmtId="0" fontId="8" fillId="9" borderId="1" xfId="1" applyFont="1" applyFill="1" applyBorder="1" applyAlignment="1">
      <alignment vertical="center"/>
    </xf>
    <xf numFmtId="0" fontId="8" fillId="9" borderId="1" xfId="1" applyNumberFormat="1" applyFont="1" applyFill="1" applyBorder="1" applyAlignment="1" applyProtection="1">
      <alignment horizontal="center" vertical="center"/>
    </xf>
    <xf numFmtId="0" fontId="10" fillId="9" borderId="1" xfId="1" applyFont="1" applyFill="1" applyBorder="1" applyAlignment="1">
      <alignment horizontal="center" vertical="center" wrapText="1"/>
    </xf>
    <xf numFmtId="0" fontId="10" fillId="7" borderId="1" xfId="1" applyFont="1" applyFill="1" applyBorder="1" applyAlignment="1">
      <alignment horizontal="center" vertical="center" wrapText="1"/>
    </xf>
    <xf numFmtId="0" fontId="10" fillId="9" borderId="2" xfId="1" applyFont="1" applyFill="1" applyBorder="1" applyAlignment="1">
      <alignment horizontal="center" vertical="center" wrapText="1"/>
    </xf>
    <xf numFmtId="0" fontId="8" fillId="0" borderId="1" xfId="1" applyFont="1" applyFill="1" applyBorder="1"/>
    <xf numFmtId="0" fontId="8" fillId="11" borderId="13" xfId="1" applyNumberFormat="1" applyFont="1" applyFill="1" applyBorder="1" applyAlignment="1"/>
    <xf numFmtId="0" fontId="8" fillId="11" borderId="11" xfId="1" applyNumberFormat="1" applyFont="1" applyFill="1" applyBorder="1" applyAlignment="1"/>
    <xf numFmtId="0" fontId="8" fillId="11" borderId="9" xfId="1" applyNumberFormat="1" applyFont="1" applyFill="1" applyBorder="1" applyAlignment="1"/>
    <xf numFmtId="0" fontId="8" fillId="5" borderId="15" xfId="4" applyNumberFormat="1" applyFont="1" applyFill="1" applyBorder="1" applyAlignment="1"/>
    <xf numFmtId="169" fontId="8" fillId="5" borderId="6" xfId="4" applyNumberFormat="1" applyFont="1" applyFill="1" applyBorder="1" applyAlignment="1">
      <alignment horizontal="center"/>
    </xf>
    <xf numFmtId="169" fontId="8" fillId="5" borderId="10" xfId="4" applyNumberFormat="1" applyFont="1" applyFill="1" applyBorder="1" applyAlignment="1">
      <alignment horizontal="center"/>
    </xf>
    <xf numFmtId="0" fontId="8" fillId="5" borderId="3" xfId="4" applyNumberFormat="1" applyFont="1" applyFill="1" applyBorder="1" applyAlignment="1"/>
    <xf numFmtId="169" fontId="8" fillId="5" borderId="4" xfId="4" applyNumberFormat="1" applyFont="1" applyFill="1" applyBorder="1" applyAlignment="1">
      <alignment horizontal="center"/>
    </xf>
    <xf numFmtId="0" fontId="8" fillId="5" borderId="14" xfId="4" applyNumberFormat="1" applyFont="1" applyFill="1" applyBorder="1" applyAlignment="1"/>
    <xf numFmtId="0" fontId="14" fillId="9" borderId="1" xfId="0" applyFont="1" applyFill="1" applyBorder="1" applyAlignment="1">
      <alignment horizontal="center" vertical="center"/>
    </xf>
    <xf numFmtId="0" fontId="8" fillId="0" borderId="13" xfId="1" applyFont="1" applyFill="1" applyBorder="1"/>
    <xf numFmtId="0" fontId="8" fillId="0" borderId="12" xfId="1" applyFont="1" applyBorder="1"/>
    <xf numFmtId="0" fontId="8" fillId="0" borderId="11" xfId="1" applyFont="1" applyBorder="1"/>
    <xf numFmtId="0" fontId="8" fillId="0" borderId="0" xfId="1" applyFont="1" applyBorder="1"/>
    <xf numFmtId="0" fontId="8" fillId="0" borderId="13" xfId="1" applyFont="1" applyBorder="1"/>
    <xf numFmtId="0" fontId="8" fillId="9" borderId="1" xfId="1" applyFont="1" applyFill="1" applyBorder="1" applyAlignment="1">
      <alignment horizontal="center" vertical="center"/>
    </xf>
    <xf numFmtId="0" fontId="8" fillId="5" borderId="10" xfId="1" applyFont="1" applyFill="1" applyBorder="1"/>
    <xf numFmtId="0" fontId="8" fillId="9" borderId="2" xfId="1" applyFont="1" applyFill="1" applyBorder="1" applyAlignment="1">
      <alignment horizontal="center" vertical="center"/>
    </xf>
    <xf numFmtId="0" fontId="8" fillId="3" borderId="6" xfId="1" applyFont="1" applyFill="1" applyBorder="1"/>
    <xf numFmtId="0" fontId="8" fillId="3" borderId="11" xfId="1" applyFont="1" applyFill="1" applyBorder="1"/>
    <xf numFmtId="0" fontId="8" fillId="3" borderId="10" xfId="1" applyFont="1" applyFill="1" applyBorder="1"/>
    <xf numFmtId="0" fontId="8" fillId="3" borderId="9" xfId="1" applyFont="1" applyFill="1" applyBorder="1"/>
    <xf numFmtId="0" fontId="8" fillId="3" borderId="8" xfId="1" applyFont="1" applyFill="1" applyBorder="1"/>
    <xf numFmtId="0" fontId="8" fillId="3" borderId="8" xfId="1" applyFont="1" applyFill="1" applyBorder="1" applyAlignment="1">
      <alignment horizontal="left"/>
    </xf>
    <xf numFmtId="0" fontId="8" fillId="3" borderId="4" xfId="1" applyFont="1" applyFill="1" applyBorder="1"/>
    <xf numFmtId="0" fontId="8" fillId="9" borderId="14" xfId="1" applyFont="1" applyFill="1" applyBorder="1" applyAlignment="1">
      <alignment horizontal="center"/>
    </xf>
    <xf numFmtId="0" fontId="10" fillId="9" borderId="14" xfId="1" applyFont="1" applyFill="1" applyBorder="1" applyAlignment="1">
      <alignment horizontal="center" vertical="center" wrapText="1"/>
    </xf>
    <xf numFmtId="0" fontId="10" fillId="7" borderId="14" xfId="1" applyFont="1" applyFill="1" applyBorder="1" applyAlignment="1">
      <alignment horizontal="center" vertical="center" wrapText="1"/>
    </xf>
    <xf numFmtId="168" fontId="10" fillId="9" borderId="14" xfId="4" applyNumberFormat="1" applyFont="1" applyFill="1" applyBorder="1" applyAlignment="1">
      <alignment horizontal="center" vertical="center" wrapText="1"/>
    </xf>
    <xf numFmtId="169" fontId="10" fillId="9" borderId="14" xfId="4" applyNumberFormat="1" applyFont="1" applyFill="1" applyBorder="1" applyAlignment="1">
      <alignment horizontal="center" vertical="center" wrapText="1"/>
    </xf>
    <xf numFmtId="0" fontId="8" fillId="0" borderId="14" xfId="4" applyNumberFormat="1" applyFont="1" applyFill="1" applyBorder="1" applyAlignment="1">
      <alignment horizontal="center"/>
    </xf>
    <xf numFmtId="0" fontId="8" fillId="0" borderId="14" xfId="4" applyNumberFormat="1" applyFont="1" applyFill="1" applyBorder="1" applyAlignment="1"/>
    <xf numFmtId="0" fontId="8" fillId="0" borderId="15" xfId="4" applyNumberFormat="1" applyFont="1" applyFill="1" applyBorder="1" applyAlignment="1">
      <alignment horizontal="center"/>
    </xf>
    <xf numFmtId="0" fontId="8" fillId="0" borderId="15" xfId="4" applyNumberFormat="1" applyFont="1" applyFill="1" applyBorder="1" applyAlignment="1"/>
    <xf numFmtId="0" fontId="8" fillId="0" borderId="3" xfId="4" applyNumberFormat="1" applyFont="1" applyFill="1" applyBorder="1" applyAlignment="1">
      <alignment horizontal="center"/>
    </xf>
    <xf numFmtId="169" fontId="8" fillId="0" borderId="14" xfId="4" applyNumberFormat="1" applyFont="1" applyFill="1" applyBorder="1" applyAlignment="1">
      <alignment horizontal="center"/>
    </xf>
    <xf numFmtId="169" fontId="8" fillId="0" borderId="15" xfId="4" applyNumberFormat="1" applyFont="1" applyFill="1" applyBorder="1" applyAlignment="1">
      <alignment horizontal="center"/>
    </xf>
    <xf numFmtId="168" fontId="8" fillId="5" borderId="15" xfId="4" applyNumberFormat="1" applyFont="1" applyFill="1" applyBorder="1" applyAlignment="1"/>
    <xf numFmtId="168" fontId="8" fillId="5" borderId="14" xfId="4" applyNumberFormat="1" applyFont="1" applyFill="1" applyBorder="1" applyAlignment="1"/>
    <xf numFmtId="168" fontId="8" fillId="5" borderId="3" xfId="4" applyNumberFormat="1" applyFont="1" applyFill="1" applyBorder="1" applyAlignment="1"/>
    <xf numFmtId="0" fontId="8" fillId="5" borderId="0" xfId="1" applyFont="1" applyFill="1" applyBorder="1" applyAlignment="1"/>
    <xf numFmtId="0" fontId="8" fillId="3" borderId="0" xfId="1" applyFont="1" applyFill="1" applyBorder="1" applyAlignment="1"/>
    <xf numFmtId="168" fontId="8" fillId="0" borderId="14" xfId="4" applyNumberFormat="1" applyFont="1" applyBorder="1" applyAlignment="1"/>
    <xf numFmtId="168" fontId="8" fillId="0" borderId="15" xfId="4" applyNumberFormat="1" applyFont="1" applyBorder="1" applyAlignment="1"/>
    <xf numFmtId="0" fontId="8" fillId="8" borderId="0" xfId="1" applyFont="1" applyFill="1"/>
    <xf numFmtId="0" fontId="8" fillId="8" borderId="0" xfId="1" applyFont="1" applyFill="1" applyAlignment="1">
      <alignment horizontal="left"/>
    </xf>
    <xf numFmtId="0" fontId="15" fillId="12" borderId="14" xfId="1" applyNumberFormat="1" applyFont="1" applyFill="1" applyBorder="1" applyAlignment="1" applyProtection="1"/>
    <xf numFmtId="0" fontId="15" fillId="12" borderId="15" xfId="1" applyNumberFormat="1" applyFont="1" applyFill="1" applyBorder="1" applyAlignment="1" applyProtection="1"/>
    <xf numFmtId="0" fontId="15" fillId="12" borderId="3" xfId="1" applyNumberFormat="1" applyFont="1" applyFill="1" applyBorder="1" applyAlignment="1" applyProtection="1"/>
    <xf numFmtId="0" fontId="8" fillId="3" borderId="6" xfId="1" applyNumberFormat="1" applyFont="1" applyFill="1" applyBorder="1" applyAlignment="1">
      <alignment horizontal="center"/>
    </xf>
    <xf numFmtId="0" fontId="8" fillId="3" borderId="14" xfId="1" applyNumberFormat="1" applyFont="1" applyFill="1" applyBorder="1" applyAlignment="1">
      <alignment horizontal="center"/>
    </xf>
    <xf numFmtId="0" fontId="8" fillId="3" borderId="14" xfId="1" applyNumberFormat="1" applyFont="1" applyFill="1" applyBorder="1" applyAlignment="1">
      <alignment horizontal="left"/>
    </xf>
    <xf numFmtId="0" fontId="8" fillId="13" borderId="14" xfId="1" applyNumberFormat="1" applyFont="1" applyFill="1" applyBorder="1" applyAlignment="1" applyProtection="1"/>
    <xf numFmtId="10" fontId="8" fillId="8" borderId="0" xfId="4" applyNumberFormat="1" applyFont="1" applyFill="1"/>
    <xf numFmtId="0" fontId="8" fillId="3" borderId="10" xfId="1" applyNumberFormat="1" applyFont="1" applyFill="1" applyBorder="1" applyAlignment="1">
      <alignment horizontal="center"/>
    </xf>
    <xf numFmtId="0" fontId="8" fillId="3" borderId="15" xfId="1" applyNumberFormat="1" applyFont="1" applyFill="1" applyBorder="1" applyAlignment="1">
      <alignment horizontal="center"/>
    </xf>
    <xf numFmtId="0" fontId="8" fillId="3" borderId="15" xfId="1" applyNumberFormat="1" applyFont="1" applyFill="1" applyBorder="1" applyAlignment="1">
      <alignment horizontal="left"/>
    </xf>
    <xf numFmtId="0" fontId="8" fillId="13" borderId="15" xfId="1" applyNumberFormat="1" applyFont="1" applyFill="1" applyBorder="1" applyAlignment="1" applyProtection="1"/>
    <xf numFmtId="0" fontId="8" fillId="3" borderId="4" xfId="1" applyNumberFormat="1" applyFont="1" applyFill="1" applyBorder="1" applyAlignment="1">
      <alignment horizontal="center"/>
    </xf>
    <xf numFmtId="0" fontId="8" fillId="3" borderId="3" xfId="1" applyNumberFormat="1" applyFont="1" applyFill="1" applyBorder="1" applyAlignment="1">
      <alignment horizontal="center"/>
    </xf>
    <xf numFmtId="0" fontId="8" fillId="3" borderId="3" xfId="1" applyNumberFormat="1" applyFont="1" applyFill="1" applyBorder="1" applyAlignment="1">
      <alignment horizontal="left"/>
    </xf>
    <xf numFmtId="0" fontId="8" fillId="13" borderId="3" xfId="1" applyNumberFormat="1" applyFont="1" applyFill="1" applyBorder="1" applyAlignment="1" applyProtection="1"/>
    <xf numFmtId="0" fontId="8" fillId="3" borderId="7" xfId="1" applyFont="1" applyFill="1" applyBorder="1"/>
    <xf numFmtId="0" fontId="8" fillId="3" borderId="4" xfId="1" applyFont="1" applyFill="1" applyBorder="1" applyAlignment="1">
      <alignment horizontal="center"/>
    </xf>
    <xf numFmtId="0" fontId="8" fillId="9" borderId="1" xfId="1" applyFont="1" applyFill="1" applyBorder="1" applyAlignment="1">
      <alignment horizontal="center"/>
    </xf>
    <xf numFmtId="0" fontId="8" fillId="3" borderId="12" xfId="1" applyFont="1" applyFill="1" applyBorder="1" applyAlignment="1">
      <alignment horizontal="center"/>
    </xf>
    <xf numFmtId="0" fontId="8" fillId="3" borderId="9" xfId="1" applyFont="1" applyFill="1" applyBorder="1" applyAlignment="1">
      <alignment horizontal="center"/>
    </xf>
    <xf numFmtId="0" fontId="8" fillId="3" borderId="8" xfId="1" applyFont="1" applyFill="1" applyBorder="1" applyAlignment="1">
      <alignment horizontal="center"/>
    </xf>
    <xf numFmtId="0" fontId="8" fillId="5" borderId="0" xfId="1" applyFont="1" applyFill="1" applyBorder="1" applyAlignment="1">
      <alignment horizontal="center"/>
    </xf>
    <xf numFmtId="0" fontId="8" fillId="5" borderId="15" xfId="4" applyNumberFormat="1" applyFont="1" applyFill="1" applyBorder="1" applyAlignment="1">
      <alignment horizontal="center"/>
    </xf>
    <xf numFmtId="169" fontId="8" fillId="5" borderId="15" xfId="4" applyNumberFormat="1" applyFont="1" applyFill="1" applyBorder="1" applyAlignment="1"/>
    <xf numFmtId="0" fontId="8" fillId="5" borderId="3" xfId="4" applyNumberFormat="1" applyFont="1" applyFill="1" applyBorder="1" applyAlignment="1">
      <alignment horizontal="center"/>
    </xf>
    <xf numFmtId="169" fontId="8" fillId="5" borderId="3" xfId="4" applyNumberFormat="1" applyFont="1" applyFill="1" applyBorder="1" applyAlignment="1"/>
    <xf numFmtId="169" fontId="8" fillId="5" borderId="15" xfId="4" applyNumberFormat="1" applyFont="1" applyFill="1" applyBorder="1" applyAlignment="1">
      <alignment horizontal="center"/>
    </xf>
    <xf numFmtId="169" fontId="8" fillId="5" borderId="3" xfId="4" applyNumberFormat="1" applyFont="1" applyFill="1" applyBorder="1" applyAlignment="1">
      <alignment horizontal="center"/>
    </xf>
    <xf numFmtId="0" fontId="8" fillId="5" borderId="15" xfId="1" applyFont="1" applyFill="1" applyBorder="1" applyAlignment="1">
      <alignment horizontal="center"/>
    </xf>
    <xf numFmtId="0" fontId="8" fillId="5" borderId="3" xfId="1" applyFont="1" applyFill="1" applyBorder="1" applyAlignment="1">
      <alignment horizontal="center"/>
    </xf>
    <xf numFmtId="0" fontId="17" fillId="3" borderId="0" xfId="1" applyFont="1" applyFill="1" applyBorder="1"/>
    <xf numFmtId="0" fontId="8" fillId="9" borderId="1" xfId="1" applyFont="1" applyFill="1" applyBorder="1" applyAlignment="1">
      <alignment horizontal="center" vertical="center" wrapText="1"/>
    </xf>
    <xf numFmtId="0" fontId="18" fillId="3" borderId="11" xfId="1" applyFont="1" applyFill="1" applyBorder="1"/>
    <xf numFmtId="0" fontId="8" fillId="3" borderId="15" xfId="1" applyFont="1" applyFill="1" applyBorder="1" applyAlignment="1"/>
    <xf numFmtId="0" fontId="18" fillId="3" borderId="9" xfId="1" applyFont="1" applyFill="1" applyBorder="1"/>
    <xf numFmtId="168" fontId="10" fillId="7" borderId="1" xfId="4" applyNumberFormat="1" applyFont="1" applyFill="1" applyBorder="1" applyAlignment="1">
      <alignment horizontal="center" vertical="center" wrapText="1"/>
    </xf>
    <xf numFmtId="170" fontId="10" fillId="9" borderId="1" xfId="4" applyNumberFormat="1" applyFont="1" applyFill="1" applyBorder="1" applyAlignment="1">
      <alignment horizontal="center" vertical="center" wrapText="1"/>
    </xf>
    <xf numFmtId="164" fontId="8" fillId="3" borderId="0" xfId="4" applyNumberFormat="1" applyFont="1" applyFill="1" applyBorder="1" applyAlignment="1">
      <alignment horizontal="center"/>
    </xf>
    <xf numFmtId="168" fontId="8" fillId="3" borderId="0" xfId="4" applyNumberFormat="1" applyFont="1" applyFill="1" applyBorder="1" applyAlignment="1">
      <alignment horizontal="center"/>
    </xf>
    <xf numFmtId="178" fontId="8" fillId="0" borderId="14" xfId="4" applyNumberFormat="1" applyFont="1" applyFill="1" applyBorder="1" applyAlignment="1"/>
    <xf numFmtId="170" fontId="8" fillId="0" borderId="3" xfId="4" applyNumberFormat="1" applyFont="1" applyFill="1" applyBorder="1" applyAlignment="1"/>
    <xf numFmtId="175" fontId="8" fillId="0" borderId="3" xfId="4" applyNumberFormat="1" applyFont="1" applyFill="1" applyBorder="1" applyAlignment="1"/>
    <xf numFmtId="0" fontId="8" fillId="3" borderId="13" xfId="1" applyFont="1" applyFill="1" applyBorder="1"/>
    <xf numFmtId="0" fontId="8" fillId="5" borderId="14" xfId="1" applyNumberFormat="1" applyFont="1" applyFill="1" applyBorder="1" applyAlignment="1"/>
    <xf numFmtId="0" fontId="8" fillId="5" borderId="15" xfId="1" applyNumberFormat="1" applyFont="1" applyFill="1" applyBorder="1" applyAlignment="1"/>
    <xf numFmtId="0" fontId="8" fillId="5" borderId="3" xfId="1" applyNumberFormat="1" applyFont="1" applyFill="1" applyBorder="1" applyAlignment="1"/>
    <xf numFmtId="0" fontId="11" fillId="9" borderId="14" xfId="0" applyFont="1" applyFill="1" applyBorder="1"/>
    <xf numFmtId="0" fontId="11" fillId="9" borderId="15" xfId="0" applyFont="1" applyFill="1" applyBorder="1"/>
    <xf numFmtId="0" fontId="11" fillId="9" borderId="3" xfId="0" applyFont="1" applyFill="1" applyBorder="1"/>
    <xf numFmtId="0" fontId="8" fillId="5" borderId="14" xfId="1" applyFont="1" applyFill="1" applyBorder="1" applyAlignment="1">
      <alignment horizontal="center"/>
    </xf>
    <xf numFmtId="0" fontId="8" fillId="5" borderId="8" xfId="1" applyFont="1" applyFill="1" applyBorder="1"/>
    <xf numFmtId="0" fontId="8" fillId="9" borderId="5" xfId="1" applyFont="1" applyFill="1" applyBorder="1" applyAlignment="1">
      <alignment horizontal="center" vertical="center"/>
    </xf>
    <xf numFmtId="0" fontId="8" fillId="9" borderId="7" xfId="1" applyFont="1" applyFill="1" applyBorder="1" applyAlignment="1">
      <alignment horizontal="center" vertical="center"/>
    </xf>
    <xf numFmtId="0" fontId="8" fillId="5" borderId="13" xfId="1" applyFont="1" applyFill="1" applyBorder="1"/>
    <xf numFmtId="0" fontId="8" fillId="5" borderId="11" xfId="1" applyFont="1" applyFill="1" applyBorder="1" applyAlignment="1">
      <alignment horizontal="center"/>
    </xf>
    <xf numFmtId="0" fontId="8" fillId="5" borderId="10" xfId="1" applyFont="1" applyFill="1" applyBorder="1" applyAlignment="1">
      <alignment horizontal="center"/>
    </xf>
    <xf numFmtId="0" fontId="8" fillId="5" borderId="9" xfId="1" applyFont="1" applyFill="1" applyBorder="1"/>
    <xf numFmtId="0" fontId="8" fillId="5" borderId="7" xfId="1" applyFont="1" applyFill="1" applyBorder="1"/>
    <xf numFmtId="0" fontId="8" fillId="5" borderId="4" xfId="1" applyFont="1" applyFill="1" applyBorder="1"/>
    <xf numFmtId="169" fontId="8" fillId="5" borderId="14" xfId="4" applyNumberFormat="1" applyFont="1" applyFill="1" applyBorder="1" applyAlignment="1">
      <alignment horizontal="center" vertical="center"/>
    </xf>
    <xf numFmtId="169" fontId="8" fillId="5" borderId="15" xfId="4" applyNumberFormat="1" applyFont="1" applyFill="1" applyBorder="1" applyAlignment="1">
      <alignment horizontal="center" vertical="center"/>
    </xf>
    <xf numFmtId="168" fontId="8" fillId="5" borderId="3" xfId="4" applyNumberFormat="1" applyFont="1" applyFill="1" applyBorder="1" applyAlignment="1">
      <alignment horizontal="center" vertical="center"/>
    </xf>
    <xf numFmtId="169" fontId="8" fillId="5" borderId="3" xfId="4" applyNumberFormat="1" applyFont="1" applyFill="1" applyBorder="1" applyAlignment="1">
      <alignment horizontal="center" vertical="center"/>
    </xf>
    <xf numFmtId="0" fontId="8" fillId="5" borderId="14" xfId="1" applyNumberFormat="1" applyFont="1" applyFill="1" applyBorder="1" applyAlignment="1">
      <alignment horizontal="center" vertical="center"/>
    </xf>
    <xf numFmtId="0" fontId="8" fillId="5" borderId="15" xfId="1" applyNumberFormat="1" applyFont="1" applyFill="1" applyBorder="1" applyAlignment="1">
      <alignment horizontal="center" vertical="center"/>
    </xf>
    <xf numFmtId="0" fontId="8" fillId="5" borderId="3" xfId="1" applyNumberFormat="1" applyFont="1" applyFill="1" applyBorder="1" applyAlignment="1">
      <alignment horizontal="center" vertical="center"/>
    </xf>
    <xf numFmtId="0" fontId="11" fillId="5" borderId="12" xfId="0" applyFont="1" applyFill="1" applyBorder="1"/>
    <xf numFmtId="0" fontId="11" fillId="5" borderId="13" xfId="0" applyFont="1" applyFill="1" applyBorder="1"/>
    <xf numFmtId="0" fontId="11" fillId="5" borderId="6" xfId="0" applyFont="1" applyFill="1" applyBorder="1"/>
    <xf numFmtId="0" fontId="18" fillId="5" borderId="10" xfId="1" applyFont="1" applyFill="1" applyBorder="1"/>
    <xf numFmtId="0" fontId="11" fillId="0" borderId="9" xfId="0" applyFont="1" applyBorder="1"/>
    <xf numFmtId="0" fontId="11" fillId="0" borderId="8" xfId="0" applyFont="1" applyBorder="1"/>
    <xf numFmtId="0" fontId="8" fillId="3" borderId="7" xfId="1" applyFont="1" applyFill="1" applyBorder="1" applyAlignment="1">
      <alignment horizontal="center"/>
    </xf>
    <xf numFmtId="0" fontId="8" fillId="5" borderId="12" xfId="1" applyFont="1" applyFill="1" applyBorder="1" applyAlignment="1">
      <alignment horizontal="left"/>
    </xf>
    <xf numFmtId="0" fontId="17" fillId="3" borderId="12" xfId="1" applyFont="1" applyFill="1" applyBorder="1"/>
    <xf numFmtId="0" fontId="18" fillId="3" borderId="6" xfId="1" applyFont="1" applyFill="1" applyBorder="1"/>
    <xf numFmtId="0" fontId="18" fillId="3" borderId="10" xfId="1" applyFont="1" applyFill="1" applyBorder="1"/>
    <xf numFmtId="171" fontId="8" fillId="0" borderId="0" xfId="1" applyNumberFormat="1" applyFont="1" applyBorder="1"/>
    <xf numFmtId="0" fontId="8" fillId="9" borderId="2" xfId="1" applyFont="1" applyFill="1" applyBorder="1" applyAlignment="1">
      <alignment horizontal="center" vertical="center" wrapText="1"/>
    </xf>
    <xf numFmtId="0" fontId="8" fillId="3" borderId="11" xfId="1" applyFont="1" applyFill="1" applyBorder="1" applyAlignment="1">
      <alignment horizontal="center" vertical="center"/>
    </xf>
    <xf numFmtId="0" fontId="8" fillId="3" borderId="0" xfId="1" applyFont="1" applyFill="1" applyBorder="1" applyAlignment="1">
      <alignment horizontal="center" vertical="center"/>
    </xf>
    <xf numFmtId="0" fontId="8" fillId="3" borderId="10" xfId="1" applyFont="1" applyFill="1" applyBorder="1" applyAlignment="1">
      <alignment horizontal="center" vertical="center"/>
    </xf>
    <xf numFmtId="0" fontId="8" fillId="8" borderId="0" xfId="1" applyFont="1" applyFill="1" applyAlignment="1">
      <alignment horizontal="center" vertical="center"/>
    </xf>
    <xf numFmtId="0" fontId="8" fillId="3" borderId="15" xfId="1" applyFont="1" applyFill="1" applyBorder="1" applyAlignment="1">
      <alignment horizontal="center" vertical="center"/>
    </xf>
    <xf numFmtId="0" fontId="8" fillId="5" borderId="13" xfId="1" applyFont="1" applyFill="1" applyBorder="1" applyAlignment="1">
      <alignment horizontal="left"/>
    </xf>
    <xf numFmtId="0" fontId="11" fillId="5" borderId="11" xfId="0" applyFont="1" applyFill="1" applyBorder="1"/>
    <xf numFmtId="0" fontId="11" fillId="8" borderId="0" xfId="0" applyFont="1" applyFill="1" applyAlignment="1">
      <alignment horizontal="center" vertical="center"/>
    </xf>
    <xf numFmtId="0" fontId="12" fillId="5" borderId="13" xfId="1" applyFont="1" applyFill="1" applyBorder="1" applyAlignment="1">
      <alignment horizontal="left"/>
    </xf>
    <xf numFmtId="0" fontId="12" fillId="5" borderId="12" xfId="1" applyFont="1" applyFill="1" applyBorder="1"/>
    <xf numFmtId="0" fontId="12" fillId="5" borderId="12" xfId="1" applyFont="1" applyFill="1" applyBorder="1" applyAlignment="1">
      <alignment horizontal="left"/>
    </xf>
    <xf numFmtId="0" fontId="12" fillId="5" borderId="6" xfId="1" applyFont="1" applyFill="1" applyBorder="1"/>
    <xf numFmtId="0" fontId="12" fillId="5" borderId="11" xfId="1" applyFont="1" applyFill="1" applyBorder="1" applyAlignment="1">
      <alignment horizontal="center"/>
    </xf>
    <xf numFmtId="0" fontId="12" fillId="5" borderId="0" xfId="1" applyFont="1" applyFill="1" applyBorder="1" applyAlignment="1">
      <alignment horizontal="left"/>
    </xf>
    <xf numFmtId="0" fontId="12" fillId="5" borderId="10" xfId="1" applyFont="1" applyFill="1" applyBorder="1"/>
    <xf numFmtId="0" fontId="8" fillId="3" borderId="12" xfId="2" applyFont="1" applyFill="1" applyBorder="1"/>
    <xf numFmtId="0" fontId="8" fillId="3" borderId="6" xfId="2" applyFont="1" applyFill="1" applyBorder="1"/>
    <xf numFmtId="0" fontId="8" fillId="3" borderId="10" xfId="2" applyFont="1" applyFill="1" applyBorder="1"/>
    <xf numFmtId="0" fontId="9" fillId="3" borderId="12" xfId="1" applyFont="1" applyFill="1" applyBorder="1"/>
    <xf numFmtId="0" fontId="14" fillId="3" borderId="12" xfId="2" applyFont="1" applyFill="1" applyBorder="1" applyAlignment="1">
      <alignment horizontal="center"/>
    </xf>
    <xf numFmtId="15" fontId="8" fillId="3" borderId="10" xfId="1" applyNumberFormat="1" applyFont="1" applyFill="1" applyBorder="1"/>
    <xf numFmtId="0" fontId="8" fillId="3" borderId="11" xfId="10" applyFont="1" applyFill="1" applyBorder="1"/>
    <xf numFmtId="0" fontId="8" fillId="3" borderId="10" xfId="10" applyFont="1" applyFill="1" applyBorder="1"/>
    <xf numFmtId="0" fontId="8" fillId="5" borderId="11" xfId="10" applyFont="1" applyFill="1" applyBorder="1"/>
    <xf numFmtId="0" fontId="8" fillId="5" borderId="10" xfId="10" applyFont="1" applyFill="1" applyBorder="1"/>
    <xf numFmtId="0" fontId="13" fillId="9" borderId="5" xfId="1" applyFont="1" applyFill="1" applyBorder="1" applyAlignment="1">
      <alignment horizontal="centerContinuous" vertical="center"/>
    </xf>
    <xf numFmtId="0" fontId="10" fillId="9" borderId="7" xfId="1" applyFont="1" applyFill="1" applyBorder="1" applyAlignment="1">
      <alignment horizontal="centerContinuous" vertical="center"/>
    </xf>
    <xf numFmtId="0" fontId="10" fillId="9" borderId="2" xfId="1" applyFont="1" applyFill="1" applyBorder="1" applyAlignment="1">
      <alignment horizontal="centerContinuous" vertical="center"/>
    </xf>
    <xf numFmtId="0" fontId="1" fillId="5" borderId="13" xfId="1" applyFill="1" applyBorder="1"/>
    <xf numFmtId="0" fontId="2" fillId="5" borderId="12" xfId="1" applyFont="1" applyFill="1" applyBorder="1"/>
    <xf numFmtId="0" fontId="2" fillId="5" borderId="6" xfId="1" applyFont="1" applyFill="1" applyBorder="1"/>
    <xf numFmtId="0" fontId="1" fillId="5" borderId="11" xfId="1" applyFill="1" applyBorder="1"/>
    <xf numFmtId="0" fontId="2" fillId="5" borderId="10" xfId="1" applyFont="1" applyFill="1" applyBorder="1"/>
    <xf numFmtId="0" fontId="1" fillId="5" borderId="10" xfId="1" applyFill="1" applyBorder="1"/>
    <xf numFmtId="0" fontId="1" fillId="5" borderId="9" xfId="1" applyFill="1" applyBorder="1"/>
    <xf numFmtId="0" fontId="1" fillId="5" borderId="8" xfId="1" applyFill="1" applyBorder="1"/>
    <xf numFmtId="0" fontId="1" fillId="5" borderId="4" xfId="1" applyFill="1" applyBorder="1"/>
    <xf numFmtId="0" fontId="1" fillId="3" borderId="9" xfId="1" applyFill="1" applyBorder="1"/>
    <xf numFmtId="0" fontId="2" fillId="3" borderId="8" xfId="1" applyFont="1" applyFill="1" applyBorder="1"/>
    <xf numFmtId="0" fontId="2" fillId="3" borderId="4" xfId="1" applyFont="1" applyFill="1" applyBorder="1"/>
    <xf numFmtId="177" fontId="8" fillId="7" borderId="14" xfId="1" applyNumberFormat="1" applyFont="1" applyFill="1" applyBorder="1" applyAlignment="1">
      <alignment horizontal="center"/>
    </xf>
    <xf numFmtId="169" fontId="10" fillId="7" borderId="1" xfId="13" applyNumberFormat="1" applyFont="1" applyFill="1" applyBorder="1" applyAlignment="1">
      <alignment horizontal="center" vertical="center" wrapText="1"/>
    </xf>
    <xf numFmtId="169" fontId="10" fillId="9" borderId="1" xfId="13" applyNumberFormat="1" applyFont="1" applyFill="1" applyBorder="1" applyAlignment="1">
      <alignment horizontal="center" vertical="center" wrapText="1"/>
    </xf>
    <xf numFmtId="173" fontId="8" fillId="0" borderId="1" xfId="13" applyNumberFormat="1" applyFont="1" applyFill="1" applyBorder="1" applyAlignment="1"/>
    <xf numFmtId="168" fontId="8" fillId="0" borderId="1" xfId="13" applyNumberFormat="1" applyFont="1" applyFill="1" applyBorder="1" applyAlignment="1"/>
    <xf numFmtId="0" fontId="8" fillId="0" borderId="1" xfId="10" applyFont="1" applyBorder="1" applyAlignment="1"/>
    <xf numFmtId="169" fontId="8" fillId="0" borderId="1" xfId="13" applyNumberFormat="1" applyFont="1" applyFill="1" applyBorder="1" applyAlignment="1"/>
    <xf numFmtId="0" fontId="8" fillId="5" borderId="1" xfId="1" applyNumberFormat="1" applyFont="1" applyFill="1" applyBorder="1" applyAlignment="1"/>
    <xf numFmtId="0" fontId="8" fillId="10" borderId="2" xfId="1" applyNumberFormat="1" applyFont="1" applyFill="1" applyBorder="1" applyAlignment="1" applyProtection="1"/>
    <xf numFmtId="164" fontId="8" fillId="10" borderId="1" xfId="1" applyNumberFormat="1" applyFont="1" applyFill="1" applyBorder="1" applyAlignment="1" applyProtection="1">
      <alignment horizontal="center"/>
    </xf>
    <xf numFmtId="168" fontId="8" fillId="5" borderId="14" xfId="4" quotePrefix="1" applyNumberFormat="1" applyFont="1" applyFill="1" applyBorder="1" applyAlignment="1"/>
    <xf numFmtId="168" fontId="8" fillId="5" borderId="15" xfId="4" quotePrefix="1" applyNumberFormat="1" applyFont="1" applyFill="1" applyBorder="1" applyAlignment="1"/>
    <xf numFmtId="168" fontId="8" fillId="5" borderId="3" xfId="4" quotePrefix="1" applyNumberFormat="1" applyFont="1" applyFill="1" applyBorder="1" applyAlignment="1"/>
    <xf numFmtId="0" fontId="10" fillId="7" borderId="1" xfId="4" applyNumberFormat="1" applyFont="1" applyFill="1" applyBorder="1" applyAlignment="1">
      <alignment horizontal="center"/>
    </xf>
    <xf numFmtId="0" fontId="8" fillId="16" borderId="15" xfId="4" applyNumberFormat="1" applyFont="1" applyFill="1" applyBorder="1" applyAlignment="1">
      <alignment horizontal="center"/>
    </xf>
    <xf numFmtId="0" fontId="8" fillId="8" borderId="0" xfId="2" applyFont="1" applyFill="1"/>
    <xf numFmtId="0" fontId="8" fillId="0" borderId="13" xfId="2" applyFont="1" applyFill="1" applyBorder="1"/>
    <xf numFmtId="0" fontId="8" fillId="0" borderId="12" xfId="2" applyFont="1" applyFill="1" applyBorder="1"/>
    <xf numFmtId="0" fontId="10" fillId="0" borderId="12" xfId="2" applyFont="1" applyFill="1" applyBorder="1"/>
    <xf numFmtId="0" fontId="8" fillId="0" borderId="6" xfId="2" applyFont="1" applyFill="1" applyBorder="1"/>
    <xf numFmtId="0" fontId="8" fillId="0" borderId="11" xfId="2" applyFont="1" applyFill="1" applyBorder="1"/>
    <xf numFmtId="0" fontId="8" fillId="0" borderId="0" xfId="2" applyFont="1" applyFill="1" applyBorder="1"/>
    <xf numFmtId="0" fontId="8" fillId="0" borderId="2" xfId="1" applyNumberFormat="1" applyFont="1" applyFill="1" applyBorder="1" applyAlignment="1" applyProtection="1">
      <alignment horizontal="center"/>
    </xf>
    <xf numFmtId="0" fontId="8" fillId="0" borderId="10" xfId="2" applyFont="1" applyFill="1" applyBorder="1"/>
    <xf numFmtId="0" fontId="8" fillId="0" borderId="10" xfId="1" applyFont="1" applyFill="1" applyBorder="1"/>
    <xf numFmtId="0" fontId="8" fillId="0" borderId="9" xfId="1" applyFont="1" applyFill="1" applyBorder="1"/>
    <xf numFmtId="0" fontId="8" fillId="0" borderId="8" xfId="1" applyFont="1" applyFill="1" applyBorder="1"/>
    <xf numFmtId="0" fontId="8" fillId="0" borderId="4" xfId="1" applyFont="1" applyFill="1" applyBorder="1"/>
    <xf numFmtId="168" fontId="8" fillId="12" borderId="14" xfId="4" applyNumberFormat="1" applyFont="1" applyFill="1" applyBorder="1" applyAlignment="1"/>
    <xf numFmtId="168" fontId="8" fillId="12" borderId="15" xfId="4" applyNumberFormat="1" applyFont="1" applyFill="1" applyBorder="1" applyAlignment="1"/>
    <xf numFmtId="168" fontId="8" fillId="12" borderId="3" xfId="4" applyNumberFormat="1" applyFont="1" applyFill="1" applyBorder="1" applyAlignment="1"/>
    <xf numFmtId="0" fontId="8" fillId="5" borderId="1" xfId="1" applyFont="1" applyFill="1" applyBorder="1" applyAlignment="1">
      <alignment horizontal="center"/>
    </xf>
    <xf numFmtId="168" fontId="8" fillId="12" borderId="14" xfId="4" quotePrefix="1" applyNumberFormat="1" applyFont="1" applyFill="1" applyBorder="1" applyAlignment="1">
      <alignment horizontal="center" vertical="center"/>
    </xf>
    <xf numFmtId="168" fontId="8" fillId="12" borderId="15" xfId="4" quotePrefix="1" applyNumberFormat="1" applyFont="1" applyFill="1" applyBorder="1" applyAlignment="1">
      <alignment horizontal="center" vertical="center"/>
    </xf>
    <xf numFmtId="168" fontId="8" fillId="12" borderId="14" xfId="4" quotePrefix="1" applyNumberFormat="1" applyFont="1" applyFill="1" applyBorder="1" applyAlignment="1"/>
    <xf numFmtId="168" fontId="8" fillId="12" borderId="15" xfId="4" quotePrefix="1" applyNumberFormat="1" applyFont="1" applyFill="1" applyBorder="1" applyAlignment="1"/>
    <xf numFmtId="168" fontId="8" fillId="12" borderId="3" xfId="4" quotePrefix="1" applyNumberFormat="1" applyFont="1" applyFill="1" applyBorder="1" applyAlignment="1"/>
    <xf numFmtId="2" fontId="8" fillId="12" borderId="15" xfId="4" applyNumberFormat="1" applyFont="1" applyFill="1" applyBorder="1" applyAlignment="1"/>
    <xf numFmtId="2" fontId="8" fillId="12" borderId="3" xfId="4" applyNumberFormat="1" applyFont="1" applyFill="1" applyBorder="1" applyAlignment="1"/>
    <xf numFmtId="164" fontId="8" fillId="12" borderId="14" xfId="4" applyNumberFormat="1" applyFont="1" applyFill="1" applyBorder="1" applyAlignment="1"/>
    <xf numFmtId="164" fontId="8" fillId="12" borderId="15" xfId="4" applyNumberFormat="1" applyFont="1" applyFill="1" applyBorder="1" applyAlignment="1"/>
    <xf numFmtId="164" fontId="8" fillId="12" borderId="3" xfId="4" applyNumberFormat="1" applyFont="1" applyFill="1" applyBorder="1" applyAlignment="1"/>
    <xf numFmtId="0" fontId="8" fillId="17" borderId="1" xfId="1" applyFont="1" applyFill="1" applyBorder="1" applyAlignment="1">
      <alignment horizontal="center"/>
    </xf>
    <xf numFmtId="0" fontId="10" fillId="9" borderId="1" xfId="1" applyNumberFormat="1" applyFont="1" applyFill="1" applyBorder="1"/>
    <xf numFmtId="0" fontId="8" fillId="7" borderId="1" xfId="1" applyFont="1" applyFill="1" applyBorder="1"/>
    <xf numFmtId="14" fontId="8" fillId="5" borderId="1" xfId="1" applyNumberFormat="1" applyFont="1" applyFill="1" applyBorder="1"/>
    <xf numFmtId="0" fontId="8" fillId="0" borderId="4" xfId="1" applyNumberFormat="1" applyFont="1" applyFill="1" applyBorder="1" applyAlignment="1" applyProtection="1"/>
    <xf numFmtId="0" fontId="8" fillId="0" borderId="3" xfId="2" applyFont="1" applyFill="1" applyBorder="1" applyAlignment="1"/>
    <xf numFmtId="0" fontId="8" fillId="0" borderId="10" xfId="1" applyFont="1" applyFill="1" applyBorder="1" applyAlignment="1"/>
    <xf numFmtId="0" fontId="12" fillId="12" borderId="14" xfId="1" applyNumberFormat="1" applyFont="1" applyFill="1" applyBorder="1" applyAlignment="1" applyProtection="1"/>
    <xf numFmtId="0" fontId="12" fillId="12" borderId="3" xfId="1" applyNumberFormat="1" applyFont="1" applyFill="1" applyBorder="1" applyAlignment="1" applyProtection="1"/>
    <xf numFmtId="0" fontId="8" fillId="0" borderId="15" xfId="1" applyFont="1" applyFill="1" applyBorder="1" applyAlignment="1"/>
    <xf numFmtId="0" fontId="8" fillId="0" borderId="3" xfId="1" applyFont="1" applyFill="1" applyBorder="1" applyAlignment="1"/>
    <xf numFmtId="0" fontId="8" fillId="16" borderId="6" xfId="1" applyFont="1" applyFill="1" applyBorder="1" applyAlignment="1"/>
    <xf numFmtId="0" fontId="8" fillId="0" borderId="14" xfId="1" applyFont="1" applyFill="1" applyBorder="1" applyAlignment="1"/>
    <xf numFmtId="0" fontId="8" fillId="0" borderId="15" xfId="2" applyFont="1" applyFill="1" applyBorder="1" applyAlignment="1"/>
    <xf numFmtId="0" fontId="8" fillId="0" borderId="4" xfId="1" applyFont="1" applyFill="1" applyBorder="1" applyAlignment="1"/>
    <xf numFmtId="0" fontId="8" fillId="0" borderId="14" xfId="2" applyFont="1" applyFill="1" applyBorder="1" applyAlignment="1"/>
    <xf numFmtId="0" fontId="8" fillId="0" borderId="10" xfId="1" applyNumberFormat="1" applyFont="1" applyFill="1" applyBorder="1" applyAlignment="1" applyProtection="1"/>
    <xf numFmtId="0" fontId="12" fillId="12" borderId="15" xfId="1" applyNumberFormat="1" applyFont="1" applyFill="1" applyBorder="1" applyAlignment="1" applyProtection="1"/>
    <xf numFmtId="0" fontId="8" fillId="0" borderId="6" xfId="1" applyNumberFormat="1" applyFont="1" applyFill="1" applyBorder="1" applyAlignment="1" applyProtection="1"/>
    <xf numFmtId="0" fontId="8" fillId="8" borderId="0" xfId="1" applyFont="1" applyFill="1"/>
    <xf numFmtId="0" fontId="8" fillId="2" borderId="0" xfId="1" applyFont="1" applyFill="1"/>
    <xf numFmtId="0" fontId="8" fillId="10" borderId="3" xfId="1" applyNumberFormat="1" applyFont="1" applyFill="1" applyBorder="1" applyAlignment="1" applyProtection="1"/>
    <xf numFmtId="0" fontId="8" fillId="9" borderId="1" xfId="1" applyFont="1" applyFill="1" applyBorder="1" applyAlignment="1">
      <alignment horizontal="center" vertical="center"/>
    </xf>
    <xf numFmtId="0" fontId="8" fillId="5" borderId="1" xfId="1" applyFont="1" applyFill="1" applyBorder="1"/>
    <xf numFmtId="0" fontId="8" fillId="9" borderId="1" xfId="1" applyFont="1" applyFill="1" applyBorder="1"/>
    <xf numFmtId="0" fontId="8" fillId="8" borderId="0" xfId="1" applyFont="1" applyFill="1" applyAlignment="1">
      <alignment horizontal="center" vertical="center"/>
    </xf>
    <xf numFmtId="0" fontId="8" fillId="0" borderId="0" xfId="1" applyNumberFormat="1" applyFont="1" applyFill="1" applyBorder="1" applyAlignment="1" applyProtection="1">
      <alignment horizontal="center"/>
    </xf>
    <xf numFmtId="0" fontId="8" fillId="8" borderId="0" xfId="2" applyFont="1" applyFill="1" applyAlignment="1">
      <alignment horizontal="center" vertical="center"/>
    </xf>
    <xf numFmtId="0" fontId="8" fillId="0" borderId="11" xfId="2" applyFont="1" applyFill="1" applyBorder="1" applyAlignment="1">
      <alignment horizontal="center" vertical="center"/>
    </xf>
    <xf numFmtId="0" fontId="8" fillId="9" borderId="1" xfId="2" applyFont="1" applyFill="1" applyBorder="1" applyAlignment="1">
      <alignment horizontal="center" vertical="center"/>
    </xf>
    <xf numFmtId="0" fontId="8" fillId="0" borderId="10" xfId="2" applyFont="1" applyFill="1" applyBorder="1" applyAlignment="1">
      <alignment horizontal="center" vertical="center"/>
    </xf>
    <xf numFmtId="0" fontId="11" fillId="8" borderId="0" xfId="0" applyFont="1" applyFill="1" applyBorder="1"/>
    <xf numFmtId="0" fontId="11" fillId="8" borderId="0" xfId="0" applyFont="1" applyFill="1" applyAlignment="1">
      <alignment horizontal="center"/>
    </xf>
    <xf numFmtId="0" fontId="11" fillId="8" borderId="0" xfId="0" applyFont="1" applyFill="1" applyAlignment="1">
      <alignment horizontal="right"/>
    </xf>
    <xf numFmtId="0" fontId="11" fillId="8" borderId="0" xfId="0" applyFont="1" applyFill="1" applyAlignment="1">
      <alignment horizontal="right" vertical="center"/>
    </xf>
    <xf numFmtId="11" fontId="11" fillId="8" borderId="0" xfId="0" applyNumberFormat="1" applyFont="1" applyFill="1"/>
    <xf numFmtId="179" fontId="8" fillId="5" borderId="3" xfId="1" applyNumberFormat="1" applyFont="1" applyFill="1" applyBorder="1" applyAlignment="1">
      <alignment horizontal="center"/>
    </xf>
    <xf numFmtId="180" fontId="8" fillId="3" borderId="3" xfId="1" applyNumberFormat="1" applyFont="1" applyFill="1" applyBorder="1" applyAlignment="1"/>
    <xf numFmtId="0" fontId="8" fillId="3" borderId="3" xfId="1" applyNumberFormat="1" applyFont="1" applyFill="1" applyBorder="1" applyAlignment="1">
      <alignment horizontal="center" vertical="center"/>
    </xf>
    <xf numFmtId="180" fontId="8" fillId="3" borderId="3" xfId="1" applyNumberFormat="1" applyFont="1" applyFill="1" applyBorder="1" applyAlignment="1">
      <alignment horizontal="right" vertical="center"/>
    </xf>
    <xf numFmtId="179" fontId="8" fillId="5" borderId="15" xfId="1" applyNumberFormat="1" applyFont="1" applyFill="1" applyBorder="1" applyAlignment="1">
      <alignment horizontal="center"/>
    </xf>
    <xf numFmtId="180" fontId="8" fillId="3" borderId="15" xfId="1" applyNumberFormat="1" applyFont="1" applyFill="1" applyBorder="1" applyAlignment="1"/>
    <xf numFmtId="0" fontId="8" fillId="3" borderId="15" xfId="1" applyNumberFormat="1" applyFont="1" applyFill="1" applyBorder="1" applyAlignment="1">
      <alignment horizontal="center" vertical="center"/>
    </xf>
    <xf numFmtId="180" fontId="8" fillId="3" borderId="15" xfId="1" applyNumberFormat="1" applyFont="1" applyFill="1" applyBorder="1" applyAlignment="1">
      <alignment horizontal="right" vertical="center"/>
    </xf>
    <xf numFmtId="179" fontId="8" fillId="5" borderId="15" xfId="1" applyNumberFormat="1" applyFont="1" applyFill="1" applyBorder="1" applyAlignment="1">
      <alignment horizontal="center" vertical="center"/>
    </xf>
    <xf numFmtId="169" fontId="11" fillId="0" borderId="3" xfId="0" applyNumberFormat="1" applyFont="1" applyBorder="1"/>
    <xf numFmtId="170" fontId="11" fillId="0" borderId="3" xfId="0" applyNumberFormat="1" applyFont="1" applyBorder="1"/>
    <xf numFmtId="169" fontId="11" fillId="0" borderId="3" xfId="0" applyNumberFormat="1" applyFont="1" applyBorder="1" applyAlignment="1">
      <alignment horizontal="center" vertical="center"/>
    </xf>
    <xf numFmtId="0" fontId="11" fillId="0" borderId="3" xfId="0" applyFont="1" applyBorder="1"/>
    <xf numFmtId="176" fontId="11" fillId="5" borderId="3" xfId="0" applyNumberFormat="1" applyFont="1" applyFill="1" applyBorder="1" applyAlignment="1">
      <alignment horizontal="center"/>
    </xf>
    <xf numFmtId="0" fontId="11" fillId="5" borderId="3" xfId="0" applyFont="1" applyFill="1" applyBorder="1" applyAlignment="1">
      <alignment horizontal="center"/>
    </xf>
    <xf numFmtId="169" fontId="11" fillId="5" borderId="3" xfId="0" applyNumberFormat="1" applyFont="1" applyFill="1" applyBorder="1" applyAlignment="1">
      <alignment horizontal="center"/>
    </xf>
    <xf numFmtId="0" fontId="11" fillId="5" borderId="3" xfId="0" applyFont="1" applyFill="1" applyBorder="1" applyAlignment="1"/>
    <xf numFmtId="180" fontId="11" fillId="5" borderId="3" xfId="0" applyNumberFormat="1" applyFont="1" applyFill="1" applyBorder="1"/>
    <xf numFmtId="169" fontId="11" fillId="0" borderId="15" xfId="0" applyNumberFormat="1" applyFont="1" applyBorder="1"/>
    <xf numFmtId="170" fontId="11" fillId="0" borderId="15" xfId="0" applyNumberFormat="1" applyFont="1" applyBorder="1"/>
    <xf numFmtId="169" fontId="11" fillId="0" borderId="15" xfId="0" applyNumberFormat="1" applyFont="1" applyBorder="1" applyAlignment="1">
      <alignment horizontal="center" vertical="center"/>
    </xf>
    <xf numFmtId="0" fontId="11" fillId="0" borderId="15" xfId="0" applyFont="1" applyBorder="1"/>
    <xf numFmtId="176" fontId="11" fillId="5" borderId="15" xfId="0" applyNumberFormat="1" applyFont="1" applyFill="1" applyBorder="1" applyAlignment="1">
      <alignment horizontal="center"/>
    </xf>
    <xf numFmtId="0" fontId="11" fillId="5" borderId="15" xfId="0" applyFont="1" applyFill="1" applyBorder="1" applyAlignment="1">
      <alignment horizontal="center"/>
    </xf>
    <xf numFmtId="169" fontId="11" fillId="5" borderId="15" xfId="0" applyNumberFormat="1" applyFont="1" applyFill="1" applyBorder="1" applyAlignment="1">
      <alignment horizontal="center"/>
    </xf>
    <xf numFmtId="0" fontId="11" fillId="5" borderId="15" xfId="0" applyFont="1" applyFill="1" applyBorder="1" applyAlignment="1"/>
    <xf numFmtId="180" fontId="11" fillId="5" borderId="15" xfId="0" applyNumberFormat="1" applyFont="1" applyFill="1" applyBorder="1"/>
    <xf numFmtId="0" fontId="11" fillId="5" borderId="15" xfId="0" applyFont="1" applyFill="1" applyBorder="1" applyAlignment="1">
      <alignment horizontal="center" vertical="center"/>
    </xf>
    <xf numFmtId="179" fontId="8" fillId="5" borderId="14" xfId="1" applyNumberFormat="1" applyFont="1" applyFill="1" applyBorder="1" applyAlignment="1">
      <alignment horizontal="center" vertical="center"/>
    </xf>
    <xf numFmtId="0" fontId="8" fillId="3" borderId="14" xfId="1" applyNumberFormat="1" applyFont="1" applyFill="1" applyBorder="1" applyAlignment="1">
      <alignment horizontal="center" vertical="center"/>
    </xf>
    <xf numFmtId="180" fontId="8" fillId="3" borderId="14" xfId="1" applyNumberFormat="1" applyFont="1" applyFill="1" applyBorder="1" applyAlignment="1">
      <alignment horizontal="right" vertical="center"/>
    </xf>
    <xf numFmtId="180" fontId="8" fillId="3" borderId="14" xfId="1" applyNumberFormat="1" applyFont="1" applyFill="1" applyBorder="1" applyAlignment="1"/>
    <xf numFmtId="179" fontId="8" fillId="5" borderId="3" xfId="1" applyNumberFormat="1" applyFont="1" applyFill="1" applyBorder="1" applyAlignment="1"/>
    <xf numFmtId="180" fontId="8" fillId="18" borderId="3" xfId="1" applyNumberFormat="1" applyFont="1" applyFill="1" applyBorder="1" applyAlignment="1">
      <alignment horizontal="center" vertical="center"/>
    </xf>
    <xf numFmtId="180" fontId="8" fillId="3" borderId="3" xfId="1" applyNumberFormat="1" applyFont="1" applyFill="1" applyBorder="1" applyAlignment="1">
      <alignment horizontal="center" vertical="center"/>
    </xf>
    <xf numFmtId="0" fontId="8" fillId="3" borderId="3" xfId="1" applyNumberFormat="1" applyFont="1" applyFill="1" applyBorder="1" applyAlignment="1">
      <alignment horizontal="right" vertical="center"/>
    </xf>
    <xf numFmtId="179" fontId="8" fillId="5" borderId="15" xfId="1" applyNumberFormat="1" applyFont="1" applyFill="1" applyBorder="1" applyAlignment="1"/>
    <xf numFmtId="180" fontId="8" fillId="18" borderId="15" xfId="1" applyNumberFormat="1" applyFont="1" applyFill="1" applyBorder="1" applyAlignment="1">
      <alignment horizontal="center" vertical="center"/>
    </xf>
    <xf numFmtId="180" fontId="8" fillId="3" borderId="15" xfId="1" applyNumberFormat="1" applyFont="1" applyFill="1" applyBorder="1" applyAlignment="1">
      <alignment horizontal="center" vertical="center"/>
    </xf>
    <xf numFmtId="0" fontId="8" fillId="3" borderId="15" xfId="1" applyNumberFormat="1" applyFont="1" applyFill="1" applyBorder="1" applyAlignment="1">
      <alignment horizontal="right" vertical="center"/>
    </xf>
    <xf numFmtId="176" fontId="11" fillId="5" borderId="14" xfId="0" applyNumberFormat="1" applyFont="1" applyFill="1" applyBorder="1" applyAlignment="1">
      <alignment horizontal="center"/>
    </xf>
    <xf numFmtId="0" fontId="11" fillId="5" borderId="14" xfId="0" applyFont="1" applyFill="1" applyBorder="1" applyAlignment="1">
      <alignment horizontal="center" vertical="center"/>
    </xf>
    <xf numFmtId="0" fontId="11" fillId="5" borderId="14" xfId="0" applyFont="1" applyFill="1" applyBorder="1" applyAlignment="1">
      <alignment horizontal="center"/>
    </xf>
    <xf numFmtId="169" fontId="11" fillId="5" borderId="14" xfId="0" applyNumberFormat="1" applyFont="1" applyFill="1" applyBorder="1" applyAlignment="1">
      <alignment horizontal="center"/>
    </xf>
    <xf numFmtId="0" fontId="11" fillId="5" borderId="14" xfId="0" applyFont="1" applyFill="1" applyBorder="1" applyAlignment="1"/>
    <xf numFmtId="180" fontId="11" fillId="5" borderId="14" xfId="0" applyNumberFormat="1" applyFont="1" applyFill="1" applyBorder="1"/>
    <xf numFmtId="176" fontId="11" fillId="0" borderId="3" xfId="0" applyNumberFormat="1" applyFont="1" applyBorder="1" applyAlignment="1">
      <alignment horizontal="center"/>
    </xf>
    <xf numFmtId="0" fontId="11" fillId="0" borderId="3" xfId="0" applyFont="1" applyBorder="1" applyAlignment="1">
      <alignment horizontal="center" vertical="center"/>
    </xf>
    <xf numFmtId="0" fontId="11" fillId="0" borderId="3" xfId="0" applyFont="1" applyBorder="1" applyAlignment="1">
      <alignment horizontal="center"/>
    </xf>
    <xf numFmtId="168" fontId="11" fillId="0" borderId="3" xfId="0" applyNumberFormat="1" applyFont="1" applyBorder="1" applyAlignment="1">
      <alignment horizontal="center"/>
    </xf>
    <xf numFmtId="0" fontId="11" fillId="0" borderId="3" xfId="0" applyFont="1" applyBorder="1" applyAlignment="1"/>
    <xf numFmtId="180" fontId="11" fillId="0" borderId="3" xfId="0" applyNumberFormat="1" applyFont="1" applyBorder="1"/>
    <xf numFmtId="176" fontId="11" fillId="0" borderId="15" xfId="0" applyNumberFormat="1" applyFont="1" applyBorder="1" applyAlignment="1">
      <alignment horizontal="center"/>
    </xf>
    <xf numFmtId="0" fontId="11" fillId="0" borderId="15" xfId="0" applyFont="1" applyBorder="1" applyAlignment="1">
      <alignment horizontal="center" vertical="center"/>
    </xf>
    <xf numFmtId="0" fontId="11" fillId="0" borderId="15" xfId="0" applyFont="1" applyBorder="1" applyAlignment="1">
      <alignment horizontal="center"/>
    </xf>
    <xf numFmtId="168" fontId="11" fillId="0" borderId="15" xfId="0" applyNumberFormat="1" applyFont="1" applyBorder="1" applyAlignment="1">
      <alignment horizontal="center"/>
    </xf>
    <xf numFmtId="0" fontId="11" fillId="0" borderId="15" xfId="0" applyFont="1" applyBorder="1" applyAlignment="1"/>
    <xf numFmtId="180" fontId="11" fillId="0" borderId="15" xfId="0" applyNumberFormat="1" applyFont="1" applyBorder="1"/>
    <xf numFmtId="179" fontId="8" fillId="5" borderId="14" xfId="1" applyNumberFormat="1" applyFont="1" applyFill="1" applyBorder="1" applyAlignment="1"/>
    <xf numFmtId="180" fontId="8" fillId="18" borderId="14" xfId="1" applyNumberFormat="1" applyFont="1" applyFill="1" applyBorder="1" applyAlignment="1">
      <alignment horizontal="center" vertical="center"/>
    </xf>
    <xf numFmtId="180" fontId="8" fillId="3" borderId="14" xfId="1" applyNumberFormat="1" applyFont="1" applyFill="1" applyBorder="1" applyAlignment="1">
      <alignment horizontal="center" vertical="center"/>
    </xf>
    <xf numFmtId="0" fontId="8" fillId="3" borderId="14" xfId="1" applyNumberFormat="1" applyFont="1" applyFill="1" applyBorder="1" applyAlignment="1">
      <alignment horizontal="right" vertical="center"/>
    </xf>
    <xf numFmtId="181" fontId="11" fillId="8" borderId="0" xfId="0" applyNumberFormat="1" applyFont="1" applyFill="1" applyAlignment="1"/>
    <xf numFmtId="176" fontId="11" fillId="0" borderId="14" xfId="0" applyNumberFormat="1" applyFont="1" applyBorder="1" applyAlignment="1">
      <alignment horizontal="center"/>
    </xf>
    <xf numFmtId="0" fontId="11" fillId="0" borderId="14" xfId="0" applyFont="1" applyBorder="1" applyAlignment="1">
      <alignment horizontal="center" vertical="center"/>
    </xf>
    <xf numFmtId="0" fontId="11" fillId="0" borderId="14" xfId="0" applyFont="1" applyBorder="1" applyAlignment="1">
      <alignment horizontal="center"/>
    </xf>
    <xf numFmtId="168" fontId="11" fillId="0" borderId="14" xfId="0" applyNumberFormat="1" applyFont="1" applyBorder="1" applyAlignment="1">
      <alignment horizontal="center"/>
    </xf>
    <xf numFmtId="0" fontId="11" fillId="0" borderId="14" xfId="0" applyFont="1" applyBorder="1" applyAlignment="1"/>
    <xf numFmtId="180" fontId="11" fillId="0" borderId="14" xfId="0" applyNumberFormat="1" applyFont="1" applyBorder="1"/>
    <xf numFmtId="169" fontId="11" fillId="0" borderId="15" xfId="0" applyNumberFormat="1" applyFont="1" applyBorder="1" applyAlignment="1">
      <alignment horizontal="center"/>
    </xf>
    <xf numFmtId="11" fontId="11" fillId="8" borderId="0" xfId="0" applyNumberFormat="1" applyFont="1" applyFill="1" applyBorder="1"/>
    <xf numFmtId="169" fontId="11" fillId="0" borderId="3" xfId="0" applyNumberFormat="1" applyFont="1" applyBorder="1" applyAlignment="1">
      <alignment horizontal="center"/>
    </xf>
    <xf numFmtId="179" fontId="8" fillId="5" borderId="3" xfId="1" applyNumberFormat="1" applyFont="1" applyFill="1" applyBorder="1" applyAlignment="1">
      <alignment horizontal="left"/>
    </xf>
    <xf numFmtId="179" fontId="8" fillId="5" borderId="15" xfId="1" applyNumberFormat="1" applyFont="1" applyFill="1" applyBorder="1" applyAlignment="1">
      <alignment horizontal="left"/>
    </xf>
    <xf numFmtId="0" fontId="8" fillId="19" borderId="1" xfId="1" applyFont="1" applyFill="1" applyBorder="1" applyAlignment="1">
      <alignment horizontal="center"/>
    </xf>
    <xf numFmtId="0" fontId="10" fillId="12" borderId="1" xfId="1" applyFont="1" applyFill="1" applyBorder="1" applyAlignment="1">
      <alignment horizontal="right"/>
    </xf>
    <xf numFmtId="3" fontId="8" fillId="19" borderId="1" xfId="1" applyNumberFormat="1" applyFont="1" applyFill="1" applyBorder="1" applyAlignment="1">
      <alignment horizontal="center"/>
    </xf>
    <xf numFmtId="179" fontId="8" fillId="5" borderId="14" xfId="1" applyNumberFormat="1" applyFont="1" applyFill="1" applyBorder="1" applyAlignment="1">
      <alignment horizontal="left"/>
    </xf>
    <xf numFmtId="0" fontId="11" fillId="0" borderId="14" xfId="0" applyFont="1" applyBorder="1"/>
    <xf numFmtId="169" fontId="11" fillId="0" borderId="14" xfId="0" applyNumberFormat="1" applyFont="1" applyBorder="1" applyAlignment="1">
      <alignment horizontal="center"/>
    </xf>
    <xf numFmtId="0" fontId="8" fillId="8" borderId="0" xfId="1" applyFont="1" applyFill="1" applyBorder="1"/>
    <xf numFmtId="0" fontId="8" fillId="3" borderId="1" xfId="1" applyNumberFormat="1" applyFont="1" applyFill="1" applyBorder="1" applyAlignment="1">
      <alignment horizontal="left"/>
    </xf>
    <xf numFmtId="180" fontId="8" fillId="18" borderId="1" xfId="1" applyNumberFormat="1" applyFont="1" applyFill="1" applyBorder="1" applyAlignment="1">
      <alignment horizontal="center" vertical="center"/>
    </xf>
    <xf numFmtId="179" fontId="8" fillId="5" borderId="1" xfId="1" applyNumberFormat="1" applyFont="1" applyFill="1" applyBorder="1" applyAlignment="1">
      <alignment horizontal="left"/>
    </xf>
    <xf numFmtId="0" fontId="8" fillId="3" borderId="1" xfId="1" applyNumberFormat="1" applyFont="1" applyFill="1" applyBorder="1" applyAlignment="1">
      <alignment horizontal="center" vertical="center"/>
    </xf>
    <xf numFmtId="180" fontId="8" fillId="3" borderId="1" xfId="1" applyNumberFormat="1" applyFont="1" applyFill="1" applyBorder="1" applyAlignment="1">
      <alignment horizontal="center" vertical="center"/>
    </xf>
    <xf numFmtId="180" fontId="8" fillId="3" borderId="1" xfId="1" applyNumberFormat="1" applyFont="1" applyFill="1" applyBorder="1" applyAlignment="1">
      <alignment horizontal="right" vertical="center"/>
    </xf>
    <xf numFmtId="180" fontId="8" fillId="3" borderId="1" xfId="1" applyNumberFormat="1" applyFont="1" applyFill="1" applyBorder="1" applyAlignment="1"/>
    <xf numFmtId="169" fontId="11" fillId="0" borderId="14" xfId="0" applyNumberFormat="1" applyFont="1" applyBorder="1"/>
    <xf numFmtId="0" fontId="8" fillId="9" borderId="1" xfId="0" applyFont="1" applyFill="1" applyBorder="1" applyAlignment="1">
      <alignment horizontal="center" vertical="center" wrapText="1"/>
    </xf>
    <xf numFmtId="182" fontId="8" fillId="9" borderId="1" xfId="0" applyNumberFormat="1" applyFont="1" applyFill="1" applyBorder="1" applyAlignment="1">
      <alignment horizontal="center" vertical="center" wrapText="1"/>
    </xf>
    <xf numFmtId="0" fontId="8" fillId="8" borderId="0" xfId="0" applyFont="1" applyFill="1" applyBorder="1" applyAlignment="1">
      <alignment horizontal="center" vertical="center"/>
    </xf>
    <xf numFmtId="0" fontId="8" fillId="9" borderId="1" xfId="0" applyFont="1" applyFill="1" applyBorder="1" applyAlignment="1">
      <alignment horizontal="centerContinuous" vertical="center"/>
    </xf>
    <xf numFmtId="0" fontId="8" fillId="9" borderId="12" xfId="0" applyFont="1" applyFill="1" applyBorder="1" applyAlignment="1">
      <alignment horizontal="centerContinuous" vertical="center"/>
    </xf>
    <xf numFmtId="182" fontId="8" fillId="9" borderId="12" xfId="0" applyNumberFormat="1" applyFont="1" applyFill="1" applyBorder="1" applyAlignment="1">
      <alignment horizontal="centerContinuous" vertical="center"/>
    </xf>
    <xf numFmtId="0" fontId="8" fillId="9" borderId="13" xfId="0" applyFont="1" applyFill="1" applyBorder="1" applyAlignment="1">
      <alignment horizontal="centerContinuous" vertical="center"/>
    </xf>
    <xf numFmtId="0" fontId="8" fillId="9" borderId="2" xfId="0" applyFont="1" applyFill="1" applyBorder="1" applyAlignment="1">
      <alignment horizontal="centerContinuous" vertical="center"/>
    </xf>
    <xf numFmtId="0" fontId="8" fillId="9" borderId="7" xfId="0" applyFont="1" applyFill="1" applyBorder="1" applyAlignment="1">
      <alignment horizontal="centerContinuous" vertical="center"/>
    </xf>
    <xf numFmtId="0" fontId="8" fillId="9" borderId="5" xfId="0" applyFont="1" applyFill="1" applyBorder="1" applyAlignment="1">
      <alignment horizontal="centerContinuous" vertical="center"/>
    </xf>
    <xf numFmtId="0" fontId="11" fillId="0" borderId="4" xfId="0" applyFont="1" applyBorder="1"/>
    <xf numFmtId="0" fontId="11" fillId="0" borderId="10" xfId="0" applyFont="1" applyBorder="1"/>
    <xf numFmtId="0" fontId="8" fillId="3" borderId="4" xfId="2" applyFont="1" applyFill="1" applyBorder="1"/>
    <xf numFmtId="0" fontId="8" fillId="3" borderId="3" xfId="2" applyFont="1" applyFill="1" applyBorder="1" applyAlignment="1">
      <alignment horizontal="right"/>
    </xf>
    <xf numFmtId="0" fontId="8" fillId="3" borderId="11" xfId="2" applyFont="1" applyFill="1" applyBorder="1"/>
    <xf numFmtId="183" fontId="8" fillId="3" borderId="15" xfId="1" applyNumberFormat="1" applyFont="1" applyFill="1" applyBorder="1" applyAlignment="1">
      <alignment horizontal="center"/>
    </xf>
    <xf numFmtId="171" fontId="8" fillId="3" borderId="15" xfId="1" applyNumberFormat="1" applyFont="1" applyFill="1" applyBorder="1" applyAlignment="1">
      <alignment horizontal="right"/>
    </xf>
    <xf numFmtId="183" fontId="8" fillId="3" borderId="14" xfId="1" applyNumberFormat="1" applyFont="1" applyFill="1" applyBorder="1" applyAlignment="1">
      <alignment horizontal="center"/>
    </xf>
    <xf numFmtId="171" fontId="8" fillId="3" borderId="14" xfId="1" applyNumberFormat="1" applyFont="1" applyFill="1" applyBorder="1" applyAlignment="1">
      <alignment horizontal="right"/>
    </xf>
    <xf numFmtId="177" fontId="8" fillId="3" borderId="0" xfId="2" applyNumberFormat="1" applyFont="1" applyFill="1" applyBorder="1" applyAlignment="1">
      <alignment horizontal="center"/>
    </xf>
    <xf numFmtId="0" fontId="8" fillId="19" borderId="4" xfId="1" applyFont="1" applyFill="1" applyBorder="1" applyAlignment="1">
      <alignment horizontal="center"/>
    </xf>
    <xf numFmtId="0" fontId="10" fillId="9" borderId="3" xfId="1" applyFont="1" applyFill="1" applyBorder="1" applyAlignment="1">
      <alignment horizontal="right"/>
    </xf>
    <xf numFmtId="0" fontId="8" fillId="19" borderId="10" xfId="1" applyFont="1" applyFill="1" applyBorder="1" applyAlignment="1">
      <alignment horizontal="center"/>
    </xf>
    <xf numFmtId="0" fontId="10" fillId="9" borderId="15" xfId="1" applyFont="1" applyFill="1" applyBorder="1" applyAlignment="1">
      <alignment horizontal="right"/>
    </xf>
    <xf numFmtId="11" fontId="8" fillId="19" borderId="10" xfId="1" applyNumberFormat="1" applyFont="1" applyFill="1" applyBorder="1" applyAlignment="1">
      <alignment horizontal="center"/>
    </xf>
    <xf numFmtId="3" fontId="8" fillId="19" borderId="10" xfId="1" applyNumberFormat="1" applyFont="1" applyFill="1" applyBorder="1" applyAlignment="1">
      <alignment horizontal="center"/>
    </xf>
    <xf numFmtId="184" fontId="8" fillId="19" borderId="6" xfId="1" applyNumberFormat="1" applyFont="1" applyFill="1" applyBorder="1" applyAlignment="1">
      <alignment horizontal="center"/>
    </xf>
    <xf numFmtId="0" fontId="10" fillId="9" borderId="14" xfId="1" applyFont="1" applyFill="1" applyBorder="1" applyAlignment="1">
      <alignment horizontal="right"/>
    </xf>
    <xf numFmtId="0" fontId="11" fillId="0" borderId="10" xfId="0" applyFont="1" applyBorder="1" applyAlignment="1">
      <alignment horizontal="center" vertical="center"/>
    </xf>
    <xf numFmtId="0" fontId="11" fillId="0" borderId="6" xfId="0" applyFont="1" applyBorder="1" applyAlignment="1">
      <alignment horizontal="center" vertical="center"/>
    </xf>
    <xf numFmtId="0" fontId="11" fillId="0" borderId="6" xfId="0" applyFont="1" applyBorder="1"/>
    <xf numFmtId="0" fontId="11" fillId="0" borderId="12" xfId="0" applyFont="1" applyBorder="1"/>
    <xf numFmtId="0" fontId="11" fillId="0" borderId="13" xfId="0" applyFont="1" applyBorder="1"/>
    <xf numFmtId="0" fontId="11" fillId="5" borderId="4" xfId="0" applyFont="1" applyFill="1" applyBorder="1"/>
    <xf numFmtId="185" fontId="8" fillId="5" borderId="8" xfId="1" applyNumberFormat="1" applyFont="1" applyFill="1" applyBorder="1" applyAlignment="1">
      <alignment horizontal="center"/>
    </xf>
    <xf numFmtId="0" fontId="8" fillId="5" borderId="9" xfId="2" applyFont="1" applyFill="1" applyBorder="1"/>
    <xf numFmtId="0" fontId="11" fillId="5" borderId="10" xfId="0" applyFont="1" applyFill="1" applyBorder="1"/>
    <xf numFmtId="0" fontId="8" fillId="3" borderId="2" xfId="1" applyFont="1" applyFill="1" applyBorder="1" applyAlignment="1">
      <alignment horizontal="center"/>
    </xf>
    <xf numFmtId="0" fontId="8" fillId="5" borderId="11" xfId="2" applyFont="1" applyFill="1" applyBorder="1"/>
    <xf numFmtId="170" fontId="8" fillId="3" borderId="10" xfId="1" applyNumberFormat="1" applyFont="1" applyFill="1" applyBorder="1" applyAlignment="1">
      <alignment horizontal="center"/>
    </xf>
    <xf numFmtId="0" fontId="8" fillId="9" borderId="15" xfId="1" applyFont="1" applyFill="1" applyBorder="1"/>
    <xf numFmtId="170" fontId="8" fillId="3" borderId="6" xfId="1" applyNumberFormat="1" applyFont="1" applyFill="1" applyBorder="1" applyAlignment="1">
      <alignment horizontal="center"/>
    </xf>
    <xf numFmtId="0" fontId="8" fillId="9" borderId="14" xfId="1" applyFont="1" applyFill="1" applyBorder="1"/>
    <xf numFmtId="185" fontId="8" fillId="12" borderId="4" xfId="1" applyNumberFormat="1" applyFont="1" applyFill="1" applyBorder="1" applyAlignment="1">
      <alignment horizontal="center"/>
    </xf>
    <xf numFmtId="0" fontId="8" fillId="9" borderId="3" xfId="1" applyFont="1" applyFill="1" applyBorder="1"/>
    <xf numFmtId="185" fontId="8" fillId="3" borderId="4" xfId="1" applyNumberFormat="1" applyFont="1" applyFill="1" applyBorder="1" applyAlignment="1">
      <alignment horizontal="center"/>
    </xf>
    <xf numFmtId="185" fontId="8" fillId="3" borderId="10" xfId="1" applyNumberFormat="1" applyFont="1" applyFill="1" applyBorder="1" applyAlignment="1">
      <alignment horizontal="center"/>
    </xf>
    <xf numFmtId="0" fontId="8" fillId="5" borderId="15" xfId="2" applyFont="1" applyFill="1" applyBorder="1"/>
    <xf numFmtId="185" fontId="8" fillId="18" borderId="10" xfId="1" applyNumberFormat="1" applyFont="1" applyFill="1" applyBorder="1" applyAlignment="1">
      <alignment horizontal="center"/>
    </xf>
    <xf numFmtId="185" fontId="8" fillId="7" borderId="2" xfId="1" applyNumberFormat="1" applyFont="1" applyFill="1" applyBorder="1" applyAlignment="1">
      <alignment horizontal="center"/>
    </xf>
    <xf numFmtId="0" fontId="8" fillId="3" borderId="6" xfId="1" applyFont="1" applyFill="1" applyBorder="1" applyAlignment="1">
      <alignment horizontal="center"/>
    </xf>
    <xf numFmtId="0" fontId="8" fillId="20" borderId="0" xfId="1" applyFont="1" applyFill="1"/>
    <xf numFmtId="0" fontId="8" fillId="20" borderId="0" xfId="2" applyFont="1" applyFill="1"/>
    <xf numFmtId="22" fontId="8" fillId="20" borderId="0" xfId="1" applyNumberFormat="1" applyFont="1" applyFill="1"/>
    <xf numFmtId="0" fontId="2" fillId="0" borderId="0" xfId="21"/>
    <xf numFmtId="8" fontId="2" fillId="0" borderId="4" xfId="21" applyNumberFormat="1" applyBorder="1"/>
    <xf numFmtId="4" fontId="2" fillId="0" borderId="9" xfId="21" applyNumberFormat="1" applyBorder="1"/>
    <xf numFmtId="4" fontId="2" fillId="0" borderId="3" xfId="21" applyNumberFormat="1" applyBorder="1"/>
    <xf numFmtId="4" fontId="2" fillId="0" borderId="8" xfId="21" applyNumberFormat="1" applyBorder="1"/>
    <xf numFmtId="170" fontId="2" fillId="0" borderId="9" xfId="21" applyNumberFormat="1" applyBorder="1"/>
    <xf numFmtId="8" fontId="2" fillId="0" borderId="10" xfId="21" applyNumberFormat="1" applyBorder="1"/>
    <xf numFmtId="4" fontId="2" fillId="0" borderId="11" xfId="21" applyNumberFormat="1" applyBorder="1"/>
    <xf numFmtId="4" fontId="2" fillId="0" borderId="15" xfId="21" applyNumberFormat="1" applyBorder="1"/>
    <xf numFmtId="4" fontId="2" fillId="0" borderId="0" xfId="21" applyNumberFormat="1" applyBorder="1"/>
    <xf numFmtId="170" fontId="2" fillId="0" borderId="11" xfId="21" applyNumberFormat="1" applyBorder="1"/>
    <xf numFmtId="8" fontId="2" fillId="0" borderId="6" xfId="21" applyNumberFormat="1" applyBorder="1"/>
    <xf numFmtId="4" fontId="2" fillId="22" borderId="13" xfId="21" applyNumberFormat="1" applyFill="1" applyBorder="1"/>
    <xf numFmtId="4" fontId="2" fillId="22" borderId="14" xfId="21" applyNumberFormat="1" applyFill="1" applyBorder="1"/>
    <xf numFmtId="4" fontId="2" fillId="0" borderId="14" xfId="21" applyNumberFormat="1" applyBorder="1"/>
    <xf numFmtId="0" fontId="2" fillId="0" borderId="2" xfId="21" applyBorder="1"/>
    <xf numFmtId="0" fontId="2" fillId="0" borderId="5" xfId="21" applyBorder="1" applyAlignment="1">
      <alignment horizontal="center"/>
    </xf>
    <xf numFmtId="0" fontId="2" fillId="0" borderId="1" xfId="21" applyBorder="1" applyAlignment="1">
      <alignment horizontal="center"/>
    </xf>
    <xf numFmtId="0" fontId="2" fillId="0" borderId="7" xfId="21" applyBorder="1" applyAlignment="1">
      <alignment horizontal="center"/>
    </xf>
    <xf numFmtId="8" fontId="2" fillId="0" borderId="0" xfId="21" applyNumberFormat="1" applyFill="1"/>
    <xf numFmtId="10" fontId="0" fillId="22" borderId="0" xfId="26" applyNumberFormat="1" applyFont="1" applyFill="1"/>
    <xf numFmtId="4" fontId="2" fillId="0" borderId="0" xfId="21" applyNumberFormat="1"/>
    <xf numFmtId="0" fontId="2" fillId="16" borderId="0" xfId="21" applyNumberFormat="1" applyFill="1" applyAlignment="1">
      <alignment horizontal="center"/>
    </xf>
    <xf numFmtId="4" fontId="2" fillId="22" borderId="0" xfId="21" applyNumberFormat="1" applyFill="1" applyAlignment="1">
      <alignment horizontal="center"/>
    </xf>
    <xf numFmtId="0" fontId="2" fillId="22" borderId="0" xfId="21" applyFill="1"/>
    <xf numFmtId="10" fontId="2" fillId="22" borderId="0" xfId="26" applyNumberFormat="1" applyFill="1"/>
    <xf numFmtId="0" fontId="8" fillId="0" borderId="0" xfId="21" applyFont="1" applyBorder="1"/>
    <xf numFmtId="0" fontId="8" fillId="0" borderId="0" xfId="21" applyFont="1"/>
    <xf numFmtId="0" fontId="8" fillId="0" borderId="0" xfId="21" applyFont="1" applyAlignment="1">
      <alignment horizontal="right"/>
    </xf>
    <xf numFmtId="0" fontId="8" fillId="3" borderId="0" xfId="21" applyFont="1" applyFill="1"/>
    <xf numFmtId="0" fontId="8" fillId="3" borderId="0" xfId="21" applyFont="1" applyFill="1" applyAlignment="1">
      <alignment horizontal="right"/>
    </xf>
    <xf numFmtId="14" fontId="8" fillId="3" borderId="0" xfId="21" applyNumberFormat="1" applyFont="1" applyFill="1" applyAlignment="1">
      <alignment horizontal="left"/>
    </xf>
    <xf numFmtId="0" fontId="8" fillId="3" borderId="0" xfId="21" applyFont="1" applyFill="1" applyBorder="1"/>
    <xf numFmtId="2" fontId="8" fillId="23" borderId="1" xfId="21" applyNumberFormat="1" applyFont="1" applyFill="1" applyBorder="1" applyAlignment="1" applyProtection="1">
      <alignment horizontal="right"/>
    </xf>
    <xf numFmtId="164" fontId="8" fillId="23" borderId="1" xfId="21" applyNumberFormat="1" applyFont="1" applyFill="1" applyBorder="1" applyAlignment="1" applyProtection="1">
      <alignment horizontal="right"/>
    </xf>
    <xf numFmtId="0" fontId="8" fillId="3" borderId="0" xfId="21" applyFont="1" applyFill="1" applyProtection="1"/>
    <xf numFmtId="2" fontId="8" fillId="23" borderId="2" xfId="21" applyNumberFormat="1" applyFont="1" applyFill="1" applyBorder="1" applyAlignment="1" applyProtection="1">
      <alignment horizontal="right"/>
    </xf>
    <xf numFmtId="164" fontId="8" fillId="23" borderId="5" xfId="21" applyNumberFormat="1" applyFont="1" applyFill="1" applyBorder="1" applyAlignment="1" applyProtection="1">
      <alignment horizontal="right"/>
    </xf>
    <xf numFmtId="0" fontId="8" fillId="3" borderId="7" xfId="21" applyFont="1" applyFill="1" applyBorder="1" applyProtection="1"/>
    <xf numFmtId="0" fontId="10" fillId="2" borderId="5" xfId="21" applyFont="1" applyFill="1" applyBorder="1" applyProtection="1"/>
    <xf numFmtId="4" fontId="8" fillId="23" borderId="15" xfId="26" applyNumberFormat="1" applyFont="1" applyFill="1" applyBorder="1" applyAlignment="1" applyProtection="1">
      <alignment horizontal="right"/>
    </xf>
    <xf numFmtId="4" fontId="8" fillId="23" borderId="15" xfId="21" applyNumberFormat="1" applyFont="1" applyFill="1" applyBorder="1" applyAlignment="1" applyProtection="1">
      <alignment horizontal="right"/>
    </xf>
    <xf numFmtId="4" fontId="8" fillId="23" borderId="2" xfId="26" applyNumberFormat="1" applyFont="1" applyFill="1" applyBorder="1" applyAlignment="1" applyProtection="1">
      <alignment horizontal="right"/>
    </xf>
    <xf numFmtId="4" fontId="8" fillId="23" borderId="5" xfId="21" applyNumberFormat="1" applyFont="1" applyFill="1" applyBorder="1" applyAlignment="1" applyProtection="1">
      <alignment horizontal="right"/>
    </xf>
    <xf numFmtId="4" fontId="8" fillId="3" borderId="7" xfId="21" applyNumberFormat="1" applyFont="1" applyFill="1" applyBorder="1" applyProtection="1"/>
    <xf numFmtId="0" fontId="10" fillId="2" borderId="11" xfId="21" applyFont="1" applyFill="1" applyBorder="1" applyProtection="1"/>
    <xf numFmtId="169" fontId="8" fillId="23" borderId="1" xfId="26" applyNumberFormat="1" applyFont="1" applyFill="1" applyBorder="1" applyAlignment="1" applyProtection="1">
      <alignment horizontal="right"/>
    </xf>
    <xf numFmtId="169" fontId="8" fillId="23" borderId="2" xfId="26" applyNumberFormat="1" applyFont="1" applyFill="1" applyBorder="1" applyAlignment="1" applyProtection="1">
      <alignment horizontal="right"/>
    </xf>
    <xf numFmtId="0" fontId="8" fillId="3" borderId="0" xfId="21" applyFont="1" applyFill="1" applyBorder="1" applyProtection="1"/>
    <xf numFmtId="169" fontId="8" fillId="3" borderId="0" xfId="21" applyNumberFormat="1" applyFont="1" applyFill="1"/>
    <xf numFmtId="169" fontId="8" fillId="3" borderId="0" xfId="26" applyNumberFormat="1" applyFont="1" applyFill="1" applyBorder="1" applyProtection="1"/>
    <xf numFmtId="4" fontId="22" fillId="23" borderId="2" xfId="21" applyNumberFormat="1" applyFont="1" applyFill="1" applyBorder="1" applyAlignment="1" applyProtection="1">
      <alignment horizontal="right"/>
    </xf>
    <xf numFmtId="0" fontId="8" fillId="23" borderId="7" xfId="21" applyFont="1" applyFill="1" applyBorder="1" applyAlignment="1" applyProtection="1">
      <alignment horizontal="right"/>
    </xf>
    <xf numFmtId="0" fontId="10" fillId="2" borderId="1" xfId="21" applyFont="1" applyFill="1" applyBorder="1" applyProtection="1"/>
    <xf numFmtId="0" fontId="8" fillId="3" borderId="0" xfId="21" applyFont="1" applyFill="1" applyBorder="1" applyAlignment="1" applyProtection="1">
      <alignment horizontal="right"/>
    </xf>
    <xf numFmtId="0" fontId="8" fillId="3" borderId="0" xfId="21" applyFont="1" applyFill="1" applyBorder="1" applyProtection="1">
      <protection locked="0"/>
    </xf>
    <xf numFmtId="0" fontId="8" fillId="3" borderId="0" xfId="21" applyFont="1" applyFill="1" applyAlignment="1" applyProtection="1">
      <alignment horizontal="right"/>
    </xf>
    <xf numFmtId="0" fontId="8" fillId="23" borderId="2" xfId="21" applyNumberFormat="1" applyFont="1" applyFill="1" applyBorder="1" applyAlignment="1" applyProtection="1">
      <alignment horizontal="right"/>
    </xf>
    <xf numFmtId="164" fontId="8" fillId="23" borderId="7" xfId="21" applyNumberFormat="1" applyFont="1" applyFill="1" applyBorder="1" applyAlignment="1" applyProtection="1">
      <alignment horizontal="right"/>
    </xf>
    <xf numFmtId="0" fontId="10" fillId="2" borderId="9" xfId="21" applyFont="1" applyFill="1" applyBorder="1" applyProtection="1"/>
    <xf numFmtId="0" fontId="8" fillId="0" borderId="3" xfId="21" applyFont="1" applyFill="1" applyBorder="1" applyAlignment="1" applyProtection="1">
      <alignment horizontal="right"/>
    </xf>
    <xf numFmtId="4" fontId="8" fillId="23" borderId="3" xfId="21" applyNumberFormat="1" applyFont="1" applyFill="1" applyBorder="1" applyAlignment="1" applyProtection="1">
      <alignment horizontal="right"/>
    </xf>
    <xf numFmtId="0" fontId="8" fillId="0" borderId="0" xfId="21" applyFont="1" applyBorder="1" applyAlignment="1" applyProtection="1">
      <alignment horizontal="right"/>
      <protection locked="0"/>
    </xf>
    <xf numFmtId="0" fontId="10" fillId="2" borderId="3" xfId="21" applyFont="1" applyFill="1" applyBorder="1" applyProtection="1"/>
    <xf numFmtId="170" fontId="8" fillId="0" borderId="15" xfId="31" applyNumberFormat="1" applyFont="1" applyFill="1" applyBorder="1" applyAlignment="1" applyProtection="1">
      <alignment horizontal="right"/>
    </xf>
    <xf numFmtId="170" fontId="8" fillId="23" borderId="15" xfId="21" applyNumberFormat="1" applyFont="1" applyFill="1" applyBorder="1" applyAlignment="1" applyProtection="1">
      <alignment horizontal="right"/>
    </xf>
    <xf numFmtId="170" fontId="8" fillId="0" borderId="0" xfId="21" applyNumberFormat="1" applyFont="1" applyFill="1" applyBorder="1" applyAlignment="1" applyProtection="1">
      <alignment horizontal="right"/>
      <protection locked="0"/>
    </xf>
    <xf numFmtId="0" fontId="10" fillId="2" borderId="15" xfId="21" applyFont="1" applyFill="1" applyBorder="1" applyProtection="1"/>
    <xf numFmtId="43" fontId="8" fillId="0" borderId="14" xfId="31" applyFont="1" applyFill="1" applyBorder="1" applyAlignment="1" applyProtection="1">
      <alignment horizontal="right"/>
    </xf>
    <xf numFmtId="4" fontId="8" fillId="23" borderId="14" xfId="21" applyNumberFormat="1" applyFont="1" applyFill="1" applyBorder="1" applyAlignment="1" applyProtection="1">
      <alignment horizontal="right"/>
    </xf>
    <xf numFmtId="169" fontId="8" fillId="0" borderId="12" xfId="21" applyNumberFormat="1" applyFont="1" applyFill="1" applyBorder="1" applyAlignment="1" applyProtection="1">
      <alignment horizontal="right"/>
      <protection locked="0"/>
    </xf>
    <xf numFmtId="0" fontId="10" fillId="2" borderId="14" xfId="21" applyFont="1" applyFill="1" applyBorder="1" applyProtection="1"/>
    <xf numFmtId="43" fontId="8" fillId="0" borderId="1" xfId="31" applyFont="1" applyFill="1" applyBorder="1" applyAlignment="1" applyProtection="1">
      <alignment horizontal="right"/>
    </xf>
    <xf numFmtId="4" fontId="8" fillId="23" borderId="1" xfId="21" applyNumberFormat="1" applyFont="1" applyFill="1" applyBorder="1" applyAlignment="1" applyProtection="1">
      <alignment horizontal="right"/>
    </xf>
    <xf numFmtId="169" fontId="8" fillId="0" borderId="7" xfId="21" applyNumberFormat="1" applyFont="1" applyFill="1" applyBorder="1" applyAlignment="1" applyProtection="1">
      <alignment horizontal="right"/>
      <protection locked="0"/>
    </xf>
    <xf numFmtId="0" fontId="8" fillId="3" borderId="3" xfId="21" applyFont="1" applyFill="1" applyBorder="1" applyAlignment="1" applyProtection="1">
      <alignment horizontal="right"/>
      <protection locked="0"/>
    </xf>
    <xf numFmtId="169" fontId="8" fillId="23" borderId="3" xfId="26" applyNumberFormat="1" applyFont="1" applyFill="1" applyBorder="1" applyAlignment="1" applyProtection="1">
      <alignment horizontal="right"/>
    </xf>
    <xf numFmtId="164" fontId="8" fillId="23" borderId="3" xfId="21" applyNumberFormat="1" applyFont="1" applyFill="1" applyBorder="1" applyAlignment="1" applyProtection="1">
      <alignment horizontal="right"/>
    </xf>
    <xf numFmtId="0" fontId="8" fillId="3" borderId="1" xfId="21" applyFont="1" applyFill="1" applyBorder="1" applyAlignment="1" applyProtection="1">
      <alignment horizontal="right"/>
      <protection locked="0"/>
    </xf>
    <xf numFmtId="4" fontId="8" fillId="0" borderId="1" xfId="21" applyNumberFormat="1" applyFont="1" applyFill="1" applyBorder="1" applyAlignment="1" applyProtection="1">
      <alignment horizontal="right"/>
    </xf>
    <xf numFmtId="9" fontId="8" fillId="0" borderId="1" xfId="21" applyNumberFormat="1" applyFont="1" applyFill="1" applyBorder="1" applyAlignment="1" applyProtection="1">
      <alignment horizontal="right"/>
      <protection locked="0"/>
    </xf>
    <xf numFmtId="0" fontId="10" fillId="2" borderId="17" xfId="21" applyFont="1" applyFill="1" applyBorder="1" applyProtection="1"/>
    <xf numFmtId="0" fontId="8" fillId="3" borderId="3" xfId="21" applyFont="1" applyFill="1" applyBorder="1" applyAlignment="1" applyProtection="1">
      <alignment horizontal="right"/>
    </xf>
    <xf numFmtId="169" fontId="8" fillId="23" borderId="3" xfId="21" applyNumberFormat="1" applyFont="1" applyFill="1" applyBorder="1" applyAlignment="1" applyProtection="1">
      <alignment horizontal="right"/>
    </xf>
    <xf numFmtId="169" fontId="8" fillId="0" borderId="3" xfId="21" applyNumberFormat="1" applyFont="1" applyFill="1" applyBorder="1" applyAlignment="1" applyProtection="1">
      <alignment horizontal="right"/>
      <protection locked="0"/>
    </xf>
    <xf numFmtId="169" fontId="8" fillId="23" borderId="9" xfId="21" applyNumberFormat="1" applyFont="1" applyFill="1" applyBorder="1" applyAlignment="1" applyProtection="1">
      <alignment horizontal="right"/>
    </xf>
    <xf numFmtId="0" fontId="10" fillId="2" borderId="18" xfId="21" applyFont="1" applyFill="1" applyBorder="1" applyProtection="1"/>
    <xf numFmtId="169" fontId="8" fillId="0" borderId="1" xfId="21" applyNumberFormat="1" applyFont="1" applyBorder="1" applyAlignment="1" applyProtection="1">
      <alignment horizontal="right"/>
      <protection locked="0"/>
    </xf>
    <xf numFmtId="169" fontId="8" fillId="23" borderId="1" xfId="21" applyNumberFormat="1" applyFont="1" applyFill="1" applyBorder="1" applyAlignment="1" applyProtection="1">
      <alignment horizontal="right"/>
    </xf>
    <xf numFmtId="169" fontId="8" fillId="0" borderId="1" xfId="21" applyNumberFormat="1" applyFont="1" applyFill="1" applyBorder="1" applyAlignment="1" applyProtection="1">
      <alignment horizontal="right"/>
      <protection locked="0"/>
    </xf>
    <xf numFmtId="169" fontId="8" fillId="23" borderId="5" xfId="21" applyNumberFormat="1" applyFont="1" applyFill="1" applyBorder="1" applyAlignment="1" applyProtection="1">
      <alignment horizontal="right"/>
    </xf>
    <xf numFmtId="0" fontId="8" fillId="0" borderId="1" xfId="21" applyFont="1" applyBorder="1" applyAlignment="1" applyProtection="1">
      <alignment horizontal="right"/>
      <protection locked="0"/>
    </xf>
    <xf numFmtId="0" fontId="8" fillId="0" borderId="7" xfId="21" applyFont="1" applyFill="1" applyBorder="1" applyAlignment="1" applyProtection="1">
      <alignment horizontal="right"/>
      <protection locked="0"/>
    </xf>
    <xf numFmtId="0" fontId="23" fillId="2" borderId="1" xfId="21" applyFont="1" applyFill="1" applyBorder="1" applyProtection="1"/>
    <xf numFmtId="169" fontId="8" fillId="3" borderId="12" xfId="26" applyNumberFormat="1" applyFont="1" applyFill="1" applyBorder="1" applyAlignment="1" applyProtection="1">
      <alignment horizontal="right"/>
    </xf>
    <xf numFmtId="164" fontId="8" fillId="23" borderId="1" xfId="21" quotePrefix="1" applyNumberFormat="1" applyFont="1" applyFill="1" applyBorder="1" applyAlignment="1" applyProtection="1">
      <alignment horizontal="right"/>
    </xf>
    <xf numFmtId="0" fontId="8" fillId="0" borderId="1" xfId="21" applyFont="1" applyFill="1" applyBorder="1" applyAlignment="1" applyProtection="1">
      <alignment horizontal="right"/>
      <protection locked="0"/>
    </xf>
    <xf numFmtId="0" fontId="8" fillId="0" borderId="4" xfId="21" applyFont="1" applyFill="1" applyBorder="1" applyAlignment="1" applyProtection="1">
      <alignment horizontal="right"/>
      <protection locked="0"/>
    </xf>
    <xf numFmtId="0" fontId="8" fillId="0" borderId="9" xfId="21" applyFont="1" applyFill="1" applyBorder="1" applyAlignment="1" applyProtection="1">
      <alignment horizontal="right"/>
      <protection locked="0"/>
    </xf>
    <xf numFmtId="169" fontId="8" fillId="23" borderId="11" xfId="26" applyNumberFormat="1" applyFont="1" applyFill="1" applyBorder="1" applyAlignment="1" applyProtection="1">
      <alignment horizontal="right"/>
    </xf>
    <xf numFmtId="49" fontId="8" fillId="3" borderId="6" xfId="21" applyNumberFormat="1" applyFont="1" applyFill="1" applyBorder="1" applyAlignment="1" applyProtection="1">
      <alignment horizontal="right"/>
      <protection locked="0"/>
    </xf>
    <xf numFmtId="0" fontId="10" fillId="2" borderId="15" xfId="45" applyFont="1" applyFill="1" applyBorder="1" applyProtection="1"/>
    <xf numFmtId="43" fontId="8" fillId="3" borderId="10" xfId="21" applyNumberFormat="1" applyFont="1" applyFill="1" applyBorder="1"/>
    <xf numFmtId="170" fontId="8" fillId="3" borderId="11" xfId="21" applyNumberFormat="1" applyFont="1" applyFill="1" applyBorder="1"/>
    <xf numFmtId="169" fontId="8" fillId="0" borderId="4" xfId="26" applyNumberFormat="1" applyFont="1" applyFill="1" applyBorder="1" applyAlignment="1" applyProtection="1">
      <alignment horizontal="right"/>
      <protection locked="0"/>
    </xf>
    <xf numFmtId="2" fontId="8" fillId="0" borderId="9" xfId="21" applyNumberFormat="1" applyFont="1" applyFill="1" applyBorder="1" applyAlignment="1" applyProtection="1">
      <alignment horizontal="right"/>
      <protection locked="0"/>
    </xf>
    <xf numFmtId="169" fontId="8" fillId="23" borderId="9" xfId="26" applyNumberFormat="1" applyFont="1" applyFill="1" applyBorder="1" applyAlignment="1" applyProtection="1">
      <alignment horizontal="right"/>
    </xf>
    <xf numFmtId="0" fontId="8" fillId="0" borderId="2" xfId="21" applyFont="1" applyBorder="1" applyAlignment="1" applyProtection="1">
      <alignment horizontal="right"/>
      <protection locked="0"/>
    </xf>
    <xf numFmtId="169" fontId="8" fillId="0" borderId="10" xfId="26" applyNumberFormat="1" applyFont="1" applyFill="1" applyBorder="1" applyAlignment="1" applyProtection="1">
      <alignment horizontal="right"/>
      <protection locked="0"/>
    </xf>
    <xf numFmtId="169" fontId="8" fillId="0" borderId="11" xfId="26" applyNumberFormat="1" applyFont="1" applyFill="1" applyBorder="1" applyAlignment="1" applyProtection="1">
      <alignment horizontal="right"/>
      <protection locked="0"/>
    </xf>
    <xf numFmtId="169" fontId="8" fillId="0" borderId="3" xfId="26" applyNumberFormat="1" applyFont="1" applyFill="1" applyBorder="1" applyAlignment="1" applyProtection="1">
      <alignment horizontal="right"/>
      <protection locked="0"/>
    </xf>
    <xf numFmtId="0" fontId="8" fillId="0" borderId="10" xfId="21" applyFont="1" applyFill="1" applyBorder="1" applyAlignment="1" applyProtection="1">
      <alignment horizontal="right"/>
      <protection locked="0"/>
    </xf>
    <xf numFmtId="0" fontId="8" fillId="0" borderId="11" xfId="21" applyFont="1" applyFill="1" applyBorder="1" applyAlignment="1" applyProtection="1">
      <alignment horizontal="right"/>
      <protection locked="0"/>
    </xf>
    <xf numFmtId="0" fontId="8" fillId="0" borderId="3" xfId="21" applyFont="1" applyFill="1" applyBorder="1" applyAlignment="1" applyProtection="1">
      <alignment horizontal="right"/>
      <protection locked="0"/>
    </xf>
    <xf numFmtId="2" fontId="8" fillId="23" borderId="9" xfId="26" applyNumberFormat="1" applyFont="1" applyFill="1" applyBorder="1" applyAlignment="1" applyProtection="1">
      <alignment horizontal="right"/>
    </xf>
    <xf numFmtId="2" fontId="8" fillId="0" borderId="10" xfId="21" applyNumberFormat="1" applyFont="1" applyFill="1" applyBorder="1" applyAlignment="1" applyProtection="1">
      <alignment horizontal="right"/>
      <protection locked="0"/>
    </xf>
    <xf numFmtId="2" fontId="8" fillId="0" borderId="11" xfId="21" applyNumberFormat="1" applyFont="1" applyFill="1" applyBorder="1" applyAlignment="1" applyProtection="1">
      <alignment horizontal="right"/>
      <protection locked="0"/>
    </xf>
    <xf numFmtId="2" fontId="8" fillId="23" borderId="3" xfId="26" applyNumberFormat="1" applyFont="1" applyFill="1" applyBorder="1" applyAlignment="1" applyProtection="1">
      <alignment horizontal="right"/>
    </xf>
    <xf numFmtId="2" fontId="8" fillId="0" borderId="3" xfId="21" applyNumberFormat="1" applyFont="1" applyFill="1" applyBorder="1" applyAlignment="1" applyProtection="1">
      <alignment horizontal="right"/>
      <protection locked="0"/>
    </xf>
    <xf numFmtId="2" fontId="8" fillId="0" borderId="2" xfId="21" applyNumberFormat="1" applyFont="1" applyFill="1" applyBorder="1" applyAlignment="1" applyProtection="1">
      <alignment horizontal="right"/>
      <protection locked="0"/>
    </xf>
    <xf numFmtId="0" fontId="8" fillId="0" borderId="10" xfId="26" applyNumberFormat="1" applyFont="1" applyFill="1" applyBorder="1" applyAlignment="1" applyProtection="1">
      <alignment horizontal="right"/>
      <protection locked="0"/>
    </xf>
    <xf numFmtId="0" fontId="8" fillId="23" borderId="3" xfId="21" applyNumberFormat="1" applyFont="1" applyFill="1" applyBorder="1" applyAlignment="1" applyProtection="1">
      <alignment horizontal="right"/>
    </xf>
    <xf numFmtId="0" fontId="8" fillId="0" borderId="3" xfId="21" applyNumberFormat="1" applyFont="1" applyFill="1" applyBorder="1" applyAlignment="1" applyProtection="1">
      <alignment horizontal="right"/>
      <protection locked="0"/>
    </xf>
    <xf numFmtId="0" fontId="8" fillId="0" borderId="11" xfId="26" applyNumberFormat="1" applyFont="1" applyFill="1" applyBorder="1" applyAlignment="1" applyProtection="1">
      <alignment horizontal="right"/>
      <protection locked="0"/>
    </xf>
    <xf numFmtId="0" fontId="8" fillId="23" borderId="9" xfId="26" applyNumberFormat="1" applyFont="1" applyFill="1" applyBorder="1" applyAlignment="1" applyProtection="1">
      <alignment horizontal="right"/>
    </xf>
    <xf numFmtId="0" fontId="8" fillId="0" borderId="4" xfId="21" applyNumberFormat="1" applyFont="1" applyFill="1" applyBorder="1" applyAlignment="1" applyProtection="1">
      <alignment horizontal="right"/>
      <protection locked="0"/>
    </xf>
    <xf numFmtId="169" fontId="8" fillId="0" borderId="11" xfId="21" applyNumberFormat="1" applyFont="1" applyFill="1" applyBorder="1" applyAlignment="1" applyProtection="1">
      <alignment horizontal="right"/>
      <protection locked="0"/>
    </xf>
    <xf numFmtId="0" fontId="8" fillId="0" borderId="10" xfId="26" quotePrefix="1" applyNumberFormat="1" applyFont="1" applyFill="1" applyBorder="1" applyAlignment="1" applyProtection="1">
      <alignment horizontal="right"/>
    </xf>
    <xf numFmtId="0" fontId="8" fillId="0" borderId="11" xfId="26" applyNumberFormat="1" applyFont="1" applyFill="1" applyBorder="1" applyAlignment="1" applyProtection="1">
      <alignment horizontal="right"/>
    </xf>
    <xf numFmtId="1" fontId="8" fillId="23" borderId="1" xfId="26" applyNumberFormat="1" applyFont="1" applyFill="1" applyBorder="1" applyAlignment="1" applyProtection="1">
      <alignment horizontal="right"/>
    </xf>
    <xf numFmtId="0" fontId="8" fillId="0" borderId="3" xfId="26" applyNumberFormat="1" applyFont="1" applyFill="1" applyBorder="1" applyAlignment="1" applyProtection="1">
      <alignment horizontal="right"/>
      <protection locked="0"/>
    </xf>
    <xf numFmtId="1" fontId="8" fillId="23" borderId="9" xfId="26" applyNumberFormat="1" applyFont="1" applyFill="1" applyBorder="1" applyAlignment="1" applyProtection="1">
      <alignment horizontal="right"/>
    </xf>
    <xf numFmtId="0" fontId="8" fillId="0" borderId="4" xfId="26" applyNumberFormat="1" applyFont="1" applyFill="1" applyBorder="1" applyAlignment="1" applyProtection="1">
      <alignment horizontal="right"/>
      <protection locked="0"/>
    </xf>
    <xf numFmtId="4" fontId="8" fillId="0" borderId="10" xfId="31" applyNumberFormat="1" applyFont="1" applyFill="1" applyBorder="1" applyAlignment="1" applyProtection="1">
      <alignment horizontal="right"/>
      <protection locked="0"/>
    </xf>
    <xf numFmtId="4" fontId="8" fillId="0" borderId="11" xfId="31" applyNumberFormat="1" applyFont="1" applyFill="1" applyBorder="1" applyAlignment="1" applyProtection="1">
      <alignment horizontal="right"/>
      <protection locked="0"/>
    </xf>
    <xf numFmtId="4" fontId="8" fillId="0" borderId="3" xfId="21" applyNumberFormat="1" applyFont="1" applyFill="1" applyBorder="1" applyAlignment="1" applyProtection="1">
      <alignment horizontal="right"/>
      <protection locked="0"/>
    </xf>
    <xf numFmtId="4" fontId="8" fillId="23" borderId="9" xfId="21" applyNumberFormat="1" applyFont="1" applyFill="1" applyBorder="1" applyAlignment="1" applyProtection="1">
      <alignment horizontal="right"/>
    </xf>
    <xf numFmtId="4" fontId="8" fillId="0" borderId="4" xfId="21" applyNumberFormat="1" applyFont="1" applyFill="1" applyBorder="1" applyAlignment="1" applyProtection="1">
      <alignment horizontal="right"/>
      <protection locked="0"/>
    </xf>
    <xf numFmtId="4" fontId="8" fillId="0" borderId="1" xfId="21" applyNumberFormat="1" applyFont="1" applyFill="1" applyBorder="1" applyAlignment="1" applyProtection="1">
      <alignment horizontal="right"/>
      <protection locked="0"/>
    </xf>
    <xf numFmtId="4" fontId="8" fillId="0" borderId="2" xfId="21" applyNumberFormat="1" applyFont="1" applyFill="1" applyBorder="1" applyAlignment="1" applyProtection="1">
      <alignment horizontal="right"/>
      <protection locked="0"/>
    </xf>
    <xf numFmtId="4" fontId="8" fillId="0" borderId="6" xfId="31" applyNumberFormat="1" applyFont="1" applyFill="1" applyBorder="1" applyAlignment="1" applyProtection="1">
      <alignment horizontal="right"/>
      <protection locked="0"/>
    </xf>
    <xf numFmtId="0" fontId="8" fillId="0" borderId="13" xfId="21" applyFont="1" applyBorder="1" applyAlignment="1" applyProtection="1">
      <alignment horizontal="right"/>
    </xf>
    <xf numFmtId="4" fontId="8" fillId="0" borderId="14" xfId="21" applyNumberFormat="1" applyFont="1" applyFill="1" applyBorder="1" applyAlignment="1" applyProtection="1">
      <alignment horizontal="right"/>
      <protection locked="0"/>
    </xf>
    <xf numFmtId="4" fontId="8" fillId="23" borderId="13" xfId="21" applyNumberFormat="1" applyFont="1" applyFill="1" applyBorder="1" applyAlignment="1" applyProtection="1">
      <alignment horizontal="right"/>
    </xf>
    <xf numFmtId="4" fontId="8" fillId="0" borderId="6" xfId="21" applyNumberFormat="1" applyFont="1" applyFill="1" applyBorder="1" applyAlignment="1" applyProtection="1">
      <alignment horizontal="right"/>
      <protection locked="0"/>
    </xf>
    <xf numFmtId="0" fontId="8" fillId="0" borderId="4" xfId="21" applyFont="1" applyBorder="1" applyAlignment="1" applyProtection="1">
      <alignment horizontal="right"/>
      <protection locked="0"/>
    </xf>
    <xf numFmtId="0" fontId="8" fillId="0" borderId="9" xfId="21" applyFont="1" applyBorder="1" applyAlignment="1" applyProtection="1">
      <alignment horizontal="right"/>
      <protection locked="0"/>
    </xf>
    <xf numFmtId="0" fontId="8" fillId="23" borderId="3" xfId="21" applyFont="1" applyFill="1" applyBorder="1" applyAlignment="1" applyProtection="1">
      <alignment horizontal="right"/>
    </xf>
    <xf numFmtId="0" fontId="8" fillId="23" borderId="9" xfId="21" applyFont="1" applyFill="1" applyBorder="1" applyAlignment="1" applyProtection="1">
      <alignment horizontal="right"/>
    </xf>
    <xf numFmtId="0" fontId="8" fillId="0" borderId="5" xfId="21" applyFont="1" applyBorder="1" applyAlignment="1" applyProtection="1">
      <alignment horizontal="right"/>
      <protection locked="0"/>
    </xf>
    <xf numFmtId="164" fontId="8" fillId="23" borderId="5" xfId="21" quotePrefix="1" applyNumberFormat="1" applyFont="1" applyFill="1" applyBorder="1" applyAlignment="1" applyProtection="1">
      <alignment horizontal="right"/>
    </xf>
    <xf numFmtId="0" fontId="8" fillId="0" borderId="7" xfId="21" applyFont="1" applyBorder="1" applyAlignment="1" applyProtection="1">
      <alignment horizontal="right"/>
      <protection locked="0"/>
    </xf>
    <xf numFmtId="170" fontId="8" fillId="0" borderId="2" xfId="21" applyNumberFormat="1" applyFont="1" applyBorder="1" applyAlignment="1" applyProtection="1">
      <alignment horizontal="right"/>
      <protection locked="0"/>
    </xf>
    <xf numFmtId="170" fontId="8" fillId="0" borderId="5" xfId="21" applyNumberFormat="1" applyFont="1" applyBorder="1" applyAlignment="1" applyProtection="1">
      <alignment horizontal="right"/>
      <protection locked="0"/>
    </xf>
    <xf numFmtId="170" fontId="8" fillId="23" borderId="1" xfId="21" quotePrefix="1" applyNumberFormat="1" applyFont="1" applyFill="1" applyBorder="1" applyAlignment="1" applyProtection="1">
      <alignment horizontal="right"/>
    </xf>
    <xf numFmtId="170" fontId="8" fillId="3" borderId="1" xfId="21" applyNumberFormat="1" applyFont="1" applyFill="1" applyBorder="1" applyAlignment="1" applyProtection="1">
      <alignment horizontal="right"/>
      <protection locked="0"/>
    </xf>
    <xf numFmtId="170" fontId="8" fillId="23" borderId="5" xfId="21" quotePrefix="1" applyNumberFormat="1" applyFont="1" applyFill="1" applyBorder="1" applyAlignment="1" applyProtection="1">
      <alignment horizontal="right"/>
    </xf>
    <xf numFmtId="170" fontId="8" fillId="0" borderId="7" xfId="21" applyNumberFormat="1" applyFont="1" applyBorder="1" applyAlignment="1" applyProtection="1">
      <alignment horizontal="right"/>
      <protection locked="0"/>
    </xf>
    <xf numFmtId="1" fontId="8" fillId="0" borderId="2" xfId="21" applyNumberFormat="1" applyFont="1" applyBorder="1" applyAlignment="1" applyProtection="1">
      <alignment horizontal="right"/>
      <protection locked="0"/>
    </xf>
    <xf numFmtId="1" fontId="8" fillId="0" borderId="5" xfId="21" applyNumberFormat="1" applyFont="1" applyBorder="1" applyAlignment="1" applyProtection="1">
      <alignment horizontal="right"/>
      <protection locked="0"/>
    </xf>
    <xf numFmtId="0" fontId="8" fillId="23" borderId="1" xfId="21" quotePrefix="1" applyNumberFormat="1" applyFont="1" applyFill="1" applyBorder="1" applyAlignment="1" applyProtection="1">
      <alignment horizontal="right"/>
    </xf>
    <xf numFmtId="0" fontId="8" fillId="23" borderId="5" xfId="21" quotePrefix="1" applyNumberFormat="1" applyFont="1" applyFill="1" applyBorder="1" applyAlignment="1" applyProtection="1">
      <alignment horizontal="right"/>
    </xf>
    <xf numFmtId="1" fontId="8" fillId="0" borderId="7" xfId="21" applyNumberFormat="1" applyFont="1" applyBorder="1" applyAlignment="1" applyProtection="1">
      <alignment horizontal="right"/>
      <protection locked="0"/>
    </xf>
    <xf numFmtId="4" fontId="8" fillId="3" borderId="8" xfId="21" applyNumberFormat="1" applyFont="1" applyFill="1" applyBorder="1"/>
    <xf numFmtId="169" fontId="8" fillId="3" borderId="0" xfId="21" applyNumberFormat="1" applyFont="1" applyFill="1" applyBorder="1"/>
    <xf numFmtId="43" fontId="8" fillId="3" borderId="6" xfId="21" applyNumberFormat="1" applyFont="1" applyFill="1" applyBorder="1"/>
    <xf numFmtId="170" fontId="8" fillId="3" borderId="13" xfId="21" applyNumberFormat="1" applyFont="1" applyFill="1" applyBorder="1"/>
    <xf numFmtId="169" fontId="8" fillId="3" borderId="12" xfId="21" applyNumberFormat="1" applyFont="1" applyFill="1" applyBorder="1"/>
    <xf numFmtId="0" fontId="8" fillId="3" borderId="12" xfId="21" applyFont="1" applyFill="1" applyBorder="1"/>
    <xf numFmtId="0" fontId="10" fillId="2" borderId="2" xfId="21" applyFont="1" applyFill="1" applyBorder="1" applyAlignment="1">
      <alignment horizontal="center"/>
    </xf>
    <xf numFmtId="0" fontId="10" fillId="2" borderId="5" xfId="21" applyFont="1" applyFill="1" applyBorder="1" applyAlignment="1">
      <alignment horizontal="center"/>
    </xf>
    <xf numFmtId="0" fontId="8" fillId="0" borderId="19" xfId="21" applyFont="1" applyBorder="1" applyAlignment="1">
      <alignment horizontal="center"/>
    </xf>
    <xf numFmtId="170" fontId="8" fillId="3" borderId="20" xfId="21" applyNumberFormat="1" applyFont="1" applyFill="1" applyBorder="1" applyAlignment="1" applyProtection="1">
      <alignment horizontal="center"/>
    </xf>
    <xf numFmtId="0" fontId="8" fillId="0" borderId="2" xfId="21" applyFont="1" applyBorder="1" applyAlignment="1">
      <alignment horizontal="center"/>
    </xf>
    <xf numFmtId="170" fontId="8" fillId="3" borderId="1" xfId="21" applyNumberFormat="1" applyFont="1" applyFill="1" applyBorder="1" applyAlignment="1" applyProtection="1">
      <alignment horizontal="center"/>
    </xf>
    <xf numFmtId="0" fontId="22" fillId="3" borderId="1" xfId="21" applyFont="1" applyFill="1" applyBorder="1" applyAlignment="1" applyProtection="1">
      <alignment horizontal="center" vertical="center"/>
    </xf>
    <xf numFmtId="0" fontId="24" fillId="8" borderId="0" xfId="0" applyFont="1" applyFill="1"/>
    <xf numFmtId="10" fontId="24" fillId="0" borderId="1" xfId="0" applyNumberFormat="1" applyFont="1" applyBorder="1" applyAlignment="1">
      <alignment horizontal="center" vertical="center"/>
    </xf>
    <xf numFmtId="10" fontId="24" fillId="0" borderId="1" xfId="29" applyNumberFormat="1" applyFont="1" applyBorder="1" applyAlignment="1">
      <alignment horizontal="center" vertical="center"/>
    </xf>
    <xf numFmtId="187" fontId="24" fillId="0" borderId="1" xfId="29" applyNumberFormat="1" applyFont="1" applyBorder="1" applyAlignment="1">
      <alignment horizontal="center" vertical="center"/>
    </xf>
    <xf numFmtId="0" fontId="24" fillId="0" borderId="1" xfId="0" applyFont="1" applyBorder="1" applyAlignment="1">
      <alignment horizontal="center" vertical="center"/>
    </xf>
    <xf numFmtId="0" fontId="24" fillId="0" borderId="1" xfId="0" applyFont="1" applyBorder="1"/>
    <xf numFmtId="0" fontId="25" fillId="9" borderId="1" xfId="0" applyFont="1" applyFill="1" applyBorder="1" applyAlignment="1">
      <alignment horizontal="center"/>
    </xf>
    <xf numFmtId="0" fontId="24" fillId="9" borderId="2" xfId="0" applyFont="1" applyFill="1" applyBorder="1" applyAlignment="1">
      <alignment horizontal="centerContinuous" vertical="center"/>
    </xf>
    <xf numFmtId="0" fontId="24" fillId="9" borderId="7" xfId="0" applyFont="1" applyFill="1" applyBorder="1" applyAlignment="1">
      <alignment horizontal="centerContinuous" vertical="center"/>
    </xf>
    <xf numFmtId="0" fontId="25" fillId="9" borderId="5" xfId="0" applyFont="1" applyFill="1" applyBorder="1" applyAlignment="1">
      <alignment horizontal="centerContinuous" vertical="center"/>
    </xf>
    <xf numFmtId="10" fontId="24" fillId="0" borderId="1" xfId="0" applyNumberFormat="1" applyFont="1" applyBorder="1"/>
    <xf numFmtId="0" fontId="24" fillId="9" borderId="1" xfId="0" applyFont="1" applyFill="1" applyBorder="1"/>
    <xf numFmtId="0" fontId="24" fillId="9" borderId="5" xfId="0" applyFont="1" applyFill="1" applyBorder="1" applyAlignment="1">
      <alignment horizontal="centerContinuous" vertical="center"/>
    </xf>
    <xf numFmtId="0" fontId="25" fillId="8" borderId="0" xfId="0" applyFont="1" applyFill="1"/>
    <xf numFmtId="0" fontId="25" fillId="8" borderId="0" xfId="0" applyFont="1" applyFill="1" applyAlignment="1">
      <alignment horizontal="center"/>
    </xf>
    <xf numFmtId="0" fontId="24" fillId="8" borderId="0" xfId="0" applyFont="1" applyFill="1" applyAlignment="1">
      <alignment horizontal="right"/>
    </xf>
    <xf numFmtId="188" fontId="24" fillId="5" borderId="3" xfId="0" applyNumberFormat="1" applyFont="1" applyFill="1" applyBorder="1"/>
    <xf numFmtId="0" fontId="24" fillId="5" borderId="4" xfId="0" applyFont="1" applyFill="1" applyBorder="1"/>
    <xf numFmtId="0" fontId="24" fillId="5" borderId="8" xfId="0" applyFont="1" applyFill="1" applyBorder="1"/>
    <xf numFmtId="0" fontId="24" fillId="5" borderId="9" xfId="0" applyFont="1" applyFill="1" applyBorder="1"/>
    <xf numFmtId="188" fontId="24" fillId="5" borderId="15" xfId="0" applyNumberFormat="1" applyFont="1" applyFill="1" applyBorder="1"/>
    <xf numFmtId="0" fontId="24" fillId="5" borderId="10" xfId="0" applyFont="1" applyFill="1" applyBorder="1"/>
    <xf numFmtId="2" fontId="24" fillId="0" borderId="1" xfId="0" applyNumberFormat="1" applyFont="1" applyBorder="1" applyAlignment="1">
      <alignment horizontal="center" vertical="center"/>
    </xf>
    <xf numFmtId="0" fontId="24" fillId="9" borderId="1" xfId="0" applyFont="1" applyFill="1" applyBorder="1" applyAlignment="1">
      <alignment horizontal="right"/>
    </xf>
    <xf numFmtId="0" fontId="24" fillId="5" borderId="11" xfId="0" applyFont="1" applyFill="1" applyBorder="1"/>
    <xf numFmtId="0" fontId="24" fillId="5" borderId="6" xfId="0" applyFont="1" applyFill="1" applyBorder="1"/>
    <xf numFmtId="0" fontId="24" fillId="5" borderId="12" xfId="0" applyFont="1" applyFill="1" applyBorder="1"/>
    <xf numFmtId="0" fontId="24" fillId="5" borderId="12" xfId="0" applyFont="1" applyFill="1" applyBorder="1" applyAlignment="1">
      <alignment horizontal="right"/>
    </xf>
    <xf numFmtId="0" fontId="24" fillId="5" borderId="13" xfId="0" applyFont="1" applyFill="1" applyBorder="1"/>
    <xf numFmtId="0" fontId="24" fillId="0" borderId="4" xfId="0" applyFont="1" applyBorder="1"/>
    <xf numFmtId="0" fontId="24" fillId="0" borderId="8" xfId="0" applyFont="1" applyBorder="1"/>
    <xf numFmtId="0" fontId="24" fillId="0" borderId="9" xfId="0" applyFont="1" applyBorder="1"/>
    <xf numFmtId="0" fontId="24" fillId="0" borderId="10" xfId="0" applyFont="1" applyBorder="1"/>
    <xf numFmtId="0" fontId="24" fillId="0" borderId="0" xfId="0" applyFont="1" applyBorder="1"/>
    <xf numFmtId="0" fontId="24" fillId="0" borderId="0" xfId="0" applyFont="1"/>
    <xf numFmtId="0" fontId="24" fillId="0" borderId="11" xfId="0" applyFont="1" applyBorder="1"/>
    <xf numFmtId="169" fontId="24" fillId="0" borderId="1" xfId="0" applyNumberFormat="1" applyFont="1" applyBorder="1" applyAlignment="1">
      <alignment horizontal="center" vertical="center"/>
    </xf>
    <xf numFmtId="0" fontId="24" fillId="9" borderId="2" xfId="0" applyFont="1" applyFill="1" applyBorder="1" applyAlignment="1">
      <alignment horizontal="centerContinuous" vertical="center" wrapText="1"/>
    </xf>
    <xf numFmtId="0" fontId="24" fillId="9" borderId="5" xfId="0" applyFont="1" applyFill="1" applyBorder="1" applyAlignment="1">
      <alignment horizontal="centerContinuous" vertical="center" wrapText="1"/>
    </xf>
    <xf numFmtId="0" fontId="24" fillId="0" borderId="0" xfId="0" applyFont="1" applyBorder="1" applyAlignment="1">
      <alignment horizontal="right"/>
    </xf>
    <xf numFmtId="188" fontId="24" fillId="0" borderId="1" xfId="0" applyNumberFormat="1" applyFont="1" applyBorder="1" applyAlignment="1">
      <alignment horizontal="center" vertical="center"/>
    </xf>
    <xf numFmtId="0" fontId="24" fillId="0" borderId="1" xfId="0" applyFont="1" applyBorder="1" applyAlignment="1">
      <alignment horizontal="center"/>
    </xf>
    <xf numFmtId="189" fontId="24" fillId="0" borderId="1" xfId="0" applyNumberFormat="1" applyFont="1" applyBorder="1" applyAlignment="1">
      <alignment horizontal="center" vertical="center"/>
    </xf>
    <xf numFmtId="0" fontId="24" fillId="9" borderId="1" xfId="0" applyFont="1" applyFill="1" applyBorder="1" applyAlignment="1">
      <alignment horizontal="center" wrapText="1"/>
    </xf>
    <xf numFmtId="0" fontId="24" fillId="7" borderId="1" xfId="0" applyFont="1" applyFill="1" applyBorder="1"/>
    <xf numFmtId="0" fontId="8" fillId="24" borderId="15" xfId="1" applyNumberFormat="1" applyFont="1" applyFill="1" applyBorder="1" applyAlignment="1" applyProtection="1"/>
    <xf numFmtId="0" fontId="24" fillId="9" borderId="14" xfId="0" applyFont="1" applyFill="1" applyBorder="1"/>
    <xf numFmtId="0" fontId="24" fillId="9" borderId="15" xfId="0" applyFont="1" applyFill="1" applyBorder="1"/>
    <xf numFmtId="0" fontId="24" fillId="9" borderId="3" xfId="0" applyFont="1" applyFill="1" applyBorder="1"/>
    <xf numFmtId="190" fontId="24" fillId="5" borderId="15" xfId="29" applyNumberFormat="1" applyFont="1" applyFill="1" applyBorder="1"/>
    <xf numFmtId="190" fontId="24" fillId="5" borderId="3" xfId="29" applyNumberFormat="1" applyFont="1" applyFill="1" applyBorder="1"/>
    <xf numFmtId="0" fontId="10" fillId="2" borderId="5" xfId="21" applyFont="1" applyFill="1" applyBorder="1" applyAlignment="1" applyProtection="1">
      <alignment horizontal="center"/>
    </xf>
    <xf numFmtId="0" fontId="10" fillId="2" borderId="2" xfId="21" applyFont="1" applyFill="1" applyBorder="1" applyAlignment="1" applyProtection="1">
      <alignment horizontal="center"/>
    </xf>
    <xf numFmtId="0" fontId="10" fillId="9" borderId="13" xfId="1" applyFont="1" applyFill="1" applyBorder="1" applyAlignment="1">
      <alignment horizontal="center" vertical="center" wrapText="1"/>
    </xf>
    <xf numFmtId="0" fontId="10" fillId="9" borderId="6" xfId="1" applyFont="1" applyFill="1" applyBorder="1" applyAlignment="1">
      <alignment horizontal="center" vertical="center" wrapText="1"/>
    </xf>
    <xf numFmtId="168" fontId="10" fillId="9" borderId="5" xfId="4" applyNumberFormat="1" applyFont="1" applyFill="1" applyBorder="1" applyAlignment="1">
      <alignment horizontal="center" vertical="center" wrapText="1"/>
    </xf>
    <xf numFmtId="0" fontId="8" fillId="9" borderId="2" xfId="1" applyFont="1" applyFill="1" applyBorder="1" applyAlignment="1">
      <alignment horizontal="center" vertical="center" wrapText="1"/>
    </xf>
  </cellXfs>
  <cellStyles count="54">
    <cellStyle name="Comma" xfId="29" builtinId="3"/>
    <cellStyle name="Comma 2" xfId="30"/>
    <cellStyle name="Comma 3" xfId="31"/>
    <cellStyle name="Euro" xfId="12"/>
    <cellStyle name="Euro 2" xfId="27"/>
    <cellStyle name="Euro 3" xfId="25"/>
    <cellStyle name="Euro 4" xfId="24"/>
    <cellStyle name="Migliaia (0)_AZIONI" xfId="5"/>
    <cellStyle name="Migliaia_AZIONI" xfId="6"/>
    <cellStyle name="Normal" xfId="0" builtinId="0"/>
    <cellStyle name="Normal 2" xfId="1"/>
    <cellStyle name="Normal 2 2" xfId="16"/>
    <cellStyle name="Normal 2 2 2" xfId="32"/>
    <cellStyle name="Normal 3" xfId="10"/>
    <cellStyle name="Normal 3 2" xfId="21"/>
    <cellStyle name="Normal 3 2 2" xfId="33"/>
    <cellStyle name="Normal 3 2 2 2" xfId="34"/>
    <cellStyle name="Normal 3 2 3" xfId="35"/>
    <cellStyle name="Normal 3 2 4" xfId="36"/>
    <cellStyle name="Normal 3 3" xfId="18"/>
    <cellStyle name="Normal 3 4" xfId="15"/>
    <cellStyle name="Normal 3 5" xfId="37"/>
    <cellStyle name="Normal 3 6" xfId="38"/>
    <cellStyle name="Normal 4" xfId="39"/>
    <cellStyle name="Normal 5" xfId="40"/>
    <cellStyle name="Normal 6" xfId="41"/>
    <cellStyle name="Normal 6 2" xfId="42"/>
    <cellStyle name="Normal 7" xfId="43"/>
    <cellStyle name="Normal 8" xfId="44"/>
    <cellStyle name="Normal_Pricing" xfId="45"/>
    <cellStyle name="Normal_SwaptionATMVols" xfId="2"/>
    <cellStyle name="Normale_AZIONI" xfId="7"/>
    <cellStyle name="Note 2" xfId="46"/>
    <cellStyle name="Percent 2" xfId="4"/>
    <cellStyle name="Percent 2 2" xfId="22"/>
    <cellStyle name="Percent 2 2 2" xfId="47"/>
    <cellStyle name="Percent 2 2 3" xfId="48"/>
    <cellStyle name="Percent 2 3" xfId="17"/>
    <cellStyle name="Percent 3" xfId="11"/>
    <cellStyle name="Percent 3 2" xfId="14"/>
    <cellStyle name="Percent 3 2 2" xfId="28"/>
    <cellStyle name="Percent 3 2 3" xfId="26"/>
    <cellStyle name="Percent 3 3" xfId="23"/>
    <cellStyle name="Percent 3 4" xfId="49"/>
    <cellStyle name="Percent 4" xfId="13"/>
    <cellStyle name="Percent 4 2" xfId="20"/>
    <cellStyle name="Percent 4 3" xfId="19"/>
    <cellStyle name="Percent 5" xfId="50"/>
    <cellStyle name="Percent 5 2" xfId="51"/>
    <cellStyle name="Percent 6" xfId="52"/>
    <cellStyle name="Percent 7" xfId="53"/>
    <cellStyle name="result" xfId="3"/>
    <cellStyle name="Valuta (0)_AZIONI" xfId="8"/>
    <cellStyle name="Valuta_AZIONI" xfId="9"/>
  </cellStyles>
  <dxfs count="47">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57"/>
      </font>
    </dxf>
    <dxf>
      <font>
        <condense val="0"/>
        <extend val="0"/>
        <color indexed="57"/>
      </font>
    </dxf>
    <dxf>
      <font>
        <b/>
        <i val="0"/>
        <condense val="0"/>
        <extend val="0"/>
        <color indexed="10"/>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9"/>
  <sheetViews>
    <sheetView showGridLines="0" tabSelected="1" workbookViewId="0"/>
  </sheetViews>
  <sheetFormatPr defaultRowHeight="12.75" x14ac:dyDescent="0.2"/>
  <cols>
    <col min="1" max="2" width="2.7109375" style="748" customWidth="1"/>
    <col min="3" max="3" width="24.5703125" style="763" customWidth="1"/>
    <col min="4" max="4" width="21.5703125" style="748" bestFit="1" customWidth="1"/>
    <col min="5" max="5" width="2.7109375" style="748" customWidth="1"/>
    <col min="6" max="6" width="18.7109375" style="748" bestFit="1" customWidth="1"/>
    <col min="7" max="7" width="16.42578125" style="748" bestFit="1" customWidth="1"/>
    <col min="8" max="8" width="2.7109375" style="748" customWidth="1"/>
    <col min="9" max="9" width="9.140625" style="748"/>
    <col min="10" max="12" width="12.7109375" style="748" customWidth="1"/>
    <col min="13" max="16384" width="9.140625" style="748"/>
  </cols>
  <sheetData>
    <row r="1" spans="2:8" x14ac:dyDescent="0.2">
      <c r="C1" s="748"/>
    </row>
    <row r="2" spans="2:8" x14ac:dyDescent="0.2">
      <c r="C2" s="771" t="s">
        <v>384</v>
      </c>
      <c r="D2" s="792" t="e">
        <f ca="1">Trigger</f>
        <v>#NAME?</v>
      </c>
      <c r="F2" s="569" t="s">
        <v>268</v>
      </c>
      <c r="G2" s="569" t="e">
        <f ca="1">_xll.ohTrigger(GeneralSettings_STD!Trigger2)</f>
        <v>#NAME?</v>
      </c>
    </row>
    <row r="3" spans="2:8" x14ac:dyDescent="0.2">
      <c r="C3" s="771" t="s">
        <v>383</v>
      </c>
      <c r="D3" s="789" t="e">
        <f ca="1">_xll.qlVersion(Trigger)</f>
        <v>#NAME?</v>
      </c>
      <c r="F3" s="569" t="s">
        <v>269</v>
      </c>
      <c r="G3" s="570"/>
    </row>
    <row r="5" spans="2:8" ht="26.25" customHeight="1" x14ac:dyDescent="0.2">
      <c r="C5" s="791" t="s">
        <v>382</v>
      </c>
      <c r="D5" s="790" t="e">
        <f ca="1">_xll.qlSettingsEvaluationDate(Trigger)</f>
        <v>#NAME?</v>
      </c>
    </row>
    <row r="6" spans="2:8" x14ac:dyDescent="0.2">
      <c r="C6" s="771" t="s">
        <v>0</v>
      </c>
      <c r="D6" s="752" t="s">
        <v>170</v>
      </c>
    </row>
    <row r="7" spans="2:8" x14ac:dyDescent="0.2">
      <c r="C7" s="771" t="s">
        <v>267</v>
      </c>
      <c r="D7" s="752" t="s">
        <v>381</v>
      </c>
    </row>
    <row r="8" spans="2:8" x14ac:dyDescent="0.2">
      <c r="C8" s="771" t="s">
        <v>380</v>
      </c>
      <c r="D8" s="753" t="s">
        <v>172</v>
      </c>
    </row>
    <row r="9" spans="2:8" x14ac:dyDescent="0.2">
      <c r="C9" s="771" t="s">
        <v>379</v>
      </c>
      <c r="D9" s="752">
        <v>0</v>
      </c>
    </row>
    <row r="10" spans="2:8" x14ac:dyDescent="0.2">
      <c r="C10" s="771" t="s">
        <v>378</v>
      </c>
      <c r="D10" s="790" t="e">
        <f ca="1">_xll.qlCalendarAdvance(Calendar,EvaluationDate,D9&amp;"D","following",FALSE,Trigger)</f>
        <v>#NAME?</v>
      </c>
    </row>
    <row r="12" spans="2:8" x14ac:dyDescent="0.2">
      <c r="C12" s="771" t="s">
        <v>377</v>
      </c>
      <c r="D12" s="789" t="s">
        <v>386</v>
      </c>
    </row>
    <row r="13" spans="2:8" x14ac:dyDescent="0.2">
      <c r="C13" s="771" t="s">
        <v>376</v>
      </c>
      <c r="D13" s="789" t="s">
        <v>386</v>
      </c>
    </row>
    <row r="15" spans="2:8" x14ac:dyDescent="0.2">
      <c r="B15" s="760" t="s">
        <v>375</v>
      </c>
      <c r="C15" s="756"/>
      <c r="D15" s="756"/>
      <c r="E15" s="756"/>
      <c r="F15" s="756"/>
      <c r="G15" s="756"/>
      <c r="H15" s="755"/>
    </row>
    <row r="16" spans="2:8" x14ac:dyDescent="0.2">
      <c r="B16" s="783"/>
      <c r="C16" s="782"/>
      <c r="D16" s="782"/>
      <c r="E16" s="781"/>
      <c r="F16" s="781"/>
      <c r="G16" s="781"/>
      <c r="H16" s="780"/>
    </row>
    <row r="17" spans="2:10" x14ac:dyDescent="0.2">
      <c r="B17" s="783"/>
      <c r="C17" s="771" t="s">
        <v>374</v>
      </c>
      <c r="D17" s="788" t="e">
        <f ca="1">_xll.qlCalendarAdvance(Calendar,SettlementDate,"1Y",floatingLegConvention,)</f>
        <v>#NAME?</v>
      </c>
      <c r="E17" s="781"/>
      <c r="F17" s="781"/>
      <c r="G17" s="781"/>
      <c r="H17" s="780"/>
    </row>
    <row r="18" spans="2:10" x14ac:dyDescent="0.2">
      <c r="B18" s="783"/>
      <c r="C18" s="771" t="s">
        <v>373</v>
      </c>
      <c r="D18" s="788" t="e">
        <f ca="1">_xll.qlCalendarAdvance(Calendar,D17,"5Y",floatingLegConvention)</f>
        <v>#NAME?</v>
      </c>
      <c r="E18" s="781"/>
      <c r="F18" s="781"/>
      <c r="G18" s="781"/>
      <c r="H18" s="780"/>
    </row>
    <row r="19" spans="2:10" x14ac:dyDescent="0.2">
      <c r="B19" s="783"/>
      <c r="C19" s="771" t="s">
        <v>372</v>
      </c>
      <c r="D19" s="752" t="s">
        <v>371</v>
      </c>
      <c r="E19" s="781"/>
      <c r="F19" s="781"/>
      <c r="G19" s="781"/>
      <c r="H19" s="780"/>
    </row>
    <row r="20" spans="2:10" x14ac:dyDescent="0.2">
      <c r="B20" s="783"/>
      <c r="C20" s="787"/>
      <c r="D20" s="781"/>
      <c r="E20" s="781"/>
      <c r="F20" s="781"/>
      <c r="G20" s="781"/>
      <c r="H20" s="780"/>
    </row>
    <row r="21" spans="2:10" x14ac:dyDescent="0.2">
      <c r="B21" s="783"/>
      <c r="C21" s="786" t="s">
        <v>370</v>
      </c>
      <c r="D21" s="785"/>
      <c r="E21" s="781"/>
      <c r="F21" s="786" t="s">
        <v>369</v>
      </c>
      <c r="G21" s="785"/>
      <c r="H21" s="780"/>
    </row>
    <row r="22" spans="2:10" x14ac:dyDescent="0.2">
      <c r="B22" s="783"/>
      <c r="C22" s="771" t="s">
        <v>368</v>
      </c>
      <c r="D22" s="752" t="s">
        <v>221</v>
      </c>
      <c r="E22" s="781"/>
      <c r="F22" s="771" t="s">
        <v>367</v>
      </c>
      <c r="G22" s="752" t="s">
        <v>221</v>
      </c>
      <c r="H22" s="780"/>
    </row>
    <row r="23" spans="2:10" x14ac:dyDescent="0.2">
      <c r="B23" s="783"/>
      <c r="C23" s="771" t="s">
        <v>366</v>
      </c>
      <c r="D23" s="752" t="s">
        <v>220</v>
      </c>
      <c r="E23" s="781"/>
      <c r="F23" s="771" t="s">
        <v>365</v>
      </c>
      <c r="G23" s="752" t="s">
        <v>220</v>
      </c>
      <c r="H23" s="780"/>
    </row>
    <row r="24" spans="2:10" x14ac:dyDescent="0.2">
      <c r="B24" s="783"/>
      <c r="C24" s="771" t="s">
        <v>364</v>
      </c>
      <c r="D24" s="752" t="s">
        <v>363</v>
      </c>
      <c r="E24" s="781"/>
      <c r="F24" s="771" t="s">
        <v>362</v>
      </c>
      <c r="G24" s="752" t="str">
        <f>currency&amp;familyName&amp;"6M"</f>
        <v>GBPLIBOR6M</v>
      </c>
      <c r="H24" s="780"/>
    </row>
    <row r="25" spans="2:10" x14ac:dyDescent="0.2">
      <c r="B25" s="783"/>
      <c r="C25" s="771" t="s">
        <v>361</v>
      </c>
      <c r="D25" s="784">
        <v>0.03</v>
      </c>
      <c r="E25" s="781"/>
      <c r="F25" s="771" t="s">
        <v>360</v>
      </c>
      <c r="G25" s="752" t="e">
        <f ca="1">_xll.qlInterestRateIndexDayCounter(G24,Trigger)</f>
        <v>#NAME?</v>
      </c>
      <c r="H25" s="780"/>
    </row>
    <row r="26" spans="2:10" x14ac:dyDescent="0.2">
      <c r="B26" s="783"/>
      <c r="C26" s="771" t="s">
        <v>359</v>
      </c>
      <c r="D26" s="752" t="e">
        <f ca="1">_xll.qlSchedule(C26,swapStartDate,swapMaturityDate,"1Y",Calendar,fixedLegConvention,fixedLegConvention,"Backward")</f>
        <v>#NAME?</v>
      </c>
      <c r="E26" s="781"/>
      <c r="F26" s="771" t="s">
        <v>358</v>
      </c>
      <c r="G26" s="752" t="e">
        <f ca="1">_xll.qlSchedule(F26,swapStartDate,swapMaturityDate,"6M",Calendar,floatingLegConvention,floatingLegConvention,"Backward")</f>
        <v>#NAME?</v>
      </c>
      <c r="H26" s="780"/>
    </row>
    <row r="27" spans="2:10" x14ac:dyDescent="0.2">
      <c r="B27" s="783"/>
      <c r="C27" s="782"/>
      <c r="D27" s="782"/>
      <c r="E27" s="781"/>
      <c r="F27" s="781"/>
      <c r="G27" s="781"/>
      <c r="H27" s="780"/>
    </row>
    <row r="28" spans="2:10" x14ac:dyDescent="0.2">
      <c r="B28" s="783"/>
      <c r="C28" s="771" t="s">
        <v>357</v>
      </c>
      <c r="D28" s="752" t="e">
        <f ca="1">_xll.qlVanillaSwap(C28,D19,1000,D26,D25,fixedLegDayCounter,G26,floatingLegIndex,0,floatingLegDayCounter)</f>
        <v>#NAME?</v>
      </c>
      <c r="E28" s="781"/>
      <c r="F28" s="781"/>
      <c r="G28" s="781"/>
      <c r="H28" s="780"/>
      <c r="J28" s="794" t="s">
        <v>392</v>
      </c>
    </row>
    <row r="29" spans="2:10" x14ac:dyDescent="0.2">
      <c r="B29" s="783"/>
      <c r="C29" s="771" t="s">
        <v>356</v>
      </c>
      <c r="D29" s="752" t="e">
        <f ca="1">_xll.qlDiscountingSwapEngine(,Discounting,,,,,D28)</f>
        <v>#NAME?</v>
      </c>
      <c r="E29" s="781"/>
      <c r="F29" s="781"/>
      <c r="G29" s="781"/>
      <c r="H29" s="780"/>
      <c r="J29" s="795" t="s">
        <v>393</v>
      </c>
    </row>
    <row r="30" spans="2:10" x14ac:dyDescent="0.2">
      <c r="B30" s="783"/>
      <c r="C30" s="771" t="s">
        <v>355</v>
      </c>
      <c r="D30" s="752" t="e">
        <f ca="1">_xll.qlInstrumentSetPricingEngine(D28,D29)</f>
        <v>#NAME?</v>
      </c>
      <c r="E30" s="781"/>
      <c r="F30" s="781"/>
      <c r="G30" s="781"/>
      <c r="H30" s="780" t="e">
        <f ca="1">_xll.ohRangeRetrieveError(D37)</f>
        <v>#NAME?</v>
      </c>
      <c r="J30" s="796" t="s">
        <v>389</v>
      </c>
    </row>
    <row r="31" spans="2:10" x14ac:dyDescent="0.2">
      <c r="B31" s="783"/>
      <c r="C31" s="782"/>
      <c r="D31" s="782"/>
      <c r="E31" s="781"/>
      <c r="F31" s="781"/>
      <c r="G31" s="781"/>
      <c r="H31" s="780" t="e">
        <f ca="1">_xll.ohRangeRetrieveError(D39)</f>
        <v>#NAME?</v>
      </c>
      <c r="J31" s="768" t="e">
        <f t="array" aca="1" ref="J31:J37" ca="1">_xll.qlSwapFixedLegAccrualStartDates(D28)</f>
        <v>#NAME?</v>
      </c>
    </row>
    <row r="32" spans="2:10" x14ac:dyDescent="0.2">
      <c r="B32" s="783"/>
      <c r="C32" s="771" t="s">
        <v>354</v>
      </c>
      <c r="D32" s="784" t="e">
        <f ca="1">_xll.qlVanillaSwapFairRate(D28,D30)</f>
        <v>#NAME?</v>
      </c>
      <c r="E32" s="781"/>
      <c r="F32" s="771" t="s">
        <v>353</v>
      </c>
      <c r="G32" s="784" t="e">
        <f ca="1">_xll.qlVanillaSwap(F32,D19,1000,D26,D32,D24,G26,G24,0,G25)</f>
        <v>#NAME?</v>
      </c>
      <c r="H32" s="780"/>
      <c r="J32" s="768" t="e">
        <f ca="1"/>
        <v>#NAME?</v>
      </c>
    </row>
    <row r="33" spans="2:12" x14ac:dyDescent="0.2">
      <c r="B33" s="783"/>
      <c r="C33" s="771" t="s">
        <v>352</v>
      </c>
      <c r="D33" s="784" t="e">
        <f ca="1">D32*1.2</f>
        <v>#NAME?</v>
      </c>
      <c r="E33" s="781"/>
      <c r="F33" s="771" t="s">
        <v>351</v>
      </c>
      <c r="G33" s="784" t="e">
        <f ca="1">_xll.qlVanillaSwap(F33,D19,1000,D26,D33,D24,G26,G24,0,G25)</f>
        <v>#NAME?</v>
      </c>
      <c r="H33" s="780" t="e">
        <f ca="1">_xll.ohRangeRetrieveError(G32)</f>
        <v>#NAME?</v>
      </c>
      <c r="J33" s="768" t="e">
        <f ca="1"/>
        <v>#NAME?</v>
      </c>
    </row>
    <row r="34" spans="2:12" x14ac:dyDescent="0.2">
      <c r="B34" s="783"/>
      <c r="C34" s="771" t="s">
        <v>350</v>
      </c>
      <c r="D34" s="784" t="e">
        <f ca="1">D33*0.8</f>
        <v>#NAME?</v>
      </c>
      <c r="E34" s="781"/>
      <c r="F34" s="771" t="s">
        <v>349</v>
      </c>
      <c r="G34" s="784" t="e">
        <f ca="1">_xll.qlVanillaSwap(F34,D19,1000,D26,D34,D24,G26,G24,0,G25)</f>
        <v>#NAME?</v>
      </c>
      <c r="H34" s="780" t="e">
        <f ca="1">_xll.ohRangeRetrieveError(G33)</f>
        <v>#NAME?</v>
      </c>
      <c r="J34" s="768" t="e">
        <f ca="1"/>
        <v>#NAME?</v>
      </c>
    </row>
    <row r="35" spans="2:12" x14ac:dyDescent="0.2">
      <c r="B35" s="783"/>
      <c r="C35" s="782"/>
      <c r="D35" s="782"/>
      <c r="E35" s="781"/>
      <c r="F35" s="781"/>
      <c r="G35" s="781"/>
      <c r="H35" s="780"/>
      <c r="J35" s="768" t="e">
        <f ca="1"/>
        <v>#NAME?</v>
      </c>
    </row>
    <row r="36" spans="2:12" x14ac:dyDescent="0.2">
      <c r="B36" s="779"/>
      <c r="C36" s="778"/>
      <c r="D36" s="778"/>
      <c r="E36" s="778"/>
      <c r="F36" s="778"/>
      <c r="G36" s="778"/>
      <c r="H36" s="777"/>
      <c r="J36" s="768" t="e">
        <f ca="1"/>
        <v>#NAME?</v>
      </c>
    </row>
    <row r="37" spans="2:12" x14ac:dyDescent="0.2">
      <c r="J37" s="764" t="e">
        <f ca="1"/>
        <v>#NAME?</v>
      </c>
    </row>
    <row r="38" spans="2:12" x14ac:dyDescent="0.2">
      <c r="B38" s="760" t="s">
        <v>348</v>
      </c>
      <c r="C38" s="756"/>
      <c r="D38" s="756"/>
      <c r="E38" s="755"/>
    </row>
    <row r="39" spans="2:12" x14ac:dyDescent="0.2">
      <c r="B39" s="776"/>
      <c r="C39" s="775"/>
      <c r="D39" s="774"/>
      <c r="E39" s="773"/>
    </row>
    <row r="40" spans="2:12" x14ac:dyDescent="0.2">
      <c r="B40" s="772"/>
      <c r="C40" s="771" t="s">
        <v>347</v>
      </c>
      <c r="D40" s="752" t="e">
        <f ca="1">_xll.qlBermudanExercise(C40,J31:J36)</f>
        <v>#NAME?</v>
      </c>
      <c r="E40" s="769"/>
    </row>
    <row r="41" spans="2:12" x14ac:dyDescent="0.2">
      <c r="B41" s="772"/>
      <c r="C41" s="771" t="s">
        <v>346</v>
      </c>
      <c r="D41" s="752" t="e">
        <f ca="1">_xll.qlSwaption(C41,G32,D40)</f>
        <v>#NAME?</v>
      </c>
      <c r="E41" s="769"/>
      <c r="J41" s="794" t="s">
        <v>388</v>
      </c>
      <c r="K41" s="794" t="s">
        <v>388</v>
      </c>
      <c r="L41" s="794" t="s">
        <v>388</v>
      </c>
    </row>
    <row r="42" spans="2:12" x14ac:dyDescent="0.2">
      <c r="B42" s="772"/>
      <c r="C42" s="771" t="s">
        <v>387</v>
      </c>
      <c r="D42" s="752" t="e">
        <f ca="1">_xll.qlTreeCumulativeProbabilityCalculator1D(,,D2)</f>
        <v>#NAME?</v>
      </c>
      <c r="E42" s="769"/>
      <c r="J42" s="796" t="s">
        <v>389</v>
      </c>
      <c r="K42" s="796" t="s">
        <v>390</v>
      </c>
      <c r="L42" s="796" t="s">
        <v>391</v>
      </c>
    </row>
    <row r="43" spans="2:12" x14ac:dyDescent="0.2">
      <c r="B43" s="772"/>
      <c r="C43" s="771" t="s">
        <v>345</v>
      </c>
      <c r="D43" s="752" t="e">
        <f ca="1">_xll.qlTreeSwaptionEngine(C43,Calibration_BS!C2,50,,D42,,Calibration_BS!C5)</f>
        <v>#NAME?</v>
      </c>
      <c r="E43" s="769"/>
      <c r="J43" s="768" t="e">
        <f t="array" aca="1" ref="J43:J49" ca="1">_xll.qlSwaptionExerciseDates(D41,D45)</f>
        <v>#NAME?</v>
      </c>
      <c r="K43" s="797" t="e">
        <f t="array" aca="1" ref="K43:K49" ca="1">_xll.qlSwaptionExerciseProbabilities(D41,D45)</f>
        <v>#NAME?</v>
      </c>
      <c r="L43" s="797" t="e">
        <f t="array" aca="1" ref="L43:L49" ca="1">_xll.qlSwaptionExerciseRates(D41,D45)</f>
        <v>#NAME?</v>
      </c>
    </row>
    <row r="44" spans="2:12" x14ac:dyDescent="0.2">
      <c r="B44" s="772"/>
      <c r="C44" s="771" t="s">
        <v>344</v>
      </c>
      <c r="D44" s="752" t="e">
        <f ca="1">_xll.qlInstrumentSetPricingEngine(D41,D43,Trigger)</f>
        <v>#NAME?</v>
      </c>
      <c r="E44" s="769"/>
      <c r="J44" s="768" t="e">
        <f ca="1"/>
        <v>#NAME?</v>
      </c>
      <c r="K44" s="797" t="e">
        <f ca="1"/>
        <v>#NAME?</v>
      </c>
      <c r="L44" s="797" t="e">
        <f ca="1"/>
        <v>#NAME?</v>
      </c>
    </row>
    <row r="45" spans="2:12" x14ac:dyDescent="0.2">
      <c r="B45" s="772"/>
      <c r="C45" s="771" t="s">
        <v>279</v>
      </c>
      <c r="D45" s="770" t="e">
        <f ca="1">_xll.qlInstrumentNPV(D41,D44)</f>
        <v>#NAME?</v>
      </c>
      <c r="E45" s="769"/>
      <c r="J45" s="768" t="e">
        <f ca="1"/>
        <v>#NAME?</v>
      </c>
      <c r="K45" s="797" t="e">
        <f ca="1"/>
        <v>#NAME?</v>
      </c>
      <c r="L45" s="797" t="e">
        <f ca="1"/>
        <v>#NAME?</v>
      </c>
    </row>
    <row r="46" spans="2:12" x14ac:dyDescent="0.2">
      <c r="B46" s="767"/>
      <c r="C46" s="766"/>
      <c r="D46" s="766"/>
      <c r="E46" s="765"/>
      <c r="J46" s="768" t="e">
        <f ca="1"/>
        <v>#NAME?</v>
      </c>
      <c r="K46" s="797" t="e">
        <f ca="1"/>
        <v>#NAME?</v>
      </c>
      <c r="L46" s="797" t="e">
        <f ca="1"/>
        <v>#NAME?</v>
      </c>
    </row>
    <row r="47" spans="2:12" x14ac:dyDescent="0.2">
      <c r="C47" s="748"/>
      <c r="J47" s="768" t="e">
        <f ca="1"/>
        <v>#NAME?</v>
      </c>
      <c r="K47" s="797" t="e">
        <f ca="1"/>
        <v>#NAME?</v>
      </c>
      <c r="L47" s="797" t="e">
        <f ca="1"/>
        <v>#NAME?</v>
      </c>
    </row>
    <row r="48" spans="2:12" x14ac:dyDescent="0.2">
      <c r="C48" s="748"/>
      <c r="J48" s="768" t="e">
        <f ca="1"/>
        <v>#NAME?</v>
      </c>
      <c r="K48" s="797" t="e">
        <f ca="1"/>
        <v>#NAME?</v>
      </c>
      <c r="L48" s="797" t="e">
        <f ca="1"/>
        <v>#NAME?</v>
      </c>
    </row>
    <row r="49" spans="10:12" x14ac:dyDescent="0.2">
      <c r="J49" s="764" t="e">
        <f ca="1"/>
        <v>#NAME?</v>
      </c>
      <c r="K49" s="798" t="e">
        <f ca="1"/>
        <v>#NAME?</v>
      </c>
      <c r="L49" s="798" t="e">
        <f ca="1"/>
        <v>#NAME?</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33"/>
  <sheetViews>
    <sheetView showGridLines="0" workbookViewId="0">
      <selection activeCell="F3" sqref="F3"/>
    </sheetView>
  </sheetViews>
  <sheetFormatPr defaultRowHeight="12.75" x14ac:dyDescent="0.2"/>
  <cols>
    <col min="1" max="1" width="2.7109375" style="748" customWidth="1"/>
    <col min="2" max="2" width="9.85546875" style="748" bestFit="1" customWidth="1"/>
    <col min="3" max="3" width="14.42578125" style="748" bestFit="1" customWidth="1"/>
    <col min="4" max="13" width="12.7109375" style="748" customWidth="1"/>
    <col min="14" max="14" width="7.28515625" style="748" bestFit="1" customWidth="1"/>
    <col min="15" max="18" width="13.7109375" style="748" customWidth="1"/>
    <col min="19" max="16384" width="9.140625" style="748"/>
  </cols>
  <sheetData>
    <row r="2" spans="2:13" s="761" customFormat="1" x14ac:dyDescent="0.2">
      <c r="B2" s="759" t="s">
        <v>343</v>
      </c>
      <c r="C2" s="753" t="e">
        <f ca="1">_xll.qlHullWhite(B2,NPV_BS!$D$12,,Trigger)</f>
        <v>#NAME?</v>
      </c>
      <c r="D2" s="762"/>
      <c r="E2" s="569" t="s">
        <v>268</v>
      </c>
      <c r="F2" s="569" t="e">
        <f ca="1">_xll.ohTrigger(GeneralSettings_STD!Trigger2)</f>
        <v>#NAME?</v>
      </c>
    </row>
    <row r="3" spans="2:13" s="761" customFormat="1" x14ac:dyDescent="0.2">
      <c r="B3" s="759" t="s">
        <v>342</v>
      </c>
      <c r="C3" s="753" t="e">
        <f ca="1">_xll.qlLevenbergMarquardt(B3,,Trigger)</f>
        <v>#NAME?</v>
      </c>
      <c r="D3" s="762"/>
      <c r="E3" s="569" t="s">
        <v>269</v>
      </c>
      <c r="F3" s="570"/>
    </row>
    <row r="4" spans="2:13" x14ac:dyDescent="0.2">
      <c r="B4" s="759" t="s">
        <v>341</v>
      </c>
      <c r="C4" s="753" t="e">
        <f ca="1">_xll.qlEndCriteria(,400,100,0.00000001,0.00000001,0.00000001,,Trigger)</f>
        <v>#NAME?</v>
      </c>
    </row>
    <row r="5" spans="2:13" x14ac:dyDescent="0.2">
      <c r="B5" s="759" t="s">
        <v>340</v>
      </c>
      <c r="C5" s="753" t="e">
        <f ca="1">_xll.qlCalibratedModelCalibrate(C2,_xll.ohFilter(H23:H33,I23:I33),C3,C4,_xll.ohTrigger(K23:K27))</f>
        <v>#NAME?</v>
      </c>
    </row>
    <row r="7" spans="2:13" x14ac:dyDescent="0.2">
      <c r="C7" s="760" t="s">
        <v>339</v>
      </c>
      <c r="D7" s="756"/>
      <c r="E7" s="756"/>
      <c r="F7" s="756"/>
      <c r="G7" s="756"/>
      <c r="H7" s="756"/>
      <c r="I7" s="756"/>
      <c r="J7" s="756"/>
      <c r="K7" s="756"/>
      <c r="L7" s="756"/>
      <c r="M7" s="755"/>
    </row>
    <row r="8" spans="2:13" x14ac:dyDescent="0.2">
      <c r="B8" s="759" t="s">
        <v>338</v>
      </c>
      <c r="C8" s="759" t="s">
        <v>5</v>
      </c>
      <c r="D8" s="759" t="s">
        <v>54</v>
      </c>
      <c r="E8" s="759" t="s">
        <v>53</v>
      </c>
      <c r="F8" s="759" t="s">
        <v>52</v>
      </c>
      <c r="G8" s="759" t="s">
        <v>51</v>
      </c>
      <c r="H8" s="759" t="s">
        <v>49</v>
      </c>
      <c r="I8" s="759" t="s">
        <v>46</v>
      </c>
      <c r="J8" s="759" t="s">
        <v>41</v>
      </c>
      <c r="K8" s="759" t="s">
        <v>36</v>
      </c>
      <c r="L8" s="759" t="s">
        <v>31</v>
      </c>
      <c r="M8" s="759" t="s">
        <v>26</v>
      </c>
    </row>
    <row r="9" spans="2:13" x14ac:dyDescent="0.2">
      <c r="B9" s="759" t="s">
        <v>5</v>
      </c>
      <c r="C9" s="758">
        <v>0.59599999999999997</v>
      </c>
      <c r="D9" s="758">
        <v>0.56899999999999995</v>
      </c>
      <c r="E9" s="758">
        <v>0.51900000000000002</v>
      </c>
      <c r="F9" s="758">
        <v>0.48399999999999999</v>
      </c>
      <c r="G9" s="758">
        <v>0.45799999999999996</v>
      </c>
      <c r="H9" s="758">
        <v>0.41299999999999998</v>
      </c>
      <c r="I9" s="758">
        <v>0.34700000000000003</v>
      </c>
      <c r="J9" s="758">
        <v>0.311</v>
      </c>
      <c r="K9" s="758">
        <v>0.30499999999999999</v>
      </c>
      <c r="L9" s="758">
        <v>0.311</v>
      </c>
      <c r="M9" s="758">
        <v>0.307</v>
      </c>
    </row>
    <row r="10" spans="2:13" x14ac:dyDescent="0.2">
      <c r="B10" s="759" t="s">
        <v>54</v>
      </c>
      <c r="C10" s="758">
        <v>0.52500000000000002</v>
      </c>
      <c r="D10" s="758">
        <v>0.496</v>
      </c>
      <c r="E10" s="758">
        <v>0.45700000000000002</v>
      </c>
      <c r="F10" s="758">
        <v>0.42499999999999999</v>
      </c>
      <c r="G10" s="758">
        <v>0.40600000000000003</v>
      </c>
      <c r="H10" s="758">
        <v>0.371</v>
      </c>
      <c r="I10" s="758">
        <v>0.32299999999999995</v>
      </c>
      <c r="J10" s="758">
        <v>0.30199999999999999</v>
      </c>
      <c r="K10" s="758">
        <v>0.30599999999999999</v>
      </c>
      <c r="L10" s="758">
        <v>0.29899999999999999</v>
      </c>
      <c r="M10" s="758">
        <v>0.29899999999999999</v>
      </c>
    </row>
    <row r="11" spans="2:13" x14ac:dyDescent="0.2">
      <c r="B11" s="759" t="s">
        <v>53</v>
      </c>
      <c r="C11" s="758">
        <v>0.499</v>
      </c>
      <c r="D11" s="758">
        <v>0.46899999999999997</v>
      </c>
      <c r="E11" s="758">
        <v>0.43700000000000006</v>
      </c>
      <c r="F11" s="758">
        <v>0.40899999999999997</v>
      </c>
      <c r="G11" s="758">
        <v>0.39</v>
      </c>
      <c r="H11" s="758">
        <v>0.35899999999999999</v>
      </c>
      <c r="I11" s="758">
        <v>0.315</v>
      </c>
      <c r="J11" s="758">
        <v>0.29399999999999998</v>
      </c>
      <c r="K11" s="758">
        <v>0.29699999999999999</v>
      </c>
      <c r="L11" s="758">
        <v>0.28999999999999998</v>
      </c>
      <c r="M11" s="758">
        <v>0.29299999999999998</v>
      </c>
    </row>
    <row r="12" spans="2:13" x14ac:dyDescent="0.2">
      <c r="B12" s="759" t="s">
        <v>52</v>
      </c>
      <c r="C12" s="758">
        <v>0.47600000000000003</v>
      </c>
      <c r="D12" s="758">
        <v>0.45</v>
      </c>
      <c r="E12" s="758">
        <v>0.42200000000000004</v>
      </c>
      <c r="F12" s="758">
        <v>0.39500000000000002</v>
      </c>
      <c r="G12" s="758">
        <v>0.37799999999999995</v>
      </c>
      <c r="H12" s="758">
        <v>0.34600000000000003</v>
      </c>
      <c r="I12" s="758">
        <v>0.307</v>
      </c>
      <c r="J12" s="758">
        <v>0.28699999999999998</v>
      </c>
      <c r="K12" s="758">
        <v>0.29100000000000004</v>
      </c>
      <c r="L12" s="758">
        <v>0.28100000000000003</v>
      </c>
      <c r="M12" s="758">
        <v>0.28300000000000003</v>
      </c>
    </row>
    <row r="13" spans="2:13" x14ac:dyDescent="0.2">
      <c r="B13" s="759" t="s">
        <v>51</v>
      </c>
      <c r="C13" s="758">
        <v>0.46399999999999997</v>
      </c>
      <c r="D13" s="758">
        <v>0.43700000000000006</v>
      </c>
      <c r="E13" s="758">
        <v>0.40899999999999997</v>
      </c>
      <c r="F13" s="758">
        <v>0.38400000000000001</v>
      </c>
      <c r="G13" s="758">
        <v>0.36599999999999999</v>
      </c>
      <c r="H13" s="758">
        <v>0.33600000000000002</v>
      </c>
      <c r="I13" s="758">
        <v>0.30099999999999999</v>
      </c>
      <c r="J13" s="758">
        <v>0.28100000000000003</v>
      </c>
      <c r="K13" s="758">
        <v>0.28300000000000003</v>
      </c>
      <c r="L13" s="758">
        <v>0.27200000000000002</v>
      </c>
      <c r="M13" s="758">
        <v>0.27300000000000002</v>
      </c>
    </row>
    <row r="14" spans="2:13" x14ac:dyDescent="0.2">
      <c r="B14" s="759" t="s">
        <v>49</v>
      </c>
      <c r="C14" s="758">
        <v>0.42799999999999999</v>
      </c>
      <c r="D14" s="758">
        <v>0.40700000000000003</v>
      </c>
      <c r="E14" s="758">
        <v>0.38799999999999996</v>
      </c>
      <c r="F14" s="758">
        <v>0.36700000000000005</v>
      </c>
      <c r="G14" s="758">
        <v>0.35200000000000004</v>
      </c>
      <c r="H14" s="758">
        <v>0.32600000000000001</v>
      </c>
      <c r="I14" s="758">
        <v>0.29799999999999999</v>
      </c>
      <c r="J14" s="758">
        <v>0.28100000000000003</v>
      </c>
      <c r="K14" s="758">
        <v>0.27800000000000002</v>
      </c>
      <c r="L14" s="758">
        <v>0.26800000000000002</v>
      </c>
      <c r="M14" s="758">
        <v>0.27</v>
      </c>
    </row>
    <row r="15" spans="2:13" x14ac:dyDescent="0.2">
      <c r="B15" s="759" t="s">
        <v>46</v>
      </c>
      <c r="C15" s="758">
        <v>0.39600000000000002</v>
      </c>
      <c r="D15" s="758">
        <v>0.38100000000000001</v>
      </c>
      <c r="E15" s="758">
        <v>0.36799999999999999</v>
      </c>
      <c r="F15" s="758">
        <v>0.35100000000000003</v>
      </c>
      <c r="G15" s="758">
        <v>0.33799999999999997</v>
      </c>
      <c r="H15" s="758">
        <v>0.317</v>
      </c>
      <c r="I15" s="758">
        <v>0.29299999999999998</v>
      </c>
      <c r="J15" s="758">
        <v>0.27899999999999997</v>
      </c>
      <c r="K15" s="758">
        <v>0.27</v>
      </c>
      <c r="L15" s="758">
        <v>0.26200000000000001</v>
      </c>
      <c r="M15" s="758">
        <v>0.26200000000000001</v>
      </c>
    </row>
    <row r="16" spans="2:13" x14ac:dyDescent="0.2">
      <c r="B16" s="759" t="s">
        <v>41</v>
      </c>
      <c r="C16" s="758">
        <v>0.36700000000000005</v>
      </c>
      <c r="D16" s="758">
        <v>0.35600000000000004</v>
      </c>
      <c r="E16" s="758">
        <v>0.34700000000000003</v>
      </c>
      <c r="F16" s="758">
        <v>0.33500000000000002</v>
      </c>
      <c r="G16" s="758">
        <v>0.32500000000000001</v>
      </c>
      <c r="H16" s="758">
        <v>0.308</v>
      </c>
      <c r="I16" s="758">
        <v>0.28800000000000003</v>
      </c>
      <c r="J16" s="758">
        <v>0.27</v>
      </c>
      <c r="K16" s="758">
        <v>0.26</v>
      </c>
      <c r="L16" s="758">
        <v>0.254</v>
      </c>
      <c r="M16" s="758">
        <v>0.25</v>
      </c>
    </row>
    <row r="17" spans="2:14" x14ac:dyDescent="0.2">
      <c r="B17" s="759" t="s">
        <v>36</v>
      </c>
      <c r="C17" s="758">
        <v>0.35799999999999998</v>
      </c>
      <c r="D17" s="758">
        <v>0.34899999999999998</v>
      </c>
      <c r="E17" s="758">
        <v>0.34200000000000003</v>
      </c>
      <c r="F17" s="758">
        <v>0.33100000000000002</v>
      </c>
      <c r="G17" s="758">
        <v>0.32100000000000001</v>
      </c>
      <c r="H17" s="758">
        <v>0.30399999999999999</v>
      </c>
      <c r="I17" s="758">
        <v>0.28300000000000003</v>
      </c>
      <c r="J17" s="758">
        <v>0.26500000000000001</v>
      </c>
      <c r="K17" s="758">
        <v>0.254</v>
      </c>
      <c r="L17" s="758">
        <v>0.24299999999999999</v>
      </c>
      <c r="M17" s="758">
        <v>0.23600000000000002</v>
      </c>
    </row>
    <row r="18" spans="2:14" x14ac:dyDescent="0.2">
      <c r="B18" s="759" t="s">
        <v>31</v>
      </c>
      <c r="C18" s="758">
        <v>0.35700000000000004</v>
      </c>
      <c r="D18" s="758">
        <v>0.34799999999999998</v>
      </c>
      <c r="E18" s="758">
        <v>0.34200000000000003</v>
      </c>
      <c r="F18" s="758">
        <v>0.33</v>
      </c>
      <c r="G18" s="758">
        <v>0.32</v>
      </c>
      <c r="H18" s="758">
        <v>0.30099999999999999</v>
      </c>
      <c r="I18" s="758">
        <v>0.27899999999999997</v>
      </c>
      <c r="J18" s="758">
        <v>0.25800000000000001</v>
      </c>
      <c r="K18" s="758">
        <v>0.245</v>
      </c>
      <c r="L18" s="758">
        <v>0.23100000000000001</v>
      </c>
      <c r="M18" s="758">
        <v>0.21899999999999997</v>
      </c>
    </row>
    <row r="19" spans="2:14" x14ac:dyDescent="0.2">
      <c r="B19" s="759" t="s">
        <v>26</v>
      </c>
      <c r="C19" s="758">
        <v>0.35700000000000004</v>
      </c>
      <c r="D19" s="758">
        <v>0.34799999999999998</v>
      </c>
      <c r="E19" s="758">
        <v>0.34100000000000003</v>
      </c>
      <c r="F19" s="758">
        <v>0.33</v>
      </c>
      <c r="G19" s="758">
        <v>0.32100000000000001</v>
      </c>
      <c r="H19" s="758">
        <v>0.30199999999999999</v>
      </c>
      <c r="I19" s="758">
        <v>0.27800000000000002</v>
      </c>
      <c r="J19" s="758">
        <v>0.252</v>
      </c>
      <c r="K19" s="758">
        <v>0.23699999999999999</v>
      </c>
      <c r="L19" s="758">
        <v>0.21899999999999997</v>
      </c>
      <c r="M19" s="758">
        <v>0.20600000000000002</v>
      </c>
    </row>
    <row r="21" spans="2:14" x14ac:dyDescent="0.2">
      <c r="B21" s="757" t="s">
        <v>337</v>
      </c>
      <c r="C21" s="756"/>
      <c r="D21" s="756"/>
      <c r="E21" s="756"/>
      <c r="F21" s="756"/>
      <c r="G21" s="756"/>
      <c r="H21" s="756"/>
      <c r="I21" s="756"/>
      <c r="J21" s="756"/>
      <c r="K21" s="756"/>
      <c r="L21" s="756"/>
      <c r="M21" s="756"/>
      <c r="N21" s="755"/>
    </row>
    <row r="22" spans="2:14" x14ac:dyDescent="0.2">
      <c r="B22" s="754" t="s">
        <v>20</v>
      </c>
      <c r="C22" s="754" t="s">
        <v>336</v>
      </c>
      <c r="D22" s="754" t="s">
        <v>335</v>
      </c>
      <c r="E22" s="754" t="s">
        <v>334</v>
      </c>
      <c r="F22" s="754" t="s">
        <v>333</v>
      </c>
      <c r="G22" s="754" t="s">
        <v>332</v>
      </c>
      <c r="H22" s="754" t="s">
        <v>331</v>
      </c>
      <c r="I22" s="754" t="s">
        <v>330</v>
      </c>
      <c r="J22" s="754" t="s">
        <v>329</v>
      </c>
      <c r="K22" s="754" t="s">
        <v>328</v>
      </c>
      <c r="L22" s="754" t="s">
        <v>327</v>
      </c>
      <c r="M22" s="754" t="s">
        <v>326</v>
      </c>
      <c r="N22" s="754" t="s">
        <v>325</v>
      </c>
    </row>
    <row r="23" spans="2:14" x14ac:dyDescent="0.2">
      <c r="B23" s="753">
        <v>1</v>
      </c>
      <c r="C23" s="753">
        <v>5</v>
      </c>
      <c r="D23" s="750">
        <f>IF(C23=0,"--",INDEX(Calibration_BS!C9:M9,C23))</f>
        <v>0.45799999999999996</v>
      </c>
      <c r="E23" s="752" t="str">
        <f ca="1">IFERROR(_xll.qlSimpleQuote(,D23,,Trigger),"--")</f>
        <v>--</v>
      </c>
      <c r="F23" s="752" t="str">
        <f t="shared" ref="F23:F33" si="0">(B23)&amp;"Y"</f>
        <v>1Y</v>
      </c>
      <c r="G23" s="752" t="str">
        <f t="shared" ref="G23:G33" si="1">(C23)&amp;"Y"</f>
        <v>5Y</v>
      </c>
      <c r="H23" s="752" t="str">
        <f ca="1">IFERROR(_xll.qlSwaptionHelper(,F23,G23,E23,floatingLegIndex,"6M",fixedLegDayCounter,floatingLegDayCounter,NPV_BS!$D$12,,Trigger),"--")</f>
        <v>--</v>
      </c>
      <c r="I23" s="752" t="b">
        <f t="shared" ref="I23:I33" si="2">IF(D23="--",FALSE,TRUE)</f>
        <v>1</v>
      </c>
      <c r="J23" s="752" t="e">
        <f ca="1">_xll.qlJamshidianSwaptionEngine(,Calibration_BS!$C$2)</f>
        <v>#NAME?</v>
      </c>
      <c r="K23" s="752" t="str">
        <f ca="1">IFERROR(_xll.qlCalibrationHelperSetPricingEngine(H23,J23),"--")</f>
        <v>--</v>
      </c>
      <c r="L23" s="751" t="e">
        <f ca="1">IF(I23=FALSE,"--",_xll.qlSwaptionHelperModelValue(H23,$C$5))</f>
        <v>#NAME?</v>
      </c>
      <c r="M23" s="750" t="str">
        <f ca="1">IFERROR(_xll.qlCalibrationHelperImpliedVolatility(H23,L23,0.0001,1000,0.05,0.5),"--")</f>
        <v>--</v>
      </c>
      <c r="N23" s="749" t="str">
        <f t="shared" ref="N23:N33" ca="1" si="3">IFERROR((M23-D23)/D23,"--")</f>
        <v>--</v>
      </c>
    </row>
    <row r="24" spans="2:14" x14ac:dyDescent="0.2">
      <c r="B24" s="753">
        <v>2</v>
      </c>
      <c r="C24" s="753">
        <v>4</v>
      </c>
      <c r="D24" s="750">
        <f>IF(C24=0,"--",INDEX(Calibration_BS!C10:M10,C24))</f>
        <v>0.42499999999999999</v>
      </c>
      <c r="E24" s="752" t="str">
        <f ca="1">IFERROR(_xll.qlSimpleQuote(,D24,,Trigger),"--")</f>
        <v>--</v>
      </c>
      <c r="F24" s="752" t="str">
        <f t="shared" si="0"/>
        <v>2Y</v>
      </c>
      <c r="G24" s="752" t="str">
        <f t="shared" si="1"/>
        <v>4Y</v>
      </c>
      <c r="H24" s="752" t="str">
        <f ca="1">IFERROR(_xll.qlSwaptionHelper(,F24,G24,E24,floatingLegIndex,"6M",fixedLegDayCounter,floatingLegDayCounter,NPV_BS!$D$12,,Trigger),"--")</f>
        <v>--</v>
      </c>
      <c r="I24" s="752" t="b">
        <f t="shared" si="2"/>
        <v>1</v>
      </c>
      <c r="J24" s="752" t="e">
        <f ca="1">_xll.qlJamshidianSwaptionEngine(,Calibration_BS!$C$2)</f>
        <v>#NAME?</v>
      </c>
      <c r="K24" s="752" t="str">
        <f ca="1">IFERROR(_xll.qlCalibrationHelperSetPricingEngine(H24,J24),"--")</f>
        <v>--</v>
      </c>
      <c r="L24" s="751" t="e">
        <f ca="1">IF(I24=FALSE,"--",_xll.qlSwaptionHelperModelValue(H24,$C$5))</f>
        <v>#NAME?</v>
      </c>
      <c r="M24" s="750" t="str">
        <f ca="1">IFERROR(_xll.qlCalibrationHelperImpliedVolatility(H24,L24,0.0001,1000,0.05,0.5),"--")</f>
        <v>--</v>
      </c>
      <c r="N24" s="749" t="str">
        <f t="shared" ca="1" si="3"/>
        <v>--</v>
      </c>
    </row>
    <row r="25" spans="2:14" x14ac:dyDescent="0.2">
      <c r="B25" s="753">
        <v>3</v>
      </c>
      <c r="C25" s="753">
        <v>3</v>
      </c>
      <c r="D25" s="750">
        <f>IF(C25=0,"--",INDEX(Calibration_BS!C11:M11,C25))</f>
        <v>0.43700000000000006</v>
      </c>
      <c r="E25" s="752" t="str">
        <f ca="1">IFERROR(_xll.qlSimpleQuote(,D25,,Trigger),"--")</f>
        <v>--</v>
      </c>
      <c r="F25" s="752" t="str">
        <f t="shared" si="0"/>
        <v>3Y</v>
      </c>
      <c r="G25" s="752" t="str">
        <f t="shared" si="1"/>
        <v>3Y</v>
      </c>
      <c r="H25" s="752" t="str">
        <f ca="1">IFERROR(_xll.qlSwaptionHelper(,F25,G25,E25,floatingLegIndex,"6M",fixedLegDayCounter,floatingLegDayCounter,NPV_BS!$D$12,,Trigger),"--")</f>
        <v>--</v>
      </c>
      <c r="I25" s="752" t="b">
        <f t="shared" si="2"/>
        <v>1</v>
      </c>
      <c r="J25" s="752" t="e">
        <f ca="1">_xll.qlJamshidianSwaptionEngine(,Calibration_BS!$C$2)</f>
        <v>#NAME?</v>
      </c>
      <c r="K25" s="752" t="str">
        <f ca="1">IFERROR(_xll.qlCalibrationHelperSetPricingEngine(H25,J25),"--")</f>
        <v>--</v>
      </c>
      <c r="L25" s="751" t="e">
        <f ca="1">IF(I25=FALSE,"--",_xll.qlSwaptionHelperModelValue(H25,$C$5))</f>
        <v>#NAME?</v>
      </c>
      <c r="M25" s="750" t="str">
        <f ca="1">IFERROR(_xll.qlCalibrationHelperImpliedVolatility(H25,L25,0.0001,1000,0.05,0.5),"--")</f>
        <v>--</v>
      </c>
      <c r="N25" s="749" t="str">
        <f t="shared" ca="1" si="3"/>
        <v>--</v>
      </c>
    </row>
    <row r="26" spans="2:14" x14ac:dyDescent="0.2">
      <c r="B26" s="753">
        <v>4</v>
      </c>
      <c r="C26" s="753">
        <v>2</v>
      </c>
      <c r="D26" s="750">
        <f>IF(C26=0,"--",INDEX(Calibration_BS!C12:M12,C26))</f>
        <v>0.45</v>
      </c>
      <c r="E26" s="752" t="str">
        <f ca="1">IFERROR(_xll.qlSimpleQuote(,D26,,Trigger),"--")</f>
        <v>--</v>
      </c>
      <c r="F26" s="752" t="str">
        <f t="shared" si="0"/>
        <v>4Y</v>
      </c>
      <c r="G26" s="752" t="str">
        <f t="shared" si="1"/>
        <v>2Y</v>
      </c>
      <c r="H26" s="752" t="str">
        <f ca="1">IFERROR(_xll.qlSwaptionHelper(,F26,G26,E26,floatingLegIndex,"6M",fixedLegDayCounter,floatingLegDayCounter,NPV_BS!$D$12,,Trigger),"--")</f>
        <v>--</v>
      </c>
      <c r="I26" s="752" t="b">
        <f t="shared" si="2"/>
        <v>1</v>
      </c>
      <c r="J26" s="752" t="e">
        <f ca="1">_xll.qlJamshidianSwaptionEngine(,Calibration_BS!$C$2)</f>
        <v>#NAME?</v>
      </c>
      <c r="K26" s="752" t="str">
        <f ca="1">IFERROR(_xll.qlCalibrationHelperSetPricingEngine(H26,J26),"--")</f>
        <v>--</v>
      </c>
      <c r="L26" s="751" t="e">
        <f ca="1">IF(I26=FALSE,"--",_xll.qlSwaptionHelperModelValue(H26,$C$5))</f>
        <v>#NAME?</v>
      </c>
      <c r="M26" s="750" t="str">
        <f ca="1">IFERROR(_xll.qlCalibrationHelperImpliedVolatility(H26,L26,0.0001,1000,0.05,0.5),"--")</f>
        <v>--</v>
      </c>
      <c r="N26" s="749" t="str">
        <f t="shared" ca="1" si="3"/>
        <v>--</v>
      </c>
    </row>
    <row r="27" spans="2:14" x14ac:dyDescent="0.2">
      <c r="B27" s="753">
        <v>5</v>
      </c>
      <c r="C27" s="753">
        <v>1</v>
      </c>
      <c r="D27" s="750">
        <f>IF(C27=0,"--",INDEX(Calibration_BS!C13:M13,C27))</f>
        <v>0.46399999999999997</v>
      </c>
      <c r="E27" s="752" t="str">
        <f ca="1">IFERROR(_xll.qlSimpleQuote(,D27,,Trigger),"--")</f>
        <v>--</v>
      </c>
      <c r="F27" s="752" t="str">
        <f t="shared" si="0"/>
        <v>5Y</v>
      </c>
      <c r="G27" s="752" t="str">
        <f t="shared" si="1"/>
        <v>1Y</v>
      </c>
      <c r="H27" s="752" t="str">
        <f ca="1">IFERROR(_xll.qlSwaptionHelper(,F27,G27,E27,floatingLegIndex,"6M",fixedLegDayCounter,floatingLegDayCounter,NPV_BS!$D$12,,Trigger),"--")</f>
        <v>--</v>
      </c>
      <c r="I27" s="752" t="b">
        <f t="shared" si="2"/>
        <v>1</v>
      </c>
      <c r="J27" s="752" t="e">
        <f ca="1">_xll.qlJamshidianSwaptionEngine(,Calibration_BS!$C$2)</f>
        <v>#NAME?</v>
      </c>
      <c r="K27" s="752" t="str">
        <f ca="1">IFERROR(_xll.qlCalibrationHelperSetPricingEngine(H27,J27),"--")</f>
        <v>--</v>
      </c>
      <c r="L27" s="751" t="e">
        <f ca="1">IF(I27=FALSE,"--",_xll.qlSwaptionHelperModelValue(H27,$C$5))</f>
        <v>#NAME?</v>
      </c>
      <c r="M27" s="750" t="str">
        <f ca="1">IFERROR(_xll.qlCalibrationHelperImpliedVolatility(H27,L27,0.0001,1000,0.05,0.5),"--")</f>
        <v>--</v>
      </c>
      <c r="N27" s="749" t="str">
        <f t="shared" ca="1" si="3"/>
        <v>--</v>
      </c>
    </row>
    <row r="28" spans="2:14" x14ac:dyDescent="0.2">
      <c r="B28" s="753">
        <v>7</v>
      </c>
      <c r="C28" s="753">
        <v>0</v>
      </c>
      <c r="D28" s="750" t="str">
        <f>IF(C28=0,"--",INDEX(Calibration_BS!C14:M14,C28))</f>
        <v>--</v>
      </c>
      <c r="E28" s="752" t="str">
        <f ca="1">IFERROR(_xll.qlSimpleQuote(,D28,,Trigger),"--")</f>
        <v>--</v>
      </c>
      <c r="F28" s="752" t="str">
        <f t="shared" si="0"/>
        <v>7Y</v>
      </c>
      <c r="G28" s="752" t="str">
        <f t="shared" si="1"/>
        <v>0Y</v>
      </c>
      <c r="H28" s="752" t="str">
        <f ca="1">IFERROR(_xll.qlSwaptionHelper(,F28,G28,E28,floatingLegIndex,"6M",fixedLegDayCounter,floatingLegDayCounter,NPV_BS!$D$12,,Trigger),"--")</f>
        <v>--</v>
      </c>
      <c r="I28" s="752" t="b">
        <f t="shared" si="2"/>
        <v>0</v>
      </c>
      <c r="J28" s="752" t="e">
        <f ca="1">_xll.qlJamshidianSwaptionEngine(,Calibration_BS!$C$2)</f>
        <v>#NAME?</v>
      </c>
      <c r="K28" s="752" t="str">
        <f ca="1">IFERROR(_xll.qlCalibrationHelperSetPricingEngine(H28,J28),"--")</f>
        <v>--</v>
      </c>
      <c r="L28" s="751" t="str">
        <f>IF(I28=FALSE,"--",_xll.qlSwaptionHelperModelValue(H28,$C$5))</f>
        <v>--</v>
      </c>
      <c r="M28" s="750" t="str">
        <f ca="1">IFERROR(_xll.qlCalibrationHelperImpliedVolatility(H28,L28,0.0001,1000,0.05,0.5),"--")</f>
        <v>--</v>
      </c>
      <c r="N28" s="749" t="str">
        <f t="shared" ca="1" si="3"/>
        <v>--</v>
      </c>
    </row>
    <row r="29" spans="2:14" x14ac:dyDescent="0.2">
      <c r="B29" s="753">
        <v>10</v>
      </c>
      <c r="C29" s="753">
        <v>0</v>
      </c>
      <c r="D29" s="750" t="str">
        <f>IF(C29=0,"--",INDEX(Calibration_BS!C15:M15,C29))</f>
        <v>--</v>
      </c>
      <c r="E29" s="752" t="str">
        <f ca="1">IFERROR(_xll.qlSimpleQuote(,D29,,Trigger),"--")</f>
        <v>--</v>
      </c>
      <c r="F29" s="752" t="str">
        <f t="shared" si="0"/>
        <v>10Y</v>
      </c>
      <c r="G29" s="752" t="str">
        <f t="shared" si="1"/>
        <v>0Y</v>
      </c>
      <c r="H29" s="752" t="str">
        <f ca="1">IFERROR(_xll.qlSwaptionHelper(,F29,G29,E29,floatingLegIndex,"6M",fixedLegDayCounter,floatingLegDayCounter,NPV_BS!$D$12,,Trigger),"--")</f>
        <v>--</v>
      </c>
      <c r="I29" s="752" t="b">
        <f t="shared" si="2"/>
        <v>0</v>
      </c>
      <c r="J29" s="752" t="e">
        <f ca="1">_xll.qlJamshidianSwaptionEngine(,Calibration_BS!$C$2)</f>
        <v>#NAME?</v>
      </c>
      <c r="K29" s="752" t="str">
        <f ca="1">IFERROR(_xll.qlCalibrationHelperSetPricingEngine(H29,J29),"--")</f>
        <v>--</v>
      </c>
      <c r="L29" s="751" t="str">
        <f>IF(I29=FALSE,"--",_xll.qlSwaptionHelperModelValue(H29,$C$5))</f>
        <v>--</v>
      </c>
      <c r="M29" s="750" t="str">
        <f ca="1">IFERROR(_xll.qlCalibrationHelperImpliedVolatility(H29,L29,0.0001,1000,0.05,0.5),"--")</f>
        <v>--</v>
      </c>
      <c r="N29" s="749" t="str">
        <f t="shared" ca="1" si="3"/>
        <v>--</v>
      </c>
    </row>
    <row r="30" spans="2:14" x14ac:dyDescent="0.2">
      <c r="B30" s="753">
        <v>15</v>
      </c>
      <c r="C30" s="753">
        <v>0</v>
      </c>
      <c r="D30" s="750" t="str">
        <f>IF(C30=0,"--",INDEX(Calibration_BS!C16:M16,C30))</f>
        <v>--</v>
      </c>
      <c r="E30" s="752" t="str">
        <f ca="1">IFERROR(_xll.qlSimpleQuote(,D30,,Trigger),"--")</f>
        <v>--</v>
      </c>
      <c r="F30" s="752" t="str">
        <f t="shared" si="0"/>
        <v>15Y</v>
      </c>
      <c r="G30" s="752" t="str">
        <f t="shared" si="1"/>
        <v>0Y</v>
      </c>
      <c r="H30" s="752" t="str">
        <f ca="1">IFERROR(_xll.qlSwaptionHelper(,F30,G30,E30,floatingLegIndex,"6M",fixedLegDayCounter,floatingLegDayCounter,NPV_BS!$D$12,,Trigger),"--")</f>
        <v>--</v>
      </c>
      <c r="I30" s="752" t="b">
        <f t="shared" si="2"/>
        <v>0</v>
      </c>
      <c r="J30" s="752" t="e">
        <f ca="1">_xll.qlJamshidianSwaptionEngine(,Calibration_BS!$C$2)</f>
        <v>#NAME?</v>
      </c>
      <c r="K30" s="752" t="str">
        <f ca="1">IFERROR(_xll.qlCalibrationHelperSetPricingEngine(H30,J30),"--")</f>
        <v>--</v>
      </c>
      <c r="L30" s="751" t="str">
        <f>IF(I30=FALSE,"--",_xll.qlSwaptionHelperModelValue(H30,$C$5))</f>
        <v>--</v>
      </c>
      <c r="M30" s="750" t="str">
        <f ca="1">IFERROR(_xll.qlCalibrationHelperImpliedVolatility(H30,L30,0.0001,1000,0.05,0.5),"--")</f>
        <v>--</v>
      </c>
      <c r="N30" s="749" t="str">
        <f t="shared" ca="1" si="3"/>
        <v>--</v>
      </c>
    </row>
    <row r="31" spans="2:14" x14ac:dyDescent="0.2">
      <c r="B31" s="753">
        <v>20</v>
      </c>
      <c r="C31" s="753">
        <v>0</v>
      </c>
      <c r="D31" s="750" t="str">
        <f>IF(C31=0,"--",INDEX(Calibration_BS!C17:M17,C31))</f>
        <v>--</v>
      </c>
      <c r="E31" s="752" t="str">
        <f ca="1">IFERROR(_xll.qlSimpleQuote(,D31,,Trigger),"--")</f>
        <v>--</v>
      </c>
      <c r="F31" s="752" t="str">
        <f t="shared" si="0"/>
        <v>20Y</v>
      </c>
      <c r="G31" s="752" t="str">
        <f t="shared" si="1"/>
        <v>0Y</v>
      </c>
      <c r="H31" s="752" t="str">
        <f ca="1">IFERROR(_xll.qlSwaptionHelper(,F31,G31,E31,floatingLegIndex,"6M",fixedLegDayCounter,floatingLegDayCounter,NPV_BS!$D$12,,Trigger),"--")</f>
        <v>--</v>
      </c>
      <c r="I31" s="752" t="b">
        <f t="shared" si="2"/>
        <v>0</v>
      </c>
      <c r="J31" s="752" t="e">
        <f ca="1">_xll.qlJamshidianSwaptionEngine(,Calibration_BS!$C$2)</f>
        <v>#NAME?</v>
      </c>
      <c r="K31" s="752" t="str">
        <f ca="1">IFERROR(_xll.qlCalibrationHelperSetPricingEngine(H31,J31),"--")</f>
        <v>--</v>
      </c>
      <c r="L31" s="751" t="str">
        <f>IF(I31=FALSE,"--",_xll.qlSwaptionHelperModelValue(H31,$C$5))</f>
        <v>--</v>
      </c>
      <c r="M31" s="750" t="str">
        <f ca="1">IFERROR(_xll.qlCalibrationHelperImpliedVolatility(H31,L31,0.0001,1000,0.05,0.5),"--")</f>
        <v>--</v>
      </c>
      <c r="N31" s="749" t="str">
        <f t="shared" ca="1" si="3"/>
        <v>--</v>
      </c>
    </row>
    <row r="32" spans="2:14" x14ac:dyDescent="0.2">
      <c r="B32" s="753">
        <v>25</v>
      </c>
      <c r="C32" s="753">
        <v>0</v>
      </c>
      <c r="D32" s="750" t="str">
        <f>IF(C32=0,"--",INDEX(Calibration_BS!C18:M18,C32))</f>
        <v>--</v>
      </c>
      <c r="E32" s="752" t="str">
        <f ca="1">IFERROR(_xll.qlSimpleQuote(,D32,,Trigger),"--")</f>
        <v>--</v>
      </c>
      <c r="F32" s="752" t="str">
        <f t="shared" si="0"/>
        <v>25Y</v>
      </c>
      <c r="G32" s="752" t="str">
        <f t="shared" si="1"/>
        <v>0Y</v>
      </c>
      <c r="H32" s="752" t="str">
        <f ca="1">IFERROR(_xll.qlSwaptionHelper(,F32,G32,E32,floatingLegIndex,"6M",fixedLegDayCounter,floatingLegDayCounter,NPV_BS!$D$12,,Trigger),"--")</f>
        <v>--</v>
      </c>
      <c r="I32" s="752" t="b">
        <f t="shared" si="2"/>
        <v>0</v>
      </c>
      <c r="J32" s="752" t="e">
        <f ca="1">_xll.qlJamshidianSwaptionEngine(,Calibration_BS!$C$2)</f>
        <v>#NAME?</v>
      </c>
      <c r="K32" s="752" t="str">
        <f ca="1">IFERROR(_xll.qlCalibrationHelperSetPricingEngine(H32,J32),"--")</f>
        <v>--</v>
      </c>
      <c r="L32" s="751" t="str">
        <f>IF(I32=FALSE,"--",_xll.qlSwaptionHelperModelValue(H32,$C$5))</f>
        <v>--</v>
      </c>
      <c r="M32" s="750" t="str">
        <f ca="1">IFERROR(_xll.qlCalibrationHelperImpliedVolatility(H32,L32,0.0001,1000,0.05,0.5),"--")</f>
        <v>--</v>
      </c>
      <c r="N32" s="749" t="str">
        <f t="shared" ca="1" si="3"/>
        <v>--</v>
      </c>
    </row>
    <row r="33" spans="2:14" x14ac:dyDescent="0.2">
      <c r="B33" s="753">
        <v>30</v>
      </c>
      <c r="C33" s="753">
        <v>0</v>
      </c>
      <c r="D33" s="750" t="str">
        <f>IF(C33=0,"--",INDEX(Calibration_BS!C19:M19,C33))</f>
        <v>--</v>
      </c>
      <c r="E33" s="752" t="str">
        <f ca="1">IFERROR(_xll.qlSimpleQuote(,D33,,Trigger),"--")</f>
        <v>--</v>
      </c>
      <c r="F33" s="752" t="str">
        <f t="shared" si="0"/>
        <v>30Y</v>
      </c>
      <c r="G33" s="752" t="str">
        <f t="shared" si="1"/>
        <v>0Y</v>
      </c>
      <c r="H33" s="752" t="str">
        <f ca="1">IFERROR(_xll.qlSwaptionHelper(,F33,G33,E33,floatingLegIndex,"6M",fixedLegDayCounter,floatingLegDayCounter,NPV_BS!$D$12,,Trigger),"--")</f>
        <v>--</v>
      </c>
      <c r="I33" s="752" t="b">
        <f t="shared" si="2"/>
        <v>0</v>
      </c>
      <c r="J33" s="752" t="e">
        <f ca="1">_xll.qlJamshidianSwaptionEngine(,Calibration_BS!$C$2)</f>
        <v>#NAME?</v>
      </c>
      <c r="K33" s="752" t="str">
        <f ca="1">IFERROR(_xll.qlCalibrationHelperSetPricingEngine(H33,J33),"--")</f>
        <v>--</v>
      </c>
      <c r="L33" s="751" t="str">
        <f>IF(I33=FALSE,"--",_xll.qlSwaptionHelperModelValue(H33,$C$5))</f>
        <v>--</v>
      </c>
      <c r="M33" s="750" t="str">
        <f ca="1">IFERROR(_xll.qlCalibrationHelperImpliedVolatility(H33,L33,0.0001,1000,0.05,0.5),"--")</f>
        <v>--</v>
      </c>
      <c r="N33" s="749" t="str">
        <f t="shared" ca="1" si="3"/>
        <v>--</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7"/>
  <sheetViews>
    <sheetView workbookViewId="0"/>
  </sheetViews>
  <sheetFormatPr defaultRowHeight="11.25" outlineLevelRow="1" outlineLevelCol="1" x14ac:dyDescent="0.2"/>
  <cols>
    <col min="1" max="1" width="30.85546875" style="599" bestFit="1" customWidth="1"/>
    <col min="2" max="3" width="22.42578125" style="599" customWidth="1"/>
    <col min="4" max="5" width="22.42578125" style="599" customWidth="1" outlineLevel="1"/>
    <col min="6" max="7" width="22.42578125" style="600" customWidth="1"/>
    <col min="8" max="9" width="22.42578125" style="599" customWidth="1" outlineLevel="1"/>
    <col min="10" max="10" width="15.140625" style="599" bestFit="1" customWidth="1" outlineLevel="1"/>
    <col min="11" max="11" width="14.140625" style="599" customWidth="1" outlineLevel="1"/>
    <col min="12" max="12" width="17.28515625" style="599" bestFit="1" customWidth="1"/>
    <col min="13" max="13" width="15.28515625" style="599" bestFit="1" customWidth="1"/>
    <col min="14" max="14" width="15.28515625" style="599" customWidth="1" outlineLevel="1"/>
    <col min="15" max="15" width="6" style="598" customWidth="1" outlineLevel="1"/>
    <col min="16" max="16384" width="9.140625" style="598"/>
  </cols>
  <sheetData>
    <row r="1" spans="1:20" ht="12" thickBot="1" x14ac:dyDescent="0.25">
      <c r="A1" s="625" t="s">
        <v>0</v>
      </c>
      <c r="B1" s="723" t="s">
        <v>170</v>
      </c>
      <c r="C1" s="667" t="str">
        <f>UPPER(IF(ISBLANK(B1),D1,B1))</f>
        <v>GBP</v>
      </c>
      <c r="D1" s="721" t="s">
        <v>324</v>
      </c>
      <c r="E1" s="679" t="s">
        <v>324</v>
      </c>
      <c r="F1" s="626"/>
      <c r="G1" s="626"/>
      <c r="H1" s="626"/>
      <c r="I1" s="626"/>
      <c r="J1" s="626"/>
      <c r="K1" s="626"/>
      <c r="L1" s="626"/>
      <c r="M1" s="626"/>
      <c r="N1" s="626"/>
      <c r="O1" s="601"/>
      <c r="P1" s="601"/>
      <c r="Q1" s="601"/>
      <c r="R1" s="601"/>
      <c r="S1" s="601"/>
      <c r="T1" s="601"/>
    </row>
    <row r="2" spans="1:20" x14ac:dyDescent="0.2">
      <c r="A2" s="747" t="s">
        <v>323</v>
      </c>
      <c r="B2" s="799" t="s">
        <v>322</v>
      </c>
      <c r="C2" s="800"/>
      <c r="D2" s="746" t="s">
        <v>320</v>
      </c>
      <c r="E2" s="745" t="s">
        <v>319</v>
      </c>
      <c r="F2" s="799" t="s">
        <v>321</v>
      </c>
      <c r="G2" s="800"/>
      <c r="H2" s="744" t="s">
        <v>320</v>
      </c>
      <c r="I2" s="743" t="s">
        <v>319</v>
      </c>
      <c r="J2" s="742" t="s">
        <v>318</v>
      </c>
      <c r="K2" s="741" t="s">
        <v>317</v>
      </c>
      <c r="L2" s="799" t="s">
        <v>316</v>
      </c>
      <c r="M2" s="800"/>
      <c r="N2" s="601"/>
      <c r="O2" s="601"/>
      <c r="P2" s="601"/>
      <c r="Q2" s="569" t="s">
        <v>268</v>
      </c>
      <c r="R2" s="569" t="e">
        <f ca="1">_xll.ohTrigger(GeneralSettings_STD!Trigger2)</f>
        <v>#NAME?</v>
      </c>
      <c r="S2" s="601"/>
      <c r="T2" s="601"/>
    </row>
    <row r="3" spans="1:20" x14ac:dyDescent="0.2">
      <c r="A3" s="625" t="s">
        <v>134</v>
      </c>
      <c r="B3" s="723"/>
      <c r="C3" s="722" t="e">
        <f t="shared" ref="C3:C14" ca="1" si="0">IF(ISBLANK(B3),D3,B3)</f>
        <v>#NAME?</v>
      </c>
      <c r="D3" s="721" t="e">
        <f t="shared" ref="D3:D8" ca="1" si="1">IF(ISBLANK(F3),E3,G3)</f>
        <v>#NAME?</v>
      </c>
      <c r="E3" s="679" t="e">
        <f ca="1">_xll.qlIndexFixingCalendar(C$24,Trigger)</f>
        <v>#NAME?</v>
      </c>
      <c r="F3" s="721"/>
      <c r="G3" s="667" t="e">
        <f t="shared" ref="G3:G14" ca="1" si="2">IF(ISBLANK(F3),H3,F3)</f>
        <v>#NAME?</v>
      </c>
      <c r="H3" s="721" t="e">
        <f t="shared" ref="H3:H8" ca="1" si="3">IF(ISBLANK(B3),I3,C3)</f>
        <v>#NAME?</v>
      </c>
      <c r="I3" s="679" t="e">
        <f ca="1">_xll.qlIndexFixingCalendar(G$24,Trigger)</f>
        <v>#NAME?</v>
      </c>
      <c r="J3" s="740" t="e">
        <f ca="1">FirstLegCF</f>
        <v>#NAME?</v>
      </c>
      <c r="K3" s="739" t="b">
        <f>C27</f>
        <v>1</v>
      </c>
      <c r="L3" s="738">
        <v>42180</v>
      </c>
      <c r="M3" s="737">
        <v>0</v>
      </c>
      <c r="N3" s="601" t="e">
        <f ca="1">_xll.qlLeg(,M3,L3,,,EvaluationDate)</f>
        <v>#NAME?</v>
      </c>
      <c r="O3" s="601" t="b">
        <v>1</v>
      </c>
      <c r="P3" s="601"/>
      <c r="Q3" s="569" t="s">
        <v>269</v>
      </c>
      <c r="R3" s="570"/>
      <c r="S3" s="601"/>
      <c r="T3" s="601"/>
    </row>
    <row r="4" spans="1:20" ht="12" customHeight="1" x14ac:dyDescent="0.2">
      <c r="A4" s="625" t="s">
        <v>102</v>
      </c>
      <c r="B4" s="729"/>
      <c r="C4" s="728" t="e">
        <f t="shared" ca="1" si="0"/>
        <v>#NAME?</v>
      </c>
      <c r="D4" s="725" t="e">
        <f t="shared" ca="1" si="1"/>
        <v>#NAME?</v>
      </c>
      <c r="E4" s="724" t="e">
        <f ca="1">_xll.qlInterestRateIndexValueDate(C24,EvaluationDate)</f>
        <v>#NAME?</v>
      </c>
      <c r="F4" s="727"/>
      <c r="G4" s="726" t="e">
        <f t="shared" ca="1" si="2"/>
        <v>#NAME?</v>
      </c>
      <c r="H4" s="725" t="e">
        <f t="shared" ca="1" si="3"/>
        <v>#NAME?</v>
      </c>
      <c r="I4" s="724" t="e">
        <f ca="1">_xll.qlInterestRateIndexValueDate(G24,EvaluationDate)</f>
        <v>#NAME?</v>
      </c>
      <c r="J4" s="604" t="e">
        <f ca="1">SecondLegCF</f>
        <v>#NAME?</v>
      </c>
      <c r="K4" s="736" t="b">
        <f>G27</f>
        <v>0</v>
      </c>
      <c r="L4" s="675" t="e">
        <f ca="1">_xll.qlCalendarAdvance($C$3,L3,"1D","f")</f>
        <v>#NAME?</v>
      </c>
      <c r="M4" s="674">
        <v>0</v>
      </c>
      <c r="N4" s="601" t="e">
        <f ca="1">_xll.qlLeg(,M4,L4,,,EvaluationDate)</f>
        <v>#NAME?</v>
      </c>
      <c r="O4" s="601" t="b">
        <f t="shared" ref="O4:O26" si="4">NOT(M4=0)</f>
        <v>0</v>
      </c>
      <c r="P4" s="601"/>
      <c r="Q4" s="601"/>
      <c r="R4" s="601"/>
      <c r="S4" s="601"/>
      <c r="T4" s="601"/>
    </row>
    <row r="5" spans="1:20" x14ac:dyDescent="0.2">
      <c r="A5" s="625" t="s">
        <v>315</v>
      </c>
      <c r="B5" s="729"/>
      <c r="C5" s="722" t="e">
        <f t="shared" si="0"/>
        <v>#N/A</v>
      </c>
      <c r="D5" s="725" t="e">
        <f t="shared" si="1"/>
        <v>#N/A</v>
      </c>
      <c r="E5" s="724" t="e">
        <f>NA()</f>
        <v>#N/A</v>
      </c>
      <c r="F5" s="727"/>
      <c r="G5" s="667" t="e">
        <f t="shared" si="2"/>
        <v>#N/A</v>
      </c>
      <c r="H5" s="725" t="e">
        <f t="shared" si="3"/>
        <v>#N/A</v>
      </c>
      <c r="I5" s="724" t="e">
        <f>NA()</f>
        <v>#N/A</v>
      </c>
      <c r="J5" s="735" t="e">
        <f ca="1">AdditionalCF</f>
        <v>#NAME?</v>
      </c>
      <c r="K5" s="735" t="b">
        <v>0</v>
      </c>
      <c r="L5" s="675" t="e">
        <f ca="1">_xll.qlCalendarAdvance($C$3,L4,"1D","f")</f>
        <v>#NAME?</v>
      </c>
      <c r="M5" s="674">
        <v>0</v>
      </c>
      <c r="N5" s="601" t="e">
        <f ca="1">_xll.qlLeg(,M5,L5,,,EvaluationDate)</f>
        <v>#NAME?</v>
      </c>
      <c r="O5" s="601" t="b">
        <f t="shared" si="4"/>
        <v>0</v>
      </c>
      <c r="P5" s="601"/>
      <c r="Q5" s="601"/>
      <c r="R5" s="601"/>
      <c r="S5" s="601"/>
      <c r="T5" s="601"/>
    </row>
    <row r="6" spans="1:20" x14ac:dyDescent="0.2">
      <c r="A6" s="625" t="s">
        <v>314</v>
      </c>
      <c r="B6" s="729"/>
      <c r="C6" s="722" t="e">
        <f t="shared" si="0"/>
        <v>#N/A</v>
      </c>
      <c r="D6" s="725" t="e">
        <f t="shared" si="1"/>
        <v>#N/A</v>
      </c>
      <c r="E6" s="724" t="e">
        <f>NA()</f>
        <v>#N/A</v>
      </c>
      <c r="F6" s="727"/>
      <c r="G6" s="667" t="e">
        <f t="shared" si="2"/>
        <v>#N/A</v>
      </c>
      <c r="H6" s="725" t="e">
        <f t="shared" si="3"/>
        <v>#N/A</v>
      </c>
      <c r="I6" s="724" t="e">
        <f>NA()</f>
        <v>#N/A</v>
      </c>
      <c r="J6" s="607"/>
      <c r="K6" s="607"/>
      <c r="L6" s="675" t="e">
        <f ca="1">_xll.qlCalendarAdvance($C$3,L5,"1D","f")</f>
        <v>#NAME?</v>
      </c>
      <c r="M6" s="674">
        <v>0</v>
      </c>
      <c r="N6" s="601" t="e">
        <f ca="1">_xll.qlLeg(,M6,L6,,,EvaluationDate)</f>
        <v>#NAME?</v>
      </c>
      <c r="O6" s="601" t="b">
        <f t="shared" si="4"/>
        <v>0</v>
      </c>
      <c r="P6" s="601"/>
      <c r="Q6" s="601"/>
      <c r="R6" s="601"/>
      <c r="S6" s="601"/>
      <c r="T6" s="601"/>
    </row>
    <row r="7" spans="1:20" ht="12" customHeight="1" x14ac:dyDescent="0.2">
      <c r="A7" s="639" t="s">
        <v>313</v>
      </c>
      <c r="B7" s="734" t="s">
        <v>46</v>
      </c>
      <c r="C7" s="733" t="str">
        <f t="shared" si="0"/>
        <v>10Y</v>
      </c>
      <c r="D7" s="731" t="str">
        <f t="shared" si="1"/>
        <v>10Y</v>
      </c>
      <c r="E7" s="730" t="s">
        <v>46</v>
      </c>
      <c r="F7" s="731"/>
      <c r="G7" s="732" t="str">
        <f t="shared" si="2"/>
        <v>10Y</v>
      </c>
      <c r="H7" s="731" t="str">
        <f t="shared" si="3"/>
        <v>10Y</v>
      </c>
      <c r="I7" s="730" t="s">
        <v>46</v>
      </c>
      <c r="J7" s="607"/>
      <c r="K7" s="607"/>
      <c r="L7" s="675"/>
      <c r="M7" s="674">
        <v>0</v>
      </c>
      <c r="N7" s="601" t="e">
        <f ca="1">_xll.qlLeg(,M7,L7,,,EvaluationDate)</f>
        <v>#NAME?</v>
      </c>
      <c r="O7" s="601" t="b">
        <f t="shared" si="4"/>
        <v>0</v>
      </c>
      <c r="P7" s="601"/>
      <c r="Q7" s="601"/>
      <c r="R7" s="601"/>
      <c r="S7" s="601"/>
      <c r="T7" s="601"/>
    </row>
    <row r="8" spans="1:20" x14ac:dyDescent="0.2">
      <c r="A8" s="625" t="s">
        <v>312</v>
      </c>
      <c r="B8" s="729"/>
      <c r="C8" s="728" t="e">
        <f t="shared" ca="1" si="0"/>
        <v>#NAME?</v>
      </c>
      <c r="D8" s="725" t="e">
        <f t="shared" ca="1" si="1"/>
        <v>#NAME?</v>
      </c>
      <c r="E8" s="724" t="e">
        <f ca="1">_xll.qlCalendarAdvance("NULLCALENDAR",C$4,C$7,"Unadjusted")</f>
        <v>#NAME?</v>
      </c>
      <c r="F8" s="727"/>
      <c r="G8" s="726" t="e">
        <f t="shared" ca="1" si="2"/>
        <v>#NAME?</v>
      </c>
      <c r="H8" s="725" t="e">
        <f t="shared" ca="1" si="3"/>
        <v>#NAME?</v>
      </c>
      <c r="I8" s="724" t="e">
        <f ca="1">_xll.qlCalendarAdvance("NULLCALENDAR",G$4,G$7,"Unadjusted")</f>
        <v>#NAME?</v>
      </c>
      <c r="J8" s="607"/>
      <c r="K8" s="607"/>
      <c r="L8" s="675"/>
      <c r="M8" s="674">
        <v>0</v>
      </c>
      <c r="N8" s="601" t="e">
        <f ca="1">_xll.qlLeg(,M8,L8,,,EvaluationDate)</f>
        <v>#NAME?</v>
      </c>
      <c r="O8" s="601" t="b">
        <f t="shared" si="4"/>
        <v>0</v>
      </c>
      <c r="P8" s="601"/>
      <c r="Q8" s="601"/>
      <c r="R8" s="601"/>
      <c r="S8" s="601"/>
      <c r="T8" s="601"/>
    </row>
    <row r="9" spans="1:20" x14ac:dyDescent="0.2">
      <c r="A9" s="625" t="s">
        <v>20</v>
      </c>
      <c r="B9" s="723"/>
      <c r="C9" s="722" t="str">
        <f t="shared" si="0"/>
        <v>6M</v>
      </c>
      <c r="D9" s="721" t="str">
        <f>IF(C23,IF(ISBLANK(F9),E9,G9),E9)</f>
        <v>6M</v>
      </c>
      <c r="E9" s="679" t="s">
        <v>11</v>
      </c>
      <c r="F9" s="721"/>
      <c r="G9" s="667" t="str">
        <f t="shared" si="2"/>
        <v>6M</v>
      </c>
      <c r="H9" s="721" t="str">
        <f>IF(G23,IF(ISBLANK(J9),I9,K9),I9)</f>
        <v>6M</v>
      </c>
      <c r="I9" s="679" t="s">
        <v>11</v>
      </c>
      <c r="J9" s="607"/>
      <c r="K9" s="607"/>
      <c r="L9" s="675"/>
      <c r="M9" s="674">
        <v>0</v>
      </c>
      <c r="N9" s="601" t="e">
        <f ca="1">_xll.qlLeg(,M9,L9,,,EvaluationDate)</f>
        <v>#NAME?</v>
      </c>
      <c r="O9" s="601" t="b">
        <f t="shared" si="4"/>
        <v>0</v>
      </c>
      <c r="P9" s="601"/>
      <c r="Q9" s="601"/>
      <c r="R9" s="601"/>
      <c r="S9" s="601"/>
      <c r="T9" s="601"/>
    </row>
    <row r="10" spans="1:20" x14ac:dyDescent="0.2">
      <c r="A10" s="625" t="s">
        <v>311</v>
      </c>
      <c r="B10" s="723"/>
      <c r="C10" s="722" t="e">
        <f t="shared" ca="1" si="0"/>
        <v>#NAME?</v>
      </c>
      <c r="D10" s="721" t="e">
        <f ca="1">IF(ISBLANK(F10),E10,G10)</f>
        <v>#NAME?</v>
      </c>
      <c r="E10" s="679" t="e">
        <f ca="1">_xll.qlIborIndexBusinessDayConv(C$24,Trigger)</f>
        <v>#NAME?</v>
      </c>
      <c r="F10" s="721"/>
      <c r="G10" s="667" t="e">
        <f t="shared" ca="1" si="2"/>
        <v>#NAME?</v>
      </c>
      <c r="H10" s="721" t="e">
        <f ca="1">IF(ISBLANK(B10),I10,C10)</f>
        <v>#NAME?</v>
      </c>
      <c r="I10" s="679" t="e">
        <f ca="1">_xll.qlIborIndexBusinessDayConv(G$24,Trigger)</f>
        <v>#NAME?</v>
      </c>
      <c r="J10" s="607"/>
      <c r="K10" s="607"/>
      <c r="L10" s="675"/>
      <c r="M10" s="674">
        <v>0</v>
      </c>
      <c r="N10" s="601" t="e">
        <f ca="1">_xll.qlLeg(,M10,L10,,,EvaluationDate)</f>
        <v>#NAME?</v>
      </c>
      <c r="O10" s="601" t="b">
        <f t="shared" si="4"/>
        <v>0</v>
      </c>
      <c r="P10" s="601"/>
      <c r="Q10" s="601"/>
      <c r="R10" s="601"/>
      <c r="S10" s="601"/>
      <c r="T10" s="601"/>
    </row>
    <row r="11" spans="1:20" x14ac:dyDescent="0.2">
      <c r="A11" s="625" t="s">
        <v>310</v>
      </c>
      <c r="B11" s="723"/>
      <c r="C11" s="722" t="e">
        <f t="shared" ca="1" si="0"/>
        <v>#NAME?</v>
      </c>
      <c r="D11" s="721" t="e">
        <f ca="1">IF(ISBLANK(F11),E11,G11)</f>
        <v>#NAME?</v>
      </c>
      <c r="E11" s="679" t="e">
        <f ca="1">_xll.qlIborIndexBusinessDayConv(C$24,Trigger)</f>
        <v>#NAME?</v>
      </c>
      <c r="F11" s="721"/>
      <c r="G11" s="667" t="e">
        <f t="shared" ca="1" si="2"/>
        <v>#NAME?</v>
      </c>
      <c r="H11" s="721" t="e">
        <f ca="1">IF(ISBLANK(B11),I11,C11)</f>
        <v>#NAME?</v>
      </c>
      <c r="I11" s="679" t="e">
        <f ca="1">_xll.qlIborIndexBusinessDayConv(G$24,Trigger)</f>
        <v>#NAME?</v>
      </c>
      <c r="J11" s="607"/>
      <c r="K11" s="607"/>
      <c r="L11" s="675"/>
      <c r="M11" s="674">
        <v>0</v>
      </c>
      <c r="N11" s="601" t="e">
        <f ca="1">_xll.qlLeg(,M11,L11,,,EvaluationDate)</f>
        <v>#NAME?</v>
      </c>
      <c r="O11" s="601" t="b">
        <f t="shared" si="4"/>
        <v>0</v>
      </c>
      <c r="P11" s="601"/>
      <c r="Q11" s="601"/>
      <c r="R11" s="601"/>
      <c r="S11" s="601"/>
      <c r="T11" s="601"/>
    </row>
    <row r="12" spans="1:20" x14ac:dyDescent="0.2">
      <c r="A12" s="625" t="s">
        <v>309</v>
      </c>
      <c r="B12" s="723"/>
      <c r="C12" s="722" t="str">
        <f t="shared" si="0"/>
        <v>Backward</v>
      </c>
      <c r="D12" s="721" t="str">
        <f>IF(ISBLANK(F12),E12,G12)</f>
        <v>Backward</v>
      </c>
      <c r="E12" s="679" t="s">
        <v>308</v>
      </c>
      <c r="F12" s="721"/>
      <c r="G12" s="667" t="str">
        <f t="shared" si="2"/>
        <v>Backward</v>
      </c>
      <c r="H12" s="721" t="str">
        <f>IF(ISBLANK(B12),I12,C12)</f>
        <v>Backward</v>
      </c>
      <c r="I12" s="679" t="s">
        <v>308</v>
      </c>
      <c r="J12" s="607"/>
      <c r="K12" s="607"/>
      <c r="L12" s="675"/>
      <c r="M12" s="674">
        <v>0</v>
      </c>
      <c r="N12" s="601" t="e">
        <f ca="1">_xll.qlLeg(,M12,L12,,,EvaluationDate)</f>
        <v>#NAME?</v>
      </c>
      <c r="O12" s="601" t="b">
        <f t="shared" si="4"/>
        <v>0</v>
      </c>
      <c r="P12" s="601"/>
      <c r="Q12" s="601"/>
      <c r="R12" s="601"/>
      <c r="S12" s="601"/>
      <c r="T12" s="601"/>
    </row>
    <row r="13" spans="1:20" x14ac:dyDescent="0.2">
      <c r="A13" s="635" t="s">
        <v>307</v>
      </c>
      <c r="B13" s="723"/>
      <c r="C13" s="722" t="b">
        <f t="shared" si="0"/>
        <v>0</v>
      </c>
      <c r="D13" s="721" t="b">
        <f>IF(ISBLANK(F13),E13,G13)</f>
        <v>0</v>
      </c>
      <c r="E13" s="679" t="b">
        <v>0</v>
      </c>
      <c r="F13" s="721"/>
      <c r="G13" s="667" t="b">
        <f t="shared" si="2"/>
        <v>0</v>
      </c>
      <c r="H13" s="721" t="b">
        <f>IF(ISBLANK(B13),I13,C13)</f>
        <v>0</v>
      </c>
      <c r="I13" s="679" t="b">
        <v>0</v>
      </c>
      <c r="J13" s="607"/>
      <c r="K13" s="607"/>
      <c r="L13" s="675"/>
      <c r="M13" s="674">
        <v>0</v>
      </c>
      <c r="N13" s="601" t="e">
        <f ca="1">_xll.qlLeg(,M13,L13,,,EvaluationDate)</f>
        <v>#NAME?</v>
      </c>
      <c r="O13" s="601" t="b">
        <f t="shared" si="4"/>
        <v>0</v>
      </c>
      <c r="P13" s="601"/>
      <c r="Q13" s="601"/>
      <c r="R13" s="601"/>
      <c r="S13" s="601"/>
      <c r="T13" s="601"/>
    </row>
    <row r="14" spans="1:20" x14ac:dyDescent="0.2">
      <c r="A14" s="635" t="s">
        <v>306</v>
      </c>
      <c r="B14" s="679"/>
      <c r="C14" s="720" t="e">
        <f t="shared" ca="1" si="0"/>
        <v>#NAME?</v>
      </c>
      <c r="D14" s="718" t="e">
        <f ca="1">_xll.qlSchedule(,C4,C8,C9,C3,C10,C11,C12,C13,C5,C6,,Trigger)</f>
        <v>#NAME?</v>
      </c>
      <c r="E14" s="717"/>
      <c r="F14" s="663"/>
      <c r="G14" s="719" t="e">
        <f t="shared" ca="1" si="2"/>
        <v>#NAME?</v>
      </c>
      <c r="H14" s="718" t="e">
        <f ca="1">_xll.qlSchedule(,G4,G8,G9,G3,G10,G11,G12,G13,G5,G6,,Trigger)</f>
        <v>#NAME?</v>
      </c>
      <c r="I14" s="717"/>
      <c r="J14" s="607"/>
      <c r="K14" s="607"/>
      <c r="L14" s="675"/>
      <c r="M14" s="674">
        <v>0</v>
      </c>
      <c r="N14" s="601" t="e">
        <f ca="1">_xll.qlLeg(,M14,L14,,,EvaluationDate)</f>
        <v>#NAME?</v>
      </c>
      <c r="O14" s="601" t="b">
        <f t="shared" si="4"/>
        <v>0</v>
      </c>
      <c r="P14" s="601"/>
      <c r="Q14" s="601"/>
      <c r="R14" s="601"/>
      <c r="S14" s="601"/>
      <c r="T14" s="601"/>
    </row>
    <row r="15" spans="1:20" x14ac:dyDescent="0.2">
      <c r="A15" s="620"/>
      <c r="B15" s="627"/>
      <c r="C15" s="620"/>
      <c r="D15" s="620"/>
      <c r="E15" s="620"/>
      <c r="F15" s="626"/>
      <c r="G15" s="626"/>
      <c r="H15" s="626"/>
      <c r="I15" s="626"/>
      <c r="J15" s="607"/>
      <c r="K15" s="607"/>
      <c r="L15" s="675"/>
      <c r="M15" s="674">
        <v>0</v>
      </c>
      <c r="N15" s="601" t="e">
        <f ca="1">_xll.qlLeg(,M15,L15,,,EvaluationDate)</f>
        <v>#NAME?</v>
      </c>
      <c r="O15" s="601" t="b">
        <f t="shared" si="4"/>
        <v>0</v>
      </c>
      <c r="P15" s="601"/>
      <c r="Q15" s="601"/>
      <c r="R15" s="601"/>
      <c r="S15" s="601"/>
      <c r="T15" s="601"/>
    </row>
    <row r="16" spans="1:20" x14ac:dyDescent="0.2">
      <c r="A16" s="643" t="s">
        <v>305</v>
      </c>
      <c r="B16" s="716"/>
      <c r="C16" s="715" t="str">
        <f t="shared" ref="C16:C28" si="5">IF(ISBLANK(B16),D16,B16)</f>
        <v>Following</v>
      </c>
      <c r="D16" s="713" t="str">
        <f>IF(ISBLANK(F16),E16,G16)</f>
        <v>Following</v>
      </c>
      <c r="E16" s="712" t="s">
        <v>304</v>
      </c>
      <c r="F16" s="714"/>
      <c r="G16" s="641" t="str">
        <f t="shared" ref="G16:G28" si="6">IF(ISBLANK(F16),H16,F16)</f>
        <v>Following</v>
      </c>
      <c r="H16" s="713" t="str">
        <f>IF(ISBLANK(B16),I16,C16)</f>
        <v>Following</v>
      </c>
      <c r="I16" s="712" t="s">
        <v>304</v>
      </c>
      <c r="J16" s="607"/>
      <c r="K16" s="607"/>
      <c r="L16" s="675"/>
      <c r="M16" s="674">
        <v>0</v>
      </c>
      <c r="N16" s="601" t="e">
        <f ca="1">_xll.qlLeg(,M16,L16,,,EvaluationDate)</f>
        <v>#NAME?</v>
      </c>
      <c r="O16" s="601" t="b">
        <f t="shared" si="4"/>
        <v>0</v>
      </c>
      <c r="P16" s="601"/>
      <c r="Q16" s="601"/>
      <c r="R16" s="601"/>
      <c r="S16" s="601"/>
      <c r="T16" s="601"/>
    </row>
    <row r="17" spans="1:20" x14ac:dyDescent="0.2">
      <c r="A17" s="625" t="s">
        <v>303</v>
      </c>
      <c r="B17" s="711"/>
      <c r="C17" s="615">
        <f t="shared" si="5"/>
        <v>1000000</v>
      </c>
      <c r="D17" s="706">
        <f>IF(ISBLANK(F17),E17,G17)</f>
        <v>1000000</v>
      </c>
      <c r="E17" s="705">
        <v>1000000</v>
      </c>
      <c r="F17" s="710"/>
      <c r="G17" s="645">
        <f t="shared" si="6"/>
        <v>1000000</v>
      </c>
      <c r="H17" s="706">
        <f>IF(ISBLANK(B17),I17,C17)</f>
        <v>1000000</v>
      </c>
      <c r="I17" s="705">
        <v>1000000</v>
      </c>
      <c r="J17" s="607"/>
      <c r="K17" s="607"/>
      <c r="L17" s="675"/>
      <c r="M17" s="674">
        <v>0</v>
      </c>
      <c r="N17" s="601" t="e">
        <f ca="1">_xll.qlLeg(,M17,L17,,,EvaluationDate)</f>
        <v>#NAME?</v>
      </c>
      <c r="O17" s="601" t="b">
        <f t="shared" si="4"/>
        <v>0</v>
      </c>
      <c r="P17" s="601"/>
      <c r="Q17" s="601"/>
      <c r="R17" s="601"/>
      <c r="S17" s="601"/>
      <c r="T17" s="601"/>
    </row>
    <row r="18" spans="1:20" x14ac:dyDescent="0.2">
      <c r="A18" s="625" t="s">
        <v>302</v>
      </c>
      <c r="B18" s="709"/>
      <c r="C18" s="708" t="str">
        <f t="shared" si="5"/>
        <v>None</v>
      </c>
      <c r="D18" s="706" t="str">
        <f>IF(ISBLANK(F18),E18,"Mirror")</f>
        <v>None</v>
      </c>
      <c r="E18" s="705" t="s">
        <v>274</v>
      </c>
      <c r="F18" s="707"/>
      <c r="G18" s="633" t="str">
        <f t="shared" si="6"/>
        <v>None</v>
      </c>
      <c r="H18" s="706" t="str">
        <f>IF(ISBLANK(B18),I18,"Mirror")</f>
        <v>None</v>
      </c>
      <c r="I18" s="705" t="s">
        <v>274</v>
      </c>
      <c r="J18" s="607"/>
      <c r="K18" s="607"/>
      <c r="L18" s="675"/>
      <c r="M18" s="674">
        <v>0</v>
      </c>
      <c r="N18" s="601" t="e">
        <f ca="1">_xll.qlLeg(,M18,L18,,,EvaluationDate)</f>
        <v>#NAME?</v>
      </c>
      <c r="O18" s="601" t="b">
        <f t="shared" si="4"/>
        <v>0</v>
      </c>
      <c r="P18" s="601"/>
      <c r="Q18" s="601"/>
      <c r="R18" s="601"/>
      <c r="S18" s="601"/>
      <c r="T18" s="601"/>
    </row>
    <row r="19" spans="1:20" x14ac:dyDescent="0.2">
      <c r="A19" s="625" t="s">
        <v>301</v>
      </c>
      <c r="B19" s="704"/>
      <c r="C19" s="703" t="e">
        <f t="shared" ca="1" si="5"/>
        <v>#NAME?</v>
      </c>
      <c r="D19" s="700" t="e">
        <f ca="1">IF(ISBLANK(F19),E19,G19)</f>
        <v>#NAME?</v>
      </c>
      <c r="E19" s="699" t="e">
        <f ca="1">_xll.qlInterestRateIndexFixingDays(C$24,Trigger)</f>
        <v>#NAME?</v>
      </c>
      <c r="F19" s="702"/>
      <c r="G19" s="701" t="e">
        <f t="shared" ca="1" si="6"/>
        <v>#NAME?</v>
      </c>
      <c r="H19" s="700" t="e">
        <f ca="1">IF(ISBLANK(B19),I19,C19)</f>
        <v>#NAME?</v>
      </c>
      <c r="I19" s="699" t="e">
        <f ca="1">_xll.qlInterestRateIndexFixingDays(G$24,Trigger)</f>
        <v>#NAME?</v>
      </c>
      <c r="J19" s="607"/>
      <c r="K19" s="607"/>
      <c r="L19" s="675"/>
      <c r="M19" s="674">
        <v>0</v>
      </c>
      <c r="N19" s="601" t="e">
        <f ca="1">_xll.qlLeg(,M19,L19,,,EvaluationDate)</f>
        <v>#NAME?</v>
      </c>
      <c r="O19" s="601" t="b">
        <f t="shared" si="4"/>
        <v>0</v>
      </c>
      <c r="P19" s="601"/>
      <c r="Q19" s="601"/>
      <c r="R19" s="601"/>
      <c r="S19" s="601"/>
      <c r="T19" s="601"/>
    </row>
    <row r="20" spans="1:20" x14ac:dyDescent="0.2">
      <c r="A20" s="625" t="s">
        <v>300</v>
      </c>
      <c r="B20" s="676"/>
      <c r="C20" s="678" t="b">
        <f t="shared" si="5"/>
        <v>0</v>
      </c>
      <c r="D20" s="698" t="b">
        <f>E20</f>
        <v>0</v>
      </c>
      <c r="E20" s="680" t="b">
        <v>0</v>
      </c>
      <c r="F20" s="682"/>
      <c r="G20" s="633" t="b">
        <f t="shared" si="6"/>
        <v>0</v>
      </c>
      <c r="H20" s="698" t="b">
        <f>I20</f>
        <v>0</v>
      </c>
      <c r="I20" s="680" t="b">
        <v>0</v>
      </c>
      <c r="J20" s="607"/>
      <c r="K20" s="607"/>
      <c r="L20" s="675"/>
      <c r="M20" s="674">
        <v>0</v>
      </c>
      <c r="N20" s="601" t="e">
        <f ca="1">_xll.qlLeg(,M20,L20,,,EvaluationDate)</f>
        <v>#NAME?</v>
      </c>
      <c r="O20" s="601" t="b">
        <f t="shared" si="4"/>
        <v>0</v>
      </c>
      <c r="P20" s="601"/>
      <c r="Q20" s="601"/>
      <c r="R20" s="601"/>
      <c r="S20" s="601"/>
      <c r="T20" s="601"/>
    </row>
    <row r="21" spans="1:20" x14ac:dyDescent="0.2">
      <c r="A21" s="625" t="s">
        <v>299</v>
      </c>
      <c r="B21" s="697"/>
      <c r="C21" s="696" t="str">
        <f t="shared" si="5"/>
        <v>30/360 (Bond Basis)</v>
      </c>
      <c r="D21" s="695" t="str">
        <f>E21</f>
        <v>30/360 (Bond Basis)</v>
      </c>
      <c r="E21" s="692" t="str">
        <f>IF(C23,_xll.qlInterestRateIndexDayCounter(C$24),IF(Currency="JPY","Actual/365 (Fixed)","30/360 (Bond Basis)"))</f>
        <v>30/360 (Bond Basis)</v>
      </c>
      <c r="F21" s="694"/>
      <c r="G21" s="693" t="e">
        <f t="shared" ca="1" si="6"/>
        <v>#NAME?</v>
      </c>
      <c r="H21" s="681" t="e">
        <f ca="1">I21</f>
        <v>#NAME?</v>
      </c>
      <c r="I21" s="692" t="e">
        <f ca="1">IF(G23,_xll.qlInterestRateIndexDayCounter(G$24,Trigger),IF(Currency="JPY","Actual/365 (Fixed)","30/360 (Bond Basis)"))</f>
        <v>#NAME?</v>
      </c>
      <c r="J21" s="607"/>
      <c r="K21" s="607"/>
      <c r="L21" s="675"/>
      <c r="M21" s="674">
        <v>0</v>
      </c>
      <c r="N21" s="601" t="e">
        <f ca="1">_xll.qlLeg(,M21,L21,,,EvaluationDate)</f>
        <v>#NAME?</v>
      </c>
      <c r="O21" s="601" t="b">
        <f t="shared" si="4"/>
        <v>0</v>
      </c>
      <c r="P21" s="601"/>
      <c r="Q21" s="601"/>
      <c r="R21" s="601"/>
      <c r="S21" s="601"/>
      <c r="T21" s="601"/>
    </row>
    <row r="22" spans="1:20" x14ac:dyDescent="0.2">
      <c r="A22" s="625" t="s">
        <v>298</v>
      </c>
      <c r="B22" s="676"/>
      <c r="C22" s="678" t="e">
        <f t="shared" si="5"/>
        <v>#N/A</v>
      </c>
      <c r="D22" s="681" t="e">
        <f>E22</f>
        <v>#N/A</v>
      </c>
      <c r="E22" s="680" t="e">
        <f>NA()</f>
        <v>#N/A</v>
      </c>
      <c r="F22" s="682"/>
      <c r="G22" s="648" t="e">
        <f t="shared" si="6"/>
        <v>#N/A</v>
      </c>
      <c r="H22" s="681" t="e">
        <f>I22</f>
        <v>#N/A</v>
      </c>
      <c r="I22" s="680" t="e">
        <f>NA()</f>
        <v>#N/A</v>
      </c>
      <c r="J22" s="607"/>
      <c r="K22" s="607"/>
      <c r="L22" s="675"/>
      <c r="M22" s="674">
        <v>0</v>
      </c>
      <c r="N22" s="601" t="e">
        <f ca="1">_xll.qlLeg(,M22,L22,,,EvaluationDate)</f>
        <v>#NAME?</v>
      </c>
      <c r="O22" s="601" t="b">
        <f t="shared" si="4"/>
        <v>0</v>
      </c>
      <c r="P22" s="601"/>
      <c r="Q22" s="601"/>
      <c r="R22" s="601"/>
      <c r="S22" s="601"/>
      <c r="T22" s="601"/>
    </row>
    <row r="23" spans="1:20" x14ac:dyDescent="0.2">
      <c r="A23" s="625" t="s">
        <v>297</v>
      </c>
      <c r="B23" s="691">
        <v>0</v>
      </c>
      <c r="C23" s="686">
        <f t="shared" si="5"/>
        <v>0</v>
      </c>
      <c r="D23" s="688">
        <f>IF(ISBLANK(F23),E23,NOT(F23)*1)</f>
        <v>0</v>
      </c>
      <c r="E23" s="687">
        <v>0</v>
      </c>
      <c r="F23" s="690">
        <v>1</v>
      </c>
      <c r="G23" s="689">
        <f t="shared" si="6"/>
        <v>1</v>
      </c>
      <c r="H23" s="688">
        <f>IF(ISBLANK(B23),I23,NOT(B23)*1)</f>
        <v>1</v>
      </c>
      <c r="I23" s="687">
        <v>1</v>
      </c>
      <c r="J23" s="607"/>
      <c r="K23" s="607"/>
      <c r="L23" s="675"/>
      <c r="M23" s="674">
        <v>0</v>
      </c>
      <c r="N23" s="601" t="e">
        <f ca="1">_xll.qlLeg(,M23,L23,,,EvaluationDate)</f>
        <v>#NAME?</v>
      </c>
      <c r="O23" s="601" t="b">
        <f t="shared" si="4"/>
        <v>0</v>
      </c>
      <c r="P23" s="601"/>
      <c r="Q23" s="601"/>
      <c r="R23" s="601"/>
      <c r="S23" s="601"/>
      <c r="T23" s="601"/>
    </row>
    <row r="24" spans="1:20" x14ac:dyDescent="0.2">
      <c r="A24" s="625" t="s">
        <v>124</v>
      </c>
      <c r="B24" s="685"/>
      <c r="C24" s="686" t="str">
        <f t="shared" si="5"/>
        <v>GbpLibor6M</v>
      </c>
      <c r="D24" s="684" t="str">
        <f>E24</f>
        <v>GbpLibor6M</v>
      </c>
      <c r="E24" s="683" t="str">
        <f>PROPER(Currency)&amp;"Libor"&amp;"6M"</f>
        <v>GbpLibor6M</v>
      </c>
      <c r="F24" s="685"/>
      <c r="G24" s="633" t="str">
        <f t="shared" si="6"/>
        <v>GbpLibor6M</v>
      </c>
      <c r="H24" s="684" t="str">
        <f>I24</f>
        <v>GbpLibor6M</v>
      </c>
      <c r="I24" s="683" t="str">
        <f>PROPER(Currency)&amp;IF(UPPER(Currency)="EUR","ibor","Libor")&amp;"6M"</f>
        <v>GbpLibor6M</v>
      </c>
      <c r="J24" s="607"/>
      <c r="K24" s="607"/>
      <c r="L24" s="675"/>
      <c r="M24" s="674">
        <v>0</v>
      </c>
      <c r="N24" s="601" t="e">
        <f ca="1">_xll.qlLeg(,M24,L24,,,EvaluationDate)</f>
        <v>#NAME?</v>
      </c>
      <c r="O24" s="601" t="b">
        <f t="shared" si="4"/>
        <v>0</v>
      </c>
      <c r="P24" s="601"/>
      <c r="Q24" s="601"/>
      <c r="R24" s="601"/>
      <c r="S24" s="601"/>
      <c r="T24" s="601"/>
    </row>
    <row r="25" spans="1:20" x14ac:dyDescent="0.2">
      <c r="A25" s="625" t="s">
        <v>296</v>
      </c>
      <c r="B25" s="676"/>
      <c r="C25" s="678">
        <f t="shared" si="5"/>
        <v>0</v>
      </c>
      <c r="D25" s="681">
        <f>E25</f>
        <v>0</v>
      </c>
      <c r="E25" s="680">
        <v>0</v>
      </c>
      <c r="F25" s="682"/>
      <c r="G25" s="648">
        <f t="shared" si="6"/>
        <v>0</v>
      </c>
      <c r="H25" s="681">
        <f>I25</f>
        <v>0</v>
      </c>
      <c r="I25" s="680">
        <v>0</v>
      </c>
      <c r="J25" s="607"/>
      <c r="K25" s="607"/>
      <c r="L25" s="675"/>
      <c r="M25" s="674">
        <v>0</v>
      </c>
      <c r="N25" s="601" t="e">
        <f ca="1">_xll.qlLeg(,M25,L25,,,EvaluationDate)</f>
        <v>#NAME?</v>
      </c>
      <c r="O25" s="601" t="b">
        <f t="shared" si="4"/>
        <v>0</v>
      </c>
      <c r="P25" s="601"/>
      <c r="Q25" s="601"/>
      <c r="R25" s="601"/>
      <c r="S25" s="601"/>
      <c r="T25" s="601"/>
    </row>
    <row r="26" spans="1:20" x14ac:dyDescent="0.2">
      <c r="A26" s="625" t="s">
        <v>295</v>
      </c>
      <c r="B26" s="676"/>
      <c r="C26" s="678" t="e">
        <f t="shared" si="5"/>
        <v>#N/A</v>
      </c>
      <c r="D26" s="681" t="e">
        <f>E26</f>
        <v>#N/A</v>
      </c>
      <c r="E26" s="680" t="e">
        <f>NA()</f>
        <v>#N/A</v>
      </c>
      <c r="F26" s="682"/>
      <c r="G26" s="648" t="e">
        <f t="shared" si="6"/>
        <v>#N/A</v>
      </c>
      <c r="H26" s="681" t="e">
        <f>I26</f>
        <v>#N/A</v>
      </c>
      <c r="I26" s="680" t="e">
        <f>NA()</f>
        <v>#N/A</v>
      </c>
      <c r="J26" s="607"/>
      <c r="K26" s="607"/>
      <c r="L26" s="675"/>
      <c r="M26" s="674">
        <v>0</v>
      </c>
      <c r="N26" s="601" t="e">
        <f ca="1">_xll.qlLeg(,M26,L26,,,EvaluationDate)</f>
        <v>#NAME?</v>
      </c>
      <c r="O26" s="601" t="b">
        <f t="shared" si="4"/>
        <v>0</v>
      </c>
      <c r="P26" s="601"/>
      <c r="Q26" s="601"/>
      <c r="R26" s="601"/>
      <c r="S26" s="601"/>
      <c r="T26" s="601"/>
    </row>
    <row r="27" spans="1:20" x14ac:dyDescent="0.2">
      <c r="A27" s="625" t="s">
        <v>294</v>
      </c>
      <c r="B27" s="679"/>
      <c r="C27" s="678" t="b">
        <f t="shared" si="5"/>
        <v>1</v>
      </c>
      <c r="D27" s="677" t="b">
        <f>IF(ISBLANK(F27),E27,NOT(G27))</f>
        <v>1</v>
      </c>
      <c r="E27" s="676" t="b">
        <v>1</v>
      </c>
      <c r="F27" s="663"/>
      <c r="G27" s="633" t="b">
        <f t="shared" si="6"/>
        <v>0</v>
      </c>
      <c r="H27" s="677" t="b">
        <f>IF(ISBLANK(B27),I27,NOT(C27))</f>
        <v>0</v>
      </c>
      <c r="I27" s="676" t="b">
        <v>0</v>
      </c>
      <c r="J27" s="607"/>
      <c r="K27" s="607"/>
      <c r="L27" s="675" t="e">
        <f ca="1">_xll.qlCalendarAdjust($C$3,E8,$C$11)</f>
        <v>#NAME?</v>
      </c>
      <c r="M27" s="674">
        <v>0</v>
      </c>
      <c r="N27" s="601" t="e">
        <f ca="1">_xll.qlLeg(,M27,L27,,,EvaluationDate)</f>
        <v>#NAME?</v>
      </c>
      <c r="O27" s="601" t="b">
        <v>1</v>
      </c>
      <c r="P27" s="601"/>
      <c r="Q27" s="601"/>
      <c r="R27" s="601"/>
      <c r="S27" s="601"/>
      <c r="T27" s="601"/>
    </row>
    <row r="28" spans="1:20" x14ac:dyDescent="0.2">
      <c r="A28" s="673" t="s">
        <v>293</v>
      </c>
      <c r="B28" s="672"/>
      <c r="C28" s="671" t="e">
        <f t="shared" ca="1" si="5"/>
        <v>#NAME?</v>
      </c>
      <c r="D28" s="670" t="e">
        <f ca="1">_xll.qlIborLeg(B28,C16,_xll.ohPack(Effective),C14,C19,C20,C21,C22,C23,C24,C25,C26,,Trigger)</f>
        <v>#NAME?</v>
      </c>
      <c r="E28" s="669"/>
      <c r="F28" s="663"/>
      <c r="G28" s="648" t="e">
        <f t="shared" ca="1" si="6"/>
        <v>#NAME?</v>
      </c>
      <c r="H28" s="670" t="e">
        <f ca="1">_xll.qlIborLeg(F28,G16,_xll.ohPack(Effective),G14,G19,G20,G21,G22,G23,G24,G25,G26,,Trigger)</f>
        <v>#NAME?</v>
      </c>
      <c r="I28" s="669"/>
      <c r="J28" s="607"/>
      <c r="K28" s="607"/>
      <c r="L28" s="668"/>
      <c r="M28" s="667" t="e">
        <f ca="1">IF(ISBLANK(L28),N28,L28)</f>
        <v>#NAME?</v>
      </c>
      <c r="N28" s="666" t="e">
        <f ca="1">_xll.qlMultiPhaseLeg(,_xll.ohFilter(N3:N27,O3:O27),FALSE)</f>
        <v>#NAME?</v>
      </c>
      <c r="O28" s="601"/>
      <c r="P28" s="601"/>
      <c r="Q28" s="601"/>
      <c r="R28" s="601"/>
      <c r="S28" s="601"/>
      <c r="T28" s="601"/>
    </row>
    <row r="29" spans="1:20" x14ac:dyDescent="0.2">
      <c r="A29" s="665" t="s">
        <v>292</v>
      </c>
      <c r="B29" s="664"/>
      <c r="C29" s="645" t="e">
        <f ca="1">_xll.qlSwap(B29,$J$3:$J$5,$K$3:$K$5)</f>
        <v>#NAME?</v>
      </c>
      <c r="D29" s="607"/>
      <c r="E29" s="620"/>
      <c r="F29" s="607"/>
      <c r="G29" s="620"/>
      <c r="H29" s="607"/>
      <c r="I29" s="607"/>
      <c r="J29" s="607"/>
      <c r="K29" s="607"/>
      <c r="L29" s="601"/>
      <c r="M29" s="601"/>
      <c r="N29" s="601"/>
      <c r="O29" s="601"/>
      <c r="P29" s="601"/>
      <c r="Q29" s="601"/>
      <c r="R29" s="601"/>
      <c r="S29" s="601"/>
      <c r="T29" s="601"/>
    </row>
    <row r="30" spans="1:20" x14ac:dyDescent="0.2">
      <c r="A30" s="620"/>
      <c r="B30" s="627"/>
      <c r="C30" s="620"/>
      <c r="D30" s="620"/>
      <c r="E30" s="620"/>
      <c r="F30" s="626"/>
      <c r="G30" s="626"/>
      <c r="H30" s="626"/>
      <c r="I30" s="626"/>
      <c r="J30" s="607"/>
      <c r="K30" s="607"/>
      <c r="L30" s="601"/>
      <c r="M30" s="601"/>
      <c r="N30" s="601"/>
      <c r="O30" s="601"/>
      <c r="P30" s="601"/>
      <c r="Q30" s="601"/>
      <c r="R30" s="601"/>
      <c r="S30" s="601"/>
      <c r="T30" s="601"/>
    </row>
    <row r="31" spans="1:20" x14ac:dyDescent="0.2">
      <c r="A31" s="625" t="s">
        <v>291</v>
      </c>
      <c r="B31" s="652"/>
      <c r="C31" s="615" t="str">
        <f>IF(ISBLANK(B31),D31,IF(ISNUMBER(B31),qlConstantOptionletVol(_xll.qlSimpleQuote(B31),C3),B31))</f>
        <v>Gbp6MCapletVol</v>
      </c>
      <c r="D31" s="663" t="str">
        <f>E31</f>
        <v>Gbp6MCapletVol</v>
      </c>
      <c r="E31" s="663" t="s">
        <v>385</v>
      </c>
      <c r="F31" s="652"/>
      <c r="G31" s="645" t="s">
        <v>385</v>
      </c>
      <c r="H31" s="663" t="str">
        <f>I31</f>
        <v>Gbp6MCapletVol</v>
      </c>
      <c r="I31" s="663" t="s">
        <v>385</v>
      </c>
      <c r="J31" s="607"/>
      <c r="K31" s="607"/>
      <c r="L31" s="601"/>
      <c r="M31" s="601"/>
      <c r="N31" s="601"/>
      <c r="O31" s="601"/>
      <c r="P31" s="601"/>
      <c r="Q31" s="601"/>
      <c r="R31" s="601"/>
      <c r="S31" s="601"/>
      <c r="T31" s="601"/>
    </row>
    <row r="32" spans="1:20" x14ac:dyDescent="0.2">
      <c r="A32" s="625" t="s">
        <v>290</v>
      </c>
      <c r="B32" s="661"/>
      <c r="C32" s="662">
        <f>IF(ISBLANK(B32),D32,B32)</f>
        <v>0</v>
      </c>
      <c r="D32" s="659">
        <f>E32</f>
        <v>0</v>
      </c>
      <c r="E32" s="659">
        <v>0</v>
      </c>
      <c r="F32" s="661"/>
      <c r="G32" s="660">
        <f>IF(ISBLANK(F32),H32,F32)</f>
        <v>0</v>
      </c>
      <c r="H32" s="659">
        <f>I32</f>
        <v>0</v>
      </c>
      <c r="I32" s="659">
        <v>0</v>
      </c>
      <c r="J32" s="607"/>
      <c r="K32" s="607"/>
      <c r="L32" s="601"/>
      <c r="M32" s="601"/>
      <c r="N32" s="601"/>
      <c r="O32" s="601"/>
      <c r="P32" s="601"/>
      <c r="Q32" s="601"/>
      <c r="R32" s="601"/>
      <c r="S32" s="601"/>
      <c r="T32" s="601"/>
    </row>
    <row r="33" spans="1:20" outlineLevel="1" x14ac:dyDescent="0.2">
      <c r="A33" s="658" t="s">
        <v>289</v>
      </c>
      <c r="B33" s="656"/>
      <c r="C33" s="657" t="e">
        <f ca="1">IF(ISBLANK(B33),D33,B33)</f>
        <v>#NAME?</v>
      </c>
      <c r="D33" s="654" t="e">
        <f ca="1">_xll.qlSpreadedOptionletVolatility(,C31,C32)</f>
        <v>#NAME?</v>
      </c>
      <c r="E33" s="654"/>
      <c r="F33" s="656"/>
      <c r="G33" s="655" t="e">
        <f ca="1">IF(ISBLANK(F33),H33,F33)</f>
        <v>#NAME?</v>
      </c>
      <c r="H33" s="654" t="e">
        <f ca="1">_xll.qlSpreadedOptionletVolatility(,G31,G32)</f>
        <v>#NAME?</v>
      </c>
      <c r="I33" s="654"/>
      <c r="J33" s="607"/>
      <c r="K33" s="607"/>
      <c r="L33" s="601"/>
      <c r="M33" s="601"/>
      <c r="N33" s="601"/>
      <c r="O33" s="601"/>
      <c r="P33" s="601"/>
      <c r="Q33" s="601"/>
      <c r="R33" s="601"/>
      <c r="S33" s="601"/>
      <c r="T33" s="601"/>
    </row>
    <row r="34" spans="1:20" outlineLevel="1" x14ac:dyDescent="0.2">
      <c r="A34" s="653" t="s">
        <v>288</v>
      </c>
      <c r="B34" s="652"/>
      <c r="C34" s="615" t="e">
        <f ca="1">IF(ISBLANK(B34),D34,B34)</f>
        <v>#NAME?</v>
      </c>
      <c r="D34" s="651" t="e">
        <f ca="1">_xll.qlIborCouponPricer(,C33,"IborByBlack")</f>
        <v>#NAME?</v>
      </c>
      <c r="E34" s="651"/>
      <c r="F34" s="652"/>
      <c r="G34" s="645" t="e">
        <f ca="1">IF(ISBLANK(F34),H34,F34)</f>
        <v>#NAME?</v>
      </c>
      <c r="H34" s="651" t="e">
        <f ca="1">_xll.qlIborCouponPricer(,G33,"IborByBlack")</f>
        <v>#NAME?</v>
      </c>
      <c r="I34" s="651"/>
      <c r="J34" s="607"/>
      <c r="K34" s="607"/>
      <c r="L34" s="601"/>
      <c r="M34" s="601"/>
      <c r="N34" s="601"/>
      <c r="O34" s="601"/>
      <c r="P34" s="601"/>
      <c r="Q34" s="601"/>
      <c r="R34" s="601"/>
      <c r="S34" s="601"/>
      <c r="T34" s="601"/>
    </row>
    <row r="35" spans="1:20" outlineLevel="1" x14ac:dyDescent="0.2">
      <c r="A35" s="625" t="s">
        <v>287</v>
      </c>
      <c r="B35" s="606"/>
      <c r="C35" s="618" t="e">
        <f ca="1">_xll.qlLegSetCouponPricers(FirstLegCF,C34)</f>
        <v>#NAME?</v>
      </c>
      <c r="D35" s="650"/>
      <c r="E35" s="647"/>
      <c r="F35" s="649"/>
      <c r="G35" s="648" t="e">
        <f ca="1">_xll.qlLegSetCouponPricers(SecondLegCF,G34)</f>
        <v>#NAME?</v>
      </c>
      <c r="H35" s="647"/>
      <c r="I35" s="647"/>
      <c r="J35" s="607"/>
      <c r="K35" s="607"/>
      <c r="L35" s="601"/>
      <c r="M35" s="601"/>
      <c r="N35" s="601"/>
      <c r="O35" s="601"/>
      <c r="P35" s="601"/>
      <c r="Q35" s="601"/>
      <c r="R35" s="601"/>
      <c r="S35" s="601"/>
      <c r="T35" s="601"/>
    </row>
    <row r="36" spans="1:20" x14ac:dyDescent="0.2">
      <c r="A36" s="601"/>
      <c r="B36" s="601"/>
      <c r="C36" s="601"/>
      <c r="D36" s="601"/>
      <c r="E36" s="601"/>
      <c r="F36" s="601"/>
      <c r="G36" s="601"/>
      <c r="H36" s="601"/>
      <c r="I36" s="601"/>
      <c r="J36" s="601"/>
      <c r="K36" s="601"/>
      <c r="L36" s="601"/>
      <c r="M36" s="601"/>
      <c r="N36" s="601"/>
      <c r="O36" s="601"/>
      <c r="P36" s="601"/>
      <c r="Q36" s="601"/>
      <c r="R36" s="601"/>
      <c r="S36" s="601"/>
      <c r="T36" s="601"/>
    </row>
    <row r="37" spans="1:20" x14ac:dyDescent="0.2">
      <c r="A37" s="625" t="s">
        <v>286</v>
      </c>
      <c r="B37" s="646" t="s">
        <v>386</v>
      </c>
      <c r="C37" s="645" t="str">
        <f>IF(ISBLANK(B37),D37, IF(ISNUMBER(B37),_xll.qlFlatForward(,0,"NullCalendar",B37,,"continuous","annual"),B37))</f>
        <v>GBPSTD</v>
      </c>
      <c r="D37" s="644" t="s">
        <v>285</v>
      </c>
      <c r="E37" s="626"/>
      <c r="F37" s="626"/>
      <c r="G37" s="626"/>
      <c r="H37" s="626"/>
      <c r="I37" s="626"/>
      <c r="J37" s="607"/>
      <c r="K37" s="607"/>
      <c r="L37" s="601"/>
      <c r="M37" s="601"/>
      <c r="N37" s="601"/>
      <c r="O37" s="601"/>
      <c r="P37" s="601"/>
      <c r="Q37" s="601"/>
      <c r="R37" s="601"/>
      <c r="S37" s="601"/>
      <c r="T37" s="601"/>
    </row>
    <row r="38" spans="1:20" x14ac:dyDescent="0.2">
      <c r="A38" s="626"/>
      <c r="B38" s="626"/>
      <c r="C38" s="626"/>
      <c r="D38" s="626"/>
      <c r="E38" s="626"/>
      <c r="F38" s="626"/>
      <c r="G38" s="626"/>
      <c r="H38" s="626"/>
      <c r="I38" s="626"/>
      <c r="J38" s="607"/>
      <c r="K38" s="607"/>
      <c r="L38" s="601"/>
      <c r="M38" s="601"/>
      <c r="N38" s="601"/>
      <c r="O38" s="601"/>
      <c r="P38" s="601"/>
      <c r="Q38" s="601"/>
      <c r="R38" s="601"/>
      <c r="S38" s="601"/>
      <c r="T38" s="601"/>
    </row>
    <row r="39" spans="1:20" outlineLevel="1" x14ac:dyDescent="0.2">
      <c r="A39" s="643" t="s">
        <v>284</v>
      </c>
      <c r="B39" s="642"/>
      <c r="C39" s="641" t="b">
        <f>IF(ISBLANK(B39),D39,B39)</f>
        <v>1</v>
      </c>
      <c r="D39" s="640" t="b">
        <v>1</v>
      </c>
      <c r="E39" s="626"/>
      <c r="F39" s="626"/>
      <c r="G39" s="626"/>
      <c r="H39" s="626"/>
      <c r="I39" s="626"/>
      <c r="J39" s="607"/>
      <c r="K39" s="607"/>
      <c r="L39" s="601"/>
      <c r="M39" s="601"/>
      <c r="N39" s="601"/>
      <c r="O39" s="601"/>
      <c r="P39" s="601"/>
      <c r="Q39" s="601"/>
      <c r="R39" s="601"/>
      <c r="S39" s="601"/>
      <c r="T39" s="601"/>
    </row>
    <row r="40" spans="1:20" outlineLevel="1" x14ac:dyDescent="0.2">
      <c r="A40" s="639" t="s">
        <v>283</v>
      </c>
      <c r="B40" s="638"/>
      <c r="C40" s="637">
        <f>IF(ISBLANK(B40),D40,B40)</f>
        <v>42180</v>
      </c>
      <c r="D40" s="636">
        <v>42180</v>
      </c>
      <c r="E40" s="626"/>
      <c r="F40" s="626"/>
      <c r="G40" s="626"/>
      <c r="H40" s="626"/>
      <c r="I40" s="626"/>
      <c r="J40" s="607"/>
      <c r="K40" s="607"/>
      <c r="L40" s="601"/>
      <c r="M40" s="601"/>
      <c r="N40" s="601"/>
      <c r="O40" s="601"/>
      <c r="P40" s="601"/>
      <c r="Q40" s="601"/>
      <c r="R40" s="601"/>
      <c r="S40" s="601"/>
      <c r="T40" s="601"/>
    </row>
    <row r="41" spans="1:20" outlineLevel="1" x14ac:dyDescent="0.2">
      <c r="A41" s="639" t="s">
        <v>282</v>
      </c>
      <c r="B41" s="638"/>
      <c r="C41" s="637" t="e">
        <f ca="1">IF(ISBLANK(B41),D41,B41)</f>
        <v>#NAME?</v>
      </c>
      <c r="D41" s="636" t="e">
        <f ca="1">E4</f>
        <v>#NAME?</v>
      </c>
      <c r="E41" s="626"/>
      <c r="F41" s="626"/>
      <c r="G41" s="626"/>
      <c r="H41" s="626"/>
      <c r="I41" s="626"/>
      <c r="J41" s="607"/>
      <c r="K41" s="607"/>
      <c r="L41" s="601"/>
      <c r="M41" s="601"/>
      <c r="N41" s="601"/>
      <c r="O41" s="601"/>
      <c r="P41" s="601"/>
      <c r="Q41" s="601"/>
      <c r="R41" s="601"/>
      <c r="S41" s="601"/>
      <c r="T41" s="601"/>
    </row>
    <row r="42" spans="1:20" outlineLevel="1" x14ac:dyDescent="0.2">
      <c r="A42" s="635" t="s">
        <v>281</v>
      </c>
      <c r="B42" s="634"/>
      <c r="C42" s="633" t="e">
        <f ca="1">IF(ISBLANK(B42),D42,B42)</f>
        <v>#NAME?</v>
      </c>
      <c r="D42" s="632" t="e">
        <f ca="1">_xll.qlDiscountingSwapEngine(,DiscountCurve,IncludeSettlementDate,SettlementDate,NPVDate,,Trigger)</f>
        <v>#NAME?</v>
      </c>
      <c r="E42" s="626"/>
      <c r="F42" s="626"/>
      <c r="G42" s="626"/>
      <c r="H42" s="626"/>
      <c r="I42" s="626"/>
      <c r="J42" s="607"/>
      <c r="K42" s="607"/>
      <c r="L42" s="601"/>
      <c r="M42" s="601"/>
      <c r="N42" s="601"/>
      <c r="O42" s="601"/>
      <c r="P42" s="601"/>
      <c r="Q42" s="601"/>
      <c r="R42" s="601"/>
      <c r="S42" s="601"/>
      <c r="T42" s="601"/>
    </row>
    <row r="43" spans="1:20" outlineLevel="1" x14ac:dyDescent="0.2">
      <c r="A43" s="631" t="s">
        <v>280</v>
      </c>
      <c r="B43" s="609"/>
      <c r="C43" s="619" t="e">
        <f ca="1">_xll.qlInstrumentSetPricingEngine(SwapID,C42)</f>
        <v>#NAME?</v>
      </c>
      <c r="D43" s="626"/>
      <c r="E43" s="626"/>
      <c r="F43" s="626"/>
      <c r="G43" s="626"/>
      <c r="H43" s="626"/>
      <c r="I43" s="626"/>
      <c r="J43" s="607"/>
      <c r="K43" s="607"/>
      <c r="L43" s="601"/>
      <c r="M43" s="601"/>
      <c r="N43" s="601"/>
      <c r="O43" s="601"/>
      <c r="P43" s="601"/>
      <c r="Q43" s="601"/>
      <c r="R43" s="601"/>
      <c r="S43" s="601"/>
      <c r="T43" s="601"/>
    </row>
    <row r="44" spans="1:20" outlineLevel="1" x14ac:dyDescent="0.2">
      <c r="A44" s="620"/>
      <c r="B44" s="627"/>
      <c r="C44" s="620"/>
      <c r="D44" s="620"/>
      <c r="E44" s="626"/>
      <c r="F44" s="626"/>
      <c r="G44" s="626"/>
      <c r="H44" s="626"/>
      <c r="I44" s="626"/>
      <c r="J44" s="607"/>
      <c r="K44" s="607"/>
      <c r="L44" s="601"/>
      <c r="M44" s="601"/>
      <c r="N44" s="601"/>
      <c r="O44" s="601"/>
      <c r="P44" s="601"/>
      <c r="Q44" s="601"/>
      <c r="R44" s="601"/>
      <c r="S44" s="601"/>
      <c r="T44" s="601"/>
    </row>
    <row r="45" spans="1:20" x14ac:dyDescent="0.2">
      <c r="A45" s="625" t="s">
        <v>3</v>
      </c>
      <c r="B45" s="630"/>
      <c r="C45" s="629" t="e">
        <f ca="1">_xll.ohTrigger(Trigger,C43,ISERROR(C35),ISERROR(G35))</f>
        <v>#NAME?</v>
      </c>
      <c r="D45" s="628"/>
      <c r="E45" s="628"/>
      <c r="F45" s="598"/>
      <c r="G45" s="622"/>
      <c r="H45" s="607"/>
      <c r="I45" s="607"/>
      <c r="J45" s="607"/>
      <c r="K45" s="607"/>
      <c r="L45" s="601"/>
      <c r="M45" s="601"/>
      <c r="N45" s="601"/>
      <c r="O45" s="601"/>
      <c r="P45" s="601"/>
      <c r="Q45" s="601"/>
      <c r="R45" s="601"/>
      <c r="S45" s="601"/>
      <c r="T45" s="601"/>
    </row>
    <row r="46" spans="1:20" x14ac:dyDescent="0.2">
      <c r="A46" s="620"/>
      <c r="B46" s="627"/>
      <c r="C46" s="620"/>
      <c r="D46" s="620"/>
      <c r="E46" s="626"/>
      <c r="F46" s="626"/>
      <c r="G46" s="622"/>
      <c r="H46" s="626"/>
      <c r="I46" s="626"/>
      <c r="J46" s="607"/>
      <c r="K46" s="607"/>
      <c r="L46" s="622"/>
      <c r="M46" s="621"/>
      <c r="N46" s="601"/>
      <c r="O46" s="601"/>
      <c r="P46" s="601"/>
      <c r="Q46" s="601"/>
      <c r="R46" s="601"/>
      <c r="S46" s="601"/>
      <c r="T46" s="601"/>
    </row>
    <row r="47" spans="1:20" x14ac:dyDescent="0.2">
      <c r="A47" s="625" t="s">
        <v>279</v>
      </c>
      <c r="B47" s="624"/>
      <c r="C47" s="623" t="e">
        <f ca="1">_xll.qlInstrumentNPV(SwapID,C45)</f>
        <v>#NAME?</v>
      </c>
      <c r="D47" s="620"/>
      <c r="E47" s="620"/>
      <c r="F47" s="620"/>
      <c r="G47" s="622"/>
      <c r="H47" s="607"/>
      <c r="I47" s="607"/>
      <c r="J47" s="607"/>
      <c r="K47" s="607"/>
      <c r="L47" s="622"/>
      <c r="M47" s="621"/>
      <c r="N47" s="601"/>
      <c r="O47" s="601"/>
      <c r="P47" s="601"/>
      <c r="Q47" s="601"/>
      <c r="R47" s="601"/>
      <c r="S47" s="601"/>
      <c r="T47" s="601"/>
    </row>
    <row r="48" spans="1:20" x14ac:dyDescent="0.2">
      <c r="A48" s="620"/>
      <c r="B48" s="620"/>
      <c r="C48" s="620"/>
      <c r="D48" s="620"/>
      <c r="E48" s="620"/>
      <c r="F48" s="620"/>
      <c r="G48" s="620"/>
      <c r="H48" s="607"/>
      <c r="I48" s="607"/>
      <c r="J48" s="607"/>
      <c r="K48" s="607"/>
      <c r="L48" s="601"/>
      <c r="M48" s="601"/>
      <c r="N48" s="601"/>
      <c r="O48" s="601"/>
      <c r="P48" s="601"/>
      <c r="Q48" s="601"/>
      <c r="R48" s="601"/>
      <c r="S48" s="601"/>
      <c r="T48" s="601"/>
    </row>
    <row r="49" spans="1:20" x14ac:dyDescent="0.2">
      <c r="A49" s="611" t="s">
        <v>278</v>
      </c>
      <c r="B49" s="609"/>
      <c r="C49" s="619" t="e">
        <f ca="1">C$25-NPV/C$51/10000</f>
        <v>#NAME?</v>
      </c>
      <c r="D49" s="610"/>
      <c r="E49" s="610"/>
      <c r="F49" s="609"/>
      <c r="G49" s="619" t="e">
        <f ca="1">G$25-NPV/G$51/10000</f>
        <v>#NAME?</v>
      </c>
      <c r="H49" s="607"/>
      <c r="I49" s="607"/>
      <c r="J49" s="607"/>
      <c r="K49" s="607"/>
      <c r="L49" s="606"/>
      <c r="M49" s="618"/>
      <c r="N49" s="601"/>
      <c r="O49" s="601"/>
      <c r="P49" s="601"/>
      <c r="Q49" s="601"/>
      <c r="R49" s="601"/>
      <c r="S49" s="601"/>
      <c r="T49" s="601"/>
    </row>
    <row r="50" spans="1:20" x14ac:dyDescent="0.2">
      <c r="A50" s="617" t="s">
        <v>277</v>
      </c>
      <c r="B50" s="609"/>
      <c r="C50" s="614" t="e">
        <f ca="1">_xll.qlSwapLegNPV(SwapID,0,$C$45)</f>
        <v>#NAME?</v>
      </c>
      <c r="D50" s="616"/>
      <c r="E50" s="616"/>
      <c r="F50" s="615"/>
      <c r="G50" s="614" t="e">
        <f ca="1">_xll.qlSwapLegNPV(SwapID,1,$C$45)</f>
        <v>#NAME?</v>
      </c>
      <c r="H50" s="607"/>
      <c r="I50" s="607"/>
      <c r="J50" s="607"/>
      <c r="K50" s="607"/>
      <c r="L50" s="613"/>
      <c r="M50" s="612" t="e">
        <f ca="1">_xll.qlSwapLegNPV(SwapID,2,$C$45)</f>
        <v>#NAME?</v>
      </c>
      <c r="N50" s="601"/>
      <c r="O50" s="601"/>
      <c r="P50" s="601"/>
      <c r="Q50" s="601"/>
      <c r="R50" s="601"/>
      <c r="S50" s="601"/>
      <c r="T50" s="601"/>
    </row>
    <row r="51" spans="1:20" x14ac:dyDescent="0.2">
      <c r="A51" s="611" t="s">
        <v>276</v>
      </c>
      <c r="B51" s="609"/>
      <c r="C51" s="608" t="e">
        <f ca="1">_xll.qlSwapLegBPS(SwapID,0,C45)</f>
        <v>#NAME?</v>
      </c>
      <c r="D51" s="610"/>
      <c r="E51" s="610"/>
      <c r="F51" s="609"/>
      <c r="G51" s="608" t="e">
        <f ca="1">_xll.qlSwapLegBPS(SwapID,1,C45)</f>
        <v>#NAME?</v>
      </c>
      <c r="H51" s="607"/>
      <c r="I51" s="607"/>
      <c r="J51" s="607"/>
      <c r="K51" s="607"/>
      <c r="L51" s="606"/>
      <c r="M51" s="605" t="e">
        <f ca="1">_xll.qlSwapLegBPS(SwapID,2,C45)</f>
        <v>#NAME?</v>
      </c>
      <c r="N51" s="601"/>
      <c r="O51" s="601"/>
      <c r="P51" s="601"/>
      <c r="Q51" s="601"/>
      <c r="R51" s="601"/>
      <c r="S51" s="601"/>
      <c r="T51" s="601"/>
    </row>
    <row r="52" spans="1:20" x14ac:dyDescent="0.2">
      <c r="A52" s="601"/>
      <c r="B52" s="601"/>
      <c r="C52" s="601"/>
      <c r="D52" s="601"/>
      <c r="E52" s="601"/>
      <c r="F52" s="604"/>
      <c r="G52" s="604"/>
      <c r="H52" s="601"/>
      <c r="I52" s="601"/>
      <c r="J52" s="601"/>
      <c r="K52" s="601"/>
      <c r="L52" s="601"/>
      <c r="M52" s="601"/>
      <c r="N52" s="601"/>
      <c r="O52" s="601"/>
      <c r="P52" s="601"/>
      <c r="Q52" s="601"/>
      <c r="R52" s="601"/>
      <c r="S52" s="601"/>
      <c r="T52" s="601"/>
    </row>
    <row r="53" spans="1:20" x14ac:dyDescent="0.2">
      <c r="A53" s="601"/>
      <c r="B53" s="601"/>
      <c r="C53" s="601"/>
      <c r="D53" s="601"/>
      <c r="E53" s="601"/>
      <c r="F53" s="604"/>
      <c r="G53" s="604"/>
      <c r="H53" s="601"/>
      <c r="I53" s="601"/>
      <c r="J53" s="601"/>
      <c r="K53" s="601"/>
      <c r="L53" s="601"/>
      <c r="M53" s="601"/>
      <c r="N53" s="601"/>
      <c r="O53" s="601"/>
      <c r="P53" s="601"/>
      <c r="Q53" s="601"/>
      <c r="R53" s="601"/>
      <c r="S53" s="601"/>
      <c r="T53" s="601"/>
    </row>
    <row r="54" spans="1:20" x14ac:dyDescent="0.2">
      <c r="A54" s="601"/>
      <c r="B54" s="601"/>
      <c r="C54" s="601"/>
      <c r="D54" s="601"/>
      <c r="E54" s="601"/>
      <c r="F54" s="604"/>
      <c r="G54" s="604"/>
      <c r="H54" s="601"/>
      <c r="I54" s="601"/>
      <c r="J54" s="601"/>
      <c r="K54" s="601"/>
      <c r="L54" s="601"/>
      <c r="M54" s="601"/>
      <c r="N54" s="601"/>
      <c r="O54" s="601"/>
      <c r="P54" s="601"/>
      <c r="Q54" s="601"/>
      <c r="R54" s="601"/>
      <c r="S54" s="601"/>
      <c r="T54" s="601"/>
    </row>
    <row r="55" spans="1:20" x14ac:dyDescent="0.2">
      <c r="A55" s="603"/>
      <c r="B55" s="603"/>
      <c r="C55" s="601"/>
      <c r="D55" s="601"/>
      <c r="E55" s="601"/>
      <c r="F55" s="604"/>
      <c r="G55" s="604"/>
      <c r="H55" s="601"/>
      <c r="I55" s="601"/>
      <c r="J55" s="601"/>
      <c r="K55" s="601"/>
      <c r="L55" s="601"/>
      <c r="M55" s="601"/>
      <c r="N55" s="601"/>
      <c r="O55" s="601"/>
      <c r="P55" s="601"/>
      <c r="Q55" s="601"/>
      <c r="R55" s="601"/>
      <c r="S55" s="601"/>
      <c r="T55" s="601"/>
    </row>
    <row r="56" spans="1:20" x14ac:dyDescent="0.2">
      <c r="A56" s="603"/>
      <c r="B56" s="603"/>
      <c r="C56" s="601"/>
      <c r="D56" s="601"/>
      <c r="E56" s="601"/>
      <c r="F56" s="603"/>
      <c r="G56" s="603"/>
      <c r="H56" s="601"/>
      <c r="I56" s="601"/>
      <c r="J56" s="601"/>
      <c r="K56" s="601"/>
      <c r="L56" s="601"/>
      <c r="M56" s="601"/>
      <c r="N56" s="601"/>
      <c r="O56" s="601"/>
      <c r="P56" s="601"/>
      <c r="Q56" s="601"/>
      <c r="R56" s="601"/>
      <c r="S56" s="601"/>
      <c r="T56" s="601"/>
    </row>
    <row r="57" spans="1:20" x14ac:dyDescent="0.2">
      <c r="A57" s="601"/>
      <c r="B57" s="601"/>
      <c r="C57" s="601"/>
      <c r="D57" s="601"/>
      <c r="E57" s="601"/>
      <c r="F57" s="602"/>
      <c r="G57" s="602"/>
      <c r="H57" s="601"/>
      <c r="I57" s="601"/>
      <c r="J57" s="601"/>
      <c r="K57" s="601"/>
      <c r="L57" s="601"/>
      <c r="M57" s="601"/>
      <c r="N57" s="601"/>
      <c r="O57" s="601"/>
      <c r="P57" s="601"/>
      <c r="Q57" s="601"/>
      <c r="R57" s="601"/>
      <c r="S57" s="601"/>
      <c r="T57" s="601"/>
    </row>
    <row r="58" spans="1:20" x14ac:dyDescent="0.2">
      <c r="A58" s="601"/>
      <c r="B58" s="601"/>
      <c r="C58" s="601"/>
      <c r="D58" s="601"/>
      <c r="E58" s="601"/>
      <c r="F58" s="602"/>
      <c r="G58" s="602"/>
      <c r="H58" s="601"/>
      <c r="I58" s="601"/>
      <c r="J58" s="601"/>
      <c r="K58" s="601"/>
      <c r="L58" s="601"/>
      <c r="M58" s="601"/>
      <c r="N58" s="601"/>
      <c r="O58" s="601"/>
      <c r="P58" s="601"/>
      <c r="Q58" s="601"/>
      <c r="R58" s="601"/>
      <c r="S58" s="601"/>
      <c r="T58" s="601"/>
    </row>
    <row r="59" spans="1:20" x14ac:dyDescent="0.2">
      <c r="A59" s="601"/>
      <c r="B59" s="601"/>
      <c r="C59" s="601"/>
      <c r="D59" s="601"/>
      <c r="E59" s="601"/>
      <c r="F59" s="602"/>
      <c r="G59" s="602"/>
      <c r="H59" s="601"/>
      <c r="I59" s="601"/>
      <c r="J59" s="601"/>
      <c r="K59" s="601"/>
      <c r="L59" s="601"/>
      <c r="M59" s="601"/>
      <c r="N59" s="601"/>
      <c r="O59" s="601"/>
      <c r="P59" s="601"/>
      <c r="Q59" s="601"/>
      <c r="R59" s="601"/>
      <c r="S59" s="601"/>
      <c r="T59" s="601"/>
    </row>
    <row r="60" spans="1:20" x14ac:dyDescent="0.2">
      <c r="A60" s="601"/>
      <c r="B60" s="601"/>
      <c r="C60" s="601"/>
      <c r="D60" s="601"/>
      <c r="E60" s="601"/>
      <c r="F60" s="602"/>
      <c r="G60" s="602"/>
      <c r="H60" s="601"/>
      <c r="I60" s="601"/>
      <c r="J60" s="601"/>
      <c r="K60" s="601"/>
      <c r="L60" s="601"/>
      <c r="M60" s="601"/>
      <c r="N60" s="601"/>
      <c r="O60" s="601"/>
      <c r="P60" s="601"/>
      <c r="Q60" s="601"/>
      <c r="R60" s="601"/>
      <c r="S60" s="601"/>
      <c r="T60" s="601"/>
    </row>
    <row r="61" spans="1:20" x14ac:dyDescent="0.2">
      <c r="A61" s="601"/>
      <c r="B61" s="601"/>
      <c r="C61" s="601"/>
      <c r="D61" s="601"/>
      <c r="E61" s="601"/>
      <c r="F61" s="602"/>
      <c r="G61" s="602"/>
      <c r="H61" s="601"/>
      <c r="I61" s="601"/>
      <c r="J61" s="601"/>
      <c r="K61" s="601"/>
      <c r="L61" s="601"/>
      <c r="M61" s="601"/>
      <c r="N61" s="601"/>
      <c r="O61" s="601"/>
      <c r="P61" s="601"/>
      <c r="Q61" s="601"/>
      <c r="R61" s="601"/>
      <c r="S61" s="601"/>
      <c r="T61" s="601"/>
    </row>
    <row r="62" spans="1:20" x14ac:dyDescent="0.2">
      <c r="A62" s="601"/>
      <c r="B62" s="601"/>
      <c r="C62" s="601"/>
      <c r="D62" s="601"/>
      <c r="E62" s="601"/>
      <c r="F62" s="602"/>
      <c r="G62" s="602"/>
      <c r="H62" s="601"/>
      <c r="I62" s="601"/>
      <c r="J62" s="601"/>
      <c r="K62" s="601"/>
      <c r="L62" s="601"/>
      <c r="M62" s="601"/>
      <c r="N62" s="601"/>
      <c r="O62" s="601"/>
      <c r="P62" s="601"/>
      <c r="Q62" s="601"/>
      <c r="R62" s="601"/>
      <c r="S62" s="601"/>
      <c r="T62" s="601"/>
    </row>
    <row r="63" spans="1:20" x14ac:dyDescent="0.2">
      <c r="A63" s="601"/>
      <c r="B63" s="601"/>
      <c r="C63" s="601"/>
      <c r="D63" s="601"/>
      <c r="E63" s="601"/>
      <c r="F63" s="602"/>
      <c r="G63" s="602"/>
      <c r="H63" s="601"/>
      <c r="I63" s="601"/>
      <c r="J63" s="601"/>
      <c r="K63" s="601"/>
      <c r="L63" s="601"/>
      <c r="M63" s="601"/>
      <c r="N63" s="601"/>
      <c r="O63" s="601"/>
      <c r="P63" s="601"/>
      <c r="Q63" s="601"/>
      <c r="R63" s="601"/>
      <c r="S63" s="601"/>
      <c r="T63" s="601"/>
    </row>
    <row r="64" spans="1:20" x14ac:dyDescent="0.2">
      <c r="A64" s="601"/>
      <c r="B64" s="601"/>
      <c r="C64" s="601"/>
      <c r="D64" s="601"/>
      <c r="E64" s="601"/>
      <c r="F64" s="602"/>
      <c r="G64" s="602"/>
      <c r="H64" s="601"/>
      <c r="I64" s="601"/>
      <c r="J64" s="601"/>
      <c r="K64" s="601"/>
      <c r="L64" s="601"/>
      <c r="M64" s="601"/>
      <c r="N64" s="601"/>
      <c r="O64" s="601"/>
      <c r="P64" s="601"/>
      <c r="Q64" s="601"/>
      <c r="R64" s="601"/>
      <c r="S64" s="601"/>
      <c r="T64" s="601"/>
    </row>
    <row r="65" spans="1:20" x14ac:dyDescent="0.2">
      <c r="A65" s="601"/>
      <c r="B65" s="601"/>
      <c r="C65" s="601"/>
      <c r="D65" s="601"/>
      <c r="E65" s="601"/>
      <c r="F65" s="602"/>
      <c r="G65" s="602"/>
      <c r="H65" s="601"/>
      <c r="I65" s="601"/>
      <c r="J65" s="601"/>
      <c r="K65" s="601"/>
      <c r="L65" s="601"/>
      <c r="M65" s="601"/>
      <c r="N65" s="601"/>
      <c r="O65" s="601"/>
      <c r="P65" s="601"/>
      <c r="Q65" s="601"/>
      <c r="R65" s="601"/>
      <c r="S65" s="601"/>
      <c r="T65" s="601"/>
    </row>
    <row r="66" spans="1:20" x14ac:dyDescent="0.2">
      <c r="A66" s="601"/>
      <c r="B66" s="601"/>
      <c r="C66" s="601"/>
      <c r="D66" s="601"/>
      <c r="E66" s="601"/>
      <c r="F66" s="602"/>
      <c r="G66" s="602"/>
      <c r="H66" s="601"/>
      <c r="I66" s="601"/>
      <c r="J66" s="601"/>
      <c r="K66" s="601"/>
      <c r="L66" s="601"/>
      <c r="M66" s="601"/>
      <c r="N66" s="601"/>
      <c r="O66" s="601"/>
      <c r="P66" s="601"/>
      <c r="Q66" s="601"/>
      <c r="R66" s="601"/>
      <c r="S66" s="601"/>
      <c r="T66" s="601"/>
    </row>
    <row r="67" spans="1:20" x14ac:dyDescent="0.2">
      <c r="A67" s="601"/>
      <c r="B67" s="601"/>
      <c r="C67" s="601"/>
      <c r="D67" s="601"/>
      <c r="E67" s="601"/>
      <c r="F67" s="602"/>
      <c r="G67" s="602"/>
      <c r="H67" s="601"/>
      <c r="I67" s="601"/>
      <c r="J67" s="601"/>
      <c r="K67" s="601"/>
      <c r="L67" s="601"/>
      <c r="M67" s="601"/>
      <c r="N67" s="601"/>
      <c r="O67" s="601"/>
      <c r="P67" s="601"/>
      <c r="Q67" s="601"/>
      <c r="R67" s="601"/>
      <c r="S67" s="601"/>
      <c r="T67" s="601"/>
    </row>
    <row r="68" spans="1:20" x14ac:dyDescent="0.2">
      <c r="A68" s="601"/>
      <c r="B68" s="601"/>
      <c r="C68" s="601"/>
      <c r="D68" s="601"/>
      <c r="E68" s="601"/>
      <c r="F68" s="602"/>
      <c r="G68" s="602"/>
      <c r="H68" s="601"/>
      <c r="I68" s="601"/>
      <c r="J68" s="601"/>
      <c r="K68" s="601"/>
      <c r="L68" s="601"/>
      <c r="M68" s="601"/>
      <c r="N68" s="601"/>
      <c r="O68" s="601"/>
      <c r="P68" s="601"/>
      <c r="Q68" s="601"/>
      <c r="R68" s="601"/>
      <c r="S68" s="601"/>
      <c r="T68" s="601"/>
    </row>
    <row r="69" spans="1:20" x14ac:dyDescent="0.2">
      <c r="A69" s="601"/>
      <c r="B69" s="601"/>
      <c r="C69" s="601"/>
      <c r="D69" s="601"/>
      <c r="E69" s="601"/>
      <c r="F69" s="602"/>
      <c r="G69" s="602"/>
      <c r="H69" s="601"/>
      <c r="I69" s="601"/>
      <c r="J69" s="601"/>
      <c r="K69" s="601"/>
      <c r="L69" s="601"/>
      <c r="M69" s="601"/>
      <c r="N69" s="601"/>
      <c r="O69" s="601"/>
      <c r="P69" s="601"/>
      <c r="Q69" s="601"/>
      <c r="R69" s="601"/>
      <c r="S69" s="601"/>
      <c r="T69" s="601"/>
    </row>
    <row r="70" spans="1:20" x14ac:dyDescent="0.2">
      <c r="A70" s="601"/>
      <c r="B70" s="601"/>
      <c r="C70" s="601"/>
      <c r="D70" s="601"/>
      <c r="E70" s="601"/>
      <c r="F70" s="602"/>
      <c r="G70" s="602"/>
      <c r="H70" s="601"/>
      <c r="I70" s="601"/>
      <c r="J70" s="601"/>
      <c r="K70" s="601"/>
      <c r="L70" s="601"/>
      <c r="M70" s="601"/>
      <c r="N70" s="601"/>
      <c r="O70" s="601"/>
      <c r="P70" s="601"/>
      <c r="Q70" s="601"/>
      <c r="R70" s="601"/>
      <c r="S70" s="601"/>
      <c r="T70" s="601"/>
    </row>
    <row r="71" spans="1:20" x14ac:dyDescent="0.2">
      <c r="A71" s="601"/>
      <c r="B71" s="601"/>
      <c r="C71" s="601"/>
      <c r="D71" s="601"/>
      <c r="E71" s="601"/>
      <c r="F71" s="602"/>
      <c r="G71" s="602"/>
      <c r="H71" s="601"/>
      <c r="I71" s="601"/>
      <c r="J71" s="601"/>
      <c r="K71" s="601"/>
      <c r="L71" s="601"/>
      <c r="M71" s="601"/>
      <c r="N71" s="601"/>
      <c r="O71" s="601"/>
      <c r="P71" s="601"/>
      <c r="Q71" s="601"/>
      <c r="R71" s="601"/>
      <c r="S71" s="601"/>
      <c r="T71" s="601"/>
    </row>
    <row r="72" spans="1:20" x14ac:dyDescent="0.2">
      <c r="A72" s="601"/>
      <c r="B72" s="601"/>
      <c r="C72" s="601"/>
      <c r="D72" s="601"/>
      <c r="E72" s="601"/>
      <c r="F72" s="602"/>
      <c r="G72" s="602"/>
      <c r="H72" s="601"/>
      <c r="I72" s="601"/>
      <c r="J72" s="601"/>
      <c r="K72" s="601"/>
      <c r="L72" s="601"/>
      <c r="M72" s="601"/>
      <c r="N72" s="601"/>
      <c r="O72" s="601"/>
      <c r="P72" s="601"/>
      <c r="Q72" s="601"/>
      <c r="R72" s="601"/>
      <c r="S72" s="601"/>
      <c r="T72" s="601"/>
    </row>
    <row r="73" spans="1:20" x14ac:dyDescent="0.2">
      <c r="A73" s="601"/>
      <c r="B73" s="601"/>
      <c r="C73" s="601"/>
      <c r="D73" s="601"/>
      <c r="E73" s="601"/>
      <c r="F73" s="602"/>
      <c r="G73" s="602"/>
      <c r="H73" s="601"/>
      <c r="I73" s="601"/>
      <c r="J73" s="601"/>
      <c r="K73" s="601"/>
      <c r="L73" s="601"/>
      <c r="M73" s="601"/>
      <c r="N73" s="601"/>
      <c r="O73" s="601"/>
      <c r="P73" s="601"/>
      <c r="Q73" s="601"/>
      <c r="R73" s="601"/>
      <c r="S73" s="601"/>
      <c r="T73" s="601"/>
    </row>
    <row r="74" spans="1:20" x14ac:dyDescent="0.2">
      <c r="A74" s="601"/>
      <c r="B74" s="601"/>
      <c r="C74" s="601"/>
      <c r="D74" s="601"/>
      <c r="E74" s="601"/>
      <c r="F74" s="602"/>
      <c r="G74" s="602"/>
      <c r="H74" s="601"/>
      <c r="I74" s="601"/>
      <c r="J74" s="601"/>
      <c r="K74" s="601"/>
      <c r="L74" s="601"/>
      <c r="M74" s="601"/>
      <c r="N74" s="601"/>
      <c r="O74" s="601"/>
      <c r="P74" s="601"/>
      <c r="Q74" s="601"/>
      <c r="R74" s="601"/>
      <c r="S74" s="601"/>
      <c r="T74" s="601"/>
    </row>
    <row r="75" spans="1:20" x14ac:dyDescent="0.2">
      <c r="A75" s="601"/>
      <c r="B75" s="601"/>
      <c r="C75" s="601"/>
      <c r="D75" s="601"/>
      <c r="E75" s="601"/>
      <c r="F75" s="602"/>
      <c r="G75" s="602"/>
      <c r="H75" s="601"/>
      <c r="I75" s="601"/>
      <c r="J75" s="601"/>
      <c r="K75" s="601"/>
      <c r="L75" s="601"/>
      <c r="M75" s="601"/>
      <c r="N75" s="601"/>
      <c r="O75" s="601"/>
      <c r="P75" s="601"/>
      <c r="Q75" s="601"/>
      <c r="R75" s="601"/>
      <c r="S75" s="601"/>
      <c r="T75" s="601"/>
    </row>
    <row r="76" spans="1:20" x14ac:dyDescent="0.2">
      <c r="A76" s="601"/>
      <c r="B76" s="601"/>
      <c r="C76" s="601"/>
      <c r="D76" s="601"/>
      <c r="E76" s="601"/>
      <c r="F76" s="602"/>
      <c r="G76" s="602"/>
      <c r="H76" s="601"/>
      <c r="I76" s="601"/>
      <c r="J76" s="601"/>
      <c r="K76" s="601"/>
      <c r="L76" s="601"/>
      <c r="M76" s="601"/>
      <c r="N76" s="601"/>
      <c r="O76" s="601"/>
      <c r="P76" s="601"/>
      <c r="Q76" s="601"/>
      <c r="R76" s="601"/>
      <c r="S76" s="601"/>
      <c r="T76" s="601"/>
    </row>
    <row r="77" spans="1:20" x14ac:dyDescent="0.2">
      <c r="A77" s="601"/>
      <c r="B77" s="601"/>
      <c r="C77" s="601"/>
      <c r="D77" s="601"/>
      <c r="E77" s="601"/>
      <c r="F77" s="602"/>
      <c r="G77" s="602"/>
      <c r="H77" s="601"/>
      <c r="I77" s="601"/>
      <c r="J77" s="601"/>
      <c r="K77" s="601"/>
      <c r="L77" s="601"/>
      <c r="M77" s="601"/>
      <c r="N77" s="601"/>
      <c r="O77" s="601"/>
      <c r="P77" s="601"/>
      <c r="Q77" s="601"/>
      <c r="R77" s="601"/>
      <c r="S77" s="601"/>
      <c r="T77" s="601"/>
    </row>
    <row r="78" spans="1:20" x14ac:dyDescent="0.2">
      <c r="A78" s="601"/>
      <c r="B78" s="601"/>
      <c r="C78" s="601"/>
      <c r="D78" s="601"/>
      <c r="E78" s="601"/>
      <c r="F78" s="602"/>
      <c r="G78" s="602"/>
      <c r="H78" s="601"/>
      <c r="I78" s="601"/>
      <c r="J78" s="601"/>
      <c r="K78" s="601"/>
      <c r="L78" s="601"/>
      <c r="M78" s="601"/>
      <c r="N78" s="601"/>
      <c r="O78" s="601"/>
      <c r="P78" s="601"/>
      <c r="Q78" s="601"/>
      <c r="R78" s="601"/>
      <c r="S78" s="601"/>
      <c r="T78" s="601"/>
    </row>
    <row r="79" spans="1:20" x14ac:dyDescent="0.2">
      <c r="A79" s="601"/>
      <c r="B79" s="601"/>
      <c r="C79" s="601"/>
      <c r="D79" s="601"/>
      <c r="E79" s="601"/>
      <c r="F79" s="602"/>
      <c r="G79" s="602"/>
      <c r="H79" s="601"/>
      <c r="I79" s="601"/>
      <c r="J79" s="601"/>
      <c r="K79" s="601"/>
      <c r="L79" s="601"/>
      <c r="M79" s="601"/>
      <c r="N79" s="601"/>
      <c r="O79" s="601"/>
      <c r="P79" s="601"/>
      <c r="Q79" s="601"/>
      <c r="R79" s="601"/>
      <c r="S79" s="601"/>
      <c r="T79" s="601"/>
    </row>
    <row r="80" spans="1:20" x14ac:dyDescent="0.2">
      <c r="A80" s="601"/>
      <c r="B80" s="601"/>
      <c r="C80" s="601"/>
      <c r="D80" s="601"/>
      <c r="E80" s="601"/>
      <c r="F80" s="602"/>
      <c r="G80" s="602"/>
      <c r="H80" s="601"/>
      <c r="I80" s="601"/>
      <c r="J80" s="601"/>
      <c r="K80" s="601"/>
      <c r="L80" s="601"/>
      <c r="M80" s="601"/>
      <c r="N80" s="601"/>
      <c r="O80" s="601"/>
      <c r="P80" s="601"/>
      <c r="Q80" s="601"/>
      <c r="R80" s="601"/>
      <c r="S80" s="601"/>
      <c r="T80" s="601"/>
    </row>
    <row r="81" spans="1:20" x14ac:dyDescent="0.2">
      <c r="A81" s="601"/>
      <c r="B81" s="601"/>
      <c r="C81" s="601"/>
      <c r="D81" s="601"/>
      <c r="E81" s="601"/>
      <c r="F81" s="602"/>
      <c r="G81" s="602"/>
      <c r="H81" s="601"/>
      <c r="I81" s="601"/>
      <c r="J81" s="601"/>
      <c r="K81" s="601"/>
      <c r="L81" s="601"/>
      <c r="M81" s="601"/>
      <c r="N81" s="601"/>
      <c r="O81" s="601"/>
      <c r="P81" s="601"/>
      <c r="Q81" s="601"/>
      <c r="R81" s="601"/>
      <c r="S81" s="601"/>
      <c r="T81" s="601"/>
    </row>
    <row r="82" spans="1:20" x14ac:dyDescent="0.2">
      <c r="A82" s="601"/>
      <c r="B82" s="601"/>
      <c r="C82" s="601"/>
      <c r="D82" s="601"/>
      <c r="E82" s="601"/>
      <c r="F82" s="602"/>
      <c r="G82" s="602"/>
      <c r="H82" s="601"/>
      <c r="I82" s="601"/>
      <c r="J82" s="601"/>
      <c r="K82" s="601"/>
      <c r="L82" s="601"/>
      <c r="M82" s="601"/>
      <c r="N82" s="601"/>
      <c r="O82" s="601"/>
      <c r="P82" s="601"/>
      <c r="Q82" s="601"/>
      <c r="R82" s="601"/>
      <c r="S82" s="601"/>
      <c r="T82" s="601"/>
    </row>
    <row r="83" spans="1:20" x14ac:dyDescent="0.2">
      <c r="A83" s="601"/>
      <c r="B83" s="601"/>
      <c r="C83" s="601"/>
      <c r="D83" s="601"/>
      <c r="E83" s="601"/>
      <c r="F83" s="602"/>
      <c r="G83" s="602"/>
      <c r="H83" s="601"/>
      <c r="I83" s="601"/>
      <c r="J83" s="601"/>
      <c r="K83" s="601"/>
      <c r="L83" s="601"/>
      <c r="M83" s="601"/>
      <c r="N83" s="601"/>
      <c r="O83" s="601"/>
      <c r="P83" s="601"/>
      <c r="Q83" s="601"/>
      <c r="R83" s="601"/>
      <c r="S83" s="601"/>
      <c r="T83" s="601"/>
    </row>
    <row r="84" spans="1:20" x14ac:dyDescent="0.2">
      <c r="L84" s="601"/>
      <c r="M84" s="601"/>
      <c r="N84" s="601"/>
      <c r="O84" s="601"/>
    </row>
    <row r="85" spans="1:20" x14ac:dyDescent="0.2">
      <c r="L85" s="601"/>
      <c r="M85" s="601"/>
      <c r="N85" s="601"/>
      <c r="O85" s="601"/>
    </row>
    <row r="86" spans="1:20" x14ac:dyDescent="0.2">
      <c r="L86" s="601"/>
      <c r="M86" s="601"/>
      <c r="N86" s="601"/>
      <c r="O86" s="601"/>
    </row>
    <row r="87" spans="1:20" x14ac:dyDescent="0.2">
      <c r="L87" s="601"/>
      <c r="M87" s="601"/>
      <c r="N87" s="601"/>
      <c r="O87" s="601"/>
    </row>
  </sheetData>
  <mergeCells count="3">
    <mergeCell ref="B2:C2"/>
    <mergeCell ref="F2:G2"/>
    <mergeCell ref="L2:M2"/>
  </mergeCells>
  <conditionalFormatting sqref="C9 G9">
    <cfRule type="cellIs" dxfId="46" priority="1" stopIfTrue="1" operator="equal">
      <formula>"Please Insert Frequency in C8"</formula>
    </cfRule>
  </conditionalFormatting>
  <dataValidations count="8">
    <dataValidation type="list" allowBlank="1" showInputMessage="1" showErrorMessage="1" sqref="S22:T24 S17:T18">
      <formula1>"Following,Modified Following,Preceding,Modified Preceding,Month End Reference,Unadjusted Month End,Unadjusted"</formula1>
    </dataValidation>
    <dataValidation type="list" allowBlank="1" showInputMessage="1" showErrorMessage="1" sqref="B3 F3">
      <formula1>"TARGET,UnitedKingdom::Exchange,UnitedKingdom::Metals,UnitedKingdom::Settlement,UnitedStates::GovernmentBond,UnitedStates::NERC,UnitedStates::NYSE,UnitedStates::Settlement,Switzerland,Japan,Italy::Exchange"</formula1>
    </dataValidation>
    <dataValidation type="list" allowBlank="1" showInputMessage="1" showErrorMessage="1" sqref="B16 F10:F11 B10:B11 F16">
      <formula1>"Following,Modified Following,Preceding,Modified Preceding,Unadjusted"</formula1>
    </dataValidation>
    <dataValidation type="list" allowBlank="1" showInputMessage="1" showErrorMessage="1" sqref="B21 F21">
      <formula1>"Actual/Actual (ISDA),Actual/360,30/360 (Bond Basis),30E/360 (Eurobond Basis),Actual/365 (Fixed),Actual/Actual (ISMA),Actual/Actual (AFB),'1/1,30/360 (Italian),Simple"</formula1>
    </dataValidation>
    <dataValidation type="list" allowBlank="1" showInputMessage="1" showErrorMessage="1" sqref="B12 I12 E12:F12">
      <formula1>"Backward,Forward,Zero,ThirdWednesday"</formula1>
    </dataValidation>
    <dataValidation type="list" allowBlank="1" showInputMessage="1" showErrorMessage="1" sqref="B18 I18 E18:F18">
      <formula1>"None,Custom,Step,French"</formula1>
    </dataValidation>
    <dataValidation type="list" allowBlank="1" showInputMessage="1" showErrorMessage="1" sqref="B1">
      <formula1>"EUR,USD,GBP,JPY,CHF"</formula1>
    </dataValidation>
    <dataValidation type="list" allowBlank="1" showInputMessage="1" showErrorMessage="1" sqref="B24 F24">
      <formula1>"Euribor3M,Euribor6M,Euribor1M,Euribor1Y"</formula1>
    </dataValidation>
  </dataValidations>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3"/>
  <sheetViews>
    <sheetView workbookViewId="0"/>
  </sheetViews>
  <sheetFormatPr defaultRowHeight="11.25" x14ac:dyDescent="0.2"/>
  <cols>
    <col min="1" max="1" width="3.5703125" style="572" bestFit="1" customWidth="1"/>
    <col min="2" max="2" width="14.140625" style="572" bestFit="1" customWidth="1"/>
    <col min="3" max="4" width="10" style="572" bestFit="1" customWidth="1"/>
    <col min="5" max="5" width="10" style="572" customWidth="1"/>
    <col min="6" max="8" width="10" style="572" bestFit="1" customWidth="1"/>
    <col min="9" max="9" width="12.140625" style="572" bestFit="1" customWidth="1"/>
    <col min="10" max="16384" width="9.140625" style="572"/>
  </cols>
  <sheetData>
    <row r="1" spans="1:9" x14ac:dyDescent="0.2">
      <c r="B1" s="596" t="e">
        <f ca="1">Pricing_IRS!$C$14</f>
        <v>#NAME?</v>
      </c>
      <c r="C1" s="595" t="str">
        <f>UPPER(Pricing_IRS!$C$18)</f>
        <v>NONE</v>
      </c>
      <c r="D1" s="595">
        <f>Pricing_IRS!$C$17</f>
        <v>1000000</v>
      </c>
      <c r="F1" s="594">
        <v>20</v>
      </c>
      <c r="G1" s="593">
        <f>FirstNominal/Payments</f>
        <v>50000</v>
      </c>
      <c r="H1" s="597">
        <f>Pricing_IRS!$C$25</f>
        <v>0</v>
      </c>
      <c r="I1" s="591" t="e">
        <f ca="1">SUM(_xll.ohPack(I4:I123))</f>
        <v>#NAME?</v>
      </c>
    </row>
    <row r="3" spans="1:9" x14ac:dyDescent="0.2">
      <c r="B3" s="588" t="s">
        <v>275</v>
      </c>
      <c r="C3" s="590" t="s">
        <v>96</v>
      </c>
      <c r="D3" s="589" t="s">
        <v>274</v>
      </c>
      <c r="E3" s="589" t="s">
        <v>273</v>
      </c>
      <c r="F3" s="589" t="s">
        <v>272</v>
      </c>
      <c r="G3" s="589" t="s">
        <v>271</v>
      </c>
      <c r="H3" s="588" t="s">
        <v>270</v>
      </c>
      <c r="I3" s="587"/>
    </row>
    <row r="4" spans="1:9" x14ac:dyDescent="0.2">
      <c r="A4" s="572">
        <v>1</v>
      </c>
      <c r="B4" s="582" t="e">
        <f t="array" aca="1" ref="B4:B123" ca="1">_xll.qlScheduleDates(Schedule)</f>
        <v>#NAME?</v>
      </c>
      <c r="C4" s="581" t="e">
        <f t="array" ref="C4:C123" ca="1">IF(Type="MIRROR",E4:E123,IF(Type="CUSTOM",F4:F123,IF(Type="STEP",G4:G123,IF(Type="FRENCH",H4:H123,D4:D123))))</f>
        <v>#N/A</v>
      </c>
      <c r="D4" s="586" t="e">
        <f t="shared" ref="D4:D35" ca="1" si="0">IF(ISNUMBER($B5),FirstNominal,NA())</f>
        <v>#N/A</v>
      </c>
      <c r="E4" s="585" t="e">
        <f t="array" aca="1" ref="E4:E123" ca="1">VLOOKUP(Dates,SecondLegAdmortization_IRS!$B$4:$C$123,2)</f>
        <v>#NAME?</v>
      </c>
      <c r="F4" s="586" t="e">
        <f t="shared" ref="F4:F35" ca="1" si="1">IF(ISNUMBER($B5),FirstNominal,NA())</f>
        <v>#N/A</v>
      </c>
      <c r="G4" s="585">
        <f>FirstNominal</f>
        <v>1000000</v>
      </c>
      <c r="H4" s="584">
        <f>FirstNominal</f>
        <v>1000000</v>
      </c>
      <c r="I4" s="583">
        <f t="shared" ref="I4:I35" si="2">PPMT(Rate,$A4,Payments,FirstNominal)</f>
        <v>-50000</v>
      </c>
    </row>
    <row r="5" spans="1:9" x14ac:dyDescent="0.2">
      <c r="A5" s="572">
        <v>2</v>
      </c>
      <c r="B5" s="582" t="e">
        <f ca="1"/>
        <v>#NAME?</v>
      </c>
      <c r="C5" s="581" t="e">
        <f ca="1"/>
        <v>#N/A</v>
      </c>
      <c r="D5" s="580" t="e">
        <f t="shared" ca="1" si="0"/>
        <v>#N/A</v>
      </c>
      <c r="E5" s="580" t="e">
        <f ca="1"/>
        <v>#NAME?</v>
      </c>
      <c r="F5" s="580" t="e">
        <f t="shared" ca="1" si="1"/>
        <v>#N/A</v>
      </c>
      <c r="G5" s="580">
        <f t="shared" ref="G5:G36" ca="1" si="3">IF(ISNA($B6),NA(),MAX(G4-StepDecrement,0))</f>
        <v>950000</v>
      </c>
      <c r="H5" s="579">
        <f t="shared" ref="H5:H36" ca="1" si="4">IF(ISNA($B6),NA(),H4+I4)</f>
        <v>950000</v>
      </c>
      <c r="I5" s="578">
        <f t="shared" si="2"/>
        <v>-50000</v>
      </c>
    </row>
    <row r="6" spans="1:9" x14ac:dyDescent="0.2">
      <c r="A6" s="572">
        <v>3</v>
      </c>
      <c r="B6" s="582" t="e">
        <f ca="1"/>
        <v>#NAME?</v>
      </c>
      <c r="C6" s="581" t="e">
        <f ca="1"/>
        <v>#N/A</v>
      </c>
      <c r="D6" s="580" t="e">
        <f t="shared" ca="1" si="0"/>
        <v>#N/A</v>
      </c>
      <c r="E6" s="580" t="e">
        <f ca="1"/>
        <v>#NAME?</v>
      </c>
      <c r="F6" s="580" t="e">
        <f t="shared" ca="1" si="1"/>
        <v>#N/A</v>
      </c>
      <c r="G6" s="580">
        <f t="shared" ca="1" si="3"/>
        <v>900000</v>
      </c>
      <c r="H6" s="579">
        <f t="shared" ca="1" si="4"/>
        <v>900000</v>
      </c>
      <c r="I6" s="578">
        <f t="shared" si="2"/>
        <v>-50000</v>
      </c>
    </row>
    <row r="7" spans="1:9" x14ac:dyDescent="0.2">
      <c r="A7" s="572">
        <v>4</v>
      </c>
      <c r="B7" s="582" t="e">
        <f ca="1"/>
        <v>#NAME?</v>
      </c>
      <c r="C7" s="581" t="e">
        <f ca="1"/>
        <v>#N/A</v>
      </c>
      <c r="D7" s="580" t="e">
        <f t="shared" ca="1" si="0"/>
        <v>#N/A</v>
      </c>
      <c r="E7" s="580" t="e">
        <f ca="1"/>
        <v>#NAME?</v>
      </c>
      <c r="F7" s="580" t="e">
        <f t="shared" ca="1" si="1"/>
        <v>#N/A</v>
      </c>
      <c r="G7" s="580">
        <f t="shared" ca="1" si="3"/>
        <v>850000</v>
      </c>
      <c r="H7" s="579">
        <f t="shared" ca="1" si="4"/>
        <v>850000</v>
      </c>
      <c r="I7" s="578">
        <f t="shared" si="2"/>
        <v>-50000</v>
      </c>
    </row>
    <row r="8" spans="1:9" x14ac:dyDescent="0.2">
      <c r="A8" s="572">
        <v>5</v>
      </c>
      <c r="B8" s="582" t="e">
        <f ca="1"/>
        <v>#NAME?</v>
      </c>
      <c r="C8" s="581" t="e">
        <f ca="1"/>
        <v>#N/A</v>
      </c>
      <c r="D8" s="580" t="e">
        <f t="shared" ca="1" si="0"/>
        <v>#N/A</v>
      </c>
      <c r="E8" s="580" t="e">
        <f ca="1"/>
        <v>#NAME?</v>
      </c>
      <c r="F8" s="580" t="e">
        <f t="shared" ca="1" si="1"/>
        <v>#N/A</v>
      </c>
      <c r="G8" s="580">
        <f t="shared" ca="1" si="3"/>
        <v>800000</v>
      </c>
      <c r="H8" s="579">
        <f t="shared" ca="1" si="4"/>
        <v>800000</v>
      </c>
      <c r="I8" s="578">
        <f t="shared" si="2"/>
        <v>-50000</v>
      </c>
    </row>
    <row r="9" spans="1:9" x14ac:dyDescent="0.2">
      <c r="A9" s="572">
        <v>6</v>
      </c>
      <c r="B9" s="582" t="e">
        <f ca="1"/>
        <v>#NAME?</v>
      </c>
      <c r="C9" s="581" t="e">
        <f ca="1"/>
        <v>#N/A</v>
      </c>
      <c r="D9" s="580" t="e">
        <f t="shared" ca="1" si="0"/>
        <v>#N/A</v>
      </c>
      <c r="E9" s="580" t="e">
        <f ca="1"/>
        <v>#NAME?</v>
      </c>
      <c r="F9" s="580" t="e">
        <f t="shared" ca="1" si="1"/>
        <v>#N/A</v>
      </c>
      <c r="G9" s="580">
        <f t="shared" ca="1" si="3"/>
        <v>750000</v>
      </c>
      <c r="H9" s="579">
        <f t="shared" ca="1" si="4"/>
        <v>750000</v>
      </c>
      <c r="I9" s="578">
        <f t="shared" si="2"/>
        <v>-50000</v>
      </c>
    </row>
    <row r="10" spans="1:9" x14ac:dyDescent="0.2">
      <c r="A10" s="572">
        <v>7</v>
      </c>
      <c r="B10" s="582" t="e">
        <f ca="1"/>
        <v>#NAME?</v>
      </c>
      <c r="C10" s="581" t="e">
        <f ca="1"/>
        <v>#N/A</v>
      </c>
      <c r="D10" s="580" t="e">
        <f t="shared" ca="1" si="0"/>
        <v>#N/A</v>
      </c>
      <c r="E10" s="580" t="e">
        <f ca="1"/>
        <v>#NAME?</v>
      </c>
      <c r="F10" s="580" t="e">
        <f t="shared" ca="1" si="1"/>
        <v>#N/A</v>
      </c>
      <c r="G10" s="580">
        <f t="shared" ca="1" si="3"/>
        <v>700000</v>
      </c>
      <c r="H10" s="579">
        <f t="shared" ca="1" si="4"/>
        <v>700000</v>
      </c>
      <c r="I10" s="578">
        <f t="shared" si="2"/>
        <v>-50000</v>
      </c>
    </row>
    <row r="11" spans="1:9" x14ac:dyDescent="0.2">
      <c r="A11" s="572">
        <v>8</v>
      </c>
      <c r="B11" s="582" t="e">
        <f ca="1"/>
        <v>#NAME?</v>
      </c>
      <c r="C11" s="581" t="e">
        <f ca="1"/>
        <v>#N/A</v>
      </c>
      <c r="D11" s="580" t="e">
        <f t="shared" ca="1" si="0"/>
        <v>#N/A</v>
      </c>
      <c r="E11" s="580" t="e">
        <f ca="1"/>
        <v>#NAME?</v>
      </c>
      <c r="F11" s="580" t="e">
        <f t="shared" ca="1" si="1"/>
        <v>#N/A</v>
      </c>
      <c r="G11" s="580">
        <f t="shared" ca="1" si="3"/>
        <v>650000</v>
      </c>
      <c r="H11" s="579">
        <f t="shared" ca="1" si="4"/>
        <v>650000</v>
      </c>
      <c r="I11" s="578">
        <f t="shared" si="2"/>
        <v>-50000</v>
      </c>
    </row>
    <row r="12" spans="1:9" x14ac:dyDescent="0.2">
      <c r="A12" s="572">
        <v>9</v>
      </c>
      <c r="B12" s="582" t="e">
        <f ca="1"/>
        <v>#NAME?</v>
      </c>
      <c r="C12" s="581" t="e">
        <f ca="1"/>
        <v>#N/A</v>
      </c>
      <c r="D12" s="580" t="e">
        <f t="shared" ca="1" si="0"/>
        <v>#N/A</v>
      </c>
      <c r="E12" s="580" t="e">
        <f ca="1"/>
        <v>#NAME?</v>
      </c>
      <c r="F12" s="580" t="e">
        <f t="shared" ca="1" si="1"/>
        <v>#N/A</v>
      </c>
      <c r="G12" s="580">
        <f t="shared" ca="1" si="3"/>
        <v>600000</v>
      </c>
      <c r="H12" s="579">
        <f t="shared" ca="1" si="4"/>
        <v>600000</v>
      </c>
      <c r="I12" s="578">
        <f t="shared" si="2"/>
        <v>-50000</v>
      </c>
    </row>
    <row r="13" spans="1:9" x14ac:dyDescent="0.2">
      <c r="A13" s="572">
        <v>10</v>
      </c>
      <c r="B13" s="582" t="e">
        <f ca="1"/>
        <v>#NAME?</v>
      </c>
      <c r="C13" s="581" t="e">
        <f ca="1"/>
        <v>#N/A</v>
      </c>
      <c r="D13" s="580" t="e">
        <f t="shared" ca="1" si="0"/>
        <v>#N/A</v>
      </c>
      <c r="E13" s="580" t="e">
        <f ca="1"/>
        <v>#NAME?</v>
      </c>
      <c r="F13" s="580" t="e">
        <f t="shared" ca="1" si="1"/>
        <v>#N/A</v>
      </c>
      <c r="G13" s="580">
        <f t="shared" ca="1" si="3"/>
        <v>550000</v>
      </c>
      <c r="H13" s="579">
        <f t="shared" ca="1" si="4"/>
        <v>550000</v>
      </c>
      <c r="I13" s="578">
        <f t="shared" si="2"/>
        <v>-50000</v>
      </c>
    </row>
    <row r="14" spans="1:9" x14ac:dyDescent="0.2">
      <c r="A14" s="572">
        <v>11</v>
      </c>
      <c r="B14" s="582" t="e">
        <f ca="1"/>
        <v>#NAME?</v>
      </c>
      <c r="C14" s="581" t="e">
        <f ca="1"/>
        <v>#N/A</v>
      </c>
      <c r="D14" s="580" t="e">
        <f t="shared" ca="1" si="0"/>
        <v>#N/A</v>
      </c>
      <c r="E14" s="580" t="e">
        <f ca="1"/>
        <v>#NAME?</v>
      </c>
      <c r="F14" s="580" t="e">
        <f t="shared" ca="1" si="1"/>
        <v>#N/A</v>
      </c>
      <c r="G14" s="580">
        <f t="shared" ca="1" si="3"/>
        <v>500000</v>
      </c>
      <c r="H14" s="579">
        <f t="shared" ca="1" si="4"/>
        <v>500000</v>
      </c>
      <c r="I14" s="578">
        <f t="shared" si="2"/>
        <v>-50000</v>
      </c>
    </row>
    <row r="15" spans="1:9" x14ac:dyDescent="0.2">
      <c r="A15" s="572">
        <v>12</v>
      </c>
      <c r="B15" s="582" t="e">
        <f ca="1"/>
        <v>#NAME?</v>
      </c>
      <c r="C15" s="581" t="e">
        <f ca="1"/>
        <v>#N/A</v>
      </c>
      <c r="D15" s="580" t="e">
        <f t="shared" ca="1" si="0"/>
        <v>#N/A</v>
      </c>
      <c r="E15" s="580" t="e">
        <f ca="1"/>
        <v>#NAME?</v>
      </c>
      <c r="F15" s="580" t="e">
        <f t="shared" ca="1" si="1"/>
        <v>#N/A</v>
      </c>
      <c r="G15" s="580">
        <f t="shared" ca="1" si="3"/>
        <v>450000</v>
      </c>
      <c r="H15" s="579">
        <f t="shared" ca="1" si="4"/>
        <v>450000</v>
      </c>
      <c r="I15" s="578">
        <f t="shared" si="2"/>
        <v>-50000</v>
      </c>
    </row>
    <row r="16" spans="1:9" x14ac:dyDescent="0.2">
      <c r="A16" s="572">
        <v>13</v>
      </c>
      <c r="B16" s="582" t="e">
        <f ca="1"/>
        <v>#NAME?</v>
      </c>
      <c r="C16" s="581" t="e">
        <f ca="1"/>
        <v>#N/A</v>
      </c>
      <c r="D16" s="580" t="e">
        <f t="shared" ca="1" si="0"/>
        <v>#N/A</v>
      </c>
      <c r="E16" s="580" t="e">
        <f ca="1"/>
        <v>#NAME?</v>
      </c>
      <c r="F16" s="580" t="e">
        <f t="shared" ca="1" si="1"/>
        <v>#N/A</v>
      </c>
      <c r="G16" s="580">
        <f t="shared" ca="1" si="3"/>
        <v>400000</v>
      </c>
      <c r="H16" s="579">
        <f t="shared" ca="1" si="4"/>
        <v>400000</v>
      </c>
      <c r="I16" s="578">
        <f t="shared" si="2"/>
        <v>-50000</v>
      </c>
    </row>
    <row r="17" spans="1:9" x14ac:dyDescent="0.2">
      <c r="A17" s="572">
        <v>14</v>
      </c>
      <c r="B17" s="582" t="e">
        <f ca="1"/>
        <v>#NAME?</v>
      </c>
      <c r="C17" s="581" t="e">
        <f ca="1"/>
        <v>#N/A</v>
      </c>
      <c r="D17" s="580" t="e">
        <f t="shared" ca="1" si="0"/>
        <v>#N/A</v>
      </c>
      <c r="E17" s="580" t="e">
        <f ca="1"/>
        <v>#NAME?</v>
      </c>
      <c r="F17" s="580" t="e">
        <f t="shared" ca="1" si="1"/>
        <v>#N/A</v>
      </c>
      <c r="G17" s="580">
        <f t="shared" ca="1" si="3"/>
        <v>350000</v>
      </c>
      <c r="H17" s="579">
        <f t="shared" ca="1" si="4"/>
        <v>350000</v>
      </c>
      <c r="I17" s="578">
        <f t="shared" si="2"/>
        <v>-50000</v>
      </c>
    </row>
    <row r="18" spans="1:9" x14ac:dyDescent="0.2">
      <c r="A18" s="572">
        <v>15</v>
      </c>
      <c r="B18" s="582" t="e">
        <f ca="1"/>
        <v>#NAME?</v>
      </c>
      <c r="C18" s="581" t="e">
        <f ca="1"/>
        <v>#N/A</v>
      </c>
      <c r="D18" s="580" t="e">
        <f t="shared" ca="1" si="0"/>
        <v>#N/A</v>
      </c>
      <c r="E18" s="580" t="e">
        <f ca="1"/>
        <v>#NAME?</v>
      </c>
      <c r="F18" s="580" t="e">
        <f t="shared" ca="1" si="1"/>
        <v>#N/A</v>
      </c>
      <c r="G18" s="580">
        <f t="shared" ca="1" si="3"/>
        <v>300000</v>
      </c>
      <c r="H18" s="579">
        <f t="shared" ca="1" si="4"/>
        <v>300000</v>
      </c>
      <c r="I18" s="578">
        <f t="shared" si="2"/>
        <v>-50000</v>
      </c>
    </row>
    <row r="19" spans="1:9" x14ac:dyDescent="0.2">
      <c r="A19" s="572">
        <v>16</v>
      </c>
      <c r="B19" s="582" t="e">
        <f ca="1"/>
        <v>#NAME?</v>
      </c>
      <c r="C19" s="581" t="e">
        <f ca="1"/>
        <v>#N/A</v>
      </c>
      <c r="D19" s="580" t="e">
        <f t="shared" ca="1" si="0"/>
        <v>#N/A</v>
      </c>
      <c r="E19" s="580" t="e">
        <f ca="1"/>
        <v>#NAME?</v>
      </c>
      <c r="F19" s="580" t="e">
        <f t="shared" ca="1" si="1"/>
        <v>#N/A</v>
      </c>
      <c r="G19" s="580">
        <f t="shared" ca="1" si="3"/>
        <v>250000</v>
      </c>
      <c r="H19" s="579">
        <f t="shared" ca="1" si="4"/>
        <v>250000</v>
      </c>
      <c r="I19" s="578">
        <f t="shared" si="2"/>
        <v>-50000</v>
      </c>
    </row>
    <row r="20" spans="1:9" x14ac:dyDescent="0.2">
      <c r="A20" s="572">
        <v>17</v>
      </c>
      <c r="B20" s="582" t="e">
        <f ca="1"/>
        <v>#NAME?</v>
      </c>
      <c r="C20" s="581" t="e">
        <f ca="1"/>
        <v>#N/A</v>
      </c>
      <c r="D20" s="580" t="e">
        <f t="shared" ca="1" si="0"/>
        <v>#N/A</v>
      </c>
      <c r="E20" s="580" t="e">
        <f ca="1"/>
        <v>#NAME?</v>
      </c>
      <c r="F20" s="580" t="e">
        <f t="shared" ca="1" si="1"/>
        <v>#N/A</v>
      </c>
      <c r="G20" s="580">
        <f t="shared" ca="1" si="3"/>
        <v>200000</v>
      </c>
      <c r="H20" s="579">
        <f t="shared" ca="1" si="4"/>
        <v>200000</v>
      </c>
      <c r="I20" s="578">
        <f t="shared" si="2"/>
        <v>-50000</v>
      </c>
    </row>
    <row r="21" spans="1:9" x14ac:dyDescent="0.2">
      <c r="A21" s="572">
        <v>18</v>
      </c>
      <c r="B21" s="582" t="e">
        <f ca="1"/>
        <v>#NAME?</v>
      </c>
      <c r="C21" s="581" t="e">
        <f ca="1"/>
        <v>#N/A</v>
      </c>
      <c r="D21" s="580" t="e">
        <f t="shared" ca="1" si="0"/>
        <v>#N/A</v>
      </c>
      <c r="E21" s="580" t="e">
        <f ca="1"/>
        <v>#NAME?</v>
      </c>
      <c r="F21" s="580" t="e">
        <f t="shared" ca="1" si="1"/>
        <v>#N/A</v>
      </c>
      <c r="G21" s="580">
        <f t="shared" ca="1" si="3"/>
        <v>150000</v>
      </c>
      <c r="H21" s="579">
        <f t="shared" ca="1" si="4"/>
        <v>150000</v>
      </c>
      <c r="I21" s="578">
        <f t="shared" si="2"/>
        <v>-50000</v>
      </c>
    </row>
    <row r="22" spans="1:9" x14ac:dyDescent="0.2">
      <c r="A22" s="572">
        <v>19</v>
      </c>
      <c r="B22" s="582" t="e">
        <f ca="1"/>
        <v>#NAME?</v>
      </c>
      <c r="C22" s="581" t="e">
        <f ca="1"/>
        <v>#N/A</v>
      </c>
      <c r="D22" s="580" t="e">
        <f t="shared" ca="1" si="0"/>
        <v>#N/A</v>
      </c>
      <c r="E22" s="580" t="e">
        <f ca="1"/>
        <v>#NAME?</v>
      </c>
      <c r="F22" s="580" t="e">
        <f t="shared" ca="1" si="1"/>
        <v>#N/A</v>
      </c>
      <c r="G22" s="580">
        <f t="shared" ca="1" si="3"/>
        <v>100000</v>
      </c>
      <c r="H22" s="579">
        <f t="shared" ca="1" si="4"/>
        <v>100000</v>
      </c>
      <c r="I22" s="578">
        <f t="shared" si="2"/>
        <v>-50000</v>
      </c>
    </row>
    <row r="23" spans="1:9" x14ac:dyDescent="0.2">
      <c r="A23" s="572">
        <v>20</v>
      </c>
      <c r="B23" s="582" t="e">
        <f ca="1"/>
        <v>#NAME?</v>
      </c>
      <c r="C23" s="581" t="e">
        <f ca="1"/>
        <v>#N/A</v>
      </c>
      <c r="D23" s="580" t="e">
        <f t="shared" ca="1" si="0"/>
        <v>#N/A</v>
      </c>
      <c r="E23" s="580" t="e">
        <f ca="1"/>
        <v>#NAME?</v>
      </c>
      <c r="F23" s="580" t="e">
        <f t="shared" ca="1" si="1"/>
        <v>#N/A</v>
      </c>
      <c r="G23" s="580">
        <f t="shared" ca="1" si="3"/>
        <v>50000</v>
      </c>
      <c r="H23" s="579">
        <f t="shared" ca="1" si="4"/>
        <v>50000</v>
      </c>
      <c r="I23" s="578">
        <f t="shared" si="2"/>
        <v>-50000</v>
      </c>
    </row>
    <row r="24" spans="1:9" x14ac:dyDescent="0.2">
      <c r="A24" s="572">
        <v>21</v>
      </c>
      <c r="B24" s="582" t="e">
        <f ca="1"/>
        <v>#NAME?</v>
      </c>
      <c r="C24" s="581" t="e">
        <f ca="1"/>
        <v>#N/A</v>
      </c>
      <c r="D24" s="580" t="e">
        <f t="shared" ca="1" si="0"/>
        <v>#N/A</v>
      </c>
      <c r="E24" s="580" t="e">
        <f ca="1"/>
        <v>#NAME?</v>
      </c>
      <c r="F24" s="580" t="e">
        <f t="shared" ca="1" si="1"/>
        <v>#N/A</v>
      </c>
      <c r="G24" s="580">
        <f t="shared" ca="1" si="3"/>
        <v>0</v>
      </c>
      <c r="H24" s="579">
        <f t="shared" ca="1" si="4"/>
        <v>0</v>
      </c>
      <c r="I24" s="578" t="e">
        <f t="shared" si="2"/>
        <v>#NUM!</v>
      </c>
    </row>
    <row r="25" spans="1:9" x14ac:dyDescent="0.2">
      <c r="A25" s="572">
        <v>22</v>
      </c>
      <c r="B25" s="582" t="e">
        <f ca="1"/>
        <v>#NAME?</v>
      </c>
      <c r="C25" s="581" t="e">
        <f ca="1"/>
        <v>#N/A</v>
      </c>
      <c r="D25" s="580" t="e">
        <f t="shared" ca="1" si="0"/>
        <v>#N/A</v>
      </c>
      <c r="E25" s="580" t="e">
        <f ca="1"/>
        <v>#NAME?</v>
      </c>
      <c r="F25" s="580" t="e">
        <f t="shared" ca="1" si="1"/>
        <v>#N/A</v>
      </c>
      <c r="G25" s="580">
        <f t="shared" ca="1" si="3"/>
        <v>0</v>
      </c>
      <c r="H25" s="579" t="e">
        <f t="shared" ca="1" si="4"/>
        <v>#NUM!</v>
      </c>
      <c r="I25" s="578" t="e">
        <f t="shared" si="2"/>
        <v>#NUM!</v>
      </c>
    </row>
    <row r="26" spans="1:9" x14ac:dyDescent="0.2">
      <c r="A26" s="572">
        <v>23</v>
      </c>
      <c r="B26" s="582" t="e">
        <f ca="1"/>
        <v>#NAME?</v>
      </c>
      <c r="C26" s="581" t="e">
        <f ca="1"/>
        <v>#N/A</v>
      </c>
      <c r="D26" s="580" t="e">
        <f t="shared" ca="1" si="0"/>
        <v>#N/A</v>
      </c>
      <c r="E26" s="580" t="e">
        <f ca="1"/>
        <v>#NAME?</v>
      </c>
      <c r="F26" s="580" t="e">
        <f t="shared" ca="1" si="1"/>
        <v>#N/A</v>
      </c>
      <c r="G26" s="580">
        <f t="shared" ca="1" si="3"/>
        <v>0</v>
      </c>
      <c r="H26" s="579" t="e">
        <f t="shared" ca="1" si="4"/>
        <v>#NUM!</v>
      </c>
      <c r="I26" s="578" t="e">
        <f t="shared" si="2"/>
        <v>#NUM!</v>
      </c>
    </row>
    <row r="27" spans="1:9" x14ac:dyDescent="0.2">
      <c r="A27" s="572">
        <v>24</v>
      </c>
      <c r="B27" s="582" t="e">
        <f ca="1"/>
        <v>#NAME?</v>
      </c>
      <c r="C27" s="581" t="e">
        <f ca="1"/>
        <v>#N/A</v>
      </c>
      <c r="D27" s="580" t="e">
        <f t="shared" ca="1" si="0"/>
        <v>#N/A</v>
      </c>
      <c r="E27" s="580" t="e">
        <f ca="1"/>
        <v>#NAME?</v>
      </c>
      <c r="F27" s="580" t="e">
        <f t="shared" ca="1" si="1"/>
        <v>#N/A</v>
      </c>
      <c r="G27" s="580">
        <f t="shared" ca="1" si="3"/>
        <v>0</v>
      </c>
      <c r="H27" s="579" t="e">
        <f t="shared" ca="1" si="4"/>
        <v>#NUM!</v>
      </c>
      <c r="I27" s="578" t="e">
        <f t="shared" si="2"/>
        <v>#NUM!</v>
      </c>
    </row>
    <row r="28" spans="1:9" x14ac:dyDescent="0.2">
      <c r="A28" s="572">
        <v>25</v>
      </c>
      <c r="B28" s="582" t="e">
        <f ca="1"/>
        <v>#NAME?</v>
      </c>
      <c r="C28" s="581" t="e">
        <f ca="1"/>
        <v>#N/A</v>
      </c>
      <c r="D28" s="580" t="e">
        <f t="shared" ca="1" si="0"/>
        <v>#N/A</v>
      </c>
      <c r="E28" s="580" t="e">
        <f ca="1"/>
        <v>#NAME?</v>
      </c>
      <c r="F28" s="580" t="e">
        <f t="shared" ca="1" si="1"/>
        <v>#N/A</v>
      </c>
      <c r="G28" s="580">
        <f t="shared" ca="1" si="3"/>
        <v>0</v>
      </c>
      <c r="H28" s="579" t="e">
        <f t="shared" ca="1" si="4"/>
        <v>#NUM!</v>
      </c>
      <c r="I28" s="578" t="e">
        <f t="shared" si="2"/>
        <v>#NUM!</v>
      </c>
    </row>
    <row r="29" spans="1:9" x14ac:dyDescent="0.2">
      <c r="A29" s="572">
        <v>26</v>
      </c>
      <c r="B29" s="582" t="e">
        <f ca="1"/>
        <v>#NAME?</v>
      </c>
      <c r="C29" s="581" t="e">
        <f ca="1"/>
        <v>#N/A</v>
      </c>
      <c r="D29" s="580" t="e">
        <f t="shared" ca="1" si="0"/>
        <v>#N/A</v>
      </c>
      <c r="E29" s="580" t="e">
        <f ca="1"/>
        <v>#NAME?</v>
      </c>
      <c r="F29" s="580" t="e">
        <f t="shared" ca="1" si="1"/>
        <v>#N/A</v>
      </c>
      <c r="G29" s="580">
        <f t="shared" ca="1" si="3"/>
        <v>0</v>
      </c>
      <c r="H29" s="579" t="e">
        <f t="shared" ca="1" si="4"/>
        <v>#NUM!</v>
      </c>
      <c r="I29" s="578" t="e">
        <f t="shared" si="2"/>
        <v>#NUM!</v>
      </c>
    </row>
    <row r="30" spans="1:9" x14ac:dyDescent="0.2">
      <c r="A30" s="572">
        <v>27</v>
      </c>
      <c r="B30" s="582" t="e">
        <f ca="1"/>
        <v>#NAME?</v>
      </c>
      <c r="C30" s="581" t="e">
        <f ca="1"/>
        <v>#N/A</v>
      </c>
      <c r="D30" s="580" t="e">
        <f t="shared" ca="1" si="0"/>
        <v>#N/A</v>
      </c>
      <c r="E30" s="580" t="e">
        <f ca="1"/>
        <v>#NAME?</v>
      </c>
      <c r="F30" s="580" t="e">
        <f t="shared" ca="1" si="1"/>
        <v>#N/A</v>
      </c>
      <c r="G30" s="580">
        <f t="shared" ca="1" si="3"/>
        <v>0</v>
      </c>
      <c r="H30" s="579" t="e">
        <f t="shared" ca="1" si="4"/>
        <v>#NUM!</v>
      </c>
      <c r="I30" s="578" t="e">
        <f t="shared" si="2"/>
        <v>#NUM!</v>
      </c>
    </row>
    <row r="31" spans="1:9" x14ac:dyDescent="0.2">
      <c r="A31" s="572">
        <v>28</v>
      </c>
      <c r="B31" s="582" t="e">
        <f ca="1"/>
        <v>#NAME?</v>
      </c>
      <c r="C31" s="581" t="e">
        <f ca="1"/>
        <v>#N/A</v>
      </c>
      <c r="D31" s="580" t="e">
        <f t="shared" ca="1" si="0"/>
        <v>#N/A</v>
      </c>
      <c r="E31" s="580" t="e">
        <f ca="1"/>
        <v>#NAME?</v>
      </c>
      <c r="F31" s="580" t="e">
        <f t="shared" ca="1" si="1"/>
        <v>#N/A</v>
      </c>
      <c r="G31" s="580">
        <f t="shared" ca="1" si="3"/>
        <v>0</v>
      </c>
      <c r="H31" s="579" t="e">
        <f t="shared" ca="1" si="4"/>
        <v>#NUM!</v>
      </c>
      <c r="I31" s="578" t="e">
        <f t="shared" si="2"/>
        <v>#NUM!</v>
      </c>
    </row>
    <row r="32" spans="1:9" x14ac:dyDescent="0.2">
      <c r="A32" s="572">
        <v>29</v>
      </c>
      <c r="B32" s="582" t="e">
        <f ca="1"/>
        <v>#NAME?</v>
      </c>
      <c r="C32" s="581" t="e">
        <f ca="1"/>
        <v>#N/A</v>
      </c>
      <c r="D32" s="580" t="e">
        <f t="shared" ca="1" si="0"/>
        <v>#N/A</v>
      </c>
      <c r="E32" s="580" t="e">
        <f ca="1"/>
        <v>#NAME?</v>
      </c>
      <c r="F32" s="580" t="e">
        <f t="shared" ca="1" si="1"/>
        <v>#N/A</v>
      </c>
      <c r="G32" s="580">
        <f t="shared" ca="1" si="3"/>
        <v>0</v>
      </c>
      <c r="H32" s="579" t="e">
        <f t="shared" ca="1" si="4"/>
        <v>#NUM!</v>
      </c>
      <c r="I32" s="578" t="e">
        <f t="shared" si="2"/>
        <v>#NUM!</v>
      </c>
    </row>
    <row r="33" spans="1:9" x14ac:dyDescent="0.2">
      <c r="A33" s="572">
        <v>30</v>
      </c>
      <c r="B33" s="582" t="e">
        <f ca="1"/>
        <v>#NAME?</v>
      </c>
      <c r="C33" s="581" t="e">
        <f ca="1"/>
        <v>#N/A</v>
      </c>
      <c r="D33" s="580" t="e">
        <f t="shared" ca="1" si="0"/>
        <v>#N/A</v>
      </c>
      <c r="E33" s="580" t="e">
        <f ca="1"/>
        <v>#NAME?</v>
      </c>
      <c r="F33" s="580" t="e">
        <f t="shared" ca="1" si="1"/>
        <v>#N/A</v>
      </c>
      <c r="G33" s="580">
        <f t="shared" ca="1" si="3"/>
        <v>0</v>
      </c>
      <c r="H33" s="579" t="e">
        <f t="shared" ca="1" si="4"/>
        <v>#NUM!</v>
      </c>
      <c r="I33" s="578" t="e">
        <f t="shared" si="2"/>
        <v>#NUM!</v>
      </c>
    </row>
    <row r="34" spans="1:9" x14ac:dyDescent="0.2">
      <c r="A34" s="572">
        <v>31</v>
      </c>
      <c r="B34" s="582" t="e">
        <f ca="1"/>
        <v>#NAME?</v>
      </c>
      <c r="C34" s="581" t="e">
        <f ca="1"/>
        <v>#N/A</v>
      </c>
      <c r="D34" s="580" t="e">
        <f t="shared" ca="1" si="0"/>
        <v>#N/A</v>
      </c>
      <c r="E34" s="580" t="e">
        <f ca="1"/>
        <v>#NAME?</v>
      </c>
      <c r="F34" s="580" t="e">
        <f t="shared" ca="1" si="1"/>
        <v>#N/A</v>
      </c>
      <c r="G34" s="580">
        <f t="shared" ca="1" si="3"/>
        <v>0</v>
      </c>
      <c r="H34" s="579" t="e">
        <f t="shared" ca="1" si="4"/>
        <v>#NUM!</v>
      </c>
      <c r="I34" s="578" t="e">
        <f t="shared" si="2"/>
        <v>#NUM!</v>
      </c>
    </row>
    <row r="35" spans="1:9" x14ac:dyDescent="0.2">
      <c r="A35" s="572">
        <v>32</v>
      </c>
      <c r="B35" s="582" t="e">
        <f ca="1"/>
        <v>#NAME?</v>
      </c>
      <c r="C35" s="581" t="e">
        <f ca="1"/>
        <v>#N/A</v>
      </c>
      <c r="D35" s="580" t="e">
        <f t="shared" ca="1" si="0"/>
        <v>#N/A</v>
      </c>
      <c r="E35" s="580" t="e">
        <f ca="1"/>
        <v>#NAME?</v>
      </c>
      <c r="F35" s="580" t="e">
        <f t="shared" ca="1" si="1"/>
        <v>#N/A</v>
      </c>
      <c r="G35" s="580">
        <f t="shared" ca="1" si="3"/>
        <v>0</v>
      </c>
      <c r="H35" s="579" t="e">
        <f t="shared" ca="1" si="4"/>
        <v>#NUM!</v>
      </c>
      <c r="I35" s="578" t="e">
        <f t="shared" si="2"/>
        <v>#NUM!</v>
      </c>
    </row>
    <row r="36" spans="1:9" x14ac:dyDescent="0.2">
      <c r="A36" s="572">
        <v>33</v>
      </c>
      <c r="B36" s="582" t="e">
        <f ca="1"/>
        <v>#NAME?</v>
      </c>
      <c r="C36" s="581" t="e">
        <f ca="1"/>
        <v>#N/A</v>
      </c>
      <c r="D36" s="580" t="e">
        <f t="shared" ref="D36:D67" ca="1" si="5">IF(ISNUMBER($B37),FirstNominal,NA())</f>
        <v>#N/A</v>
      </c>
      <c r="E36" s="580" t="e">
        <f ca="1"/>
        <v>#NAME?</v>
      </c>
      <c r="F36" s="580" t="e">
        <f t="shared" ref="F36:F67" ca="1" si="6">IF(ISNUMBER($B37),FirstNominal,NA())</f>
        <v>#N/A</v>
      </c>
      <c r="G36" s="580">
        <f t="shared" ca="1" si="3"/>
        <v>0</v>
      </c>
      <c r="H36" s="579" t="e">
        <f t="shared" ca="1" si="4"/>
        <v>#NUM!</v>
      </c>
      <c r="I36" s="578" t="e">
        <f t="shared" ref="I36:I67" si="7">PPMT(Rate,$A36,Payments,FirstNominal)</f>
        <v>#NUM!</v>
      </c>
    </row>
    <row r="37" spans="1:9" x14ac:dyDescent="0.2">
      <c r="A37" s="572">
        <v>34</v>
      </c>
      <c r="B37" s="582" t="e">
        <f ca="1"/>
        <v>#NAME?</v>
      </c>
      <c r="C37" s="581" t="e">
        <f ca="1"/>
        <v>#N/A</v>
      </c>
      <c r="D37" s="580" t="e">
        <f t="shared" ca="1" si="5"/>
        <v>#N/A</v>
      </c>
      <c r="E37" s="580" t="e">
        <f ca="1"/>
        <v>#NAME?</v>
      </c>
      <c r="F37" s="580" t="e">
        <f t="shared" ca="1" si="6"/>
        <v>#N/A</v>
      </c>
      <c r="G37" s="580">
        <f t="shared" ref="G37:G68" ca="1" si="8">IF(ISNA($B38),NA(),MAX(G36-StepDecrement,0))</f>
        <v>0</v>
      </c>
      <c r="H37" s="579" t="e">
        <f t="shared" ref="H37:H68" ca="1" si="9">IF(ISNA($B38),NA(),H36+I36)</f>
        <v>#NUM!</v>
      </c>
      <c r="I37" s="578" t="e">
        <f t="shared" si="7"/>
        <v>#NUM!</v>
      </c>
    </row>
    <row r="38" spans="1:9" x14ac:dyDescent="0.2">
      <c r="A38" s="572">
        <v>35</v>
      </c>
      <c r="B38" s="582" t="e">
        <f ca="1"/>
        <v>#NAME?</v>
      </c>
      <c r="C38" s="581" t="e">
        <f ca="1"/>
        <v>#N/A</v>
      </c>
      <c r="D38" s="580" t="e">
        <f t="shared" ca="1" si="5"/>
        <v>#N/A</v>
      </c>
      <c r="E38" s="580" t="e">
        <f ca="1"/>
        <v>#NAME?</v>
      </c>
      <c r="F38" s="580" t="e">
        <f t="shared" ca="1" si="6"/>
        <v>#N/A</v>
      </c>
      <c r="G38" s="580">
        <f t="shared" ca="1" si="8"/>
        <v>0</v>
      </c>
      <c r="H38" s="579" t="e">
        <f t="shared" ca="1" si="9"/>
        <v>#NUM!</v>
      </c>
      <c r="I38" s="578" t="e">
        <f t="shared" si="7"/>
        <v>#NUM!</v>
      </c>
    </row>
    <row r="39" spans="1:9" x14ac:dyDescent="0.2">
      <c r="A39" s="572">
        <v>36</v>
      </c>
      <c r="B39" s="582" t="e">
        <f ca="1"/>
        <v>#NAME?</v>
      </c>
      <c r="C39" s="581" t="e">
        <f ca="1"/>
        <v>#N/A</v>
      </c>
      <c r="D39" s="580" t="e">
        <f t="shared" ca="1" si="5"/>
        <v>#N/A</v>
      </c>
      <c r="E39" s="580" t="e">
        <f ca="1"/>
        <v>#NAME?</v>
      </c>
      <c r="F39" s="580" t="e">
        <f t="shared" ca="1" si="6"/>
        <v>#N/A</v>
      </c>
      <c r="G39" s="580">
        <f t="shared" ca="1" si="8"/>
        <v>0</v>
      </c>
      <c r="H39" s="579" t="e">
        <f t="shared" ca="1" si="9"/>
        <v>#NUM!</v>
      </c>
      <c r="I39" s="578" t="e">
        <f t="shared" si="7"/>
        <v>#NUM!</v>
      </c>
    </row>
    <row r="40" spans="1:9" x14ac:dyDescent="0.2">
      <c r="A40" s="572">
        <v>37</v>
      </c>
      <c r="B40" s="582" t="e">
        <f ca="1"/>
        <v>#NAME?</v>
      </c>
      <c r="C40" s="581" t="e">
        <f ca="1"/>
        <v>#N/A</v>
      </c>
      <c r="D40" s="580" t="e">
        <f t="shared" ca="1" si="5"/>
        <v>#N/A</v>
      </c>
      <c r="E40" s="580" t="e">
        <f ca="1"/>
        <v>#NAME?</v>
      </c>
      <c r="F40" s="580" t="e">
        <f t="shared" ca="1" si="6"/>
        <v>#N/A</v>
      </c>
      <c r="G40" s="580">
        <f t="shared" ca="1" si="8"/>
        <v>0</v>
      </c>
      <c r="H40" s="579" t="e">
        <f t="shared" ca="1" si="9"/>
        <v>#NUM!</v>
      </c>
      <c r="I40" s="578" t="e">
        <f t="shared" si="7"/>
        <v>#NUM!</v>
      </c>
    </row>
    <row r="41" spans="1:9" x14ac:dyDescent="0.2">
      <c r="A41" s="572">
        <v>38</v>
      </c>
      <c r="B41" s="582" t="e">
        <f ca="1"/>
        <v>#NAME?</v>
      </c>
      <c r="C41" s="581" t="e">
        <f ca="1"/>
        <v>#N/A</v>
      </c>
      <c r="D41" s="580" t="e">
        <f t="shared" ca="1" si="5"/>
        <v>#N/A</v>
      </c>
      <c r="E41" s="580" t="e">
        <f ca="1"/>
        <v>#NAME?</v>
      </c>
      <c r="F41" s="580" t="e">
        <f t="shared" ca="1" si="6"/>
        <v>#N/A</v>
      </c>
      <c r="G41" s="580">
        <f t="shared" ca="1" si="8"/>
        <v>0</v>
      </c>
      <c r="H41" s="579" t="e">
        <f t="shared" ca="1" si="9"/>
        <v>#NUM!</v>
      </c>
      <c r="I41" s="578" t="e">
        <f t="shared" si="7"/>
        <v>#NUM!</v>
      </c>
    </row>
    <row r="42" spans="1:9" x14ac:dyDescent="0.2">
      <c r="A42" s="572">
        <v>39</v>
      </c>
      <c r="B42" s="582" t="e">
        <f ca="1"/>
        <v>#NAME?</v>
      </c>
      <c r="C42" s="581" t="e">
        <f ca="1"/>
        <v>#N/A</v>
      </c>
      <c r="D42" s="580" t="e">
        <f t="shared" ca="1" si="5"/>
        <v>#N/A</v>
      </c>
      <c r="E42" s="580" t="e">
        <f ca="1"/>
        <v>#NAME?</v>
      </c>
      <c r="F42" s="580" t="e">
        <f t="shared" ca="1" si="6"/>
        <v>#N/A</v>
      </c>
      <c r="G42" s="580">
        <f t="shared" ca="1" si="8"/>
        <v>0</v>
      </c>
      <c r="H42" s="579" t="e">
        <f t="shared" ca="1" si="9"/>
        <v>#NUM!</v>
      </c>
      <c r="I42" s="578" t="e">
        <f t="shared" si="7"/>
        <v>#NUM!</v>
      </c>
    </row>
    <row r="43" spans="1:9" x14ac:dyDescent="0.2">
      <c r="A43" s="572">
        <v>40</v>
      </c>
      <c r="B43" s="582" t="e">
        <f ca="1"/>
        <v>#NAME?</v>
      </c>
      <c r="C43" s="581" t="e">
        <f ca="1"/>
        <v>#N/A</v>
      </c>
      <c r="D43" s="580" t="e">
        <f t="shared" ca="1" si="5"/>
        <v>#N/A</v>
      </c>
      <c r="E43" s="580" t="e">
        <f ca="1"/>
        <v>#NAME?</v>
      </c>
      <c r="F43" s="580" t="e">
        <f t="shared" ca="1" si="6"/>
        <v>#N/A</v>
      </c>
      <c r="G43" s="580">
        <f t="shared" ca="1" si="8"/>
        <v>0</v>
      </c>
      <c r="H43" s="579" t="e">
        <f t="shared" ca="1" si="9"/>
        <v>#NUM!</v>
      </c>
      <c r="I43" s="578" t="e">
        <f t="shared" si="7"/>
        <v>#NUM!</v>
      </c>
    </row>
    <row r="44" spans="1:9" x14ac:dyDescent="0.2">
      <c r="A44" s="572">
        <v>41</v>
      </c>
      <c r="B44" s="582" t="e">
        <f ca="1"/>
        <v>#NAME?</v>
      </c>
      <c r="C44" s="581" t="e">
        <f ca="1"/>
        <v>#N/A</v>
      </c>
      <c r="D44" s="580" t="e">
        <f t="shared" ca="1" si="5"/>
        <v>#N/A</v>
      </c>
      <c r="E44" s="580" t="e">
        <f ca="1"/>
        <v>#NAME?</v>
      </c>
      <c r="F44" s="580" t="e">
        <f t="shared" ca="1" si="6"/>
        <v>#N/A</v>
      </c>
      <c r="G44" s="580">
        <f t="shared" ca="1" si="8"/>
        <v>0</v>
      </c>
      <c r="H44" s="579" t="e">
        <f t="shared" ca="1" si="9"/>
        <v>#NUM!</v>
      </c>
      <c r="I44" s="578" t="e">
        <f t="shared" si="7"/>
        <v>#NUM!</v>
      </c>
    </row>
    <row r="45" spans="1:9" x14ac:dyDescent="0.2">
      <c r="A45" s="572">
        <v>42</v>
      </c>
      <c r="B45" s="582" t="e">
        <f ca="1"/>
        <v>#NAME?</v>
      </c>
      <c r="C45" s="581" t="e">
        <f ca="1"/>
        <v>#N/A</v>
      </c>
      <c r="D45" s="580" t="e">
        <f t="shared" ca="1" si="5"/>
        <v>#N/A</v>
      </c>
      <c r="E45" s="580" t="e">
        <f ca="1"/>
        <v>#NAME?</v>
      </c>
      <c r="F45" s="580" t="e">
        <f t="shared" ca="1" si="6"/>
        <v>#N/A</v>
      </c>
      <c r="G45" s="580">
        <f t="shared" ca="1" si="8"/>
        <v>0</v>
      </c>
      <c r="H45" s="579" t="e">
        <f t="shared" ca="1" si="9"/>
        <v>#NUM!</v>
      </c>
      <c r="I45" s="578" t="e">
        <f t="shared" si="7"/>
        <v>#NUM!</v>
      </c>
    </row>
    <row r="46" spans="1:9" x14ac:dyDescent="0.2">
      <c r="A46" s="572">
        <v>43</v>
      </c>
      <c r="B46" s="582" t="e">
        <f ca="1"/>
        <v>#NAME?</v>
      </c>
      <c r="C46" s="581" t="e">
        <f ca="1"/>
        <v>#N/A</v>
      </c>
      <c r="D46" s="580" t="e">
        <f t="shared" ca="1" si="5"/>
        <v>#N/A</v>
      </c>
      <c r="E46" s="580" t="e">
        <f ca="1"/>
        <v>#NAME?</v>
      </c>
      <c r="F46" s="580" t="e">
        <f t="shared" ca="1" si="6"/>
        <v>#N/A</v>
      </c>
      <c r="G46" s="580">
        <f t="shared" ca="1" si="8"/>
        <v>0</v>
      </c>
      <c r="H46" s="579" t="e">
        <f t="shared" ca="1" si="9"/>
        <v>#NUM!</v>
      </c>
      <c r="I46" s="578" t="e">
        <f t="shared" si="7"/>
        <v>#NUM!</v>
      </c>
    </row>
    <row r="47" spans="1:9" x14ac:dyDescent="0.2">
      <c r="A47" s="572">
        <v>44</v>
      </c>
      <c r="B47" s="582" t="e">
        <f ca="1"/>
        <v>#NAME?</v>
      </c>
      <c r="C47" s="581" t="e">
        <f ca="1"/>
        <v>#N/A</v>
      </c>
      <c r="D47" s="580" t="e">
        <f t="shared" ca="1" si="5"/>
        <v>#N/A</v>
      </c>
      <c r="E47" s="580" t="e">
        <f ca="1"/>
        <v>#NAME?</v>
      </c>
      <c r="F47" s="580" t="e">
        <f t="shared" ca="1" si="6"/>
        <v>#N/A</v>
      </c>
      <c r="G47" s="580">
        <f t="shared" ca="1" si="8"/>
        <v>0</v>
      </c>
      <c r="H47" s="579" t="e">
        <f t="shared" ca="1" si="9"/>
        <v>#NUM!</v>
      </c>
      <c r="I47" s="578" t="e">
        <f t="shared" si="7"/>
        <v>#NUM!</v>
      </c>
    </row>
    <row r="48" spans="1:9" x14ac:dyDescent="0.2">
      <c r="A48" s="572">
        <v>45</v>
      </c>
      <c r="B48" s="582" t="e">
        <f ca="1"/>
        <v>#NAME?</v>
      </c>
      <c r="C48" s="581" t="e">
        <f ca="1"/>
        <v>#N/A</v>
      </c>
      <c r="D48" s="580" t="e">
        <f t="shared" ca="1" si="5"/>
        <v>#N/A</v>
      </c>
      <c r="E48" s="580" t="e">
        <f ca="1"/>
        <v>#NAME?</v>
      </c>
      <c r="F48" s="580" t="e">
        <f t="shared" ca="1" si="6"/>
        <v>#N/A</v>
      </c>
      <c r="G48" s="580">
        <f t="shared" ca="1" si="8"/>
        <v>0</v>
      </c>
      <c r="H48" s="579" t="e">
        <f t="shared" ca="1" si="9"/>
        <v>#NUM!</v>
      </c>
      <c r="I48" s="578" t="e">
        <f t="shared" si="7"/>
        <v>#NUM!</v>
      </c>
    </row>
    <row r="49" spans="1:9" x14ac:dyDescent="0.2">
      <c r="A49" s="572">
        <v>46</v>
      </c>
      <c r="B49" s="582" t="e">
        <f ca="1"/>
        <v>#NAME?</v>
      </c>
      <c r="C49" s="581" t="e">
        <f ca="1"/>
        <v>#N/A</v>
      </c>
      <c r="D49" s="580" t="e">
        <f t="shared" ca="1" si="5"/>
        <v>#N/A</v>
      </c>
      <c r="E49" s="580" t="e">
        <f ca="1"/>
        <v>#NAME?</v>
      </c>
      <c r="F49" s="580" t="e">
        <f t="shared" ca="1" si="6"/>
        <v>#N/A</v>
      </c>
      <c r="G49" s="580">
        <f t="shared" ca="1" si="8"/>
        <v>0</v>
      </c>
      <c r="H49" s="579" t="e">
        <f t="shared" ca="1" si="9"/>
        <v>#NUM!</v>
      </c>
      <c r="I49" s="578" t="e">
        <f t="shared" si="7"/>
        <v>#NUM!</v>
      </c>
    </row>
    <row r="50" spans="1:9" x14ac:dyDescent="0.2">
      <c r="A50" s="572">
        <v>47</v>
      </c>
      <c r="B50" s="582" t="e">
        <f ca="1"/>
        <v>#NAME?</v>
      </c>
      <c r="C50" s="581" t="e">
        <f ca="1"/>
        <v>#N/A</v>
      </c>
      <c r="D50" s="580" t="e">
        <f t="shared" ca="1" si="5"/>
        <v>#N/A</v>
      </c>
      <c r="E50" s="580" t="e">
        <f ca="1"/>
        <v>#NAME?</v>
      </c>
      <c r="F50" s="580" t="e">
        <f t="shared" ca="1" si="6"/>
        <v>#N/A</v>
      </c>
      <c r="G50" s="580">
        <f t="shared" ca="1" si="8"/>
        <v>0</v>
      </c>
      <c r="H50" s="579" t="e">
        <f t="shared" ca="1" si="9"/>
        <v>#NUM!</v>
      </c>
      <c r="I50" s="578" t="e">
        <f t="shared" si="7"/>
        <v>#NUM!</v>
      </c>
    </row>
    <row r="51" spans="1:9" x14ac:dyDescent="0.2">
      <c r="A51" s="572">
        <v>48</v>
      </c>
      <c r="B51" s="582" t="e">
        <f ca="1"/>
        <v>#NAME?</v>
      </c>
      <c r="C51" s="581" t="e">
        <f ca="1"/>
        <v>#N/A</v>
      </c>
      <c r="D51" s="580" t="e">
        <f t="shared" ca="1" si="5"/>
        <v>#N/A</v>
      </c>
      <c r="E51" s="580" t="e">
        <f ca="1"/>
        <v>#NAME?</v>
      </c>
      <c r="F51" s="580" t="e">
        <f t="shared" ca="1" si="6"/>
        <v>#N/A</v>
      </c>
      <c r="G51" s="580">
        <f t="shared" ca="1" si="8"/>
        <v>0</v>
      </c>
      <c r="H51" s="579" t="e">
        <f t="shared" ca="1" si="9"/>
        <v>#NUM!</v>
      </c>
      <c r="I51" s="578" t="e">
        <f t="shared" si="7"/>
        <v>#NUM!</v>
      </c>
    </row>
    <row r="52" spans="1:9" x14ac:dyDescent="0.2">
      <c r="A52" s="572">
        <v>49</v>
      </c>
      <c r="B52" s="582" t="e">
        <f ca="1"/>
        <v>#NAME?</v>
      </c>
      <c r="C52" s="581" t="e">
        <f ca="1"/>
        <v>#N/A</v>
      </c>
      <c r="D52" s="580" t="e">
        <f t="shared" ca="1" si="5"/>
        <v>#N/A</v>
      </c>
      <c r="E52" s="580" t="e">
        <f ca="1"/>
        <v>#NAME?</v>
      </c>
      <c r="F52" s="580" t="e">
        <f t="shared" ca="1" si="6"/>
        <v>#N/A</v>
      </c>
      <c r="G52" s="580">
        <f t="shared" ca="1" si="8"/>
        <v>0</v>
      </c>
      <c r="H52" s="579" t="e">
        <f t="shared" ca="1" si="9"/>
        <v>#NUM!</v>
      </c>
      <c r="I52" s="578" t="e">
        <f t="shared" si="7"/>
        <v>#NUM!</v>
      </c>
    </row>
    <row r="53" spans="1:9" x14ac:dyDescent="0.2">
      <c r="A53" s="572">
        <v>50</v>
      </c>
      <c r="B53" s="582" t="e">
        <f ca="1"/>
        <v>#NAME?</v>
      </c>
      <c r="C53" s="581" t="e">
        <f ca="1"/>
        <v>#N/A</v>
      </c>
      <c r="D53" s="580" t="e">
        <f t="shared" ca="1" si="5"/>
        <v>#N/A</v>
      </c>
      <c r="E53" s="580" t="e">
        <f ca="1"/>
        <v>#NAME?</v>
      </c>
      <c r="F53" s="580" t="e">
        <f t="shared" ca="1" si="6"/>
        <v>#N/A</v>
      </c>
      <c r="G53" s="580">
        <f t="shared" ca="1" si="8"/>
        <v>0</v>
      </c>
      <c r="H53" s="579" t="e">
        <f t="shared" ca="1" si="9"/>
        <v>#NUM!</v>
      </c>
      <c r="I53" s="578" t="e">
        <f t="shared" si="7"/>
        <v>#NUM!</v>
      </c>
    </row>
    <row r="54" spans="1:9" x14ac:dyDescent="0.2">
      <c r="A54" s="572">
        <v>51</v>
      </c>
      <c r="B54" s="582" t="e">
        <f ca="1"/>
        <v>#NAME?</v>
      </c>
      <c r="C54" s="581" t="e">
        <f ca="1"/>
        <v>#N/A</v>
      </c>
      <c r="D54" s="580" t="e">
        <f t="shared" ca="1" si="5"/>
        <v>#N/A</v>
      </c>
      <c r="E54" s="580" t="e">
        <f ca="1"/>
        <v>#NAME?</v>
      </c>
      <c r="F54" s="580" t="e">
        <f t="shared" ca="1" si="6"/>
        <v>#N/A</v>
      </c>
      <c r="G54" s="580">
        <f t="shared" ca="1" si="8"/>
        <v>0</v>
      </c>
      <c r="H54" s="579" t="e">
        <f t="shared" ca="1" si="9"/>
        <v>#NUM!</v>
      </c>
      <c r="I54" s="578" t="e">
        <f t="shared" si="7"/>
        <v>#NUM!</v>
      </c>
    </row>
    <row r="55" spans="1:9" x14ac:dyDescent="0.2">
      <c r="A55" s="572">
        <v>52</v>
      </c>
      <c r="B55" s="582" t="e">
        <f ca="1"/>
        <v>#NAME?</v>
      </c>
      <c r="C55" s="581" t="e">
        <f ca="1"/>
        <v>#N/A</v>
      </c>
      <c r="D55" s="580" t="e">
        <f t="shared" ca="1" si="5"/>
        <v>#N/A</v>
      </c>
      <c r="E55" s="580" t="e">
        <f ca="1"/>
        <v>#NAME?</v>
      </c>
      <c r="F55" s="580" t="e">
        <f t="shared" ca="1" si="6"/>
        <v>#N/A</v>
      </c>
      <c r="G55" s="580">
        <f t="shared" ca="1" si="8"/>
        <v>0</v>
      </c>
      <c r="H55" s="579" t="e">
        <f t="shared" ca="1" si="9"/>
        <v>#NUM!</v>
      </c>
      <c r="I55" s="578" t="e">
        <f t="shared" si="7"/>
        <v>#NUM!</v>
      </c>
    </row>
    <row r="56" spans="1:9" x14ac:dyDescent="0.2">
      <c r="A56" s="572">
        <v>53</v>
      </c>
      <c r="B56" s="582" t="e">
        <f ca="1"/>
        <v>#NAME?</v>
      </c>
      <c r="C56" s="581" t="e">
        <f ca="1"/>
        <v>#N/A</v>
      </c>
      <c r="D56" s="580" t="e">
        <f t="shared" ca="1" si="5"/>
        <v>#N/A</v>
      </c>
      <c r="E56" s="580" t="e">
        <f ca="1"/>
        <v>#NAME?</v>
      </c>
      <c r="F56" s="580" t="e">
        <f t="shared" ca="1" si="6"/>
        <v>#N/A</v>
      </c>
      <c r="G56" s="580">
        <f t="shared" ca="1" si="8"/>
        <v>0</v>
      </c>
      <c r="H56" s="579" t="e">
        <f t="shared" ca="1" si="9"/>
        <v>#NUM!</v>
      </c>
      <c r="I56" s="578" t="e">
        <f t="shared" si="7"/>
        <v>#NUM!</v>
      </c>
    </row>
    <row r="57" spans="1:9" x14ac:dyDescent="0.2">
      <c r="A57" s="572">
        <v>54</v>
      </c>
      <c r="B57" s="582" t="e">
        <f ca="1"/>
        <v>#NAME?</v>
      </c>
      <c r="C57" s="581" t="e">
        <f ca="1"/>
        <v>#N/A</v>
      </c>
      <c r="D57" s="580" t="e">
        <f t="shared" ca="1" si="5"/>
        <v>#N/A</v>
      </c>
      <c r="E57" s="580" t="e">
        <f ca="1"/>
        <v>#NAME?</v>
      </c>
      <c r="F57" s="580" t="e">
        <f t="shared" ca="1" si="6"/>
        <v>#N/A</v>
      </c>
      <c r="G57" s="580">
        <f t="shared" ca="1" si="8"/>
        <v>0</v>
      </c>
      <c r="H57" s="579" t="e">
        <f t="shared" ca="1" si="9"/>
        <v>#NUM!</v>
      </c>
      <c r="I57" s="578" t="e">
        <f t="shared" si="7"/>
        <v>#NUM!</v>
      </c>
    </row>
    <row r="58" spans="1:9" x14ac:dyDescent="0.2">
      <c r="A58" s="572">
        <v>55</v>
      </c>
      <c r="B58" s="582" t="e">
        <f ca="1"/>
        <v>#NAME?</v>
      </c>
      <c r="C58" s="581" t="e">
        <f ca="1"/>
        <v>#N/A</v>
      </c>
      <c r="D58" s="580" t="e">
        <f t="shared" ca="1" si="5"/>
        <v>#N/A</v>
      </c>
      <c r="E58" s="580" t="e">
        <f ca="1"/>
        <v>#NAME?</v>
      </c>
      <c r="F58" s="580" t="e">
        <f t="shared" ca="1" si="6"/>
        <v>#N/A</v>
      </c>
      <c r="G58" s="580">
        <f t="shared" ca="1" si="8"/>
        <v>0</v>
      </c>
      <c r="H58" s="579" t="e">
        <f t="shared" ca="1" si="9"/>
        <v>#NUM!</v>
      </c>
      <c r="I58" s="578" t="e">
        <f t="shared" si="7"/>
        <v>#NUM!</v>
      </c>
    </row>
    <row r="59" spans="1:9" x14ac:dyDescent="0.2">
      <c r="A59" s="572">
        <v>56</v>
      </c>
      <c r="B59" s="582" t="e">
        <f ca="1"/>
        <v>#NAME?</v>
      </c>
      <c r="C59" s="581" t="e">
        <f ca="1"/>
        <v>#N/A</v>
      </c>
      <c r="D59" s="580" t="e">
        <f t="shared" ca="1" si="5"/>
        <v>#N/A</v>
      </c>
      <c r="E59" s="580" t="e">
        <f ca="1"/>
        <v>#NAME?</v>
      </c>
      <c r="F59" s="580" t="e">
        <f t="shared" ca="1" si="6"/>
        <v>#N/A</v>
      </c>
      <c r="G59" s="580">
        <f t="shared" ca="1" si="8"/>
        <v>0</v>
      </c>
      <c r="H59" s="579" t="e">
        <f t="shared" ca="1" si="9"/>
        <v>#NUM!</v>
      </c>
      <c r="I59" s="578" t="e">
        <f t="shared" si="7"/>
        <v>#NUM!</v>
      </c>
    </row>
    <row r="60" spans="1:9" x14ac:dyDescent="0.2">
      <c r="A60" s="572">
        <v>57</v>
      </c>
      <c r="B60" s="582" t="e">
        <f ca="1"/>
        <v>#NAME?</v>
      </c>
      <c r="C60" s="581" t="e">
        <f ca="1"/>
        <v>#N/A</v>
      </c>
      <c r="D60" s="580" t="e">
        <f t="shared" ca="1" si="5"/>
        <v>#N/A</v>
      </c>
      <c r="E60" s="580" t="e">
        <f ca="1"/>
        <v>#NAME?</v>
      </c>
      <c r="F60" s="580" t="e">
        <f t="shared" ca="1" si="6"/>
        <v>#N/A</v>
      </c>
      <c r="G60" s="580">
        <f t="shared" ca="1" si="8"/>
        <v>0</v>
      </c>
      <c r="H60" s="579" t="e">
        <f t="shared" ca="1" si="9"/>
        <v>#NUM!</v>
      </c>
      <c r="I60" s="578" t="e">
        <f t="shared" si="7"/>
        <v>#NUM!</v>
      </c>
    </row>
    <row r="61" spans="1:9" x14ac:dyDescent="0.2">
      <c r="A61" s="572">
        <v>58</v>
      </c>
      <c r="B61" s="582" t="e">
        <f ca="1"/>
        <v>#NAME?</v>
      </c>
      <c r="C61" s="581" t="e">
        <f ca="1"/>
        <v>#N/A</v>
      </c>
      <c r="D61" s="580" t="e">
        <f t="shared" ca="1" si="5"/>
        <v>#N/A</v>
      </c>
      <c r="E61" s="580" t="e">
        <f ca="1"/>
        <v>#NAME?</v>
      </c>
      <c r="F61" s="580" t="e">
        <f t="shared" ca="1" si="6"/>
        <v>#N/A</v>
      </c>
      <c r="G61" s="580">
        <f t="shared" ca="1" si="8"/>
        <v>0</v>
      </c>
      <c r="H61" s="579" t="e">
        <f t="shared" ca="1" si="9"/>
        <v>#NUM!</v>
      </c>
      <c r="I61" s="578" t="e">
        <f t="shared" si="7"/>
        <v>#NUM!</v>
      </c>
    </row>
    <row r="62" spans="1:9" x14ac:dyDescent="0.2">
      <c r="A62" s="572">
        <v>59</v>
      </c>
      <c r="B62" s="582" t="e">
        <f ca="1"/>
        <v>#NAME?</v>
      </c>
      <c r="C62" s="581" t="e">
        <f ca="1"/>
        <v>#N/A</v>
      </c>
      <c r="D62" s="580" t="e">
        <f t="shared" ca="1" si="5"/>
        <v>#N/A</v>
      </c>
      <c r="E62" s="580" t="e">
        <f ca="1"/>
        <v>#NAME?</v>
      </c>
      <c r="F62" s="580" t="e">
        <f t="shared" ca="1" si="6"/>
        <v>#N/A</v>
      </c>
      <c r="G62" s="580">
        <f t="shared" ca="1" si="8"/>
        <v>0</v>
      </c>
      <c r="H62" s="579" t="e">
        <f t="shared" ca="1" si="9"/>
        <v>#NUM!</v>
      </c>
      <c r="I62" s="578" t="e">
        <f t="shared" si="7"/>
        <v>#NUM!</v>
      </c>
    </row>
    <row r="63" spans="1:9" x14ac:dyDescent="0.2">
      <c r="A63" s="572">
        <v>60</v>
      </c>
      <c r="B63" s="582" t="e">
        <f ca="1"/>
        <v>#NAME?</v>
      </c>
      <c r="C63" s="581" t="e">
        <f ca="1"/>
        <v>#N/A</v>
      </c>
      <c r="D63" s="580" t="e">
        <f t="shared" ca="1" si="5"/>
        <v>#N/A</v>
      </c>
      <c r="E63" s="580" t="e">
        <f ca="1"/>
        <v>#NAME?</v>
      </c>
      <c r="F63" s="580" t="e">
        <f t="shared" ca="1" si="6"/>
        <v>#N/A</v>
      </c>
      <c r="G63" s="580">
        <f t="shared" ca="1" si="8"/>
        <v>0</v>
      </c>
      <c r="H63" s="579" t="e">
        <f t="shared" ca="1" si="9"/>
        <v>#NUM!</v>
      </c>
      <c r="I63" s="578" t="e">
        <f t="shared" si="7"/>
        <v>#NUM!</v>
      </c>
    </row>
    <row r="64" spans="1:9" x14ac:dyDescent="0.2">
      <c r="A64" s="572">
        <v>61</v>
      </c>
      <c r="B64" s="582" t="e">
        <f ca="1"/>
        <v>#NAME?</v>
      </c>
      <c r="C64" s="581" t="e">
        <f ca="1"/>
        <v>#N/A</v>
      </c>
      <c r="D64" s="580" t="e">
        <f t="shared" ca="1" si="5"/>
        <v>#N/A</v>
      </c>
      <c r="E64" s="580" t="e">
        <f ca="1"/>
        <v>#NAME?</v>
      </c>
      <c r="F64" s="580" t="e">
        <f t="shared" ca="1" si="6"/>
        <v>#N/A</v>
      </c>
      <c r="G64" s="580">
        <f t="shared" ca="1" si="8"/>
        <v>0</v>
      </c>
      <c r="H64" s="579" t="e">
        <f t="shared" ca="1" si="9"/>
        <v>#NUM!</v>
      </c>
      <c r="I64" s="578" t="e">
        <f t="shared" si="7"/>
        <v>#NUM!</v>
      </c>
    </row>
    <row r="65" spans="1:9" x14ac:dyDescent="0.2">
      <c r="A65" s="572">
        <v>62</v>
      </c>
      <c r="B65" s="582" t="e">
        <f ca="1"/>
        <v>#NAME?</v>
      </c>
      <c r="C65" s="581" t="e">
        <f ca="1"/>
        <v>#N/A</v>
      </c>
      <c r="D65" s="580" t="e">
        <f t="shared" ca="1" si="5"/>
        <v>#N/A</v>
      </c>
      <c r="E65" s="580" t="e">
        <f ca="1"/>
        <v>#NAME?</v>
      </c>
      <c r="F65" s="580" t="e">
        <f t="shared" ca="1" si="6"/>
        <v>#N/A</v>
      </c>
      <c r="G65" s="580">
        <f t="shared" ca="1" si="8"/>
        <v>0</v>
      </c>
      <c r="H65" s="579" t="e">
        <f t="shared" ca="1" si="9"/>
        <v>#NUM!</v>
      </c>
      <c r="I65" s="578" t="e">
        <f t="shared" si="7"/>
        <v>#NUM!</v>
      </c>
    </row>
    <row r="66" spans="1:9" x14ac:dyDescent="0.2">
      <c r="A66" s="572">
        <v>63</v>
      </c>
      <c r="B66" s="582" t="e">
        <f ca="1"/>
        <v>#NAME?</v>
      </c>
      <c r="C66" s="581" t="e">
        <f ca="1"/>
        <v>#N/A</v>
      </c>
      <c r="D66" s="580" t="e">
        <f t="shared" ca="1" si="5"/>
        <v>#N/A</v>
      </c>
      <c r="E66" s="580" t="e">
        <f ca="1"/>
        <v>#NAME?</v>
      </c>
      <c r="F66" s="580" t="e">
        <f t="shared" ca="1" si="6"/>
        <v>#N/A</v>
      </c>
      <c r="G66" s="580">
        <f t="shared" ca="1" si="8"/>
        <v>0</v>
      </c>
      <c r="H66" s="579" t="e">
        <f t="shared" ca="1" si="9"/>
        <v>#NUM!</v>
      </c>
      <c r="I66" s="578" t="e">
        <f t="shared" si="7"/>
        <v>#NUM!</v>
      </c>
    </row>
    <row r="67" spans="1:9" x14ac:dyDescent="0.2">
      <c r="A67" s="572">
        <v>64</v>
      </c>
      <c r="B67" s="582" t="e">
        <f ca="1"/>
        <v>#NAME?</v>
      </c>
      <c r="C67" s="581" t="e">
        <f ca="1"/>
        <v>#N/A</v>
      </c>
      <c r="D67" s="580" t="e">
        <f t="shared" ca="1" si="5"/>
        <v>#N/A</v>
      </c>
      <c r="E67" s="580" t="e">
        <f ca="1"/>
        <v>#NAME?</v>
      </c>
      <c r="F67" s="580" t="e">
        <f t="shared" ca="1" si="6"/>
        <v>#N/A</v>
      </c>
      <c r="G67" s="580">
        <f t="shared" ca="1" si="8"/>
        <v>0</v>
      </c>
      <c r="H67" s="579" t="e">
        <f t="shared" ca="1" si="9"/>
        <v>#NUM!</v>
      </c>
      <c r="I67" s="578" t="e">
        <f t="shared" si="7"/>
        <v>#NUM!</v>
      </c>
    </row>
    <row r="68" spans="1:9" x14ac:dyDescent="0.2">
      <c r="A68" s="572">
        <v>65</v>
      </c>
      <c r="B68" s="582" t="e">
        <f ca="1"/>
        <v>#NAME?</v>
      </c>
      <c r="C68" s="581" t="e">
        <f ca="1"/>
        <v>#N/A</v>
      </c>
      <c r="D68" s="580" t="e">
        <f t="shared" ref="D68:D99" ca="1" si="10">IF(ISNUMBER($B69),FirstNominal,NA())</f>
        <v>#N/A</v>
      </c>
      <c r="E68" s="580" t="e">
        <f ca="1"/>
        <v>#NAME?</v>
      </c>
      <c r="F68" s="580" t="e">
        <f t="shared" ref="F68:F99" ca="1" si="11">IF(ISNUMBER($B69),FirstNominal,NA())</f>
        <v>#N/A</v>
      </c>
      <c r="G68" s="580">
        <f t="shared" ca="1" si="8"/>
        <v>0</v>
      </c>
      <c r="H68" s="579" t="e">
        <f t="shared" ca="1" si="9"/>
        <v>#NUM!</v>
      </c>
      <c r="I68" s="578" t="e">
        <f t="shared" ref="I68:I99" si="12">PPMT(Rate,$A68,Payments,FirstNominal)</f>
        <v>#NUM!</v>
      </c>
    </row>
    <row r="69" spans="1:9" x14ac:dyDescent="0.2">
      <c r="A69" s="572">
        <v>66</v>
      </c>
      <c r="B69" s="582" t="e">
        <f ca="1"/>
        <v>#NAME?</v>
      </c>
      <c r="C69" s="581" t="e">
        <f ca="1"/>
        <v>#N/A</v>
      </c>
      <c r="D69" s="580" t="e">
        <f t="shared" ca="1" si="10"/>
        <v>#N/A</v>
      </c>
      <c r="E69" s="580" t="e">
        <f ca="1"/>
        <v>#NAME?</v>
      </c>
      <c r="F69" s="580" t="e">
        <f t="shared" ca="1" si="11"/>
        <v>#N/A</v>
      </c>
      <c r="G69" s="580">
        <f t="shared" ref="G69:G100" ca="1" si="13">IF(ISNA($B70),NA(),MAX(G68-StepDecrement,0))</f>
        <v>0</v>
      </c>
      <c r="H69" s="579" t="e">
        <f t="shared" ref="H69:H100" ca="1" si="14">IF(ISNA($B70),NA(),H68+I68)</f>
        <v>#NUM!</v>
      </c>
      <c r="I69" s="578" t="e">
        <f t="shared" si="12"/>
        <v>#NUM!</v>
      </c>
    </row>
    <row r="70" spans="1:9" x14ac:dyDescent="0.2">
      <c r="A70" s="572">
        <v>67</v>
      </c>
      <c r="B70" s="582" t="e">
        <f ca="1"/>
        <v>#NAME?</v>
      </c>
      <c r="C70" s="581" t="e">
        <f ca="1"/>
        <v>#N/A</v>
      </c>
      <c r="D70" s="580" t="e">
        <f t="shared" ca="1" si="10"/>
        <v>#N/A</v>
      </c>
      <c r="E70" s="580" t="e">
        <f ca="1"/>
        <v>#NAME?</v>
      </c>
      <c r="F70" s="580" t="e">
        <f t="shared" ca="1" si="11"/>
        <v>#N/A</v>
      </c>
      <c r="G70" s="580">
        <f t="shared" ca="1" si="13"/>
        <v>0</v>
      </c>
      <c r="H70" s="579" t="e">
        <f t="shared" ca="1" si="14"/>
        <v>#NUM!</v>
      </c>
      <c r="I70" s="578" t="e">
        <f t="shared" si="12"/>
        <v>#NUM!</v>
      </c>
    </row>
    <row r="71" spans="1:9" x14ac:dyDescent="0.2">
      <c r="A71" s="572">
        <v>68</v>
      </c>
      <c r="B71" s="582" t="e">
        <f ca="1"/>
        <v>#NAME?</v>
      </c>
      <c r="C71" s="581" t="e">
        <f ca="1"/>
        <v>#N/A</v>
      </c>
      <c r="D71" s="580" t="e">
        <f t="shared" ca="1" si="10"/>
        <v>#N/A</v>
      </c>
      <c r="E71" s="580" t="e">
        <f ca="1"/>
        <v>#NAME?</v>
      </c>
      <c r="F71" s="580" t="e">
        <f t="shared" ca="1" si="11"/>
        <v>#N/A</v>
      </c>
      <c r="G71" s="580">
        <f t="shared" ca="1" si="13"/>
        <v>0</v>
      </c>
      <c r="H71" s="579" t="e">
        <f t="shared" ca="1" si="14"/>
        <v>#NUM!</v>
      </c>
      <c r="I71" s="578" t="e">
        <f t="shared" si="12"/>
        <v>#NUM!</v>
      </c>
    </row>
    <row r="72" spans="1:9" x14ac:dyDescent="0.2">
      <c r="A72" s="572">
        <v>69</v>
      </c>
      <c r="B72" s="582" t="e">
        <f ca="1"/>
        <v>#NAME?</v>
      </c>
      <c r="C72" s="581" t="e">
        <f ca="1"/>
        <v>#N/A</v>
      </c>
      <c r="D72" s="580" t="e">
        <f t="shared" ca="1" si="10"/>
        <v>#N/A</v>
      </c>
      <c r="E72" s="580" t="e">
        <f ca="1"/>
        <v>#NAME?</v>
      </c>
      <c r="F72" s="580" t="e">
        <f t="shared" ca="1" si="11"/>
        <v>#N/A</v>
      </c>
      <c r="G72" s="580">
        <f t="shared" ca="1" si="13"/>
        <v>0</v>
      </c>
      <c r="H72" s="579" t="e">
        <f t="shared" ca="1" si="14"/>
        <v>#NUM!</v>
      </c>
      <c r="I72" s="578" t="e">
        <f t="shared" si="12"/>
        <v>#NUM!</v>
      </c>
    </row>
    <row r="73" spans="1:9" x14ac:dyDescent="0.2">
      <c r="A73" s="572">
        <v>70</v>
      </c>
      <c r="B73" s="582" t="e">
        <f ca="1"/>
        <v>#NAME?</v>
      </c>
      <c r="C73" s="581" t="e">
        <f ca="1"/>
        <v>#N/A</v>
      </c>
      <c r="D73" s="580" t="e">
        <f t="shared" ca="1" si="10"/>
        <v>#N/A</v>
      </c>
      <c r="E73" s="580" t="e">
        <f ca="1"/>
        <v>#NAME?</v>
      </c>
      <c r="F73" s="580" t="e">
        <f t="shared" ca="1" si="11"/>
        <v>#N/A</v>
      </c>
      <c r="G73" s="580">
        <f t="shared" ca="1" si="13"/>
        <v>0</v>
      </c>
      <c r="H73" s="579" t="e">
        <f t="shared" ca="1" si="14"/>
        <v>#NUM!</v>
      </c>
      <c r="I73" s="578" t="e">
        <f t="shared" si="12"/>
        <v>#NUM!</v>
      </c>
    </row>
    <row r="74" spans="1:9" x14ac:dyDescent="0.2">
      <c r="A74" s="572">
        <v>71</v>
      </c>
      <c r="B74" s="582" t="e">
        <f ca="1"/>
        <v>#NAME?</v>
      </c>
      <c r="C74" s="581" t="e">
        <f ca="1"/>
        <v>#N/A</v>
      </c>
      <c r="D74" s="580" t="e">
        <f t="shared" ca="1" si="10"/>
        <v>#N/A</v>
      </c>
      <c r="E74" s="580" t="e">
        <f ca="1"/>
        <v>#NAME?</v>
      </c>
      <c r="F74" s="580" t="e">
        <f t="shared" ca="1" si="11"/>
        <v>#N/A</v>
      </c>
      <c r="G74" s="580">
        <f t="shared" ca="1" si="13"/>
        <v>0</v>
      </c>
      <c r="H74" s="579" t="e">
        <f t="shared" ca="1" si="14"/>
        <v>#NUM!</v>
      </c>
      <c r="I74" s="578" t="e">
        <f t="shared" si="12"/>
        <v>#NUM!</v>
      </c>
    </row>
    <row r="75" spans="1:9" x14ac:dyDescent="0.2">
      <c r="A75" s="572">
        <v>72</v>
      </c>
      <c r="B75" s="582" t="e">
        <f ca="1"/>
        <v>#NAME?</v>
      </c>
      <c r="C75" s="581" t="e">
        <f ca="1"/>
        <v>#N/A</v>
      </c>
      <c r="D75" s="580" t="e">
        <f t="shared" ca="1" si="10"/>
        <v>#N/A</v>
      </c>
      <c r="E75" s="580" t="e">
        <f ca="1"/>
        <v>#NAME?</v>
      </c>
      <c r="F75" s="580" t="e">
        <f t="shared" ca="1" si="11"/>
        <v>#N/A</v>
      </c>
      <c r="G75" s="580">
        <f t="shared" ca="1" si="13"/>
        <v>0</v>
      </c>
      <c r="H75" s="579" t="e">
        <f t="shared" ca="1" si="14"/>
        <v>#NUM!</v>
      </c>
      <c r="I75" s="578" t="e">
        <f t="shared" si="12"/>
        <v>#NUM!</v>
      </c>
    </row>
    <row r="76" spans="1:9" x14ac:dyDescent="0.2">
      <c r="A76" s="572">
        <v>73</v>
      </c>
      <c r="B76" s="582" t="e">
        <f ca="1"/>
        <v>#NAME?</v>
      </c>
      <c r="C76" s="581" t="e">
        <f ca="1"/>
        <v>#N/A</v>
      </c>
      <c r="D76" s="580" t="e">
        <f t="shared" ca="1" si="10"/>
        <v>#N/A</v>
      </c>
      <c r="E76" s="580" t="e">
        <f ca="1"/>
        <v>#NAME?</v>
      </c>
      <c r="F76" s="580" t="e">
        <f t="shared" ca="1" si="11"/>
        <v>#N/A</v>
      </c>
      <c r="G76" s="580">
        <f t="shared" ca="1" si="13"/>
        <v>0</v>
      </c>
      <c r="H76" s="579" t="e">
        <f t="shared" ca="1" si="14"/>
        <v>#NUM!</v>
      </c>
      <c r="I76" s="578" t="e">
        <f t="shared" si="12"/>
        <v>#NUM!</v>
      </c>
    </row>
    <row r="77" spans="1:9" x14ac:dyDescent="0.2">
      <c r="A77" s="572">
        <v>74</v>
      </c>
      <c r="B77" s="582" t="e">
        <f ca="1"/>
        <v>#NAME?</v>
      </c>
      <c r="C77" s="581" t="e">
        <f ca="1"/>
        <v>#N/A</v>
      </c>
      <c r="D77" s="580" t="e">
        <f t="shared" ca="1" si="10"/>
        <v>#N/A</v>
      </c>
      <c r="E77" s="580" t="e">
        <f ca="1"/>
        <v>#NAME?</v>
      </c>
      <c r="F77" s="580" t="e">
        <f t="shared" ca="1" si="11"/>
        <v>#N/A</v>
      </c>
      <c r="G77" s="580">
        <f t="shared" ca="1" si="13"/>
        <v>0</v>
      </c>
      <c r="H77" s="579" t="e">
        <f t="shared" ca="1" si="14"/>
        <v>#NUM!</v>
      </c>
      <c r="I77" s="578" t="e">
        <f t="shared" si="12"/>
        <v>#NUM!</v>
      </c>
    </row>
    <row r="78" spans="1:9" x14ac:dyDescent="0.2">
      <c r="A78" s="572">
        <v>75</v>
      </c>
      <c r="B78" s="582" t="e">
        <f ca="1"/>
        <v>#NAME?</v>
      </c>
      <c r="C78" s="581" t="e">
        <f ca="1"/>
        <v>#N/A</v>
      </c>
      <c r="D78" s="580" t="e">
        <f t="shared" ca="1" si="10"/>
        <v>#N/A</v>
      </c>
      <c r="E78" s="580" t="e">
        <f ca="1"/>
        <v>#NAME?</v>
      </c>
      <c r="F78" s="580" t="e">
        <f t="shared" ca="1" si="11"/>
        <v>#N/A</v>
      </c>
      <c r="G78" s="580">
        <f t="shared" ca="1" si="13"/>
        <v>0</v>
      </c>
      <c r="H78" s="579" t="e">
        <f t="shared" ca="1" si="14"/>
        <v>#NUM!</v>
      </c>
      <c r="I78" s="578" t="e">
        <f t="shared" si="12"/>
        <v>#NUM!</v>
      </c>
    </row>
    <row r="79" spans="1:9" x14ac:dyDescent="0.2">
      <c r="A79" s="572">
        <v>76</v>
      </c>
      <c r="B79" s="582" t="e">
        <f ca="1"/>
        <v>#NAME?</v>
      </c>
      <c r="C79" s="581" t="e">
        <f ca="1"/>
        <v>#N/A</v>
      </c>
      <c r="D79" s="580" t="e">
        <f t="shared" ca="1" si="10"/>
        <v>#N/A</v>
      </c>
      <c r="E79" s="580" t="e">
        <f ca="1"/>
        <v>#NAME?</v>
      </c>
      <c r="F79" s="580" t="e">
        <f t="shared" ca="1" si="11"/>
        <v>#N/A</v>
      </c>
      <c r="G79" s="580">
        <f t="shared" ca="1" si="13"/>
        <v>0</v>
      </c>
      <c r="H79" s="579" t="e">
        <f t="shared" ca="1" si="14"/>
        <v>#NUM!</v>
      </c>
      <c r="I79" s="578" t="e">
        <f t="shared" si="12"/>
        <v>#NUM!</v>
      </c>
    </row>
    <row r="80" spans="1:9" x14ac:dyDescent="0.2">
      <c r="A80" s="572">
        <v>77</v>
      </c>
      <c r="B80" s="582" t="e">
        <f ca="1"/>
        <v>#NAME?</v>
      </c>
      <c r="C80" s="581" t="e">
        <f ca="1"/>
        <v>#N/A</v>
      </c>
      <c r="D80" s="580" t="e">
        <f t="shared" ca="1" si="10"/>
        <v>#N/A</v>
      </c>
      <c r="E80" s="580" t="e">
        <f ca="1"/>
        <v>#NAME?</v>
      </c>
      <c r="F80" s="580" t="e">
        <f t="shared" ca="1" si="11"/>
        <v>#N/A</v>
      </c>
      <c r="G80" s="580">
        <f t="shared" ca="1" si="13"/>
        <v>0</v>
      </c>
      <c r="H80" s="579" t="e">
        <f t="shared" ca="1" si="14"/>
        <v>#NUM!</v>
      </c>
      <c r="I80" s="578" t="e">
        <f t="shared" si="12"/>
        <v>#NUM!</v>
      </c>
    </row>
    <row r="81" spans="1:9" x14ac:dyDescent="0.2">
      <c r="A81" s="572">
        <v>78</v>
      </c>
      <c r="B81" s="582" t="e">
        <f ca="1"/>
        <v>#NAME?</v>
      </c>
      <c r="C81" s="581" t="e">
        <f ca="1"/>
        <v>#N/A</v>
      </c>
      <c r="D81" s="580" t="e">
        <f t="shared" ca="1" si="10"/>
        <v>#N/A</v>
      </c>
      <c r="E81" s="580" t="e">
        <f ca="1"/>
        <v>#NAME?</v>
      </c>
      <c r="F81" s="580" t="e">
        <f t="shared" ca="1" si="11"/>
        <v>#N/A</v>
      </c>
      <c r="G81" s="580">
        <f t="shared" ca="1" si="13"/>
        <v>0</v>
      </c>
      <c r="H81" s="579" t="e">
        <f t="shared" ca="1" si="14"/>
        <v>#NUM!</v>
      </c>
      <c r="I81" s="578" t="e">
        <f t="shared" si="12"/>
        <v>#NUM!</v>
      </c>
    </row>
    <row r="82" spans="1:9" x14ac:dyDescent="0.2">
      <c r="A82" s="572">
        <v>79</v>
      </c>
      <c r="B82" s="582" t="e">
        <f ca="1"/>
        <v>#NAME?</v>
      </c>
      <c r="C82" s="581" t="e">
        <f ca="1"/>
        <v>#N/A</v>
      </c>
      <c r="D82" s="580" t="e">
        <f t="shared" ca="1" si="10"/>
        <v>#N/A</v>
      </c>
      <c r="E82" s="580" t="e">
        <f ca="1"/>
        <v>#NAME?</v>
      </c>
      <c r="F82" s="580" t="e">
        <f t="shared" ca="1" si="11"/>
        <v>#N/A</v>
      </c>
      <c r="G82" s="580">
        <f t="shared" ca="1" si="13"/>
        <v>0</v>
      </c>
      <c r="H82" s="579" t="e">
        <f t="shared" ca="1" si="14"/>
        <v>#NUM!</v>
      </c>
      <c r="I82" s="578" t="e">
        <f t="shared" si="12"/>
        <v>#NUM!</v>
      </c>
    </row>
    <row r="83" spans="1:9" x14ac:dyDescent="0.2">
      <c r="A83" s="572">
        <v>80</v>
      </c>
      <c r="B83" s="582" t="e">
        <f ca="1"/>
        <v>#NAME?</v>
      </c>
      <c r="C83" s="581" t="e">
        <f ca="1"/>
        <v>#N/A</v>
      </c>
      <c r="D83" s="580" t="e">
        <f t="shared" ca="1" si="10"/>
        <v>#N/A</v>
      </c>
      <c r="E83" s="580" t="e">
        <f ca="1"/>
        <v>#NAME?</v>
      </c>
      <c r="F83" s="580" t="e">
        <f t="shared" ca="1" si="11"/>
        <v>#N/A</v>
      </c>
      <c r="G83" s="580">
        <f t="shared" ca="1" si="13"/>
        <v>0</v>
      </c>
      <c r="H83" s="579" t="e">
        <f t="shared" ca="1" si="14"/>
        <v>#NUM!</v>
      </c>
      <c r="I83" s="578" t="e">
        <f t="shared" si="12"/>
        <v>#NUM!</v>
      </c>
    </row>
    <row r="84" spans="1:9" x14ac:dyDescent="0.2">
      <c r="A84" s="572">
        <v>81</v>
      </c>
      <c r="B84" s="582" t="e">
        <f ca="1"/>
        <v>#NAME?</v>
      </c>
      <c r="C84" s="581" t="e">
        <f ca="1"/>
        <v>#N/A</v>
      </c>
      <c r="D84" s="580" t="e">
        <f t="shared" ca="1" si="10"/>
        <v>#N/A</v>
      </c>
      <c r="E84" s="580" t="e">
        <f ca="1"/>
        <v>#NAME?</v>
      </c>
      <c r="F84" s="580" t="e">
        <f t="shared" ca="1" si="11"/>
        <v>#N/A</v>
      </c>
      <c r="G84" s="580">
        <f t="shared" ca="1" si="13"/>
        <v>0</v>
      </c>
      <c r="H84" s="579" t="e">
        <f t="shared" ca="1" si="14"/>
        <v>#NUM!</v>
      </c>
      <c r="I84" s="578" t="e">
        <f t="shared" si="12"/>
        <v>#NUM!</v>
      </c>
    </row>
    <row r="85" spans="1:9" x14ac:dyDescent="0.2">
      <c r="A85" s="572">
        <v>82</v>
      </c>
      <c r="B85" s="582" t="e">
        <f ca="1"/>
        <v>#NAME?</v>
      </c>
      <c r="C85" s="581" t="e">
        <f ca="1"/>
        <v>#N/A</v>
      </c>
      <c r="D85" s="580" t="e">
        <f t="shared" ca="1" si="10"/>
        <v>#N/A</v>
      </c>
      <c r="E85" s="580" t="e">
        <f ca="1"/>
        <v>#NAME?</v>
      </c>
      <c r="F85" s="580" t="e">
        <f t="shared" ca="1" si="11"/>
        <v>#N/A</v>
      </c>
      <c r="G85" s="580">
        <f t="shared" ca="1" si="13"/>
        <v>0</v>
      </c>
      <c r="H85" s="579" t="e">
        <f t="shared" ca="1" si="14"/>
        <v>#NUM!</v>
      </c>
      <c r="I85" s="578" t="e">
        <f t="shared" si="12"/>
        <v>#NUM!</v>
      </c>
    </row>
    <row r="86" spans="1:9" x14ac:dyDescent="0.2">
      <c r="A86" s="572">
        <v>83</v>
      </c>
      <c r="B86" s="582" t="e">
        <f ca="1"/>
        <v>#NAME?</v>
      </c>
      <c r="C86" s="581" t="e">
        <f ca="1"/>
        <v>#N/A</v>
      </c>
      <c r="D86" s="580" t="e">
        <f t="shared" ca="1" si="10"/>
        <v>#N/A</v>
      </c>
      <c r="E86" s="580" t="e">
        <f ca="1"/>
        <v>#NAME?</v>
      </c>
      <c r="F86" s="580" t="e">
        <f t="shared" ca="1" si="11"/>
        <v>#N/A</v>
      </c>
      <c r="G86" s="580">
        <f t="shared" ca="1" si="13"/>
        <v>0</v>
      </c>
      <c r="H86" s="579" t="e">
        <f t="shared" ca="1" si="14"/>
        <v>#NUM!</v>
      </c>
      <c r="I86" s="578" t="e">
        <f t="shared" si="12"/>
        <v>#NUM!</v>
      </c>
    </row>
    <row r="87" spans="1:9" x14ac:dyDescent="0.2">
      <c r="A87" s="572">
        <v>84</v>
      </c>
      <c r="B87" s="582" t="e">
        <f ca="1"/>
        <v>#NAME?</v>
      </c>
      <c r="C87" s="581" t="e">
        <f ca="1"/>
        <v>#N/A</v>
      </c>
      <c r="D87" s="580" t="e">
        <f t="shared" ca="1" si="10"/>
        <v>#N/A</v>
      </c>
      <c r="E87" s="580" t="e">
        <f ca="1"/>
        <v>#NAME?</v>
      </c>
      <c r="F87" s="580" t="e">
        <f t="shared" ca="1" si="11"/>
        <v>#N/A</v>
      </c>
      <c r="G87" s="580">
        <f t="shared" ca="1" si="13"/>
        <v>0</v>
      </c>
      <c r="H87" s="579" t="e">
        <f t="shared" ca="1" si="14"/>
        <v>#NUM!</v>
      </c>
      <c r="I87" s="578" t="e">
        <f t="shared" si="12"/>
        <v>#NUM!</v>
      </c>
    </row>
    <row r="88" spans="1:9" x14ac:dyDescent="0.2">
      <c r="A88" s="572">
        <v>85</v>
      </c>
      <c r="B88" s="582" t="e">
        <f ca="1"/>
        <v>#NAME?</v>
      </c>
      <c r="C88" s="581" t="e">
        <f ca="1"/>
        <v>#N/A</v>
      </c>
      <c r="D88" s="580" t="e">
        <f t="shared" ca="1" si="10"/>
        <v>#N/A</v>
      </c>
      <c r="E88" s="580" t="e">
        <f ca="1"/>
        <v>#NAME?</v>
      </c>
      <c r="F88" s="580" t="e">
        <f t="shared" ca="1" si="11"/>
        <v>#N/A</v>
      </c>
      <c r="G88" s="580">
        <f t="shared" ca="1" si="13"/>
        <v>0</v>
      </c>
      <c r="H88" s="579" t="e">
        <f t="shared" ca="1" si="14"/>
        <v>#NUM!</v>
      </c>
      <c r="I88" s="578" t="e">
        <f t="shared" si="12"/>
        <v>#NUM!</v>
      </c>
    </row>
    <row r="89" spans="1:9" x14ac:dyDescent="0.2">
      <c r="A89" s="572">
        <v>86</v>
      </c>
      <c r="B89" s="582" t="e">
        <f ca="1"/>
        <v>#NAME?</v>
      </c>
      <c r="C89" s="581" t="e">
        <f ca="1"/>
        <v>#N/A</v>
      </c>
      <c r="D89" s="580" t="e">
        <f t="shared" ca="1" si="10"/>
        <v>#N/A</v>
      </c>
      <c r="E89" s="580" t="e">
        <f ca="1"/>
        <v>#NAME?</v>
      </c>
      <c r="F89" s="580" t="e">
        <f t="shared" ca="1" si="11"/>
        <v>#N/A</v>
      </c>
      <c r="G89" s="580">
        <f t="shared" ca="1" si="13"/>
        <v>0</v>
      </c>
      <c r="H89" s="579" t="e">
        <f t="shared" ca="1" si="14"/>
        <v>#NUM!</v>
      </c>
      <c r="I89" s="578" t="e">
        <f t="shared" si="12"/>
        <v>#NUM!</v>
      </c>
    </row>
    <row r="90" spans="1:9" x14ac:dyDescent="0.2">
      <c r="A90" s="572">
        <v>87</v>
      </c>
      <c r="B90" s="582" t="e">
        <f ca="1"/>
        <v>#NAME?</v>
      </c>
      <c r="C90" s="581" t="e">
        <f ca="1"/>
        <v>#N/A</v>
      </c>
      <c r="D90" s="580" t="e">
        <f t="shared" ca="1" si="10"/>
        <v>#N/A</v>
      </c>
      <c r="E90" s="580" t="e">
        <f ca="1"/>
        <v>#NAME?</v>
      </c>
      <c r="F90" s="580" t="e">
        <f t="shared" ca="1" si="11"/>
        <v>#N/A</v>
      </c>
      <c r="G90" s="580">
        <f t="shared" ca="1" si="13"/>
        <v>0</v>
      </c>
      <c r="H90" s="579" t="e">
        <f t="shared" ca="1" si="14"/>
        <v>#NUM!</v>
      </c>
      <c r="I90" s="578" t="e">
        <f t="shared" si="12"/>
        <v>#NUM!</v>
      </c>
    </row>
    <row r="91" spans="1:9" x14ac:dyDescent="0.2">
      <c r="A91" s="572">
        <v>88</v>
      </c>
      <c r="B91" s="582" t="e">
        <f ca="1"/>
        <v>#NAME?</v>
      </c>
      <c r="C91" s="581" t="e">
        <f ca="1"/>
        <v>#N/A</v>
      </c>
      <c r="D91" s="580" t="e">
        <f t="shared" ca="1" si="10"/>
        <v>#N/A</v>
      </c>
      <c r="E91" s="580" t="e">
        <f ca="1"/>
        <v>#NAME?</v>
      </c>
      <c r="F91" s="580" t="e">
        <f t="shared" ca="1" si="11"/>
        <v>#N/A</v>
      </c>
      <c r="G91" s="580">
        <f t="shared" ca="1" si="13"/>
        <v>0</v>
      </c>
      <c r="H91" s="579" t="e">
        <f t="shared" ca="1" si="14"/>
        <v>#NUM!</v>
      </c>
      <c r="I91" s="578" t="e">
        <f t="shared" si="12"/>
        <v>#NUM!</v>
      </c>
    </row>
    <row r="92" spans="1:9" x14ac:dyDescent="0.2">
      <c r="A92" s="572">
        <v>89</v>
      </c>
      <c r="B92" s="582" t="e">
        <f ca="1"/>
        <v>#NAME?</v>
      </c>
      <c r="C92" s="581" t="e">
        <f ca="1"/>
        <v>#N/A</v>
      </c>
      <c r="D92" s="580" t="e">
        <f t="shared" ca="1" si="10"/>
        <v>#N/A</v>
      </c>
      <c r="E92" s="580" t="e">
        <f ca="1"/>
        <v>#NAME?</v>
      </c>
      <c r="F92" s="580" t="e">
        <f t="shared" ca="1" si="11"/>
        <v>#N/A</v>
      </c>
      <c r="G92" s="580">
        <f t="shared" ca="1" si="13"/>
        <v>0</v>
      </c>
      <c r="H92" s="579" t="e">
        <f t="shared" ca="1" si="14"/>
        <v>#NUM!</v>
      </c>
      <c r="I92" s="578" t="e">
        <f t="shared" si="12"/>
        <v>#NUM!</v>
      </c>
    </row>
    <row r="93" spans="1:9" x14ac:dyDescent="0.2">
      <c r="A93" s="572">
        <v>90</v>
      </c>
      <c r="B93" s="582" t="e">
        <f ca="1"/>
        <v>#NAME?</v>
      </c>
      <c r="C93" s="581" t="e">
        <f ca="1"/>
        <v>#N/A</v>
      </c>
      <c r="D93" s="580" t="e">
        <f t="shared" ca="1" si="10"/>
        <v>#N/A</v>
      </c>
      <c r="E93" s="580" t="e">
        <f ca="1"/>
        <v>#NAME?</v>
      </c>
      <c r="F93" s="580" t="e">
        <f t="shared" ca="1" si="11"/>
        <v>#N/A</v>
      </c>
      <c r="G93" s="580">
        <f t="shared" ca="1" si="13"/>
        <v>0</v>
      </c>
      <c r="H93" s="579" t="e">
        <f t="shared" ca="1" si="14"/>
        <v>#NUM!</v>
      </c>
      <c r="I93" s="578" t="e">
        <f t="shared" si="12"/>
        <v>#NUM!</v>
      </c>
    </row>
    <row r="94" spans="1:9" x14ac:dyDescent="0.2">
      <c r="A94" s="572">
        <v>91</v>
      </c>
      <c r="B94" s="582" t="e">
        <f ca="1"/>
        <v>#NAME?</v>
      </c>
      <c r="C94" s="581" t="e">
        <f ca="1"/>
        <v>#N/A</v>
      </c>
      <c r="D94" s="580" t="e">
        <f t="shared" ca="1" si="10"/>
        <v>#N/A</v>
      </c>
      <c r="E94" s="580" t="e">
        <f ca="1"/>
        <v>#NAME?</v>
      </c>
      <c r="F94" s="580" t="e">
        <f t="shared" ca="1" si="11"/>
        <v>#N/A</v>
      </c>
      <c r="G94" s="580">
        <f t="shared" ca="1" si="13"/>
        <v>0</v>
      </c>
      <c r="H94" s="579" t="e">
        <f t="shared" ca="1" si="14"/>
        <v>#NUM!</v>
      </c>
      <c r="I94" s="578" t="e">
        <f t="shared" si="12"/>
        <v>#NUM!</v>
      </c>
    </row>
    <row r="95" spans="1:9" x14ac:dyDescent="0.2">
      <c r="A95" s="572">
        <v>92</v>
      </c>
      <c r="B95" s="582" t="e">
        <f ca="1"/>
        <v>#NAME?</v>
      </c>
      <c r="C95" s="581" t="e">
        <f ca="1"/>
        <v>#N/A</v>
      </c>
      <c r="D95" s="580" t="e">
        <f t="shared" ca="1" si="10"/>
        <v>#N/A</v>
      </c>
      <c r="E95" s="580" t="e">
        <f ca="1"/>
        <v>#NAME?</v>
      </c>
      <c r="F95" s="580" t="e">
        <f t="shared" ca="1" si="11"/>
        <v>#N/A</v>
      </c>
      <c r="G95" s="580">
        <f t="shared" ca="1" si="13"/>
        <v>0</v>
      </c>
      <c r="H95" s="579" t="e">
        <f t="shared" ca="1" si="14"/>
        <v>#NUM!</v>
      </c>
      <c r="I95" s="578" t="e">
        <f t="shared" si="12"/>
        <v>#NUM!</v>
      </c>
    </row>
    <row r="96" spans="1:9" x14ac:dyDescent="0.2">
      <c r="A96" s="572">
        <v>93</v>
      </c>
      <c r="B96" s="582" t="e">
        <f ca="1"/>
        <v>#NAME?</v>
      </c>
      <c r="C96" s="581" t="e">
        <f ca="1"/>
        <v>#N/A</v>
      </c>
      <c r="D96" s="580" t="e">
        <f t="shared" ca="1" si="10"/>
        <v>#N/A</v>
      </c>
      <c r="E96" s="580" t="e">
        <f ca="1"/>
        <v>#NAME?</v>
      </c>
      <c r="F96" s="580" t="e">
        <f t="shared" ca="1" si="11"/>
        <v>#N/A</v>
      </c>
      <c r="G96" s="580">
        <f t="shared" ca="1" si="13"/>
        <v>0</v>
      </c>
      <c r="H96" s="579" t="e">
        <f t="shared" ca="1" si="14"/>
        <v>#NUM!</v>
      </c>
      <c r="I96" s="578" t="e">
        <f t="shared" si="12"/>
        <v>#NUM!</v>
      </c>
    </row>
    <row r="97" spans="1:9" x14ac:dyDescent="0.2">
      <c r="A97" s="572">
        <v>94</v>
      </c>
      <c r="B97" s="582" t="e">
        <f ca="1"/>
        <v>#NAME?</v>
      </c>
      <c r="C97" s="581" t="e">
        <f ca="1"/>
        <v>#N/A</v>
      </c>
      <c r="D97" s="580" t="e">
        <f t="shared" ca="1" si="10"/>
        <v>#N/A</v>
      </c>
      <c r="E97" s="580" t="e">
        <f ca="1"/>
        <v>#NAME?</v>
      </c>
      <c r="F97" s="580" t="e">
        <f t="shared" ca="1" si="11"/>
        <v>#N/A</v>
      </c>
      <c r="G97" s="580">
        <f t="shared" ca="1" si="13"/>
        <v>0</v>
      </c>
      <c r="H97" s="579" t="e">
        <f t="shared" ca="1" si="14"/>
        <v>#NUM!</v>
      </c>
      <c r="I97" s="578" t="e">
        <f t="shared" si="12"/>
        <v>#NUM!</v>
      </c>
    </row>
    <row r="98" spans="1:9" x14ac:dyDescent="0.2">
      <c r="A98" s="572">
        <v>95</v>
      </c>
      <c r="B98" s="582" t="e">
        <f ca="1"/>
        <v>#NAME?</v>
      </c>
      <c r="C98" s="581" t="e">
        <f ca="1"/>
        <v>#N/A</v>
      </c>
      <c r="D98" s="580" t="e">
        <f t="shared" ca="1" si="10"/>
        <v>#N/A</v>
      </c>
      <c r="E98" s="580" t="e">
        <f ca="1"/>
        <v>#NAME?</v>
      </c>
      <c r="F98" s="580" t="e">
        <f t="shared" ca="1" si="11"/>
        <v>#N/A</v>
      </c>
      <c r="G98" s="580">
        <f t="shared" ca="1" si="13"/>
        <v>0</v>
      </c>
      <c r="H98" s="579" t="e">
        <f t="shared" ca="1" si="14"/>
        <v>#NUM!</v>
      </c>
      <c r="I98" s="578" t="e">
        <f t="shared" si="12"/>
        <v>#NUM!</v>
      </c>
    </row>
    <row r="99" spans="1:9" x14ac:dyDescent="0.2">
      <c r="A99" s="572">
        <v>96</v>
      </c>
      <c r="B99" s="582" t="e">
        <f ca="1"/>
        <v>#NAME?</v>
      </c>
      <c r="C99" s="581" t="e">
        <f ca="1"/>
        <v>#N/A</v>
      </c>
      <c r="D99" s="580" t="e">
        <f t="shared" ca="1" si="10"/>
        <v>#N/A</v>
      </c>
      <c r="E99" s="580" t="e">
        <f ca="1"/>
        <v>#NAME?</v>
      </c>
      <c r="F99" s="580" t="e">
        <f t="shared" ca="1" si="11"/>
        <v>#N/A</v>
      </c>
      <c r="G99" s="580">
        <f t="shared" ca="1" si="13"/>
        <v>0</v>
      </c>
      <c r="H99" s="579" t="e">
        <f t="shared" ca="1" si="14"/>
        <v>#NUM!</v>
      </c>
      <c r="I99" s="578" t="e">
        <f t="shared" si="12"/>
        <v>#NUM!</v>
      </c>
    </row>
    <row r="100" spans="1:9" x14ac:dyDescent="0.2">
      <c r="A100" s="572">
        <v>97</v>
      </c>
      <c r="B100" s="582" t="e">
        <f ca="1"/>
        <v>#NAME?</v>
      </c>
      <c r="C100" s="581" t="e">
        <f ca="1"/>
        <v>#N/A</v>
      </c>
      <c r="D100" s="580" t="e">
        <f t="shared" ref="D100:D123" ca="1" si="15">IF(ISNUMBER($B101),FirstNominal,NA())</f>
        <v>#N/A</v>
      </c>
      <c r="E100" s="580" t="e">
        <f ca="1"/>
        <v>#NAME?</v>
      </c>
      <c r="F100" s="580" t="e">
        <f t="shared" ref="F100:F123" ca="1" si="16">IF(ISNUMBER($B101),FirstNominal,NA())</f>
        <v>#N/A</v>
      </c>
      <c r="G100" s="580">
        <f t="shared" ca="1" si="13"/>
        <v>0</v>
      </c>
      <c r="H100" s="579" t="e">
        <f t="shared" ca="1" si="14"/>
        <v>#NUM!</v>
      </c>
      <c r="I100" s="578" t="e">
        <f t="shared" ref="I100:I123" si="17">PPMT(Rate,$A100,Payments,FirstNominal)</f>
        <v>#NUM!</v>
      </c>
    </row>
    <row r="101" spans="1:9" x14ac:dyDescent="0.2">
      <c r="A101" s="572">
        <v>98</v>
      </c>
      <c r="B101" s="582" t="e">
        <f ca="1"/>
        <v>#NAME?</v>
      </c>
      <c r="C101" s="581" t="e">
        <f ca="1"/>
        <v>#N/A</v>
      </c>
      <c r="D101" s="580" t="e">
        <f t="shared" ca="1" si="15"/>
        <v>#N/A</v>
      </c>
      <c r="E101" s="580" t="e">
        <f ca="1"/>
        <v>#NAME?</v>
      </c>
      <c r="F101" s="580" t="e">
        <f t="shared" ca="1" si="16"/>
        <v>#N/A</v>
      </c>
      <c r="G101" s="580">
        <f t="shared" ref="G101:G123" ca="1" si="18">IF(ISNA($B102),NA(),MAX(G100-StepDecrement,0))</f>
        <v>0</v>
      </c>
      <c r="H101" s="579" t="e">
        <f t="shared" ref="H101:H123" ca="1" si="19">IF(ISNA($B102),NA(),H100+I100)</f>
        <v>#NUM!</v>
      </c>
      <c r="I101" s="578" t="e">
        <f t="shared" si="17"/>
        <v>#NUM!</v>
      </c>
    </row>
    <row r="102" spans="1:9" x14ac:dyDescent="0.2">
      <c r="A102" s="572">
        <v>99</v>
      </c>
      <c r="B102" s="582" t="e">
        <f ca="1"/>
        <v>#NAME?</v>
      </c>
      <c r="C102" s="581" t="e">
        <f ca="1"/>
        <v>#N/A</v>
      </c>
      <c r="D102" s="580" t="e">
        <f t="shared" ca="1" si="15"/>
        <v>#N/A</v>
      </c>
      <c r="E102" s="580" t="e">
        <f ca="1"/>
        <v>#NAME?</v>
      </c>
      <c r="F102" s="580" t="e">
        <f t="shared" ca="1" si="16"/>
        <v>#N/A</v>
      </c>
      <c r="G102" s="580">
        <f t="shared" ca="1" si="18"/>
        <v>0</v>
      </c>
      <c r="H102" s="579" t="e">
        <f t="shared" ca="1" si="19"/>
        <v>#NUM!</v>
      </c>
      <c r="I102" s="578" t="e">
        <f t="shared" si="17"/>
        <v>#NUM!</v>
      </c>
    </row>
    <row r="103" spans="1:9" x14ac:dyDescent="0.2">
      <c r="A103" s="572">
        <v>100</v>
      </c>
      <c r="B103" s="582" t="e">
        <f ca="1"/>
        <v>#NAME?</v>
      </c>
      <c r="C103" s="581" t="e">
        <f ca="1"/>
        <v>#N/A</v>
      </c>
      <c r="D103" s="580" t="e">
        <f t="shared" ca="1" si="15"/>
        <v>#N/A</v>
      </c>
      <c r="E103" s="580" t="e">
        <f ca="1"/>
        <v>#NAME?</v>
      </c>
      <c r="F103" s="580" t="e">
        <f t="shared" ca="1" si="16"/>
        <v>#N/A</v>
      </c>
      <c r="G103" s="580">
        <f t="shared" ca="1" si="18"/>
        <v>0</v>
      </c>
      <c r="H103" s="579" t="e">
        <f t="shared" ca="1" si="19"/>
        <v>#NUM!</v>
      </c>
      <c r="I103" s="578" t="e">
        <f t="shared" si="17"/>
        <v>#NUM!</v>
      </c>
    </row>
    <row r="104" spans="1:9" x14ac:dyDescent="0.2">
      <c r="A104" s="572">
        <v>101</v>
      </c>
      <c r="B104" s="582" t="e">
        <f ca="1"/>
        <v>#NAME?</v>
      </c>
      <c r="C104" s="581" t="e">
        <f ca="1"/>
        <v>#N/A</v>
      </c>
      <c r="D104" s="580" t="e">
        <f t="shared" ca="1" si="15"/>
        <v>#N/A</v>
      </c>
      <c r="E104" s="580" t="e">
        <f ca="1"/>
        <v>#NAME?</v>
      </c>
      <c r="F104" s="580" t="e">
        <f t="shared" ca="1" si="16"/>
        <v>#N/A</v>
      </c>
      <c r="G104" s="580">
        <f t="shared" ca="1" si="18"/>
        <v>0</v>
      </c>
      <c r="H104" s="579" t="e">
        <f t="shared" ca="1" si="19"/>
        <v>#NUM!</v>
      </c>
      <c r="I104" s="578" t="e">
        <f t="shared" si="17"/>
        <v>#NUM!</v>
      </c>
    </row>
    <row r="105" spans="1:9" x14ac:dyDescent="0.2">
      <c r="A105" s="572">
        <v>102</v>
      </c>
      <c r="B105" s="582" t="e">
        <f ca="1"/>
        <v>#NAME?</v>
      </c>
      <c r="C105" s="581" t="e">
        <f ca="1"/>
        <v>#N/A</v>
      </c>
      <c r="D105" s="580" t="e">
        <f t="shared" ca="1" si="15"/>
        <v>#N/A</v>
      </c>
      <c r="E105" s="580" t="e">
        <f ca="1"/>
        <v>#NAME?</v>
      </c>
      <c r="F105" s="580" t="e">
        <f t="shared" ca="1" si="16"/>
        <v>#N/A</v>
      </c>
      <c r="G105" s="580">
        <f t="shared" ca="1" si="18"/>
        <v>0</v>
      </c>
      <c r="H105" s="579" t="e">
        <f t="shared" ca="1" si="19"/>
        <v>#NUM!</v>
      </c>
      <c r="I105" s="578" t="e">
        <f t="shared" si="17"/>
        <v>#NUM!</v>
      </c>
    </row>
    <row r="106" spans="1:9" x14ac:dyDescent="0.2">
      <c r="A106" s="572">
        <v>103</v>
      </c>
      <c r="B106" s="582" t="e">
        <f ca="1"/>
        <v>#NAME?</v>
      </c>
      <c r="C106" s="581" t="e">
        <f ca="1"/>
        <v>#N/A</v>
      </c>
      <c r="D106" s="580" t="e">
        <f t="shared" ca="1" si="15"/>
        <v>#N/A</v>
      </c>
      <c r="E106" s="580" t="e">
        <f ca="1"/>
        <v>#NAME?</v>
      </c>
      <c r="F106" s="580" t="e">
        <f t="shared" ca="1" si="16"/>
        <v>#N/A</v>
      </c>
      <c r="G106" s="580">
        <f t="shared" ca="1" si="18"/>
        <v>0</v>
      </c>
      <c r="H106" s="579" t="e">
        <f t="shared" ca="1" si="19"/>
        <v>#NUM!</v>
      </c>
      <c r="I106" s="578" t="e">
        <f t="shared" si="17"/>
        <v>#NUM!</v>
      </c>
    </row>
    <row r="107" spans="1:9" x14ac:dyDescent="0.2">
      <c r="A107" s="572">
        <v>104</v>
      </c>
      <c r="B107" s="582" t="e">
        <f ca="1"/>
        <v>#NAME?</v>
      </c>
      <c r="C107" s="581" t="e">
        <f ca="1"/>
        <v>#N/A</v>
      </c>
      <c r="D107" s="580" t="e">
        <f t="shared" ca="1" si="15"/>
        <v>#N/A</v>
      </c>
      <c r="E107" s="580" t="e">
        <f ca="1"/>
        <v>#NAME?</v>
      </c>
      <c r="F107" s="580" t="e">
        <f t="shared" ca="1" si="16"/>
        <v>#N/A</v>
      </c>
      <c r="G107" s="580">
        <f t="shared" ca="1" si="18"/>
        <v>0</v>
      </c>
      <c r="H107" s="579" t="e">
        <f t="shared" ca="1" si="19"/>
        <v>#NUM!</v>
      </c>
      <c r="I107" s="578" t="e">
        <f t="shared" si="17"/>
        <v>#NUM!</v>
      </c>
    </row>
    <row r="108" spans="1:9" x14ac:dyDescent="0.2">
      <c r="A108" s="572">
        <v>105</v>
      </c>
      <c r="B108" s="582" t="e">
        <f ca="1"/>
        <v>#NAME?</v>
      </c>
      <c r="C108" s="581" t="e">
        <f ca="1"/>
        <v>#N/A</v>
      </c>
      <c r="D108" s="580" t="e">
        <f t="shared" ca="1" si="15"/>
        <v>#N/A</v>
      </c>
      <c r="E108" s="580" t="e">
        <f ca="1"/>
        <v>#NAME?</v>
      </c>
      <c r="F108" s="580" t="e">
        <f t="shared" ca="1" si="16"/>
        <v>#N/A</v>
      </c>
      <c r="G108" s="580">
        <f t="shared" ca="1" si="18"/>
        <v>0</v>
      </c>
      <c r="H108" s="579" t="e">
        <f t="shared" ca="1" si="19"/>
        <v>#NUM!</v>
      </c>
      <c r="I108" s="578" t="e">
        <f t="shared" si="17"/>
        <v>#NUM!</v>
      </c>
    </row>
    <row r="109" spans="1:9" x14ac:dyDescent="0.2">
      <c r="A109" s="572">
        <v>106</v>
      </c>
      <c r="B109" s="582" t="e">
        <f ca="1"/>
        <v>#NAME?</v>
      </c>
      <c r="C109" s="581" t="e">
        <f ca="1"/>
        <v>#N/A</v>
      </c>
      <c r="D109" s="580" t="e">
        <f t="shared" ca="1" si="15"/>
        <v>#N/A</v>
      </c>
      <c r="E109" s="580" t="e">
        <f ca="1"/>
        <v>#NAME?</v>
      </c>
      <c r="F109" s="580" t="e">
        <f t="shared" ca="1" si="16"/>
        <v>#N/A</v>
      </c>
      <c r="G109" s="580">
        <f t="shared" ca="1" si="18"/>
        <v>0</v>
      </c>
      <c r="H109" s="579" t="e">
        <f t="shared" ca="1" si="19"/>
        <v>#NUM!</v>
      </c>
      <c r="I109" s="578" t="e">
        <f t="shared" si="17"/>
        <v>#NUM!</v>
      </c>
    </row>
    <row r="110" spans="1:9" x14ac:dyDescent="0.2">
      <c r="A110" s="572">
        <v>107</v>
      </c>
      <c r="B110" s="582" t="e">
        <f ca="1"/>
        <v>#NAME?</v>
      </c>
      <c r="C110" s="581" t="e">
        <f ca="1"/>
        <v>#N/A</v>
      </c>
      <c r="D110" s="580" t="e">
        <f t="shared" ca="1" si="15"/>
        <v>#N/A</v>
      </c>
      <c r="E110" s="580" t="e">
        <f ca="1"/>
        <v>#NAME?</v>
      </c>
      <c r="F110" s="580" t="e">
        <f t="shared" ca="1" si="16"/>
        <v>#N/A</v>
      </c>
      <c r="G110" s="580">
        <f t="shared" ca="1" si="18"/>
        <v>0</v>
      </c>
      <c r="H110" s="579" t="e">
        <f t="shared" ca="1" si="19"/>
        <v>#NUM!</v>
      </c>
      <c r="I110" s="578" t="e">
        <f t="shared" si="17"/>
        <v>#NUM!</v>
      </c>
    </row>
    <row r="111" spans="1:9" x14ac:dyDescent="0.2">
      <c r="A111" s="572">
        <v>108</v>
      </c>
      <c r="B111" s="582" t="e">
        <f ca="1"/>
        <v>#NAME?</v>
      </c>
      <c r="C111" s="581" t="e">
        <f ca="1"/>
        <v>#N/A</v>
      </c>
      <c r="D111" s="580" t="e">
        <f t="shared" ca="1" si="15"/>
        <v>#N/A</v>
      </c>
      <c r="E111" s="580" t="e">
        <f ca="1"/>
        <v>#NAME?</v>
      </c>
      <c r="F111" s="580" t="e">
        <f t="shared" ca="1" si="16"/>
        <v>#N/A</v>
      </c>
      <c r="G111" s="580">
        <f t="shared" ca="1" si="18"/>
        <v>0</v>
      </c>
      <c r="H111" s="579" t="e">
        <f t="shared" ca="1" si="19"/>
        <v>#NUM!</v>
      </c>
      <c r="I111" s="578" t="e">
        <f t="shared" si="17"/>
        <v>#NUM!</v>
      </c>
    </row>
    <row r="112" spans="1:9" x14ac:dyDescent="0.2">
      <c r="A112" s="572">
        <v>109</v>
      </c>
      <c r="B112" s="582" t="e">
        <f ca="1"/>
        <v>#NAME?</v>
      </c>
      <c r="C112" s="581" t="e">
        <f ca="1"/>
        <v>#N/A</v>
      </c>
      <c r="D112" s="580" t="e">
        <f t="shared" ca="1" si="15"/>
        <v>#N/A</v>
      </c>
      <c r="E112" s="580" t="e">
        <f ca="1"/>
        <v>#NAME?</v>
      </c>
      <c r="F112" s="580" t="e">
        <f t="shared" ca="1" si="16"/>
        <v>#N/A</v>
      </c>
      <c r="G112" s="580">
        <f t="shared" ca="1" si="18"/>
        <v>0</v>
      </c>
      <c r="H112" s="579" t="e">
        <f t="shared" ca="1" si="19"/>
        <v>#NUM!</v>
      </c>
      <c r="I112" s="578" t="e">
        <f t="shared" si="17"/>
        <v>#NUM!</v>
      </c>
    </row>
    <row r="113" spans="1:9" x14ac:dyDescent="0.2">
      <c r="A113" s="572">
        <v>110</v>
      </c>
      <c r="B113" s="582" t="e">
        <f ca="1"/>
        <v>#NAME?</v>
      </c>
      <c r="C113" s="581" t="e">
        <f ca="1"/>
        <v>#N/A</v>
      </c>
      <c r="D113" s="580" t="e">
        <f t="shared" ca="1" si="15"/>
        <v>#N/A</v>
      </c>
      <c r="E113" s="580" t="e">
        <f ca="1"/>
        <v>#NAME?</v>
      </c>
      <c r="F113" s="580" t="e">
        <f t="shared" ca="1" si="16"/>
        <v>#N/A</v>
      </c>
      <c r="G113" s="580">
        <f t="shared" ca="1" si="18"/>
        <v>0</v>
      </c>
      <c r="H113" s="579" t="e">
        <f t="shared" ca="1" si="19"/>
        <v>#NUM!</v>
      </c>
      <c r="I113" s="578" t="e">
        <f t="shared" si="17"/>
        <v>#NUM!</v>
      </c>
    </row>
    <row r="114" spans="1:9" x14ac:dyDescent="0.2">
      <c r="A114" s="572">
        <v>111</v>
      </c>
      <c r="B114" s="582" t="e">
        <f ca="1"/>
        <v>#NAME?</v>
      </c>
      <c r="C114" s="581" t="e">
        <f ca="1"/>
        <v>#N/A</v>
      </c>
      <c r="D114" s="580" t="e">
        <f t="shared" ca="1" si="15"/>
        <v>#N/A</v>
      </c>
      <c r="E114" s="580" t="e">
        <f ca="1"/>
        <v>#NAME?</v>
      </c>
      <c r="F114" s="580" t="e">
        <f t="shared" ca="1" si="16"/>
        <v>#N/A</v>
      </c>
      <c r="G114" s="580">
        <f t="shared" ca="1" si="18"/>
        <v>0</v>
      </c>
      <c r="H114" s="579" t="e">
        <f t="shared" ca="1" si="19"/>
        <v>#NUM!</v>
      </c>
      <c r="I114" s="578" t="e">
        <f t="shared" si="17"/>
        <v>#NUM!</v>
      </c>
    </row>
    <row r="115" spans="1:9" x14ac:dyDescent="0.2">
      <c r="A115" s="572">
        <v>112</v>
      </c>
      <c r="B115" s="582" t="e">
        <f ca="1"/>
        <v>#NAME?</v>
      </c>
      <c r="C115" s="581" t="e">
        <f ca="1"/>
        <v>#N/A</v>
      </c>
      <c r="D115" s="580" t="e">
        <f t="shared" ca="1" si="15"/>
        <v>#N/A</v>
      </c>
      <c r="E115" s="580" t="e">
        <f ca="1"/>
        <v>#NAME?</v>
      </c>
      <c r="F115" s="580" t="e">
        <f t="shared" ca="1" si="16"/>
        <v>#N/A</v>
      </c>
      <c r="G115" s="580">
        <f t="shared" ca="1" si="18"/>
        <v>0</v>
      </c>
      <c r="H115" s="579" t="e">
        <f t="shared" ca="1" si="19"/>
        <v>#NUM!</v>
      </c>
      <c r="I115" s="578" t="e">
        <f t="shared" si="17"/>
        <v>#NUM!</v>
      </c>
    </row>
    <row r="116" spans="1:9" x14ac:dyDescent="0.2">
      <c r="A116" s="572">
        <v>113</v>
      </c>
      <c r="B116" s="582" t="e">
        <f ca="1"/>
        <v>#NAME?</v>
      </c>
      <c r="C116" s="581" t="e">
        <f ca="1"/>
        <v>#N/A</v>
      </c>
      <c r="D116" s="580" t="e">
        <f t="shared" ca="1" si="15"/>
        <v>#N/A</v>
      </c>
      <c r="E116" s="580" t="e">
        <f ca="1"/>
        <v>#NAME?</v>
      </c>
      <c r="F116" s="580" t="e">
        <f t="shared" ca="1" si="16"/>
        <v>#N/A</v>
      </c>
      <c r="G116" s="580">
        <f t="shared" ca="1" si="18"/>
        <v>0</v>
      </c>
      <c r="H116" s="579" t="e">
        <f t="shared" ca="1" si="19"/>
        <v>#NUM!</v>
      </c>
      <c r="I116" s="578" t="e">
        <f t="shared" si="17"/>
        <v>#NUM!</v>
      </c>
    </row>
    <row r="117" spans="1:9" x14ac:dyDescent="0.2">
      <c r="A117" s="572">
        <v>114</v>
      </c>
      <c r="B117" s="582" t="e">
        <f ca="1"/>
        <v>#NAME?</v>
      </c>
      <c r="C117" s="581" t="e">
        <f ca="1"/>
        <v>#N/A</v>
      </c>
      <c r="D117" s="580" t="e">
        <f t="shared" ca="1" si="15"/>
        <v>#N/A</v>
      </c>
      <c r="E117" s="580" t="e">
        <f ca="1"/>
        <v>#NAME?</v>
      </c>
      <c r="F117" s="580" t="e">
        <f t="shared" ca="1" si="16"/>
        <v>#N/A</v>
      </c>
      <c r="G117" s="580">
        <f t="shared" ca="1" si="18"/>
        <v>0</v>
      </c>
      <c r="H117" s="579" t="e">
        <f t="shared" ca="1" si="19"/>
        <v>#NUM!</v>
      </c>
      <c r="I117" s="578" t="e">
        <f t="shared" si="17"/>
        <v>#NUM!</v>
      </c>
    </row>
    <row r="118" spans="1:9" x14ac:dyDescent="0.2">
      <c r="A118" s="572">
        <v>115</v>
      </c>
      <c r="B118" s="582" t="e">
        <f ca="1"/>
        <v>#NAME?</v>
      </c>
      <c r="C118" s="581" t="e">
        <f ca="1"/>
        <v>#N/A</v>
      </c>
      <c r="D118" s="580" t="e">
        <f t="shared" ca="1" si="15"/>
        <v>#N/A</v>
      </c>
      <c r="E118" s="580" t="e">
        <f ca="1"/>
        <v>#NAME?</v>
      </c>
      <c r="F118" s="580" t="e">
        <f t="shared" ca="1" si="16"/>
        <v>#N/A</v>
      </c>
      <c r="G118" s="580">
        <f t="shared" ca="1" si="18"/>
        <v>0</v>
      </c>
      <c r="H118" s="579" t="e">
        <f t="shared" ca="1" si="19"/>
        <v>#NUM!</v>
      </c>
      <c r="I118" s="578" t="e">
        <f t="shared" si="17"/>
        <v>#NUM!</v>
      </c>
    </row>
    <row r="119" spans="1:9" x14ac:dyDescent="0.2">
      <c r="A119" s="572">
        <v>116</v>
      </c>
      <c r="B119" s="582" t="e">
        <f ca="1"/>
        <v>#NAME?</v>
      </c>
      <c r="C119" s="581" t="e">
        <f ca="1"/>
        <v>#N/A</v>
      </c>
      <c r="D119" s="580" t="e">
        <f t="shared" ca="1" si="15"/>
        <v>#N/A</v>
      </c>
      <c r="E119" s="580" t="e">
        <f ca="1"/>
        <v>#NAME?</v>
      </c>
      <c r="F119" s="580" t="e">
        <f t="shared" ca="1" si="16"/>
        <v>#N/A</v>
      </c>
      <c r="G119" s="580">
        <f t="shared" ca="1" si="18"/>
        <v>0</v>
      </c>
      <c r="H119" s="579" t="e">
        <f t="shared" ca="1" si="19"/>
        <v>#NUM!</v>
      </c>
      <c r="I119" s="578" t="e">
        <f t="shared" si="17"/>
        <v>#NUM!</v>
      </c>
    </row>
    <row r="120" spans="1:9" x14ac:dyDescent="0.2">
      <c r="A120" s="572">
        <v>117</v>
      </c>
      <c r="B120" s="582" t="e">
        <f ca="1"/>
        <v>#NAME?</v>
      </c>
      <c r="C120" s="581" t="e">
        <f ca="1"/>
        <v>#N/A</v>
      </c>
      <c r="D120" s="580" t="e">
        <f t="shared" ca="1" si="15"/>
        <v>#N/A</v>
      </c>
      <c r="E120" s="580" t="e">
        <f ca="1"/>
        <v>#NAME?</v>
      </c>
      <c r="F120" s="580" t="e">
        <f t="shared" ca="1" si="16"/>
        <v>#N/A</v>
      </c>
      <c r="G120" s="580">
        <f t="shared" ca="1" si="18"/>
        <v>0</v>
      </c>
      <c r="H120" s="579" t="e">
        <f t="shared" ca="1" si="19"/>
        <v>#NUM!</v>
      </c>
      <c r="I120" s="578" t="e">
        <f t="shared" si="17"/>
        <v>#NUM!</v>
      </c>
    </row>
    <row r="121" spans="1:9" x14ac:dyDescent="0.2">
      <c r="A121" s="572">
        <v>118</v>
      </c>
      <c r="B121" s="582" t="e">
        <f ca="1"/>
        <v>#NAME?</v>
      </c>
      <c r="C121" s="581" t="e">
        <f ca="1"/>
        <v>#N/A</v>
      </c>
      <c r="D121" s="580" t="e">
        <f t="shared" ca="1" si="15"/>
        <v>#N/A</v>
      </c>
      <c r="E121" s="580" t="e">
        <f ca="1"/>
        <v>#NAME?</v>
      </c>
      <c r="F121" s="580" t="e">
        <f t="shared" ca="1" si="16"/>
        <v>#N/A</v>
      </c>
      <c r="G121" s="580">
        <f t="shared" ca="1" si="18"/>
        <v>0</v>
      </c>
      <c r="H121" s="579" t="e">
        <f t="shared" ca="1" si="19"/>
        <v>#NUM!</v>
      </c>
      <c r="I121" s="578" t="e">
        <f t="shared" si="17"/>
        <v>#NUM!</v>
      </c>
    </row>
    <row r="122" spans="1:9" x14ac:dyDescent="0.2">
      <c r="A122" s="572">
        <v>119</v>
      </c>
      <c r="B122" s="582" t="e">
        <f ca="1"/>
        <v>#NAME?</v>
      </c>
      <c r="C122" s="581" t="e">
        <f ca="1"/>
        <v>#N/A</v>
      </c>
      <c r="D122" s="580" t="e">
        <f t="shared" ca="1" si="15"/>
        <v>#N/A</v>
      </c>
      <c r="E122" s="580" t="e">
        <f ca="1"/>
        <v>#NAME?</v>
      </c>
      <c r="F122" s="580" t="e">
        <f t="shared" ca="1" si="16"/>
        <v>#N/A</v>
      </c>
      <c r="G122" s="580">
        <f t="shared" ca="1" si="18"/>
        <v>0</v>
      </c>
      <c r="H122" s="579" t="e">
        <f t="shared" ca="1" si="19"/>
        <v>#NUM!</v>
      </c>
      <c r="I122" s="578" t="e">
        <f t="shared" si="17"/>
        <v>#NUM!</v>
      </c>
    </row>
    <row r="123" spans="1:9" x14ac:dyDescent="0.2">
      <c r="A123" s="572">
        <v>120</v>
      </c>
      <c r="B123" s="577" t="e">
        <f ca="1"/>
        <v>#NAME?</v>
      </c>
      <c r="C123" s="576" t="e">
        <v>#N/A</v>
      </c>
      <c r="D123" s="575" t="e">
        <f t="shared" si="15"/>
        <v>#N/A</v>
      </c>
      <c r="E123" s="575" t="e">
        <f ca="1"/>
        <v>#NAME?</v>
      </c>
      <c r="F123" s="575" t="e">
        <f t="shared" si="16"/>
        <v>#N/A</v>
      </c>
      <c r="G123" s="575">
        <f t="shared" ca="1" si="18"/>
        <v>0</v>
      </c>
      <c r="H123" s="574" t="e">
        <f t="shared" ca="1" si="19"/>
        <v>#NUM!</v>
      </c>
      <c r="I123" s="573" t="e">
        <f t="shared" si="17"/>
        <v>#NUM!</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3"/>
  <sheetViews>
    <sheetView workbookViewId="0">
      <selection activeCell="B1" sqref="B1"/>
    </sheetView>
  </sheetViews>
  <sheetFormatPr defaultRowHeight="11.25" x14ac:dyDescent="0.2"/>
  <cols>
    <col min="1" max="1" width="3.5703125" style="572" bestFit="1" customWidth="1"/>
    <col min="2" max="2" width="14.140625" style="572" bestFit="1" customWidth="1"/>
    <col min="3" max="4" width="10" style="572" bestFit="1" customWidth="1"/>
    <col min="5" max="5" width="10" style="572" customWidth="1"/>
    <col min="6" max="8" width="10" style="572" bestFit="1" customWidth="1"/>
    <col min="9" max="9" width="12.140625" style="572" bestFit="1" customWidth="1"/>
    <col min="10" max="16384" width="9.140625" style="572"/>
  </cols>
  <sheetData>
    <row r="1" spans="1:9" ht="15" x14ac:dyDescent="0.25">
      <c r="B1" s="596" t="e">
        <f ca="1">Pricing_IRS!$G$14</f>
        <v>#NAME?</v>
      </c>
      <c r="C1" s="595" t="str">
        <f>UPPER(Pricing_IRS!$G$18)</f>
        <v>NONE</v>
      </c>
      <c r="D1" s="595">
        <f>Pricing_IRS!$G$17</f>
        <v>1000000</v>
      </c>
      <c r="F1" s="594">
        <v>20</v>
      </c>
      <c r="G1" s="593">
        <f>FirstNominal/Payments</f>
        <v>50000</v>
      </c>
      <c r="H1" s="592">
        <f>Pricing_IRS!$G$25</f>
        <v>0</v>
      </c>
      <c r="I1" s="591" t="e">
        <f ca="1">SUM(_xll.ohPack(I4:I123))</f>
        <v>#NAME?</v>
      </c>
    </row>
    <row r="3" spans="1:9" x14ac:dyDescent="0.2">
      <c r="B3" s="588" t="s">
        <v>275</v>
      </c>
      <c r="C3" s="590" t="s">
        <v>96</v>
      </c>
      <c r="D3" s="589" t="s">
        <v>274</v>
      </c>
      <c r="E3" s="589" t="s">
        <v>273</v>
      </c>
      <c r="F3" s="589" t="s">
        <v>272</v>
      </c>
      <c r="G3" s="589" t="s">
        <v>271</v>
      </c>
      <c r="H3" s="588" t="s">
        <v>270</v>
      </c>
      <c r="I3" s="587"/>
    </row>
    <row r="4" spans="1:9" x14ac:dyDescent="0.2">
      <c r="A4" s="572">
        <v>1</v>
      </c>
      <c r="B4" s="582" t="e">
        <f t="array" aca="1" ref="B4:B123" ca="1">_xll.qlScheduleDates(Schedule)</f>
        <v>#NAME?</v>
      </c>
      <c r="C4" s="581" t="e">
        <f t="array" ref="C4:C123" ca="1">IF(Type="MIRROR",E4:E123,IF(Type="CUSTOM",F4:F123,IF(Type="STEP",G4:G123,IF(Type="FRENCH",H4:H123,D4:D123))))</f>
        <v>#N/A</v>
      </c>
      <c r="D4" s="586" t="e">
        <f t="shared" ref="D4:D35" ca="1" si="0">IF(ISNUMBER($B5),FirstNominal,NA())</f>
        <v>#N/A</v>
      </c>
      <c r="E4" s="585" t="e">
        <f t="array" aca="1" ref="E4:E123" ca="1">VLOOKUP(Dates,FirstLegAdmortization_IRS!$B$4:$C$123,2)</f>
        <v>#NAME?</v>
      </c>
      <c r="F4" s="586" t="e">
        <f t="shared" ref="F4:F35" ca="1" si="1">IF(ISNUMBER($B5),FirstNominal,NA())</f>
        <v>#N/A</v>
      </c>
      <c r="G4" s="585">
        <f>FirstNominal</f>
        <v>1000000</v>
      </c>
      <c r="H4" s="584">
        <f>FirstNominal</f>
        <v>1000000</v>
      </c>
      <c r="I4" s="583">
        <f t="shared" ref="I4:I35" si="2">PPMT(Rate,$A4,Payments,FirstNominal)</f>
        <v>-50000</v>
      </c>
    </row>
    <row r="5" spans="1:9" x14ac:dyDescent="0.2">
      <c r="A5" s="572">
        <v>2</v>
      </c>
      <c r="B5" s="582" t="e">
        <f ca="1"/>
        <v>#NAME?</v>
      </c>
      <c r="C5" s="581" t="e">
        <f ca="1"/>
        <v>#N/A</v>
      </c>
      <c r="D5" s="580" t="e">
        <f t="shared" ca="1" si="0"/>
        <v>#N/A</v>
      </c>
      <c r="E5" s="580" t="e">
        <f ca="1"/>
        <v>#NAME?</v>
      </c>
      <c r="F5" s="580" t="e">
        <f t="shared" ca="1" si="1"/>
        <v>#N/A</v>
      </c>
      <c r="G5" s="580">
        <f t="shared" ref="G5:G36" ca="1" si="3">IF(ISNA($B6),NA(),MAX(G4-StepDecrement,0))</f>
        <v>950000</v>
      </c>
      <c r="H5" s="579">
        <f t="shared" ref="H5:H36" ca="1" si="4">IF(ISNA($B6),NA(),H4+I4)</f>
        <v>950000</v>
      </c>
      <c r="I5" s="578">
        <f t="shared" si="2"/>
        <v>-50000</v>
      </c>
    </row>
    <row r="6" spans="1:9" x14ac:dyDescent="0.2">
      <c r="A6" s="572">
        <v>3</v>
      </c>
      <c r="B6" s="582" t="e">
        <f ca="1"/>
        <v>#NAME?</v>
      </c>
      <c r="C6" s="581" t="e">
        <f ca="1"/>
        <v>#N/A</v>
      </c>
      <c r="D6" s="580" t="e">
        <f t="shared" ca="1" si="0"/>
        <v>#N/A</v>
      </c>
      <c r="E6" s="580" t="e">
        <f ca="1"/>
        <v>#NAME?</v>
      </c>
      <c r="F6" s="580" t="e">
        <f t="shared" ca="1" si="1"/>
        <v>#N/A</v>
      </c>
      <c r="G6" s="580">
        <f t="shared" ca="1" si="3"/>
        <v>900000</v>
      </c>
      <c r="H6" s="579">
        <f t="shared" ca="1" si="4"/>
        <v>900000</v>
      </c>
      <c r="I6" s="578">
        <f t="shared" si="2"/>
        <v>-50000</v>
      </c>
    </row>
    <row r="7" spans="1:9" x14ac:dyDescent="0.2">
      <c r="A7" s="572">
        <v>4</v>
      </c>
      <c r="B7" s="582" t="e">
        <f ca="1"/>
        <v>#NAME?</v>
      </c>
      <c r="C7" s="581" t="e">
        <f ca="1"/>
        <v>#N/A</v>
      </c>
      <c r="D7" s="580" t="e">
        <f t="shared" ca="1" si="0"/>
        <v>#N/A</v>
      </c>
      <c r="E7" s="580" t="e">
        <f ca="1"/>
        <v>#NAME?</v>
      </c>
      <c r="F7" s="580" t="e">
        <f t="shared" ca="1" si="1"/>
        <v>#N/A</v>
      </c>
      <c r="G7" s="580">
        <f t="shared" ca="1" si="3"/>
        <v>850000</v>
      </c>
      <c r="H7" s="579">
        <f t="shared" ca="1" si="4"/>
        <v>850000</v>
      </c>
      <c r="I7" s="578">
        <f t="shared" si="2"/>
        <v>-50000</v>
      </c>
    </row>
    <row r="8" spans="1:9" x14ac:dyDescent="0.2">
      <c r="A8" s="572">
        <v>5</v>
      </c>
      <c r="B8" s="582" t="e">
        <f ca="1"/>
        <v>#NAME?</v>
      </c>
      <c r="C8" s="581" t="e">
        <f ca="1"/>
        <v>#N/A</v>
      </c>
      <c r="D8" s="580" t="e">
        <f t="shared" ca="1" si="0"/>
        <v>#N/A</v>
      </c>
      <c r="E8" s="580" t="e">
        <f ca="1"/>
        <v>#NAME?</v>
      </c>
      <c r="F8" s="580" t="e">
        <f t="shared" ca="1" si="1"/>
        <v>#N/A</v>
      </c>
      <c r="G8" s="580">
        <f t="shared" ca="1" si="3"/>
        <v>800000</v>
      </c>
      <c r="H8" s="579">
        <f t="shared" ca="1" si="4"/>
        <v>800000</v>
      </c>
      <c r="I8" s="578">
        <f t="shared" si="2"/>
        <v>-50000</v>
      </c>
    </row>
    <row r="9" spans="1:9" x14ac:dyDescent="0.2">
      <c r="A9" s="572">
        <v>6</v>
      </c>
      <c r="B9" s="582" t="e">
        <f ca="1"/>
        <v>#NAME?</v>
      </c>
      <c r="C9" s="581" t="e">
        <f ca="1"/>
        <v>#N/A</v>
      </c>
      <c r="D9" s="580" t="e">
        <f t="shared" ca="1" si="0"/>
        <v>#N/A</v>
      </c>
      <c r="E9" s="580" t="e">
        <f ca="1"/>
        <v>#NAME?</v>
      </c>
      <c r="F9" s="580" t="e">
        <f t="shared" ca="1" si="1"/>
        <v>#N/A</v>
      </c>
      <c r="G9" s="580">
        <f t="shared" ca="1" si="3"/>
        <v>750000</v>
      </c>
      <c r="H9" s="579">
        <f t="shared" ca="1" si="4"/>
        <v>750000</v>
      </c>
      <c r="I9" s="578">
        <f t="shared" si="2"/>
        <v>-50000</v>
      </c>
    </row>
    <row r="10" spans="1:9" x14ac:dyDescent="0.2">
      <c r="A10" s="572">
        <v>7</v>
      </c>
      <c r="B10" s="582" t="e">
        <f ca="1"/>
        <v>#NAME?</v>
      </c>
      <c r="C10" s="581" t="e">
        <f ca="1"/>
        <v>#N/A</v>
      </c>
      <c r="D10" s="580" t="e">
        <f t="shared" ca="1" si="0"/>
        <v>#N/A</v>
      </c>
      <c r="E10" s="580" t="e">
        <f ca="1"/>
        <v>#NAME?</v>
      </c>
      <c r="F10" s="580" t="e">
        <f t="shared" ca="1" si="1"/>
        <v>#N/A</v>
      </c>
      <c r="G10" s="580">
        <f t="shared" ca="1" si="3"/>
        <v>700000</v>
      </c>
      <c r="H10" s="579">
        <f t="shared" ca="1" si="4"/>
        <v>700000</v>
      </c>
      <c r="I10" s="578">
        <f t="shared" si="2"/>
        <v>-50000</v>
      </c>
    </row>
    <row r="11" spans="1:9" x14ac:dyDescent="0.2">
      <c r="A11" s="572">
        <v>8</v>
      </c>
      <c r="B11" s="582" t="e">
        <f ca="1"/>
        <v>#NAME?</v>
      </c>
      <c r="C11" s="581" t="e">
        <f ca="1"/>
        <v>#N/A</v>
      </c>
      <c r="D11" s="580" t="e">
        <f t="shared" ca="1" si="0"/>
        <v>#N/A</v>
      </c>
      <c r="E11" s="580" t="e">
        <f ca="1"/>
        <v>#NAME?</v>
      </c>
      <c r="F11" s="580" t="e">
        <f t="shared" ca="1" si="1"/>
        <v>#N/A</v>
      </c>
      <c r="G11" s="580">
        <f t="shared" ca="1" si="3"/>
        <v>650000</v>
      </c>
      <c r="H11" s="579">
        <f t="shared" ca="1" si="4"/>
        <v>650000</v>
      </c>
      <c r="I11" s="578">
        <f t="shared" si="2"/>
        <v>-50000</v>
      </c>
    </row>
    <row r="12" spans="1:9" x14ac:dyDescent="0.2">
      <c r="A12" s="572">
        <v>9</v>
      </c>
      <c r="B12" s="582" t="e">
        <f ca="1"/>
        <v>#NAME?</v>
      </c>
      <c r="C12" s="581" t="e">
        <f ca="1"/>
        <v>#N/A</v>
      </c>
      <c r="D12" s="580" t="e">
        <f t="shared" ca="1" si="0"/>
        <v>#N/A</v>
      </c>
      <c r="E12" s="580" t="e">
        <f ca="1"/>
        <v>#NAME?</v>
      </c>
      <c r="F12" s="580" t="e">
        <f t="shared" ca="1" si="1"/>
        <v>#N/A</v>
      </c>
      <c r="G12" s="580">
        <f t="shared" ca="1" si="3"/>
        <v>600000</v>
      </c>
      <c r="H12" s="579">
        <f t="shared" ca="1" si="4"/>
        <v>600000</v>
      </c>
      <c r="I12" s="578">
        <f t="shared" si="2"/>
        <v>-50000</v>
      </c>
    </row>
    <row r="13" spans="1:9" x14ac:dyDescent="0.2">
      <c r="A13" s="572">
        <v>10</v>
      </c>
      <c r="B13" s="582" t="e">
        <f ca="1"/>
        <v>#NAME?</v>
      </c>
      <c r="C13" s="581" t="e">
        <f ca="1"/>
        <v>#N/A</v>
      </c>
      <c r="D13" s="580" t="e">
        <f t="shared" ca="1" si="0"/>
        <v>#N/A</v>
      </c>
      <c r="E13" s="580" t="e">
        <f ca="1"/>
        <v>#NAME?</v>
      </c>
      <c r="F13" s="580" t="e">
        <f t="shared" ca="1" si="1"/>
        <v>#N/A</v>
      </c>
      <c r="G13" s="580">
        <f t="shared" ca="1" si="3"/>
        <v>550000</v>
      </c>
      <c r="H13" s="579">
        <f t="shared" ca="1" si="4"/>
        <v>550000</v>
      </c>
      <c r="I13" s="578">
        <f t="shared" si="2"/>
        <v>-50000</v>
      </c>
    </row>
    <row r="14" spans="1:9" x14ac:dyDescent="0.2">
      <c r="A14" s="572">
        <v>11</v>
      </c>
      <c r="B14" s="582" t="e">
        <f ca="1"/>
        <v>#NAME?</v>
      </c>
      <c r="C14" s="581" t="e">
        <f ca="1"/>
        <v>#N/A</v>
      </c>
      <c r="D14" s="580" t="e">
        <f t="shared" ca="1" si="0"/>
        <v>#N/A</v>
      </c>
      <c r="E14" s="580" t="e">
        <f ca="1"/>
        <v>#NAME?</v>
      </c>
      <c r="F14" s="580" t="e">
        <f t="shared" ca="1" si="1"/>
        <v>#N/A</v>
      </c>
      <c r="G14" s="580">
        <f t="shared" ca="1" si="3"/>
        <v>500000</v>
      </c>
      <c r="H14" s="579">
        <f t="shared" ca="1" si="4"/>
        <v>500000</v>
      </c>
      <c r="I14" s="578">
        <f t="shared" si="2"/>
        <v>-50000</v>
      </c>
    </row>
    <row r="15" spans="1:9" x14ac:dyDescent="0.2">
      <c r="A15" s="572">
        <v>12</v>
      </c>
      <c r="B15" s="582" t="e">
        <f ca="1"/>
        <v>#NAME?</v>
      </c>
      <c r="C15" s="581" t="e">
        <f ca="1"/>
        <v>#N/A</v>
      </c>
      <c r="D15" s="580" t="e">
        <f t="shared" ca="1" si="0"/>
        <v>#N/A</v>
      </c>
      <c r="E15" s="580" t="e">
        <f ca="1"/>
        <v>#NAME?</v>
      </c>
      <c r="F15" s="580" t="e">
        <f t="shared" ca="1" si="1"/>
        <v>#N/A</v>
      </c>
      <c r="G15" s="580">
        <f t="shared" ca="1" si="3"/>
        <v>450000</v>
      </c>
      <c r="H15" s="579">
        <f t="shared" ca="1" si="4"/>
        <v>450000</v>
      </c>
      <c r="I15" s="578">
        <f t="shared" si="2"/>
        <v>-50000</v>
      </c>
    </row>
    <row r="16" spans="1:9" x14ac:dyDescent="0.2">
      <c r="A16" s="572">
        <v>13</v>
      </c>
      <c r="B16" s="582" t="e">
        <f ca="1"/>
        <v>#NAME?</v>
      </c>
      <c r="C16" s="581" t="e">
        <f ca="1"/>
        <v>#N/A</v>
      </c>
      <c r="D16" s="580" t="e">
        <f t="shared" ca="1" si="0"/>
        <v>#N/A</v>
      </c>
      <c r="E16" s="580" t="e">
        <f ca="1"/>
        <v>#NAME?</v>
      </c>
      <c r="F16" s="580" t="e">
        <f t="shared" ca="1" si="1"/>
        <v>#N/A</v>
      </c>
      <c r="G16" s="580">
        <f t="shared" ca="1" si="3"/>
        <v>400000</v>
      </c>
      <c r="H16" s="579">
        <f t="shared" ca="1" si="4"/>
        <v>400000</v>
      </c>
      <c r="I16" s="578">
        <f t="shared" si="2"/>
        <v>-50000</v>
      </c>
    </row>
    <row r="17" spans="1:9" x14ac:dyDescent="0.2">
      <c r="A17" s="572">
        <v>14</v>
      </c>
      <c r="B17" s="582" t="e">
        <f ca="1"/>
        <v>#NAME?</v>
      </c>
      <c r="C17" s="581" t="e">
        <f ca="1"/>
        <v>#N/A</v>
      </c>
      <c r="D17" s="580" t="e">
        <f t="shared" ca="1" si="0"/>
        <v>#N/A</v>
      </c>
      <c r="E17" s="580" t="e">
        <f ca="1"/>
        <v>#NAME?</v>
      </c>
      <c r="F17" s="580" t="e">
        <f t="shared" ca="1" si="1"/>
        <v>#N/A</v>
      </c>
      <c r="G17" s="580">
        <f t="shared" ca="1" si="3"/>
        <v>350000</v>
      </c>
      <c r="H17" s="579">
        <f t="shared" ca="1" si="4"/>
        <v>350000</v>
      </c>
      <c r="I17" s="578">
        <f t="shared" si="2"/>
        <v>-50000</v>
      </c>
    </row>
    <row r="18" spans="1:9" x14ac:dyDescent="0.2">
      <c r="A18" s="572">
        <v>15</v>
      </c>
      <c r="B18" s="582" t="e">
        <f ca="1"/>
        <v>#NAME?</v>
      </c>
      <c r="C18" s="581" t="e">
        <f ca="1"/>
        <v>#N/A</v>
      </c>
      <c r="D18" s="580" t="e">
        <f t="shared" ca="1" si="0"/>
        <v>#N/A</v>
      </c>
      <c r="E18" s="580" t="e">
        <f ca="1"/>
        <v>#NAME?</v>
      </c>
      <c r="F18" s="580" t="e">
        <f t="shared" ca="1" si="1"/>
        <v>#N/A</v>
      </c>
      <c r="G18" s="580">
        <f t="shared" ca="1" si="3"/>
        <v>300000</v>
      </c>
      <c r="H18" s="579">
        <f t="shared" ca="1" si="4"/>
        <v>300000</v>
      </c>
      <c r="I18" s="578">
        <f t="shared" si="2"/>
        <v>-50000</v>
      </c>
    </row>
    <row r="19" spans="1:9" x14ac:dyDescent="0.2">
      <c r="A19" s="572">
        <v>16</v>
      </c>
      <c r="B19" s="582" t="e">
        <f ca="1"/>
        <v>#NAME?</v>
      </c>
      <c r="C19" s="581" t="e">
        <f ca="1"/>
        <v>#N/A</v>
      </c>
      <c r="D19" s="580" t="e">
        <f t="shared" ca="1" si="0"/>
        <v>#N/A</v>
      </c>
      <c r="E19" s="580" t="e">
        <f ca="1"/>
        <v>#NAME?</v>
      </c>
      <c r="F19" s="580" t="e">
        <f t="shared" ca="1" si="1"/>
        <v>#N/A</v>
      </c>
      <c r="G19" s="580">
        <f t="shared" ca="1" si="3"/>
        <v>250000</v>
      </c>
      <c r="H19" s="579">
        <f t="shared" ca="1" si="4"/>
        <v>250000</v>
      </c>
      <c r="I19" s="578">
        <f t="shared" si="2"/>
        <v>-50000</v>
      </c>
    </row>
    <row r="20" spans="1:9" x14ac:dyDescent="0.2">
      <c r="A20" s="572">
        <v>17</v>
      </c>
      <c r="B20" s="582" t="e">
        <f ca="1"/>
        <v>#NAME?</v>
      </c>
      <c r="C20" s="581" t="e">
        <f ca="1"/>
        <v>#N/A</v>
      </c>
      <c r="D20" s="580" t="e">
        <f t="shared" ca="1" si="0"/>
        <v>#N/A</v>
      </c>
      <c r="E20" s="580" t="e">
        <f ca="1"/>
        <v>#NAME?</v>
      </c>
      <c r="F20" s="580" t="e">
        <f t="shared" ca="1" si="1"/>
        <v>#N/A</v>
      </c>
      <c r="G20" s="580">
        <f t="shared" ca="1" si="3"/>
        <v>200000</v>
      </c>
      <c r="H20" s="579">
        <f t="shared" ca="1" si="4"/>
        <v>200000</v>
      </c>
      <c r="I20" s="578">
        <f t="shared" si="2"/>
        <v>-50000</v>
      </c>
    </row>
    <row r="21" spans="1:9" x14ac:dyDescent="0.2">
      <c r="A21" s="572">
        <v>18</v>
      </c>
      <c r="B21" s="582" t="e">
        <f ca="1"/>
        <v>#NAME?</v>
      </c>
      <c r="C21" s="581" t="e">
        <f ca="1"/>
        <v>#N/A</v>
      </c>
      <c r="D21" s="580" t="e">
        <f t="shared" ca="1" si="0"/>
        <v>#N/A</v>
      </c>
      <c r="E21" s="580" t="e">
        <f ca="1"/>
        <v>#NAME?</v>
      </c>
      <c r="F21" s="580" t="e">
        <f t="shared" ca="1" si="1"/>
        <v>#N/A</v>
      </c>
      <c r="G21" s="580">
        <f t="shared" ca="1" si="3"/>
        <v>150000</v>
      </c>
      <c r="H21" s="579">
        <f t="shared" ca="1" si="4"/>
        <v>150000</v>
      </c>
      <c r="I21" s="578">
        <f t="shared" si="2"/>
        <v>-50000</v>
      </c>
    </row>
    <row r="22" spans="1:9" x14ac:dyDescent="0.2">
      <c r="A22" s="572">
        <v>19</v>
      </c>
      <c r="B22" s="582" t="e">
        <f ca="1"/>
        <v>#NAME?</v>
      </c>
      <c r="C22" s="581" t="e">
        <f ca="1"/>
        <v>#N/A</v>
      </c>
      <c r="D22" s="580" t="e">
        <f t="shared" ca="1" si="0"/>
        <v>#N/A</v>
      </c>
      <c r="E22" s="580" t="e">
        <f ca="1"/>
        <v>#NAME?</v>
      </c>
      <c r="F22" s="580" t="e">
        <f t="shared" ca="1" si="1"/>
        <v>#N/A</v>
      </c>
      <c r="G22" s="580">
        <f t="shared" ca="1" si="3"/>
        <v>100000</v>
      </c>
      <c r="H22" s="579">
        <f t="shared" ca="1" si="4"/>
        <v>100000</v>
      </c>
      <c r="I22" s="578">
        <f t="shared" si="2"/>
        <v>-50000</v>
      </c>
    </row>
    <row r="23" spans="1:9" x14ac:dyDescent="0.2">
      <c r="A23" s="572">
        <v>20</v>
      </c>
      <c r="B23" s="582" t="e">
        <f ca="1"/>
        <v>#NAME?</v>
      </c>
      <c r="C23" s="581" t="e">
        <f ca="1"/>
        <v>#N/A</v>
      </c>
      <c r="D23" s="580" t="e">
        <f t="shared" ca="1" si="0"/>
        <v>#N/A</v>
      </c>
      <c r="E23" s="580" t="e">
        <f ca="1"/>
        <v>#NAME?</v>
      </c>
      <c r="F23" s="580" t="e">
        <f t="shared" ca="1" si="1"/>
        <v>#N/A</v>
      </c>
      <c r="G23" s="580">
        <f t="shared" ca="1" si="3"/>
        <v>50000</v>
      </c>
      <c r="H23" s="579">
        <f t="shared" ca="1" si="4"/>
        <v>50000</v>
      </c>
      <c r="I23" s="578">
        <f t="shared" si="2"/>
        <v>-50000</v>
      </c>
    </row>
    <row r="24" spans="1:9" x14ac:dyDescent="0.2">
      <c r="A24" s="572">
        <v>21</v>
      </c>
      <c r="B24" s="582" t="e">
        <f ca="1"/>
        <v>#NAME?</v>
      </c>
      <c r="C24" s="581" t="e">
        <f ca="1"/>
        <v>#N/A</v>
      </c>
      <c r="D24" s="580" t="e">
        <f t="shared" ca="1" si="0"/>
        <v>#N/A</v>
      </c>
      <c r="E24" s="580" t="e">
        <f ca="1"/>
        <v>#NAME?</v>
      </c>
      <c r="F24" s="580" t="e">
        <f t="shared" ca="1" si="1"/>
        <v>#N/A</v>
      </c>
      <c r="G24" s="580">
        <f t="shared" ca="1" si="3"/>
        <v>0</v>
      </c>
      <c r="H24" s="579">
        <f t="shared" ca="1" si="4"/>
        <v>0</v>
      </c>
      <c r="I24" s="578" t="e">
        <f t="shared" si="2"/>
        <v>#NUM!</v>
      </c>
    </row>
    <row r="25" spans="1:9" x14ac:dyDescent="0.2">
      <c r="A25" s="572">
        <v>22</v>
      </c>
      <c r="B25" s="582" t="e">
        <f ca="1"/>
        <v>#NAME?</v>
      </c>
      <c r="C25" s="581" t="e">
        <f ca="1"/>
        <v>#N/A</v>
      </c>
      <c r="D25" s="580" t="e">
        <f t="shared" ca="1" si="0"/>
        <v>#N/A</v>
      </c>
      <c r="E25" s="580" t="e">
        <f ca="1"/>
        <v>#NAME?</v>
      </c>
      <c r="F25" s="580" t="e">
        <f t="shared" ca="1" si="1"/>
        <v>#N/A</v>
      </c>
      <c r="G25" s="580">
        <f t="shared" ca="1" si="3"/>
        <v>0</v>
      </c>
      <c r="H25" s="579" t="e">
        <f t="shared" ca="1" si="4"/>
        <v>#NUM!</v>
      </c>
      <c r="I25" s="578" t="e">
        <f t="shared" si="2"/>
        <v>#NUM!</v>
      </c>
    </row>
    <row r="26" spans="1:9" x14ac:dyDescent="0.2">
      <c r="A26" s="572">
        <v>23</v>
      </c>
      <c r="B26" s="582" t="e">
        <f ca="1"/>
        <v>#NAME?</v>
      </c>
      <c r="C26" s="581" t="e">
        <f ca="1"/>
        <v>#N/A</v>
      </c>
      <c r="D26" s="580" t="e">
        <f t="shared" ca="1" si="0"/>
        <v>#N/A</v>
      </c>
      <c r="E26" s="580" t="e">
        <f ca="1"/>
        <v>#NAME?</v>
      </c>
      <c r="F26" s="580" t="e">
        <f t="shared" ca="1" si="1"/>
        <v>#N/A</v>
      </c>
      <c r="G26" s="580">
        <f t="shared" ca="1" si="3"/>
        <v>0</v>
      </c>
      <c r="H26" s="579" t="e">
        <f t="shared" ca="1" si="4"/>
        <v>#NUM!</v>
      </c>
      <c r="I26" s="578" t="e">
        <f t="shared" si="2"/>
        <v>#NUM!</v>
      </c>
    </row>
    <row r="27" spans="1:9" x14ac:dyDescent="0.2">
      <c r="A27" s="572">
        <v>24</v>
      </c>
      <c r="B27" s="582" t="e">
        <f ca="1"/>
        <v>#NAME?</v>
      </c>
      <c r="C27" s="581" t="e">
        <f ca="1"/>
        <v>#N/A</v>
      </c>
      <c r="D27" s="580" t="e">
        <f t="shared" ca="1" si="0"/>
        <v>#N/A</v>
      </c>
      <c r="E27" s="580" t="e">
        <f ca="1"/>
        <v>#NAME?</v>
      </c>
      <c r="F27" s="580" t="e">
        <f t="shared" ca="1" si="1"/>
        <v>#N/A</v>
      </c>
      <c r="G27" s="580">
        <f t="shared" ca="1" si="3"/>
        <v>0</v>
      </c>
      <c r="H27" s="579" t="e">
        <f t="shared" ca="1" si="4"/>
        <v>#NUM!</v>
      </c>
      <c r="I27" s="578" t="e">
        <f t="shared" si="2"/>
        <v>#NUM!</v>
      </c>
    </row>
    <row r="28" spans="1:9" x14ac:dyDescent="0.2">
      <c r="A28" s="572">
        <v>25</v>
      </c>
      <c r="B28" s="582" t="e">
        <f ca="1"/>
        <v>#NAME?</v>
      </c>
      <c r="C28" s="581" t="e">
        <f ca="1"/>
        <v>#N/A</v>
      </c>
      <c r="D28" s="580" t="e">
        <f t="shared" ca="1" si="0"/>
        <v>#N/A</v>
      </c>
      <c r="E28" s="580" t="e">
        <f ca="1"/>
        <v>#NAME?</v>
      </c>
      <c r="F28" s="580" t="e">
        <f t="shared" ca="1" si="1"/>
        <v>#N/A</v>
      </c>
      <c r="G28" s="580">
        <f t="shared" ca="1" si="3"/>
        <v>0</v>
      </c>
      <c r="H28" s="579" t="e">
        <f t="shared" ca="1" si="4"/>
        <v>#NUM!</v>
      </c>
      <c r="I28" s="578" t="e">
        <f t="shared" si="2"/>
        <v>#NUM!</v>
      </c>
    </row>
    <row r="29" spans="1:9" x14ac:dyDescent="0.2">
      <c r="A29" s="572">
        <v>26</v>
      </c>
      <c r="B29" s="582" t="e">
        <f ca="1"/>
        <v>#NAME?</v>
      </c>
      <c r="C29" s="581" t="e">
        <f ca="1"/>
        <v>#N/A</v>
      </c>
      <c r="D29" s="580" t="e">
        <f t="shared" ca="1" si="0"/>
        <v>#N/A</v>
      </c>
      <c r="E29" s="580" t="e">
        <f ca="1"/>
        <v>#NAME?</v>
      </c>
      <c r="F29" s="580" t="e">
        <f t="shared" ca="1" si="1"/>
        <v>#N/A</v>
      </c>
      <c r="G29" s="580">
        <f t="shared" ca="1" si="3"/>
        <v>0</v>
      </c>
      <c r="H29" s="579" t="e">
        <f t="shared" ca="1" si="4"/>
        <v>#NUM!</v>
      </c>
      <c r="I29" s="578" t="e">
        <f t="shared" si="2"/>
        <v>#NUM!</v>
      </c>
    </row>
    <row r="30" spans="1:9" x14ac:dyDescent="0.2">
      <c r="A30" s="572">
        <v>27</v>
      </c>
      <c r="B30" s="582" t="e">
        <f ca="1"/>
        <v>#NAME?</v>
      </c>
      <c r="C30" s="581" t="e">
        <f ca="1"/>
        <v>#N/A</v>
      </c>
      <c r="D30" s="580" t="e">
        <f t="shared" ca="1" si="0"/>
        <v>#N/A</v>
      </c>
      <c r="E30" s="580" t="e">
        <f ca="1"/>
        <v>#NAME?</v>
      </c>
      <c r="F30" s="580" t="e">
        <f t="shared" ca="1" si="1"/>
        <v>#N/A</v>
      </c>
      <c r="G30" s="580">
        <f t="shared" ca="1" si="3"/>
        <v>0</v>
      </c>
      <c r="H30" s="579" t="e">
        <f t="shared" ca="1" si="4"/>
        <v>#NUM!</v>
      </c>
      <c r="I30" s="578" t="e">
        <f t="shared" si="2"/>
        <v>#NUM!</v>
      </c>
    </row>
    <row r="31" spans="1:9" x14ac:dyDescent="0.2">
      <c r="A31" s="572">
        <v>28</v>
      </c>
      <c r="B31" s="582" t="e">
        <f ca="1"/>
        <v>#NAME?</v>
      </c>
      <c r="C31" s="581" t="e">
        <f ca="1"/>
        <v>#N/A</v>
      </c>
      <c r="D31" s="580" t="e">
        <f t="shared" ca="1" si="0"/>
        <v>#N/A</v>
      </c>
      <c r="E31" s="580" t="e">
        <f ca="1"/>
        <v>#NAME?</v>
      </c>
      <c r="F31" s="580" t="e">
        <f t="shared" ca="1" si="1"/>
        <v>#N/A</v>
      </c>
      <c r="G31" s="580">
        <f t="shared" ca="1" si="3"/>
        <v>0</v>
      </c>
      <c r="H31" s="579" t="e">
        <f t="shared" ca="1" si="4"/>
        <v>#NUM!</v>
      </c>
      <c r="I31" s="578" t="e">
        <f t="shared" si="2"/>
        <v>#NUM!</v>
      </c>
    </row>
    <row r="32" spans="1:9" x14ac:dyDescent="0.2">
      <c r="A32" s="572">
        <v>29</v>
      </c>
      <c r="B32" s="582" t="e">
        <f ca="1"/>
        <v>#NAME?</v>
      </c>
      <c r="C32" s="581" t="e">
        <f ca="1"/>
        <v>#N/A</v>
      </c>
      <c r="D32" s="580" t="e">
        <f t="shared" ca="1" si="0"/>
        <v>#N/A</v>
      </c>
      <c r="E32" s="580" t="e">
        <f ca="1"/>
        <v>#NAME?</v>
      </c>
      <c r="F32" s="580" t="e">
        <f t="shared" ca="1" si="1"/>
        <v>#N/A</v>
      </c>
      <c r="G32" s="580">
        <f t="shared" ca="1" si="3"/>
        <v>0</v>
      </c>
      <c r="H32" s="579" t="e">
        <f t="shared" ca="1" si="4"/>
        <v>#NUM!</v>
      </c>
      <c r="I32" s="578" t="e">
        <f t="shared" si="2"/>
        <v>#NUM!</v>
      </c>
    </row>
    <row r="33" spans="1:9" x14ac:dyDescent="0.2">
      <c r="A33" s="572">
        <v>30</v>
      </c>
      <c r="B33" s="582" t="e">
        <f ca="1"/>
        <v>#NAME?</v>
      </c>
      <c r="C33" s="581" t="e">
        <f ca="1"/>
        <v>#N/A</v>
      </c>
      <c r="D33" s="580" t="e">
        <f t="shared" ca="1" si="0"/>
        <v>#N/A</v>
      </c>
      <c r="E33" s="580" t="e">
        <f ca="1"/>
        <v>#NAME?</v>
      </c>
      <c r="F33" s="580" t="e">
        <f t="shared" ca="1" si="1"/>
        <v>#N/A</v>
      </c>
      <c r="G33" s="580">
        <f t="shared" ca="1" si="3"/>
        <v>0</v>
      </c>
      <c r="H33" s="579" t="e">
        <f t="shared" ca="1" si="4"/>
        <v>#NUM!</v>
      </c>
      <c r="I33" s="578" t="e">
        <f t="shared" si="2"/>
        <v>#NUM!</v>
      </c>
    </row>
    <row r="34" spans="1:9" x14ac:dyDescent="0.2">
      <c r="A34" s="572">
        <v>31</v>
      </c>
      <c r="B34" s="582" t="e">
        <f ca="1"/>
        <v>#NAME?</v>
      </c>
      <c r="C34" s="581" t="e">
        <f ca="1"/>
        <v>#N/A</v>
      </c>
      <c r="D34" s="580" t="e">
        <f t="shared" ca="1" si="0"/>
        <v>#N/A</v>
      </c>
      <c r="E34" s="580" t="e">
        <f ca="1"/>
        <v>#NAME?</v>
      </c>
      <c r="F34" s="580" t="e">
        <f t="shared" ca="1" si="1"/>
        <v>#N/A</v>
      </c>
      <c r="G34" s="580">
        <f t="shared" ca="1" si="3"/>
        <v>0</v>
      </c>
      <c r="H34" s="579" t="e">
        <f t="shared" ca="1" si="4"/>
        <v>#NUM!</v>
      </c>
      <c r="I34" s="578" t="e">
        <f t="shared" si="2"/>
        <v>#NUM!</v>
      </c>
    </row>
    <row r="35" spans="1:9" x14ac:dyDescent="0.2">
      <c r="A35" s="572">
        <v>32</v>
      </c>
      <c r="B35" s="582" t="e">
        <f ca="1"/>
        <v>#NAME?</v>
      </c>
      <c r="C35" s="581" t="e">
        <f ca="1"/>
        <v>#N/A</v>
      </c>
      <c r="D35" s="580" t="e">
        <f t="shared" ca="1" si="0"/>
        <v>#N/A</v>
      </c>
      <c r="E35" s="580" t="e">
        <f ca="1"/>
        <v>#NAME?</v>
      </c>
      <c r="F35" s="580" t="e">
        <f t="shared" ca="1" si="1"/>
        <v>#N/A</v>
      </c>
      <c r="G35" s="580">
        <f t="shared" ca="1" si="3"/>
        <v>0</v>
      </c>
      <c r="H35" s="579" t="e">
        <f t="shared" ca="1" si="4"/>
        <v>#NUM!</v>
      </c>
      <c r="I35" s="578" t="e">
        <f t="shared" si="2"/>
        <v>#NUM!</v>
      </c>
    </row>
    <row r="36" spans="1:9" x14ac:dyDescent="0.2">
      <c r="A36" s="572">
        <v>33</v>
      </c>
      <c r="B36" s="582" t="e">
        <f ca="1"/>
        <v>#NAME?</v>
      </c>
      <c r="C36" s="581" t="e">
        <f ca="1"/>
        <v>#N/A</v>
      </c>
      <c r="D36" s="580" t="e">
        <f t="shared" ref="D36:D67" ca="1" si="5">IF(ISNUMBER($B37),FirstNominal,NA())</f>
        <v>#N/A</v>
      </c>
      <c r="E36" s="580" t="e">
        <f ca="1"/>
        <v>#NAME?</v>
      </c>
      <c r="F36" s="580" t="e">
        <f t="shared" ref="F36:F67" ca="1" si="6">IF(ISNUMBER($B37),FirstNominal,NA())</f>
        <v>#N/A</v>
      </c>
      <c r="G36" s="580">
        <f t="shared" ca="1" si="3"/>
        <v>0</v>
      </c>
      <c r="H36" s="579" t="e">
        <f t="shared" ca="1" si="4"/>
        <v>#NUM!</v>
      </c>
      <c r="I36" s="578" t="e">
        <f t="shared" ref="I36:I67" si="7">PPMT(Rate,$A36,Payments,FirstNominal)</f>
        <v>#NUM!</v>
      </c>
    </row>
    <row r="37" spans="1:9" x14ac:dyDescent="0.2">
      <c r="A37" s="572">
        <v>34</v>
      </c>
      <c r="B37" s="582" t="e">
        <f ca="1"/>
        <v>#NAME?</v>
      </c>
      <c r="C37" s="581" t="e">
        <f ca="1"/>
        <v>#N/A</v>
      </c>
      <c r="D37" s="580" t="e">
        <f t="shared" ca="1" si="5"/>
        <v>#N/A</v>
      </c>
      <c r="E37" s="580" t="e">
        <f ca="1"/>
        <v>#NAME?</v>
      </c>
      <c r="F37" s="580" t="e">
        <f t="shared" ca="1" si="6"/>
        <v>#N/A</v>
      </c>
      <c r="G37" s="580">
        <f t="shared" ref="G37:G68" ca="1" si="8">IF(ISNA($B38),NA(),MAX(G36-StepDecrement,0))</f>
        <v>0</v>
      </c>
      <c r="H37" s="579" t="e">
        <f t="shared" ref="H37:H68" ca="1" si="9">IF(ISNA($B38),NA(),H36+I36)</f>
        <v>#NUM!</v>
      </c>
      <c r="I37" s="578" t="e">
        <f t="shared" si="7"/>
        <v>#NUM!</v>
      </c>
    </row>
    <row r="38" spans="1:9" x14ac:dyDescent="0.2">
      <c r="A38" s="572">
        <v>35</v>
      </c>
      <c r="B38" s="582" t="e">
        <f ca="1"/>
        <v>#NAME?</v>
      </c>
      <c r="C38" s="581" t="e">
        <f ca="1"/>
        <v>#N/A</v>
      </c>
      <c r="D38" s="580" t="e">
        <f t="shared" ca="1" si="5"/>
        <v>#N/A</v>
      </c>
      <c r="E38" s="580" t="e">
        <f ca="1"/>
        <v>#NAME?</v>
      </c>
      <c r="F38" s="580" t="e">
        <f t="shared" ca="1" si="6"/>
        <v>#N/A</v>
      </c>
      <c r="G38" s="580">
        <f t="shared" ca="1" si="8"/>
        <v>0</v>
      </c>
      <c r="H38" s="579" t="e">
        <f t="shared" ca="1" si="9"/>
        <v>#NUM!</v>
      </c>
      <c r="I38" s="578" t="e">
        <f t="shared" si="7"/>
        <v>#NUM!</v>
      </c>
    </row>
    <row r="39" spans="1:9" x14ac:dyDescent="0.2">
      <c r="A39" s="572">
        <v>36</v>
      </c>
      <c r="B39" s="582" t="e">
        <f ca="1"/>
        <v>#NAME?</v>
      </c>
      <c r="C39" s="581" t="e">
        <f ca="1"/>
        <v>#N/A</v>
      </c>
      <c r="D39" s="580" t="e">
        <f t="shared" ca="1" si="5"/>
        <v>#N/A</v>
      </c>
      <c r="E39" s="580" t="e">
        <f ca="1"/>
        <v>#NAME?</v>
      </c>
      <c r="F39" s="580" t="e">
        <f t="shared" ca="1" si="6"/>
        <v>#N/A</v>
      </c>
      <c r="G39" s="580">
        <f t="shared" ca="1" si="8"/>
        <v>0</v>
      </c>
      <c r="H39" s="579" t="e">
        <f t="shared" ca="1" si="9"/>
        <v>#NUM!</v>
      </c>
      <c r="I39" s="578" t="e">
        <f t="shared" si="7"/>
        <v>#NUM!</v>
      </c>
    </row>
    <row r="40" spans="1:9" x14ac:dyDescent="0.2">
      <c r="A40" s="572">
        <v>37</v>
      </c>
      <c r="B40" s="582" t="e">
        <f ca="1"/>
        <v>#NAME?</v>
      </c>
      <c r="C40" s="581" t="e">
        <f ca="1"/>
        <v>#N/A</v>
      </c>
      <c r="D40" s="580" t="e">
        <f t="shared" ca="1" si="5"/>
        <v>#N/A</v>
      </c>
      <c r="E40" s="580" t="e">
        <f ca="1"/>
        <v>#NAME?</v>
      </c>
      <c r="F40" s="580" t="e">
        <f t="shared" ca="1" si="6"/>
        <v>#N/A</v>
      </c>
      <c r="G40" s="580">
        <f t="shared" ca="1" si="8"/>
        <v>0</v>
      </c>
      <c r="H40" s="579" t="e">
        <f t="shared" ca="1" si="9"/>
        <v>#NUM!</v>
      </c>
      <c r="I40" s="578" t="e">
        <f t="shared" si="7"/>
        <v>#NUM!</v>
      </c>
    </row>
    <row r="41" spans="1:9" x14ac:dyDescent="0.2">
      <c r="A41" s="572">
        <v>38</v>
      </c>
      <c r="B41" s="582" t="e">
        <f ca="1"/>
        <v>#NAME?</v>
      </c>
      <c r="C41" s="581" t="e">
        <f ca="1"/>
        <v>#N/A</v>
      </c>
      <c r="D41" s="580" t="e">
        <f t="shared" ca="1" si="5"/>
        <v>#N/A</v>
      </c>
      <c r="E41" s="580" t="e">
        <f ca="1"/>
        <v>#NAME?</v>
      </c>
      <c r="F41" s="580" t="e">
        <f t="shared" ca="1" si="6"/>
        <v>#N/A</v>
      </c>
      <c r="G41" s="580">
        <f t="shared" ca="1" si="8"/>
        <v>0</v>
      </c>
      <c r="H41" s="579" t="e">
        <f t="shared" ca="1" si="9"/>
        <v>#NUM!</v>
      </c>
      <c r="I41" s="578" t="e">
        <f t="shared" si="7"/>
        <v>#NUM!</v>
      </c>
    </row>
    <row r="42" spans="1:9" x14ac:dyDescent="0.2">
      <c r="A42" s="572">
        <v>39</v>
      </c>
      <c r="B42" s="582" t="e">
        <f ca="1"/>
        <v>#NAME?</v>
      </c>
      <c r="C42" s="581" t="e">
        <f ca="1"/>
        <v>#N/A</v>
      </c>
      <c r="D42" s="580" t="e">
        <f t="shared" ca="1" si="5"/>
        <v>#N/A</v>
      </c>
      <c r="E42" s="580" t="e">
        <f ca="1"/>
        <v>#NAME?</v>
      </c>
      <c r="F42" s="580" t="e">
        <f t="shared" ca="1" si="6"/>
        <v>#N/A</v>
      </c>
      <c r="G42" s="580">
        <f t="shared" ca="1" si="8"/>
        <v>0</v>
      </c>
      <c r="H42" s="579" t="e">
        <f t="shared" ca="1" si="9"/>
        <v>#NUM!</v>
      </c>
      <c r="I42" s="578" t="e">
        <f t="shared" si="7"/>
        <v>#NUM!</v>
      </c>
    </row>
    <row r="43" spans="1:9" x14ac:dyDescent="0.2">
      <c r="A43" s="572">
        <v>40</v>
      </c>
      <c r="B43" s="582" t="e">
        <f ca="1"/>
        <v>#NAME?</v>
      </c>
      <c r="C43" s="581" t="e">
        <f ca="1"/>
        <v>#N/A</v>
      </c>
      <c r="D43" s="580" t="e">
        <f t="shared" ca="1" si="5"/>
        <v>#N/A</v>
      </c>
      <c r="E43" s="580" t="e">
        <f ca="1"/>
        <v>#NAME?</v>
      </c>
      <c r="F43" s="580" t="e">
        <f t="shared" ca="1" si="6"/>
        <v>#N/A</v>
      </c>
      <c r="G43" s="580">
        <f t="shared" ca="1" si="8"/>
        <v>0</v>
      </c>
      <c r="H43" s="579" t="e">
        <f t="shared" ca="1" si="9"/>
        <v>#NUM!</v>
      </c>
      <c r="I43" s="578" t="e">
        <f t="shared" si="7"/>
        <v>#NUM!</v>
      </c>
    </row>
    <row r="44" spans="1:9" x14ac:dyDescent="0.2">
      <c r="A44" s="572">
        <v>41</v>
      </c>
      <c r="B44" s="582" t="e">
        <f ca="1"/>
        <v>#NAME?</v>
      </c>
      <c r="C44" s="581" t="e">
        <f ca="1"/>
        <v>#N/A</v>
      </c>
      <c r="D44" s="580" t="e">
        <f t="shared" ca="1" si="5"/>
        <v>#N/A</v>
      </c>
      <c r="E44" s="580" t="e">
        <f ca="1"/>
        <v>#NAME?</v>
      </c>
      <c r="F44" s="580" t="e">
        <f t="shared" ca="1" si="6"/>
        <v>#N/A</v>
      </c>
      <c r="G44" s="580">
        <f t="shared" ca="1" si="8"/>
        <v>0</v>
      </c>
      <c r="H44" s="579" t="e">
        <f t="shared" ca="1" si="9"/>
        <v>#NUM!</v>
      </c>
      <c r="I44" s="578" t="e">
        <f t="shared" si="7"/>
        <v>#NUM!</v>
      </c>
    </row>
    <row r="45" spans="1:9" x14ac:dyDescent="0.2">
      <c r="A45" s="572">
        <v>42</v>
      </c>
      <c r="B45" s="582" t="e">
        <f ca="1"/>
        <v>#NAME?</v>
      </c>
      <c r="C45" s="581" t="e">
        <f ca="1"/>
        <v>#N/A</v>
      </c>
      <c r="D45" s="580" t="e">
        <f t="shared" ca="1" si="5"/>
        <v>#N/A</v>
      </c>
      <c r="E45" s="580" t="e">
        <f ca="1"/>
        <v>#NAME?</v>
      </c>
      <c r="F45" s="580" t="e">
        <f t="shared" ca="1" si="6"/>
        <v>#N/A</v>
      </c>
      <c r="G45" s="580">
        <f t="shared" ca="1" si="8"/>
        <v>0</v>
      </c>
      <c r="H45" s="579" t="e">
        <f t="shared" ca="1" si="9"/>
        <v>#NUM!</v>
      </c>
      <c r="I45" s="578" t="e">
        <f t="shared" si="7"/>
        <v>#NUM!</v>
      </c>
    </row>
    <row r="46" spans="1:9" x14ac:dyDescent="0.2">
      <c r="A46" s="572">
        <v>43</v>
      </c>
      <c r="B46" s="582" t="e">
        <f ca="1"/>
        <v>#NAME?</v>
      </c>
      <c r="C46" s="581" t="e">
        <f ca="1"/>
        <v>#N/A</v>
      </c>
      <c r="D46" s="580" t="e">
        <f t="shared" ca="1" si="5"/>
        <v>#N/A</v>
      </c>
      <c r="E46" s="580" t="e">
        <f ca="1"/>
        <v>#NAME?</v>
      </c>
      <c r="F46" s="580" t="e">
        <f t="shared" ca="1" si="6"/>
        <v>#N/A</v>
      </c>
      <c r="G46" s="580">
        <f t="shared" ca="1" si="8"/>
        <v>0</v>
      </c>
      <c r="H46" s="579" t="e">
        <f t="shared" ca="1" si="9"/>
        <v>#NUM!</v>
      </c>
      <c r="I46" s="578" t="e">
        <f t="shared" si="7"/>
        <v>#NUM!</v>
      </c>
    </row>
    <row r="47" spans="1:9" x14ac:dyDescent="0.2">
      <c r="A47" s="572">
        <v>44</v>
      </c>
      <c r="B47" s="582" t="e">
        <f ca="1"/>
        <v>#NAME?</v>
      </c>
      <c r="C47" s="581" t="e">
        <f ca="1"/>
        <v>#N/A</v>
      </c>
      <c r="D47" s="580" t="e">
        <f t="shared" ca="1" si="5"/>
        <v>#N/A</v>
      </c>
      <c r="E47" s="580" t="e">
        <f ca="1"/>
        <v>#NAME?</v>
      </c>
      <c r="F47" s="580" t="e">
        <f t="shared" ca="1" si="6"/>
        <v>#N/A</v>
      </c>
      <c r="G47" s="580">
        <f t="shared" ca="1" si="8"/>
        <v>0</v>
      </c>
      <c r="H47" s="579" t="e">
        <f t="shared" ca="1" si="9"/>
        <v>#NUM!</v>
      </c>
      <c r="I47" s="578" t="e">
        <f t="shared" si="7"/>
        <v>#NUM!</v>
      </c>
    </row>
    <row r="48" spans="1:9" x14ac:dyDescent="0.2">
      <c r="A48" s="572">
        <v>45</v>
      </c>
      <c r="B48" s="582" t="e">
        <f ca="1"/>
        <v>#NAME?</v>
      </c>
      <c r="C48" s="581" t="e">
        <f ca="1"/>
        <v>#N/A</v>
      </c>
      <c r="D48" s="580" t="e">
        <f t="shared" ca="1" si="5"/>
        <v>#N/A</v>
      </c>
      <c r="E48" s="580" t="e">
        <f ca="1"/>
        <v>#NAME?</v>
      </c>
      <c r="F48" s="580" t="e">
        <f t="shared" ca="1" si="6"/>
        <v>#N/A</v>
      </c>
      <c r="G48" s="580">
        <f t="shared" ca="1" si="8"/>
        <v>0</v>
      </c>
      <c r="H48" s="579" t="e">
        <f t="shared" ca="1" si="9"/>
        <v>#NUM!</v>
      </c>
      <c r="I48" s="578" t="e">
        <f t="shared" si="7"/>
        <v>#NUM!</v>
      </c>
    </row>
    <row r="49" spans="1:9" x14ac:dyDescent="0.2">
      <c r="A49" s="572">
        <v>46</v>
      </c>
      <c r="B49" s="582" t="e">
        <f ca="1"/>
        <v>#NAME?</v>
      </c>
      <c r="C49" s="581" t="e">
        <f ca="1"/>
        <v>#N/A</v>
      </c>
      <c r="D49" s="580" t="e">
        <f t="shared" ca="1" si="5"/>
        <v>#N/A</v>
      </c>
      <c r="E49" s="580" t="e">
        <f ca="1"/>
        <v>#NAME?</v>
      </c>
      <c r="F49" s="580" t="e">
        <f t="shared" ca="1" si="6"/>
        <v>#N/A</v>
      </c>
      <c r="G49" s="580">
        <f t="shared" ca="1" si="8"/>
        <v>0</v>
      </c>
      <c r="H49" s="579" t="e">
        <f t="shared" ca="1" si="9"/>
        <v>#NUM!</v>
      </c>
      <c r="I49" s="578" t="e">
        <f t="shared" si="7"/>
        <v>#NUM!</v>
      </c>
    </row>
    <row r="50" spans="1:9" x14ac:dyDescent="0.2">
      <c r="A50" s="572">
        <v>47</v>
      </c>
      <c r="B50" s="582" t="e">
        <f ca="1"/>
        <v>#NAME?</v>
      </c>
      <c r="C50" s="581" t="e">
        <f ca="1"/>
        <v>#N/A</v>
      </c>
      <c r="D50" s="580" t="e">
        <f t="shared" ca="1" si="5"/>
        <v>#N/A</v>
      </c>
      <c r="E50" s="580" t="e">
        <f ca="1"/>
        <v>#NAME?</v>
      </c>
      <c r="F50" s="580" t="e">
        <f t="shared" ca="1" si="6"/>
        <v>#N/A</v>
      </c>
      <c r="G50" s="580">
        <f t="shared" ca="1" si="8"/>
        <v>0</v>
      </c>
      <c r="H50" s="579" t="e">
        <f t="shared" ca="1" si="9"/>
        <v>#NUM!</v>
      </c>
      <c r="I50" s="578" t="e">
        <f t="shared" si="7"/>
        <v>#NUM!</v>
      </c>
    </row>
    <row r="51" spans="1:9" x14ac:dyDescent="0.2">
      <c r="A51" s="572">
        <v>48</v>
      </c>
      <c r="B51" s="582" t="e">
        <f ca="1"/>
        <v>#NAME?</v>
      </c>
      <c r="C51" s="581" t="e">
        <f ca="1"/>
        <v>#N/A</v>
      </c>
      <c r="D51" s="580" t="e">
        <f t="shared" ca="1" si="5"/>
        <v>#N/A</v>
      </c>
      <c r="E51" s="580" t="e">
        <f ca="1"/>
        <v>#NAME?</v>
      </c>
      <c r="F51" s="580" t="e">
        <f t="shared" ca="1" si="6"/>
        <v>#N/A</v>
      </c>
      <c r="G51" s="580">
        <f t="shared" ca="1" si="8"/>
        <v>0</v>
      </c>
      <c r="H51" s="579" t="e">
        <f t="shared" ca="1" si="9"/>
        <v>#NUM!</v>
      </c>
      <c r="I51" s="578" t="e">
        <f t="shared" si="7"/>
        <v>#NUM!</v>
      </c>
    </row>
    <row r="52" spans="1:9" x14ac:dyDescent="0.2">
      <c r="A52" s="572">
        <v>49</v>
      </c>
      <c r="B52" s="582" t="e">
        <f ca="1"/>
        <v>#NAME?</v>
      </c>
      <c r="C52" s="581" t="e">
        <f ca="1"/>
        <v>#N/A</v>
      </c>
      <c r="D52" s="580" t="e">
        <f t="shared" ca="1" si="5"/>
        <v>#N/A</v>
      </c>
      <c r="E52" s="580" t="e">
        <f ca="1"/>
        <v>#NAME?</v>
      </c>
      <c r="F52" s="580" t="e">
        <f t="shared" ca="1" si="6"/>
        <v>#N/A</v>
      </c>
      <c r="G52" s="580">
        <f t="shared" ca="1" si="8"/>
        <v>0</v>
      </c>
      <c r="H52" s="579" t="e">
        <f t="shared" ca="1" si="9"/>
        <v>#NUM!</v>
      </c>
      <c r="I52" s="578" t="e">
        <f t="shared" si="7"/>
        <v>#NUM!</v>
      </c>
    </row>
    <row r="53" spans="1:9" x14ac:dyDescent="0.2">
      <c r="A53" s="572">
        <v>50</v>
      </c>
      <c r="B53" s="582" t="e">
        <f ca="1"/>
        <v>#NAME?</v>
      </c>
      <c r="C53" s="581" t="e">
        <f ca="1"/>
        <v>#N/A</v>
      </c>
      <c r="D53" s="580" t="e">
        <f t="shared" ca="1" si="5"/>
        <v>#N/A</v>
      </c>
      <c r="E53" s="580" t="e">
        <f ca="1"/>
        <v>#NAME?</v>
      </c>
      <c r="F53" s="580" t="e">
        <f t="shared" ca="1" si="6"/>
        <v>#N/A</v>
      </c>
      <c r="G53" s="580">
        <f t="shared" ca="1" si="8"/>
        <v>0</v>
      </c>
      <c r="H53" s="579" t="e">
        <f t="shared" ca="1" si="9"/>
        <v>#NUM!</v>
      </c>
      <c r="I53" s="578" t="e">
        <f t="shared" si="7"/>
        <v>#NUM!</v>
      </c>
    </row>
    <row r="54" spans="1:9" x14ac:dyDescent="0.2">
      <c r="A54" s="572">
        <v>51</v>
      </c>
      <c r="B54" s="582" t="e">
        <f ca="1"/>
        <v>#NAME?</v>
      </c>
      <c r="C54" s="581" t="e">
        <f ca="1"/>
        <v>#N/A</v>
      </c>
      <c r="D54" s="580" t="e">
        <f t="shared" ca="1" si="5"/>
        <v>#N/A</v>
      </c>
      <c r="E54" s="580" t="e">
        <f ca="1"/>
        <v>#NAME?</v>
      </c>
      <c r="F54" s="580" t="e">
        <f t="shared" ca="1" si="6"/>
        <v>#N/A</v>
      </c>
      <c r="G54" s="580">
        <f t="shared" ca="1" si="8"/>
        <v>0</v>
      </c>
      <c r="H54" s="579" t="e">
        <f t="shared" ca="1" si="9"/>
        <v>#NUM!</v>
      </c>
      <c r="I54" s="578" t="e">
        <f t="shared" si="7"/>
        <v>#NUM!</v>
      </c>
    </row>
    <row r="55" spans="1:9" x14ac:dyDescent="0.2">
      <c r="A55" s="572">
        <v>52</v>
      </c>
      <c r="B55" s="582" t="e">
        <f ca="1"/>
        <v>#NAME?</v>
      </c>
      <c r="C55" s="581" t="e">
        <f ca="1"/>
        <v>#N/A</v>
      </c>
      <c r="D55" s="580" t="e">
        <f t="shared" ca="1" si="5"/>
        <v>#N/A</v>
      </c>
      <c r="E55" s="580" t="e">
        <f ca="1"/>
        <v>#NAME?</v>
      </c>
      <c r="F55" s="580" t="e">
        <f t="shared" ca="1" si="6"/>
        <v>#N/A</v>
      </c>
      <c r="G55" s="580">
        <f t="shared" ca="1" si="8"/>
        <v>0</v>
      </c>
      <c r="H55" s="579" t="e">
        <f t="shared" ca="1" si="9"/>
        <v>#NUM!</v>
      </c>
      <c r="I55" s="578" t="e">
        <f t="shared" si="7"/>
        <v>#NUM!</v>
      </c>
    </row>
    <row r="56" spans="1:9" x14ac:dyDescent="0.2">
      <c r="A56" s="572">
        <v>53</v>
      </c>
      <c r="B56" s="582" t="e">
        <f ca="1"/>
        <v>#NAME?</v>
      </c>
      <c r="C56" s="581" t="e">
        <f ca="1"/>
        <v>#N/A</v>
      </c>
      <c r="D56" s="580" t="e">
        <f t="shared" ca="1" si="5"/>
        <v>#N/A</v>
      </c>
      <c r="E56" s="580" t="e">
        <f ca="1"/>
        <v>#NAME?</v>
      </c>
      <c r="F56" s="580" t="e">
        <f t="shared" ca="1" si="6"/>
        <v>#N/A</v>
      </c>
      <c r="G56" s="580">
        <f t="shared" ca="1" si="8"/>
        <v>0</v>
      </c>
      <c r="H56" s="579" t="e">
        <f t="shared" ca="1" si="9"/>
        <v>#NUM!</v>
      </c>
      <c r="I56" s="578" t="e">
        <f t="shared" si="7"/>
        <v>#NUM!</v>
      </c>
    </row>
    <row r="57" spans="1:9" x14ac:dyDescent="0.2">
      <c r="A57" s="572">
        <v>54</v>
      </c>
      <c r="B57" s="582" t="e">
        <f ca="1"/>
        <v>#NAME?</v>
      </c>
      <c r="C57" s="581" t="e">
        <f ca="1"/>
        <v>#N/A</v>
      </c>
      <c r="D57" s="580" t="e">
        <f t="shared" ca="1" si="5"/>
        <v>#N/A</v>
      </c>
      <c r="E57" s="580" t="e">
        <f ca="1"/>
        <v>#NAME?</v>
      </c>
      <c r="F57" s="580" t="e">
        <f t="shared" ca="1" si="6"/>
        <v>#N/A</v>
      </c>
      <c r="G57" s="580">
        <f t="shared" ca="1" si="8"/>
        <v>0</v>
      </c>
      <c r="H57" s="579" t="e">
        <f t="shared" ca="1" si="9"/>
        <v>#NUM!</v>
      </c>
      <c r="I57" s="578" t="e">
        <f t="shared" si="7"/>
        <v>#NUM!</v>
      </c>
    </row>
    <row r="58" spans="1:9" x14ac:dyDescent="0.2">
      <c r="A58" s="572">
        <v>55</v>
      </c>
      <c r="B58" s="582" t="e">
        <f ca="1"/>
        <v>#NAME?</v>
      </c>
      <c r="C58" s="581" t="e">
        <f ca="1"/>
        <v>#N/A</v>
      </c>
      <c r="D58" s="580" t="e">
        <f t="shared" ca="1" si="5"/>
        <v>#N/A</v>
      </c>
      <c r="E58" s="580" t="e">
        <f ca="1"/>
        <v>#NAME?</v>
      </c>
      <c r="F58" s="580" t="e">
        <f t="shared" ca="1" si="6"/>
        <v>#N/A</v>
      </c>
      <c r="G58" s="580">
        <f t="shared" ca="1" si="8"/>
        <v>0</v>
      </c>
      <c r="H58" s="579" t="e">
        <f t="shared" ca="1" si="9"/>
        <v>#NUM!</v>
      </c>
      <c r="I58" s="578" t="e">
        <f t="shared" si="7"/>
        <v>#NUM!</v>
      </c>
    </row>
    <row r="59" spans="1:9" x14ac:dyDescent="0.2">
      <c r="A59" s="572">
        <v>56</v>
      </c>
      <c r="B59" s="582" t="e">
        <f ca="1"/>
        <v>#NAME?</v>
      </c>
      <c r="C59" s="581" t="e">
        <f ca="1"/>
        <v>#N/A</v>
      </c>
      <c r="D59" s="580" t="e">
        <f t="shared" ca="1" si="5"/>
        <v>#N/A</v>
      </c>
      <c r="E59" s="580" t="e">
        <f ca="1"/>
        <v>#NAME?</v>
      </c>
      <c r="F59" s="580" t="e">
        <f t="shared" ca="1" si="6"/>
        <v>#N/A</v>
      </c>
      <c r="G59" s="580">
        <f t="shared" ca="1" si="8"/>
        <v>0</v>
      </c>
      <c r="H59" s="579" t="e">
        <f t="shared" ca="1" si="9"/>
        <v>#NUM!</v>
      </c>
      <c r="I59" s="578" t="e">
        <f t="shared" si="7"/>
        <v>#NUM!</v>
      </c>
    </row>
    <row r="60" spans="1:9" x14ac:dyDescent="0.2">
      <c r="A60" s="572">
        <v>57</v>
      </c>
      <c r="B60" s="582" t="e">
        <f ca="1"/>
        <v>#NAME?</v>
      </c>
      <c r="C60" s="581" t="e">
        <f ca="1"/>
        <v>#N/A</v>
      </c>
      <c r="D60" s="580" t="e">
        <f t="shared" ca="1" si="5"/>
        <v>#N/A</v>
      </c>
      <c r="E60" s="580" t="e">
        <f ca="1"/>
        <v>#NAME?</v>
      </c>
      <c r="F60" s="580" t="e">
        <f t="shared" ca="1" si="6"/>
        <v>#N/A</v>
      </c>
      <c r="G60" s="580">
        <f t="shared" ca="1" si="8"/>
        <v>0</v>
      </c>
      <c r="H60" s="579" t="e">
        <f t="shared" ca="1" si="9"/>
        <v>#NUM!</v>
      </c>
      <c r="I60" s="578" t="e">
        <f t="shared" si="7"/>
        <v>#NUM!</v>
      </c>
    </row>
    <row r="61" spans="1:9" x14ac:dyDescent="0.2">
      <c r="A61" s="572">
        <v>58</v>
      </c>
      <c r="B61" s="582" t="e">
        <f ca="1"/>
        <v>#NAME?</v>
      </c>
      <c r="C61" s="581" t="e">
        <f ca="1"/>
        <v>#N/A</v>
      </c>
      <c r="D61" s="580" t="e">
        <f t="shared" ca="1" si="5"/>
        <v>#N/A</v>
      </c>
      <c r="E61" s="580" t="e">
        <f ca="1"/>
        <v>#NAME?</v>
      </c>
      <c r="F61" s="580" t="e">
        <f t="shared" ca="1" si="6"/>
        <v>#N/A</v>
      </c>
      <c r="G61" s="580">
        <f t="shared" ca="1" si="8"/>
        <v>0</v>
      </c>
      <c r="H61" s="579" t="e">
        <f t="shared" ca="1" si="9"/>
        <v>#NUM!</v>
      </c>
      <c r="I61" s="578" t="e">
        <f t="shared" si="7"/>
        <v>#NUM!</v>
      </c>
    </row>
    <row r="62" spans="1:9" x14ac:dyDescent="0.2">
      <c r="A62" s="572">
        <v>59</v>
      </c>
      <c r="B62" s="582" t="e">
        <f ca="1"/>
        <v>#NAME?</v>
      </c>
      <c r="C62" s="581" t="e">
        <f ca="1"/>
        <v>#N/A</v>
      </c>
      <c r="D62" s="580" t="e">
        <f t="shared" ca="1" si="5"/>
        <v>#N/A</v>
      </c>
      <c r="E62" s="580" t="e">
        <f ca="1"/>
        <v>#NAME?</v>
      </c>
      <c r="F62" s="580" t="e">
        <f t="shared" ca="1" si="6"/>
        <v>#N/A</v>
      </c>
      <c r="G62" s="580">
        <f t="shared" ca="1" si="8"/>
        <v>0</v>
      </c>
      <c r="H62" s="579" t="e">
        <f t="shared" ca="1" si="9"/>
        <v>#NUM!</v>
      </c>
      <c r="I62" s="578" t="e">
        <f t="shared" si="7"/>
        <v>#NUM!</v>
      </c>
    </row>
    <row r="63" spans="1:9" x14ac:dyDescent="0.2">
      <c r="A63" s="572">
        <v>60</v>
      </c>
      <c r="B63" s="582" t="e">
        <f ca="1"/>
        <v>#NAME?</v>
      </c>
      <c r="C63" s="581" t="e">
        <f ca="1"/>
        <v>#N/A</v>
      </c>
      <c r="D63" s="580" t="e">
        <f t="shared" ca="1" si="5"/>
        <v>#N/A</v>
      </c>
      <c r="E63" s="580" t="e">
        <f ca="1"/>
        <v>#NAME?</v>
      </c>
      <c r="F63" s="580" t="e">
        <f t="shared" ca="1" si="6"/>
        <v>#N/A</v>
      </c>
      <c r="G63" s="580">
        <f t="shared" ca="1" si="8"/>
        <v>0</v>
      </c>
      <c r="H63" s="579" t="e">
        <f t="shared" ca="1" si="9"/>
        <v>#NUM!</v>
      </c>
      <c r="I63" s="578" t="e">
        <f t="shared" si="7"/>
        <v>#NUM!</v>
      </c>
    </row>
    <row r="64" spans="1:9" x14ac:dyDescent="0.2">
      <c r="A64" s="572">
        <v>61</v>
      </c>
      <c r="B64" s="582" t="e">
        <f ca="1"/>
        <v>#NAME?</v>
      </c>
      <c r="C64" s="581" t="e">
        <f ca="1"/>
        <v>#N/A</v>
      </c>
      <c r="D64" s="580" t="e">
        <f t="shared" ca="1" si="5"/>
        <v>#N/A</v>
      </c>
      <c r="E64" s="580" t="e">
        <f ca="1"/>
        <v>#NAME?</v>
      </c>
      <c r="F64" s="580" t="e">
        <f t="shared" ca="1" si="6"/>
        <v>#N/A</v>
      </c>
      <c r="G64" s="580">
        <f t="shared" ca="1" si="8"/>
        <v>0</v>
      </c>
      <c r="H64" s="579" t="e">
        <f t="shared" ca="1" si="9"/>
        <v>#NUM!</v>
      </c>
      <c r="I64" s="578" t="e">
        <f t="shared" si="7"/>
        <v>#NUM!</v>
      </c>
    </row>
    <row r="65" spans="1:9" x14ac:dyDescent="0.2">
      <c r="A65" s="572">
        <v>62</v>
      </c>
      <c r="B65" s="582" t="e">
        <f ca="1"/>
        <v>#NAME?</v>
      </c>
      <c r="C65" s="581" t="e">
        <f ca="1"/>
        <v>#N/A</v>
      </c>
      <c r="D65" s="580" t="e">
        <f t="shared" ca="1" si="5"/>
        <v>#N/A</v>
      </c>
      <c r="E65" s="580" t="e">
        <f ca="1"/>
        <v>#NAME?</v>
      </c>
      <c r="F65" s="580" t="e">
        <f t="shared" ca="1" si="6"/>
        <v>#N/A</v>
      </c>
      <c r="G65" s="580">
        <f t="shared" ca="1" si="8"/>
        <v>0</v>
      </c>
      <c r="H65" s="579" t="e">
        <f t="shared" ca="1" si="9"/>
        <v>#NUM!</v>
      </c>
      <c r="I65" s="578" t="e">
        <f t="shared" si="7"/>
        <v>#NUM!</v>
      </c>
    </row>
    <row r="66" spans="1:9" x14ac:dyDescent="0.2">
      <c r="A66" s="572">
        <v>63</v>
      </c>
      <c r="B66" s="582" t="e">
        <f ca="1"/>
        <v>#NAME?</v>
      </c>
      <c r="C66" s="581" t="e">
        <f ca="1"/>
        <v>#N/A</v>
      </c>
      <c r="D66" s="580" t="e">
        <f t="shared" ca="1" si="5"/>
        <v>#N/A</v>
      </c>
      <c r="E66" s="580" t="e">
        <f ca="1"/>
        <v>#NAME?</v>
      </c>
      <c r="F66" s="580" t="e">
        <f t="shared" ca="1" si="6"/>
        <v>#N/A</v>
      </c>
      <c r="G66" s="580">
        <f t="shared" ca="1" si="8"/>
        <v>0</v>
      </c>
      <c r="H66" s="579" t="e">
        <f t="shared" ca="1" si="9"/>
        <v>#NUM!</v>
      </c>
      <c r="I66" s="578" t="e">
        <f t="shared" si="7"/>
        <v>#NUM!</v>
      </c>
    </row>
    <row r="67" spans="1:9" x14ac:dyDescent="0.2">
      <c r="A67" s="572">
        <v>64</v>
      </c>
      <c r="B67" s="582" t="e">
        <f ca="1"/>
        <v>#NAME?</v>
      </c>
      <c r="C67" s="581" t="e">
        <f ca="1"/>
        <v>#N/A</v>
      </c>
      <c r="D67" s="580" t="e">
        <f t="shared" ca="1" si="5"/>
        <v>#N/A</v>
      </c>
      <c r="E67" s="580" t="e">
        <f ca="1"/>
        <v>#NAME?</v>
      </c>
      <c r="F67" s="580" t="e">
        <f t="shared" ca="1" si="6"/>
        <v>#N/A</v>
      </c>
      <c r="G67" s="580">
        <f t="shared" ca="1" si="8"/>
        <v>0</v>
      </c>
      <c r="H67" s="579" t="e">
        <f t="shared" ca="1" si="9"/>
        <v>#NUM!</v>
      </c>
      <c r="I67" s="578" t="e">
        <f t="shared" si="7"/>
        <v>#NUM!</v>
      </c>
    </row>
    <row r="68" spans="1:9" x14ac:dyDescent="0.2">
      <c r="A68" s="572">
        <v>65</v>
      </c>
      <c r="B68" s="582" t="e">
        <f ca="1"/>
        <v>#NAME?</v>
      </c>
      <c r="C68" s="581" t="e">
        <f ca="1"/>
        <v>#N/A</v>
      </c>
      <c r="D68" s="580" t="e">
        <f t="shared" ref="D68:D99" ca="1" si="10">IF(ISNUMBER($B69),FirstNominal,NA())</f>
        <v>#N/A</v>
      </c>
      <c r="E68" s="580" t="e">
        <f ca="1"/>
        <v>#NAME?</v>
      </c>
      <c r="F68" s="580" t="e">
        <f t="shared" ref="F68:F99" ca="1" si="11">IF(ISNUMBER($B69),FirstNominal,NA())</f>
        <v>#N/A</v>
      </c>
      <c r="G68" s="580">
        <f t="shared" ca="1" si="8"/>
        <v>0</v>
      </c>
      <c r="H68" s="579" t="e">
        <f t="shared" ca="1" si="9"/>
        <v>#NUM!</v>
      </c>
      <c r="I68" s="578" t="e">
        <f t="shared" ref="I68:I99" si="12">PPMT(Rate,$A68,Payments,FirstNominal)</f>
        <v>#NUM!</v>
      </c>
    </row>
    <row r="69" spans="1:9" x14ac:dyDescent="0.2">
      <c r="A69" s="572">
        <v>66</v>
      </c>
      <c r="B69" s="582" t="e">
        <f ca="1"/>
        <v>#NAME?</v>
      </c>
      <c r="C69" s="581" t="e">
        <f ca="1"/>
        <v>#N/A</v>
      </c>
      <c r="D69" s="580" t="e">
        <f t="shared" ca="1" si="10"/>
        <v>#N/A</v>
      </c>
      <c r="E69" s="580" t="e">
        <f ca="1"/>
        <v>#NAME?</v>
      </c>
      <c r="F69" s="580" t="e">
        <f t="shared" ca="1" si="11"/>
        <v>#N/A</v>
      </c>
      <c r="G69" s="580">
        <f t="shared" ref="G69:G100" ca="1" si="13">IF(ISNA($B70),NA(),MAX(G68-StepDecrement,0))</f>
        <v>0</v>
      </c>
      <c r="H69" s="579" t="e">
        <f t="shared" ref="H69:H100" ca="1" si="14">IF(ISNA($B70),NA(),H68+I68)</f>
        <v>#NUM!</v>
      </c>
      <c r="I69" s="578" t="e">
        <f t="shared" si="12"/>
        <v>#NUM!</v>
      </c>
    </row>
    <row r="70" spans="1:9" x14ac:dyDescent="0.2">
      <c r="A70" s="572">
        <v>67</v>
      </c>
      <c r="B70" s="582" t="e">
        <f ca="1"/>
        <v>#NAME?</v>
      </c>
      <c r="C70" s="581" t="e">
        <f ca="1"/>
        <v>#N/A</v>
      </c>
      <c r="D70" s="580" t="e">
        <f t="shared" ca="1" si="10"/>
        <v>#N/A</v>
      </c>
      <c r="E70" s="580" t="e">
        <f ca="1"/>
        <v>#NAME?</v>
      </c>
      <c r="F70" s="580" t="e">
        <f t="shared" ca="1" si="11"/>
        <v>#N/A</v>
      </c>
      <c r="G70" s="580">
        <f t="shared" ca="1" si="13"/>
        <v>0</v>
      </c>
      <c r="H70" s="579" t="e">
        <f t="shared" ca="1" si="14"/>
        <v>#NUM!</v>
      </c>
      <c r="I70" s="578" t="e">
        <f t="shared" si="12"/>
        <v>#NUM!</v>
      </c>
    </row>
    <row r="71" spans="1:9" x14ac:dyDescent="0.2">
      <c r="A71" s="572">
        <v>68</v>
      </c>
      <c r="B71" s="582" t="e">
        <f ca="1"/>
        <v>#NAME?</v>
      </c>
      <c r="C71" s="581" t="e">
        <f ca="1"/>
        <v>#N/A</v>
      </c>
      <c r="D71" s="580" t="e">
        <f t="shared" ca="1" si="10"/>
        <v>#N/A</v>
      </c>
      <c r="E71" s="580" t="e">
        <f ca="1"/>
        <v>#NAME?</v>
      </c>
      <c r="F71" s="580" t="e">
        <f t="shared" ca="1" si="11"/>
        <v>#N/A</v>
      </c>
      <c r="G71" s="580">
        <f t="shared" ca="1" si="13"/>
        <v>0</v>
      </c>
      <c r="H71" s="579" t="e">
        <f t="shared" ca="1" si="14"/>
        <v>#NUM!</v>
      </c>
      <c r="I71" s="578" t="e">
        <f t="shared" si="12"/>
        <v>#NUM!</v>
      </c>
    </row>
    <row r="72" spans="1:9" x14ac:dyDescent="0.2">
      <c r="A72" s="572">
        <v>69</v>
      </c>
      <c r="B72" s="582" t="e">
        <f ca="1"/>
        <v>#NAME?</v>
      </c>
      <c r="C72" s="581" t="e">
        <f ca="1"/>
        <v>#N/A</v>
      </c>
      <c r="D72" s="580" t="e">
        <f t="shared" ca="1" si="10"/>
        <v>#N/A</v>
      </c>
      <c r="E72" s="580" t="e">
        <f ca="1"/>
        <v>#NAME?</v>
      </c>
      <c r="F72" s="580" t="e">
        <f t="shared" ca="1" si="11"/>
        <v>#N/A</v>
      </c>
      <c r="G72" s="580">
        <f t="shared" ca="1" si="13"/>
        <v>0</v>
      </c>
      <c r="H72" s="579" t="e">
        <f t="shared" ca="1" si="14"/>
        <v>#NUM!</v>
      </c>
      <c r="I72" s="578" t="e">
        <f t="shared" si="12"/>
        <v>#NUM!</v>
      </c>
    </row>
    <row r="73" spans="1:9" x14ac:dyDescent="0.2">
      <c r="A73" s="572">
        <v>70</v>
      </c>
      <c r="B73" s="582" t="e">
        <f ca="1"/>
        <v>#NAME?</v>
      </c>
      <c r="C73" s="581" t="e">
        <f ca="1"/>
        <v>#N/A</v>
      </c>
      <c r="D73" s="580" t="e">
        <f t="shared" ca="1" si="10"/>
        <v>#N/A</v>
      </c>
      <c r="E73" s="580" t="e">
        <f ca="1"/>
        <v>#NAME?</v>
      </c>
      <c r="F73" s="580" t="e">
        <f t="shared" ca="1" si="11"/>
        <v>#N/A</v>
      </c>
      <c r="G73" s="580">
        <f t="shared" ca="1" si="13"/>
        <v>0</v>
      </c>
      <c r="H73" s="579" t="e">
        <f t="shared" ca="1" si="14"/>
        <v>#NUM!</v>
      </c>
      <c r="I73" s="578" t="e">
        <f t="shared" si="12"/>
        <v>#NUM!</v>
      </c>
    </row>
    <row r="74" spans="1:9" x14ac:dyDescent="0.2">
      <c r="A74" s="572">
        <v>71</v>
      </c>
      <c r="B74" s="582" t="e">
        <f ca="1"/>
        <v>#NAME?</v>
      </c>
      <c r="C74" s="581" t="e">
        <f ca="1"/>
        <v>#N/A</v>
      </c>
      <c r="D74" s="580" t="e">
        <f t="shared" ca="1" si="10"/>
        <v>#N/A</v>
      </c>
      <c r="E74" s="580" t="e">
        <f ca="1"/>
        <v>#NAME?</v>
      </c>
      <c r="F74" s="580" t="e">
        <f t="shared" ca="1" si="11"/>
        <v>#N/A</v>
      </c>
      <c r="G74" s="580">
        <f t="shared" ca="1" si="13"/>
        <v>0</v>
      </c>
      <c r="H74" s="579" t="e">
        <f t="shared" ca="1" si="14"/>
        <v>#NUM!</v>
      </c>
      <c r="I74" s="578" t="e">
        <f t="shared" si="12"/>
        <v>#NUM!</v>
      </c>
    </row>
    <row r="75" spans="1:9" x14ac:dyDescent="0.2">
      <c r="A75" s="572">
        <v>72</v>
      </c>
      <c r="B75" s="582" t="e">
        <f ca="1"/>
        <v>#NAME?</v>
      </c>
      <c r="C75" s="581" t="e">
        <f ca="1"/>
        <v>#N/A</v>
      </c>
      <c r="D75" s="580" t="e">
        <f t="shared" ca="1" si="10"/>
        <v>#N/A</v>
      </c>
      <c r="E75" s="580" t="e">
        <f ca="1"/>
        <v>#NAME?</v>
      </c>
      <c r="F75" s="580" t="e">
        <f t="shared" ca="1" si="11"/>
        <v>#N/A</v>
      </c>
      <c r="G75" s="580">
        <f t="shared" ca="1" si="13"/>
        <v>0</v>
      </c>
      <c r="H75" s="579" t="e">
        <f t="shared" ca="1" si="14"/>
        <v>#NUM!</v>
      </c>
      <c r="I75" s="578" t="e">
        <f t="shared" si="12"/>
        <v>#NUM!</v>
      </c>
    </row>
    <row r="76" spans="1:9" x14ac:dyDescent="0.2">
      <c r="A76" s="572">
        <v>73</v>
      </c>
      <c r="B76" s="582" t="e">
        <f ca="1"/>
        <v>#NAME?</v>
      </c>
      <c r="C76" s="581" t="e">
        <f ca="1"/>
        <v>#N/A</v>
      </c>
      <c r="D76" s="580" t="e">
        <f t="shared" ca="1" si="10"/>
        <v>#N/A</v>
      </c>
      <c r="E76" s="580" t="e">
        <f ca="1"/>
        <v>#NAME?</v>
      </c>
      <c r="F76" s="580" t="e">
        <f t="shared" ca="1" si="11"/>
        <v>#N/A</v>
      </c>
      <c r="G76" s="580">
        <f t="shared" ca="1" si="13"/>
        <v>0</v>
      </c>
      <c r="H76" s="579" t="e">
        <f t="shared" ca="1" si="14"/>
        <v>#NUM!</v>
      </c>
      <c r="I76" s="578" t="e">
        <f t="shared" si="12"/>
        <v>#NUM!</v>
      </c>
    </row>
    <row r="77" spans="1:9" x14ac:dyDescent="0.2">
      <c r="A77" s="572">
        <v>74</v>
      </c>
      <c r="B77" s="582" t="e">
        <f ca="1"/>
        <v>#NAME?</v>
      </c>
      <c r="C77" s="581" t="e">
        <f ca="1"/>
        <v>#N/A</v>
      </c>
      <c r="D77" s="580" t="e">
        <f t="shared" ca="1" si="10"/>
        <v>#N/A</v>
      </c>
      <c r="E77" s="580" t="e">
        <f ca="1"/>
        <v>#NAME?</v>
      </c>
      <c r="F77" s="580" t="e">
        <f t="shared" ca="1" si="11"/>
        <v>#N/A</v>
      </c>
      <c r="G77" s="580">
        <f t="shared" ca="1" si="13"/>
        <v>0</v>
      </c>
      <c r="H77" s="579" t="e">
        <f t="shared" ca="1" si="14"/>
        <v>#NUM!</v>
      </c>
      <c r="I77" s="578" t="e">
        <f t="shared" si="12"/>
        <v>#NUM!</v>
      </c>
    </row>
    <row r="78" spans="1:9" x14ac:dyDescent="0.2">
      <c r="A78" s="572">
        <v>75</v>
      </c>
      <c r="B78" s="582" t="e">
        <f ca="1"/>
        <v>#NAME?</v>
      </c>
      <c r="C78" s="581" t="e">
        <f ca="1"/>
        <v>#N/A</v>
      </c>
      <c r="D78" s="580" t="e">
        <f t="shared" ca="1" si="10"/>
        <v>#N/A</v>
      </c>
      <c r="E78" s="580" t="e">
        <f ca="1"/>
        <v>#NAME?</v>
      </c>
      <c r="F78" s="580" t="e">
        <f t="shared" ca="1" si="11"/>
        <v>#N/A</v>
      </c>
      <c r="G78" s="580">
        <f t="shared" ca="1" si="13"/>
        <v>0</v>
      </c>
      <c r="H78" s="579" t="e">
        <f t="shared" ca="1" si="14"/>
        <v>#NUM!</v>
      </c>
      <c r="I78" s="578" t="e">
        <f t="shared" si="12"/>
        <v>#NUM!</v>
      </c>
    </row>
    <row r="79" spans="1:9" x14ac:dyDescent="0.2">
      <c r="A79" s="572">
        <v>76</v>
      </c>
      <c r="B79" s="582" t="e">
        <f ca="1"/>
        <v>#NAME?</v>
      </c>
      <c r="C79" s="581" t="e">
        <f ca="1"/>
        <v>#N/A</v>
      </c>
      <c r="D79" s="580" t="e">
        <f t="shared" ca="1" si="10"/>
        <v>#N/A</v>
      </c>
      <c r="E79" s="580" t="e">
        <f ca="1"/>
        <v>#NAME?</v>
      </c>
      <c r="F79" s="580" t="e">
        <f t="shared" ca="1" si="11"/>
        <v>#N/A</v>
      </c>
      <c r="G79" s="580">
        <f t="shared" ca="1" si="13"/>
        <v>0</v>
      </c>
      <c r="H79" s="579" t="e">
        <f t="shared" ca="1" si="14"/>
        <v>#NUM!</v>
      </c>
      <c r="I79" s="578" t="e">
        <f t="shared" si="12"/>
        <v>#NUM!</v>
      </c>
    </row>
    <row r="80" spans="1:9" x14ac:dyDescent="0.2">
      <c r="A80" s="572">
        <v>77</v>
      </c>
      <c r="B80" s="582" t="e">
        <f ca="1"/>
        <v>#NAME?</v>
      </c>
      <c r="C80" s="581" t="e">
        <f ca="1"/>
        <v>#N/A</v>
      </c>
      <c r="D80" s="580" t="e">
        <f t="shared" ca="1" si="10"/>
        <v>#N/A</v>
      </c>
      <c r="E80" s="580" t="e">
        <f ca="1"/>
        <v>#NAME?</v>
      </c>
      <c r="F80" s="580" t="e">
        <f t="shared" ca="1" si="11"/>
        <v>#N/A</v>
      </c>
      <c r="G80" s="580">
        <f t="shared" ca="1" si="13"/>
        <v>0</v>
      </c>
      <c r="H80" s="579" t="e">
        <f t="shared" ca="1" si="14"/>
        <v>#NUM!</v>
      </c>
      <c r="I80" s="578" t="e">
        <f t="shared" si="12"/>
        <v>#NUM!</v>
      </c>
    </row>
    <row r="81" spans="1:9" x14ac:dyDescent="0.2">
      <c r="A81" s="572">
        <v>78</v>
      </c>
      <c r="B81" s="582" t="e">
        <f ca="1"/>
        <v>#NAME?</v>
      </c>
      <c r="C81" s="581" t="e">
        <f ca="1"/>
        <v>#N/A</v>
      </c>
      <c r="D81" s="580" t="e">
        <f t="shared" ca="1" si="10"/>
        <v>#N/A</v>
      </c>
      <c r="E81" s="580" t="e">
        <f ca="1"/>
        <v>#NAME?</v>
      </c>
      <c r="F81" s="580" t="e">
        <f t="shared" ca="1" si="11"/>
        <v>#N/A</v>
      </c>
      <c r="G81" s="580">
        <f t="shared" ca="1" si="13"/>
        <v>0</v>
      </c>
      <c r="H81" s="579" t="e">
        <f t="shared" ca="1" si="14"/>
        <v>#NUM!</v>
      </c>
      <c r="I81" s="578" t="e">
        <f t="shared" si="12"/>
        <v>#NUM!</v>
      </c>
    </row>
    <row r="82" spans="1:9" x14ac:dyDescent="0.2">
      <c r="A82" s="572">
        <v>79</v>
      </c>
      <c r="B82" s="582" t="e">
        <f ca="1"/>
        <v>#NAME?</v>
      </c>
      <c r="C82" s="581" t="e">
        <f ca="1"/>
        <v>#N/A</v>
      </c>
      <c r="D82" s="580" t="e">
        <f t="shared" ca="1" si="10"/>
        <v>#N/A</v>
      </c>
      <c r="E82" s="580" t="e">
        <f ca="1"/>
        <v>#NAME?</v>
      </c>
      <c r="F82" s="580" t="e">
        <f t="shared" ca="1" si="11"/>
        <v>#N/A</v>
      </c>
      <c r="G82" s="580">
        <f t="shared" ca="1" si="13"/>
        <v>0</v>
      </c>
      <c r="H82" s="579" t="e">
        <f t="shared" ca="1" si="14"/>
        <v>#NUM!</v>
      </c>
      <c r="I82" s="578" t="e">
        <f t="shared" si="12"/>
        <v>#NUM!</v>
      </c>
    </row>
    <row r="83" spans="1:9" x14ac:dyDescent="0.2">
      <c r="A83" s="572">
        <v>80</v>
      </c>
      <c r="B83" s="582" t="e">
        <f ca="1"/>
        <v>#NAME?</v>
      </c>
      <c r="C83" s="581" t="e">
        <f ca="1"/>
        <v>#N/A</v>
      </c>
      <c r="D83" s="580" t="e">
        <f t="shared" ca="1" si="10"/>
        <v>#N/A</v>
      </c>
      <c r="E83" s="580" t="e">
        <f ca="1"/>
        <v>#NAME?</v>
      </c>
      <c r="F83" s="580" t="e">
        <f t="shared" ca="1" si="11"/>
        <v>#N/A</v>
      </c>
      <c r="G83" s="580">
        <f t="shared" ca="1" si="13"/>
        <v>0</v>
      </c>
      <c r="H83" s="579" t="e">
        <f t="shared" ca="1" si="14"/>
        <v>#NUM!</v>
      </c>
      <c r="I83" s="578" t="e">
        <f t="shared" si="12"/>
        <v>#NUM!</v>
      </c>
    </row>
    <row r="84" spans="1:9" x14ac:dyDescent="0.2">
      <c r="A84" s="572">
        <v>81</v>
      </c>
      <c r="B84" s="582" t="e">
        <f ca="1"/>
        <v>#NAME?</v>
      </c>
      <c r="C84" s="581" t="e">
        <f ca="1"/>
        <v>#N/A</v>
      </c>
      <c r="D84" s="580" t="e">
        <f t="shared" ca="1" si="10"/>
        <v>#N/A</v>
      </c>
      <c r="E84" s="580" t="e">
        <f ca="1"/>
        <v>#NAME?</v>
      </c>
      <c r="F84" s="580" t="e">
        <f t="shared" ca="1" si="11"/>
        <v>#N/A</v>
      </c>
      <c r="G84" s="580">
        <f t="shared" ca="1" si="13"/>
        <v>0</v>
      </c>
      <c r="H84" s="579" t="e">
        <f t="shared" ca="1" si="14"/>
        <v>#NUM!</v>
      </c>
      <c r="I84" s="578" t="e">
        <f t="shared" si="12"/>
        <v>#NUM!</v>
      </c>
    </row>
    <row r="85" spans="1:9" x14ac:dyDescent="0.2">
      <c r="A85" s="572">
        <v>82</v>
      </c>
      <c r="B85" s="582" t="e">
        <f ca="1"/>
        <v>#NAME?</v>
      </c>
      <c r="C85" s="581" t="e">
        <f ca="1"/>
        <v>#N/A</v>
      </c>
      <c r="D85" s="580" t="e">
        <f t="shared" ca="1" si="10"/>
        <v>#N/A</v>
      </c>
      <c r="E85" s="580" t="e">
        <f ca="1"/>
        <v>#NAME?</v>
      </c>
      <c r="F85" s="580" t="e">
        <f t="shared" ca="1" si="11"/>
        <v>#N/A</v>
      </c>
      <c r="G85" s="580">
        <f t="shared" ca="1" si="13"/>
        <v>0</v>
      </c>
      <c r="H85" s="579" t="e">
        <f t="shared" ca="1" si="14"/>
        <v>#NUM!</v>
      </c>
      <c r="I85" s="578" t="e">
        <f t="shared" si="12"/>
        <v>#NUM!</v>
      </c>
    </row>
    <row r="86" spans="1:9" x14ac:dyDescent="0.2">
      <c r="A86" s="572">
        <v>83</v>
      </c>
      <c r="B86" s="582" t="e">
        <f ca="1"/>
        <v>#NAME?</v>
      </c>
      <c r="C86" s="581" t="e">
        <f ca="1"/>
        <v>#N/A</v>
      </c>
      <c r="D86" s="580" t="e">
        <f t="shared" ca="1" si="10"/>
        <v>#N/A</v>
      </c>
      <c r="E86" s="580" t="e">
        <f ca="1"/>
        <v>#NAME?</v>
      </c>
      <c r="F86" s="580" t="e">
        <f t="shared" ca="1" si="11"/>
        <v>#N/A</v>
      </c>
      <c r="G86" s="580">
        <f t="shared" ca="1" si="13"/>
        <v>0</v>
      </c>
      <c r="H86" s="579" t="e">
        <f t="shared" ca="1" si="14"/>
        <v>#NUM!</v>
      </c>
      <c r="I86" s="578" t="e">
        <f t="shared" si="12"/>
        <v>#NUM!</v>
      </c>
    </row>
    <row r="87" spans="1:9" x14ac:dyDescent="0.2">
      <c r="A87" s="572">
        <v>84</v>
      </c>
      <c r="B87" s="582" t="e">
        <f ca="1"/>
        <v>#NAME?</v>
      </c>
      <c r="C87" s="581" t="e">
        <f ca="1"/>
        <v>#N/A</v>
      </c>
      <c r="D87" s="580" t="e">
        <f t="shared" ca="1" si="10"/>
        <v>#N/A</v>
      </c>
      <c r="E87" s="580" t="e">
        <f ca="1"/>
        <v>#NAME?</v>
      </c>
      <c r="F87" s="580" t="e">
        <f t="shared" ca="1" si="11"/>
        <v>#N/A</v>
      </c>
      <c r="G87" s="580">
        <f t="shared" ca="1" si="13"/>
        <v>0</v>
      </c>
      <c r="H87" s="579" t="e">
        <f t="shared" ca="1" si="14"/>
        <v>#NUM!</v>
      </c>
      <c r="I87" s="578" t="e">
        <f t="shared" si="12"/>
        <v>#NUM!</v>
      </c>
    </row>
    <row r="88" spans="1:9" x14ac:dyDescent="0.2">
      <c r="A88" s="572">
        <v>85</v>
      </c>
      <c r="B88" s="582" t="e">
        <f ca="1"/>
        <v>#NAME?</v>
      </c>
      <c r="C88" s="581" t="e">
        <f ca="1"/>
        <v>#N/A</v>
      </c>
      <c r="D88" s="580" t="e">
        <f t="shared" ca="1" si="10"/>
        <v>#N/A</v>
      </c>
      <c r="E88" s="580" t="e">
        <f ca="1"/>
        <v>#NAME?</v>
      </c>
      <c r="F88" s="580" t="e">
        <f t="shared" ca="1" si="11"/>
        <v>#N/A</v>
      </c>
      <c r="G88" s="580">
        <f t="shared" ca="1" si="13"/>
        <v>0</v>
      </c>
      <c r="H88" s="579" t="e">
        <f t="shared" ca="1" si="14"/>
        <v>#NUM!</v>
      </c>
      <c r="I88" s="578" t="e">
        <f t="shared" si="12"/>
        <v>#NUM!</v>
      </c>
    </row>
    <row r="89" spans="1:9" x14ac:dyDescent="0.2">
      <c r="A89" s="572">
        <v>86</v>
      </c>
      <c r="B89" s="582" t="e">
        <f ca="1"/>
        <v>#NAME?</v>
      </c>
      <c r="C89" s="581" t="e">
        <f ca="1"/>
        <v>#N/A</v>
      </c>
      <c r="D89" s="580" t="e">
        <f t="shared" ca="1" si="10"/>
        <v>#N/A</v>
      </c>
      <c r="E89" s="580" t="e">
        <f ca="1"/>
        <v>#NAME?</v>
      </c>
      <c r="F89" s="580" t="e">
        <f t="shared" ca="1" si="11"/>
        <v>#N/A</v>
      </c>
      <c r="G89" s="580">
        <f t="shared" ca="1" si="13"/>
        <v>0</v>
      </c>
      <c r="H89" s="579" t="e">
        <f t="shared" ca="1" si="14"/>
        <v>#NUM!</v>
      </c>
      <c r="I89" s="578" t="e">
        <f t="shared" si="12"/>
        <v>#NUM!</v>
      </c>
    </row>
    <row r="90" spans="1:9" x14ac:dyDescent="0.2">
      <c r="A90" s="572">
        <v>87</v>
      </c>
      <c r="B90" s="582" t="e">
        <f ca="1"/>
        <v>#NAME?</v>
      </c>
      <c r="C90" s="581" t="e">
        <f ca="1"/>
        <v>#N/A</v>
      </c>
      <c r="D90" s="580" t="e">
        <f t="shared" ca="1" si="10"/>
        <v>#N/A</v>
      </c>
      <c r="E90" s="580" t="e">
        <f ca="1"/>
        <v>#NAME?</v>
      </c>
      <c r="F90" s="580" t="e">
        <f t="shared" ca="1" si="11"/>
        <v>#N/A</v>
      </c>
      <c r="G90" s="580">
        <f t="shared" ca="1" si="13"/>
        <v>0</v>
      </c>
      <c r="H90" s="579" t="e">
        <f t="shared" ca="1" si="14"/>
        <v>#NUM!</v>
      </c>
      <c r="I90" s="578" t="e">
        <f t="shared" si="12"/>
        <v>#NUM!</v>
      </c>
    </row>
    <row r="91" spans="1:9" x14ac:dyDescent="0.2">
      <c r="A91" s="572">
        <v>88</v>
      </c>
      <c r="B91" s="582" t="e">
        <f ca="1"/>
        <v>#NAME?</v>
      </c>
      <c r="C91" s="581" t="e">
        <f ca="1"/>
        <v>#N/A</v>
      </c>
      <c r="D91" s="580" t="e">
        <f t="shared" ca="1" si="10"/>
        <v>#N/A</v>
      </c>
      <c r="E91" s="580" t="e">
        <f ca="1"/>
        <v>#NAME?</v>
      </c>
      <c r="F91" s="580" t="e">
        <f t="shared" ca="1" si="11"/>
        <v>#N/A</v>
      </c>
      <c r="G91" s="580">
        <f t="shared" ca="1" si="13"/>
        <v>0</v>
      </c>
      <c r="H91" s="579" t="e">
        <f t="shared" ca="1" si="14"/>
        <v>#NUM!</v>
      </c>
      <c r="I91" s="578" t="e">
        <f t="shared" si="12"/>
        <v>#NUM!</v>
      </c>
    </row>
    <row r="92" spans="1:9" x14ac:dyDescent="0.2">
      <c r="A92" s="572">
        <v>89</v>
      </c>
      <c r="B92" s="582" t="e">
        <f ca="1"/>
        <v>#NAME?</v>
      </c>
      <c r="C92" s="581" t="e">
        <f ca="1"/>
        <v>#N/A</v>
      </c>
      <c r="D92" s="580" t="e">
        <f t="shared" ca="1" si="10"/>
        <v>#N/A</v>
      </c>
      <c r="E92" s="580" t="e">
        <f ca="1"/>
        <v>#NAME?</v>
      </c>
      <c r="F92" s="580" t="e">
        <f t="shared" ca="1" si="11"/>
        <v>#N/A</v>
      </c>
      <c r="G92" s="580">
        <f t="shared" ca="1" si="13"/>
        <v>0</v>
      </c>
      <c r="H92" s="579" t="e">
        <f t="shared" ca="1" si="14"/>
        <v>#NUM!</v>
      </c>
      <c r="I92" s="578" t="e">
        <f t="shared" si="12"/>
        <v>#NUM!</v>
      </c>
    </row>
    <row r="93" spans="1:9" x14ac:dyDescent="0.2">
      <c r="A93" s="572">
        <v>90</v>
      </c>
      <c r="B93" s="582" t="e">
        <f ca="1"/>
        <v>#NAME?</v>
      </c>
      <c r="C93" s="581" t="e">
        <f ca="1"/>
        <v>#N/A</v>
      </c>
      <c r="D93" s="580" t="e">
        <f t="shared" ca="1" si="10"/>
        <v>#N/A</v>
      </c>
      <c r="E93" s="580" t="e">
        <f ca="1"/>
        <v>#NAME?</v>
      </c>
      <c r="F93" s="580" t="e">
        <f t="shared" ca="1" si="11"/>
        <v>#N/A</v>
      </c>
      <c r="G93" s="580">
        <f t="shared" ca="1" si="13"/>
        <v>0</v>
      </c>
      <c r="H93" s="579" t="e">
        <f t="shared" ca="1" si="14"/>
        <v>#NUM!</v>
      </c>
      <c r="I93" s="578" t="e">
        <f t="shared" si="12"/>
        <v>#NUM!</v>
      </c>
    </row>
    <row r="94" spans="1:9" x14ac:dyDescent="0.2">
      <c r="A94" s="572">
        <v>91</v>
      </c>
      <c r="B94" s="582" t="e">
        <f ca="1"/>
        <v>#NAME?</v>
      </c>
      <c r="C94" s="581" t="e">
        <f ca="1"/>
        <v>#N/A</v>
      </c>
      <c r="D94" s="580" t="e">
        <f t="shared" ca="1" si="10"/>
        <v>#N/A</v>
      </c>
      <c r="E94" s="580" t="e">
        <f ca="1"/>
        <v>#NAME?</v>
      </c>
      <c r="F94" s="580" t="e">
        <f t="shared" ca="1" si="11"/>
        <v>#N/A</v>
      </c>
      <c r="G94" s="580">
        <f t="shared" ca="1" si="13"/>
        <v>0</v>
      </c>
      <c r="H94" s="579" t="e">
        <f t="shared" ca="1" si="14"/>
        <v>#NUM!</v>
      </c>
      <c r="I94" s="578" t="e">
        <f t="shared" si="12"/>
        <v>#NUM!</v>
      </c>
    </row>
    <row r="95" spans="1:9" x14ac:dyDescent="0.2">
      <c r="A95" s="572">
        <v>92</v>
      </c>
      <c r="B95" s="582" t="e">
        <f ca="1"/>
        <v>#NAME?</v>
      </c>
      <c r="C95" s="581" t="e">
        <f ca="1"/>
        <v>#N/A</v>
      </c>
      <c r="D95" s="580" t="e">
        <f t="shared" ca="1" si="10"/>
        <v>#N/A</v>
      </c>
      <c r="E95" s="580" t="e">
        <f ca="1"/>
        <v>#NAME?</v>
      </c>
      <c r="F95" s="580" t="e">
        <f t="shared" ca="1" si="11"/>
        <v>#N/A</v>
      </c>
      <c r="G95" s="580">
        <f t="shared" ca="1" si="13"/>
        <v>0</v>
      </c>
      <c r="H95" s="579" t="e">
        <f t="shared" ca="1" si="14"/>
        <v>#NUM!</v>
      </c>
      <c r="I95" s="578" t="e">
        <f t="shared" si="12"/>
        <v>#NUM!</v>
      </c>
    </row>
    <row r="96" spans="1:9" x14ac:dyDescent="0.2">
      <c r="A96" s="572">
        <v>93</v>
      </c>
      <c r="B96" s="582" t="e">
        <f ca="1"/>
        <v>#NAME?</v>
      </c>
      <c r="C96" s="581" t="e">
        <f ca="1"/>
        <v>#N/A</v>
      </c>
      <c r="D96" s="580" t="e">
        <f t="shared" ca="1" si="10"/>
        <v>#N/A</v>
      </c>
      <c r="E96" s="580" t="e">
        <f ca="1"/>
        <v>#NAME?</v>
      </c>
      <c r="F96" s="580" t="e">
        <f t="shared" ca="1" si="11"/>
        <v>#N/A</v>
      </c>
      <c r="G96" s="580">
        <f t="shared" ca="1" si="13"/>
        <v>0</v>
      </c>
      <c r="H96" s="579" t="e">
        <f t="shared" ca="1" si="14"/>
        <v>#NUM!</v>
      </c>
      <c r="I96" s="578" t="e">
        <f t="shared" si="12"/>
        <v>#NUM!</v>
      </c>
    </row>
    <row r="97" spans="1:9" x14ac:dyDescent="0.2">
      <c r="A97" s="572">
        <v>94</v>
      </c>
      <c r="B97" s="582" t="e">
        <f ca="1"/>
        <v>#NAME?</v>
      </c>
      <c r="C97" s="581" t="e">
        <f ca="1"/>
        <v>#N/A</v>
      </c>
      <c r="D97" s="580" t="e">
        <f t="shared" ca="1" si="10"/>
        <v>#N/A</v>
      </c>
      <c r="E97" s="580" t="e">
        <f ca="1"/>
        <v>#NAME?</v>
      </c>
      <c r="F97" s="580" t="e">
        <f t="shared" ca="1" si="11"/>
        <v>#N/A</v>
      </c>
      <c r="G97" s="580">
        <f t="shared" ca="1" si="13"/>
        <v>0</v>
      </c>
      <c r="H97" s="579" t="e">
        <f t="shared" ca="1" si="14"/>
        <v>#NUM!</v>
      </c>
      <c r="I97" s="578" t="e">
        <f t="shared" si="12"/>
        <v>#NUM!</v>
      </c>
    </row>
    <row r="98" spans="1:9" x14ac:dyDescent="0.2">
      <c r="A98" s="572">
        <v>95</v>
      </c>
      <c r="B98" s="582" t="e">
        <f ca="1"/>
        <v>#NAME?</v>
      </c>
      <c r="C98" s="581" t="e">
        <f ca="1"/>
        <v>#N/A</v>
      </c>
      <c r="D98" s="580" t="e">
        <f t="shared" ca="1" si="10"/>
        <v>#N/A</v>
      </c>
      <c r="E98" s="580" t="e">
        <f ca="1"/>
        <v>#NAME?</v>
      </c>
      <c r="F98" s="580" t="e">
        <f t="shared" ca="1" si="11"/>
        <v>#N/A</v>
      </c>
      <c r="G98" s="580">
        <f t="shared" ca="1" si="13"/>
        <v>0</v>
      </c>
      <c r="H98" s="579" t="e">
        <f t="shared" ca="1" si="14"/>
        <v>#NUM!</v>
      </c>
      <c r="I98" s="578" t="e">
        <f t="shared" si="12"/>
        <v>#NUM!</v>
      </c>
    </row>
    <row r="99" spans="1:9" x14ac:dyDescent="0.2">
      <c r="A99" s="572">
        <v>96</v>
      </c>
      <c r="B99" s="582" t="e">
        <f ca="1"/>
        <v>#NAME?</v>
      </c>
      <c r="C99" s="581" t="e">
        <f ca="1"/>
        <v>#N/A</v>
      </c>
      <c r="D99" s="580" t="e">
        <f t="shared" ca="1" si="10"/>
        <v>#N/A</v>
      </c>
      <c r="E99" s="580" t="e">
        <f ca="1"/>
        <v>#NAME?</v>
      </c>
      <c r="F99" s="580" t="e">
        <f t="shared" ca="1" si="11"/>
        <v>#N/A</v>
      </c>
      <c r="G99" s="580">
        <f t="shared" ca="1" si="13"/>
        <v>0</v>
      </c>
      <c r="H99" s="579" t="e">
        <f t="shared" ca="1" si="14"/>
        <v>#NUM!</v>
      </c>
      <c r="I99" s="578" t="e">
        <f t="shared" si="12"/>
        <v>#NUM!</v>
      </c>
    </row>
    <row r="100" spans="1:9" x14ac:dyDescent="0.2">
      <c r="A100" s="572">
        <v>97</v>
      </c>
      <c r="B100" s="582" t="e">
        <f ca="1"/>
        <v>#NAME?</v>
      </c>
      <c r="C100" s="581" t="e">
        <f ca="1"/>
        <v>#N/A</v>
      </c>
      <c r="D100" s="580" t="e">
        <f t="shared" ref="D100:D123" ca="1" si="15">IF(ISNUMBER($B101),FirstNominal,NA())</f>
        <v>#N/A</v>
      </c>
      <c r="E100" s="580" t="e">
        <f ca="1"/>
        <v>#NAME?</v>
      </c>
      <c r="F100" s="580" t="e">
        <f t="shared" ref="F100:F123" ca="1" si="16">IF(ISNUMBER($B101),FirstNominal,NA())</f>
        <v>#N/A</v>
      </c>
      <c r="G100" s="580">
        <f t="shared" ca="1" si="13"/>
        <v>0</v>
      </c>
      <c r="H100" s="579" t="e">
        <f t="shared" ca="1" si="14"/>
        <v>#NUM!</v>
      </c>
      <c r="I100" s="578" t="e">
        <f t="shared" ref="I100:I123" si="17">PPMT(Rate,$A100,Payments,FirstNominal)</f>
        <v>#NUM!</v>
      </c>
    </row>
    <row r="101" spans="1:9" x14ac:dyDescent="0.2">
      <c r="A101" s="572">
        <v>98</v>
      </c>
      <c r="B101" s="582" t="e">
        <f ca="1"/>
        <v>#NAME?</v>
      </c>
      <c r="C101" s="581" t="e">
        <f ca="1"/>
        <v>#N/A</v>
      </c>
      <c r="D101" s="580" t="e">
        <f t="shared" ca="1" si="15"/>
        <v>#N/A</v>
      </c>
      <c r="E101" s="580" t="e">
        <f ca="1"/>
        <v>#NAME?</v>
      </c>
      <c r="F101" s="580" t="e">
        <f t="shared" ca="1" si="16"/>
        <v>#N/A</v>
      </c>
      <c r="G101" s="580">
        <f t="shared" ref="G101:G123" ca="1" si="18">IF(ISNA($B102),NA(),MAX(G100-StepDecrement,0))</f>
        <v>0</v>
      </c>
      <c r="H101" s="579" t="e">
        <f t="shared" ref="H101:H123" ca="1" si="19">IF(ISNA($B102),NA(),H100+I100)</f>
        <v>#NUM!</v>
      </c>
      <c r="I101" s="578" t="e">
        <f t="shared" si="17"/>
        <v>#NUM!</v>
      </c>
    </row>
    <row r="102" spans="1:9" x14ac:dyDescent="0.2">
      <c r="A102" s="572">
        <v>99</v>
      </c>
      <c r="B102" s="582" t="e">
        <f ca="1"/>
        <v>#NAME?</v>
      </c>
      <c r="C102" s="581" t="e">
        <f ca="1"/>
        <v>#N/A</v>
      </c>
      <c r="D102" s="580" t="e">
        <f t="shared" ca="1" si="15"/>
        <v>#N/A</v>
      </c>
      <c r="E102" s="580" t="e">
        <f ca="1"/>
        <v>#NAME?</v>
      </c>
      <c r="F102" s="580" t="e">
        <f t="shared" ca="1" si="16"/>
        <v>#N/A</v>
      </c>
      <c r="G102" s="580">
        <f t="shared" ca="1" si="18"/>
        <v>0</v>
      </c>
      <c r="H102" s="579" t="e">
        <f t="shared" ca="1" si="19"/>
        <v>#NUM!</v>
      </c>
      <c r="I102" s="578" t="e">
        <f t="shared" si="17"/>
        <v>#NUM!</v>
      </c>
    </row>
    <row r="103" spans="1:9" x14ac:dyDescent="0.2">
      <c r="A103" s="572">
        <v>100</v>
      </c>
      <c r="B103" s="582" t="e">
        <f ca="1"/>
        <v>#NAME?</v>
      </c>
      <c r="C103" s="581" t="e">
        <f ca="1"/>
        <v>#N/A</v>
      </c>
      <c r="D103" s="580" t="e">
        <f t="shared" ca="1" si="15"/>
        <v>#N/A</v>
      </c>
      <c r="E103" s="580" t="e">
        <f ca="1"/>
        <v>#NAME?</v>
      </c>
      <c r="F103" s="580" t="e">
        <f t="shared" ca="1" si="16"/>
        <v>#N/A</v>
      </c>
      <c r="G103" s="580">
        <f t="shared" ca="1" si="18"/>
        <v>0</v>
      </c>
      <c r="H103" s="579" t="e">
        <f t="shared" ca="1" si="19"/>
        <v>#NUM!</v>
      </c>
      <c r="I103" s="578" t="e">
        <f t="shared" si="17"/>
        <v>#NUM!</v>
      </c>
    </row>
    <row r="104" spans="1:9" x14ac:dyDescent="0.2">
      <c r="A104" s="572">
        <v>101</v>
      </c>
      <c r="B104" s="582" t="e">
        <f ca="1"/>
        <v>#NAME?</v>
      </c>
      <c r="C104" s="581" t="e">
        <f ca="1"/>
        <v>#N/A</v>
      </c>
      <c r="D104" s="580" t="e">
        <f t="shared" ca="1" si="15"/>
        <v>#N/A</v>
      </c>
      <c r="E104" s="580" t="e">
        <f ca="1"/>
        <v>#NAME?</v>
      </c>
      <c r="F104" s="580" t="e">
        <f t="shared" ca="1" si="16"/>
        <v>#N/A</v>
      </c>
      <c r="G104" s="580">
        <f t="shared" ca="1" si="18"/>
        <v>0</v>
      </c>
      <c r="H104" s="579" t="e">
        <f t="shared" ca="1" si="19"/>
        <v>#NUM!</v>
      </c>
      <c r="I104" s="578" t="e">
        <f t="shared" si="17"/>
        <v>#NUM!</v>
      </c>
    </row>
    <row r="105" spans="1:9" x14ac:dyDescent="0.2">
      <c r="A105" s="572">
        <v>102</v>
      </c>
      <c r="B105" s="582" t="e">
        <f ca="1"/>
        <v>#NAME?</v>
      </c>
      <c r="C105" s="581" t="e">
        <f ca="1"/>
        <v>#N/A</v>
      </c>
      <c r="D105" s="580" t="e">
        <f t="shared" ca="1" si="15"/>
        <v>#N/A</v>
      </c>
      <c r="E105" s="580" t="e">
        <f ca="1"/>
        <v>#NAME?</v>
      </c>
      <c r="F105" s="580" t="e">
        <f t="shared" ca="1" si="16"/>
        <v>#N/A</v>
      </c>
      <c r="G105" s="580">
        <f t="shared" ca="1" si="18"/>
        <v>0</v>
      </c>
      <c r="H105" s="579" t="e">
        <f t="shared" ca="1" si="19"/>
        <v>#NUM!</v>
      </c>
      <c r="I105" s="578" t="e">
        <f t="shared" si="17"/>
        <v>#NUM!</v>
      </c>
    </row>
    <row r="106" spans="1:9" x14ac:dyDescent="0.2">
      <c r="A106" s="572">
        <v>103</v>
      </c>
      <c r="B106" s="582" t="e">
        <f ca="1"/>
        <v>#NAME?</v>
      </c>
      <c r="C106" s="581" t="e">
        <f ca="1"/>
        <v>#N/A</v>
      </c>
      <c r="D106" s="580" t="e">
        <f t="shared" ca="1" si="15"/>
        <v>#N/A</v>
      </c>
      <c r="E106" s="580" t="e">
        <f ca="1"/>
        <v>#NAME?</v>
      </c>
      <c r="F106" s="580" t="e">
        <f t="shared" ca="1" si="16"/>
        <v>#N/A</v>
      </c>
      <c r="G106" s="580">
        <f t="shared" ca="1" si="18"/>
        <v>0</v>
      </c>
      <c r="H106" s="579" t="e">
        <f t="shared" ca="1" si="19"/>
        <v>#NUM!</v>
      </c>
      <c r="I106" s="578" t="e">
        <f t="shared" si="17"/>
        <v>#NUM!</v>
      </c>
    </row>
    <row r="107" spans="1:9" x14ac:dyDescent="0.2">
      <c r="A107" s="572">
        <v>104</v>
      </c>
      <c r="B107" s="582" t="e">
        <f ca="1"/>
        <v>#NAME?</v>
      </c>
      <c r="C107" s="581" t="e">
        <f ca="1"/>
        <v>#N/A</v>
      </c>
      <c r="D107" s="580" t="e">
        <f t="shared" ca="1" si="15"/>
        <v>#N/A</v>
      </c>
      <c r="E107" s="580" t="e">
        <f ca="1"/>
        <v>#NAME?</v>
      </c>
      <c r="F107" s="580" t="e">
        <f t="shared" ca="1" si="16"/>
        <v>#N/A</v>
      </c>
      <c r="G107" s="580">
        <f t="shared" ca="1" si="18"/>
        <v>0</v>
      </c>
      <c r="H107" s="579" t="e">
        <f t="shared" ca="1" si="19"/>
        <v>#NUM!</v>
      </c>
      <c r="I107" s="578" t="e">
        <f t="shared" si="17"/>
        <v>#NUM!</v>
      </c>
    </row>
    <row r="108" spans="1:9" x14ac:dyDescent="0.2">
      <c r="A108" s="572">
        <v>105</v>
      </c>
      <c r="B108" s="582" t="e">
        <f ca="1"/>
        <v>#NAME?</v>
      </c>
      <c r="C108" s="581" t="e">
        <f ca="1"/>
        <v>#N/A</v>
      </c>
      <c r="D108" s="580" t="e">
        <f t="shared" ca="1" si="15"/>
        <v>#N/A</v>
      </c>
      <c r="E108" s="580" t="e">
        <f ca="1"/>
        <v>#NAME?</v>
      </c>
      <c r="F108" s="580" t="e">
        <f t="shared" ca="1" si="16"/>
        <v>#N/A</v>
      </c>
      <c r="G108" s="580">
        <f t="shared" ca="1" si="18"/>
        <v>0</v>
      </c>
      <c r="H108" s="579" t="e">
        <f t="shared" ca="1" si="19"/>
        <v>#NUM!</v>
      </c>
      <c r="I108" s="578" t="e">
        <f t="shared" si="17"/>
        <v>#NUM!</v>
      </c>
    </row>
    <row r="109" spans="1:9" x14ac:dyDescent="0.2">
      <c r="A109" s="572">
        <v>106</v>
      </c>
      <c r="B109" s="582" t="e">
        <f ca="1"/>
        <v>#NAME?</v>
      </c>
      <c r="C109" s="581" t="e">
        <f ca="1"/>
        <v>#N/A</v>
      </c>
      <c r="D109" s="580" t="e">
        <f t="shared" ca="1" si="15"/>
        <v>#N/A</v>
      </c>
      <c r="E109" s="580" t="e">
        <f ca="1"/>
        <v>#NAME?</v>
      </c>
      <c r="F109" s="580" t="e">
        <f t="shared" ca="1" si="16"/>
        <v>#N/A</v>
      </c>
      <c r="G109" s="580">
        <f t="shared" ca="1" si="18"/>
        <v>0</v>
      </c>
      <c r="H109" s="579" t="e">
        <f t="shared" ca="1" si="19"/>
        <v>#NUM!</v>
      </c>
      <c r="I109" s="578" t="e">
        <f t="shared" si="17"/>
        <v>#NUM!</v>
      </c>
    </row>
    <row r="110" spans="1:9" x14ac:dyDescent="0.2">
      <c r="A110" s="572">
        <v>107</v>
      </c>
      <c r="B110" s="582" t="e">
        <f ca="1"/>
        <v>#NAME?</v>
      </c>
      <c r="C110" s="581" t="e">
        <f ca="1"/>
        <v>#N/A</v>
      </c>
      <c r="D110" s="580" t="e">
        <f t="shared" ca="1" si="15"/>
        <v>#N/A</v>
      </c>
      <c r="E110" s="580" t="e">
        <f ca="1"/>
        <v>#NAME?</v>
      </c>
      <c r="F110" s="580" t="e">
        <f t="shared" ca="1" si="16"/>
        <v>#N/A</v>
      </c>
      <c r="G110" s="580">
        <f t="shared" ca="1" si="18"/>
        <v>0</v>
      </c>
      <c r="H110" s="579" t="e">
        <f t="shared" ca="1" si="19"/>
        <v>#NUM!</v>
      </c>
      <c r="I110" s="578" t="e">
        <f t="shared" si="17"/>
        <v>#NUM!</v>
      </c>
    </row>
    <row r="111" spans="1:9" x14ac:dyDescent="0.2">
      <c r="A111" s="572">
        <v>108</v>
      </c>
      <c r="B111" s="582" t="e">
        <f ca="1"/>
        <v>#NAME?</v>
      </c>
      <c r="C111" s="581" t="e">
        <f ca="1"/>
        <v>#N/A</v>
      </c>
      <c r="D111" s="580" t="e">
        <f t="shared" ca="1" si="15"/>
        <v>#N/A</v>
      </c>
      <c r="E111" s="580" t="e">
        <f ca="1"/>
        <v>#NAME?</v>
      </c>
      <c r="F111" s="580" t="e">
        <f t="shared" ca="1" si="16"/>
        <v>#N/A</v>
      </c>
      <c r="G111" s="580">
        <f t="shared" ca="1" si="18"/>
        <v>0</v>
      </c>
      <c r="H111" s="579" t="e">
        <f t="shared" ca="1" si="19"/>
        <v>#NUM!</v>
      </c>
      <c r="I111" s="578" t="e">
        <f t="shared" si="17"/>
        <v>#NUM!</v>
      </c>
    </row>
    <row r="112" spans="1:9" x14ac:dyDescent="0.2">
      <c r="A112" s="572">
        <v>109</v>
      </c>
      <c r="B112" s="582" t="e">
        <f ca="1"/>
        <v>#NAME?</v>
      </c>
      <c r="C112" s="581" t="e">
        <f ca="1"/>
        <v>#N/A</v>
      </c>
      <c r="D112" s="580" t="e">
        <f t="shared" ca="1" si="15"/>
        <v>#N/A</v>
      </c>
      <c r="E112" s="580" t="e">
        <f ca="1"/>
        <v>#NAME?</v>
      </c>
      <c r="F112" s="580" t="e">
        <f t="shared" ca="1" si="16"/>
        <v>#N/A</v>
      </c>
      <c r="G112" s="580">
        <f t="shared" ca="1" si="18"/>
        <v>0</v>
      </c>
      <c r="H112" s="579" t="e">
        <f t="shared" ca="1" si="19"/>
        <v>#NUM!</v>
      </c>
      <c r="I112" s="578" t="e">
        <f t="shared" si="17"/>
        <v>#NUM!</v>
      </c>
    </row>
    <row r="113" spans="1:9" x14ac:dyDescent="0.2">
      <c r="A113" s="572">
        <v>110</v>
      </c>
      <c r="B113" s="582" t="e">
        <f ca="1"/>
        <v>#NAME?</v>
      </c>
      <c r="C113" s="581" t="e">
        <f ca="1"/>
        <v>#N/A</v>
      </c>
      <c r="D113" s="580" t="e">
        <f t="shared" ca="1" si="15"/>
        <v>#N/A</v>
      </c>
      <c r="E113" s="580" t="e">
        <f ca="1"/>
        <v>#NAME?</v>
      </c>
      <c r="F113" s="580" t="e">
        <f t="shared" ca="1" si="16"/>
        <v>#N/A</v>
      </c>
      <c r="G113" s="580">
        <f t="shared" ca="1" si="18"/>
        <v>0</v>
      </c>
      <c r="H113" s="579" t="e">
        <f t="shared" ca="1" si="19"/>
        <v>#NUM!</v>
      </c>
      <c r="I113" s="578" t="e">
        <f t="shared" si="17"/>
        <v>#NUM!</v>
      </c>
    </row>
    <row r="114" spans="1:9" x14ac:dyDescent="0.2">
      <c r="A114" s="572">
        <v>111</v>
      </c>
      <c r="B114" s="582" t="e">
        <f ca="1"/>
        <v>#NAME?</v>
      </c>
      <c r="C114" s="581" t="e">
        <f ca="1"/>
        <v>#N/A</v>
      </c>
      <c r="D114" s="580" t="e">
        <f t="shared" ca="1" si="15"/>
        <v>#N/A</v>
      </c>
      <c r="E114" s="580" t="e">
        <f ca="1"/>
        <v>#NAME?</v>
      </c>
      <c r="F114" s="580" t="e">
        <f t="shared" ca="1" si="16"/>
        <v>#N/A</v>
      </c>
      <c r="G114" s="580">
        <f t="shared" ca="1" si="18"/>
        <v>0</v>
      </c>
      <c r="H114" s="579" t="e">
        <f t="shared" ca="1" si="19"/>
        <v>#NUM!</v>
      </c>
      <c r="I114" s="578" t="e">
        <f t="shared" si="17"/>
        <v>#NUM!</v>
      </c>
    </row>
    <row r="115" spans="1:9" x14ac:dyDescent="0.2">
      <c r="A115" s="572">
        <v>112</v>
      </c>
      <c r="B115" s="582" t="e">
        <f ca="1"/>
        <v>#NAME?</v>
      </c>
      <c r="C115" s="581" t="e">
        <f ca="1"/>
        <v>#N/A</v>
      </c>
      <c r="D115" s="580" t="e">
        <f t="shared" ca="1" si="15"/>
        <v>#N/A</v>
      </c>
      <c r="E115" s="580" t="e">
        <f ca="1"/>
        <v>#NAME?</v>
      </c>
      <c r="F115" s="580" t="e">
        <f t="shared" ca="1" si="16"/>
        <v>#N/A</v>
      </c>
      <c r="G115" s="580">
        <f t="shared" ca="1" si="18"/>
        <v>0</v>
      </c>
      <c r="H115" s="579" t="e">
        <f t="shared" ca="1" si="19"/>
        <v>#NUM!</v>
      </c>
      <c r="I115" s="578" t="e">
        <f t="shared" si="17"/>
        <v>#NUM!</v>
      </c>
    </row>
    <row r="116" spans="1:9" x14ac:dyDescent="0.2">
      <c r="A116" s="572">
        <v>113</v>
      </c>
      <c r="B116" s="582" t="e">
        <f ca="1"/>
        <v>#NAME?</v>
      </c>
      <c r="C116" s="581" t="e">
        <f ca="1"/>
        <v>#N/A</v>
      </c>
      <c r="D116" s="580" t="e">
        <f t="shared" ca="1" si="15"/>
        <v>#N/A</v>
      </c>
      <c r="E116" s="580" t="e">
        <f ca="1"/>
        <v>#NAME?</v>
      </c>
      <c r="F116" s="580" t="e">
        <f t="shared" ca="1" si="16"/>
        <v>#N/A</v>
      </c>
      <c r="G116" s="580">
        <f t="shared" ca="1" si="18"/>
        <v>0</v>
      </c>
      <c r="H116" s="579" t="e">
        <f t="shared" ca="1" si="19"/>
        <v>#NUM!</v>
      </c>
      <c r="I116" s="578" t="e">
        <f t="shared" si="17"/>
        <v>#NUM!</v>
      </c>
    </row>
    <row r="117" spans="1:9" x14ac:dyDescent="0.2">
      <c r="A117" s="572">
        <v>114</v>
      </c>
      <c r="B117" s="582" t="e">
        <f ca="1"/>
        <v>#NAME?</v>
      </c>
      <c r="C117" s="581" t="e">
        <f ca="1"/>
        <v>#N/A</v>
      </c>
      <c r="D117" s="580" t="e">
        <f t="shared" ca="1" si="15"/>
        <v>#N/A</v>
      </c>
      <c r="E117" s="580" t="e">
        <f ca="1"/>
        <v>#NAME?</v>
      </c>
      <c r="F117" s="580" t="e">
        <f t="shared" ca="1" si="16"/>
        <v>#N/A</v>
      </c>
      <c r="G117" s="580">
        <f t="shared" ca="1" si="18"/>
        <v>0</v>
      </c>
      <c r="H117" s="579" t="e">
        <f t="shared" ca="1" si="19"/>
        <v>#NUM!</v>
      </c>
      <c r="I117" s="578" t="e">
        <f t="shared" si="17"/>
        <v>#NUM!</v>
      </c>
    </row>
    <row r="118" spans="1:9" x14ac:dyDescent="0.2">
      <c r="A118" s="572">
        <v>115</v>
      </c>
      <c r="B118" s="582" t="e">
        <f ca="1"/>
        <v>#NAME?</v>
      </c>
      <c r="C118" s="581" t="e">
        <f ca="1"/>
        <v>#N/A</v>
      </c>
      <c r="D118" s="580" t="e">
        <f t="shared" ca="1" si="15"/>
        <v>#N/A</v>
      </c>
      <c r="E118" s="580" t="e">
        <f ca="1"/>
        <v>#NAME?</v>
      </c>
      <c r="F118" s="580" t="e">
        <f t="shared" ca="1" si="16"/>
        <v>#N/A</v>
      </c>
      <c r="G118" s="580">
        <f t="shared" ca="1" si="18"/>
        <v>0</v>
      </c>
      <c r="H118" s="579" t="e">
        <f t="shared" ca="1" si="19"/>
        <v>#NUM!</v>
      </c>
      <c r="I118" s="578" t="e">
        <f t="shared" si="17"/>
        <v>#NUM!</v>
      </c>
    </row>
    <row r="119" spans="1:9" x14ac:dyDescent="0.2">
      <c r="A119" s="572">
        <v>116</v>
      </c>
      <c r="B119" s="582" t="e">
        <f ca="1"/>
        <v>#NAME?</v>
      </c>
      <c r="C119" s="581" t="e">
        <f ca="1"/>
        <v>#N/A</v>
      </c>
      <c r="D119" s="580" t="e">
        <f t="shared" ca="1" si="15"/>
        <v>#N/A</v>
      </c>
      <c r="E119" s="580" t="e">
        <f ca="1"/>
        <v>#NAME?</v>
      </c>
      <c r="F119" s="580" t="e">
        <f t="shared" ca="1" si="16"/>
        <v>#N/A</v>
      </c>
      <c r="G119" s="580">
        <f t="shared" ca="1" si="18"/>
        <v>0</v>
      </c>
      <c r="H119" s="579" t="e">
        <f t="shared" ca="1" si="19"/>
        <v>#NUM!</v>
      </c>
      <c r="I119" s="578" t="e">
        <f t="shared" si="17"/>
        <v>#NUM!</v>
      </c>
    </row>
    <row r="120" spans="1:9" x14ac:dyDescent="0.2">
      <c r="A120" s="572">
        <v>117</v>
      </c>
      <c r="B120" s="582" t="e">
        <f ca="1"/>
        <v>#NAME?</v>
      </c>
      <c r="C120" s="581" t="e">
        <f ca="1"/>
        <v>#N/A</v>
      </c>
      <c r="D120" s="580" t="e">
        <f t="shared" ca="1" si="15"/>
        <v>#N/A</v>
      </c>
      <c r="E120" s="580" t="e">
        <f ca="1"/>
        <v>#NAME?</v>
      </c>
      <c r="F120" s="580" t="e">
        <f t="shared" ca="1" si="16"/>
        <v>#N/A</v>
      </c>
      <c r="G120" s="580">
        <f t="shared" ca="1" si="18"/>
        <v>0</v>
      </c>
      <c r="H120" s="579" t="e">
        <f t="shared" ca="1" si="19"/>
        <v>#NUM!</v>
      </c>
      <c r="I120" s="578" t="e">
        <f t="shared" si="17"/>
        <v>#NUM!</v>
      </c>
    </row>
    <row r="121" spans="1:9" x14ac:dyDescent="0.2">
      <c r="A121" s="572">
        <v>118</v>
      </c>
      <c r="B121" s="582" t="e">
        <f ca="1"/>
        <v>#NAME?</v>
      </c>
      <c r="C121" s="581" t="e">
        <f ca="1"/>
        <v>#N/A</v>
      </c>
      <c r="D121" s="580" t="e">
        <f t="shared" ca="1" si="15"/>
        <v>#N/A</v>
      </c>
      <c r="E121" s="580" t="e">
        <f ca="1"/>
        <v>#NAME?</v>
      </c>
      <c r="F121" s="580" t="e">
        <f t="shared" ca="1" si="16"/>
        <v>#N/A</v>
      </c>
      <c r="G121" s="580">
        <f t="shared" ca="1" si="18"/>
        <v>0</v>
      </c>
      <c r="H121" s="579" t="e">
        <f t="shared" ca="1" si="19"/>
        <v>#NUM!</v>
      </c>
      <c r="I121" s="578" t="e">
        <f t="shared" si="17"/>
        <v>#NUM!</v>
      </c>
    </row>
    <row r="122" spans="1:9" x14ac:dyDescent="0.2">
      <c r="A122" s="572">
        <v>119</v>
      </c>
      <c r="B122" s="582" t="e">
        <f ca="1"/>
        <v>#NAME?</v>
      </c>
      <c r="C122" s="581" t="e">
        <f ca="1"/>
        <v>#N/A</v>
      </c>
      <c r="D122" s="580" t="e">
        <f t="shared" ca="1" si="15"/>
        <v>#N/A</v>
      </c>
      <c r="E122" s="580" t="e">
        <f ca="1"/>
        <v>#NAME?</v>
      </c>
      <c r="F122" s="580" t="e">
        <f t="shared" ca="1" si="16"/>
        <v>#N/A</v>
      </c>
      <c r="G122" s="580">
        <f t="shared" ca="1" si="18"/>
        <v>0</v>
      </c>
      <c r="H122" s="579" t="e">
        <f t="shared" ca="1" si="19"/>
        <v>#NUM!</v>
      </c>
      <c r="I122" s="578" t="e">
        <f t="shared" si="17"/>
        <v>#NUM!</v>
      </c>
    </row>
    <row r="123" spans="1:9" x14ac:dyDescent="0.2">
      <c r="A123" s="572">
        <v>120</v>
      </c>
      <c r="B123" s="577" t="e">
        <f ca="1"/>
        <v>#NAME?</v>
      </c>
      <c r="C123" s="576" t="e">
        <v>#N/A</v>
      </c>
      <c r="D123" s="575" t="e">
        <f t="shared" si="15"/>
        <v>#N/A</v>
      </c>
      <c r="E123" s="575" t="e">
        <f ca="1"/>
        <v>#NAME?</v>
      </c>
      <c r="F123" s="575" t="e">
        <f t="shared" si="16"/>
        <v>#N/A</v>
      </c>
      <c r="G123" s="575">
        <f t="shared" ca="1" si="18"/>
        <v>0</v>
      </c>
      <c r="H123" s="574" t="e">
        <f t="shared" ca="1" si="19"/>
        <v>#NUM!</v>
      </c>
      <c r="I123" s="573" t="e">
        <f t="shared" si="17"/>
        <v>#NUM!</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H31"/>
  <sheetViews>
    <sheetView showGridLines="0" workbookViewId="0">
      <selection activeCell="G2" sqref="G2:H3"/>
    </sheetView>
  </sheetViews>
  <sheetFormatPr defaultRowHeight="11.25" x14ac:dyDescent="0.2"/>
  <cols>
    <col min="1" max="2" width="2.7109375" style="45" customWidth="1"/>
    <col min="3" max="3" width="20.28515625" style="45" bestFit="1" customWidth="1"/>
    <col min="4" max="4" width="30.7109375" style="45" customWidth="1"/>
    <col min="5" max="6" width="2.7109375" style="45" customWidth="1"/>
    <col min="7" max="7" width="9.140625" style="45" customWidth="1"/>
    <col min="8" max="9" width="9.140625" style="45"/>
    <col min="10" max="10" width="9.7109375" style="45" bestFit="1" customWidth="1"/>
    <col min="11" max="16384" width="9.140625" style="45"/>
  </cols>
  <sheetData>
    <row r="2" spans="1:8" x14ac:dyDescent="0.2">
      <c r="B2" s="299"/>
      <c r="C2" s="298"/>
      <c r="D2" s="298"/>
      <c r="E2" s="300"/>
      <c r="G2" s="569" t="s">
        <v>268</v>
      </c>
      <c r="H2" s="569" t="e">
        <f ca="1">GeneralSettings_MKT!Trigger2</f>
        <v>#NAME?</v>
      </c>
    </row>
    <row r="3" spans="1:8" ht="11.25" customHeight="1" x14ac:dyDescent="0.2">
      <c r="B3" s="317"/>
      <c r="C3" s="560" t="s">
        <v>0</v>
      </c>
      <c r="D3" s="568" t="s">
        <v>170</v>
      </c>
      <c r="E3" s="554"/>
      <c r="G3" s="569" t="s">
        <v>269</v>
      </c>
      <c r="H3" s="570" t="e">
        <f ca="1">_xll.ohTrigger(YieldCurve_STD,GBPSTD_STD!Trigger2)</f>
        <v>#NAME?</v>
      </c>
    </row>
    <row r="4" spans="1:8" ht="11.25" customHeight="1" x14ac:dyDescent="0.2">
      <c r="B4" s="317"/>
      <c r="C4" s="558" t="s">
        <v>2</v>
      </c>
      <c r="D4" s="168" t="b">
        <v>1</v>
      </c>
      <c r="E4" s="554"/>
    </row>
    <row r="5" spans="1:8" ht="11.25" customHeight="1" x14ac:dyDescent="0.2">
      <c r="A5" s="424"/>
      <c r="B5" s="565"/>
      <c r="C5" s="417" t="s">
        <v>3</v>
      </c>
      <c r="D5" s="567"/>
      <c r="E5" s="554"/>
    </row>
    <row r="6" spans="1:8" ht="11.25" customHeight="1" x14ac:dyDescent="0.2">
      <c r="A6" s="424"/>
      <c r="B6" s="565"/>
      <c r="C6" s="558" t="s">
        <v>1</v>
      </c>
      <c r="D6" s="168" t="b">
        <v>1</v>
      </c>
      <c r="E6" s="554"/>
    </row>
    <row r="7" spans="1:8" ht="11.25" customHeight="1" x14ac:dyDescent="0.2">
      <c r="A7" s="424"/>
      <c r="B7" s="565"/>
      <c r="C7" s="558" t="s">
        <v>131</v>
      </c>
      <c r="D7" s="566"/>
      <c r="E7" s="554"/>
    </row>
    <row r="8" spans="1:8" ht="11.25" customHeight="1" x14ac:dyDescent="0.2">
      <c r="A8" s="424"/>
      <c r="B8" s="565"/>
      <c r="C8" s="558" t="s">
        <v>267</v>
      </c>
      <c r="D8" s="564" t="s">
        <v>171</v>
      </c>
      <c r="E8" s="554"/>
    </row>
    <row r="9" spans="1:8" ht="11.25" customHeight="1" x14ac:dyDescent="0.2">
      <c r="B9" s="556"/>
      <c r="C9" s="562" t="s">
        <v>64</v>
      </c>
      <c r="D9" s="563" t="s">
        <v>63</v>
      </c>
      <c r="E9" s="554"/>
    </row>
    <row r="10" spans="1:8" ht="11.25" customHeight="1" x14ac:dyDescent="0.2">
      <c r="B10" s="556"/>
      <c r="C10" s="562" t="s">
        <v>246</v>
      </c>
      <c r="D10" s="561" t="s">
        <v>266</v>
      </c>
      <c r="E10" s="554"/>
    </row>
    <row r="11" spans="1:8" ht="11.25" customHeight="1" x14ac:dyDescent="0.2">
      <c r="B11" s="317"/>
      <c r="C11" s="298"/>
      <c r="D11" s="298"/>
      <c r="E11" s="554"/>
    </row>
    <row r="12" spans="1:8" ht="11.25" customHeight="1" x14ac:dyDescent="0.2">
      <c r="B12" s="556"/>
      <c r="C12" s="560" t="s">
        <v>265</v>
      </c>
      <c r="D12" s="559" t="e">
        <f ca="1">_xll.qlSettingsEvaluationDate(Trigger)</f>
        <v>#NAME?</v>
      </c>
      <c r="E12" s="554"/>
    </row>
    <row r="13" spans="1:8" x14ac:dyDescent="0.2">
      <c r="B13" s="556"/>
      <c r="C13" s="558" t="s">
        <v>264</v>
      </c>
      <c r="D13" s="557" t="e">
        <f ca="1">_xll.qlCalendarAdvance(Calendar,Evaluationdate,"0D","F",,Trigger)</f>
        <v>#NAME?</v>
      </c>
      <c r="E13" s="554"/>
    </row>
    <row r="14" spans="1:8" x14ac:dyDescent="0.2">
      <c r="B14" s="556"/>
      <c r="C14" s="417" t="s">
        <v>134</v>
      </c>
      <c r="D14" s="555" t="s">
        <v>172</v>
      </c>
      <c r="E14" s="554"/>
    </row>
    <row r="15" spans="1:8" x14ac:dyDescent="0.2">
      <c r="B15" s="553"/>
      <c r="C15" s="282"/>
      <c r="D15" s="552"/>
      <c r="E15" s="551"/>
    </row>
    <row r="17" spans="1:5" x14ac:dyDescent="0.2">
      <c r="B17" s="550"/>
      <c r="C17" s="549"/>
      <c r="D17" s="549"/>
      <c r="E17" s="548"/>
    </row>
    <row r="18" spans="1:5" x14ac:dyDescent="0.2">
      <c r="B18" s="532"/>
      <c r="C18" s="545" t="s">
        <v>263</v>
      </c>
      <c r="D18" s="547" t="e">
        <f ca="1">_xll.qlPiecewiseYieldCurve(D20,D21,Calendar,_xll.ohPack(RateHelpersSTD),,,,D22,D23,D24,Permanent,,ObjectOverwrite)</f>
        <v>#NAME?</v>
      </c>
      <c r="E18" s="529"/>
    </row>
    <row r="19" spans="1:5" x14ac:dyDescent="0.2">
      <c r="B19" s="532"/>
      <c r="C19" s="539" t="s">
        <v>146</v>
      </c>
      <c r="D19" s="546" t="e">
        <f ca="1">_xll.ohRangeRetrieveError(YieldCurve_STD)</f>
        <v>#NAME?</v>
      </c>
      <c r="E19" s="529"/>
    </row>
    <row r="20" spans="1:5" x14ac:dyDescent="0.2">
      <c r="B20" s="532"/>
      <c r="C20" s="545" t="s">
        <v>262</v>
      </c>
      <c r="D20" s="544" t="str">
        <f>"_"&amp;Currency&amp;"STD"</f>
        <v>_GBPSTD</v>
      </c>
      <c r="E20" s="529"/>
    </row>
    <row r="21" spans="1:5" x14ac:dyDescent="0.2">
      <c r="B21" s="532"/>
      <c r="C21" s="541" t="s">
        <v>261</v>
      </c>
      <c r="D21" s="543">
        <v>0</v>
      </c>
      <c r="E21" s="529"/>
    </row>
    <row r="22" spans="1:5" x14ac:dyDescent="0.2">
      <c r="B22" s="532"/>
      <c r="C22" s="541" t="s">
        <v>260</v>
      </c>
      <c r="D22" s="542"/>
      <c r="E22" s="529"/>
    </row>
    <row r="23" spans="1:5" x14ac:dyDescent="0.2">
      <c r="B23" s="532"/>
      <c r="C23" s="541" t="s">
        <v>259</v>
      </c>
      <c r="D23" s="540" t="s">
        <v>255</v>
      </c>
      <c r="E23" s="529"/>
    </row>
    <row r="24" spans="1:5" x14ac:dyDescent="0.2">
      <c r="B24" s="532"/>
      <c r="C24" s="539" t="s">
        <v>258</v>
      </c>
      <c r="D24" s="538" t="s">
        <v>257</v>
      </c>
      <c r="E24" s="529"/>
    </row>
    <row r="25" spans="1:5" x14ac:dyDescent="0.2">
      <c r="B25" s="532"/>
      <c r="C25" s="537"/>
      <c r="D25" s="537"/>
      <c r="E25" s="529"/>
    </row>
    <row r="26" spans="1:5" x14ac:dyDescent="0.2">
      <c r="B26" s="532"/>
      <c r="C26" s="536" t="e">
        <f ca="1">_xll.qlTermStructureReferenceDate(YieldCurve_STD)</f>
        <v>#NAME?</v>
      </c>
      <c r="D26" s="535" t="e">
        <f ca="1">_xll.qlYieldTSDiscount(YieldCurve_STD,C26,,Trigger)</f>
        <v>#NAME?</v>
      </c>
      <c r="E26" s="529"/>
    </row>
    <row r="27" spans="1:5" x14ac:dyDescent="0.2">
      <c r="A27" s="424"/>
      <c r="B27" s="532"/>
      <c r="C27" s="534" t="e">
        <f ca="1">_xll.qlTermStructureMaxDate(YieldCurve_STD,Trigger)</f>
        <v>#NAME?</v>
      </c>
      <c r="D27" s="533" t="e">
        <f ca="1">_xll.qlYieldTSDiscount(YieldCurve_STD,C27,,Trigger)</f>
        <v>#NAME?</v>
      </c>
      <c r="E27" s="529"/>
    </row>
    <row r="28" spans="1:5" x14ac:dyDescent="0.2">
      <c r="B28" s="532"/>
      <c r="C28" s="534" t="e">
        <f ca="1">GBPLibor_MKT!$D$11</f>
        <v>#NAME?</v>
      </c>
      <c r="D28" s="533" t="e">
        <f ca="1">_xll.qlRelinkableHandleLinkTo(C28,D18,Trigger)</f>
        <v>#NAME?</v>
      </c>
      <c r="E28" s="529"/>
    </row>
    <row r="29" spans="1:5" x14ac:dyDescent="0.2">
      <c r="B29" s="532"/>
      <c r="C29" s="531" t="s">
        <v>256</v>
      </c>
      <c r="D29" s="530" t="e">
        <f ca="1">_xll.qlExtrapolatorEnableExtrapolation(YieldCurve_STD,TRUE,Trigger)</f>
        <v>#NAME?</v>
      </c>
      <c r="E29" s="529"/>
    </row>
    <row r="30" spans="1:5" x14ac:dyDescent="0.2">
      <c r="B30" s="302"/>
      <c r="C30" s="303"/>
      <c r="D30" s="303"/>
      <c r="E30" s="528"/>
    </row>
    <row r="31" spans="1:5" x14ac:dyDescent="0.2">
      <c r="B31" s="424"/>
      <c r="C31" s="424"/>
      <c r="D31" s="424"/>
      <c r="E31" s="424"/>
    </row>
  </sheetData>
  <dataValidations count="6">
    <dataValidation type="list" allowBlank="1" showInputMessage="1" showErrorMessage="1" sqref="D10:D11">
      <formula1>"MaturityDate,LastRelevantDate,CustomDate"</formula1>
    </dataValidation>
    <dataValidation type="list" allowBlank="1" showInputMessage="1" showErrorMessage="1" sqref="D14">
      <formula1>"TARGET,UnitedKingdom::Exchange,UnitedKingdom::Metals,UnitedKingdom::Settlement,UnitedStates::GovernmentBond,UnitedStates::NERC,UnitedStates::NYSE,UnitedStates::Settlement,Switzerland,Japan,Italy::Exchange,NullCalendar"</formula1>
    </dataValidation>
    <dataValidation type="list" allowBlank="1" showInputMessage="1" showErrorMessage="1" sqref="D8">
      <formula1>"ibor,Libor"</formula1>
    </dataValidation>
    <dataValidation type="list" allowBlank="1" showInputMessage="1" showErrorMessage="1" sqref="D3">
      <formula1>"EUR,USD,GBP,JPY,CHF,AUD,CNY,CNH,HKD,RMB,SEK,PLN,HUF,CZK"</formula1>
    </dataValidation>
    <dataValidation type="list" allowBlank="1" showInputMessage="1" showErrorMessage="1" sqref="D24">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23">
      <formula1>"Discount,ZeroYield,ForwardRate"</formula1>
    </dataValidation>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127"/>
  <sheetViews>
    <sheetView showGridLines="0" topLeftCell="K1" zoomScaleNormal="100" workbookViewId="0">
      <selection activeCell="AI4" sqref="AI4"/>
    </sheetView>
  </sheetViews>
  <sheetFormatPr defaultRowHeight="11.25" outlineLevelCol="1" x14ac:dyDescent="0.2"/>
  <cols>
    <col min="1" max="1" width="5" style="45" hidden="1" customWidth="1" outlineLevel="1"/>
    <col min="2" max="2" width="9" style="427" hidden="1" customWidth="1" outlineLevel="1"/>
    <col min="3" max="3" width="9.28515625" style="318" hidden="1" customWidth="1" outlineLevel="1"/>
    <col min="4" max="4" width="11" style="318" hidden="1" customWidth="1" outlineLevel="1"/>
    <col min="5" max="5" width="19.28515625" style="318" hidden="1" customWidth="1" outlineLevel="1"/>
    <col min="6" max="6" width="20.28515625" style="318" hidden="1" customWidth="1" outlineLevel="1"/>
    <col min="7" max="7" width="15.140625" style="318" hidden="1" customWidth="1" outlineLevel="1"/>
    <col min="8" max="8" width="21.42578125" style="426" hidden="1" customWidth="1" outlineLevel="1"/>
    <col min="9" max="9" width="24.42578125" style="45" hidden="1" customWidth="1" outlineLevel="1"/>
    <col min="10" max="10" width="15.140625" style="45" hidden="1" customWidth="1" outlineLevel="1"/>
    <col min="11" max="11" width="2.7109375" style="45" customWidth="1" collapsed="1"/>
    <col min="12" max="12" width="5" style="45" hidden="1" customWidth="1" outlineLevel="1"/>
    <col min="13" max="13" width="15.140625" style="425" hidden="1" customWidth="1" outlineLevel="1"/>
    <col min="14" max="14" width="21.42578125" style="425" hidden="1" customWidth="1" outlineLevel="1"/>
    <col min="15" max="15" width="9.7109375" style="425" hidden="1" customWidth="1" outlineLevel="1"/>
    <col min="16" max="16" width="7.85546875" style="425" hidden="1" customWidth="1" outlineLevel="1"/>
    <col min="17" max="17" width="9" style="425" hidden="1" customWidth="1" outlineLevel="1"/>
    <col min="18" max="18" width="5.85546875" style="425" hidden="1" customWidth="1" outlineLevel="1"/>
    <col min="19" max="20" width="10.7109375" style="425" hidden="1" customWidth="1" outlineLevel="1"/>
    <col min="21" max="21" width="2.85546875" style="424" hidden="1" customWidth="1" outlineLevel="1"/>
    <col min="22" max="22" width="6" style="45" customWidth="1" collapsed="1"/>
    <col min="23" max="23" width="10.140625" style="45" hidden="1" customWidth="1" outlineLevel="1"/>
    <col min="24" max="24" width="24.7109375" style="45" customWidth="1" collapsed="1"/>
    <col min="25" max="26" width="9.7109375" style="45" customWidth="1"/>
    <col min="27" max="28" width="17.28515625" style="45" bestFit="1" customWidth="1"/>
    <col min="29" max="29" width="10" style="45" bestFit="1" customWidth="1"/>
    <col min="30" max="30" width="2.85546875" style="45" customWidth="1"/>
    <col min="31" max="31" width="24.42578125" style="45" bestFit="1" customWidth="1"/>
    <col min="32" max="32" width="9" style="45" bestFit="1" customWidth="1"/>
    <col min="33" max="33" width="9.140625" style="45"/>
    <col min="34" max="34" width="12" style="45" bestFit="1" customWidth="1"/>
    <col min="35" max="16384" width="9.140625" style="45"/>
  </cols>
  <sheetData>
    <row r="1" spans="1:35" ht="18" customHeight="1" x14ac:dyDescent="0.2">
      <c r="G1" s="318" t="s">
        <v>117</v>
      </c>
      <c r="H1" s="318"/>
      <c r="L1" s="527" t="s">
        <v>224</v>
      </c>
      <c r="M1" s="526"/>
      <c r="N1" s="526"/>
      <c r="O1" s="526"/>
      <c r="P1" s="526"/>
      <c r="Q1" s="526"/>
      <c r="R1" s="526"/>
      <c r="S1" s="526"/>
      <c r="T1" s="525"/>
      <c r="U1" s="520"/>
      <c r="V1" s="524" t="str">
        <f>Currency&amp;$G$1</f>
        <v>GBPSTD</v>
      </c>
      <c r="W1" s="522"/>
      <c r="X1" s="522"/>
      <c r="Y1" s="523"/>
      <c r="Z1" s="523"/>
      <c r="AA1" s="522"/>
      <c r="AB1" s="522"/>
      <c r="AC1" s="521" t="s">
        <v>255</v>
      </c>
    </row>
    <row r="2" spans="1:35" ht="21.75" customHeight="1" x14ac:dyDescent="0.2">
      <c r="A2" s="181" t="s">
        <v>231</v>
      </c>
      <c r="B2" s="181" t="s">
        <v>20</v>
      </c>
      <c r="C2" s="181" t="s">
        <v>254</v>
      </c>
      <c r="D2" s="181"/>
      <c r="E2" s="181"/>
      <c r="F2" s="181"/>
      <c r="G2" s="181" t="s">
        <v>124</v>
      </c>
      <c r="H2" s="181" t="s">
        <v>226</v>
      </c>
      <c r="I2" s="181"/>
      <c r="J2" s="181" t="s">
        <v>224</v>
      </c>
      <c r="L2" s="518" t="s">
        <v>231</v>
      </c>
      <c r="M2" s="518" t="s">
        <v>224</v>
      </c>
      <c r="N2" s="518" t="s">
        <v>119</v>
      </c>
      <c r="O2" s="518" t="s">
        <v>253</v>
      </c>
      <c r="P2" s="518" t="s">
        <v>252</v>
      </c>
      <c r="Q2" s="518" t="s">
        <v>251</v>
      </c>
      <c r="R2" s="518" t="s">
        <v>250</v>
      </c>
      <c r="S2" s="518" t="s">
        <v>247</v>
      </c>
      <c r="T2" s="518" t="s">
        <v>246</v>
      </c>
      <c r="U2" s="520"/>
      <c r="V2" s="518" t="s">
        <v>231</v>
      </c>
      <c r="W2" s="518" t="s">
        <v>224</v>
      </c>
      <c r="X2" s="518" t="s">
        <v>119</v>
      </c>
      <c r="Y2" s="519" t="s">
        <v>249</v>
      </c>
      <c r="Z2" s="519" t="s">
        <v>248</v>
      </c>
      <c r="AA2" s="518" t="s">
        <v>247</v>
      </c>
      <c r="AB2" s="518" t="s">
        <v>246</v>
      </c>
      <c r="AC2" s="517" t="e">
        <f t="array" aca="1" ref="AC2:AC89" ca="1">_xll.qlPiecewiseYieldCurveData(YieldCurve_STD,Trigger)</f>
        <v>#NAME?</v>
      </c>
      <c r="AE2" s="801" t="s">
        <v>245</v>
      </c>
      <c r="AF2" s="802"/>
      <c r="AH2" s="491"/>
    </row>
    <row r="3" spans="1:35" ht="11.25" customHeight="1" x14ac:dyDescent="0.2">
      <c r="A3" s="516" t="s">
        <v>237</v>
      </c>
      <c r="B3" s="515" t="s">
        <v>56</v>
      </c>
      <c r="C3" s="514" t="str">
        <f t="shared" ref="C3:C11" si="0">B3</f>
        <v>ON</v>
      </c>
      <c r="D3" s="511"/>
      <c r="E3" s="511"/>
      <c r="F3" s="511"/>
      <c r="G3" s="513" t="e">
        <f ca="1">_xll.qlLibor(,Currency,C3,,Permanent,Trigger,ObjectOverwrite)</f>
        <v>#NAME?</v>
      </c>
      <c r="H3" s="512" t="str">
        <f t="shared" ref="H3:H11" si="1">Currency&amp;$B3&amp;"D"&amp;$H$1&amp;QuoteSuffix</f>
        <v>GBPOND_Quote</v>
      </c>
      <c r="I3" s="511"/>
      <c r="J3" s="510" t="e">
        <f ca="1">_xll.qlDepositRateHelper(,H3,G3,Permanent,Trigger,ObjectOverwrite)</f>
        <v>#NAME?</v>
      </c>
      <c r="K3" s="509"/>
      <c r="L3" s="497" t="str">
        <f t="shared" ref="L3:L11" si="2">A3</f>
        <v>Dp</v>
      </c>
      <c r="M3" s="493" t="e">
        <f t="shared" ref="M3:M11" ca="1" si="3">IF(ISBLANK(J3),"--",J3)</f>
        <v>#NAME?</v>
      </c>
      <c r="N3" s="496" t="str">
        <f ca="1">IFERROR(_xll.qlRateHelperQuoteName(M3,Trigger),"--")</f>
        <v>--</v>
      </c>
      <c r="O3" s="508" t="str">
        <f ca="1">IFERROR(_xll.qlRateHelperQuoteValue($M3,Trigger),"--")</f>
        <v>--</v>
      </c>
      <c r="P3" s="494" t="b">
        <v>1</v>
      </c>
      <c r="Q3" s="493">
        <v>10</v>
      </c>
      <c r="R3" s="493">
        <v>1</v>
      </c>
      <c r="S3" s="492" t="str">
        <f ca="1">IFERROR(_xll.qlRateHelperEarliestDate(M3,Trigger),"--")</f>
        <v>--</v>
      </c>
      <c r="T3" s="492" t="str">
        <f ca="1">IFERROR(_xll.qlRateHelperPillarDate(M3,Trigger),"--")</f>
        <v>--</v>
      </c>
      <c r="U3" s="499"/>
      <c r="V3" s="507" t="str">
        <f t="shared" ref="V3:V34" ca="1" si="4">IFERROR(INDEX($L$3:$L$89,MATCH(X3,$N$3:$N$89,0),1),"")</f>
        <v/>
      </c>
      <c r="W3" s="450" t="e">
        <f t="array" aca="1" ref="W3:W89" ca="1">_xll.qlRateHelperSelection(_xll.ohFilter(RateHelpers,IncludeFlag),_xll.ohFilter(Priority,IncludeFlag),$AF$3,$AF$4,$AF$5,$AF$6,_xll.ohFilter(MinDistance,IncludeFlag),Trigger)</f>
        <v>#NAME?</v>
      </c>
      <c r="X3" s="450" t="str">
        <f ca="1">IFERROR(_xll.qlRateHelperQuoteName(W3,Trigger),"")</f>
        <v/>
      </c>
      <c r="Y3" s="447" t="str">
        <f ca="1">IFERROR(_xll.qlRateHelperRate(W3,Trigger),"")</f>
        <v/>
      </c>
      <c r="Z3" s="449" t="str">
        <f ca="1">IF(ISERROR(_xll.qlSwapRateHelperSpread($W3)),IF(ISERROR(_xll.qlFuturesRateHelperConvexityAdjustment($W3)),"",_xll.qlFuturesRateHelperConvexityAdjustment($W3)),_xll.qlSwapRateHelperSpread($W3))</f>
        <v/>
      </c>
      <c r="AA3" s="448" t="str">
        <f ca="1">IFERROR(_xll.qlRateHelperEarliestDate(W3,Trigger),"")</f>
        <v/>
      </c>
      <c r="AB3" s="448" t="str">
        <f ca="1">IFERROR(_xll.qlRateHelperPillarDate(W3,Trigger),"")</f>
        <v/>
      </c>
      <c r="AC3" s="447" t="e">
        <f ca="1"/>
        <v>#NAME?</v>
      </c>
      <c r="AD3" s="428"/>
      <c r="AE3" s="504" t="s">
        <v>244</v>
      </c>
      <c r="AF3" s="505">
        <v>0</v>
      </c>
      <c r="AH3" s="569" t="s">
        <v>268</v>
      </c>
      <c r="AI3" s="569" t="e">
        <f ca="1">GeneralSettings_STD!Trigger</f>
        <v>#NAME?</v>
      </c>
    </row>
    <row r="4" spans="1:35" ht="11.25" customHeight="1" x14ac:dyDescent="0.2">
      <c r="A4" s="460" t="s">
        <v>237</v>
      </c>
      <c r="B4" s="459" t="s">
        <v>243</v>
      </c>
      <c r="C4" s="489" t="str">
        <f t="shared" si="0"/>
        <v>TN</v>
      </c>
      <c r="D4" s="488"/>
      <c r="E4" s="488"/>
      <c r="F4" s="488"/>
      <c r="G4" s="458" t="e">
        <f ca="1">_xll.qlLibor(,Currency,C4,,Permanent,Trigger,ObjectOverwrite)</f>
        <v>#NAME?</v>
      </c>
      <c r="H4" s="506" t="str">
        <f t="shared" si="1"/>
        <v>GBPTND_Quote</v>
      </c>
      <c r="I4" s="488"/>
      <c r="J4" s="236"/>
      <c r="K4" s="424"/>
      <c r="L4" s="486" t="str">
        <f t="shared" si="2"/>
        <v>Dp</v>
      </c>
      <c r="M4" s="482" t="str">
        <f t="shared" si="3"/>
        <v>--</v>
      </c>
      <c r="N4" s="485" t="str">
        <f ca="1">IFERROR(_xll.qlRateHelperQuoteName(M4,Trigger),"--")</f>
        <v>--</v>
      </c>
      <c r="O4" s="498" t="str">
        <f ca="1">IFERROR(_xll.qlRateHelperQuoteValue($M4,Trigger),"--")</f>
        <v>--</v>
      </c>
      <c r="P4" s="483" t="b">
        <v>0</v>
      </c>
      <c r="Q4" s="482">
        <v>10</v>
      </c>
      <c r="R4" s="482">
        <v>1</v>
      </c>
      <c r="S4" s="481" t="str">
        <f ca="1">IFERROR(_xll.qlRateHelperEarliestDate(M4,Trigger),"--")</f>
        <v>--</v>
      </c>
      <c r="T4" s="481" t="str">
        <f ca="1">IFERROR(_xll.qlRateHelperPillarDate(M4,Trigger),"--")</f>
        <v>--</v>
      </c>
      <c r="U4" s="499"/>
      <c r="V4" s="450" t="str">
        <f t="shared" ca="1" si="4"/>
        <v/>
      </c>
      <c r="W4" s="450" t="e">
        <f ca="1"/>
        <v>#NAME?</v>
      </c>
      <c r="X4" s="450" t="str">
        <f ca="1">IFERROR(_xll.qlRateHelperQuoteName(W4,Trigger),"")</f>
        <v/>
      </c>
      <c r="Y4" s="447" t="str">
        <f ca="1">IFERROR(_xll.qlRateHelperRate(W4,Trigger),"")</f>
        <v/>
      </c>
      <c r="Z4" s="449" t="str">
        <f ca="1">IF(ISERROR(_xll.qlSwapRateHelperSpread($W4)),IF(ISERROR(_xll.qlFuturesRateHelperConvexityAdjustment($W4)),"",_xll.qlFuturesRateHelperConvexityAdjustment($W4)),_xll.qlSwapRateHelperSpread($W4))</f>
        <v/>
      </c>
      <c r="AA4" s="448" t="str">
        <f ca="1">IFERROR(_xll.qlRateHelperEarliestDate(W4,Trigger),"")</f>
        <v/>
      </c>
      <c r="AB4" s="448" t="str">
        <f ca="1">IFERROR(_xll.qlRateHelperPillarDate(W4,Trigger),"")</f>
        <v/>
      </c>
      <c r="AC4" s="447" t="e">
        <f ca="1"/>
        <v>#NAME?</v>
      </c>
      <c r="AD4" s="428"/>
      <c r="AE4" s="504" t="s">
        <v>242</v>
      </c>
      <c r="AF4" s="505">
        <v>0</v>
      </c>
      <c r="AH4" s="569" t="s">
        <v>269</v>
      </c>
      <c r="AI4" s="570" t="e">
        <f ca="1">_xll.ohTrigger(AC2:AC89)</f>
        <v>#NAME?</v>
      </c>
    </row>
    <row r="5" spans="1:35" ht="11.25" customHeight="1" x14ac:dyDescent="0.2">
      <c r="A5" s="430" t="s">
        <v>237</v>
      </c>
      <c r="B5" s="432" t="s">
        <v>241</v>
      </c>
      <c r="C5" s="463" t="str">
        <f t="shared" si="0"/>
        <v>SN</v>
      </c>
      <c r="D5" s="462"/>
      <c r="E5" s="462"/>
      <c r="F5" s="462"/>
      <c r="G5" s="431" t="e">
        <f ca="1">_xll.qlLibor(,Currency,C5,,Permanent,Trigger,ObjectOverwrite)</f>
        <v>#NAME?</v>
      </c>
      <c r="H5" s="501" t="str">
        <f t="shared" si="1"/>
        <v>GBPSND_Quote</v>
      </c>
      <c r="I5" s="462"/>
      <c r="J5" s="245"/>
      <c r="K5" s="424"/>
      <c r="L5" s="486" t="str">
        <f t="shared" si="2"/>
        <v>Dp</v>
      </c>
      <c r="M5" s="482" t="str">
        <f t="shared" si="3"/>
        <v>--</v>
      </c>
      <c r="N5" s="485" t="str">
        <f ca="1">IFERROR(_xll.qlRateHelperQuoteName(M5,Trigger),"--")</f>
        <v>--</v>
      </c>
      <c r="O5" s="498" t="str">
        <f ca="1">IFERROR(_xll.qlRateHelperQuoteValue($M5,Trigger),"--")</f>
        <v>--</v>
      </c>
      <c r="P5" s="483" t="b">
        <v>0</v>
      </c>
      <c r="Q5" s="482">
        <v>10</v>
      </c>
      <c r="R5" s="482">
        <v>1</v>
      </c>
      <c r="S5" s="481" t="str">
        <f ca="1">IFERROR(_xll.qlRateHelperEarliestDate(M5,Trigger),"--")</f>
        <v>--</v>
      </c>
      <c r="T5" s="481" t="str">
        <f ca="1">IFERROR(_xll.qlRateHelperPillarDate(M5,Trigger),"--")</f>
        <v>--</v>
      </c>
      <c r="U5" s="499"/>
      <c r="V5" s="450" t="str">
        <f t="shared" ca="1" si="4"/>
        <v/>
      </c>
      <c r="W5" s="450" t="e">
        <f ca="1"/>
        <v>#NAME?</v>
      </c>
      <c r="X5" s="450" t="str">
        <f ca="1">IFERROR(_xll.qlRateHelperQuoteName(W5,Trigger),"")</f>
        <v/>
      </c>
      <c r="Y5" s="447" t="str">
        <f ca="1">IFERROR(_xll.qlRateHelperRate(W5,Trigger),"")</f>
        <v/>
      </c>
      <c r="Z5" s="449" t="str">
        <f ca="1">IF(ISERROR(_xll.qlSwapRateHelperSpread($W5)),IF(ISERROR(_xll.qlFuturesRateHelperConvexityAdjustment($W5)),"",_xll.qlFuturesRateHelperConvexityAdjustment($W5)),_xll.qlSwapRateHelperSpread($W5))</f>
        <v/>
      </c>
      <c r="AA5" s="448" t="str">
        <f ca="1">IFERROR(_xll.qlRateHelperEarliestDate(W5,Trigger),"")</f>
        <v/>
      </c>
      <c r="AB5" s="448" t="str">
        <f ca="1">IFERROR(_xll.qlRateHelperPillarDate(W5,Trigger),"")</f>
        <v/>
      </c>
      <c r="AC5" s="447" t="e">
        <f ca="1"/>
        <v>#NAME?</v>
      </c>
      <c r="AD5" s="428"/>
      <c r="AE5" s="504" t="s">
        <v>240</v>
      </c>
      <c r="AF5" s="505">
        <v>0</v>
      </c>
      <c r="AH5" s="491"/>
    </row>
    <row r="6" spans="1:35" ht="11.25" customHeight="1" x14ac:dyDescent="0.2">
      <c r="A6" s="434" t="s">
        <v>237</v>
      </c>
      <c r="B6" s="436" t="s">
        <v>19</v>
      </c>
      <c r="C6" s="467" t="str">
        <f t="shared" si="0"/>
        <v>SW</v>
      </c>
      <c r="D6" s="466"/>
      <c r="E6" s="466"/>
      <c r="F6" s="466"/>
      <c r="G6" s="435" t="str">
        <f t="shared" ref="G6:G11" si="5">PROPER(Currency)&amp;FamilyName&amp;C6</f>
        <v>GbpLiborSW</v>
      </c>
      <c r="H6" s="502" t="str">
        <f t="shared" si="1"/>
        <v>GBPSWD_Quote</v>
      </c>
      <c r="I6" s="466"/>
      <c r="J6" s="241" t="e">
        <f ca="1">_xll.qlDepositRateHelper(,H6,G6,Permanent,Trigger,ObjectOverwrite)</f>
        <v>#NAME?</v>
      </c>
      <c r="K6" s="424"/>
      <c r="L6" s="486" t="str">
        <f t="shared" si="2"/>
        <v>Dp</v>
      </c>
      <c r="M6" s="482" t="e">
        <f t="shared" ca="1" si="3"/>
        <v>#NAME?</v>
      </c>
      <c r="N6" s="485" t="str">
        <f ca="1">IFERROR(_xll.qlRateHelperQuoteName(M6,Trigger),"--")</f>
        <v>--</v>
      </c>
      <c r="O6" s="498" t="str">
        <f ca="1">IFERROR(_xll.qlRateHelperQuoteValue($M6,Trigger),"--")</f>
        <v>--</v>
      </c>
      <c r="P6" s="483" t="b">
        <v>1</v>
      </c>
      <c r="Q6" s="482">
        <v>10</v>
      </c>
      <c r="R6" s="482">
        <v>1</v>
      </c>
      <c r="S6" s="481" t="str">
        <f ca="1">IFERROR(_xll.qlRateHelperEarliestDate(M6,Trigger),"--")</f>
        <v>--</v>
      </c>
      <c r="T6" s="481" t="str">
        <f ca="1">IFERROR(_xll.qlRateHelperPillarDate(M6,Trigger),"--")</f>
        <v>--</v>
      </c>
      <c r="U6" s="499"/>
      <c r="V6" s="450" t="str">
        <f t="shared" ca="1" si="4"/>
        <v/>
      </c>
      <c r="W6" s="450" t="e">
        <f ca="1"/>
        <v>#NAME?</v>
      </c>
      <c r="X6" s="450" t="str">
        <f ca="1">IFERROR(_xll.qlRateHelperQuoteName(W6,Trigger),"")</f>
        <v/>
      </c>
      <c r="Y6" s="447" t="str">
        <f ca="1">IFERROR(_xll.qlRateHelperRate(W6,Trigger),"")</f>
        <v/>
      </c>
      <c r="Z6" s="449" t="str">
        <f ca="1">IF(ISERROR(_xll.qlSwapRateHelperSpread($W6)),IF(ISERROR(_xll.qlFuturesRateHelperConvexityAdjustment($W6)),"",_xll.qlFuturesRateHelperConvexityAdjustment($W6)),_xll.qlSwapRateHelperSpread($W6))</f>
        <v/>
      </c>
      <c r="AA6" s="448" t="str">
        <f ca="1">IFERROR(_xll.qlRateHelperEarliestDate(W6,Trigger),"")</f>
        <v/>
      </c>
      <c r="AB6" s="448" t="str">
        <f ca="1">IFERROR(_xll.qlRateHelperPillarDate(W6,Trigger),"")</f>
        <v/>
      </c>
      <c r="AC6" s="447" t="e">
        <f ca="1"/>
        <v>#NAME?</v>
      </c>
      <c r="AD6" s="428"/>
      <c r="AE6" s="504" t="s">
        <v>239</v>
      </c>
      <c r="AF6" s="503" t="s">
        <v>238</v>
      </c>
      <c r="AH6" s="491"/>
    </row>
    <row r="7" spans="1:35" ht="11.25" customHeight="1" x14ac:dyDescent="0.2">
      <c r="A7" s="434" t="s">
        <v>237</v>
      </c>
      <c r="B7" s="436" t="s">
        <v>16</v>
      </c>
      <c r="C7" s="467" t="str">
        <f t="shared" si="0"/>
        <v>1M</v>
      </c>
      <c r="D7" s="466"/>
      <c r="E7" s="466"/>
      <c r="F7" s="466"/>
      <c r="G7" s="435" t="str">
        <f t="shared" si="5"/>
        <v>GbpLibor1M</v>
      </c>
      <c r="H7" s="502" t="str">
        <f t="shared" si="1"/>
        <v>GBP1MD_Quote</v>
      </c>
      <c r="I7" s="466"/>
      <c r="J7" s="241" t="e">
        <f ca="1">_xll.qlDepositRateHelper(,H7,G7,Permanent,Trigger,ObjectOverwrite)</f>
        <v>#NAME?</v>
      </c>
      <c r="K7" s="424"/>
      <c r="L7" s="486" t="str">
        <f t="shared" si="2"/>
        <v>Dp</v>
      </c>
      <c r="M7" s="482" t="e">
        <f t="shared" ca="1" si="3"/>
        <v>#NAME?</v>
      </c>
      <c r="N7" s="485" t="str">
        <f ca="1">IFERROR(_xll.qlRateHelperQuoteName(M7,Trigger),"--")</f>
        <v>--</v>
      </c>
      <c r="O7" s="498" t="str">
        <f ca="1">IFERROR(_xll.qlRateHelperQuoteValue($M7,Trigger),"--")</f>
        <v>--</v>
      </c>
      <c r="P7" s="483" t="b">
        <v>1</v>
      </c>
      <c r="Q7" s="482">
        <v>10</v>
      </c>
      <c r="R7" s="482">
        <v>1</v>
      </c>
      <c r="S7" s="481" t="str">
        <f ca="1">IFERROR(_xll.qlRateHelperEarliestDate(M7,Trigger),"--")</f>
        <v>--</v>
      </c>
      <c r="T7" s="481" t="str">
        <f ca="1">IFERROR(_xll.qlRateHelperPillarDate(M7,Trigger),"--")</f>
        <v>--</v>
      </c>
      <c r="U7" s="499"/>
      <c r="V7" s="450" t="str">
        <f t="shared" ca="1" si="4"/>
        <v/>
      </c>
      <c r="W7" s="450" t="e">
        <f ca="1"/>
        <v>#NAME?</v>
      </c>
      <c r="X7" s="450" t="str">
        <f ca="1">IFERROR(_xll.qlRateHelperQuoteName(W7,Trigger),"")</f>
        <v/>
      </c>
      <c r="Y7" s="447" t="str">
        <f ca="1">IFERROR(_xll.qlRateHelperRate(W7,Trigger),"")</f>
        <v/>
      </c>
      <c r="Z7" s="449" t="str">
        <f ca="1">IF(ISERROR(_xll.qlSwapRateHelperSpread($W7)),IF(ISERROR(_xll.qlFuturesRateHelperConvexityAdjustment($W7)),"",_xll.qlFuturesRateHelperConvexityAdjustment($W7)),_xll.qlSwapRateHelperSpread($W7))</f>
        <v/>
      </c>
      <c r="AA7" s="448" t="str">
        <f ca="1">IFERROR(_xll.qlRateHelperEarliestDate(W7,Trigger),"")</f>
        <v/>
      </c>
      <c r="AB7" s="448" t="str">
        <f ca="1">IFERROR(_xll.qlRateHelperPillarDate(W7,Trigger),"")</f>
        <v/>
      </c>
      <c r="AC7" s="447" t="e">
        <f ca="1"/>
        <v>#NAME?</v>
      </c>
      <c r="AD7" s="428"/>
      <c r="AH7" s="491"/>
    </row>
    <row r="8" spans="1:35" ht="11.25" customHeight="1" x14ac:dyDescent="0.2">
      <c r="A8" s="434" t="s">
        <v>237</v>
      </c>
      <c r="B8" s="436" t="s">
        <v>15</v>
      </c>
      <c r="C8" s="467" t="str">
        <f t="shared" si="0"/>
        <v>2M</v>
      </c>
      <c r="D8" s="466"/>
      <c r="E8" s="466"/>
      <c r="F8" s="466"/>
      <c r="G8" s="435" t="str">
        <f t="shared" si="5"/>
        <v>GbpLibor2M</v>
      </c>
      <c r="H8" s="502" t="str">
        <f t="shared" si="1"/>
        <v>GBP2MD_Quote</v>
      </c>
      <c r="I8" s="466"/>
      <c r="J8" s="241" t="e">
        <f ca="1">_xll.qlDepositRateHelper(,H8,G8,Permanent,Trigger,ObjectOverwrite)</f>
        <v>#NAME?</v>
      </c>
      <c r="K8" s="424"/>
      <c r="L8" s="486" t="str">
        <f t="shared" si="2"/>
        <v>Dp</v>
      </c>
      <c r="M8" s="482" t="e">
        <f t="shared" ca="1" si="3"/>
        <v>#NAME?</v>
      </c>
      <c r="N8" s="485" t="str">
        <f ca="1">IFERROR(_xll.qlRateHelperQuoteName(M8,Trigger),"--")</f>
        <v>--</v>
      </c>
      <c r="O8" s="498" t="str">
        <f ca="1">IFERROR(_xll.qlRateHelperQuoteValue($M8,Trigger),"--")</f>
        <v>--</v>
      </c>
      <c r="P8" s="483" t="b">
        <v>1</v>
      </c>
      <c r="Q8" s="482">
        <v>10</v>
      </c>
      <c r="R8" s="482">
        <v>1</v>
      </c>
      <c r="S8" s="481" t="str">
        <f ca="1">IFERROR(_xll.qlRateHelperEarliestDate(M8,Trigger),"--")</f>
        <v>--</v>
      </c>
      <c r="T8" s="481" t="str">
        <f ca="1">IFERROR(_xll.qlRateHelperPillarDate(M8,Trigger),"--")</f>
        <v>--</v>
      </c>
      <c r="U8" s="499"/>
      <c r="V8" s="450" t="str">
        <f t="shared" ca="1" si="4"/>
        <v/>
      </c>
      <c r="W8" s="450" t="e">
        <f ca="1"/>
        <v>#NAME?</v>
      </c>
      <c r="X8" s="450" t="str">
        <f ca="1">IFERROR(_xll.qlRateHelperQuoteName(W8,Trigger),"")</f>
        <v/>
      </c>
      <c r="Y8" s="447" t="str">
        <f ca="1">IFERROR(_xll.qlRateHelperRate(W8,Trigger),"")</f>
        <v/>
      </c>
      <c r="Z8" s="449" t="str">
        <f ca="1">IF(ISERROR(_xll.qlSwapRateHelperSpread($W8)),IF(ISERROR(_xll.qlFuturesRateHelperConvexityAdjustment($W8)),"",_xll.qlFuturesRateHelperConvexityAdjustment($W8)),_xll.qlSwapRateHelperSpread($W8))</f>
        <v/>
      </c>
      <c r="AA8" s="448" t="str">
        <f ca="1">IFERROR(_xll.qlRateHelperEarliestDate(W8,Trigger),"")</f>
        <v/>
      </c>
      <c r="AB8" s="448" t="str">
        <f ca="1">IFERROR(_xll.qlRateHelperPillarDate(W8,Trigger),"")</f>
        <v/>
      </c>
      <c r="AC8" s="447" t="e">
        <f ca="1"/>
        <v>#NAME?</v>
      </c>
      <c r="AD8" s="428"/>
      <c r="AH8" s="491"/>
    </row>
    <row r="9" spans="1:35" ht="11.25" customHeight="1" x14ac:dyDescent="0.2">
      <c r="A9" s="434" t="s">
        <v>237</v>
      </c>
      <c r="B9" s="436" t="s">
        <v>14</v>
      </c>
      <c r="C9" s="467" t="str">
        <f t="shared" si="0"/>
        <v>3M</v>
      </c>
      <c r="D9" s="466"/>
      <c r="E9" s="466"/>
      <c r="F9" s="466"/>
      <c r="G9" s="435" t="str">
        <f t="shared" si="5"/>
        <v>GbpLibor3M</v>
      </c>
      <c r="H9" s="502" t="str">
        <f t="shared" si="1"/>
        <v>GBP3MD_Quote</v>
      </c>
      <c r="I9" s="466"/>
      <c r="J9" s="241" t="e">
        <f ca="1">_xll.qlDepositRateHelper(,H9,G9,Permanent,Trigger,ObjectOverwrite)</f>
        <v>#NAME?</v>
      </c>
      <c r="K9" s="424"/>
      <c r="L9" s="486" t="str">
        <f t="shared" si="2"/>
        <v>Dp</v>
      </c>
      <c r="M9" s="482" t="e">
        <f t="shared" ca="1" si="3"/>
        <v>#NAME?</v>
      </c>
      <c r="N9" s="485" t="str">
        <f ca="1">IFERROR(_xll.qlRateHelperQuoteName(M9,Trigger),"--")</f>
        <v>--</v>
      </c>
      <c r="O9" s="498" t="str">
        <f ca="1">IFERROR(_xll.qlRateHelperQuoteValue($M9,Trigger),"--")</f>
        <v>--</v>
      </c>
      <c r="P9" s="483" t="b">
        <v>1</v>
      </c>
      <c r="Q9" s="482">
        <v>10</v>
      </c>
      <c r="R9" s="482">
        <v>1</v>
      </c>
      <c r="S9" s="481" t="str">
        <f ca="1">IFERROR(_xll.qlRateHelperEarliestDate(M9,Trigger),"--")</f>
        <v>--</v>
      </c>
      <c r="T9" s="481" t="str">
        <f ca="1">IFERROR(_xll.qlRateHelperPillarDate(M9,Trigger),"--")</f>
        <v>--</v>
      </c>
      <c r="U9" s="499"/>
      <c r="V9" s="450" t="str">
        <f t="shared" ca="1" si="4"/>
        <v/>
      </c>
      <c r="W9" s="450" t="e">
        <f ca="1"/>
        <v>#NAME?</v>
      </c>
      <c r="X9" s="450" t="str">
        <f ca="1">IFERROR(_xll.qlRateHelperQuoteName(W9,Trigger),"")</f>
        <v/>
      </c>
      <c r="Y9" s="447" t="str">
        <f ca="1">IFERROR(_xll.qlRateHelperRate(W9,Trigger),"")</f>
        <v/>
      </c>
      <c r="Z9" s="449" t="str">
        <f ca="1">IF(ISERROR(_xll.qlSwapRateHelperSpread($W9)),IF(ISERROR(_xll.qlFuturesRateHelperConvexityAdjustment($W9)),"",_xll.qlFuturesRateHelperConvexityAdjustment($W9)),_xll.qlSwapRateHelperSpread($W9))</f>
        <v/>
      </c>
      <c r="AA9" s="448" t="str">
        <f ca="1">IFERROR(_xll.qlRateHelperEarliestDate(W9,Trigger),"")</f>
        <v/>
      </c>
      <c r="AB9" s="448" t="str">
        <f ca="1">IFERROR(_xll.qlRateHelperPillarDate(W9,Trigger),"")</f>
        <v/>
      </c>
      <c r="AC9" s="447" t="e">
        <f ca="1"/>
        <v>#NAME?</v>
      </c>
      <c r="AD9" s="428"/>
      <c r="AH9" s="491"/>
    </row>
    <row r="10" spans="1:35" ht="11.25" customHeight="1" x14ac:dyDescent="0.2">
      <c r="A10" s="434" t="s">
        <v>237</v>
      </c>
      <c r="B10" s="436" t="s">
        <v>11</v>
      </c>
      <c r="C10" s="467" t="str">
        <f t="shared" si="0"/>
        <v>6M</v>
      </c>
      <c r="D10" s="466"/>
      <c r="E10" s="466"/>
      <c r="F10" s="466"/>
      <c r="G10" s="435" t="str">
        <f t="shared" si="5"/>
        <v>GbpLibor6M</v>
      </c>
      <c r="H10" s="502" t="str">
        <f t="shared" si="1"/>
        <v>GBP6MD_Quote</v>
      </c>
      <c r="I10" s="466"/>
      <c r="J10" s="241" t="e">
        <f ca="1">_xll.qlDepositRateHelper(,H10,G10,Permanent,Trigger,ObjectOverwrite)</f>
        <v>#NAME?</v>
      </c>
      <c r="K10" s="424" t="s">
        <v>127</v>
      </c>
      <c r="L10" s="486" t="str">
        <f t="shared" si="2"/>
        <v>Dp</v>
      </c>
      <c r="M10" s="482" t="e">
        <f t="shared" ca="1" si="3"/>
        <v>#NAME?</v>
      </c>
      <c r="N10" s="485" t="str">
        <f ca="1">IFERROR(_xll.qlRateHelperQuoteName(M10,Trigger),"--")</f>
        <v>--</v>
      </c>
      <c r="O10" s="498" t="str">
        <f ca="1">IFERROR(_xll.qlRateHelperQuoteValue($M10,Trigger),"--")</f>
        <v>--</v>
      </c>
      <c r="P10" s="483" t="b">
        <v>1</v>
      </c>
      <c r="Q10" s="482">
        <v>10</v>
      </c>
      <c r="R10" s="482">
        <v>1</v>
      </c>
      <c r="S10" s="481" t="str">
        <f ca="1">IFERROR(_xll.qlRateHelperEarliestDate(M10,Trigger),"--")</f>
        <v>--</v>
      </c>
      <c r="T10" s="481" t="str">
        <f ca="1">IFERROR(_xll.qlRateHelperPillarDate(M10,Trigger),"--")</f>
        <v>--</v>
      </c>
      <c r="U10" s="499"/>
      <c r="V10" s="450" t="str">
        <f t="shared" ca="1" si="4"/>
        <v/>
      </c>
      <c r="W10" s="450" t="e">
        <f ca="1"/>
        <v>#NAME?</v>
      </c>
      <c r="X10" s="450" t="str">
        <f ca="1">IFERROR(_xll.qlRateHelperQuoteName(W10,Trigger),"")</f>
        <v/>
      </c>
      <c r="Y10" s="447" t="str">
        <f ca="1">IFERROR(_xll.qlRateHelperRate(W10,Trigger),"")</f>
        <v/>
      </c>
      <c r="Z10" s="449" t="str">
        <f ca="1">IF(ISERROR(_xll.qlSwapRateHelperSpread($W10)),IF(ISERROR(_xll.qlFuturesRateHelperConvexityAdjustment($W10)),"",_xll.qlFuturesRateHelperConvexityAdjustment($W10)),_xll.qlSwapRateHelperSpread($W10))</f>
        <v/>
      </c>
      <c r="AA10" s="448" t="str">
        <f ca="1">IFERROR(_xll.qlRateHelperEarliestDate(W10,Trigger),"")</f>
        <v/>
      </c>
      <c r="AB10" s="448" t="str">
        <f ca="1">IFERROR(_xll.qlRateHelperPillarDate(W10,Trigger),"")</f>
        <v/>
      </c>
      <c r="AC10" s="447" t="e">
        <f ca="1"/>
        <v>#NAME?</v>
      </c>
      <c r="AD10" s="428"/>
      <c r="AH10" s="491"/>
    </row>
    <row r="11" spans="1:35" ht="11.25" customHeight="1" x14ac:dyDescent="0.2">
      <c r="A11" s="430" t="s">
        <v>237</v>
      </c>
      <c r="B11" s="432" t="s">
        <v>5</v>
      </c>
      <c r="C11" s="463" t="str">
        <f t="shared" si="0"/>
        <v>1Y</v>
      </c>
      <c r="D11" s="462"/>
      <c r="E11" s="462"/>
      <c r="F11" s="462"/>
      <c r="G11" s="431" t="str">
        <f t="shared" si="5"/>
        <v>GbpLibor1Y</v>
      </c>
      <c r="H11" s="501" t="str">
        <f t="shared" si="1"/>
        <v>GBP1YD_Quote</v>
      </c>
      <c r="I11" s="462"/>
      <c r="J11" s="245"/>
      <c r="K11" s="424"/>
      <c r="L11" s="480" t="str">
        <f t="shared" si="2"/>
        <v>Dp</v>
      </c>
      <c r="M11" s="476" t="str">
        <f t="shared" si="3"/>
        <v>--</v>
      </c>
      <c r="N11" s="479" t="str">
        <f ca="1">IFERROR(_xll.qlRateHelperQuoteName(M11,Trigger),"--")</f>
        <v>--</v>
      </c>
      <c r="O11" s="500" t="str">
        <f ca="1">IFERROR(_xll.qlRateHelperQuoteValue($M11,Trigger),"--")</f>
        <v>--</v>
      </c>
      <c r="P11" s="477" t="b">
        <v>0</v>
      </c>
      <c r="Q11" s="476">
        <v>10</v>
      </c>
      <c r="R11" s="476">
        <v>1</v>
      </c>
      <c r="S11" s="475" t="str">
        <f ca="1">IFERROR(_xll.qlRateHelperEarliestDate(M11,Trigger),"--")</f>
        <v>--</v>
      </c>
      <c r="T11" s="475" t="str">
        <f ca="1">IFERROR(_xll.qlRateHelperPillarDate(M11,Trigger),"--")</f>
        <v>--</v>
      </c>
      <c r="U11" s="499"/>
      <c r="V11" s="450" t="str">
        <f t="shared" ca="1" si="4"/>
        <v/>
      </c>
      <c r="W11" s="450" t="e">
        <f ca="1"/>
        <v>#NAME?</v>
      </c>
      <c r="X11" s="450" t="str">
        <f ca="1">IFERROR(_xll.qlRateHelperQuoteName(W11,Trigger),"")</f>
        <v/>
      </c>
      <c r="Y11" s="447" t="str">
        <f ca="1">IFERROR(_xll.qlRateHelperRate(W11,Trigger),"")</f>
        <v/>
      </c>
      <c r="Z11" s="449" t="str">
        <f ca="1">IF(ISERROR(_xll.qlSwapRateHelperSpread($W11)),IF(ISERROR(_xll.qlFuturesRateHelperConvexityAdjustment($W11)),"",_xll.qlFuturesRateHelperConvexityAdjustment($W11)),_xll.qlSwapRateHelperSpread($W11))</f>
        <v/>
      </c>
      <c r="AA11" s="448" t="str">
        <f ca="1">IFERROR(_xll.qlRateHelperEarliestDate(W11,Trigger),"")</f>
        <v/>
      </c>
      <c r="AB11" s="448" t="str">
        <f ca="1">IFERROR(_xll.qlRateHelperPillarDate(W11,Trigger),"")</f>
        <v/>
      </c>
      <c r="AC11" s="447" t="e">
        <f ca="1"/>
        <v>#NAME?</v>
      </c>
      <c r="AD11" s="428"/>
      <c r="AH11" s="491"/>
    </row>
    <row r="12" spans="1:35" ht="11.25" customHeight="1" x14ac:dyDescent="0.2">
      <c r="B12" s="45"/>
      <c r="C12" s="45"/>
      <c r="D12" s="45"/>
      <c r="E12" s="45"/>
      <c r="F12" s="45"/>
      <c r="G12" s="45" t="s">
        <v>11</v>
      </c>
      <c r="H12" s="45"/>
      <c r="K12" s="424"/>
      <c r="L12" s="486" t="str">
        <f t="shared" ref="L12:L29" si="6">A14</f>
        <v>FRA</v>
      </c>
      <c r="M12" s="482" t="str">
        <f t="shared" ref="M12:M29" si="7">IF(ISBLANK(J14),"--",J14)</f>
        <v>--</v>
      </c>
      <c r="N12" s="485" t="str">
        <f ca="1">IFERROR(_xll.qlRateHelperQuoteName(M12,Trigger),"--")</f>
        <v>--</v>
      </c>
      <c r="O12" s="498" t="str">
        <f ca="1">IFERROR(_xll.qlRateHelperQuoteValue($M12,Trigger),"--")</f>
        <v>--</v>
      </c>
      <c r="P12" s="483" t="b">
        <v>0</v>
      </c>
      <c r="Q12" s="482">
        <v>10</v>
      </c>
      <c r="R12" s="482">
        <v>1</v>
      </c>
      <c r="S12" s="481" t="str">
        <f ca="1">IFERROR(_xll.qlRateHelperEarliestDate(M12,Trigger),"--")</f>
        <v>--</v>
      </c>
      <c r="T12" s="481" t="str">
        <f ca="1">IFERROR(_xll.qlRateHelperPillarDate(M12,Trigger),"--")</f>
        <v>--</v>
      </c>
      <c r="V12" s="450" t="str">
        <f t="shared" ca="1" si="4"/>
        <v/>
      </c>
      <c r="W12" s="450" t="e">
        <f ca="1"/>
        <v>#NAME?</v>
      </c>
      <c r="X12" s="450" t="str">
        <f ca="1">IFERROR(_xll.qlRateHelperQuoteName(W12,Trigger),"")</f>
        <v/>
      </c>
      <c r="Y12" s="447" t="str">
        <f ca="1">IFERROR(_xll.qlRateHelperRate(W12,Trigger),"")</f>
        <v/>
      </c>
      <c r="Z12" s="449" t="str">
        <f ca="1">IF(ISERROR(_xll.qlSwapRateHelperSpread($W12)),IF(ISERROR(_xll.qlFuturesRateHelperConvexityAdjustment($W12)),"",_xll.qlFuturesRateHelperConvexityAdjustment($W12)),_xll.qlSwapRateHelperSpread($W12))</f>
        <v/>
      </c>
      <c r="AA12" s="448" t="str">
        <f ca="1">IFERROR(_xll.qlRateHelperEarliestDate(W12,Trigger),"")</f>
        <v/>
      </c>
      <c r="AB12" s="448" t="str">
        <f ca="1">IFERROR(_xll.qlRateHelperPillarDate(W12,Trigger),"")</f>
        <v/>
      </c>
      <c r="AC12" s="447" t="e">
        <f ca="1"/>
        <v>#NAME?</v>
      </c>
      <c r="AD12" s="428"/>
      <c r="AH12" s="491"/>
    </row>
    <row r="13" spans="1:35" ht="11.25" customHeight="1" x14ac:dyDescent="0.2">
      <c r="A13" s="181" t="s">
        <v>231</v>
      </c>
      <c r="B13" s="181" t="s">
        <v>236</v>
      </c>
      <c r="C13" s="181" t="s">
        <v>235</v>
      </c>
      <c r="D13" s="181"/>
      <c r="E13" s="181"/>
      <c r="F13" s="181"/>
      <c r="G13" s="181" t="s">
        <v>124</v>
      </c>
      <c r="H13" s="181" t="s">
        <v>226</v>
      </c>
      <c r="I13" s="181"/>
      <c r="J13" s="181" t="s">
        <v>224</v>
      </c>
      <c r="K13" s="424"/>
      <c r="L13" s="486" t="str">
        <f t="shared" si="6"/>
        <v>FRA</v>
      </c>
      <c r="M13" s="482" t="str">
        <f t="shared" si="7"/>
        <v>--</v>
      </c>
      <c r="N13" s="485" t="str">
        <f ca="1">IFERROR(_xll.qlRateHelperQuoteName(M13,Trigger),"--")</f>
        <v>--</v>
      </c>
      <c r="O13" s="498" t="str">
        <f ca="1">IFERROR(_xll.qlRateHelperQuoteValue($M13,Trigger),"--")</f>
        <v>--</v>
      </c>
      <c r="P13" s="483" t="b">
        <v>0</v>
      </c>
      <c r="Q13" s="482">
        <v>10</v>
      </c>
      <c r="R13" s="482">
        <v>1</v>
      </c>
      <c r="S13" s="481" t="str">
        <f ca="1">IFERROR(_xll.qlRateHelperEarliestDate(M13,Trigger),"--")</f>
        <v>--</v>
      </c>
      <c r="T13" s="481" t="str">
        <f ca="1">IFERROR(_xll.qlRateHelperPillarDate(M13,Trigger),"--")</f>
        <v>--</v>
      </c>
      <c r="V13" s="450" t="str">
        <f t="shared" ca="1" si="4"/>
        <v/>
      </c>
      <c r="W13" s="450" t="e">
        <f ca="1"/>
        <v>#NAME?</v>
      </c>
      <c r="X13" s="450" t="str">
        <f ca="1">IFERROR(_xll.qlRateHelperQuoteName(W13,Trigger),"")</f>
        <v/>
      </c>
      <c r="Y13" s="447" t="str">
        <f ca="1">IFERROR(_xll.qlRateHelperRate(W13,Trigger),"")</f>
        <v/>
      </c>
      <c r="Z13" s="449" t="str">
        <f ca="1">IF(ISERROR(_xll.qlSwapRateHelperSpread($W13)),IF(ISERROR(_xll.qlFuturesRateHelperConvexityAdjustment($W13)),"",_xll.qlFuturesRateHelperConvexityAdjustment($W13)),_xll.qlSwapRateHelperSpread($W13))</f>
        <v/>
      </c>
      <c r="AA13" s="448" t="str">
        <f ca="1">IFERROR(_xll.qlRateHelperEarliestDate(W13,Trigger),"")</f>
        <v/>
      </c>
      <c r="AB13" s="448" t="str">
        <f ca="1">IFERROR(_xll.qlRateHelperPillarDate(W13,Trigger),"")</f>
        <v/>
      </c>
      <c r="AC13" s="447" t="e">
        <f ca="1"/>
        <v>#NAME?</v>
      </c>
      <c r="AD13" s="428"/>
      <c r="AH13" s="491"/>
    </row>
    <row r="14" spans="1:35" ht="11.25" customHeight="1" x14ac:dyDescent="0.2">
      <c r="A14" s="460" t="s">
        <v>156</v>
      </c>
      <c r="B14" s="490">
        <v>1</v>
      </c>
      <c r="C14" s="489" t="str">
        <f t="shared" ref="C14:C31" si="8">"x"&amp;B14+SUBSTITUTE($G$12,"M","")&amp;"F"</f>
        <v>x7F</v>
      </c>
      <c r="D14" s="488"/>
      <c r="E14" s="488"/>
      <c r="F14" s="488"/>
      <c r="G14" s="458" t="str">
        <f t="shared" ref="G14:G31" si="9">PROPER(Currency)&amp;FamilyName&amp;$G$12</f>
        <v>GbpLibor6M</v>
      </c>
      <c r="H14" s="487" t="str">
        <f t="shared" ref="H14:H31" si="10">Currency&amp;B14&amp;C14&amp;QuoteSuffix</f>
        <v>GBP1x7F_Quote</v>
      </c>
      <c r="I14" s="488"/>
      <c r="J14" s="236"/>
      <c r="K14" s="424"/>
      <c r="L14" s="486" t="str">
        <f t="shared" si="6"/>
        <v>FRA</v>
      </c>
      <c r="M14" s="482" t="str">
        <f t="shared" si="7"/>
        <v>--</v>
      </c>
      <c r="N14" s="485" t="str">
        <f ca="1">IFERROR(_xll.qlRateHelperQuoteName(M14,Trigger),"--")</f>
        <v>--</v>
      </c>
      <c r="O14" s="498" t="str">
        <f ca="1">IFERROR(_xll.qlRateHelperQuoteValue($M14,Trigger),"--")</f>
        <v>--</v>
      </c>
      <c r="P14" s="483" t="b">
        <v>0</v>
      </c>
      <c r="Q14" s="482">
        <v>10</v>
      </c>
      <c r="R14" s="482">
        <v>1</v>
      </c>
      <c r="S14" s="481" t="str">
        <f ca="1">IFERROR(_xll.qlRateHelperEarliestDate(M14,Trigger),"--")</f>
        <v>--</v>
      </c>
      <c r="T14" s="481" t="str">
        <f ca="1">IFERROR(_xll.qlRateHelperPillarDate(M14,Trigger),"--")</f>
        <v>--</v>
      </c>
      <c r="V14" s="450" t="str">
        <f t="shared" ca="1" si="4"/>
        <v/>
      </c>
      <c r="W14" s="450" t="e">
        <f ca="1"/>
        <v>#NAME?</v>
      </c>
      <c r="X14" s="450" t="str">
        <f ca="1">IFERROR(_xll.qlRateHelperQuoteName(W14,Trigger),"")</f>
        <v/>
      </c>
      <c r="Y14" s="447" t="str">
        <f ca="1">IFERROR(_xll.qlRateHelperRate(W14,Trigger),"")</f>
        <v/>
      </c>
      <c r="Z14" s="449" t="str">
        <f ca="1">IF(ISERROR(_xll.qlSwapRateHelperSpread($W14)),IF(ISERROR(_xll.qlFuturesRateHelperConvexityAdjustment($W14)),"",_xll.qlFuturesRateHelperConvexityAdjustment($W14)),_xll.qlSwapRateHelperSpread($W14))</f>
        <v/>
      </c>
      <c r="AA14" s="448" t="str">
        <f ca="1">IFERROR(_xll.qlRateHelperEarliestDate(W14,Trigger),"")</f>
        <v/>
      </c>
      <c r="AB14" s="448" t="str">
        <f ca="1">IFERROR(_xll.qlRateHelperPillarDate(W14,Trigger),"")</f>
        <v/>
      </c>
      <c r="AC14" s="447" t="e">
        <f ca="1"/>
        <v>#NAME?</v>
      </c>
      <c r="AD14" s="428"/>
      <c r="AH14" s="491"/>
    </row>
    <row r="15" spans="1:35" ht="11.25" customHeight="1" x14ac:dyDescent="0.2">
      <c r="A15" s="434" t="s">
        <v>156</v>
      </c>
      <c r="B15" s="468">
        <v>2</v>
      </c>
      <c r="C15" s="467" t="str">
        <f t="shared" si="8"/>
        <v>x8F</v>
      </c>
      <c r="D15" s="466"/>
      <c r="E15" s="466"/>
      <c r="F15" s="466"/>
      <c r="G15" s="435" t="str">
        <f t="shared" si="9"/>
        <v>GbpLibor6M</v>
      </c>
      <c r="H15" s="465" t="str">
        <f t="shared" si="10"/>
        <v>GBP2x8F_Quote</v>
      </c>
      <c r="I15" s="466"/>
      <c r="J15" s="241"/>
      <c r="K15" s="424"/>
      <c r="L15" s="486" t="str">
        <f t="shared" si="6"/>
        <v>FRA</v>
      </c>
      <c r="M15" s="482" t="str">
        <f t="shared" si="7"/>
        <v>--</v>
      </c>
      <c r="N15" s="485" t="str">
        <f ca="1">IFERROR(_xll.qlRateHelperQuoteName(M15,Trigger),"--")</f>
        <v>--</v>
      </c>
      <c r="O15" s="498" t="str">
        <f ca="1">IFERROR(_xll.qlRateHelperQuoteValue($M15,Trigger),"--")</f>
        <v>--</v>
      </c>
      <c r="P15" s="483" t="b">
        <v>0</v>
      </c>
      <c r="Q15" s="482">
        <v>10</v>
      </c>
      <c r="R15" s="482">
        <v>1</v>
      </c>
      <c r="S15" s="481" t="str">
        <f ca="1">IFERROR(_xll.qlRateHelperEarliestDate(M15,Trigger),"--")</f>
        <v>--</v>
      </c>
      <c r="T15" s="481" t="str">
        <f ca="1">IFERROR(_xll.qlRateHelperPillarDate(M15,Trigger),"--")</f>
        <v>--</v>
      </c>
      <c r="V15" s="450" t="str">
        <f t="shared" ca="1" si="4"/>
        <v/>
      </c>
      <c r="W15" s="450" t="e">
        <f ca="1"/>
        <v>#NAME?</v>
      </c>
      <c r="X15" s="450" t="str">
        <f ca="1">IFERROR(_xll.qlRateHelperQuoteName(W15,Trigger),"")</f>
        <v/>
      </c>
      <c r="Y15" s="447" t="str">
        <f ca="1">IFERROR(_xll.qlRateHelperRate(W15,Trigger),"")</f>
        <v/>
      </c>
      <c r="Z15" s="449" t="str">
        <f ca="1">IF(ISERROR(_xll.qlSwapRateHelperSpread($W15)),IF(ISERROR(_xll.qlFuturesRateHelperConvexityAdjustment($W15)),"",_xll.qlFuturesRateHelperConvexityAdjustment($W15)),_xll.qlSwapRateHelperSpread($W15))</f>
        <v/>
      </c>
      <c r="AA15" s="448" t="str">
        <f ca="1">IFERROR(_xll.qlRateHelperEarliestDate(W15,Trigger),"")</f>
        <v/>
      </c>
      <c r="AB15" s="448" t="str">
        <f ca="1">IFERROR(_xll.qlRateHelperPillarDate(W15,Trigger),"")</f>
        <v/>
      </c>
      <c r="AC15" s="447" t="e">
        <f ca="1"/>
        <v>#NAME?</v>
      </c>
      <c r="AD15" s="428"/>
      <c r="AH15" s="491"/>
    </row>
    <row r="16" spans="1:35" ht="11.25" customHeight="1" x14ac:dyDescent="0.2">
      <c r="A16" s="434" t="s">
        <v>156</v>
      </c>
      <c r="B16" s="468">
        <v>3</v>
      </c>
      <c r="C16" s="467" t="str">
        <f t="shared" si="8"/>
        <v>x9F</v>
      </c>
      <c r="D16" s="466"/>
      <c r="E16" s="466"/>
      <c r="F16" s="466"/>
      <c r="G16" s="435" t="str">
        <f t="shared" si="9"/>
        <v>GbpLibor6M</v>
      </c>
      <c r="H16" s="465" t="str">
        <f t="shared" si="10"/>
        <v>GBP3x9F_Quote</v>
      </c>
      <c r="I16" s="466"/>
      <c r="J16" s="241"/>
      <c r="K16" s="424"/>
      <c r="L16" s="486" t="str">
        <f t="shared" si="6"/>
        <v>FRA</v>
      </c>
      <c r="M16" s="482" t="str">
        <f t="shared" si="7"/>
        <v>--</v>
      </c>
      <c r="N16" s="485" t="str">
        <f ca="1">IFERROR(_xll.qlRateHelperQuoteName(M16,Trigger),"--")</f>
        <v>--</v>
      </c>
      <c r="O16" s="498" t="str">
        <f ca="1">IFERROR(_xll.qlRateHelperQuoteValue($M16,Trigger),"--")</f>
        <v>--</v>
      </c>
      <c r="P16" s="483" t="b">
        <v>0</v>
      </c>
      <c r="Q16" s="482">
        <v>10</v>
      </c>
      <c r="R16" s="482">
        <v>1</v>
      </c>
      <c r="S16" s="481" t="str">
        <f ca="1">IFERROR(_xll.qlRateHelperEarliestDate(M16,Trigger),"--")</f>
        <v>--</v>
      </c>
      <c r="T16" s="481" t="str">
        <f ca="1">IFERROR(_xll.qlRateHelperPillarDate(M16,Trigger),"--")</f>
        <v>--</v>
      </c>
      <c r="V16" s="450" t="str">
        <f t="shared" ca="1" si="4"/>
        <v/>
      </c>
      <c r="W16" s="450" t="e">
        <f ca="1"/>
        <v>#NAME?</v>
      </c>
      <c r="X16" s="450" t="str">
        <f ca="1">IFERROR(_xll.qlRateHelperQuoteName(W16,Trigger),"")</f>
        <v/>
      </c>
      <c r="Y16" s="447" t="str">
        <f ca="1">IFERROR(_xll.qlRateHelperRate(W16,Trigger),"")</f>
        <v/>
      </c>
      <c r="Z16" s="449" t="str">
        <f ca="1">IF(ISERROR(_xll.qlSwapRateHelperSpread($W16)),IF(ISERROR(_xll.qlFuturesRateHelperConvexityAdjustment($W16)),"",_xll.qlFuturesRateHelperConvexityAdjustment($W16)),_xll.qlSwapRateHelperSpread($W16))</f>
        <v/>
      </c>
      <c r="AA16" s="448" t="str">
        <f ca="1">IFERROR(_xll.qlRateHelperEarliestDate(W16,Trigger),"")</f>
        <v/>
      </c>
      <c r="AB16" s="448" t="str">
        <f ca="1">IFERROR(_xll.qlRateHelperPillarDate(W16,Trigger),"")</f>
        <v/>
      </c>
      <c r="AC16" s="447" t="e">
        <f ca="1"/>
        <v>#NAME?</v>
      </c>
      <c r="AD16" s="428"/>
      <c r="AH16" s="491"/>
    </row>
    <row r="17" spans="1:34" ht="11.25" customHeight="1" x14ac:dyDescent="0.2">
      <c r="A17" s="434" t="s">
        <v>156</v>
      </c>
      <c r="B17" s="468">
        <v>4</v>
      </c>
      <c r="C17" s="467" t="str">
        <f t="shared" si="8"/>
        <v>x10F</v>
      </c>
      <c r="D17" s="466"/>
      <c r="E17" s="466"/>
      <c r="F17" s="466"/>
      <c r="G17" s="435" t="str">
        <f t="shared" si="9"/>
        <v>GbpLibor6M</v>
      </c>
      <c r="H17" s="465" t="str">
        <f t="shared" si="10"/>
        <v>GBP4x10F_Quote</v>
      </c>
      <c r="I17" s="466"/>
      <c r="J17" s="241"/>
      <c r="K17" s="424"/>
      <c r="L17" s="486" t="str">
        <f t="shared" si="6"/>
        <v>FRA</v>
      </c>
      <c r="M17" s="482" t="e">
        <f t="shared" ca="1" si="7"/>
        <v>#NAME?</v>
      </c>
      <c r="N17" s="485" t="str">
        <f ca="1">IFERROR(_xll.qlRateHelperQuoteName(M17,Trigger),"--")</f>
        <v>--</v>
      </c>
      <c r="O17" s="498" t="str">
        <f ca="1">IFERROR(_xll.qlRateHelperQuoteValue($M17,Trigger),"--")</f>
        <v>--</v>
      </c>
      <c r="P17" s="483" t="b">
        <v>1</v>
      </c>
      <c r="Q17" s="482">
        <v>10</v>
      </c>
      <c r="R17" s="482">
        <v>1</v>
      </c>
      <c r="S17" s="481" t="str">
        <f ca="1">IFERROR(_xll.qlRateHelperEarliestDate(M17,Trigger),"--")</f>
        <v>--</v>
      </c>
      <c r="T17" s="481" t="str">
        <f ca="1">IFERROR(_xll.qlRateHelperPillarDate(M17,Trigger),"--")</f>
        <v>--</v>
      </c>
      <c r="V17" s="450" t="str">
        <f t="shared" ca="1" si="4"/>
        <v/>
      </c>
      <c r="W17" s="450" t="e">
        <f ca="1"/>
        <v>#NAME?</v>
      </c>
      <c r="X17" s="450" t="str">
        <f ca="1">IFERROR(_xll.qlRateHelperQuoteName(W17,Trigger),"")</f>
        <v/>
      </c>
      <c r="Y17" s="447" t="str">
        <f ca="1">IFERROR(_xll.qlRateHelperRate(W17,Trigger),"")</f>
        <v/>
      </c>
      <c r="Z17" s="449" t="str">
        <f ca="1">IF(ISERROR(_xll.qlSwapRateHelperSpread($W17)),IF(ISERROR(_xll.qlFuturesRateHelperConvexityAdjustment($W17)),"",_xll.qlFuturesRateHelperConvexityAdjustment($W17)),_xll.qlSwapRateHelperSpread($W17))</f>
        <v/>
      </c>
      <c r="AA17" s="448" t="str">
        <f ca="1">IFERROR(_xll.qlRateHelperEarliestDate(W17,Trigger),"")</f>
        <v/>
      </c>
      <c r="AB17" s="448" t="str">
        <f ca="1">IFERROR(_xll.qlRateHelperPillarDate(W17,Trigger),"")</f>
        <v/>
      </c>
      <c r="AC17" s="447" t="e">
        <f ca="1"/>
        <v>#NAME?</v>
      </c>
      <c r="AD17" s="428"/>
      <c r="AH17" s="491"/>
    </row>
    <row r="18" spans="1:34" ht="11.25" customHeight="1" x14ac:dyDescent="0.2">
      <c r="A18" s="434" t="s">
        <v>156</v>
      </c>
      <c r="B18" s="468">
        <v>5</v>
      </c>
      <c r="C18" s="467" t="str">
        <f t="shared" si="8"/>
        <v>x11F</v>
      </c>
      <c r="D18" s="466"/>
      <c r="E18" s="466"/>
      <c r="F18" s="466"/>
      <c r="G18" s="435" t="str">
        <f t="shared" si="9"/>
        <v>GbpLibor6M</v>
      </c>
      <c r="H18" s="465" t="str">
        <f t="shared" si="10"/>
        <v>GBP5x11F_Quote</v>
      </c>
      <c r="I18" s="466"/>
      <c r="J18" s="241"/>
      <c r="K18" s="424"/>
      <c r="L18" s="486" t="str">
        <f t="shared" si="6"/>
        <v>FRA</v>
      </c>
      <c r="M18" s="482" t="str">
        <f t="shared" si="7"/>
        <v>--</v>
      </c>
      <c r="N18" s="485" t="str">
        <f ca="1">IFERROR(_xll.qlRateHelperQuoteName(M18,Trigger),"--")</f>
        <v>--</v>
      </c>
      <c r="O18" s="498" t="str">
        <f ca="1">IFERROR(_xll.qlRateHelperQuoteValue($M18,Trigger),"--")</f>
        <v>--</v>
      </c>
      <c r="P18" s="483" t="b">
        <v>0</v>
      </c>
      <c r="Q18" s="482">
        <v>10</v>
      </c>
      <c r="R18" s="482">
        <v>1</v>
      </c>
      <c r="S18" s="481" t="str">
        <f ca="1">IFERROR(_xll.qlRateHelperEarliestDate(M18,Trigger),"--")</f>
        <v>--</v>
      </c>
      <c r="T18" s="481" t="str">
        <f ca="1">IFERROR(_xll.qlRateHelperPillarDate(M18,Trigger),"--")</f>
        <v>--</v>
      </c>
      <c r="V18" s="450" t="str">
        <f t="shared" ca="1" si="4"/>
        <v/>
      </c>
      <c r="W18" s="450" t="e">
        <f ca="1"/>
        <v>#NAME?</v>
      </c>
      <c r="X18" s="450" t="str">
        <f ca="1">IFERROR(_xll.qlRateHelperQuoteName(W18,Trigger),"")</f>
        <v/>
      </c>
      <c r="Y18" s="447" t="str">
        <f ca="1">IFERROR(_xll.qlRateHelperRate(W18,Trigger),"")</f>
        <v/>
      </c>
      <c r="Z18" s="449" t="str">
        <f ca="1">IF(ISERROR(_xll.qlSwapRateHelperSpread($W18)),IF(ISERROR(_xll.qlFuturesRateHelperConvexityAdjustment($W18)),"",_xll.qlFuturesRateHelperConvexityAdjustment($W18)),_xll.qlSwapRateHelperSpread($W18))</f>
        <v/>
      </c>
      <c r="AA18" s="448" t="str">
        <f ca="1">IFERROR(_xll.qlRateHelperEarliestDate(W18,Trigger),"")</f>
        <v/>
      </c>
      <c r="AB18" s="448" t="str">
        <f ca="1">IFERROR(_xll.qlRateHelperPillarDate(W18,Trigger),"")</f>
        <v/>
      </c>
      <c r="AC18" s="447" t="e">
        <f ca="1"/>
        <v>#NAME?</v>
      </c>
      <c r="AD18" s="428"/>
      <c r="AH18" s="491"/>
    </row>
    <row r="19" spans="1:34" ht="11.25" customHeight="1" x14ac:dyDescent="0.2">
      <c r="A19" s="434" t="s">
        <v>156</v>
      </c>
      <c r="B19" s="468">
        <v>6</v>
      </c>
      <c r="C19" s="467" t="str">
        <f t="shared" si="8"/>
        <v>x12F</v>
      </c>
      <c r="D19" s="466"/>
      <c r="E19" s="466"/>
      <c r="F19" s="466"/>
      <c r="G19" s="435" t="str">
        <f t="shared" si="9"/>
        <v>GbpLibor6M</v>
      </c>
      <c r="H19" s="465" t="str">
        <f t="shared" si="10"/>
        <v>GBP6x12F_Quote</v>
      </c>
      <c r="I19" s="466"/>
      <c r="J19" s="241" t="e">
        <f ca="1">_xll.qlFraRateHelper(,H19,B19&amp;"M",G19,PillarDate,,Permanent,Trigger,ObjectOverwrite)</f>
        <v>#NAME?</v>
      </c>
      <c r="K19" s="424"/>
      <c r="L19" s="486" t="str">
        <f t="shared" si="6"/>
        <v>FRA</v>
      </c>
      <c r="M19" s="482" t="str">
        <f t="shared" si="7"/>
        <v>--</v>
      </c>
      <c r="N19" s="485" t="str">
        <f ca="1">IFERROR(_xll.qlRateHelperQuoteName(M19,Trigger),"--")</f>
        <v>--</v>
      </c>
      <c r="O19" s="498" t="str">
        <f ca="1">IFERROR(_xll.qlRateHelperQuoteValue($M19,Trigger),"--")</f>
        <v>--</v>
      </c>
      <c r="P19" s="483" t="b">
        <v>0</v>
      </c>
      <c r="Q19" s="482">
        <v>10</v>
      </c>
      <c r="R19" s="482">
        <v>1</v>
      </c>
      <c r="S19" s="481" t="str">
        <f ca="1">IFERROR(_xll.qlRateHelperEarliestDate(M19,Trigger),"--")</f>
        <v>--</v>
      </c>
      <c r="T19" s="481" t="str">
        <f ca="1">IFERROR(_xll.qlRateHelperPillarDate(M19,Trigger),"--")</f>
        <v>--</v>
      </c>
      <c r="V19" s="450" t="str">
        <f t="shared" ca="1" si="4"/>
        <v/>
      </c>
      <c r="W19" s="450" t="e">
        <f ca="1"/>
        <v>#NAME?</v>
      </c>
      <c r="X19" s="450" t="str">
        <f ca="1">IFERROR(_xll.qlRateHelperQuoteName(W19,Trigger),"")</f>
        <v/>
      </c>
      <c r="Y19" s="447" t="str">
        <f ca="1">IFERROR(_xll.qlRateHelperRate(W19,Trigger),"")</f>
        <v/>
      </c>
      <c r="Z19" s="449" t="str">
        <f ca="1">IF(ISERROR(_xll.qlSwapRateHelperSpread($W19)),IF(ISERROR(_xll.qlFuturesRateHelperConvexityAdjustment($W19)),"",_xll.qlFuturesRateHelperConvexityAdjustment($W19)),_xll.qlSwapRateHelperSpread($W19))</f>
        <v/>
      </c>
      <c r="AA19" s="448" t="str">
        <f ca="1">IFERROR(_xll.qlRateHelperEarliestDate(W19,Trigger),"")</f>
        <v/>
      </c>
      <c r="AB19" s="448" t="str">
        <f ca="1">IFERROR(_xll.qlRateHelperPillarDate(W19,Trigger),"")</f>
        <v/>
      </c>
      <c r="AC19" s="447" t="e">
        <f ca="1"/>
        <v>#NAME?</v>
      </c>
      <c r="AD19" s="428"/>
      <c r="AH19" s="491"/>
    </row>
    <row r="20" spans="1:34" ht="11.25" customHeight="1" x14ac:dyDescent="0.2">
      <c r="A20" s="434" t="s">
        <v>156</v>
      </c>
      <c r="B20" s="468">
        <v>7</v>
      </c>
      <c r="C20" s="467" t="str">
        <f t="shared" si="8"/>
        <v>x13F</v>
      </c>
      <c r="D20" s="466"/>
      <c r="E20" s="466"/>
      <c r="F20" s="466"/>
      <c r="G20" s="435" t="str">
        <f t="shared" si="9"/>
        <v>GbpLibor6M</v>
      </c>
      <c r="H20" s="465" t="str">
        <f t="shared" si="10"/>
        <v>GBP7x13F_Quote</v>
      </c>
      <c r="I20" s="466"/>
      <c r="J20" s="241"/>
      <c r="K20" s="424"/>
      <c r="L20" s="486" t="str">
        <f t="shared" si="6"/>
        <v>FRA</v>
      </c>
      <c r="M20" s="482" t="e">
        <f t="shared" ca="1" si="7"/>
        <v>#NAME?</v>
      </c>
      <c r="N20" s="485" t="str">
        <f ca="1">IFERROR(_xll.qlRateHelperQuoteName(M20,Trigger),"--")</f>
        <v>--</v>
      </c>
      <c r="O20" s="498" t="str">
        <f ca="1">IFERROR(_xll.qlRateHelperQuoteValue($M20,Trigger),"--")</f>
        <v>--</v>
      </c>
      <c r="P20" s="483" t="b">
        <v>1</v>
      </c>
      <c r="Q20" s="482">
        <v>10</v>
      </c>
      <c r="R20" s="482">
        <v>1</v>
      </c>
      <c r="S20" s="481" t="str">
        <f ca="1">IFERROR(_xll.qlRateHelperEarliestDate(M20,Trigger),"--")</f>
        <v>--</v>
      </c>
      <c r="T20" s="481" t="str">
        <f ca="1">IFERROR(_xll.qlRateHelperPillarDate(M20,Trigger),"--")</f>
        <v>--</v>
      </c>
      <c r="V20" s="450" t="str">
        <f t="shared" ca="1" si="4"/>
        <v/>
      </c>
      <c r="W20" s="450" t="e">
        <f ca="1"/>
        <v>#NAME?</v>
      </c>
      <c r="X20" s="450" t="str">
        <f ca="1">IFERROR(_xll.qlRateHelperQuoteName(W20,Trigger),"")</f>
        <v/>
      </c>
      <c r="Y20" s="447" t="str">
        <f ca="1">IFERROR(_xll.qlRateHelperRate(W20,Trigger),"")</f>
        <v/>
      </c>
      <c r="Z20" s="449" t="str">
        <f ca="1">IF(ISERROR(_xll.qlSwapRateHelperSpread($W20)),IF(ISERROR(_xll.qlFuturesRateHelperConvexityAdjustment($W20)),"",_xll.qlFuturesRateHelperConvexityAdjustment($W20)),_xll.qlSwapRateHelperSpread($W20))</f>
        <v/>
      </c>
      <c r="AA20" s="448" t="str">
        <f ca="1">IFERROR(_xll.qlRateHelperEarliestDate(W20,Trigger),"")</f>
        <v/>
      </c>
      <c r="AB20" s="448" t="str">
        <f ca="1">IFERROR(_xll.qlRateHelperPillarDate(W20,Trigger),"")</f>
        <v/>
      </c>
      <c r="AC20" s="447" t="e">
        <f ca="1"/>
        <v>#NAME?</v>
      </c>
      <c r="AD20" s="428"/>
      <c r="AH20" s="491"/>
    </row>
    <row r="21" spans="1:34" ht="11.25" customHeight="1" x14ac:dyDescent="0.2">
      <c r="A21" s="434" t="s">
        <v>156</v>
      </c>
      <c r="B21" s="468">
        <v>8</v>
      </c>
      <c r="C21" s="467" t="str">
        <f t="shared" si="8"/>
        <v>x14F</v>
      </c>
      <c r="D21" s="466"/>
      <c r="E21" s="466"/>
      <c r="F21" s="466"/>
      <c r="G21" s="435" t="str">
        <f t="shared" si="9"/>
        <v>GbpLibor6M</v>
      </c>
      <c r="H21" s="465" t="str">
        <f t="shared" si="10"/>
        <v>GBP8x14F_Quote</v>
      </c>
      <c r="I21" s="466"/>
      <c r="J21" s="241"/>
      <c r="K21" s="424"/>
      <c r="L21" s="486" t="str">
        <f t="shared" si="6"/>
        <v>FRA</v>
      </c>
      <c r="M21" s="482" t="str">
        <f t="shared" si="7"/>
        <v>--</v>
      </c>
      <c r="N21" s="485" t="str">
        <f ca="1">IFERROR(_xll.qlRateHelperQuoteName(M21,Trigger),"--")</f>
        <v>--</v>
      </c>
      <c r="O21" s="498" t="str">
        <f ca="1">IFERROR(_xll.qlRateHelperQuoteValue($M21,Trigger),"--")</f>
        <v>--</v>
      </c>
      <c r="P21" s="483" t="b">
        <v>0</v>
      </c>
      <c r="Q21" s="482">
        <v>10</v>
      </c>
      <c r="R21" s="482">
        <v>1</v>
      </c>
      <c r="S21" s="481" t="str">
        <f ca="1">IFERROR(_xll.qlRateHelperEarliestDate(M21,Trigger),"--")</f>
        <v>--</v>
      </c>
      <c r="T21" s="481" t="str">
        <f ca="1">IFERROR(_xll.qlRateHelperPillarDate(M21,Trigger),"--")</f>
        <v>--</v>
      </c>
      <c r="V21" s="450" t="str">
        <f t="shared" ca="1" si="4"/>
        <v/>
      </c>
      <c r="W21" s="450" t="e">
        <f ca="1"/>
        <v>#NAME?</v>
      </c>
      <c r="X21" s="450" t="str">
        <f ca="1">IFERROR(_xll.qlRateHelperQuoteName(W21,Trigger),"")</f>
        <v/>
      </c>
      <c r="Y21" s="447" t="str">
        <f ca="1">IFERROR(_xll.qlRateHelperRate(W21,Trigger),"")</f>
        <v/>
      </c>
      <c r="Z21" s="449" t="str">
        <f ca="1">IF(ISERROR(_xll.qlSwapRateHelperSpread($W21)),IF(ISERROR(_xll.qlFuturesRateHelperConvexityAdjustment($W21)),"",_xll.qlFuturesRateHelperConvexityAdjustment($W21)),_xll.qlSwapRateHelperSpread($W21))</f>
        <v/>
      </c>
      <c r="AA21" s="448" t="str">
        <f ca="1">IFERROR(_xll.qlRateHelperEarliestDate(W21,Trigger),"")</f>
        <v/>
      </c>
      <c r="AB21" s="448" t="str">
        <f ca="1">IFERROR(_xll.qlRateHelperPillarDate(W21,Trigger),"")</f>
        <v/>
      </c>
      <c r="AC21" s="447" t="e">
        <f ca="1"/>
        <v>#NAME?</v>
      </c>
      <c r="AD21" s="428"/>
      <c r="AH21" s="491"/>
    </row>
    <row r="22" spans="1:34" ht="11.25" customHeight="1" x14ac:dyDescent="0.2">
      <c r="A22" s="434" t="s">
        <v>156</v>
      </c>
      <c r="B22" s="468">
        <v>9</v>
      </c>
      <c r="C22" s="467" t="str">
        <f t="shared" si="8"/>
        <v>x15F</v>
      </c>
      <c r="D22" s="466"/>
      <c r="E22" s="466"/>
      <c r="F22" s="466"/>
      <c r="G22" s="435" t="str">
        <f t="shared" si="9"/>
        <v>GbpLibor6M</v>
      </c>
      <c r="H22" s="465" t="str">
        <f t="shared" si="10"/>
        <v>GBP9x15F_Quote</v>
      </c>
      <c r="I22" s="466"/>
      <c r="J22" s="241" t="e">
        <f ca="1">_xll.qlFraRateHelper(,H22,B22&amp;"M",G22,PillarDate,,Permanent,Trigger,ObjectOverwrite)</f>
        <v>#NAME?</v>
      </c>
      <c r="K22" s="424"/>
      <c r="L22" s="486" t="str">
        <f t="shared" si="6"/>
        <v>FRA</v>
      </c>
      <c r="M22" s="482" t="str">
        <f t="shared" si="7"/>
        <v>--</v>
      </c>
      <c r="N22" s="485" t="str">
        <f ca="1">IFERROR(_xll.qlRateHelperQuoteName(M22,Trigger),"--")</f>
        <v>--</v>
      </c>
      <c r="O22" s="498" t="str">
        <f ca="1">IFERROR(_xll.qlRateHelperQuoteValue($M22,Trigger),"--")</f>
        <v>--</v>
      </c>
      <c r="P22" s="483" t="b">
        <v>0</v>
      </c>
      <c r="Q22" s="482">
        <v>10</v>
      </c>
      <c r="R22" s="482">
        <v>1</v>
      </c>
      <c r="S22" s="481" t="str">
        <f ca="1">IFERROR(_xll.qlRateHelperEarliestDate(M22,Trigger),"--")</f>
        <v>--</v>
      </c>
      <c r="T22" s="481" t="str">
        <f ca="1">IFERROR(_xll.qlRateHelperPillarDate(M22,Trigger),"--")</f>
        <v>--</v>
      </c>
      <c r="V22" s="450" t="str">
        <f t="shared" ca="1" si="4"/>
        <v/>
      </c>
      <c r="W22" s="450" t="e">
        <f ca="1"/>
        <v>#NAME?</v>
      </c>
      <c r="X22" s="450" t="str">
        <f ca="1">IFERROR(_xll.qlRateHelperQuoteName(W22,Trigger),"")</f>
        <v/>
      </c>
      <c r="Y22" s="447" t="str">
        <f ca="1">IFERROR(_xll.qlRateHelperRate(W22,Trigger),"")</f>
        <v/>
      </c>
      <c r="Z22" s="449" t="str">
        <f ca="1">IF(ISERROR(_xll.qlSwapRateHelperSpread($W22)),IF(ISERROR(_xll.qlFuturesRateHelperConvexityAdjustment($W22)),"",_xll.qlFuturesRateHelperConvexityAdjustment($W22)),_xll.qlSwapRateHelperSpread($W22))</f>
        <v/>
      </c>
      <c r="AA22" s="448" t="str">
        <f ca="1">IFERROR(_xll.qlRateHelperEarliestDate(W22,Trigger),"")</f>
        <v/>
      </c>
      <c r="AB22" s="448" t="str">
        <f ca="1">IFERROR(_xll.qlRateHelperPillarDate(W22,Trigger),"")</f>
        <v/>
      </c>
      <c r="AC22" s="447" t="e">
        <f ca="1"/>
        <v>#NAME?</v>
      </c>
      <c r="AD22" s="428"/>
      <c r="AH22" s="491"/>
    </row>
    <row r="23" spans="1:34" ht="11.25" customHeight="1" x14ac:dyDescent="0.2">
      <c r="A23" s="434" t="s">
        <v>156</v>
      </c>
      <c r="B23" s="468">
        <v>10</v>
      </c>
      <c r="C23" s="467" t="str">
        <f t="shared" si="8"/>
        <v>x16F</v>
      </c>
      <c r="D23" s="466"/>
      <c r="E23" s="466"/>
      <c r="F23" s="466"/>
      <c r="G23" s="435" t="str">
        <f t="shared" si="9"/>
        <v>GbpLibor6M</v>
      </c>
      <c r="H23" s="465" t="str">
        <f t="shared" si="10"/>
        <v>GBP10x16F_Quote</v>
      </c>
      <c r="I23" s="466"/>
      <c r="J23" s="241"/>
      <c r="K23" s="424"/>
      <c r="L23" s="486" t="str">
        <f t="shared" si="6"/>
        <v>FRA</v>
      </c>
      <c r="M23" s="482" t="e">
        <f t="shared" ca="1" si="7"/>
        <v>#NAME?</v>
      </c>
      <c r="N23" s="485" t="str">
        <f ca="1">IFERROR(_xll.qlRateHelperQuoteName(M23,Trigger),"--")</f>
        <v>--</v>
      </c>
      <c r="O23" s="498" t="str">
        <f ca="1">IFERROR(_xll.qlRateHelperQuoteValue($M23,Trigger),"--")</f>
        <v>--</v>
      </c>
      <c r="P23" s="483" t="b">
        <v>1</v>
      </c>
      <c r="Q23" s="482">
        <v>10</v>
      </c>
      <c r="R23" s="482">
        <v>1</v>
      </c>
      <c r="S23" s="481" t="str">
        <f ca="1">IFERROR(_xll.qlRateHelperEarliestDate(M23,Trigger),"--")</f>
        <v>--</v>
      </c>
      <c r="T23" s="481" t="str">
        <f ca="1">IFERROR(_xll.qlRateHelperPillarDate(M23,Trigger),"--")</f>
        <v>--</v>
      </c>
      <c r="V23" s="450" t="str">
        <f t="shared" ca="1" si="4"/>
        <v/>
      </c>
      <c r="W23" s="450" t="e">
        <f ca="1"/>
        <v>#NAME?</v>
      </c>
      <c r="X23" s="450" t="str">
        <f ca="1">IFERROR(_xll.qlRateHelperQuoteName(W23,Trigger),"")</f>
        <v/>
      </c>
      <c r="Y23" s="447" t="str">
        <f ca="1">IFERROR(_xll.qlRateHelperRate(W23,Trigger),"")</f>
        <v/>
      </c>
      <c r="Z23" s="449" t="str">
        <f ca="1">IF(ISERROR(_xll.qlSwapRateHelperSpread($W23)),IF(ISERROR(_xll.qlFuturesRateHelperConvexityAdjustment($W23)),"",_xll.qlFuturesRateHelperConvexityAdjustment($W23)),_xll.qlSwapRateHelperSpread($W23))</f>
        <v/>
      </c>
      <c r="AA23" s="448" t="str">
        <f ca="1">IFERROR(_xll.qlRateHelperEarliestDate(W23,Trigger),"")</f>
        <v/>
      </c>
      <c r="AB23" s="448" t="str">
        <f ca="1">IFERROR(_xll.qlRateHelperPillarDate(W23,Trigger),"")</f>
        <v/>
      </c>
      <c r="AC23" s="447" t="e">
        <f ca="1"/>
        <v>#NAME?</v>
      </c>
      <c r="AD23" s="428"/>
      <c r="AH23" s="491"/>
    </row>
    <row r="24" spans="1:34" ht="11.25" customHeight="1" x14ac:dyDescent="0.2">
      <c r="A24" s="434" t="s">
        <v>156</v>
      </c>
      <c r="B24" s="468">
        <v>11</v>
      </c>
      <c r="C24" s="467" t="str">
        <f t="shared" si="8"/>
        <v>x17F</v>
      </c>
      <c r="D24" s="466"/>
      <c r="E24" s="466"/>
      <c r="F24" s="466"/>
      <c r="G24" s="435" t="str">
        <f t="shared" si="9"/>
        <v>GbpLibor6M</v>
      </c>
      <c r="H24" s="465" t="str">
        <f t="shared" si="10"/>
        <v>GBP11x17F_Quote</v>
      </c>
      <c r="I24" s="466"/>
      <c r="J24" s="241"/>
      <c r="K24" s="424"/>
      <c r="L24" s="486" t="str">
        <f t="shared" si="6"/>
        <v>FRA</v>
      </c>
      <c r="M24" s="482" t="str">
        <f t="shared" si="7"/>
        <v>--</v>
      </c>
      <c r="N24" s="485" t="str">
        <f ca="1">IFERROR(_xll.qlRateHelperQuoteName(M24,Trigger),"--")</f>
        <v>--</v>
      </c>
      <c r="O24" s="498" t="str">
        <f ca="1">IFERROR(_xll.qlRateHelperQuoteValue($M24,Trigger),"--")</f>
        <v>--</v>
      </c>
      <c r="P24" s="483" t="b">
        <v>0</v>
      </c>
      <c r="Q24" s="482">
        <v>10</v>
      </c>
      <c r="R24" s="482">
        <v>1</v>
      </c>
      <c r="S24" s="481" t="str">
        <f ca="1">IFERROR(_xll.qlRateHelperEarliestDate(M24,Trigger),"--")</f>
        <v>--</v>
      </c>
      <c r="T24" s="481" t="str">
        <f ca="1">IFERROR(_xll.qlRateHelperPillarDate(M24,Trigger),"--")</f>
        <v>--</v>
      </c>
      <c r="V24" s="450" t="str">
        <f t="shared" ca="1" si="4"/>
        <v/>
      </c>
      <c r="W24" s="450" t="e">
        <f ca="1"/>
        <v>#NAME?</v>
      </c>
      <c r="X24" s="450" t="str">
        <f ca="1">IFERROR(_xll.qlRateHelperQuoteName(W24,Trigger),"")</f>
        <v/>
      </c>
      <c r="Y24" s="447" t="str">
        <f ca="1">IFERROR(_xll.qlRateHelperRate(W24,Trigger),"")</f>
        <v/>
      </c>
      <c r="Z24" s="449" t="str">
        <f ca="1">IF(ISERROR(_xll.qlSwapRateHelperSpread($W24)),IF(ISERROR(_xll.qlFuturesRateHelperConvexityAdjustment($W24)),"",_xll.qlFuturesRateHelperConvexityAdjustment($W24)),_xll.qlSwapRateHelperSpread($W24))</f>
        <v/>
      </c>
      <c r="AA24" s="448" t="str">
        <f ca="1">IFERROR(_xll.qlRateHelperEarliestDate(W24,Trigger),"")</f>
        <v/>
      </c>
      <c r="AB24" s="448" t="str">
        <f ca="1">IFERROR(_xll.qlRateHelperPillarDate(W24,Trigger),"")</f>
        <v/>
      </c>
      <c r="AC24" s="447" t="e">
        <f ca="1"/>
        <v>#NAME?</v>
      </c>
      <c r="AD24" s="428"/>
      <c r="AH24" s="491"/>
    </row>
    <row r="25" spans="1:34" ht="11.25" customHeight="1" x14ac:dyDescent="0.2">
      <c r="A25" s="434" t="s">
        <v>156</v>
      </c>
      <c r="B25" s="468">
        <v>12</v>
      </c>
      <c r="C25" s="467" t="str">
        <f t="shared" si="8"/>
        <v>x18F</v>
      </c>
      <c r="D25" s="466"/>
      <c r="E25" s="466"/>
      <c r="F25" s="466"/>
      <c r="G25" s="435" t="str">
        <f t="shared" si="9"/>
        <v>GbpLibor6M</v>
      </c>
      <c r="H25" s="465" t="str">
        <f t="shared" si="10"/>
        <v>GBP12x18F_Quote</v>
      </c>
      <c r="I25" s="466"/>
      <c r="J25" s="241" t="e">
        <f ca="1">_xll.qlFraRateHelper(,H25,B25&amp;"M",G25,PillarDate,,Permanent,Trigger,ObjectOverwrite)</f>
        <v>#NAME?</v>
      </c>
      <c r="K25" s="424"/>
      <c r="L25" s="486" t="str">
        <f t="shared" si="6"/>
        <v>FRA</v>
      </c>
      <c r="M25" s="482" t="str">
        <f t="shared" si="7"/>
        <v>--</v>
      </c>
      <c r="N25" s="485" t="str">
        <f ca="1">IFERROR(_xll.qlRateHelperQuoteName(M25,Trigger),"--")</f>
        <v>--</v>
      </c>
      <c r="O25" s="498" t="str">
        <f ca="1">IFERROR(_xll.qlRateHelperQuoteValue($M25,Trigger),"--")</f>
        <v>--</v>
      </c>
      <c r="P25" s="483" t="b">
        <v>0</v>
      </c>
      <c r="Q25" s="482">
        <v>10</v>
      </c>
      <c r="R25" s="482">
        <v>1</v>
      </c>
      <c r="S25" s="481" t="str">
        <f ca="1">IFERROR(_xll.qlRateHelperEarliestDate(M25,Trigger),"--")</f>
        <v>--</v>
      </c>
      <c r="T25" s="481" t="str">
        <f ca="1">IFERROR(_xll.qlRateHelperPillarDate(M25,Trigger),"--")</f>
        <v>--</v>
      </c>
      <c r="V25" s="450" t="str">
        <f t="shared" ca="1" si="4"/>
        <v/>
      </c>
      <c r="W25" s="450" t="e">
        <f ca="1"/>
        <v>#NAME?</v>
      </c>
      <c r="X25" s="450" t="str">
        <f ca="1">IFERROR(_xll.qlRateHelperQuoteName(W25,Trigger),"")</f>
        <v/>
      </c>
      <c r="Y25" s="447" t="str">
        <f ca="1">IFERROR(_xll.qlRateHelperRate(W25,Trigger),"")</f>
        <v/>
      </c>
      <c r="Z25" s="449" t="str">
        <f ca="1">IF(ISERROR(_xll.qlSwapRateHelperSpread($W25)),IF(ISERROR(_xll.qlFuturesRateHelperConvexityAdjustment($W25)),"",_xll.qlFuturesRateHelperConvexityAdjustment($W25)),_xll.qlSwapRateHelperSpread($W25))</f>
        <v/>
      </c>
      <c r="AA25" s="448" t="str">
        <f ca="1">IFERROR(_xll.qlRateHelperEarliestDate(W25,Trigger),"")</f>
        <v/>
      </c>
      <c r="AB25" s="448" t="str">
        <f ca="1">IFERROR(_xll.qlRateHelperPillarDate(W25,Trigger),"")</f>
        <v/>
      </c>
      <c r="AC25" s="447" t="e">
        <f ca="1"/>
        <v>#NAME?</v>
      </c>
      <c r="AD25" s="428"/>
      <c r="AH25" s="491"/>
    </row>
    <row r="26" spans="1:34" ht="11.25" customHeight="1" x14ac:dyDescent="0.2">
      <c r="A26" s="434" t="s">
        <v>156</v>
      </c>
      <c r="B26" s="468">
        <v>13</v>
      </c>
      <c r="C26" s="467" t="str">
        <f t="shared" si="8"/>
        <v>x19F</v>
      </c>
      <c r="D26" s="466"/>
      <c r="E26" s="466"/>
      <c r="F26" s="466"/>
      <c r="G26" s="435" t="str">
        <f t="shared" si="9"/>
        <v>GbpLibor6M</v>
      </c>
      <c r="H26" s="465" t="str">
        <f t="shared" si="10"/>
        <v>GBP13x19F_Quote</v>
      </c>
      <c r="I26" s="466"/>
      <c r="J26" s="241"/>
      <c r="K26" s="424"/>
      <c r="L26" s="486" t="str">
        <f t="shared" si="6"/>
        <v>FRA</v>
      </c>
      <c r="M26" s="482" t="str">
        <f t="shared" si="7"/>
        <v>--</v>
      </c>
      <c r="N26" s="485" t="str">
        <f ca="1">IFERROR(_xll.qlRateHelperQuoteName(M26,Trigger),"--")</f>
        <v>--</v>
      </c>
      <c r="O26" s="498" t="str">
        <f ca="1">IFERROR(_xll.qlRateHelperQuoteValue($M26,Trigger),"--")</f>
        <v>--</v>
      </c>
      <c r="P26" s="483" t="b">
        <v>0</v>
      </c>
      <c r="Q26" s="482">
        <v>10</v>
      </c>
      <c r="R26" s="482">
        <v>1</v>
      </c>
      <c r="S26" s="481" t="str">
        <f ca="1">IFERROR(_xll.qlRateHelperEarliestDate(M26,Trigger),"--")</f>
        <v>--</v>
      </c>
      <c r="T26" s="481" t="str">
        <f ca="1">IFERROR(_xll.qlRateHelperPillarDate(M26,Trigger),"--")</f>
        <v>--</v>
      </c>
      <c r="V26" s="450" t="str">
        <f t="shared" ca="1" si="4"/>
        <v/>
      </c>
      <c r="W26" s="450" t="e">
        <f ca="1"/>
        <v>#NAME?</v>
      </c>
      <c r="X26" s="450" t="str">
        <f ca="1">IFERROR(_xll.qlRateHelperQuoteName(W26,Trigger),"")</f>
        <v/>
      </c>
      <c r="Y26" s="447" t="str">
        <f ca="1">IFERROR(_xll.qlRateHelperRate(W26,Trigger),"")</f>
        <v/>
      </c>
      <c r="Z26" s="449" t="str">
        <f ca="1">IF(ISERROR(_xll.qlSwapRateHelperSpread($W26)),IF(ISERROR(_xll.qlFuturesRateHelperConvexityAdjustment($W26)),"",_xll.qlFuturesRateHelperConvexityAdjustment($W26)),_xll.qlSwapRateHelperSpread($W26))</f>
        <v/>
      </c>
      <c r="AA26" s="448" t="str">
        <f ca="1">IFERROR(_xll.qlRateHelperEarliestDate(W26,Trigger),"")</f>
        <v/>
      </c>
      <c r="AB26" s="448" t="str">
        <f ca="1">IFERROR(_xll.qlRateHelperPillarDate(W26,Trigger),"")</f>
        <v/>
      </c>
      <c r="AC26" s="447" t="e">
        <f ca="1"/>
        <v>#NAME?</v>
      </c>
      <c r="AD26" s="428"/>
      <c r="AH26" s="491"/>
    </row>
    <row r="27" spans="1:34" ht="11.25" customHeight="1" x14ac:dyDescent="0.2">
      <c r="A27" s="434" t="s">
        <v>156</v>
      </c>
      <c r="B27" s="468">
        <v>14</v>
      </c>
      <c r="C27" s="467" t="str">
        <f t="shared" si="8"/>
        <v>x20F</v>
      </c>
      <c r="D27" s="466"/>
      <c r="E27" s="466"/>
      <c r="F27" s="466"/>
      <c r="G27" s="435" t="str">
        <f t="shared" si="9"/>
        <v>GbpLibor6M</v>
      </c>
      <c r="H27" s="465" t="str">
        <f t="shared" si="10"/>
        <v>GBP14x20F_Quote</v>
      </c>
      <c r="I27" s="466"/>
      <c r="J27" s="241"/>
      <c r="K27" s="424"/>
      <c r="L27" s="486" t="str">
        <f t="shared" si="6"/>
        <v>FRA</v>
      </c>
      <c r="M27" s="482" t="str">
        <f t="shared" si="7"/>
        <v>--</v>
      </c>
      <c r="N27" s="485" t="str">
        <f ca="1">IFERROR(_xll.qlRateHelperQuoteName(M27,Trigger),"--")</f>
        <v>--</v>
      </c>
      <c r="O27" s="498" t="str">
        <f ca="1">IFERROR(_xll.qlRateHelperQuoteValue($M27,Trigger),"--")</f>
        <v>--</v>
      </c>
      <c r="P27" s="483" t="b">
        <v>0</v>
      </c>
      <c r="Q27" s="482">
        <v>10</v>
      </c>
      <c r="R27" s="482">
        <v>1</v>
      </c>
      <c r="S27" s="481" t="str">
        <f ca="1">IFERROR(_xll.qlRateHelperEarliestDate(M27,Trigger),"--")</f>
        <v>--</v>
      </c>
      <c r="T27" s="481" t="str">
        <f ca="1">IFERROR(_xll.qlRateHelperPillarDate(M27,Trigger),"--")</f>
        <v>--</v>
      </c>
      <c r="V27" s="450" t="str">
        <f t="shared" ca="1" si="4"/>
        <v/>
      </c>
      <c r="W27" s="450" t="e">
        <f ca="1"/>
        <v>#NAME?</v>
      </c>
      <c r="X27" s="450" t="str">
        <f ca="1">IFERROR(_xll.qlRateHelperQuoteName(W27,Trigger),"")</f>
        <v/>
      </c>
      <c r="Y27" s="447" t="str">
        <f ca="1">IFERROR(_xll.qlRateHelperRate(W27,Trigger),"")</f>
        <v/>
      </c>
      <c r="Z27" s="449" t="str">
        <f ca="1">IF(ISERROR(_xll.qlSwapRateHelperSpread($W27)),IF(ISERROR(_xll.qlFuturesRateHelperConvexityAdjustment($W27)),"",_xll.qlFuturesRateHelperConvexityAdjustment($W27)),_xll.qlSwapRateHelperSpread($W27))</f>
        <v/>
      </c>
      <c r="AA27" s="448" t="str">
        <f ca="1">IFERROR(_xll.qlRateHelperEarliestDate(W27,Trigger),"")</f>
        <v/>
      </c>
      <c r="AB27" s="448" t="str">
        <f ca="1">IFERROR(_xll.qlRateHelperPillarDate(W27,Trigger),"")</f>
        <v/>
      </c>
      <c r="AC27" s="447" t="e">
        <f ca="1"/>
        <v>#NAME?</v>
      </c>
      <c r="AD27" s="428"/>
      <c r="AH27" s="491"/>
    </row>
    <row r="28" spans="1:34" ht="11.25" customHeight="1" x14ac:dyDescent="0.2">
      <c r="A28" s="434" t="s">
        <v>156</v>
      </c>
      <c r="B28" s="468">
        <v>15</v>
      </c>
      <c r="C28" s="467" t="str">
        <f t="shared" si="8"/>
        <v>x21F</v>
      </c>
      <c r="D28" s="466"/>
      <c r="E28" s="466"/>
      <c r="F28" s="466"/>
      <c r="G28" s="435" t="str">
        <f t="shared" si="9"/>
        <v>GbpLibor6M</v>
      </c>
      <c r="H28" s="465" t="str">
        <f t="shared" si="10"/>
        <v>GBP15x21F_Quote</v>
      </c>
      <c r="I28" s="466"/>
      <c r="J28" s="241"/>
      <c r="K28" s="424"/>
      <c r="L28" s="486" t="str">
        <f t="shared" si="6"/>
        <v>FRA</v>
      </c>
      <c r="M28" s="482" t="str">
        <f t="shared" si="7"/>
        <v>--</v>
      </c>
      <c r="N28" s="485" t="str">
        <f ca="1">IFERROR(_xll.qlRateHelperQuoteName(M28,Trigger),"--")</f>
        <v>--</v>
      </c>
      <c r="O28" s="498" t="str">
        <f ca="1">IFERROR(_xll.qlRateHelperQuoteValue($M28,Trigger),"--")</f>
        <v>--</v>
      </c>
      <c r="P28" s="483" t="b">
        <v>0</v>
      </c>
      <c r="Q28" s="482">
        <v>10</v>
      </c>
      <c r="R28" s="482">
        <v>1</v>
      </c>
      <c r="S28" s="481" t="str">
        <f ca="1">IFERROR(_xll.qlRateHelperEarliestDate(M28,Trigger),"--")</f>
        <v>--</v>
      </c>
      <c r="T28" s="481" t="str">
        <f ca="1">IFERROR(_xll.qlRateHelperPillarDate(M28,Trigger),"--")</f>
        <v>--</v>
      </c>
      <c r="V28" s="450" t="str">
        <f t="shared" ca="1" si="4"/>
        <v/>
      </c>
      <c r="W28" s="450" t="e">
        <f ca="1"/>
        <v>#NAME?</v>
      </c>
      <c r="X28" s="450" t="str">
        <f ca="1">IFERROR(_xll.qlRateHelperQuoteName(W28,Trigger),"")</f>
        <v/>
      </c>
      <c r="Y28" s="447" t="str">
        <f ca="1">IFERROR(_xll.qlRateHelperRate(W28,Trigger),"")</f>
        <v/>
      </c>
      <c r="Z28" s="449" t="str">
        <f ca="1">IF(ISERROR(_xll.qlSwapRateHelperSpread($W28)),IF(ISERROR(_xll.qlFuturesRateHelperConvexityAdjustment($W28)),"",_xll.qlFuturesRateHelperConvexityAdjustment($W28)),_xll.qlSwapRateHelperSpread($W28))</f>
        <v/>
      </c>
      <c r="AA28" s="448" t="str">
        <f ca="1">IFERROR(_xll.qlRateHelperEarliestDate(W28,Trigger),"")</f>
        <v/>
      </c>
      <c r="AB28" s="448" t="str">
        <f ca="1">IFERROR(_xll.qlRateHelperPillarDate(W28,Trigger),"")</f>
        <v/>
      </c>
      <c r="AC28" s="447" t="e">
        <f ca="1"/>
        <v>#NAME?</v>
      </c>
      <c r="AD28" s="428"/>
      <c r="AH28" s="491"/>
    </row>
    <row r="29" spans="1:34" ht="11.25" customHeight="1" x14ac:dyDescent="0.2">
      <c r="A29" s="434" t="s">
        <v>156</v>
      </c>
      <c r="B29" s="468">
        <v>16</v>
      </c>
      <c r="C29" s="467" t="str">
        <f t="shared" si="8"/>
        <v>x22F</v>
      </c>
      <c r="D29" s="466"/>
      <c r="E29" s="466"/>
      <c r="F29" s="466"/>
      <c r="G29" s="435" t="str">
        <f t="shared" si="9"/>
        <v>GbpLibor6M</v>
      </c>
      <c r="H29" s="465" t="str">
        <f t="shared" si="10"/>
        <v>GBP16x22F_Quote</v>
      </c>
      <c r="I29" s="466"/>
      <c r="J29" s="241"/>
      <c r="K29" s="424"/>
      <c r="L29" s="486" t="str">
        <f t="shared" si="6"/>
        <v>FRA</v>
      </c>
      <c r="M29" s="482" t="str">
        <f t="shared" si="7"/>
        <v>--</v>
      </c>
      <c r="N29" s="485" t="str">
        <f ca="1">IFERROR(_xll.qlRateHelperQuoteName(M29,Trigger),"--")</f>
        <v>--</v>
      </c>
      <c r="O29" s="498" t="str">
        <f ca="1">IFERROR(_xll.qlRateHelperQuoteValue($M29,Trigger),"--")</f>
        <v>--</v>
      </c>
      <c r="P29" s="483" t="b">
        <v>0</v>
      </c>
      <c r="Q29" s="482">
        <v>10</v>
      </c>
      <c r="R29" s="482">
        <v>1</v>
      </c>
      <c r="S29" s="481" t="str">
        <f ca="1">IFERROR(_xll.qlRateHelperEarliestDate(M29,Trigger),"--")</f>
        <v>--</v>
      </c>
      <c r="T29" s="481" t="str">
        <f ca="1">IFERROR(_xll.qlRateHelperPillarDate(M29,Trigger),"--")</f>
        <v>--</v>
      </c>
      <c r="V29" s="450" t="str">
        <f t="shared" ca="1" si="4"/>
        <v/>
      </c>
      <c r="W29" s="450" t="e">
        <f ca="1"/>
        <v>#NAME?</v>
      </c>
      <c r="X29" s="450" t="str">
        <f ca="1">IFERROR(_xll.qlRateHelperQuoteName(W29,Trigger),"")</f>
        <v/>
      </c>
      <c r="Y29" s="447" t="str">
        <f ca="1">IFERROR(_xll.qlRateHelperRate(W29,Trigger),"")</f>
        <v/>
      </c>
      <c r="Z29" s="449" t="str">
        <f ca="1">IF(ISERROR(_xll.qlSwapRateHelperSpread($W29)),IF(ISERROR(_xll.qlFuturesRateHelperConvexityAdjustment($W29)),"",_xll.qlFuturesRateHelperConvexityAdjustment($W29)),_xll.qlSwapRateHelperSpread($W29))</f>
        <v/>
      </c>
      <c r="AA29" s="448" t="str">
        <f ca="1">IFERROR(_xll.qlRateHelperEarliestDate(W29,Trigger),"")</f>
        <v/>
      </c>
      <c r="AB29" s="448" t="str">
        <f ca="1">IFERROR(_xll.qlRateHelperPillarDate(W29,Trigger),"")</f>
        <v/>
      </c>
      <c r="AC29" s="447" t="e">
        <f ca="1"/>
        <v>#NAME?</v>
      </c>
      <c r="AD29" s="428"/>
      <c r="AH29" s="491"/>
    </row>
    <row r="30" spans="1:34" ht="11.25" customHeight="1" x14ac:dyDescent="0.2">
      <c r="A30" s="434" t="s">
        <v>156</v>
      </c>
      <c r="B30" s="468">
        <v>17</v>
      </c>
      <c r="C30" s="467" t="str">
        <f t="shared" si="8"/>
        <v>x23F</v>
      </c>
      <c r="D30" s="466"/>
      <c r="E30" s="466"/>
      <c r="F30" s="466"/>
      <c r="G30" s="435" t="str">
        <f t="shared" si="9"/>
        <v>GbpLibor6M</v>
      </c>
      <c r="H30" s="465" t="str">
        <f t="shared" si="10"/>
        <v>GBP17x23F_Quote</v>
      </c>
      <c r="I30" s="466"/>
      <c r="J30" s="241"/>
      <c r="K30" s="424"/>
      <c r="L30" s="497" t="str">
        <f t="shared" ref="L30:L51" si="11">A34</f>
        <v>FUT</v>
      </c>
      <c r="M30" s="493" t="str">
        <f t="shared" ref="M30:M51" si="12">IF(ISBLANK(J34),"--",J34)</f>
        <v>--</v>
      </c>
      <c r="N30" s="496" t="str">
        <f ca="1">IFERROR(_xll.qlRateHelperQuoteName(M30,Trigger),"--")</f>
        <v>--</v>
      </c>
      <c r="O30" s="495" t="str">
        <f ca="1">IFERROR(_xll.qlRateHelperQuoteValue($M30,Trigger),"--")</f>
        <v>--</v>
      </c>
      <c r="P30" s="494" t="b">
        <v>0</v>
      </c>
      <c r="Q30" s="493">
        <v>10</v>
      </c>
      <c r="R30" s="493">
        <v>1</v>
      </c>
      <c r="S30" s="492" t="str">
        <f ca="1">IFERROR(_xll.qlRateHelperEarliestDate(M30,Trigger),"--")</f>
        <v>--</v>
      </c>
      <c r="T30" s="492" t="str">
        <f ca="1">IFERROR(_xll.qlRateHelperPillarDate(M30,Trigger),"--")</f>
        <v>--</v>
      </c>
      <c r="V30" s="450" t="str">
        <f t="shared" ca="1" si="4"/>
        <v/>
      </c>
      <c r="W30" s="450" t="e">
        <f ca="1"/>
        <v>#NAME?</v>
      </c>
      <c r="X30" s="450" t="str">
        <f ca="1">IFERROR(_xll.qlRateHelperQuoteName(W30,Trigger),"")</f>
        <v/>
      </c>
      <c r="Y30" s="447" t="str">
        <f ca="1">IFERROR(_xll.qlRateHelperRate(W30,Trigger),"")</f>
        <v/>
      </c>
      <c r="Z30" s="449" t="str">
        <f ca="1">IF(ISERROR(_xll.qlSwapRateHelperSpread($W30)),IF(ISERROR(_xll.qlFuturesRateHelperConvexityAdjustment($W30)),"",_xll.qlFuturesRateHelperConvexityAdjustment($W30)),_xll.qlSwapRateHelperSpread($W30))</f>
        <v/>
      </c>
      <c r="AA30" s="448" t="str">
        <f ca="1">IFERROR(_xll.qlRateHelperEarliestDate(W30,Trigger),"")</f>
        <v/>
      </c>
      <c r="AB30" s="448" t="str">
        <f ca="1">IFERROR(_xll.qlRateHelperPillarDate(W30,Trigger),"")</f>
        <v/>
      </c>
      <c r="AC30" s="447" t="e">
        <f ca="1"/>
        <v>#NAME?</v>
      </c>
      <c r="AD30" s="428"/>
      <c r="AH30" s="491"/>
    </row>
    <row r="31" spans="1:34" ht="11.25" customHeight="1" x14ac:dyDescent="0.2">
      <c r="A31" s="430" t="s">
        <v>156</v>
      </c>
      <c r="B31" s="464">
        <v>18</v>
      </c>
      <c r="C31" s="463" t="str">
        <f t="shared" si="8"/>
        <v>x24F</v>
      </c>
      <c r="D31" s="462"/>
      <c r="E31" s="462"/>
      <c r="F31" s="462"/>
      <c r="G31" s="431" t="str">
        <f t="shared" si="9"/>
        <v>GbpLibor6M</v>
      </c>
      <c r="H31" s="461" t="str">
        <f t="shared" si="10"/>
        <v>GBP18x24F_Quote</v>
      </c>
      <c r="I31" s="462"/>
      <c r="J31" s="245"/>
      <c r="K31" s="424"/>
      <c r="L31" s="486" t="str">
        <f t="shared" si="11"/>
        <v>FUT</v>
      </c>
      <c r="M31" s="482" t="str">
        <f t="shared" si="12"/>
        <v>--</v>
      </c>
      <c r="N31" s="485" t="str">
        <f ca="1">IFERROR(_xll.qlRateHelperQuoteName(M31,Trigger),"--")</f>
        <v>--</v>
      </c>
      <c r="O31" s="484" t="str">
        <f ca="1">IFERROR(_xll.qlRateHelperQuoteValue($M31,Trigger),"--")</f>
        <v>--</v>
      </c>
      <c r="P31" s="483" t="b">
        <v>0</v>
      </c>
      <c r="Q31" s="482">
        <v>10</v>
      </c>
      <c r="R31" s="482">
        <v>1</v>
      </c>
      <c r="S31" s="481" t="str">
        <f ca="1">IFERROR(_xll.qlRateHelperEarliestDate(M31,Trigger),"--")</f>
        <v>--</v>
      </c>
      <c r="T31" s="481" t="str">
        <f ca="1">IFERROR(_xll.qlRateHelperPillarDate(M31,Trigger),"--")</f>
        <v>--</v>
      </c>
      <c r="V31" s="450" t="str">
        <f t="shared" ca="1" si="4"/>
        <v/>
      </c>
      <c r="W31" s="450" t="e">
        <f ca="1"/>
        <v>#NAME?</v>
      </c>
      <c r="X31" s="450" t="str">
        <f ca="1">IFERROR(_xll.qlRateHelperQuoteName(W31,Trigger),"")</f>
        <v/>
      </c>
      <c r="Y31" s="447" t="str">
        <f ca="1">IFERROR(_xll.qlRateHelperRate(W31,Trigger),"")</f>
        <v/>
      </c>
      <c r="Z31" s="449" t="str">
        <f ca="1">IF(ISERROR(_xll.qlSwapRateHelperSpread($W31)),IF(ISERROR(_xll.qlFuturesRateHelperConvexityAdjustment($W31)),"",_xll.qlFuturesRateHelperConvexityAdjustment($W31)),_xll.qlSwapRateHelperSpread($W31))</f>
        <v/>
      </c>
      <c r="AA31" s="448" t="str">
        <f ca="1">IFERROR(_xll.qlRateHelperEarliestDate(W31,Trigger),"")</f>
        <v/>
      </c>
      <c r="AB31" s="448" t="str">
        <f ca="1">IFERROR(_xll.qlRateHelperPillarDate(W31,Trigger),"")</f>
        <v/>
      </c>
      <c r="AC31" s="447" t="e">
        <f ca="1"/>
        <v>#NAME?</v>
      </c>
      <c r="AD31" s="428"/>
      <c r="AH31" s="491"/>
    </row>
    <row r="32" spans="1:34" ht="11.25" customHeight="1" x14ac:dyDescent="0.2">
      <c r="B32" s="45"/>
      <c r="C32" s="45"/>
      <c r="D32" s="45"/>
      <c r="E32" s="45"/>
      <c r="F32" s="45"/>
      <c r="G32" s="45" t="s">
        <v>14</v>
      </c>
      <c r="H32" s="45" t="s">
        <v>234</v>
      </c>
      <c r="K32" s="424"/>
      <c r="L32" s="486" t="str">
        <f t="shared" si="11"/>
        <v>FUT</v>
      </c>
      <c r="M32" s="482" t="str">
        <f t="shared" si="12"/>
        <v>--</v>
      </c>
      <c r="N32" s="485" t="str">
        <f ca="1">IFERROR(_xll.qlRateHelperQuoteName(M32,Trigger),"--")</f>
        <v>--</v>
      </c>
      <c r="O32" s="484" t="str">
        <f ca="1">IFERROR(_xll.qlRateHelperQuoteValue($M32,Trigger),"--")</f>
        <v>--</v>
      </c>
      <c r="P32" s="483" t="b">
        <v>0</v>
      </c>
      <c r="Q32" s="482">
        <v>10</v>
      </c>
      <c r="R32" s="482">
        <v>1</v>
      </c>
      <c r="S32" s="481" t="str">
        <f ca="1">IFERROR(_xll.qlRateHelperEarliestDate(M32,Trigger),"--")</f>
        <v>--</v>
      </c>
      <c r="T32" s="481" t="str">
        <f ca="1">IFERROR(_xll.qlRateHelperPillarDate(M32,Trigger),"--")</f>
        <v>--</v>
      </c>
      <c r="V32" s="450" t="str">
        <f t="shared" ca="1" si="4"/>
        <v/>
      </c>
      <c r="W32" s="450" t="e">
        <f ca="1"/>
        <v>#NAME?</v>
      </c>
      <c r="X32" s="450" t="str">
        <f ca="1">IFERROR(_xll.qlRateHelperQuoteName(W32,Trigger),"")</f>
        <v/>
      </c>
      <c r="Y32" s="447" t="str">
        <f ca="1">IFERROR(_xll.qlRateHelperRate(W32,Trigger),"")</f>
        <v/>
      </c>
      <c r="Z32" s="449" t="str">
        <f ca="1">IF(ISERROR(_xll.qlSwapRateHelperSpread($W32)),IF(ISERROR(_xll.qlFuturesRateHelperConvexityAdjustment($W32)),"",_xll.qlFuturesRateHelperConvexityAdjustment($W32)),_xll.qlSwapRateHelperSpread($W32))</f>
        <v/>
      </c>
      <c r="AA32" s="448" t="str">
        <f ca="1">IFERROR(_xll.qlRateHelperEarliestDate(W32,Trigger),"")</f>
        <v/>
      </c>
      <c r="AB32" s="448" t="str">
        <f ca="1">IFERROR(_xll.qlRateHelperPillarDate(W32,Trigger),"")</f>
        <v/>
      </c>
      <c r="AC32" s="447" t="e">
        <f ca="1"/>
        <v>#NAME?</v>
      </c>
      <c r="AD32" s="428"/>
    </row>
    <row r="33" spans="1:30" ht="11.25" customHeight="1" x14ac:dyDescent="0.2">
      <c r="A33" s="181" t="s">
        <v>231</v>
      </c>
      <c r="B33" s="181" t="s">
        <v>233</v>
      </c>
      <c r="C33" s="181" t="s">
        <v>93</v>
      </c>
      <c r="D33" s="181"/>
      <c r="E33" s="181"/>
      <c r="F33" s="181"/>
      <c r="G33" s="181" t="s">
        <v>124</v>
      </c>
      <c r="H33" s="181" t="s">
        <v>226</v>
      </c>
      <c r="I33" s="181" t="s">
        <v>232</v>
      </c>
      <c r="J33" s="181" t="s">
        <v>224</v>
      </c>
      <c r="K33" s="424"/>
      <c r="L33" s="486" t="str">
        <f t="shared" si="11"/>
        <v>FUT</v>
      </c>
      <c r="M33" s="482" t="str">
        <f t="shared" si="12"/>
        <v>--</v>
      </c>
      <c r="N33" s="485" t="str">
        <f ca="1">IFERROR(_xll.qlRateHelperQuoteName(M33,Trigger),"--")</f>
        <v>--</v>
      </c>
      <c r="O33" s="484" t="str">
        <f ca="1">IFERROR(_xll.qlRateHelperQuoteValue($M33,Trigger),"--")</f>
        <v>--</v>
      </c>
      <c r="P33" s="483" t="b">
        <v>0</v>
      </c>
      <c r="Q33" s="482">
        <v>10</v>
      </c>
      <c r="R33" s="482">
        <v>1</v>
      </c>
      <c r="S33" s="481" t="str">
        <f ca="1">IFERROR(_xll.qlRateHelperEarliestDate(M33,Trigger),"--")</f>
        <v>--</v>
      </c>
      <c r="T33" s="481" t="str">
        <f ca="1">IFERROR(_xll.qlRateHelperPillarDate(M33,Trigger),"--")</f>
        <v>--</v>
      </c>
      <c r="V33" s="450" t="str">
        <f t="shared" ca="1" si="4"/>
        <v/>
      </c>
      <c r="W33" s="450" t="e">
        <f ca="1"/>
        <v>#NAME?</v>
      </c>
      <c r="X33" s="450" t="str">
        <f ca="1">IFERROR(_xll.qlRateHelperQuoteName(W33,Trigger),"")</f>
        <v/>
      </c>
      <c r="Y33" s="447" t="str">
        <f ca="1">IFERROR(_xll.qlRateHelperRate(W33,Trigger),"")</f>
        <v/>
      </c>
      <c r="Z33" s="449" t="str">
        <f ca="1">IF(ISERROR(_xll.qlSwapRateHelperSpread($W33)),IF(ISERROR(_xll.qlFuturesRateHelperConvexityAdjustment($W33)),"",_xll.qlFuturesRateHelperConvexityAdjustment($W33)),_xll.qlSwapRateHelperSpread($W33))</f>
        <v/>
      </c>
      <c r="AA33" s="448" t="str">
        <f ca="1">IFERROR(_xll.qlRateHelperEarliestDate(W33,Trigger),"")</f>
        <v/>
      </c>
      <c r="AB33" s="448" t="str">
        <f ca="1">IFERROR(_xll.qlRateHelperPillarDate(W33,Trigger),"")</f>
        <v/>
      </c>
      <c r="AC33" s="447" t="e">
        <f ca="1"/>
        <v>#NAME?</v>
      </c>
      <c r="AD33" s="428"/>
    </row>
    <row r="34" spans="1:30" ht="11.25" customHeight="1" x14ac:dyDescent="0.2">
      <c r="A34" s="460" t="s">
        <v>68</v>
      </c>
      <c r="B34" s="490" t="b">
        <v>0</v>
      </c>
      <c r="C34" s="489" t="e">
        <f ca="1">_xll.qlIMMnextCode(Evaluationdate-1,B34,Trigger)</f>
        <v>#NAME?</v>
      </c>
      <c r="D34" s="488"/>
      <c r="E34" s="488"/>
      <c r="F34" s="488"/>
      <c r="G34" s="458" t="str">
        <f t="shared" ref="G34:G55" si="13">PROPER(Currency)&amp;FamilyName&amp;$G$32</f>
        <v>GbpLibor3M</v>
      </c>
      <c r="H34" s="487" t="e">
        <f t="shared" ref="H34:H55" ca="1" si="14">Currency&amp;"FUT"&amp;$G$32&amp;$C34&amp;QuoteSuffix</f>
        <v>#NAME?</v>
      </c>
      <c r="I34" s="487" t="e">
        <f t="shared" ref="I34:I55" ca="1" si="15">Currency&amp;"FUT"&amp;$G$32&amp;$C34&amp;"ConvAdj"&amp;QuoteSuffix</f>
        <v>#NAME?</v>
      </c>
      <c r="J34" s="236"/>
      <c r="K34" s="424"/>
      <c r="L34" s="486" t="str">
        <f t="shared" si="11"/>
        <v>FUT</v>
      </c>
      <c r="M34" s="482" t="str">
        <f t="shared" si="12"/>
        <v>--</v>
      </c>
      <c r="N34" s="485" t="str">
        <f ca="1">IFERROR(_xll.qlRateHelperQuoteName(M34,Trigger),"--")</f>
        <v>--</v>
      </c>
      <c r="O34" s="484" t="str">
        <f ca="1">IFERROR(_xll.qlRateHelperQuoteValue($M34,Trigger),"--")</f>
        <v>--</v>
      </c>
      <c r="P34" s="483" t="b">
        <v>0</v>
      </c>
      <c r="Q34" s="482">
        <v>10</v>
      </c>
      <c r="R34" s="482">
        <v>1</v>
      </c>
      <c r="S34" s="481" t="str">
        <f ca="1">IFERROR(_xll.qlRateHelperEarliestDate(M34,Trigger),"--")</f>
        <v>--</v>
      </c>
      <c r="T34" s="481" t="str">
        <f ca="1">IFERROR(_xll.qlRateHelperPillarDate(M34,Trigger),"--")</f>
        <v>--</v>
      </c>
      <c r="V34" s="450" t="str">
        <f t="shared" ca="1" si="4"/>
        <v/>
      </c>
      <c r="W34" s="450" t="e">
        <f ca="1"/>
        <v>#NAME?</v>
      </c>
      <c r="X34" s="450" t="str">
        <f ca="1">IFERROR(_xll.qlRateHelperQuoteName(W34,Trigger),"")</f>
        <v/>
      </c>
      <c r="Y34" s="447" t="str">
        <f ca="1">IFERROR(_xll.qlRateHelperRate(W34,Trigger),"")</f>
        <v/>
      </c>
      <c r="Z34" s="449" t="str">
        <f ca="1">IF(ISERROR(_xll.qlSwapRateHelperSpread($W34)),IF(ISERROR(_xll.qlFuturesRateHelperConvexityAdjustment($W34)),"",_xll.qlFuturesRateHelperConvexityAdjustment($W34)),_xll.qlSwapRateHelperSpread($W34))</f>
        <v/>
      </c>
      <c r="AA34" s="448" t="str">
        <f ca="1">IFERROR(_xll.qlRateHelperEarliestDate(W34,Trigger),"")</f>
        <v/>
      </c>
      <c r="AB34" s="448" t="str">
        <f ca="1">IFERROR(_xll.qlRateHelperPillarDate(W34,Trigger),"")</f>
        <v/>
      </c>
      <c r="AC34" s="447" t="e">
        <f ca="1"/>
        <v>#NAME?</v>
      </c>
      <c r="AD34" s="428"/>
    </row>
    <row r="35" spans="1:30" ht="11.25" customHeight="1" x14ac:dyDescent="0.2">
      <c r="A35" s="434" t="s">
        <v>68</v>
      </c>
      <c r="B35" s="468" t="b">
        <v>0</v>
      </c>
      <c r="C35" s="467" t="e">
        <f ca="1">_xll.qlIMMnextCode(C34,B35,Trigger)</f>
        <v>#NAME?</v>
      </c>
      <c r="D35" s="466"/>
      <c r="E35" s="466"/>
      <c r="F35" s="466"/>
      <c r="G35" s="435" t="str">
        <f t="shared" si="13"/>
        <v>GbpLibor3M</v>
      </c>
      <c r="H35" s="465" t="e">
        <f t="shared" ca="1" si="14"/>
        <v>#NAME?</v>
      </c>
      <c r="I35" s="465" t="e">
        <f t="shared" ca="1" si="15"/>
        <v>#NAME?</v>
      </c>
      <c r="J35" s="241"/>
      <c r="K35" s="424"/>
      <c r="L35" s="486" t="str">
        <f t="shared" si="11"/>
        <v>FUT</v>
      </c>
      <c r="M35" s="482" t="str">
        <f t="shared" si="12"/>
        <v>--</v>
      </c>
      <c r="N35" s="485" t="str">
        <f ca="1">IFERROR(_xll.qlRateHelperQuoteName(M35,Trigger),"--")</f>
        <v>--</v>
      </c>
      <c r="O35" s="484" t="str">
        <f ca="1">IFERROR(_xll.qlRateHelperQuoteValue($M35,Trigger),"--")</f>
        <v>--</v>
      </c>
      <c r="P35" s="483" t="b">
        <v>0</v>
      </c>
      <c r="Q35" s="482">
        <v>10</v>
      </c>
      <c r="R35" s="482">
        <v>1</v>
      </c>
      <c r="S35" s="481" t="str">
        <f ca="1">IFERROR(_xll.qlRateHelperEarliestDate(M35,Trigger),"--")</f>
        <v>--</v>
      </c>
      <c r="T35" s="481" t="str">
        <f ca="1">IFERROR(_xll.qlRateHelperPillarDate(M35,Trigger),"--")</f>
        <v>--</v>
      </c>
      <c r="V35" s="450" t="str">
        <f t="shared" ref="V35:V66" ca="1" si="16">IFERROR(INDEX($L$3:$L$89,MATCH(X35,$N$3:$N$89,0),1),"")</f>
        <v/>
      </c>
      <c r="W35" s="450" t="e">
        <f ca="1"/>
        <v>#NAME?</v>
      </c>
      <c r="X35" s="450" t="str">
        <f ca="1">IFERROR(_xll.qlRateHelperQuoteName(W35,Trigger),"")</f>
        <v/>
      </c>
      <c r="Y35" s="447" t="str">
        <f ca="1">IFERROR(_xll.qlRateHelperRate(W35,Trigger),"")</f>
        <v/>
      </c>
      <c r="Z35" s="449" t="str">
        <f ca="1">IF(ISERROR(_xll.qlSwapRateHelperSpread($W35)),IF(ISERROR(_xll.qlFuturesRateHelperConvexityAdjustment($W35)),"",_xll.qlFuturesRateHelperConvexityAdjustment($W35)),_xll.qlSwapRateHelperSpread($W35))</f>
        <v/>
      </c>
      <c r="AA35" s="448" t="str">
        <f ca="1">IFERROR(_xll.qlRateHelperEarliestDate(W35,Trigger),"")</f>
        <v/>
      </c>
      <c r="AB35" s="448" t="str">
        <f ca="1">IFERROR(_xll.qlRateHelperPillarDate(W35,Trigger),"")</f>
        <v/>
      </c>
      <c r="AC35" s="447" t="e">
        <f ca="1"/>
        <v>#NAME?</v>
      </c>
      <c r="AD35" s="428"/>
    </row>
    <row r="36" spans="1:30" ht="11.25" customHeight="1" x14ac:dyDescent="0.2">
      <c r="A36" s="434" t="s">
        <v>68</v>
      </c>
      <c r="B36" s="468" t="b">
        <v>0</v>
      </c>
      <c r="C36" s="467" t="e">
        <f ca="1">_xll.qlIMMnextCode(C35,B36,Trigger)</f>
        <v>#NAME?</v>
      </c>
      <c r="D36" s="466"/>
      <c r="E36" s="466"/>
      <c r="F36" s="466"/>
      <c r="G36" s="435" t="str">
        <f t="shared" si="13"/>
        <v>GbpLibor3M</v>
      </c>
      <c r="H36" s="465" t="e">
        <f t="shared" ca="1" si="14"/>
        <v>#NAME?</v>
      </c>
      <c r="I36" s="465" t="e">
        <f t="shared" ca="1" si="15"/>
        <v>#NAME?</v>
      </c>
      <c r="J36" s="241"/>
      <c r="K36" s="424"/>
      <c r="L36" s="486" t="str">
        <f t="shared" si="11"/>
        <v>FUT</v>
      </c>
      <c r="M36" s="482" t="str">
        <f t="shared" si="12"/>
        <v>--</v>
      </c>
      <c r="N36" s="485" t="str">
        <f ca="1">IFERROR(_xll.qlRateHelperQuoteName(M36,Trigger),"--")</f>
        <v>--</v>
      </c>
      <c r="O36" s="484" t="str">
        <f ca="1">IFERROR(_xll.qlRateHelperQuoteValue($M36,Trigger),"--")</f>
        <v>--</v>
      </c>
      <c r="P36" s="483" t="b">
        <v>0</v>
      </c>
      <c r="Q36" s="482">
        <v>10</v>
      </c>
      <c r="R36" s="482">
        <v>1</v>
      </c>
      <c r="S36" s="481" t="str">
        <f ca="1">IFERROR(_xll.qlRateHelperEarliestDate(M36,Trigger),"--")</f>
        <v>--</v>
      </c>
      <c r="T36" s="481" t="str">
        <f ca="1">IFERROR(_xll.qlRateHelperPillarDate(M36,Trigger),"--")</f>
        <v>--</v>
      </c>
      <c r="V36" s="450" t="str">
        <f t="shared" ca="1" si="16"/>
        <v/>
      </c>
      <c r="W36" s="450" t="e">
        <f ca="1"/>
        <v>#NAME?</v>
      </c>
      <c r="X36" s="450" t="str">
        <f ca="1">IFERROR(_xll.qlRateHelperQuoteName(W36,Trigger),"")</f>
        <v/>
      </c>
      <c r="Y36" s="447" t="str">
        <f ca="1">IFERROR(_xll.qlRateHelperRate(W36,Trigger),"")</f>
        <v/>
      </c>
      <c r="Z36" s="449" t="str">
        <f ca="1">IF(ISERROR(_xll.qlSwapRateHelperSpread($W36)),IF(ISERROR(_xll.qlFuturesRateHelperConvexityAdjustment($W36)),"",_xll.qlFuturesRateHelperConvexityAdjustment($W36)),_xll.qlSwapRateHelperSpread($W36))</f>
        <v/>
      </c>
      <c r="AA36" s="448" t="str">
        <f ca="1">IFERROR(_xll.qlRateHelperEarliestDate(W36,Trigger),"")</f>
        <v/>
      </c>
      <c r="AB36" s="448" t="str">
        <f ca="1">IFERROR(_xll.qlRateHelperPillarDate(W36,Trigger),"")</f>
        <v/>
      </c>
      <c r="AC36" s="447" t="e">
        <f ca="1"/>
        <v>#NAME?</v>
      </c>
      <c r="AD36" s="428"/>
    </row>
    <row r="37" spans="1:30" ht="11.25" customHeight="1" x14ac:dyDescent="0.2">
      <c r="A37" s="434" t="s">
        <v>68</v>
      </c>
      <c r="B37" s="468" t="b">
        <v>0</v>
      </c>
      <c r="C37" s="467" t="e">
        <f ca="1">_xll.qlIMMnextCode(C36,B37,Trigger)</f>
        <v>#NAME?</v>
      </c>
      <c r="D37" s="466"/>
      <c r="E37" s="466"/>
      <c r="F37" s="466"/>
      <c r="G37" s="435" t="str">
        <f t="shared" si="13"/>
        <v>GbpLibor3M</v>
      </c>
      <c r="H37" s="465" t="e">
        <f t="shared" ca="1" si="14"/>
        <v>#NAME?</v>
      </c>
      <c r="I37" s="465" t="e">
        <f t="shared" ca="1" si="15"/>
        <v>#NAME?</v>
      </c>
      <c r="J37" s="241"/>
      <c r="K37" s="424"/>
      <c r="L37" s="486" t="str">
        <f t="shared" si="11"/>
        <v>FUT</v>
      </c>
      <c r="M37" s="482" t="str">
        <f t="shared" si="12"/>
        <v>--</v>
      </c>
      <c r="N37" s="485" t="str">
        <f ca="1">IFERROR(_xll.qlRateHelperQuoteName(M37,Trigger),"--")</f>
        <v>--</v>
      </c>
      <c r="O37" s="484" t="str">
        <f ca="1">IFERROR(_xll.qlRateHelperQuoteValue($M37,Trigger),"--")</f>
        <v>--</v>
      </c>
      <c r="P37" s="483" t="b">
        <v>0</v>
      </c>
      <c r="Q37" s="482">
        <v>10</v>
      </c>
      <c r="R37" s="482">
        <v>1</v>
      </c>
      <c r="S37" s="481" t="str">
        <f ca="1">IFERROR(_xll.qlRateHelperEarliestDate(M37,Trigger),"--")</f>
        <v>--</v>
      </c>
      <c r="T37" s="481" t="str">
        <f ca="1">IFERROR(_xll.qlRateHelperPillarDate(M37,Trigger),"--")</f>
        <v>--</v>
      </c>
      <c r="V37" s="450" t="str">
        <f t="shared" ca="1" si="16"/>
        <v/>
      </c>
      <c r="W37" s="450" t="e">
        <f ca="1"/>
        <v>#NAME?</v>
      </c>
      <c r="X37" s="450" t="str">
        <f ca="1">IFERROR(_xll.qlRateHelperQuoteName(W37,Trigger),"")</f>
        <v/>
      </c>
      <c r="Y37" s="447" t="str">
        <f ca="1">IFERROR(_xll.qlRateHelperRate(W37,Trigger),"")</f>
        <v/>
      </c>
      <c r="Z37" s="449" t="str">
        <f ca="1">IF(ISERROR(_xll.qlSwapRateHelperSpread($W37)),IF(ISERROR(_xll.qlFuturesRateHelperConvexityAdjustment($W37)),"",_xll.qlFuturesRateHelperConvexityAdjustment($W37)),_xll.qlSwapRateHelperSpread($W37))</f>
        <v/>
      </c>
      <c r="AA37" s="448" t="str">
        <f ca="1">IFERROR(_xll.qlRateHelperEarliestDate(W37,Trigger),"")</f>
        <v/>
      </c>
      <c r="AB37" s="448" t="str">
        <f ca="1">IFERROR(_xll.qlRateHelperPillarDate(W37,Trigger),"")</f>
        <v/>
      </c>
      <c r="AC37" s="447" t="e">
        <f ca="1"/>
        <v>#NAME?</v>
      </c>
      <c r="AD37" s="428"/>
    </row>
    <row r="38" spans="1:30" ht="11.25" customHeight="1" x14ac:dyDescent="0.2">
      <c r="A38" s="430" t="s">
        <v>68</v>
      </c>
      <c r="B38" s="464" t="b">
        <v>0</v>
      </c>
      <c r="C38" s="463" t="e">
        <f ca="1">_xll.qlIMMnextCode(C37,B38,Trigger)</f>
        <v>#NAME?</v>
      </c>
      <c r="D38" s="462"/>
      <c r="E38" s="462"/>
      <c r="F38" s="462"/>
      <c r="G38" s="431" t="str">
        <f t="shared" si="13"/>
        <v>GbpLibor3M</v>
      </c>
      <c r="H38" s="461" t="e">
        <f t="shared" ca="1" si="14"/>
        <v>#NAME?</v>
      </c>
      <c r="I38" s="461" t="e">
        <f t="shared" ca="1" si="15"/>
        <v>#NAME?</v>
      </c>
      <c r="J38" s="245"/>
      <c r="K38" s="424"/>
      <c r="L38" s="486" t="str">
        <f t="shared" si="11"/>
        <v>FUT</v>
      </c>
      <c r="M38" s="482" t="str">
        <f t="shared" si="12"/>
        <v>--</v>
      </c>
      <c r="N38" s="485" t="str">
        <f ca="1">IFERROR(_xll.qlRateHelperQuoteName(M38,Trigger),"--")</f>
        <v>--</v>
      </c>
      <c r="O38" s="484" t="str">
        <f ca="1">IFERROR(_xll.qlRateHelperQuoteValue($M38,Trigger),"--")</f>
        <v>--</v>
      </c>
      <c r="P38" s="483" t="b">
        <v>0</v>
      </c>
      <c r="Q38" s="482">
        <v>10</v>
      </c>
      <c r="R38" s="482">
        <v>1</v>
      </c>
      <c r="S38" s="481" t="str">
        <f ca="1">IFERROR(_xll.qlRateHelperEarliestDate(M38,Trigger),"--")</f>
        <v>--</v>
      </c>
      <c r="T38" s="481" t="str">
        <f ca="1">IFERROR(_xll.qlRateHelperPillarDate(M38,Trigger),"--")</f>
        <v>--</v>
      </c>
      <c r="V38" s="450" t="str">
        <f t="shared" ca="1" si="16"/>
        <v/>
      </c>
      <c r="W38" s="450" t="e">
        <f ca="1"/>
        <v>#NAME?</v>
      </c>
      <c r="X38" s="450" t="str">
        <f ca="1">IFERROR(_xll.qlRateHelperQuoteName(W38,Trigger),"")</f>
        <v/>
      </c>
      <c r="Y38" s="447" t="str">
        <f ca="1">IFERROR(_xll.qlRateHelperRate(W38,Trigger),"")</f>
        <v/>
      </c>
      <c r="Z38" s="449" t="str">
        <f ca="1">IF(ISERROR(_xll.qlSwapRateHelperSpread($W38)),IF(ISERROR(_xll.qlFuturesRateHelperConvexityAdjustment($W38)),"",_xll.qlFuturesRateHelperConvexityAdjustment($W38)),_xll.qlSwapRateHelperSpread($W38))</f>
        <v/>
      </c>
      <c r="AA38" s="448" t="str">
        <f ca="1">IFERROR(_xll.qlRateHelperEarliestDate(W38,Trigger),"")</f>
        <v/>
      </c>
      <c r="AB38" s="448" t="str">
        <f ca="1">IFERROR(_xll.qlRateHelperPillarDate(W38,Trigger),"")</f>
        <v/>
      </c>
      <c r="AC38" s="447" t="e">
        <f ca="1"/>
        <v>#NAME?</v>
      </c>
      <c r="AD38" s="428"/>
    </row>
    <row r="39" spans="1:30" ht="11.25" customHeight="1" x14ac:dyDescent="0.2">
      <c r="A39" s="434" t="s">
        <v>68</v>
      </c>
      <c r="B39" s="468" t="b">
        <v>1</v>
      </c>
      <c r="C39" s="467" t="e">
        <f ca="1">_xll.qlIMMnextCode(C38,B39,Trigger)</f>
        <v>#NAME?</v>
      </c>
      <c r="D39" s="466"/>
      <c r="E39" s="466"/>
      <c r="F39" s="466"/>
      <c r="G39" s="435" t="str">
        <f t="shared" si="13"/>
        <v>GbpLibor3M</v>
      </c>
      <c r="H39" s="465" t="e">
        <f t="shared" ca="1" si="14"/>
        <v>#NAME?</v>
      </c>
      <c r="I39" s="465" t="e">
        <f t="shared" ca="1" si="15"/>
        <v>#NAME?</v>
      </c>
      <c r="J39" s="241"/>
      <c r="L39" s="486" t="str">
        <f t="shared" si="11"/>
        <v>FUT</v>
      </c>
      <c r="M39" s="482" t="str">
        <f t="shared" si="12"/>
        <v>--</v>
      </c>
      <c r="N39" s="485" t="str">
        <f ca="1">IFERROR(_xll.qlRateHelperQuoteName(M39,Trigger),"--")</f>
        <v>--</v>
      </c>
      <c r="O39" s="484" t="str">
        <f ca="1">IFERROR(_xll.qlRateHelperQuoteValue($M39,Trigger),"--")</f>
        <v>--</v>
      </c>
      <c r="P39" s="483" t="b">
        <v>0</v>
      </c>
      <c r="Q39" s="482">
        <v>10</v>
      </c>
      <c r="R39" s="482">
        <v>1</v>
      </c>
      <c r="S39" s="481" t="str">
        <f ca="1">IFERROR(_xll.qlRateHelperEarliestDate(M39,Trigger),"--")</f>
        <v>--</v>
      </c>
      <c r="T39" s="481" t="str">
        <f ca="1">IFERROR(_xll.qlRateHelperPillarDate(M39,Trigger),"--")</f>
        <v>--</v>
      </c>
      <c r="V39" s="450" t="str">
        <f t="shared" ca="1" si="16"/>
        <v/>
      </c>
      <c r="W39" s="450" t="e">
        <f ca="1"/>
        <v>#NAME?</v>
      </c>
      <c r="X39" s="450" t="str">
        <f ca="1">IFERROR(_xll.qlRateHelperQuoteName(W39,Trigger),"")</f>
        <v/>
      </c>
      <c r="Y39" s="447" t="str">
        <f ca="1">IFERROR(_xll.qlRateHelperRate(W39,Trigger),"")</f>
        <v/>
      </c>
      <c r="Z39" s="449" t="str">
        <f ca="1">IF(ISERROR(_xll.qlSwapRateHelperSpread($W39)),IF(ISERROR(_xll.qlFuturesRateHelperConvexityAdjustment($W39)),"",_xll.qlFuturesRateHelperConvexityAdjustment($W39)),_xll.qlSwapRateHelperSpread($W39))</f>
        <v/>
      </c>
      <c r="AA39" s="448" t="str">
        <f ca="1">IFERROR(_xll.qlRateHelperEarliestDate(W39,Trigger),"")</f>
        <v/>
      </c>
      <c r="AB39" s="448" t="str">
        <f ca="1">IFERROR(_xll.qlRateHelperPillarDate(W39,Trigger),"")</f>
        <v/>
      </c>
      <c r="AC39" s="447" t="e">
        <f ca="1"/>
        <v>#NAME?</v>
      </c>
      <c r="AD39" s="428"/>
    </row>
    <row r="40" spans="1:30" ht="11.25" customHeight="1" x14ac:dyDescent="0.2">
      <c r="A40" s="434" t="s">
        <v>68</v>
      </c>
      <c r="B40" s="468" t="b">
        <v>1</v>
      </c>
      <c r="C40" s="467" t="e">
        <f ca="1">_xll.qlIMMnextCode(C39,B40,Trigger)</f>
        <v>#NAME?</v>
      </c>
      <c r="D40" s="466"/>
      <c r="E40" s="466"/>
      <c r="F40" s="466"/>
      <c r="G40" s="435" t="str">
        <f t="shared" si="13"/>
        <v>GbpLibor3M</v>
      </c>
      <c r="H40" s="465" t="e">
        <f t="shared" ca="1" si="14"/>
        <v>#NAME?</v>
      </c>
      <c r="I40" s="465" t="e">
        <f t="shared" ca="1" si="15"/>
        <v>#NAME?</v>
      </c>
      <c r="J40" s="241"/>
      <c r="L40" s="486" t="str">
        <f t="shared" si="11"/>
        <v>FUT</v>
      </c>
      <c r="M40" s="482" t="str">
        <f t="shared" si="12"/>
        <v>--</v>
      </c>
      <c r="N40" s="485" t="str">
        <f ca="1">IFERROR(_xll.qlRateHelperQuoteName(M40,Trigger),"--")</f>
        <v>--</v>
      </c>
      <c r="O40" s="484" t="str">
        <f ca="1">IFERROR(_xll.qlRateHelperQuoteValue($M40,Trigger),"--")</f>
        <v>--</v>
      </c>
      <c r="P40" s="483" t="b">
        <v>0</v>
      </c>
      <c r="Q40" s="482">
        <v>10</v>
      </c>
      <c r="R40" s="482">
        <v>1</v>
      </c>
      <c r="S40" s="481" t="str">
        <f ca="1">IFERROR(_xll.qlRateHelperEarliestDate(M40,Trigger),"--")</f>
        <v>--</v>
      </c>
      <c r="T40" s="481" t="str">
        <f ca="1">IFERROR(_xll.qlRateHelperPillarDate(M40,Trigger),"--")</f>
        <v>--</v>
      </c>
      <c r="V40" s="450" t="str">
        <f t="shared" ca="1" si="16"/>
        <v/>
      </c>
      <c r="W40" s="450" t="e">
        <f ca="1"/>
        <v>#NAME?</v>
      </c>
      <c r="X40" s="450" t="str">
        <f ca="1">IFERROR(_xll.qlRateHelperQuoteName(W40,Trigger),"")</f>
        <v/>
      </c>
      <c r="Y40" s="447" t="str">
        <f ca="1">IFERROR(_xll.qlRateHelperRate(W40,Trigger),"")</f>
        <v/>
      </c>
      <c r="Z40" s="449" t="str">
        <f ca="1">IF(ISERROR(_xll.qlSwapRateHelperSpread($W40)),IF(ISERROR(_xll.qlFuturesRateHelperConvexityAdjustment($W40)),"",_xll.qlFuturesRateHelperConvexityAdjustment($W40)),_xll.qlSwapRateHelperSpread($W40))</f>
        <v/>
      </c>
      <c r="AA40" s="448" t="str">
        <f ca="1">IFERROR(_xll.qlRateHelperEarliestDate(W40,Trigger),"")</f>
        <v/>
      </c>
      <c r="AB40" s="448" t="str">
        <f ca="1">IFERROR(_xll.qlRateHelperPillarDate(W40,Trigger),"")</f>
        <v/>
      </c>
      <c r="AC40" s="447" t="e">
        <f ca="1"/>
        <v>#NAME?</v>
      </c>
      <c r="AD40" s="428"/>
    </row>
    <row r="41" spans="1:30" ht="11.25" customHeight="1" x14ac:dyDescent="0.2">
      <c r="A41" s="434" t="s">
        <v>68</v>
      </c>
      <c r="B41" s="468" t="b">
        <v>1</v>
      </c>
      <c r="C41" s="467" t="e">
        <f ca="1">_xll.qlIMMnextCode(C40,B41,Trigger)</f>
        <v>#NAME?</v>
      </c>
      <c r="D41" s="466"/>
      <c r="E41" s="466"/>
      <c r="F41" s="466"/>
      <c r="G41" s="435" t="str">
        <f t="shared" si="13"/>
        <v>GbpLibor3M</v>
      </c>
      <c r="H41" s="465" t="e">
        <f t="shared" ca="1" si="14"/>
        <v>#NAME?</v>
      </c>
      <c r="I41" s="465" t="e">
        <f t="shared" ca="1" si="15"/>
        <v>#NAME?</v>
      </c>
      <c r="J41" s="241"/>
      <c r="L41" s="486" t="str">
        <f t="shared" si="11"/>
        <v>FUT</v>
      </c>
      <c r="M41" s="482" t="str">
        <f t="shared" si="12"/>
        <v>--</v>
      </c>
      <c r="N41" s="485" t="str">
        <f ca="1">IFERROR(_xll.qlRateHelperQuoteName(M41,Trigger),"--")</f>
        <v>--</v>
      </c>
      <c r="O41" s="484" t="str">
        <f ca="1">IFERROR(_xll.qlRateHelperQuoteValue($M41,Trigger),"--")</f>
        <v>--</v>
      </c>
      <c r="P41" s="483" t="b">
        <v>0</v>
      </c>
      <c r="Q41" s="482">
        <v>10</v>
      </c>
      <c r="R41" s="482">
        <v>1</v>
      </c>
      <c r="S41" s="481" t="str">
        <f ca="1">IFERROR(_xll.qlRateHelperEarliestDate(M41,Trigger),"--")</f>
        <v>--</v>
      </c>
      <c r="T41" s="481" t="str">
        <f ca="1">IFERROR(_xll.qlRateHelperPillarDate(M41,Trigger),"--")</f>
        <v>--</v>
      </c>
      <c r="V41" s="450" t="str">
        <f t="shared" ca="1" si="16"/>
        <v/>
      </c>
      <c r="W41" s="450" t="e">
        <f ca="1"/>
        <v>#NAME?</v>
      </c>
      <c r="X41" s="450" t="str">
        <f ca="1">IFERROR(_xll.qlRateHelperQuoteName(W41,Trigger),"")</f>
        <v/>
      </c>
      <c r="Y41" s="447" t="str">
        <f ca="1">IFERROR(_xll.qlRateHelperRate(W41,Trigger),"")</f>
        <v/>
      </c>
      <c r="Z41" s="449" t="str">
        <f ca="1">IF(ISERROR(_xll.qlSwapRateHelperSpread($W41)),IF(ISERROR(_xll.qlFuturesRateHelperConvexityAdjustment($W41)),"",_xll.qlFuturesRateHelperConvexityAdjustment($W41)),_xll.qlSwapRateHelperSpread($W41))</f>
        <v/>
      </c>
      <c r="AA41" s="448" t="str">
        <f ca="1">IFERROR(_xll.qlRateHelperEarliestDate(W41,Trigger),"")</f>
        <v/>
      </c>
      <c r="AB41" s="448" t="str">
        <f ca="1">IFERROR(_xll.qlRateHelperPillarDate(W41,Trigger),"")</f>
        <v/>
      </c>
      <c r="AC41" s="447" t="e">
        <f ca="1"/>
        <v>#NAME?</v>
      </c>
      <c r="AD41" s="428"/>
    </row>
    <row r="42" spans="1:30" ht="11.25" customHeight="1" x14ac:dyDescent="0.2">
      <c r="A42" s="434" t="s">
        <v>68</v>
      </c>
      <c r="B42" s="468" t="b">
        <v>1</v>
      </c>
      <c r="C42" s="467" t="e">
        <f ca="1">_xll.qlIMMnextCode(C41,B42,Trigger)</f>
        <v>#NAME?</v>
      </c>
      <c r="D42" s="466"/>
      <c r="E42" s="466"/>
      <c r="F42" s="466"/>
      <c r="G42" s="435" t="str">
        <f t="shared" si="13"/>
        <v>GbpLibor3M</v>
      </c>
      <c r="H42" s="465" t="e">
        <f t="shared" ca="1" si="14"/>
        <v>#NAME?</v>
      </c>
      <c r="I42" s="465" t="e">
        <f t="shared" ca="1" si="15"/>
        <v>#NAME?</v>
      </c>
      <c r="J42" s="241"/>
      <c r="L42" s="486" t="str">
        <f t="shared" si="11"/>
        <v>FUT</v>
      </c>
      <c r="M42" s="482" t="str">
        <f t="shared" si="12"/>
        <v>--</v>
      </c>
      <c r="N42" s="485" t="str">
        <f ca="1">IFERROR(_xll.qlRateHelperQuoteName(M42,Trigger),"--")</f>
        <v>--</v>
      </c>
      <c r="O42" s="484" t="str">
        <f ca="1">IFERROR(_xll.qlRateHelperQuoteValue($M42,Trigger),"--")</f>
        <v>--</v>
      </c>
      <c r="P42" s="483" t="b">
        <v>0</v>
      </c>
      <c r="Q42" s="482">
        <v>10</v>
      </c>
      <c r="R42" s="482">
        <v>1</v>
      </c>
      <c r="S42" s="481" t="str">
        <f ca="1">IFERROR(_xll.qlRateHelperEarliestDate(M42,Trigger),"--")</f>
        <v>--</v>
      </c>
      <c r="T42" s="481" t="str">
        <f ca="1">IFERROR(_xll.qlRateHelperPillarDate(M42,Trigger),"--")</f>
        <v>--</v>
      </c>
      <c r="V42" s="450" t="str">
        <f t="shared" ca="1" si="16"/>
        <v/>
      </c>
      <c r="W42" s="450" t="e">
        <f ca="1"/>
        <v>#NAME?</v>
      </c>
      <c r="X42" s="450" t="str">
        <f ca="1">IFERROR(_xll.qlRateHelperQuoteName(W42,Trigger),"")</f>
        <v/>
      </c>
      <c r="Y42" s="447" t="str">
        <f ca="1">IFERROR(_xll.qlRateHelperRate(W42,Trigger),"")</f>
        <v/>
      </c>
      <c r="Z42" s="449" t="str">
        <f ca="1">IF(ISERROR(_xll.qlSwapRateHelperSpread($W42)),IF(ISERROR(_xll.qlFuturesRateHelperConvexityAdjustment($W42)),"",_xll.qlFuturesRateHelperConvexityAdjustment($W42)),_xll.qlSwapRateHelperSpread($W42))</f>
        <v/>
      </c>
      <c r="AA42" s="448" t="str">
        <f ca="1">IFERROR(_xll.qlRateHelperEarliestDate(W42,Trigger),"")</f>
        <v/>
      </c>
      <c r="AB42" s="448" t="str">
        <f ca="1">IFERROR(_xll.qlRateHelperPillarDate(W42,Trigger),"")</f>
        <v/>
      </c>
      <c r="AC42" s="447" t="e">
        <f ca="1"/>
        <v>#NAME?</v>
      </c>
      <c r="AD42" s="428"/>
    </row>
    <row r="43" spans="1:30" ht="11.25" customHeight="1" x14ac:dyDescent="0.2">
      <c r="A43" s="434" t="s">
        <v>68</v>
      </c>
      <c r="B43" s="468" t="b">
        <v>1</v>
      </c>
      <c r="C43" s="467" t="e">
        <f ca="1">_xll.qlIMMnextCode(C42,B43,Trigger)</f>
        <v>#NAME?</v>
      </c>
      <c r="D43" s="466"/>
      <c r="E43" s="466"/>
      <c r="F43" s="466"/>
      <c r="G43" s="435" t="str">
        <f t="shared" si="13"/>
        <v>GbpLibor3M</v>
      </c>
      <c r="H43" s="465" t="e">
        <f t="shared" ca="1" si="14"/>
        <v>#NAME?</v>
      </c>
      <c r="I43" s="465" t="e">
        <f t="shared" ca="1" si="15"/>
        <v>#NAME?</v>
      </c>
      <c r="J43" s="241"/>
      <c r="L43" s="486" t="str">
        <f t="shared" si="11"/>
        <v>FUT</v>
      </c>
      <c r="M43" s="482" t="str">
        <f t="shared" si="12"/>
        <v>--</v>
      </c>
      <c r="N43" s="485" t="str">
        <f ca="1">IFERROR(_xll.qlRateHelperQuoteName(M43,Trigger),"--")</f>
        <v>--</v>
      </c>
      <c r="O43" s="484" t="str">
        <f ca="1">IFERROR(_xll.qlRateHelperQuoteValue($M43,Trigger),"--")</f>
        <v>--</v>
      </c>
      <c r="P43" s="483" t="b">
        <v>0</v>
      </c>
      <c r="Q43" s="482">
        <v>10</v>
      </c>
      <c r="R43" s="482">
        <v>1</v>
      </c>
      <c r="S43" s="481" t="str">
        <f ca="1">IFERROR(_xll.qlRateHelperEarliestDate(M43,Trigger),"--")</f>
        <v>--</v>
      </c>
      <c r="T43" s="481" t="str">
        <f ca="1">IFERROR(_xll.qlRateHelperPillarDate(M43,Trigger),"--")</f>
        <v>--</v>
      </c>
      <c r="V43" s="450" t="str">
        <f t="shared" ca="1" si="16"/>
        <v/>
      </c>
      <c r="W43" s="450" t="e">
        <f ca="1"/>
        <v>#NAME?</v>
      </c>
      <c r="X43" s="450" t="str">
        <f ca="1">IFERROR(_xll.qlRateHelperQuoteName(W43,Trigger),"")</f>
        <v/>
      </c>
      <c r="Y43" s="447" t="str">
        <f ca="1">IFERROR(_xll.qlRateHelperRate(W43,Trigger),"")</f>
        <v/>
      </c>
      <c r="Z43" s="449" t="str">
        <f ca="1">IF(ISERROR(_xll.qlSwapRateHelperSpread($W43)),IF(ISERROR(_xll.qlFuturesRateHelperConvexityAdjustment($W43)),"",_xll.qlFuturesRateHelperConvexityAdjustment($W43)),_xll.qlSwapRateHelperSpread($W43))</f>
        <v/>
      </c>
      <c r="AA43" s="448" t="str">
        <f ca="1">IFERROR(_xll.qlRateHelperEarliestDate(W43,Trigger),"")</f>
        <v/>
      </c>
      <c r="AB43" s="448" t="str">
        <f ca="1">IFERROR(_xll.qlRateHelperPillarDate(W43,Trigger),"")</f>
        <v/>
      </c>
      <c r="AC43" s="447" t="e">
        <f ca="1"/>
        <v>#NAME?</v>
      </c>
      <c r="AD43" s="428"/>
    </row>
    <row r="44" spans="1:30" ht="11.25" customHeight="1" x14ac:dyDescent="0.2">
      <c r="A44" s="434" t="s">
        <v>68</v>
      </c>
      <c r="B44" s="468" t="b">
        <v>1</v>
      </c>
      <c r="C44" s="467" t="e">
        <f ca="1">_xll.qlIMMnextCode(C43,B44,Trigger)</f>
        <v>#NAME?</v>
      </c>
      <c r="D44" s="466"/>
      <c r="E44" s="466"/>
      <c r="F44" s="466"/>
      <c r="G44" s="435" t="str">
        <f t="shared" si="13"/>
        <v>GbpLibor3M</v>
      </c>
      <c r="H44" s="465" t="e">
        <f t="shared" ca="1" si="14"/>
        <v>#NAME?</v>
      </c>
      <c r="I44" s="465" t="e">
        <f t="shared" ca="1" si="15"/>
        <v>#NAME?</v>
      </c>
      <c r="J44" s="241"/>
      <c r="L44" s="486" t="str">
        <f t="shared" si="11"/>
        <v>FUT</v>
      </c>
      <c r="M44" s="482" t="str">
        <f t="shared" si="12"/>
        <v>--</v>
      </c>
      <c r="N44" s="485" t="str">
        <f ca="1">IFERROR(_xll.qlRateHelperQuoteName(M44,Trigger),"--")</f>
        <v>--</v>
      </c>
      <c r="O44" s="484" t="str">
        <f ca="1">IFERROR(_xll.qlRateHelperQuoteValue($M44,Trigger),"--")</f>
        <v>--</v>
      </c>
      <c r="P44" s="483" t="b">
        <v>0</v>
      </c>
      <c r="Q44" s="482">
        <v>10</v>
      </c>
      <c r="R44" s="482">
        <v>1</v>
      </c>
      <c r="S44" s="481" t="str">
        <f ca="1">IFERROR(_xll.qlRateHelperEarliestDate(M44,Trigger),"--")</f>
        <v>--</v>
      </c>
      <c r="T44" s="481" t="str">
        <f ca="1">IFERROR(_xll.qlRateHelperPillarDate(M44,Trigger),"--")</f>
        <v>--</v>
      </c>
      <c r="V44" s="450" t="str">
        <f t="shared" ca="1" si="16"/>
        <v/>
      </c>
      <c r="W44" s="450" t="e">
        <f ca="1"/>
        <v>#NAME?</v>
      </c>
      <c r="X44" s="450" t="str">
        <f ca="1">IFERROR(_xll.qlRateHelperQuoteName(W44,Trigger),"")</f>
        <v/>
      </c>
      <c r="Y44" s="447" t="str">
        <f ca="1">IFERROR(_xll.qlRateHelperRate(W44,Trigger),"")</f>
        <v/>
      </c>
      <c r="Z44" s="449" t="str">
        <f ca="1">IF(ISERROR(_xll.qlSwapRateHelperSpread($W44)),IF(ISERROR(_xll.qlFuturesRateHelperConvexityAdjustment($W44)),"",_xll.qlFuturesRateHelperConvexityAdjustment($W44)),_xll.qlSwapRateHelperSpread($W44))</f>
        <v/>
      </c>
      <c r="AA44" s="448" t="str">
        <f ca="1">IFERROR(_xll.qlRateHelperEarliestDate(W44,Trigger),"")</f>
        <v/>
      </c>
      <c r="AB44" s="448" t="str">
        <f ca="1">IFERROR(_xll.qlRateHelperPillarDate(W44,Trigger),"")</f>
        <v/>
      </c>
      <c r="AC44" s="447" t="e">
        <f ca="1"/>
        <v>#NAME?</v>
      </c>
      <c r="AD44" s="428"/>
    </row>
    <row r="45" spans="1:30" ht="11.25" customHeight="1" x14ac:dyDescent="0.2">
      <c r="A45" s="434" t="s">
        <v>68</v>
      </c>
      <c r="B45" s="468" t="b">
        <v>1</v>
      </c>
      <c r="C45" s="467" t="e">
        <f ca="1">_xll.qlIMMnextCode(C44,B45,Trigger)</f>
        <v>#NAME?</v>
      </c>
      <c r="D45" s="466"/>
      <c r="E45" s="466"/>
      <c r="F45" s="466"/>
      <c r="G45" s="435" t="str">
        <f t="shared" si="13"/>
        <v>GbpLibor3M</v>
      </c>
      <c r="H45" s="465" t="e">
        <f t="shared" ca="1" si="14"/>
        <v>#NAME?</v>
      </c>
      <c r="I45" s="465" t="e">
        <f t="shared" ca="1" si="15"/>
        <v>#NAME?</v>
      </c>
      <c r="J45" s="241"/>
      <c r="L45" s="486" t="str">
        <f t="shared" si="11"/>
        <v>FUT</v>
      </c>
      <c r="M45" s="482" t="str">
        <f t="shared" si="12"/>
        <v>--</v>
      </c>
      <c r="N45" s="485" t="str">
        <f ca="1">IFERROR(_xll.qlRateHelperQuoteName(M45,Trigger),"--")</f>
        <v>--</v>
      </c>
      <c r="O45" s="484" t="str">
        <f ca="1">IFERROR(_xll.qlRateHelperQuoteValue($M45,Trigger),"--")</f>
        <v>--</v>
      </c>
      <c r="P45" s="483" t="b">
        <v>0</v>
      </c>
      <c r="Q45" s="482">
        <v>10</v>
      </c>
      <c r="R45" s="482">
        <v>1</v>
      </c>
      <c r="S45" s="481" t="str">
        <f ca="1">IFERROR(_xll.qlRateHelperEarliestDate(M45,Trigger),"--")</f>
        <v>--</v>
      </c>
      <c r="T45" s="481" t="str">
        <f ca="1">IFERROR(_xll.qlRateHelperPillarDate(M45,Trigger),"--")</f>
        <v>--</v>
      </c>
      <c r="V45" s="450" t="str">
        <f t="shared" ca="1" si="16"/>
        <v/>
      </c>
      <c r="W45" s="450" t="e">
        <f ca="1"/>
        <v>#NAME?</v>
      </c>
      <c r="X45" s="450" t="str">
        <f ca="1">IFERROR(_xll.qlRateHelperQuoteName(W45,Trigger),"")</f>
        <v/>
      </c>
      <c r="Y45" s="447" t="str">
        <f ca="1">IFERROR(_xll.qlRateHelperRate(W45,Trigger),"")</f>
        <v/>
      </c>
      <c r="Z45" s="449" t="str">
        <f ca="1">IF(ISERROR(_xll.qlSwapRateHelperSpread($W45)),IF(ISERROR(_xll.qlFuturesRateHelperConvexityAdjustment($W45)),"",_xll.qlFuturesRateHelperConvexityAdjustment($W45)),_xll.qlSwapRateHelperSpread($W45))</f>
        <v/>
      </c>
      <c r="AA45" s="448" t="str">
        <f ca="1">IFERROR(_xll.qlRateHelperEarliestDate(W45,Trigger),"")</f>
        <v/>
      </c>
      <c r="AB45" s="448" t="str">
        <f ca="1">IFERROR(_xll.qlRateHelperPillarDate(W45,Trigger),"")</f>
        <v/>
      </c>
      <c r="AC45" s="447" t="e">
        <f ca="1"/>
        <v>#NAME?</v>
      </c>
      <c r="AD45" s="428"/>
    </row>
    <row r="46" spans="1:30" ht="11.25" customHeight="1" x14ac:dyDescent="0.2">
      <c r="A46" s="434" t="s">
        <v>68</v>
      </c>
      <c r="B46" s="468" t="b">
        <v>1</v>
      </c>
      <c r="C46" s="467" t="e">
        <f ca="1">_xll.qlIMMnextCode(C45,B46,Trigger)</f>
        <v>#NAME?</v>
      </c>
      <c r="D46" s="466"/>
      <c r="E46" s="466"/>
      <c r="F46" s="466"/>
      <c r="G46" s="435" t="str">
        <f t="shared" si="13"/>
        <v>GbpLibor3M</v>
      </c>
      <c r="H46" s="465" t="e">
        <f t="shared" ca="1" si="14"/>
        <v>#NAME?</v>
      </c>
      <c r="I46" s="465" t="e">
        <f t="shared" ca="1" si="15"/>
        <v>#NAME?</v>
      </c>
      <c r="J46" s="241"/>
      <c r="L46" s="486" t="str">
        <f t="shared" si="11"/>
        <v>FUT</v>
      </c>
      <c r="M46" s="482" t="str">
        <f t="shared" si="12"/>
        <v>--</v>
      </c>
      <c r="N46" s="485" t="str">
        <f ca="1">IFERROR(_xll.qlRateHelperQuoteName(M46,Trigger),"--")</f>
        <v>--</v>
      </c>
      <c r="O46" s="484" t="str">
        <f ca="1">IFERROR(_xll.qlRateHelperQuoteValue($M46,Trigger),"--")</f>
        <v>--</v>
      </c>
      <c r="P46" s="483" t="b">
        <v>0</v>
      </c>
      <c r="Q46" s="482">
        <v>10</v>
      </c>
      <c r="R46" s="482">
        <v>1</v>
      </c>
      <c r="S46" s="481" t="str">
        <f ca="1">IFERROR(_xll.qlRateHelperEarliestDate(M46,Trigger),"--")</f>
        <v>--</v>
      </c>
      <c r="T46" s="481" t="str">
        <f ca="1">IFERROR(_xll.qlRateHelperPillarDate(M46,Trigger),"--")</f>
        <v>--</v>
      </c>
      <c r="V46" s="450" t="str">
        <f t="shared" ca="1" si="16"/>
        <v/>
      </c>
      <c r="W46" s="450" t="e">
        <f ca="1"/>
        <v>#NAME?</v>
      </c>
      <c r="X46" s="450" t="str">
        <f ca="1">IFERROR(_xll.qlRateHelperQuoteName(W46,Trigger),"")</f>
        <v/>
      </c>
      <c r="Y46" s="447" t="str">
        <f ca="1">IFERROR(_xll.qlRateHelperRate(W46,Trigger),"")</f>
        <v/>
      </c>
      <c r="Z46" s="449" t="str">
        <f ca="1">IF(ISERROR(_xll.qlSwapRateHelperSpread($W46)),IF(ISERROR(_xll.qlFuturesRateHelperConvexityAdjustment($W46)),"",_xll.qlFuturesRateHelperConvexityAdjustment($W46)),_xll.qlSwapRateHelperSpread($W46))</f>
        <v/>
      </c>
      <c r="AA46" s="448" t="str">
        <f ca="1">IFERROR(_xll.qlRateHelperEarliestDate(W46,Trigger),"")</f>
        <v/>
      </c>
      <c r="AB46" s="448" t="str">
        <f ca="1">IFERROR(_xll.qlRateHelperPillarDate(W46,Trigger),"")</f>
        <v/>
      </c>
      <c r="AC46" s="447" t="e">
        <f ca="1"/>
        <v>#NAME?</v>
      </c>
      <c r="AD46" s="428"/>
    </row>
    <row r="47" spans="1:30" ht="11.25" customHeight="1" x14ac:dyDescent="0.2">
      <c r="A47" s="434" t="s">
        <v>68</v>
      </c>
      <c r="B47" s="468" t="b">
        <v>1</v>
      </c>
      <c r="C47" s="467" t="e">
        <f ca="1">_xll.qlIMMnextCode(C46,B47,Trigger)</f>
        <v>#NAME?</v>
      </c>
      <c r="D47" s="466"/>
      <c r="E47" s="466"/>
      <c r="F47" s="466"/>
      <c r="G47" s="435" t="str">
        <f t="shared" si="13"/>
        <v>GbpLibor3M</v>
      </c>
      <c r="H47" s="465" t="e">
        <f t="shared" ca="1" si="14"/>
        <v>#NAME?</v>
      </c>
      <c r="I47" s="465" t="e">
        <f t="shared" ca="1" si="15"/>
        <v>#NAME?</v>
      </c>
      <c r="J47" s="241"/>
      <c r="L47" s="486" t="str">
        <f t="shared" si="11"/>
        <v>FUT</v>
      </c>
      <c r="M47" s="482" t="str">
        <f t="shared" si="12"/>
        <v>--</v>
      </c>
      <c r="N47" s="485" t="str">
        <f ca="1">IFERROR(_xll.qlRateHelperQuoteName(M47,Trigger),"--")</f>
        <v>--</v>
      </c>
      <c r="O47" s="484" t="str">
        <f ca="1">IFERROR(_xll.qlRateHelperQuoteValue($M47,Trigger),"--")</f>
        <v>--</v>
      </c>
      <c r="P47" s="483" t="b">
        <v>0</v>
      </c>
      <c r="Q47" s="482">
        <v>10</v>
      </c>
      <c r="R47" s="482">
        <v>1</v>
      </c>
      <c r="S47" s="481" t="str">
        <f ca="1">IFERROR(_xll.qlRateHelperEarliestDate(M47,Trigger),"--")</f>
        <v>--</v>
      </c>
      <c r="T47" s="481" t="str">
        <f ca="1">IFERROR(_xll.qlRateHelperPillarDate(M47,Trigger),"--")</f>
        <v>--</v>
      </c>
      <c r="V47" s="450" t="str">
        <f t="shared" ca="1" si="16"/>
        <v/>
      </c>
      <c r="W47" s="450" t="e">
        <f ca="1"/>
        <v>#NAME?</v>
      </c>
      <c r="X47" s="450" t="str">
        <f ca="1">IFERROR(_xll.qlRateHelperQuoteName(W47,Trigger),"")</f>
        <v/>
      </c>
      <c r="Y47" s="447" t="str">
        <f ca="1">IFERROR(_xll.qlRateHelperRate(W47,Trigger),"")</f>
        <v/>
      </c>
      <c r="Z47" s="449" t="str">
        <f ca="1">IF(ISERROR(_xll.qlSwapRateHelperSpread($W47)),IF(ISERROR(_xll.qlFuturesRateHelperConvexityAdjustment($W47)),"",_xll.qlFuturesRateHelperConvexityAdjustment($W47)),_xll.qlSwapRateHelperSpread($W47))</f>
        <v/>
      </c>
      <c r="AA47" s="448" t="str">
        <f ca="1">IFERROR(_xll.qlRateHelperEarliestDate(W47,Trigger),"")</f>
        <v/>
      </c>
      <c r="AB47" s="448" t="str">
        <f ca="1">IFERROR(_xll.qlRateHelperPillarDate(W47,Trigger),"")</f>
        <v/>
      </c>
      <c r="AC47" s="447" t="e">
        <f ca="1"/>
        <v>#NAME?</v>
      </c>
      <c r="AD47" s="428"/>
    </row>
    <row r="48" spans="1:30" ht="11.25" customHeight="1" x14ac:dyDescent="0.2">
      <c r="A48" s="434" t="s">
        <v>68</v>
      </c>
      <c r="B48" s="468" t="b">
        <v>1</v>
      </c>
      <c r="C48" s="467" t="e">
        <f ca="1">_xll.qlIMMnextCode(C47,B48,Trigger)</f>
        <v>#NAME?</v>
      </c>
      <c r="D48" s="466"/>
      <c r="E48" s="466"/>
      <c r="F48" s="466"/>
      <c r="G48" s="435" t="str">
        <f t="shared" si="13"/>
        <v>GbpLibor3M</v>
      </c>
      <c r="H48" s="465" t="e">
        <f t="shared" ca="1" si="14"/>
        <v>#NAME?</v>
      </c>
      <c r="I48" s="465" t="e">
        <f t="shared" ca="1" si="15"/>
        <v>#NAME?</v>
      </c>
      <c r="J48" s="241"/>
      <c r="L48" s="486" t="str">
        <f t="shared" si="11"/>
        <v>FUT</v>
      </c>
      <c r="M48" s="482" t="str">
        <f t="shared" si="12"/>
        <v>--</v>
      </c>
      <c r="N48" s="485" t="str">
        <f ca="1">IFERROR(_xll.qlRateHelperQuoteName(M48,Trigger),"--")</f>
        <v>--</v>
      </c>
      <c r="O48" s="484" t="str">
        <f ca="1">IFERROR(_xll.qlRateHelperQuoteValue($M48,Trigger),"--")</f>
        <v>--</v>
      </c>
      <c r="P48" s="483" t="b">
        <v>0</v>
      </c>
      <c r="Q48" s="482">
        <v>10</v>
      </c>
      <c r="R48" s="482">
        <v>1</v>
      </c>
      <c r="S48" s="481" t="str">
        <f ca="1">IFERROR(_xll.qlRateHelperEarliestDate(M48,Trigger),"--")</f>
        <v>--</v>
      </c>
      <c r="T48" s="481" t="str">
        <f ca="1">IFERROR(_xll.qlRateHelperPillarDate(M48,Trigger),"--")</f>
        <v>--</v>
      </c>
      <c r="V48" s="450" t="str">
        <f t="shared" ca="1" si="16"/>
        <v/>
      </c>
      <c r="W48" s="450" t="e">
        <f ca="1"/>
        <v>#NAME?</v>
      </c>
      <c r="X48" s="450" t="str">
        <f ca="1">IFERROR(_xll.qlRateHelperQuoteName(W48,Trigger),"")</f>
        <v/>
      </c>
      <c r="Y48" s="447" t="str">
        <f ca="1">IFERROR(_xll.qlRateHelperRate(W48,Trigger),"")</f>
        <v/>
      </c>
      <c r="Z48" s="449" t="str">
        <f ca="1">IF(ISERROR(_xll.qlSwapRateHelperSpread($W48)),IF(ISERROR(_xll.qlFuturesRateHelperConvexityAdjustment($W48)),"",_xll.qlFuturesRateHelperConvexityAdjustment($W48)),_xll.qlSwapRateHelperSpread($W48))</f>
        <v/>
      </c>
      <c r="AA48" s="448" t="str">
        <f ca="1">IFERROR(_xll.qlRateHelperEarliestDate(W48,Trigger),"")</f>
        <v/>
      </c>
      <c r="AB48" s="448" t="str">
        <f ca="1">IFERROR(_xll.qlRateHelperPillarDate(W48,Trigger),"")</f>
        <v/>
      </c>
      <c r="AC48" s="447" t="e">
        <f ca="1"/>
        <v>#NAME?</v>
      </c>
      <c r="AD48" s="428"/>
    </row>
    <row r="49" spans="1:30" ht="11.25" customHeight="1" x14ac:dyDescent="0.2">
      <c r="A49" s="434" t="s">
        <v>68</v>
      </c>
      <c r="B49" s="468" t="b">
        <v>1</v>
      </c>
      <c r="C49" s="467" t="e">
        <f ca="1">_xll.qlIMMnextCode(C48,B49,Trigger)</f>
        <v>#NAME?</v>
      </c>
      <c r="D49" s="466"/>
      <c r="E49" s="466"/>
      <c r="F49" s="466"/>
      <c r="G49" s="435" t="str">
        <f t="shared" si="13"/>
        <v>GbpLibor3M</v>
      </c>
      <c r="H49" s="465" t="e">
        <f t="shared" ca="1" si="14"/>
        <v>#NAME?</v>
      </c>
      <c r="I49" s="465" t="e">
        <f t="shared" ca="1" si="15"/>
        <v>#NAME?</v>
      </c>
      <c r="J49" s="241"/>
      <c r="L49" s="486" t="str">
        <f t="shared" si="11"/>
        <v>FUT</v>
      </c>
      <c r="M49" s="482" t="str">
        <f t="shared" si="12"/>
        <v>--</v>
      </c>
      <c r="N49" s="485" t="str">
        <f ca="1">IFERROR(_xll.qlRateHelperQuoteName(M49,Trigger),"--")</f>
        <v>--</v>
      </c>
      <c r="O49" s="484" t="str">
        <f ca="1">IFERROR(_xll.qlRateHelperQuoteValue($M49,Trigger),"--")</f>
        <v>--</v>
      </c>
      <c r="P49" s="483" t="b">
        <v>0</v>
      </c>
      <c r="Q49" s="482">
        <v>10</v>
      </c>
      <c r="R49" s="482">
        <v>1</v>
      </c>
      <c r="S49" s="481" t="str">
        <f ca="1">IFERROR(_xll.qlRateHelperEarliestDate(M49,Trigger),"--")</f>
        <v>--</v>
      </c>
      <c r="T49" s="481" t="str">
        <f ca="1">IFERROR(_xll.qlRateHelperPillarDate(M49,Trigger),"--")</f>
        <v>--</v>
      </c>
      <c r="V49" s="450" t="str">
        <f t="shared" ca="1" si="16"/>
        <v/>
      </c>
      <c r="W49" s="450" t="e">
        <f ca="1"/>
        <v>#NAME?</v>
      </c>
      <c r="X49" s="450" t="str">
        <f ca="1">IFERROR(_xll.qlRateHelperQuoteName(W49,Trigger),"")</f>
        <v/>
      </c>
      <c r="Y49" s="447" t="str">
        <f ca="1">IFERROR(_xll.qlRateHelperRate(W49,Trigger),"")</f>
        <v/>
      </c>
      <c r="Z49" s="449" t="str">
        <f ca="1">IF(ISERROR(_xll.qlSwapRateHelperSpread($W49)),IF(ISERROR(_xll.qlFuturesRateHelperConvexityAdjustment($W49)),"",_xll.qlFuturesRateHelperConvexityAdjustment($W49)),_xll.qlSwapRateHelperSpread($W49))</f>
        <v/>
      </c>
      <c r="AA49" s="448" t="str">
        <f ca="1">IFERROR(_xll.qlRateHelperEarliestDate(W49,Trigger),"")</f>
        <v/>
      </c>
      <c r="AB49" s="448" t="str">
        <f ca="1">IFERROR(_xll.qlRateHelperPillarDate(W49,Trigger),"")</f>
        <v/>
      </c>
      <c r="AC49" s="447" t="e">
        <f ca="1"/>
        <v>#NAME?</v>
      </c>
      <c r="AD49" s="428"/>
    </row>
    <row r="50" spans="1:30" ht="11.25" customHeight="1" x14ac:dyDescent="0.2">
      <c r="A50" s="434" t="s">
        <v>68</v>
      </c>
      <c r="B50" s="468" t="b">
        <v>1</v>
      </c>
      <c r="C50" s="467" t="e">
        <f ca="1">_xll.qlIMMnextCode(C49,B50,Trigger)</f>
        <v>#NAME?</v>
      </c>
      <c r="D50" s="466"/>
      <c r="E50" s="466"/>
      <c r="F50" s="466"/>
      <c r="G50" s="435" t="str">
        <f t="shared" si="13"/>
        <v>GbpLibor3M</v>
      </c>
      <c r="H50" s="465" t="e">
        <f t="shared" ca="1" si="14"/>
        <v>#NAME?</v>
      </c>
      <c r="I50" s="465" t="e">
        <f t="shared" ca="1" si="15"/>
        <v>#NAME?</v>
      </c>
      <c r="J50" s="241"/>
      <c r="L50" s="486" t="str">
        <f t="shared" si="11"/>
        <v>FUT</v>
      </c>
      <c r="M50" s="482" t="str">
        <f t="shared" si="12"/>
        <v>--</v>
      </c>
      <c r="N50" s="485" t="str">
        <f ca="1">IFERROR(_xll.qlRateHelperQuoteName(M50,Trigger),"--")</f>
        <v>--</v>
      </c>
      <c r="O50" s="484" t="str">
        <f ca="1">IFERROR(_xll.qlRateHelperQuoteValue($M50,Trigger),"--")</f>
        <v>--</v>
      </c>
      <c r="P50" s="483" t="b">
        <v>0</v>
      </c>
      <c r="Q50" s="482">
        <v>10</v>
      </c>
      <c r="R50" s="482">
        <v>1</v>
      </c>
      <c r="S50" s="481" t="str">
        <f ca="1">IFERROR(_xll.qlRateHelperEarliestDate(M50,Trigger),"--")</f>
        <v>--</v>
      </c>
      <c r="T50" s="481" t="str">
        <f ca="1">IFERROR(_xll.qlRateHelperPillarDate(M50,Trigger),"--")</f>
        <v>--</v>
      </c>
      <c r="V50" s="450" t="str">
        <f t="shared" ca="1" si="16"/>
        <v/>
      </c>
      <c r="W50" s="450" t="e">
        <f ca="1"/>
        <v>#NAME?</v>
      </c>
      <c r="X50" s="450" t="str">
        <f ca="1">IFERROR(_xll.qlRateHelperQuoteName(W50,Trigger),"")</f>
        <v/>
      </c>
      <c r="Y50" s="447" t="str">
        <f ca="1">IFERROR(_xll.qlRateHelperRate(W50,Trigger),"")</f>
        <v/>
      </c>
      <c r="Z50" s="449" t="str">
        <f ca="1">IF(ISERROR(_xll.qlSwapRateHelperSpread($W50)),IF(ISERROR(_xll.qlFuturesRateHelperConvexityAdjustment($W50)),"",_xll.qlFuturesRateHelperConvexityAdjustment($W50)),_xll.qlSwapRateHelperSpread($W50))</f>
        <v/>
      </c>
      <c r="AA50" s="448" t="str">
        <f ca="1">IFERROR(_xll.qlRateHelperEarliestDate(W50,Trigger),"")</f>
        <v/>
      </c>
      <c r="AB50" s="448" t="str">
        <f ca="1">IFERROR(_xll.qlRateHelperPillarDate(W50,Trigger),"")</f>
        <v/>
      </c>
      <c r="AC50" s="447" t="e">
        <f ca="1"/>
        <v>#NAME?</v>
      </c>
      <c r="AD50" s="428"/>
    </row>
    <row r="51" spans="1:30" ht="11.25" customHeight="1" x14ac:dyDescent="0.2">
      <c r="A51" s="434" t="s">
        <v>68</v>
      </c>
      <c r="B51" s="468" t="b">
        <v>1</v>
      </c>
      <c r="C51" s="467" t="e">
        <f ca="1">_xll.qlIMMnextCode(C50,B51,Trigger)</f>
        <v>#NAME?</v>
      </c>
      <c r="D51" s="466"/>
      <c r="E51" s="466"/>
      <c r="F51" s="466"/>
      <c r="G51" s="435" t="str">
        <f t="shared" si="13"/>
        <v>GbpLibor3M</v>
      </c>
      <c r="H51" s="465" t="e">
        <f t="shared" ca="1" si="14"/>
        <v>#NAME?</v>
      </c>
      <c r="I51" s="465" t="e">
        <f t="shared" ca="1" si="15"/>
        <v>#NAME?</v>
      </c>
      <c r="J51" s="241"/>
      <c r="L51" s="480" t="str">
        <f t="shared" si="11"/>
        <v>FUT</v>
      </c>
      <c r="M51" s="476" t="str">
        <f t="shared" si="12"/>
        <v>--</v>
      </c>
      <c r="N51" s="479" t="str">
        <f ca="1">IFERROR(_xll.qlRateHelperQuoteName(M51,Trigger),"--")</f>
        <v>--</v>
      </c>
      <c r="O51" s="478" t="str">
        <f ca="1">IFERROR(_xll.qlRateHelperQuoteValue($M51,Trigger),"--")</f>
        <v>--</v>
      </c>
      <c r="P51" s="477" t="b">
        <v>0</v>
      </c>
      <c r="Q51" s="476">
        <v>10</v>
      </c>
      <c r="R51" s="476">
        <v>1</v>
      </c>
      <c r="S51" s="475" t="str">
        <f ca="1">IFERROR(_xll.qlRateHelperEarliestDate(M51,Trigger),"--")</f>
        <v>--</v>
      </c>
      <c r="T51" s="475" t="str">
        <f ca="1">IFERROR(_xll.qlRateHelperPillarDate(M51,Trigger),"--")</f>
        <v>--</v>
      </c>
      <c r="V51" s="450" t="str">
        <f t="shared" ca="1" si="16"/>
        <v/>
      </c>
      <c r="W51" s="450" t="e">
        <f ca="1"/>
        <v>#NAME?</v>
      </c>
      <c r="X51" s="450" t="str">
        <f ca="1">IFERROR(_xll.qlRateHelperQuoteName(W51,Trigger),"")</f>
        <v/>
      </c>
      <c r="Y51" s="447" t="str">
        <f ca="1">IFERROR(_xll.qlRateHelperRate(W51,Trigger),"")</f>
        <v/>
      </c>
      <c r="Z51" s="449" t="str">
        <f ca="1">IF(ISERROR(_xll.qlSwapRateHelperSpread($W51)),IF(ISERROR(_xll.qlFuturesRateHelperConvexityAdjustment($W51)),"",_xll.qlFuturesRateHelperConvexityAdjustment($W51)),_xll.qlSwapRateHelperSpread($W51))</f>
        <v/>
      </c>
      <c r="AA51" s="448" t="str">
        <f ca="1">IFERROR(_xll.qlRateHelperEarliestDate(W51,Trigger),"")</f>
        <v/>
      </c>
      <c r="AB51" s="448" t="str">
        <f ca="1">IFERROR(_xll.qlRateHelperPillarDate(W51,Trigger),"")</f>
        <v/>
      </c>
      <c r="AC51" s="447" t="e">
        <f ca="1"/>
        <v>#NAME?</v>
      </c>
      <c r="AD51" s="428"/>
    </row>
    <row r="52" spans="1:30" ht="11.25" customHeight="1" x14ac:dyDescent="0.2">
      <c r="A52" s="434" t="s">
        <v>68</v>
      </c>
      <c r="B52" s="468" t="b">
        <v>1</v>
      </c>
      <c r="C52" s="467" t="e">
        <f ca="1">_xll.qlIMMnextCode(C51,B52,Trigger)</f>
        <v>#NAME?</v>
      </c>
      <c r="D52" s="466"/>
      <c r="E52" s="466"/>
      <c r="F52" s="466"/>
      <c r="G52" s="435" t="str">
        <f t="shared" si="13"/>
        <v>GbpLibor3M</v>
      </c>
      <c r="H52" s="465" t="e">
        <f t="shared" ca="1" si="14"/>
        <v>#NAME?</v>
      </c>
      <c r="I52" s="465" t="e">
        <f t="shared" ca="1" si="15"/>
        <v>#NAME?</v>
      </c>
      <c r="J52" s="241"/>
      <c r="L52" s="474" t="str">
        <f t="shared" ref="L52:L89" si="17">A58</f>
        <v>Sw</v>
      </c>
      <c r="M52" s="470" t="str">
        <f t="shared" ref="M52:M89" si="18">IF(ISBLANK(J58),"--",J58)</f>
        <v>--</v>
      </c>
      <c r="N52" s="473" t="str">
        <f ca="1">IFERROR(_xll.qlRateHelperQuoteName(M52,Trigger),"--")</f>
        <v>--</v>
      </c>
      <c r="O52" s="472" t="str">
        <f ca="1">IFERROR(_xll.qlRateHelperQuoteValue($M52,Trigger),"--")</f>
        <v>--</v>
      </c>
      <c r="P52" s="471" t="b">
        <v>0</v>
      </c>
      <c r="Q52" s="470">
        <v>50</v>
      </c>
      <c r="R52" s="470">
        <v>1</v>
      </c>
      <c r="S52" s="469" t="str">
        <f ca="1">IFERROR(_xll.qlRateHelperEarliestDate(M52,Trigger),"--")</f>
        <v>--</v>
      </c>
      <c r="T52" s="469" t="str">
        <f ca="1">IFERROR(_xll.qlRateHelperPillarDate(M52,Trigger),"--")</f>
        <v>--</v>
      </c>
      <c r="V52" s="450" t="str">
        <f t="shared" ca="1" si="16"/>
        <v/>
      </c>
      <c r="W52" s="450" t="e">
        <f ca="1"/>
        <v>#NAME?</v>
      </c>
      <c r="X52" s="450" t="str">
        <f ca="1">IFERROR(_xll.qlRateHelperQuoteName(W52,Trigger),"")</f>
        <v/>
      </c>
      <c r="Y52" s="447" t="str">
        <f ca="1">IFERROR(_xll.qlRateHelperRate(W52,Trigger),"")</f>
        <v/>
      </c>
      <c r="Z52" s="449" t="str">
        <f ca="1">IF(ISERROR(_xll.qlSwapRateHelperSpread($W52)),IF(ISERROR(_xll.qlFuturesRateHelperConvexityAdjustment($W52)),"",_xll.qlFuturesRateHelperConvexityAdjustment($W52)),_xll.qlSwapRateHelperSpread($W52))</f>
        <v/>
      </c>
      <c r="AA52" s="448" t="str">
        <f ca="1">IFERROR(_xll.qlRateHelperEarliestDate(W52,Trigger),"")</f>
        <v/>
      </c>
      <c r="AB52" s="448" t="str">
        <f ca="1">IFERROR(_xll.qlRateHelperPillarDate(W52,Trigger),"")</f>
        <v/>
      </c>
      <c r="AC52" s="447" t="e">
        <f ca="1"/>
        <v>#NAME?</v>
      </c>
      <c r="AD52" s="428"/>
    </row>
    <row r="53" spans="1:30" ht="11.25" customHeight="1" x14ac:dyDescent="0.2">
      <c r="A53" s="434" t="s">
        <v>68</v>
      </c>
      <c r="B53" s="468" t="b">
        <v>1</v>
      </c>
      <c r="C53" s="467" t="e">
        <f ca="1">_xll.qlIMMnextCode(C52,B53,Trigger)</f>
        <v>#NAME?</v>
      </c>
      <c r="D53" s="466"/>
      <c r="E53" s="466"/>
      <c r="F53" s="466"/>
      <c r="G53" s="435" t="str">
        <f t="shared" si="13"/>
        <v>GbpLibor3M</v>
      </c>
      <c r="H53" s="465" t="e">
        <f t="shared" ca="1" si="14"/>
        <v>#NAME?</v>
      </c>
      <c r="I53" s="465" t="e">
        <f t="shared" ca="1" si="15"/>
        <v>#NAME?</v>
      </c>
      <c r="J53" s="241"/>
      <c r="L53" s="455" t="str">
        <f t="shared" si="17"/>
        <v>Sw</v>
      </c>
      <c r="M53" s="456" t="str">
        <f t="shared" si="18"/>
        <v>--</v>
      </c>
      <c r="N53" s="454" t="str">
        <f ca="1">IFERROR(_xll.qlRateHelperQuoteName(M53,Trigger),"--")</f>
        <v>--</v>
      </c>
      <c r="O53" s="453" t="str">
        <f ca="1">IFERROR(_xll.qlRateHelperQuoteValue($M53,Trigger),"--")</f>
        <v>--</v>
      </c>
      <c r="P53" s="452" t="b">
        <v>0</v>
      </c>
      <c r="Q53" s="456">
        <v>50</v>
      </c>
      <c r="R53" s="456">
        <v>1</v>
      </c>
      <c r="S53" s="451" t="str">
        <f ca="1">IFERROR(_xll.qlRateHelperEarliestDate(M53,Trigger),"--")</f>
        <v>--</v>
      </c>
      <c r="T53" s="451" t="str">
        <f ca="1">IFERROR(_xll.qlRateHelperPillarDate(M53,Trigger),"--")</f>
        <v>--</v>
      </c>
      <c r="V53" s="450" t="str">
        <f t="shared" ca="1" si="16"/>
        <v/>
      </c>
      <c r="W53" s="450" t="e">
        <f ca="1"/>
        <v>#NAME?</v>
      </c>
      <c r="X53" s="450" t="str">
        <f ca="1">IFERROR(_xll.qlRateHelperQuoteName(W53,Trigger),"")</f>
        <v/>
      </c>
      <c r="Y53" s="447" t="str">
        <f ca="1">IFERROR(_xll.qlRateHelperRate(W53,Trigger),"")</f>
        <v/>
      </c>
      <c r="Z53" s="449" t="str">
        <f ca="1">IF(ISERROR(_xll.qlSwapRateHelperSpread($W53)),IF(ISERROR(_xll.qlFuturesRateHelperConvexityAdjustment($W53)),"",_xll.qlFuturesRateHelperConvexityAdjustment($W53)),_xll.qlSwapRateHelperSpread($W53))</f>
        <v/>
      </c>
      <c r="AA53" s="448" t="str">
        <f ca="1">IFERROR(_xll.qlRateHelperEarliestDate(W53,Trigger),"")</f>
        <v/>
      </c>
      <c r="AB53" s="448" t="str">
        <f ca="1">IFERROR(_xll.qlRateHelperPillarDate(W53,Trigger),"")</f>
        <v/>
      </c>
      <c r="AC53" s="447" t="e">
        <f ca="1"/>
        <v>#NAME?</v>
      </c>
      <c r="AD53" s="428"/>
    </row>
    <row r="54" spans="1:30" ht="11.25" customHeight="1" x14ac:dyDescent="0.2">
      <c r="A54" s="434" t="s">
        <v>68</v>
      </c>
      <c r="B54" s="468" t="b">
        <v>1</v>
      </c>
      <c r="C54" s="467" t="e">
        <f ca="1">_xll.qlIMMnextCode(C53,B54,Trigger)</f>
        <v>#NAME?</v>
      </c>
      <c r="D54" s="466"/>
      <c r="E54" s="466"/>
      <c r="F54" s="466"/>
      <c r="G54" s="435" t="str">
        <f t="shared" si="13"/>
        <v>GbpLibor3M</v>
      </c>
      <c r="H54" s="465" t="e">
        <f t="shared" ca="1" si="14"/>
        <v>#NAME?</v>
      </c>
      <c r="I54" s="465" t="e">
        <f t="shared" ca="1" si="15"/>
        <v>#NAME?</v>
      </c>
      <c r="J54" s="241"/>
      <c r="L54" s="455" t="str">
        <f t="shared" si="17"/>
        <v>Sw</v>
      </c>
      <c r="M54" s="456" t="str">
        <f t="shared" si="18"/>
        <v>--</v>
      </c>
      <c r="N54" s="454" t="str">
        <f ca="1">IFERROR(_xll.qlRateHelperQuoteName(M54,Trigger),"--")</f>
        <v>--</v>
      </c>
      <c r="O54" s="453" t="str">
        <f ca="1">IFERROR(_xll.qlRateHelperQuoteValue($M54,Trigger),"--")</f>
        <v>--</v>
      </c>
      <c r="P54" s="452" t="b">
        <v>0</v>
      </c>
      <c r="Q54" s="456">
        <v>50</v>
      </c>
      <c r="R54" s="456">
        <v>1</v>
      </c>
      <c r="S54" s="451" t="str">
        <f ca="1">IFERROR(_xll.qlRateHelperEarliestDate(M54,Trigger),"--")</f>
        <v>--</v>
      </c>
      <c r="T54" s="451" t="str">
        <f ca="1">IFERROR(_xll.qlRateHelperPillarDate(M54,Trigger),"--")</f>
        <v>--</v>
      </c>
      <c r="V54" s="450" t="str">
        <f t="shared" ca="1" si="16"/>
        <v/>
      </c>
      <c r="W54" s="450" t="e">
        <f ca="1"/>
        <v>#NAME?</v>
      </c>
      <c r="X54" s="450" t="str">
        <f ca="1">IFERROR(_xll.qlRateHelperQuoteName(W54,Trigger),"")</f>
        <v/>
      </c>
      <c r="Y54" s="447" t="str">
        <f ca="1">IFERROR(_xll.qlRateHelperRate(W54,Trigger),"")</f>
        <v/>
      </c>
      <c r="Z54" s="449" t="str">
        <f ca="1">IF(ISERROR(_xll.qlSwapRateHelperSpread($W54)),IF(ISERROR(_xll.qlFuturesRateHelperConvexityAdjustment($W54)),"",_xll.qlFuturesRateHelperConvexityAdjustment($W54)),_xll.qlSwapRateHelperSpread($W54))</f>
        <v/>
      </c>
      <c r="AA54" s="448" t="str">
        <f ca="1">IFERROR(_xll.qlRateHelperEarliestDate(W54,Trigger),"")</f>
        <v/>
      </c>
      <c r="AB54" s="448" t="str">
        <f ca="1">IFERROR(_xll.qlRateHelperPillarDate(W54,Trigger),"")</f>
        <v/>
      </c>
      <c r="AC54" s="447" t="e">
        <f ca="1"/>
        <v>#NAME?</v>
      </c>
      <c r="AD54" s="428"/>
    </row>
    <row r="55" spans="1:30" ht="11.25" customHeight="1" x14ac:dyDescent="0.2">
      <c r="A55" s="430" t="s">
        <v>68</v>
      </c>
      <c r="B55" s="464" t="b">
        <v>1</v>
      </c>
      <c r="C55" s="463" t="e">
        <f ca="1">_xll.qlIMMnextCode(C54,B55,Trigger)</f>
        <v>#NAME?</v>
      </c>
      <c r="D55" s="462"/>
      <c r="E55" s="462"/>
      <c r="F55" s="462"/>
      <c r="G55" s="431" t="str">
        <f t="shared" si="13"/>
        <v>GbpLibor3M</v>
      </c>
      <c r="H55" s="461" t="e">
        <f t="shared" ca="1" si="14"/>
        <v>#NAME?</v>
      </c>
      <c r="I55" s="461" t="e">
        <f t="shared" ca="1" si="15"/>
        <v>#NAME?</v>
      </c>
      <c r="J55" s="245"/>
      <c r="L55" s="455" t="str">
        <f t="shared" si="17"/>
        <v>Sw</v>
      </c>
      <c r="M55" s="456" t="str">
        <f t="shared" si="18"/>
        <v>--</v>
      </c>
      <c r="N55" s="454" t="str">
        <f ca="1">IFERROR(_xll.qlRateHelperQuoteName(M55,Trigger),"--")</f>
        <v>--</v>
      </c>
      <c r="O55" s="453" t="str">
        <f ca="1">IFERROR(_xll.qlRateHelperQuoteValue($M55,Trigger),"--")</f>
        <v>--</v>
      </c>
      <c r="P55" s="452" t="b">
        <v>0</v>
      </c>
      <c r="Q55" s="456">
        <v>50</v>
      </c>
      <c r="R55" s="456">
        <v>1</v>
      </c>
      <c r="S55" s="451" t="str">
        <f ca="1">IFERROR(_xll.qlRateHelperEarliestDate(M55,Trigger),"--")</f>
        <v>--</v>
      </c>
      <c r="T55" s="451" t="str">
        <f ca="1">IFERROR(_xll.qlRateHelperPillarDate(M55,Trigger),"--")</f>
        <v>--</v>
      </c>
      <c r="V55" s="450" t="str">
        <f t="shared" ca="1" si="16"/>
        <v/>
      </c>
      <c r="W55" s="450" t="e">
        <f ca="1"/>
        <v>#NAME?</v>
      </c>
      <c r="X55" s="450" t="str">
        <f ca="1">IFERROR(_xll.qlRateHelperQuoteName(W55,Trigger),"")</f>
        <v/>
      </c>
      <c r="Y55" s="447" t="str">
        <f ca="1">IFERROR(_xll.qlRateHelperRate(W55,Trigger),"")</f>
        <v/>
      </c>
      <c r="Z55" s="449" t="str">
        <f ca="1">IF(ISERROR(_xll.qlSwapRateHelperSpread($W55)),IF(ISERROR(_xll.qlFuturesRateHelperConvexityAdjustment($W55)),"",_xll.qlFuturesRateHelperConvexityAdjustment($W55)),_xll.qlSwapRateHelperSpread($W55))</f>
        <v/>
      </c>
      <c r="AA55" s="448" t="str">
        <f ca="1">IFERROR(_xll.qlRateHelperEarliestDate(W55,Trigger),"")</f>
        <v/>
      </c>
      <c r="AB55" s="448" t="str">
        <f ca="1">IFERROR(_xll.qlRateHelperPillarDate(W55,Trigger),"")</f>
        <v/>
      </c>
      <c r="AC55" s="447" t="e">
        <f ca="1"/>
        <v>#NAME?</v>
      </c>
      <c r="AD55" s="428"/>
    </row>
    <row r="56" spans="1:30" ht="11.25" customHeight="1" x14ac:dyDescent="0.2">
      <c r="G56" s="318" t="s">
        <v>176</v>
      </c>
      <c r="H56" s="318" t="s">
        <v>57</v>
      </c>
      <c r="L56" s="455" t="str">
        <f t="shared" si="17"/>
        <v>Sw</v>
      </c>
      <c r="M56" s="456" t="e">
        <f t="shared" ca="1" si="18"/>
        <v>#NAME?</v>
      </c>
      <c r="N56" s="454" t="str">
        <f ca="1">IFERROR(_xll.qlRateHelperQuoteName(M56,Trigger),"--")</f>
        <v>--</v>
      </c>
      <c r="O56" s="453" t="str">
        <f ca="1">IFERROR(_xll.qlRateHelperQuoteValue($M56,Trigger),"--")</f>
        <v>--</v>
      </c>
      <c r="P56" s="452" t="b">
        <v>1</v>
      </c>
      <c r="Q56" s="456">
        <v>50</v>
      </c>
      <c r="R56" s="456">
        <v>1</v>
      </c>
      <c r="S56" s="451" t="str">
        <f ca="1">IFERROR(_xll.qlRateHelperEarliestDate(M56,Trigger),"--")</f>
        <v>--</v>
      </c>
      <c r="T56" s="451" t="str">
        <f ca="1">IFERROR(_xll.qlRateHelperPillarDate(M56,Trigger),"--")</f>
        <v>--</v>
      </c>
      <c r="V56" s="450" t="str">
        <f t="shared" ca="1" si="16"/>
        <v/>
      </c>
      <c r="W56" s="450" t="e">
        <f ca="1"/>
        <v>#NAME?</v>
      </c>
      <c r="X56" s="450" t="str">
        <f ca="1">IFERROR(_xll.qlRateHelperQuoteName(W56,Trigger),"")</f>
        <v/>
      </c>
      <c r="Y56" s="447" t="str">
        <f ca="1">IFERROR(_xll.qlRateHelperRate(W56,Trigger),"")</f>
        <v/>
      </c>
      <c r="Z56" s="449" t="str">
        <f ca="1">IF(ISERROR(_xll.qlSwapRateHelperSpread($W56)),IF(ISERROR(_xll.qlFuturesRateHelperConvexityAdjustment($W56)),"",_xll.qlFuturesRateHelperConvexityAdjustment($W56)),_xll.qlSwapRateHelperSpread($W56))</f>
        <v/>
      </c>
      <c r="AA56" s="448" t="str">
        <f ca="1">IFERROR(_xll.qlRateHelperEarliestDate(W56,Trigger),"")</f>
        <v/>
      </c>
      <c r="AB56" s="448" t="str">
        <f ca="1">IFERROR(_xll.qlRateHelperPillarDate(W56,Trigger),"")</f>
        <v/>
      </c>
      <c r="AC56" s="447" t="e">
        <f ca="1"/>
        <v>#NAME?</v>
      </c>
      <c r="AD56" s="428"/>
    </row>
    <row r="57" spans="1:30" ht="11.25" customHeight="1" x14ac:dyDescent="0.2">
      <c r="A57" s="181" t="s">
        <v>231</v>
      </c>
      <c r="B57" s="181" t="s">
        <v>20</v>
      </c>
      <c r="C57" s="181" t="s">
        <v>230</v>
      </c>
      <c r="D57" s="181" t="s">
        <v>229</v>
      </c>
      <c r="E57" s="181" t="s">
        <v>228</v>
      </c>
      <c r="F57" s="181" t="s">
        <v>227</v>
      </c>
      <c r="G57" s="181" t="s">
        <v>124</v>
      </c>
      <c r="H57" s="181" t="s">
        <v>226</v>
      </c>
      <c r="I57" s="181" t="s">
        <v>225</v>
      </c>
      <c r="J57" s="181" t="s">
        <v>224</v>
      </c>
      <c r="L57" s="455" t="str">
        <f t="shared" si="17"/>
        <v>Sw</v>
      </c>
      <c r="M57" s="456" t="e">
        <f t="shared" ca="1" si="18"/>
        <v>#NAME?</v>
      </c>
      <c r="N57" s="454" t="str">
        <f ca="1">IFERROR(_xll.qlRateHelperQuoteName(M57,Trigger),"--")</f>
        <v>--</v>
      </c>
      <c r="O57" s="453" t="str">
        <f ca="1">IFERROR(_xll.qlRateHelperQuoteValue($M57,Trigger),"--")</f>
        <v>--</v>
      </c>
      <c r="P57" s="452" t="b">
        <v>1</v>
      </c>
      <c r="Q57" s="456">
        <v>50</v>
      </c>
      <c r="R57" s="456">
        <v>1</v>
      </c>
      <c r="S57" s="451" t="str">
        <f ca="1">IFERROR(_xll.qlRateHelperEarliestDate(M57,Trigger),"--")</f>
        <v>--</v>
      </c>
      <c r="T57" s="451" t="str">
        <f ca="1">IFERROR(_xll.qlRateHelperPillarDate(M57,Trigger),"--")</f>
        <v>--</v>
      </c>
      <c r="V57" s="450" t="str">
        <f t="shared" ca="1" si="16"/>
        <v/>
      </c>
      <c r="W57" s="450" t="e">
        <f ca="1"/>
        <v>#NAME?</v>
      </c>
      <c r="X57" s="450" t="str">
        <f ca="1">IFERROR(_xll.qlRateHelperQuoteName(W57,Trigger),"")</f>
        <v/>
      </c>
      <c r="Y57" s="447" t="str">
        <f ca="1">IFERROR(_xll.qlRateHelperRate(W57,Trigger),"")</f>
        <v/>
      </c>
      <c r="Z57" s="449" t="str">
        <f ca="1">IF(ISERROR(_xll.qlSwapRateHelperSpread($W57)),IF(ISERROR(_xll.qlFuturesRateHelperConvexityAdjustment($W57)),"",_xll.qlFuturesRateHelperConvexityAdjustment($W57)),_xll.qlSwapRateHelperSpread($W57))</f>
        <v/>
      </c>
      <c r="AA57" s="448" t="str">
        <f ca="1">IFERROR(_xll.qlRateHelperEarliestDate(W57,Trigger),"")</f>
        <v/>
      </c>
      <c r="AB57" s="448" t="str">
        <f ca="1">IFERROR(_xll.qlRateHelperPillarDate(W57,Trigger),"")</f>
        <v/>
      </c>
      <c r="AC57" s="447" t="e">
        <f ca="1"/>
        <v>#NAME?</v>
      </c>
      <c r="AD57" s="428"/>
    </row>
    <row r="58" spans="1:30" ht="11.25" customHeight="1" x14ac:dyDescent="0.2">
      <c r="A58" s="460" t="s">
        <v>223</v>
      </c>
      <c r="B58" s="459" t="s">
        <v>5</v>
      </c>
      <c r="C58" s="458" t="s">
        <v>222</v>
      </c>
      <c r="D58" s="435" t="s">
        <v>221</v>
      </c>
      <c r="E58" s="435" t="s">
        <v>220</v>
      </c>
      <c r="F58" s="458" t="s">
        <v>219</v>
      </c>
      <c r="G58" s="435" t="str">
        <f t="shared" ref="G58:G95" si="19">PROPER(Currency)&amp;FamilyName&amp;SUBSTITUTE($H$56,"L","M")</f>
        <v>GbpLibor6M</v>
      </c>
      <c r="H58" s="434" t="str">
        <f t="shared" ref="H58:H95" si="20">Currency&amp;$G$56&amp;$H$56&amp;$B58&amp;"_Quote"</f>
        <v>GBPSB6L1Y_Quote</v>
      </c>
      <c r="I58" s="457">
        <v>0</v>
      </c>
      <c r="J58" s="236"/>
      <c r="L58" s="455" t="str">
        <f t="shared" si="17"/>
        <v>Sw</v>
      </c>
      <c r="M58" s="456" t="e">
        <f t="shared" ca="1" si="18"/>
        <v>#NAME?</v>
      </c>
      <c r="N58" s="454" t="str">
        <f ca="1">IFERROR(_xll.qlRateHelperQuoteName(M58,Trigger),"--")</f>
        <v>--</v>
      </c>
      <c r="O58" s="453" t="str">
        <f ca="1">IFERROR(_xll.qlRateHelperQuoteValue($M58,Trigger),"--")</f>
        <v>--</v>
      </c>
      <c r="P58" s="452" t="b">
        <v>1</v>
      </c>
      <c r="Q58" s="456">
        <v>50</v>
      </c>
      <c r="R58" s="456">
        <v>1</v>
      </c>
      <c r="S58" s="451" t="str">
        <f ca="1">IFERROR(_xll.qlRateHelperEarliestDate(M58,Trigger),"--")</f>
        <v>--</v>
      </c>
      <c r="T58" s="451" t="str">
        <f ca="1">IFERROR(_xll.qlRateHelperPillarDate(M58,Trigger),"--")</f>
        <v>--</v>
      </c>
      <c r="V58" s="450" t="str">
        <f t="shared" ca="1" si="16"/>
        <v/>
      </c>
      <c r="W58" s="450" t="e">
        <f ca="1"/>
        <v>#NAME?</v>
      </c>
      <c r="X58" s="450" t="str">
        <f ca="1">IFERROR(_xll.qlRateHelperQuoteName(W58,Trigger),"")</f>
        <v/>
      </c>
      <c r="Y58" s="447" t="str">
        <f ca="1">IFERROR(_xll.qlRateHelperRate(W58,Trigger),"")</f>
        <v/>
      </c>
      <c r="Z58" s="449" t="str">
        <f ca="1">IF(ISERROR(_xll.qlSwapRateHelperSpread($W58)),IF(ISERROR(_xll.qlFuturesRateHelperConvexityAdjustment($W58)),"",_xll.qlFuturesRateHelperConvexityAdjustment($W58)),_xll.qlSwapRateHelperSpread($W58))</f>
        <v/>
      </c>
      <c r="AA58" s="448" t="str">
        <f ca="1">IFERROR(_xll.qlRateHelperEarliestDate(W58,Trigger),"")</f>
        <v/>
      </c>
      <c r="AB58" s="448" t="str">
        <f ca="1">IFERROR(_xll.qlRateHelperPillarDate(W58,Trigger),"")</f>
        <v/>
      </c>
      <c r="AC58" s="447" t="e">
        <f ca="1"/>
        <v>#NAME?</v>
      </c>
      <c r="AD58" s="428"/>
    </row>
    <row r="59" spans="1:30" ht="11.25" customHeight="1" x14ac:dyDescent="0.2">
      <c r="A59" s="434" t="s">
        <v>223</v>
      </c>
      <c r="B59" s="436" t="s">
        <v>60</v>
      </c>
      <c r="C59" s="435" t="s">
        <v>222</v>
      </c>
      <c r="D59" s="435" t="s">
        <v>221</v>
      </c>
      <c r="E59" s="435" t="s">
        <v>220</v>
      </c>
      <c r="F59" s="435" t="s">
        <v>219</v>
      </c>
      <c r="G59" s="435" t="str">
        <f t="shared" si="19"/>
        <v>GbpLibor6M</v>
      </c>
      <c r="H59" s="434" t="str">
        <f t="shared" si="20"/>
        <v>GBPSB6L15M_Quote</v>
      </c>
      <c r="I59" s="437">
        <v>0</v>
      </c>
      <c r="J59" s="241"/>
      <c r="L59" s="455" t="str">
        <f t="shared" si="17"/>
        <v>Sw</v>
      </c>
      <c r="M59" s="456" t="e">
        <f t="shared" ca="1" si="18"/>
        <v>#NAME?</v>
      </c>
      <c r="N59" s="454" t="str">
        <f ca="1">IFERROR(_xll.qlRateHelperQuoteName(M59,Trigger),"--")</f>
        <v>--</v>
      </c>
      <c r="O59" s="453" t="str">
        <f ca="1">IFERROR(_xll.qlRateHelperQuoteValue($M59,Trigger),"--")</f>
        <v>--</v>
      </c>
      <c r="P59" s="452" t="b">
        <v>1</v>
      </c>
      <c r="Q59" s="456">
        <v>50</v>
      </c>
      <c r="R59" s="456">
        <v>1</v>
      </c>
      <c r="S59" s="451" t="str">
        <f ca="1">IFERROR(_xll.qlRateHelperEarliestDate(M59,Trigger),"--")</f>
        <v>--</v>
      </c>
      <c r="T59" s="451" t="str">
        <f ca="1">IFERROR(_xll.qlRateHelperPillarDate(M59,Trigger),"--")</f>
        <v>--</v>
      </c>
      <c r="V59" s="450" t="str">
        <f t="shared" ca="1" si="16"/>
        <v/>
      </c>
      <c r="W59" s="450" t="e">
        <f ca="1"/>
        <v>#NAME?</v>
      </c>
      <c r="X59" s="450" t="str">
        <f ca="1">IFERROR(_xll.qlRateHelperQuoteName(W59,Trigger),"")</f>
        <v/>
      </c>
      <c r="Y59" s="447" t="str">
        <f ca="1">IFERROR(_xll.qlRateHelperRate(W59,Trigger),"")</f>
        <v/>
      </c>
      <c r="Z59" s="449" t="str">
        <f ca="1">IF(ISERROR(_xll.qlSwapRateHelperSpread($W59)),IF(ISERROR(_xll.qlFuturesRateHelperConvexityAdjustment($W59)),"",_xll.qlFuturesRateHelperConvexityAdjustment($W59)),_xll.qlSwapRateHelperSpread($W59))</f>
        <v/>
      </c>
      <c r="AA59" s="448" t="str">
        <f ca="1">IFERROR(_xll.qlRateHelperEarliestDate(W59,Trigger),"")</f>
        <v/>
      </c>
      <c r="AB59" s="448" t="str">
        <f ca="1">IFERROR(_xll.qlRateHelperPillarDate(W59,Trigger),"")</f>
        <v/>
      </c>
      <c r="AC59" s="447" t="e">
        <f ca="1"/>
        <v>#NAME?</v>
      </c>
      <c r="AD59" s="428"/>
    </row>
    <row r="60" spans="1:30" ht="11.25" customHeight="1" x14ac:dyDescent="0.2">
      <c r="A60" s="434" t="s">
        <v>223</v>
      </c>
      <c r="B60" s="436" t="s">
        <v>59</v>
      </c>
      <c r="C60" s="435" t="s">
        <v>222</v>
      </c>
      <c r="D60" s="435" t="s">
        <v>221</v>
      </c>
      <c r="E60" s="435" t="s">
        <v>220</v>
      </c>
      <c r="F60" s="435" t="s">
        <v>219</v>
      </c>
      <c r="G60" s="435" t="str">
        <f t="shared" si="19"/>
        <v>GbpLibor6M</v>
      </c>
      <c r="H60" s="434" t="str">
        <f t="shared" si="20"/>
        <v>GBPSB6L18M_Quote</v>
      </c>
      <c r="I60" s="437">
        <v>0</v>
      </c>
      <c r="J60" s="241"/>
      <c r="L60" s="455" t="str">
        <f t="shared" si="17"/>
        <v>Sw</v>
      </c>
      <c r="M60" s="456" t="e">
        <f t="shared" ca="1" si="18"/>
        <v>#NAME?</v>
      </c>
      <c r="N60" s="454" t="str">
        <f ca="1">IFERROR(_xll.qlRateHelperQuoteName(M60,Trigger),"--")</f>
        <v>--</v>
      </c>
      <c r="O60" s="453" t="str">
        <f ca="1">IFERROR(_xll.qlRateHelperQuoteValue($M60,Trigger),"--")</f>
        <v>--</v>
      </c>
      <c r="P60" s="452" t="b">
        <v>1</v>
      </c>
      <c r="Q60" s="456">
        <v>50</v>
      </c>
      <c r="R60" s="456">
        <v>1</v>
      </c>
      <c r="S60" s="451" t="str">
        <f ca="1">IFERROR(_xll.qlRateHelperEarliestDate(M60,Trigger),"--")</f>
        <v>--</v>
      </c>
      <c r="T60" s="451" t="str">
        <f ca="1">IFERROR(_xll.qlRateHelperPillarDate(M60,Trigger),"--")</f>
        <v>--</v>
      </c>
      <c r="V60" s="450" t="str">
        <f t="shared" ca="1" si="16"/>
        <v/>
      </c>
      <c r="W60" s="450" t="e">
        <f ca="1"/>
        <v>#NAME?</v>
      </c>
      <c r="X60" s="450" t="str">
        <f ca="1">IFERROR(_xll.qlRateHelperQuoteName(W60,Trigger),"")</f>
        <v/>
      </c>
      <c r="Y60" s="447" t="str">
        <f ca="1">IFERROR(_xll.qlRateHelperRate(W60,Trigger),"")</f>
        <v/>
      </c>
      <c r="Z60" s="449" t="str">
        <f ca="1">IF(ISERROR(_xll.qlSwapRateHelperSpread($W60)),IF(ISERROR(_xll.qlFuturesRateHelperConvexityAdjustment($W60)),"",_xll.qlFuturesRateHelperConvexityAdjustment($W60)),_xll.qlSwapRateHelperSpread($W60))</f>
        <v/>
      </c>
      <c r="AA60" s="448" t="str">
        <f ca="1">IFERROR(_xll.qlRateHelperEarliestDate(W60,Trigger),"")</f>
        <v/>
      </c>
      <c r="AB60" s="448" t="str">
        <f ca="1">IFERROR(_xll.qlRateHelperPillarDate(W60,Trigger),"")</f>
        <v/>
      </c>
      <c r="AC60" s="447" t="e">
        <f ca="1"/>
        <v>#NAME?</v>
      </c>
      <c r="AD60" s="428"/>
    </row>
    <row r="61" spans="1:30" ht="11.25" customHeight="1" x14ac:dyDescent="0.2">
      <c r="A61" s="434" t="s">
        <v>223</v>
      </c>
      <c r="B61" s="436" t="s">
        <v>58</v>
      </c>
      <c r="C61" s="435" t="s">
        <v>222</v>
      </c>
      <c r="D61" s="435" t="s">
        <v>221</v>
      </c>
      <c r="E61" s="435" t="s">
        <v>220</v>
      </c>
      <c r="F61" s="435" t="s">
        <v>219</v>
      </c>
      <c r="G61" s="435" t="str">
        <f t="shared" si="19"/>
        <v>GbpLibor6M</v>
      </c>
      <c r="H61" s="434" t="str">
        <f t="shared" si="20"/>
        <v>GBPSB6L21M_Quote</v>
      </c>
      <c r="I61" s="437">
        <v>0</v>
      </c>
      <c r="J61" s="241"/>
      <c r="L61" s="455" t="str">
        <f t="shared" si="17"/>
        <v>Sw</v>
      </c>
      <c r="M61" s="456" t="e">
        <f t="shared" ca="1" si="18"/>
        <v>#NAME?</v>
      </c>
      <c r="N61" s="454" t="str">
        <f ca="1">IFERROR(_xll.qlRateHelperQuoteName(M61,Trigger),"--")</f>
        <v>--</v>
      </c>
      <c r="O61" s="453" t="str">
        <f ca="1">IFERROR(_xll.qlRateHelperQuoteValue($M61,Trigger),"--")</f>
        <v>--</v>
      </c>
      <c r="P61" s="452" t="b">
        <v>1</v>
      </c>
      <c r="Q61" s="456">
        <v>50</v>
      </c>
      <c r="R61" s="456">
        <v>1</v>
      </c>
      <c r="S61" s="451" t="str">
        <f ca="1">IFERROR(_xll.qlRateHelperEarliestDate(M61,Trigger),"--")</f>
        <v>--</v>
      </c>
      <c r="T61" s="451" t="str">
        <f ca="1">IFERROR(_xll.qlRateHelperPillarDate(M61,Trigger),"--")</f>
        <v>--</v>
      </c>
      <c r="V61" s="450" t="str">
        <f t="shared" ca="1" si="16"/>
        <v/>
      </c>
      <c r="W61" s="450" t="e">
        <f ca="1"/>
        <v>#NAME?</v>
      </c>
      <c r="X61" s="450" t="str">
        <f ca="1">IFERROR(_xll.qlRateHelperQuoteName(W61,Trigger),"")</f>
        <v/>
      </c>
      <c r="Y61" s="447" t="str">
        <f ca="1">IFERROR(_xll.qlRateHelperRate(W61,Trigger),"")</f>
        <v/>
      </c>
      <c r="Z61" s="449" t="str">
        <f ca="1">IF(ISERROR(_xll.qlSwapRateHelperSpread($W61)),IF(ISERROR(_xll.qlFuturesRateHelperConvexityAdjustment($W61)),"",_xll.qlFuturesRateHelperConvexityAdjustment($W61)),_xll.qlSwapRateHelperSpread($W61))</f>
        <v/>
      </c>
      <c r="AA61" s="448" t="str">
        <f ca="1">IFERROR(_xll.qlRateHelperEarliestDate(W61,Trigger),"")</f>
        <v/>
      </c>
      <c r="AB61" s="448" t="str">
        <f ca="1">IFERROR(_xll.qlRateHelperPillarDate(W61,Trigger),"")</f>
        <v/>
      </c>
      <c r="AC61" s="447" t="e">
        <f ca="1"/>
        <v>#NAME?</v>
      </c>
      <c r="AD61" s="428"/>
    </row>
    <row r="62" spans="1:30" ht="11.25" customHeight="1" x14ac:dyDescent="0.2">
      <c r="A62" s="434" t="s">
        <v>223</v>
      </c>
      <c r="B62" s="436" t="s">
        <v>54</v>
      </c>
      <c r="C62" s="435" t="s">
        <v>222</v>
      </c>
      <c r="D62" s="435" t="s">
        <v>221</v>
      </c>
      <c r="E62" s="435" t="s">
        <v>220</v>
      </c>
      <c r="F62" s="435" t="s">
        <v>219</v>
      </c>
      <c r="G62" s="435" t="str">
        <f t="shared" si="19"/>
        <v>GbpLibor6M</v>
      </c>
      <c r="H62" s="434" t="str">
        <f t="shared" si="20"/>
        <v>GBPSB6L2Y_Quote</v>
      </c>
      <c r="I62" s="437">
        <v>0</v>
      </c>
      <c r="J62" s="241" t="e">
        <f ca="1">_xll.qlSwapRateHelper2(,H62,0,B62,Calendar,D62,E62,F62,G62,I62,C62,Discounting,PillarDate,,Permanent,Trigger,ObjectOverwrite)</f>
        <v>#NAME?</v>
      </c>
      <c r="L62" s="455" t="str">
        <f t="shared" si="17"/>
        <v>Sw</v>
      </c>
      <c r="M62" s="456" t="e">
        <f t="shared" ca="1" si="18"/>
        <v>#NAME?</v>
      </c>
      <c r="N62" s="454" t="str">
        <f ca="1">IFERROR(_xll.qlRateHelperQuoteName(M62,Trigger),"--")</f>
        <v>--</v>
      </c>
      <c r="O62" s="453" t="str">
        <f ca="1">IFERROR(_xll.qlRateHelperQuoteValue($M62,Trigger),"--")</f>
        <v>--</v>
      </c>
      <c r="P62" s="452" t="b">
        <v>1</v>
      </c>
      <c r="Q62" s="456">
        <v>50</v>
      </c>
      <c r="R62" s="456">
        <v>1</v>
      </c>
      <c r="S62" s="451" t="str">
        <f ca="1">IFERROR(_xll.qlRateHelperEarliestDate(M62,Trigger),"--")</f>
        <v>--</v>
      </c>
      <c r="T62" s="451" t="str">
        <f ca="1">IFERROR(_xll.qlRateHelperPillarDate(M62,Trigger),"--")</f>
        <v>--</v>
      </c>
      <c r="V62" s="450" t="str">
        <f t="shared" ca="1" si="16"/>
        <v/>
      </c>
      <c r="W62" s="450" t="e">
        <f ca="1"/>
        <v>#NAME?</v>
      </c>
      <c r="X62" s="450" t="str">
        <f ca="1">IFERROR(_xll.qlRateHelperQuoteName(W62,Trigger),"")</f>
        <v/>
      </c>
      <c r="Y62" s="447" t="str">
        <f ca="1">IFERROR(_xll.qlRateHelperRate(W62,Trigger),"")</f>
        <v/>
      </c>
      <c r="Z62" s="449" t="str">
        <f ca="1">IF(ISERROR(_xll.qlSwapRateHelperSpread($W62)),IF(ISERROR(_xll.qlFuturesRateHelperConvexityAdjustment($W62)),"",_xll.qlFuturesRateHelperConvexityAdjustment($W62)),_xll.qlSwapRateHelperSpread($W62))</f>
        <v/>
      </c>
      <c r="AA62" s="448" t="str">
        <f ca="1">IFERROR(_xll.qlRateHelperEarliestDate(W62,Trigger),"")</f>
        <v/>
      </c>
      <c r="AB62" s="448" t="str">
        <f ca="1">IFERROR(_xll.qlRateHelperPillarDate(W62,Trigger),"")</f>
        <v/>
      </c>
      <c r="AC62" s="447" t="e">
        <f ca="1"/>
        <v>#NAME?</v>
      </c>
      <c r="AD62" s="428"/>
    </row>
    <row r="63" spans="1:30" ht="11.25" customHeight="1" x14ac:dyDescent="0.2">
      <c r="A63" s="434" t="s">
        <v>223</v>
      </c>
      <c r="B63" s="436" t="s">
        <v>53</v>
      </c>
      <c r="C63" s="435" t="s">
        <v>222</v>
      </c>
      <c r="D63" s="435" t="s">
        <v>221</v>
      </c>
      <c r="E63" s="435" t="s">
        <v>220</v>
      </c>
      <c r="F63" s="435" t="s">
        <v>219</v>
      </c>
      <c r="G63" s="435" t="str">
        <f t="shared" si="19"/>
        <v>GbpLibor6M</v>
      </c>
      <c r="H63" s="434" t="str">
        <f t="shared" si="20"/>
        <v>GBPSB6L3Y_Quote</v>
      </c>
      <c r="I63" s="437">
        <v>0</v>
      </c>
      <c r="J63" s="241" t="e">
        <f ca="1">_xll.qlSwapRateHelper2(,H63,0,B63,Calendar,D63,E63,F63,G63,I63,C63,Discounting,PillarDate,,Permanent,Trigger,ObjectOverwrite)</f>
        <v>#NAME?</v>
      </c>
      <c r="L63" s="455" t="str">
        <f t="shared" si="17"/>
        <v>Sw</v>
      </c>
      <c r="M63" s="456" t="e">
        <f t="shared" ca="1" si="18"/>
        <v>#NAME?</v>
      </c>
      <c r="N63" s="454" t="str">
        <f ca="1">IFERROR(_xll.qlRateHelperQuoteName(M63,Trigger),"--")</f>
        <v>--</v>
      </c>
      <c r="O63" s="453" t="str">
        <f ca="1">IFERROR(_xll.qlRateHelperQuoteValue($M63,Trigger),"--")</f>
        <v>--</v>
      </c>
      <c r="P63" s="452" t="b">
        <v>1</v>
      </c>
      <c r="Q63" s="456">
        <v>50</v>
      </c>
      <c r="R63" s="456">
        <v>1</v>
      </c>
      <c r="S63" s="451" t="str">
        <f ca="1">IFERROR(_xll.qlRateHelperEarliestDate(M63,Trigger),"--")</f>
        <v>--</v>
      </c>
      <c r="T63" s="451" t="str">
        <f ca="1">IFERROR(_xll.qlRateHelperPillarDate(M63,Trigger),"--")</f>
        <v>--</v>
      </c>
      <c r="V63" s="450" t="str">
        <f t="shared" ca="1" si="16"/>
        <v/>
      </c>
      <c r="W63" s="450" t="e">
        <f ca="1"/>
        <v>#NAME?</v>
      </c>
      <c r="X63" s="450" t="str">
        <f ca="1">IFERROR(_xll.qlRateHelperQuoteName(W63,Trigger),"")</f>
        <v/>
      </c>
      <c r="Y63" s="447" t="str">
        <f ca="1">IFERROR(_xll.qlRateHelperRate(W63,Trigger),"")</f>
        <v/>
      </c>
      <c r="Z63" s="449" t="str">
        <f ca="1">IF(ISERROR(_xll.qlSwapRateHelperSpread($W63)),IF(ISERROR(_xll.qlFuturesRateHelperConvexityAdjustment($W63)),"",_xll.qlFuturesRateHelperConvexityAdjustment($W63)),_xll.qlSwapRateHelperSpread($W63))</f>
        <v/>
      </c>
      <c r="AA63" s="448" t="str">
        <f ca="1">IFERROR(_xll.qlRateHelperEarliestDate(W63,Trigger),"")</f>
        <v/>
      </c>
      <c r="AB63" s="448" t="str">
        <f ca="1">IFERROR(_xll.qlRateHelperPillarDate(W63,Trigger),"")</f>
        <v/>
      </c>
      <c r="AC63" s="447" t="e">
        <f ca="1"/>
        <v>#NAME?</v>
      </c>
      <c r="AD63" s="428"/>
    </row>
    <row r="64" spans="1:30" ht="11.25" customHeight="1" x14ac:dyDescent="0.2">
      <c r="A64" s="434" t="s">
        <v>223</v>
      </c>
      <c r="B64" s="436" t="s">
        <v>52</v>
      </c>
      <c r="C64" s="435" t="s">
        <v>222</v>
      </c>
      <c r="D64" s="435" t="s">
        <v>221</v>
      </c>
      <c r="E64" s="435" t="s">
        <v>220</v>
      </c>
      <c r="F64" s="435" t="s">
        <v>219</v>
      </c>
      <c r="G64" s="435" t="str">
        <f t="shared" si="19"/>
        <v>GbpLibor6M</v>
      </c>
      <c r="H64" s="434" t="str">
        <f t="shared" si="20"/>
        <v>GBPSB6L4Y_Quote</v>
      </c>
      <c r="I64" s="437">
        <v>0</v>
      </c>
      <c r="J64" s="241" t="e">
        <f ca="1">_xll.qlSwapRateHelper2(,H64,0,B64,Calendar,D64,E64,F64,G64,I64,C64,Discounting,PillarDate,,Permanent,Trigger,ObjectOverwrite)</f>
        <v>#NAME?</v>
      </c>
      <c r="L64" s="455" t="str">
        <f t="shared" si="17"/>
        <v>Sw</v>
      </c>
      <c r="M64" s="456" t="e">
        <f t="shared" ca="1" si="18"/>
        <v>#NAME?</v>
      </c>
      <c r="N64" s="454" t="str">
        <f ca="1">IFERROR(_xll.qlRateHelperQuoteName(M64,Trigger),"--")</f>
        <v>--</v>
      </c>
      <c r="O64" s="453" t="str">
        <f ca="1">IFERROR(_xll.qlRateHelperQuoteValue($M64,Trigger),"--")</f>
        <v>--</v>
      </c>
      <c r="P64" s="452" t="b">
        <v>1</v>
      </c>
      <c r="Q64" s="456">
        <v>50</v>
      </c>
      <c r="R64" s="456">
        <v>1</v>
      </c>
      <c r="S64" s="451" t="str">
        <f ca="1">IFERROR(_xll.qlRateHelperEarliestDate(M64,Trigger),"--")</f>
        <v>--</v>
      </c>
      <c r="T64" s="451" t="str">
        <f ca="1">IFERROR(_xll.qlRateHelperPillarDate(M64,Trigger),"--")</f>
        <v>--</v>
      </c>
      <c r="V64" s="450" t="str">
        <f t="shared" ca="1" si="16"/>
        <v/>
      </c>
      <c r="W64" s="450" t="e">
        <f ca="1"/>
        <v>#NAME?</v>
      </c>
      <c r="X64" s="450" t="str">
        <f ca="1">IFERROR(_xll.qlRateHelperQuoteName(W64,Trigger),"")</f>
        <v/>
      </c>
      <c r="Y64" s="447" t="str">
        <f ca="1">IFERROR(_xll.qlRateHelperRate(W64,Trigger),"")</f>
        <v/>
      </c>
      <c r="Z64" s="449" t="str">
        <f ca="1">IF(ISERROR(_xll.qlSwapRateHelperSpread($W64)),IF(ISERROR(_xll.qlFuturesRateHelperConvexityAdjustment($W64)),"",_xll.qlFuturesRateHelperConvexityAdjustment($W64)),_xll.qlSwapRateHelperSpread($W64))</f>
        <v/>
      </c>
      <c r="AA64" s="448" t="str">
        <f ca="1">IFERROR(_xll.qlRateHelperEarliestDate(W64,Trigger),"")</f>
        <v/>
      </c>
      <c r="AB64" s="448" t="str">
        <f ca="1">IFERROR(_xll.qlRateHelperPillarDate(W64,Trigger),"")</f>
        <v/>
      </c>
      <c r="AC64" s="447" t="e">
        <f ca="1"/>
        <v>#NAME?</v>
      </c>
      <c r="AD64" s="428"/>
    </row>
    <row r="65" spans="1:30" ht="11.25" customHeight="1" x14ac:dyDescent="0.2">
      <c r="A65" s="434" t="s">
        <v>223</v>
      </c>
      <c r="B65" s="436" t="s">
        <v>51</v>
      </c>
      <c r="C65" s="435" t="s">
        <v>222</v>
      </c>
      <c r="D65" s="435" t="s">
        <v>221</v>
      </c>
      <c r="E65" s="435" t="s">
        <v>220</v>
      </c>
      <c r="F65" s="435" t="s">
        <v>219</v>
      </c>
      <c r="G65" s="435" t="str">
        <f t="shared" si="19"/>
        <v>GbpLibor6M</v>
      </c>
      <c r="H65" s="434" t="str">
        <f t="shared" si="20"/>
        <v>GBPSB6L5Y_Quote</v>
      </c>
      <c r="I65" s="437">
        <v>0</v>
      </c>
      <c r="J65" s="241" t="e">
        <f ca="1">_xll.qlSwapRateHelper2(,H65,0,B65,Calendar,D65,E65,F65,G65,I65,C65,Discounting,PillarDate,,Permanent,Trigger,ObjectOverwrite)</f>
        <v>#NAME?</v>
      </c>
      <c r="L65" s="455" t="str">
        <f t="shared" si="17"/>
        <v>Sw</v>
      </c>
      <c r="M65" s="452" t="str">
        <f t="shared" si="18"/>
        <v>--</v>
      </c>
      <c r="N65" s="454" t="str">
        <f ca="1">IFERROR(_xll.qlRateHelperQuoteName(M65,Trigger),"--")</f>
        <v>--</v>
      </c>
      <c r="O65" s="453" t="str">
        <f ca="1">IFERROR(_xll.qlRateHelperQuoteValue($M65,Trigger),"--")</f>
        <v>--</v>
      </c>
      <c r="P65" s="452" t="b">
        <v>0</v>
      </c>
      <c r="Q65" s="452">
        <v>50</v>
      </c>
      <c r="R65" s="452">
        <v>1</v>
      </c>
      <c r="S65" s="451" t="str">
        <f ca="1">IFERROR(_xll.qlRateHelperEarliestDate(M65,Trigger),"--")</f>
        <v>--</v>
      </c>
      <c r="T65" s="451" t="str">
        <f ca="1">IFERROR(_xll.qlRateHelperPillarDate(M65,Trigger),"--")</f>
        <v>--</v>
      </c>
      <c r="V65" s="450" t="str">
        <f t="shared" ca="1" si="16"/>
        <v/>
      </c>
      <c r="W65" s="450" t="e">
        <f ca="1"/>
        <v>#NAME?</v>
      </c>
      <c r="X65" s="450" t="str">
        <f ca="1">IFERROR(_xll.qlRateHelperQuoteName(W65,Trigger),"")</f>
        <v/>
      </c>
      <c r="Y65" s="447" t="str">
        <f ca="1">IFERROR(_xll.qlRateHelperRate(W65,Trigger),"")</f>
        <v/>
      </c>
      <c r="Z65" s="449" t="str">
        <f ca="1">IF(ISERROR(_xll.qlSwapRateHelperSpread($W65)),IF(ISERROR(_xll.qlFuturesRateHelperConvexityAdjustment($W65)),"",_xll.qlFuturesRateHelperConvexityAdjustment($W65)),_xll.qlSwapRateHelperSpread($W65))</f>
        <v/>
      </c>
      <c r="AA65" s="448" t="str">
        <f ca="1">IFERROR(_xll.qlRateHelperEarliestDate(W65,Trigger),"")</f>
        <v/>
      </c>
      <c r="AB65" s="448" t="str">
        <f ca="1">IFERROR(_xll.qlRateHelperPillarDate(W65,Trigger),"")</f>
        <v/>
      </c>
      <c r="AC65" s="447" t="e">
        <f ca="1"/>
        <v>#NAME?</v>
      </c>
      <c r="AD65" s="428"/>
    </row>
    <row r="66" spans="1:30" ht="11.25" customHeight="1" x14ac:dyDescent="0.2">
      <c r="A66" s="434" t="s">
        <v>223</v>
      </c>
      <c r="B66" s="436" t="s">
        <v>50</v>
      </c>
      <c r="C66" s="435" t="s">
        <v>222</v>
      </c>
      <c r="D66" s="435" t="s">
        <v>221</v>
      </c>
      <c r="E66" s="435" t="s">
        <v>220</v>
      </c>
      <c r="F66" s="435" t="s">
        <v>219</v>
      </c>
      <c r="G66" s="435" t="str">
        <f t="shared" si="19"/>
        <v>GbpLibor6M</v>
      </c>
      <c r="H66" s="434" t="str">
        <f t="shared" si="20"/>
        <v>GBPSB6L6Y_Quote</v>
      </c>
      <c r="I66" s="437">
        <v>0</v>
      </c>
      <c r="J66" s="241" t="e">
        <f ca="1">_xll.qlSwapRateHelper2(,H66,0,B66,Calendar,D66,E66,F66,G66,I66,C66,Discounting,PillarDate,,Permanent,Trigger,ObjectOverwrite)</f>
        <v>#NAME?</v>
      </c>
      <c r="L66" s="455" t="str">
        <f t="shared" si="17"/>
        <v>Sw</v>
      </c>
      <c r="M66" s="452" t="e">
        <f t="shared" ca="1" si="18"/>
        <v>#NAME?</v>
      </c>
      <c r="N66" s="454" t="str">
        <f ca="1">IFERROR(_xll.qlRateHelperQuoteName(M66,Trigger),"--")</f>
        <v>--</v>
      </c>
      <c r="O66" s="453" t="str">
        <f ca="1">IFERROR(_xll.qlRateHelperQuoteValue($M66,Trigger),"--")</f>
        <v>--</v>
      </c>
      <c r="P66" s="452" t="b">
        <v>1</v>
      </c>
      <c r="Q66" s="452">
        <v>50</v>
      </c>
      <c r="R66" s="452">
        <v>1</v>
      </c>
      <c r="S66" s="451" t="str">
        <f ca="1">IFERROR(_xll.qlRateHelperEarliestDate(M66,Trigger),"--")</f>
        <v>--</v>
      </c>
      <c r="T66" s="451" t="str">
        <f ca="1">IFERROR(_xll.qlRateHelperPillarDate(M66,Trigger),"--")</f>
        <v>--</v>
      </c>
      <c r="V66" s="450" t="str">
        <f t="shared" ca="1" si="16"/>
        <v/>
      </c>
      <c r="W66" s="450" t="e">
        <f ca="1"/>
        <v>#NAME?</v>
      </c>
      <c r="X66" s="450" t="str">
        <f ca="1">IFERROR(_xll.qlRateHelperQuoteName(W66,Trigger),"")</f>
        <v/>
      </c>
      <c r="Y66" s="447" t="str">
        <f ca="1">IFERROR(_xll.qlRateHelperRate(W66,Trigger),"")</f>
        <v/>
      </c>
      <c r="Z66" s="449" t="str">
        <f ca="1">IF(ISERROR(_xll.qlSwapRateHelperSpread($W66)),IF(ISERROR(_xll.qlFuturesRateHelperConvexityAdjustment($W66)),"",_xll.qlFuturesRateHelperConvexityAdjustment($W66)),_xll.qlSwapRateHelperSpread($W66))</f>
        <v/>
      </c>
      <c r="AA66" s="448" t="str">
        <f ca="1">IFERROR(_xll.qlRateHelperEarliestDate(W66,Trigger),"")</f>
        <v/>
      </c>
      <c r="AB66" s="448" t="str">
        <f ca="1">IFERROR(_xll.qlRateHelperPillarDate(W66,Trigger),"")</f>
        <v/>
      </c>
      <c r="AC66" s="447" t="e">
        <f ca="1"/>
        <v>#NAME?</v>
      </c>
      <c r="AD66" s="428"/>
    </row>
    <row r="67" spans="1:30" ht="11.25" customHeight="1" x14ac:dyDescent="0.2">
      <c r="A67" s="434" t="s">
        <v>223</v>
      </c>
      <c r="B67" s="436" t="s">
        <v>49</v>
      </c>
      <c r="C67" s="435" t="s">
        <v>222</v>
      </c>
      <c r="D67" s="435" t="s">
        <v>221</v>
      </c>
      <c r="E67" s="435" t="s">
        <v>220</v>
      </c>
      <c r="F67" s="435" t="s">
        <v>219</v>
      </c>
      <c r="G67" s="435" t="str">
        <f t="shared" si="19"/>
        <v>GbpLibor6M</v>
      </c>
      <c r="H67" s="434" t="str">
        <f t="shared" si="20"/>
        <v>GBPSB6L7Y_Quote</v>
      </c>
      <c r="I67" s="437">
        <v>0</v>
      </c>
      <c r="J67" s="241" t="e">
        <f ca="1">_xll.qlSwapRateHelper2(,H67,0,B67,Calendar,D67,E67,F67,G67,I67,C67,Discounting,PillarDate,,Permanent,Trigger,ObjectOverwrite)</f>
        <v>#NAME?</v>
      </c>
      <c r="L67" s="455" t="str">
        <f t="shared" si="17"/>
        <v>Sw</v>
      </c>
      <c r="M67" s="452" t="str">
        <f t="shared" si="18"/>
        <v>--</v>
      </c>
      <c r="N67" s="454" t="str">
        <f ca="1">IFERROR(_xll.qlRateHelperQuoteName(M67,Trigger),"--")</f>
        <v>--</v>
      </c>
      <c r="O67" s="453" t="str">
        <f ca="1">IFERROR(_xll.qlRateHelperQuoteValue($M67,Trigger),"--")</f>
        <v>--</v>
      </c>
      <c r="P67" s="452" t="b">
        <v>0</v>
      </c>
      <c r="Q67" s="452">
        <v>50</v>
      </c>
      <c r="R67" s="452">
        <v>1</v>
      </c>
      <c r="S67" s="451" t="str">
        <f ca="1">IFERROR(_xll.qlRateHelperEarliestDate(M67,Trigger),"--")</f>
        <v>--</v>
      </c>
      <c r="T67" s="451" t="str">
        <f ca="1">IFERROR(_xll.qlRateHelperPillarDate(M67,Trigger),"--")</f>
        <v>--</v>
      </c>
      <c r="V67" s="450" t="str">
        <f t="shared" ref="V67:V89" ca="1" si="21">IFERROR(INDEX($L$3:$L$89,MATCH(X67,$N$3:$N$89,0),1),"")</f>
        <v/>
      </c>
      <c r="W67" s="450" t="e">
        <f ca="1"/>
        <v>#NAME?</v>
      </c>
      <c r="X67" s="450" t="str">
        <f ca="1">IFERROR(_xll.qlRateHelperQuoteName(W67,Trigger),"")</f>
        <v/>
      </c>
      <c r="Y67" s="447" t="str">
        <f ca="1">IFERROR(_xll.qlRateHelperRate(W67,Trigger),"")</f>
        <v/>
      </c>
      <c r="Z67" s="449" t="str">
        <f ca="1">IF(ISERROR(_xll.qlSwapRateHelperSpread($W67)),IF(ISERROR(_xll.qlFuturesRateHelperConvexityAdjustment($W67)),"",_xll.qlFuturesRateHelperConvexityAdjustment($W67)),_xll.qlSwapRateHelperSpread($W67))</f>
        <v/>
      </c>
      <c r="AA67" s="448" t="str">
        <f ca="1">IFERROR(_xll.qlRateHelperEarliestDate(W67,Trigger),"")</f>
        <v/>
      </c>
      <c r="AB67" s="448" t="str">
        <f ca="1">IFERROR(_xll.qlRateHelperPillarDate(W67,Trigger),"")</f>
        <v/>
      </c>
      <c r="AC67" s="447" t="e">
        <f ca="1"/>
        <v>#NAME?</v>
      </c>
      <c r="AD67" s="428"/>
    </row>
    <row r="68" spans="1:30" ht="11.25" customHeight="1" x14ac:dyDescent="0.2">
      <c r="A68" s="434" t="s">
        <v>223</v>
      </c>
      <c r="B68" s="436" t="s">
        <v>48</v>
      </c>
      <c r="C68" s="435" t="s">
        <v>222</v>
      </c>
      <c r="D68" s="435" t="s">
        <v>221</v>
      </c>
      <c r="E68" s="435" t="s">
        <v>220</v>
      </c>
      <c r="F68" s="435" t="s">
        <v>219</v>
      </c>
      <c r="G68" s="435" t="str">
        <f t="shared" si="19"/>
        <v>GbpLibor6M</v>
      </c>
      <c r="H68" s="434" t="str">
        <f t="shared" si="20"/>
        <v>GBPSB6L8Y_Quote</v>
      </c>
      <c r="I68" s="437">
        <v>0</v>
      </c>
      <c r="J68" s="241" t="e">
        <f ca="1">_xll.qlSwapRateHelper2(,H68,0,B68,Calendar,D68,E68,F68,G68,I68,C68,Discounting,PillarDate,,Permanent,Trigger,ObjectOverwrite)</f>
        <v>#NAME?</v>
      </c>
      <c r="L68" s="455" t="str">
        <f t="shared" si="17"/>
        <v>Sw</v>
      </c>
      <c r="M68" s="452" t="str">
        <f t="shared" si="18"/>
        <v>--</v>
      </c>
      <c r="N68" s="454" t="str">
        <f ca="1">IFERROR(_xll.qlRateHelperQuoteName(M68,Trigger),"--")</f>
        <v>--</v>
      </c>
      <c r="O68" s="453" t="str">
        <f ca="1">IFERROR(_xll.qlRateHelperQuoteValue($M68,Trigger),"--")</f>
        <v>--</v>
      </c>
      <c r="P68" s="452" t="b">
        <v>0</v>
      </c>
      <c r="Q68" s="452">
        <v>50</v>
      </c>
      <c r="R68" s="452">
        <v>1</v>
      </c>
      <c r="S68" s="451" t="str">
        <f ca="1">IFERROR(_xll.qlRateHelperEarliestDate(M68,Trigger),"--")</f>
        <v>--</v>
      </c>
      <c r="T68" s="451" t="str">
        <f ca="1">IFERROR(_xll.qlRateHelperPillarDate(M68,Trigger),"--")</f>
        <v>--</v>
      </c>
      <c r="V68" s="450" t="str">
        <f t="shared" ca="1" si="21"/>
        <v/>
      </c>
      <c r="W68" s="450" t="e">
        <f ca="1"/>
        <v>#NAME?</v>
      </c>
      <c r="X68" s="450" t="str">
        <f ca="1">IFERROR(_xll.qlRateHelperQuoteName(W68,Trigger),"")</f>
        <v/>
      </c>
      <c r="Y68" s="447" t="str">
        <f ca="1">IFERROR(_xll.qlRateHelperRate(W68,Trigger),"")</f>
        <v/>
      </c>
      <c r="Z68" s="449" t="str">
        <f ca="1">IF(ISERROR(_xll.qlSwapRateHelperSpread($W68)),IF(ISERROR(_xll.qlFuturesRateHelperConvexityAdjustment($W68)),"",_xll.qlFuturesRateHelperConvexityAdjustment($W68)),_xll.qlSwapRateHelperSpread($W68))</f>
        <v/>
      </c>
      <c r="AA68" s="448" t="str">
        <f ca="1">IFERROR(_xll.qlRateHelperEarliestDate(W68,Trigger),"")</f>
        <v/>
      </c>
      <c r="AB68" s="448" t="str">
        <f ca="1">IFERROR(_xll.qlRateHelperPillarDate(W68,Trigger),"")</f>
        <v/>
      </c>
      <c r="AC68" s="447" t="e">
        <f ca="1"/>
        <v>#NAME?</v>
      </c>
      <c r="AD68" s="428"/>
    </row>
    <row r="69" spans="1:30" ht="11.25" customHeight="1" x14ac:dyDescent="0.2">
      <c r="A69" s="434" t="s">
        <v>223</v>
      </c>
      <c r="B69" s="436" t="s">
        <v>47</v>
      </c>
      <c r="C69" s="435" t="s">
        <v>222</v>
      </c>
      <c r="D69" s="435" t="s">
        <v>221</v>
      </c>
      <c r="E69" s="435" t="s">
        <v>220</v>
      </c>
      <c r="F69" s="435" t="s">
        <v>219</v>
      </c>
      <c r="G69" s="435" t="str">
        <f t="shared" si="19"/>
        <v>GbpLibor6M</v>
      </c>
      <c r="H69" s="434" t="str">
        <f t="shared" si="20"/>
        <v>GBPSB6L9Y_Quote</v>
      </c>
      <c r="I69" s="437">
        <v>0</v>
      </c>
      <c r="J69" s="241" t="e">
        <f ca="1">_xll.qlSwapRateHelper2(,H69,0,B69,Calendar,D69,E69,F69,G69,I69,C69,Discounting,PillarDate,,Permanent,Trigger,ObjectOverwrite)</f>
        <v>#NAME?</v>
      </c>
      <c r="L69" s="455" t="str">
        <f t="shared" si="17"/>
        <v>Sw</v>
      </c>
      <c r="M69" s="452" t="e">
        <f t="shared" ca="1" si="18"/>
        <v>#NAME?</v>
      </c>
      <c r="N69" s="454" t="str">
        <f ca="1">IFERROR(_xll.qlRateHelperQuoteName(M69,Trigger),"--")</f>
        <v>--</v>
      </c>
      <c r="O69" s="453" t="str">
        <f ca="1">IFERROR(_xll.qlRateHelperQuoteValue($M69,Trigger),"--")</f>
        <v>--</v>
      </c>
      <c r="P69" s="452" t="b">
        <v>1</v>
      </c>
      <c r="Q69" s="452">
        <v>50</v>
      </c>
      <c r="R69" s="452">
        <v>1</v>
      </c>
      <c r="S69" s="451" t="str">
        <f ca="1">IFERROR(_xll.qlRateHelperEarliestDate(M69,Trigger),"--")</f>
        <v>--</v>
      </c>
      <c r="T69" s="451" t="str">
        <f ca="1">IFERROR(_xll.qlRateHelperPillarDate(M69,Trigger),"--")</f>
        <v>--</v>
      </c>
      <c r="V69" s="450" t="str">
        <f t="shared" ca="1" si="21"/>
        <v/>
      </c>
      <c r="W69" s="450" t="e">
        <f ca="1"/>
        <v>#NAME?</v>
      </c>
      <c r="X69" s="450" t="str">
        <f ca="1">IFERROR(_xll.qlRateHelperQuoteName(W69,Trigger),"")</f>
        <v/>
      </c>
      <c r="Y69" s="447" t="str">
        <f ca="1">IFERROR(_xll.qlRateHelperRate(W69,Trigger),"")</f>
        <v/>
      </c>
      <c r="Z69" s="449" t="str">
        <f ca="1">IF(ISERROR(_xll.qlSwapRateHelperSpread($W69)),IF(ISERROR(_xll.qlFuturesRateHelperConvexityAdjustment($W69)),"",_xll.qlFuturesRateHelperConvexityAdjustment($W69)),_xll.qlSwapRateHelperSpread($W69))</f>
        <v/>
      </c>
      <c r="AA69" s="448" t="str">
        <f ca="1">IFERROR(_xll.qlRateHelperEarliestDate(W69,Trigger),"")</f>
        <v/>
      </c>
      <c r="AB69" s="448" t="str">
        <f ca="1">IFERROR(_xll.qlRateHelperPillarDate(W69,Trigger),"")</f>
        <v/>
      </c>
      <c r="AC69" s="447" t="e">
        <f ca="1"/>
        <v>#NAME?</v>
      </c>
      <c r="AD69" s="428"/>
    </row>
    <row r="70" spans="1:30" ht="11.25" customHeight="1" x14ac:dyDescent="0.2">
      <c r="A70" s="434" t="s">
        <v>223</v>
      </c>
      <c r="B70" s="436" t="s">
        <v>46</v>
      </c>
      <c r="C70" s="435" t="s">
        <v>222</v>
      </c>
      <c r="D70" s="435" t="s">
        <v>221</v>
      </c>
      <c r="E70" s="435" t="s">
        <v>220</v>
      </c>
      <c r="F70" s="435" t="s">
        <v>219</v>
      </c>
      <c r="G70" s="435" t="str">
        <f t="shared" si="19"/>
        <v>GbpLibor6M</v>
      </c>
      <c r="H70" s="434" t="str">
        <f t="shared" si="20"/>
        <v>GBPSB6L10Y_Quote</v>
      </c>
      <c r="I70" s="437">
        <v>0</v>
      </c>
      <c r="J70" s="241" t="e">
        <f ca="1">_xll.qlSwapRateHelper2(,H70,0,B70,Calendar,D70,E70,F70,G70,I70,C70,Discounting,PillarDate,,Permanent,Trigger,ObjectOverwrite)</f>
        <v>#NAME?</v>
      </c>
      <c r="L70" s="455" t="str">
        <f t="shared" si="17"/>
        <v>Sw</v>
      </c>
      <c r="M70" s="452" t="str">
        <f t="shared" si="18"/>
        <v>--</v>
      </c>
      <c r="N70" s="454" t="str">
        <f ca="1">IFERROR(_xll.qlRateHelperQuoteName(M70,Trigger),"--")</f>
        <v>--</v>
      </c>
      <c r="O70" s="453" t="str">
        <f ca="1">IFERROR(_xll.qlRateHelperQuoteValue($M70,Trigger),"--")</f>
        <v>--</v>
      </c>
      <c r="P70" s="452" t="b">
        <v>0</v>
      </c>
      <c r="Q70" s="452">
        <v>50</v>
      </c>
      <c r="R70" s="452">
        <v>1</v>
      </c>
      <c r="S70" s="451" t="str">
        <f ca="1">IFERROR(_xll.qlRateHelperEarliestDate(M70,Trigger),"--")</f>
        <v>--</v>
      </c>
      <c r="T70" s="451" t="str">
        <f ca="1">IFERROR(_xll.qlRateHelperPillarDate(M70,Trigger),"--")</f>
        <v>--</v>
      </c>
      <c r="V70" s="450" t="str">
        <f t="shared" ca="1" si="21"/>
        <v/>
      </c>
      <c r="W70" s="450" t="e">
        <f ca="1"/>
        <v>#NAME?</v>
      </c>
      <c r="X70" s="450" t="str">
        <f ca="1">IFERROR(_xll.qlRateHelperQuoteName(W70,Trigger),"")</f>
        <v/>
      </c>
      <c r="Y70" s="447" t="str">
        <f ca="1">IFERROR(_xll.qlRateHelperRate(W70,Trigger),"")</f>
        <v/>
      </c>
      <c r="Z70" s="449" t="str">
        <f ca="1">IF(ISERROR(_xll.qlSwapRateHelperSpread($W70)),IF(ISERROR(_xll.qlFuturesRateHelperConvexityAdjustment($W70)),"",_xll.qlFuturesRateHelperConvexityAdjustment($W70)),_xll.qlSwapRateHelperSpread($W70))</f>
        <v/>
      </c>
      <c r="AA70" s="448" t="str">
        <f ca="1">IFERROR(_xll.qlRateHelperEarliestDate(W70,Trigger),"")</f>
        <v/>
      </c>
      <c r="AB70" s="448" t="str">
        <f ca="1">IFERROR(_xll.qlRateHelperPillarDate(W70,Trigger),"")</f>
        <v/>
      </c>
      <c r="AC70" s="447" t="e">
        <f ca="1"/>
        <v>#NAME?</v>
      </c>
      <c r="AD70" s="428"/>
    </row>
    <row r="71" spans="1:30" ht="11.25" customHeight="1" x14ac:dyDescent="0.2">
      <c r="A71" s="434" t="s">
        <v>223</v>
      </c>
      <c r="B71" s="436" t="s">
        <v>45</v>
      </c>
      <c r="C71" s="435" t="s">
        <v>222</v>
      </c>
      <c r="D71" s="435" t="s">
        <v>221</v>
      </c>
      <c r="E71" s="435" t="s">
        <v>220</v>
      </c>
      <c r="F71" s="435" t="s">
        <v>219</v>
      </c>
      <c r="G71" s="435" t="str">
        <f t="shared" si="19"/>
        <v>GbpLibor6M</v>
      </c>
      <c r="H71" s="434" t="str">
        <f t="shared" si="20"/>
        <v>GBPSB6L11Y_Quote</v>
      </c>
      <c r="I71" s="437">
        <v>0</v>
      </c>
      <c r="J71" s="241"/>
      <c r="L71" s="455" t="str">
        <f t="shared" si="17"/>
        <v>Sw</v>
      </c>
      <c r="M71" s="452" t="str">
        <f t="shared" si="18"/>
        <v>--</v>
      </c>
      <c r="N71" s="454" t="str">
        <f ca="1">IFERROR(_xll.qlRateHelperQuoteName(M71,Trigger),"--")</f>
        <v>--</v>
      </c>
      <c r="O71" s="453" t="str">
        <f ca="1">IFERROR(_xll.qlRateHelperQuoteValue($M71,Trigger),"--")</f>
        <v>--</v>
      </c>
      <c r="P71" s="452" t="b">
        <v>0</v>
      </c>
      <c r="Q71" s="452">
        <v>50</v>
      </c>
      <c r="R71" s="452">
        <v>1</v>
      </c>
      <c r="S71" s="451" t="str">
        <f ca="1">IFERROR(_xll.qlRateHelperEarliestDate(M71,Trigger),"--")</f>
        <v>--</v>
      </c>
      <c r="T71" s="451" t="str">
        <f ca="1">IFERROR(_xll.qlRateHelperPillarDate(M71,Trigger),"--")</f>
        <v>--</v>
      </c>
      <c r="V71" s="450" t="str">
        <f t="shared" ca="1" si="21"/>
        <v/>
      </c>
      <c r="W71" s="450" t="e">
        <f ca="1"/>
        <v>#NAME?</v>
      </c>
      <c r="X71" s="450" t="str">
        <f ca="1">IFERROR(_xll.qlRateHelperQuoteName(W71,Trigger),"")</f>
        <v/>
      </c>
      <c r="Y71" s="447" t="str">
        <f ca="1">IFERROR(_xll.qlRateHelperRate(W71,Trigger),"")</f>
        <v/>
      </c>
      <c r="Z71" s="449" t="str">
        <f ca="1">IF(ISERROR(_xll.qlSwapRateHelperSpread($W71)),IF(ISERROR(_xll.qlFuturesRateHelperConvexityAdjustment($W71)),"",_xll.qlFuturesRateHelperConvexityAdjustment($W71)),_xll.qlSwapRateHelperSpread($W71))</f>
        <v/>
      </c>
      <c r="AA71" s="448" t="str">
        <f ca="1">IFERROR(_xll.qlRateHelperEarliestDate(W71,Trigger),"")</f>
        <v/>
      </c>
      <c r="AB71" s="448" t="str">
        <f ca="1">IFERROR(_xll.qlRateHelperPillarDate(W71,Trigger),"")</f>
        <v/>
      </c>
      <c r="AC71" s="447" t="e">
        <f ca="1"/>
        <v>#NAME?</v>
      </c>
      <c r="AD71" s="428"/>
    </row>
    <row r="72" spans="1:30" ht="11.25" customHeight="1" x14ac:dyDescent="0.2">
      <c r="A72" s="434" t="s">
        <v>223</v>
      </c>
      <c r="B72" s="436" t="s">
        <v>44</v>
      </c>
      <c r="C72" s="435" t="s">
        <v>222</v>
      </c>
      <c r="D72" s="435" t="s">
        <v>221</v>
      </c>
      <c r="E72" s="435" t="s">
        <v>220</v>
      </c>
      <c r="F72" s="435" t="s">
        <v>219</v>
      </c>
      <c r="G72" s="435" t="str">
        <f t="shared" si="19"/>
        <v>GbpLibor6M</v>
      </c>
      <c r="H72" s="434" t="str">
        <f t="shared" si="20"/>
        <v>GBPSB6L12Y_Quote</v>
      </c>
      <c r="I72" s="437">
        <v>0</v>
      </c>
      <c r="J72" s="241" t="e">
        <f ca="1">_xll.qlSwapRateHelper2(,H72,0,B72,Calendar,D72,E72,F72,G72,I72,C72,Discounting,PillarDate,,Permanent,Trigger,ObjectOverwrite)</f>
        <v>#NAME?</v>
      </c>
      <c r="L72" s="455" t="str">
        <f t="shared" si="17"/>
        <v>Sw</v>
      </c>
      <c r="M72" s="452" t="str">
        <f t="shared" si="18"/>
        <v>--</v>
      </c>
      <c r="N72" s="454" t="str">
        <f ca="1">IFERROR(_xll.qlRateHelperQuoteName(M72,Trigger),"--")</f>
        <v>--</v>
      </c>
      <c r="O72" s="453" t="str">
        <f ca="1">IFERROR(_xll.qlRateHelperQuoteValue($M72,Trigger),"--")</f>
        <v>--</v>
      </c>
      <c r="P72" s="452" t="b">
        <v>0</v>
      </c>
      <c r="Q72" s="452">
        <v>50</v>
      </c>
      <c r="R72" s="452">
        <v>1</v>
      </c>
      <c r="S72" s="451" t="str">
        <f ca="1">IFERROR(_xll.qlRateHelperEarliestDate(M72,Trigger),"--")</f>
        <v>--</v>
      </c>
      <c r="T72" s="451" t="str">
        <f ca="1">IFERROR(_xll.qlRateHelperPillarDate(M72,Trigger),"--")</f>
        <v>--</v>
      </c>
      <c r="V72" s="450" t="str">
        <f t="shared" ca="1" si="21"/>
        <v/>
      </c>
      <c r="W72" s="450" t="e">
        <f ca="1"/>
        <v>#NAME?</v>
      </c>
      <c r="X72" s="450" t="str">
        <f ca="1">IFERROR(_xll.qlRateHelperQuoteName(W72,Trigger),"")</f>
        <v/>
      </c>
      <c r="Y72" s="447" t="str">
        <f ca="1">IFERROR(_xll.qlRateHelperRate(W72,Trigger),"")</f>
        <v/>
      </c>
      <c r="Z72" s="449" t="str">
        <f ca="1">IF(ISERROR(_xll.qlSwapRateHelperSpread($W72)),IF(ISERROR(_xll.qlFuturesRateHelperConvexityAdjustment($W72)),"",_xll.qlFuturesRateHelperConvexityAdjustment($W72)),_xll.qlSwapRateHelperSpread($W72))</f>
        <v/>
      </c>
      <c r="AA72" s="448" t="str">
        <f ca="1">IFERROR(_xll.qlRateHelperEarliestDate(W72,Trigger),"")</f>
        <v/>
      </c>
      <c r="AB72" s="448" t="str">
        <f ca="1">IFERROR(_xll.qlRateHelperPillarDate(W72,Trigger),"")</f>
        <v/>
      </c>
      <c r="AC72" s="447" t="e">
        <f ca="1"/>
        <v>#NAME?</v>
      </c>
      <c r="AD72" s="428"/>
    </row>
    <row r="73" spans="1:30" ht="11.25" customHeight="1" x14ac:dyDescent="0.2">
      <c r="A73" s="434" t="s">
        <v>223</v>
      </c>
      <c r="B73" s="436" t="s">
        <v>43</v>
      </c>
      <c r="C73" s="435" t="s">
        <v>222</v>
      </c>
      <c r="D73" s="435" t="s">
        <v>221</v>
      </c>
      <c r="E73" s="435" t="s">
        <v>220</v>
      </c>
      <c r="F73" s="435" t="s">
        <v>219</v>
      </c>
      <c r="G73" s="435" t="str">
        <f t="shared" si="19"/>
        <v>GbpLibor6M</v>
      </c>
      <c r="H73" s="434" t="str">
        <f t="shared" si="20"/>
        <v>GBPSB6L13Y_Quote</v>
      </c>
      <c r="I73" s="437">
        <v>0</v>
      </c>
      <c r="J73" s="241"/>
      <c r="L73" s="455" t="str">
        <f t="shared" si="17"/>
        <v>Sw</v>
      </c>
      <c r="M73" s="452" t="str">
        <f t="shared" si="18"/>
        <v>--</v>
      </c>
      <c r="N73" s="454" t="str">
        <f ca="1">IFERROR(_xll.qlRateHelperQuoteName(M73,Trigger),"--")</f>
        <v>--</v>
      </c>
      <c r="O73" s="453" t="str">
        <f ca="1">IFERROR(_xll.qlRateHelperQuoteValue($M73,Trigger),"--")</f>
        <v>--</v>
      </c>
      <c r="P73" s="452" t="b">
        <v>0</v>
      </c>
      <c r="Q73" s="452">
        <v>50</v>
      </c>
      <c r="R73" s="452">
        <v>1</v>
      </c>
      <c r="S73" s="451" t="str">
        <f ca="1">IFERROR(_xll.qlRateHelperEarliestDate(M73,Trigger),"--")</f>
        <v>--</v>
      </c>
      <c r="T73" s="451" t="str">
        <f ca="1">IFERROR(_xll.qlRateHelperPillarDate(M73,Trigger),"--")</f>
        <v>--</v>
      </c>
      <c r="V73" s="450" t="str">
        <f t="shared" ca="1" si="21"/>
        <v/>
      </c>
      <c r="W73" s="450" t="e">
        <f ca="1"/>
        <v>#NAME?</v>
      </c>
      <c r="X73" s="450" t="str">
        <f ca="1">IFERROR(_xll.qlRateHelperQuoteName(W73,Trigger),"")</f>
        <v/>
      </c>
      <c r="Y73" s="447" t="str">
        <f ca="1">IFERROR(_xll.qlRateHelperRate(W73,Trigger),"")</f>
        <v/>
      </c>
      <c r="Z73" s="449" t="str">
        <f ca="1">IF(ISERROR(_xll.qlSwapRateHelperSpread($W73)),IF(ISERROR(_xll.qlFuturesRateHelperConvexityAdjustment($W73)),"",_xll.qlFuturesRateHelperConvexityAdjustment($W73)),_xll.qlSwapRateHelperSpread($W73))</f>
        <v/>
      </c>
      <c r="AA73" s="448" t="str">
        <f ca="1">IFERROR(_xll.qlRateHelperEarliestDate(W73,Trigger),"")</f>
        <v/>
      </c>
      <c r="AB73" s="448" t="str">
        <f ca="1">IFERROR(_xll.qlRateHelperPillarDate(W73,Trigger),"")</f>
        <v/>
      </c>
      <c r="AC73" s="447" t="e">
        <f ca="1"/>
        <v>#NAME?</v>
      </c>
      <c r="AD73" s="428"/>
    </row>
    <row r="74" spans="1:30" ht="11.25" customHeight="1" x14ac:dyDescent="0.2">
      <c r="A74" s="434" t="s">
        <v>223</v>
      </c>
      <c r="B74" s="436" t="s">
        <v>42</v>
      </c>
      <c r="C74" s="435" t="s">
        <v>222</v>
      </c>
      <c r="D74" s="435" t="s">
        <v>221</v>
      </c>
      <c r="E74" s="435" t="s">
        <v>220</v>
      </c>
      <c r="F74" s="435" t="s">
        <v>219</v>
      </c>
      <c r="G74" s="435" t="str">
        <f t="shared" si="19"/>
        <v>GbpLibor6M</v>
      </c>
      <c r="H74" s="434" t="str">
        <f t="shared" si="20"/>
        <v>GBPSB6L14Y_Quote</v>
      </c>
      <c r="I74" s="437">
        <v>0</v>
      </c>
      <c r="J74" s="241"/>
      <c r="L74" s="455" t="str">
        <f t="shared" si="17"/>
        <v>Sw</v>
      </c>
      <c r="M74" s="452" t="e">
        <f t="shared" ca="1" si="18"/>
        <v>#NAME?</v>
      </c>
      <c r="N74" s="454" t="str">
        <f ca="1">IFERROR(_xll.qlRateHelperQuoteName(M74,Trigger),"--")</f>
        <v>--</v>
      </c>
      <c r="O74" s="453" t="str">
        <f ca="1">IFERROR(_xll.qlRateHelperQuoteValue($M74,Trigger),"--")</f>
        <v>--</v>
      </c>
      <c r="P74" s="452" t="b">
        <v>1</v>
      </c>
      <c r="Q74" s="452">
        <v>50</v>
      </c>
      <c r="R74" s="452">
        <v>1</v>
      </c>
      <c r="S74" s="451" t="str">
        <f ca="1">IFERROR(_xll.qlRateHelperEarliestDate(M74,Trigger),"--")</f>
        <v>--</v>
      </c>
      <c r="T74" s="451" t="str">
        <f ca="1">IFERROR(_xll.qlRateHelperPillarDate(M74,Trigger),"--")</f>
        <v>--</v>
      </c>
      <c r="V74" s="450" t="str">
        <f t="shared" ca="1" si="21"/>
        <v/>
      </c>
      <c r="W74" s="450" t="e">
        <f ca="1"/>
        <v>#NAME?</v>
      </c>
      <c r="X74" s="450" t="str">
        <f ca="1">IFERROR(_xll.qlRateHelperQuoteName(W74,Trigger),"")</f>
        <v/>
      </c>
      <c r="Y74" s="447" t="str">
        <f ca="1">IFERROR(_xll.qlRateHelperRate(W74,Trigger),"")</f>
        <v/>
      </c>
      <c r="Z74" s="449" t="str">
        <f ca="1">IF(ISERROR(_xll.qlSwapRateHelperSpread($W74)),IF(ISERROR(_xll.qlFuturesRateHelperConvexityAdjustment($W74)),"",_xll.qlFuturesRateHelperConvexityAdjustment($W74)),_xll.qlSwapRateHelperSpread($W74))</f>
        <v/>
      </c>
      <c r="AA74" s="448" t="str">
        <f ca="1">IFERROR(_xll.qlRateHelperEarliestDate(W74,Trigger),"")</f>
        <v/>
      </c>
      <c r="AB74" s="448" t="str">
        <f ca="1">IFERROR(_xll.qlRateHelperPillarDate(W74,Trigger),"")</f>
        <v/>
      </c>
      <c r="AC74" s="447" t="e">
        <f ca="1"/>
        <v>#NAME?</v>
      </c>
      <c r="AD74" s="428"/>
    </row>
    <row r="75" spans="1:30" ht="11.25" customHeight="1" x14ac:dyDescent="0.2">
      <c r="A75" s="434" t="s">
        <v>223</v>
      </c>
      <c r="B75" s="436" t="s">
        <v>41</v>
      </c>
      <c r="C75" s="435" t="s">
        <v>222</v>
      </c>
      <c r="D75" s="435" t="s">
        <v>221</v>
      </c>
      <c r="E75" s="435" t="s">
        <v>220</v>
      </c>
      <c r="F75" s="435" t="s">
        <v>219</v>
      </c>
      <c r="G75" s="435" t="str">
        <f t="shared" si="19"/>
        <v>GbpLibor6M</v>
      </c>
      <c r="H75" s="434" t="str">
        <f t="shared" si="20"/>
        <v>GBPSB6L15Y_Quote</v>
      </c>
      <c r="I75" s="437">
        <v>0</v>
      </c>
      <c r="J75" s="241" t="e">
        <f ca="1">_xll.qlSwapRateHelper2(,H75,0,B75,Calendar,D75,E75,F75,G75,I75,C75,Discounting,PillarDate,,Permanent,Trigger,ObjectOverwrite)</f>
        <v>#NAME?</v>
      </c>
      <c r="L75" s="455" t="str">
        <f t="shared" si="17"/>
        <v>Sw</v>
      </c>
      <c r="M75" s="452" t="str">
        <f t="shared" si="18"/>
        <v>--</v>
      </c>
      <c r="N75" s="454" t="str">
        <f ca="1">IFERROR(_xll.qlRateHelperQuoteName(M75,Trigger),"--")</f>
        <v>--</v>
      </c>
      <c r="O75" s="453" t="str">
        <f ca="1">IFERROR(_xll.qlRateHelperQuoteValue($M75,Trigger),"--")</f>
        <v>--</v>
      </c>
      <c r="P75" s="452" t="b">
        <v>0</v>
      </c>
      <c r="Q75" s="452">
        <v>50</v>
      </c>
      <c r="R75" s="452">
        <v>1</v>
      </c>
      <c r="S75" s="451" t="str">
        <f ca="1">IFERROR(_xll.qlRateHelperEarliestDate(M75,Trigger),"--")</f>
        <v>--</v>
      </c>
      <c r="T75" s="451" t="str">
        <f ca="1">IFERROR(_xll.qlRateHelperPillarDate(M75,Trigger),"--")</f>
        <v>--</v>
      </c>
      <c r="V75" s="450" t="str">
        <f t="shared" ca="1" si="21"/>
        <v/>
      </c>
      <c r="W75" s="450" t="e">
        <f ca="1"/>
        <v>#NAME?</v>
      </c>
      <c r="X75" s="450" t="str">
        <f ca="1">IFERROR(_xll.qlRateHelperQuoteName(W75,Trigger),"")</f>
        <v/>
      </c>
      <c r="Y75" s="447" t="str">
        <f ca="1">IFERROR(_xll.qlRateHelperRate(W75,Trigger),"")</f>
        <v/>
      </c>
      <c r="Z75" s="449" t="str">
        <f ca="1">IF(ISERROR(_xll.qlSwapRateHelperSpread($W75)),IF(ISERROR(_xll.qlFuturesRateHelperConvexityAdjustment($W75)),"",_xll.qlFuturesRateHelperConvexityAdjustment($W75)),_xll.qlSwapRateHelperSpread($W75))</f>
        <v/>
      </c>
      <c r="AA75" s="448" t="str">
        <f ca="1">IFERROR(_xll.qlRateHelperEarliestDate(W75,Trigger),"")</f>
        <v/>
      </c>
      <c r="AB75" s="448" t="str">
        <f ca="1">IFERROR(_xll.qlRateHelperPillarDate(W75,Trigger),"")</f>
        <v/>
      </c>
      <c r="AC75" s="447" t="e">
        <f ca="1"/>
        <v>#NAME?</v>
      </c>
      <c r="AD75" s="428"/>
    </row>
    <row r="76" spans="1:30" ht="11.25" customHeight="1" x14ac:dyDescent="0.2">
      <c r="A76" s="434" t="s">
        <v>223</v>
      </c>
      <c r="B76" s="436" t="s">
        <v>40</v>
      </c>
      <c r="C76" s="435" t="s">
        <v>222</v>
      </c>
      <c r="D76" s="435" t="s">
        <v>221</v>
      </c>
      <c r="E76" s="435" t="s">
        <v>220</v>
      </c>
      <c r="F76" s="435" t="s">
        <v>219</v>
      </c>
      <c r="G76" s="435" t="str">
        <f t="shared" si="19"/>
        <v>GbpLibor6M</v>
      </c>
      <c r="H76" s="434" t="str">
        <f t="shared" si="20"/>
        <v>GBPSB6L16Y_Quote</v>
      </c>
      <c r="I76" s="437">
        <v>0</v>
      </c>
      <c r="J76" s="241"/>
      <c r="L76" s="455" t="str">
        <f t="shared" si="17"/>
        <v>Sw</v>
      </c>
      <c r="M76" s="452" t="str">
        <f t="shared" si="18"/>
        <v>--</v>
      </c>
      <c r="N76" s="454" t="str">
        <f ca="1">IFERROR(_xll.qlRateHelperQuoteName(M76,Trigger),"--")</f>
        <v>--</v>
      </c>
      <c r="O76" s="453" t="str">
        <f ca="1">IFERROR(_xll.qlRateHelperQuoteValue($M76,Trigger),"--")</f>
        <v>--</v>
      </c>
      <c r="P76" s="452" t="b">
        <v>0</v>
      </c>
      <c r="Q76" s="452">
        <v>50</v>
      </c>
      <c r="R76" s="452">
        <v>1</v>
      </c>
      <c r="S76" s="451" t="str">
        <f ca="1">IFERROR(_xll.qlRateHelperEarliestDate(M76,Trigger),"--")</f>
        <v>--</v>
      </c>
      <c r="T76" s="451" t="str">
        <f ca="1">IFERROR(_xll.qlRateHelperPillarDate(M76,Trigger),"--")</f>
        <v>--</v>
      </c>
      <c r="V76" s="450" t="str">
        <f t="shared" ca="1" si="21"/>
        <v/>
      </c>
      <c r="W76" s="450" t="e">
        <f ca="1"/>
        <v>#NAME?</v>
      </c>
      <c r="X76" s="450" t="str">
        <f ca="1">IFERROR(_xll.qlRateHelperQuoteName(W76,Trigger),"")</f>
        <v/>
      </c>
      <c r="Y76" s="447" t="str">
        <f ca="1">IFERROR(_xll.qlRateHelperRate(W76,Trigger),"")</f>
        <v/>
      </c>
      <c r="Z76" s="449" t="str">
        <f ca="1">IF(ISERROR(_xll.qlSwapRateHelperSpread($W76)),IF(ISERROR(_xll.qlFuturesRateHelperConvexityAdjustment($W76)),"",_xll.qlFuturesRateHelperConvexityAdjustment($W76)),_xll.qlSwapRateHelperSpread($W76))</f>
        <v/>
      </c>
      <c r="AA76" s="448" t="str">
        <f ca="1">IFERROR(_xll.qlRateHelperEarliestDate(W76,Trigger),"")</f>
        <v/>
      </c>
      <c r="AB76" s="448" t="str">
        <f ca="1">IFERROR(_xll.qlRateHelperPillarDate(W76,Trigger),"")</f>
        <v/>
      </c>
      <c r="AC76" s="447" t="e">
        <f ca="1"/>
        <v>#NAME?</v>
      </c>
      <c r="AD76" s="428"/>
    </row>
    <row r="77" spans="1:30" ht="11.25" customHeight="1" x14ac:dyDescent="0.2">
      <c r="A77" s="434" t="s">
        <v>223</v>
      </c>
      <c r="B77" s="436" t="s">
        <v>39</v>
      </c>
      <c r="C77" s="435" t="s">
        <v>222</v>
      </c>
      <c r="D77" s="435" t="s">
        <v>221</v>
      </c>
      <c r="E77" s="435" t="s">
        <v>220</v>
      </c>
      <c r="F77" s="435" t="s">
        <v>219</v>
      </c>
      <c r="G77" s="435" t="str">
        <f t="shared" si="19"/>
        <v>GbpLibor6M</v>
      </c>
      <c r="H77" s="434" t="str">
        <f t="shared" si="20"/>
        <v>GBPSB6L17Y_Quote</v>
      </c>
      <c r="I77" s="437">
        <v>0</v>
      </c>
      <c r="J77" s="241"/>
      <c r="L77" s="455" t="str">
        <f t="shared" si="17"/>
        <v>Sw</v>
      </c>
      <c r="M77" s="452" t="str">
        <f t="shared" si="18"/>
        <v>--</v>
      </c>
      <c r="N77" s="454" t="str">
        <f ca="1">IFERROR(_xll.qlRateHelperQuoteName(M77,Trigger),"--")</f>
        <v>--</v>
      </c>
      <c r="O77" s="453" t="str">
        <f ca="1">IFERROR(_xll.qlRateHelperQuoteValue($M77,Trigger),"--")</f>
        <v>--</v>
      </c>
      <c r="P77" s="452" t="b">
        <v>0</v>
      </c>
      <c r="Q77" s="452">
        <v>50</v>
      </c>
      <c r="R77" s="452">
        <v>1</v>
      </c>
      <c r="S77" s="451" t="str">
        <f ca="1">IFERROR(_xll.qlRateHelperEarliestDate(M77,Trigger),"--")</f>
        <v>--</v>
      </c>
      <c r="T77" s="451" t="str">
        <f ca="1">IFERROR(_xll.qlRateHelperPillarDate(M77,Trigger),"--")</f>
        <v>--</v>
      </c>
      <c r="V77" s="450" t="str">
        <f t="shared" ca="1" si="21"/>
        <v/>
      </c>
      <c r="W77" s="450" t="e">
        <f ca="1"/>
        <v>#NAME?</v>
      </c>
      <c r="X77" s="450" t="str">
        <f ca="1">IFERROR(_xll.qlRateHelperQuoteName(W77,Trigger),"")</f>
        <v/>
      </c>
      <c r="Y77" s="447" t="str">
        <f ca="1">IFERROR(_xll.qlRateHelperRate(W77,Trigger),"")</f>
        <v/>
      </c>
      <c r="Z77" s="449" t="str">
        <f ca="1">IF(ISERROR(_xll.qlSwapRateHelperSpread($W77)),IF(ISERROR(_xll.qlFuturesRateHelperConvexityAdjustment($W77)),"",_xll.qlFuturesRateHelperConvexityAdjustment($W77)),_xll.qlSwapRateHelperSpread($W77))</f>
        <v/>
      </c>
      <c r="AA77" s="448" t="str">
        <f ca="1">IFERROR(_xll.qlRateHelperEarliestDate(W77,Trigger),"")</f>
        <v/>
      </c>
      <c r="AB77" s="448" t="str">
        <f ca="1">IFERROR(_xll.qlRateHelperPillarDate(W77,Trigger),"")</f>
        <v/>
      </c>
      <c r="AC77" s="447" t="e">
        <f ca="1"/>
        <v>#NAME?</v>
      </c>
      <c r="AD77" s="428"/>
    </row>
    <row r="78" spans="1:30" ht="11.25" customHeight="1" x14ac:dyDescent="0.2">
      <c r="A78" s="434" t="s">
        <v>223</v>
      </c>
      <c r="B78" s="436" t="s">
        <v>38</v>
      </c>
      <c r="C78" s="435" t="s">
        <v>222</v>
      </c>
      <c r="D78" s="435" t="s">
        <v>221</v>
      </c>
      <c r="E78" s="435" t="s">
        <v>220</v>
      </c>
      <c r="F78" s="435" t="s">
        <v>219</v>
      </c>
      <c r="G78" s="435" t="str">
        <f t="shared" si="19"/>
        <v>GbpLibor6M</v>
      </c>
      <c r="H78" s="434" t="str">
        <f t="shared" si="20"/>
        <v>GBPSB6L18Y_Quote</v>
      </c>
      <c r="I78" s="437">
        <v>0</v>
      </c>
      <c r="J78" s="241"/>
      <c r="L78" s="455" t="str">
        <f t="shared" si="17"/>
        <v>Sw</v>
      </c>
      <c r="M78" s="452" t="str">
        <f t="shared" si="18"/>
        <v>--</v>
      </c>
      <c r="N78" s="454" t="str">
        <f ca="1">IFERROR(_xll.qlRateHelperQuoteName(M78,Trigger),"--")</f>
        <v>--</v>
      </c>
      <c r="O78" s="453" t="str">
        <f ca="1">IFERROR(_xll.qlRateHelperQuoteValue($M78,Trigger),"--")</f>
        <v>--</v>
      </c>
      <c r="P78" s="452" t="b">
        <v>0</v>
      </c>
      <c r="Q78" s="452">
        <v>50</v>
      </c>
      <c r="R78" s="452">
        <v>1</v>
      </c>
      <c r="S78" s="451" t="str">
        <f ca="1">IFERROR(_xll.qlRateHelperEarliestDate(M78,Trigger),"--")</f>
        <v>--</v>
      </c>
      <c r="T78" s="451" t="str">
        <f ca="1">IFERROR(_xll.qlRateHelperPillarDate(M78,Trigger),"--")</f>
        <v>--</v>
      </c>
      <c r="V78" s="450" t="str">
        <f t="shared" ca="1" si="21"/>
        <v/>
      </c>
      <c r="W78" s="450" t="e">
        <f ca="1"/>
        <v>#NAME?</v>
      </c>
      <c r="X78" s="450" t="str">
        <f ca="1">IFERROR(_xll.qlRateHelperQuoteName(W78,Trigger),"")</f>
        <v/>
      </c>
      <c r="Y78" s="447" t="str">
        <f ca="1">IFERROR(_xll.qlRateHelperRate(W78,Trigger),"")</f>
        <v/>
      </c>
      <c r="Z78" s="449" t="str">
        <f ca="1">IF(ISERROR(_xll.qlSwapRateHelperSpread($W78)),IF(ISERROR(_xll.qlFuturesRateHelperConvexityAdjustment($W78)),"",_xll.qlFuturesRateHelperConvexityAdjustment($W78)),_xll.qlSwapRateHelperSpread($W78))</f>
        <v/>
      </c>
      <c r="AA78" s="448" t="str">
        <f ca="1">IFERROR(_xll.qlRateHelperEarliestDate(W78,Trigger),"")</f>
        <v/>
      </c>
      <c r="AB78" s="448" t="str">
        <f ca="1">IFERROR(_xll.qlRateHelperPillarDate(W78,Trigger),"")</f>
        <v/>
      </c>
      <c r="AC78" s="447" t="e">
        <f ca="1"/>
        <v>#NAME?</v>
      </c>
      <c r="AD78" s="428"/>
    </row>
    <row r="79" spans="1:30" ht="11.25" customHeight="1" x14ac:dyDescent="0.2">
      <c r="A79" s="434" t="s">
        <v>223</v>
      </c>
      <c r="B79" s="436" t="s">
        <v>37</v>
      </c>
      <c r="C79" s="435" t="s">
        <v>222</v>
      </c>
      <c r="D79" s="435" t="s">
        <v>221</v>
      </c>
      <c r="E79" s="435" t="s">
        <v>220</v>
      </c>
      <c r="F79" s="435" t="s">
        <v>219</v>
      </c>
      <c r="G79" s="435" t="str">
        <f t="shared" si="19"/>
        <v>GbpLibor6M</v>
      </c>
      <c r="H79" s="434" t="str">
        <f t="shared" si="20"/>
        <v>GBPSB6L19Y_Quote</v>
      </c>
      <c r="I79" s="437">
        <v>0</v>
      </c>
      <c r="J79" s="241"/>
      <c r="L79" s="455" t="str">
        <f t="shared" si="17"/>
        <v>Sw</v>
      </c>
      <c r="M79" s="452" t="e">
        <f t="shared" ca="1" si="18"/>
        <v>#NAME?</v>
      </c>
      <c r="N79" s="454" t="str">
        <f ca="1">IFERROR(_xll.qlRateHelperQuoteName(M79,Trigger),"--")</f>
        <v>--</v>
      </c>
      <c r="O79" s="453" t="str">
        <f ca="1">IFERROR(_xll.qlRateHelperQuoteValue($M79,Trigger),"--")</f>
        <v>--</v>
      </c>
      <c r="P79" s="452" t="b">
        <v>1</v>
      </c>
      <c r="Q79" s="452">
        <v>50</v>
      </c>
      <c r="R79" s="452">
        <v>1</v>
      </c>
      <c r="S79" s="451" t="str">
        <f ca="1">IFERROR(_xll.qlRateHelperEarliestDate(M79,Trigger),"--")</f>
        <v>--</v>
      </c>
      <c r="T79" s="451" t="str">
        <f ca="1">IFERROR(_xll.qlRateHelperPillarDate(M79,Trigger),"--")</f>
        <v>--</v>
      </c>
      <c r="V79" s="450" t="str">
        <f t="shared" ca="1" si="21"/>
        <v/>
      </c>
      <c r="W79" s="450" t="e">
        <f ca="1"/>
        <v>#NAME?</v>
      </c>
      <c r="X79" s="450" t="str">
        <f ca="1">IFERROR(_xll.qlRateHelperQuoteName(W79,Trigger),"")</f>
        <v/>
      </c>
      <c r="Y79" s="447" t="str">
        <f ca="1">IFERROR(_xll.qlRateHelperRate(W79,Trigger),"")</f>
        <v/>
      </c>
      <c r="Z79" s="449" t="str">
        <f ca="1">IF(ISERROR(_xll.qlSwapRateHelperSpread($W79)),IF(ISERROR(_xll.qlFuturesRateHelperConvexityAdjustment($W79)),"",_xll.qlFuturesRateHelperConvexityAdjustment($W79)),_xll.qlSwapRateHelperSpread($W79))</f>
        <v/>
      </c>
      <c r="AA79" s="448" t="str">
        <f ca="1">IFERROR(_xll.qlRateHelperEarliestDate(W79,Trigger),"")</f>
        <v/>
      </c>
      <c r="AB79" s="448" t="str">
        <f ca="1">IFERROR(_xll.qlRateHelperPillarDate(W79,Trigger),"")</f>
        <v/>
      </c>
      <c r="AC79" s="447" t="e">
        <f ca="1"/>
        <v>#NAME?</v>
      </c>
      <c r="AD79" s="428"/>
    </row>
    <row r="80" spans="1:30" ht="11.25" customHeight="1" x14ac:dyDescent="0.2">
      <c r="A80" s="434" t="s">
        <v>223</v>
      </c>
      <c r="B80" s="436" t="s">
        <v>36</v>
      </c>
      <c r="C80" s="435" t="s">
        <v>222</v>
      </c>
      <c r="D80" s="435" t="s">
        <v>221</v>
      </c>
      <c r="E80" s="435" t="s">
        <v>220</v>
      </c>
      <c r="F80" s="435" t="s">
        <v>219</v>
      </c>
      <c r="G80" s="435" t="str">
        <f t="shared" si="19"/>
        <v>GbpLibor6M</v>
      </c>
      <c r="H80" s="434" t="str">
        <f t="shared" si="20"/>
        <v>GBPSB6L20Y_Quote</v>
      </c>
      <c r="I80" s="437">
        <v>0</v>
      </c>
      <c r="J80" s="241" t="e">
        <f ca="1">_xll.qlSwapRateHelper2(,H80,0,B80,Calendar,D80,E80,F80,G80,I80,C80,Discounting,PillarDate,,Permanent,Trigger,ObjectOverwrite)</f>
        <v>#NAME?</v>
      </c>
      <c r="L80" s="455" t="str">
        <f t="shared" si="17"/>
        <v>Sw</v>
      </c>
      <c r="M80" s="452" t="str">
        <f t="shared" si="18"/>
        <v>--</v>
      </c>
      <c r="N80" s="454" t="str">
        <f ca="1">IFERROR(_xll.qlRateHelperQuoteName(M80,Trigger),"--")</f>
        <v>--</v>
      </c>
      <c r="O80" s="453" t="str">
        <f ca="1">IFERROR(_xll.qlRateHelperQuoteValue($M80,Trigger),"--")</f>
        <v>--</v>
      </c>
      <c r="P80" s="452" t="b">
        <v>0</v>
      </c>
      <c r="Q80" s="452">
        <v>50</v>
      </c>
      <c r="R80" s="452">
        <v>1</v>
      </c>
      <c r="S80" s="451" t="str">
        <f ca="1">IFERROR(_xll.qlRateHelperEarliestDate(M80,Trigger),"--")</f>
        <v>--</v>
      </c>
      <c r="T80" s="451" t="str">
        <f ca="1">IFERROR(_xll.qlRateHelperPillarDate(M80,Trigger),"--")</f>
        <v>--</v>
      </c>
      <c r="V80" s="450" t="str">
        <f t="shared" ca="1" si="21"/>
        <v/>
      </c>
      <c r="W80" s="450" t="e">
        <f ca="1"/>
        <v>#NAME?</v>
      </c>
      <c r="X80" s="450" t="str">
        <f ca="1">IFERROR(_xll.qlRateHelperQuoteName(W80,Trigger),"")</f>
        <v/>
      </c>
      <c r="Y80" s="447" t="str">
        <f ca="1">IFERROR(_xll.qlRateHelperRate(W80,Trigger),"")</f>
        <v/>
      </c>
      <c r="Z80" s="449" t="str">
        <f ca="1">IF(ISERROR(_xll.qlSwapRateHelperSpread($W80)),IF(ISERROR(_xll.qlFuturesRateHelperConvexityAdjustment($W80)),"",_xll.qlFuturesRateHelperConvexityAdjustment($W80)),_xll.qlSwapRateHelperSpread($W80))</f>
        <v/>
      </c>
      <c r="AA80" s="448" t="str">
        <f ca="1">IFERROR(_xll.qlRateHelperEarliestDate(W80,Trigger),"")</f>
        <v/>
      </c>
      <c r="AB80" s="448" t="str">
        <f ca="1">IFERROR(_xll.qlRateHelperPillarDate(W80,Trigger),"")</f>
        <v/>
      </c>
      <c r="AC80" s="447" t="e">
        <f ca="1"/>
        <v>#NAME?</v>
      </c>
      <c r="AD80" s="428"/>
    </row>
    <row r="81" spans="1:30" x14ac:dyDescent="0.2">
      <c r="A81" s="434" t="s">
        <v>223</v>
      </c>
      <c r="B81" s="436" t="s">
        <v>35</v>
      </c>
      <c r="C81" s="435" t="s">
        <v>222</v>
      </c>
      <c r="D81" s="435" t="s">
        <v>221</v>
      </c>
      <c r="E81" s="435" t="s">
        <v>220</v>
      </c>
      <c r="F81" s="435" t="s">
        <v>219</v>
      </c>
      <c r="G81" s="435" t="str">
        <f t="shared" si="19"/>
        <v>GbpLibor6M</v>
      </c>
      <c r="H81" s="434" t="str">
        <f t="shared" si="20"/>
        <v>GBPSB6L21Y_Quote</v>
      </c>
      <c r="I81" s="437">
        <v>0</v>
      </c>
      <c r="J81" s="241"/>
      <c r="L81" s="455" t="str">
        <f t="shared" si="17"/>
        <v>Sw</v>
      </c>
      <c r="M81" s="452" t="str">
        <f t="shared" si="18"/>
        <v>--</v>
      </c>
      <c r="N81" s="454" t="str">
        <f ca="1">IFERROR(_xll.qlRateHelperQuoteName(M81,Trigger),"--")</f>
        <v>--</v>
      </c>
      <c r="O81" s="453" t="str">
        <f ca="1">IFERROR(_xll.qlRateHelperQuoteValue($M81,Trigger),"--")</f>
        <v>--</v>
      </c>
      <c r="P81" s="452" t="b">
        <v>0</v>
      </c>
      <c r="Q81" s="452">
        <v>50</v>
      </c>
      <c r="R81" s="452">
        <v>1</v>
      </c>
      <c r="S81" s="451" t="str">
        <f ca="1">IFERROR(_xll.qlRateHelperEarliestDate(M81,Trigger),"--")</f>
        <v>--</v>
      </c>
      <c r="T81" s="451" t="str">
        <f ca="1">IFERROR(_xll.qlRateHelperPillarDate(M81,Trigger),"--")</f>
        <v>--</v>
      </c>
      <c r="V81" s="450" t="str">
        <f t="shared" ca="1" si="21"/>
        <v/>
      </c>
      <c r="W81" s="450" t="e">
        <f ca="1"/>
        <v>#NAME?</v>
      </c>
      <c r="X81" s="450" t="str">
        <f ca="1">IFERROR(_xll.qlRateHelperQuoteName(W81,Trigger),"")</f>
        <v/>
      </c>
      <c r="Y81" s="447" t="str">
        <f ca="1">IFERROR(_xll.qlRateHelperRate(W81,Trigger),"")</f>
        <v/>
      </c>
      <c r="Z81" s="449" t="str">
        <f ca="1">IF(ISERROR(_xll.qlSwapRateHelperSpread($W81)),IF(ISERROR(_xll.qlFuturesRateHelperConvexityAdjustment($W81)),"",_xll.qlFuturesRateHelperConvexityAdjustment($W81)),_xll.qlSwapRateHelperSpread($W81))</f>
        <v/>
      </c>
      <c r="AA81" s="448" t="str">
        <f ca="1">IFERROR(_xll.qlRateHelperEarliestDate(W81,Trigger),"")</f>
        <v/>
      </c>
      <c r="AB81" s="448" t="str">
        <f ca="1">IFERROR(_xll.qlRateHelperPillarDate(W81,Trigger),"")</f>
        <v/>
      </c>
      <c r="AC81" s="447" t="e">
        <f ca="1"/>
        <v>#NAME?</v>
      </c>
      <c r="AD81" s="428"/>
    </row>
    <row r="82" spans="1:30" x14ac:dyDescent="0.2">
      <c r="A82" s="434" t="s">
        <v>223</v>
      </c>
      <c r="B82" s="436" t="s">
        <v>34</v>
      </c>
      <c r="C82" s="435" t="s">
        <v>222</v>
      </c>
      <c r="D82" s="435" t="s">
        <v>221</v>
      </c>
      <c r="E82" s="435" t="s">
        <v>220</v>
      </c>
      <c r="F82" s="435" t="s">
        <v>219</v>
      </c>
      <c r="G82" s="435" t="str">
        <f t="shared" si="19"/>
        <v>GbpLibor6M</v>
      </c>
      <c r="H82" s="434" t="str">
        <f t="shared" si="20"/>
        <v>GBPSB6L22Y_Quote</v>
      </c>
      <c r="I82" s="437">
        <v>0</v>
      </c>
      <c r="J82" s="241"/>
      <c r="L82" s="455" t="str">
        <f t="shared" si="17"/>
        <v>Sw</v>
      </c>
      <c r="M82" s="452" t="str">
        <f t="shared" si="18"/>
        <v>--</v>
      </c>
      <c r="N82" s="454" t="str">
        <f ca="1">IFERROR(_xll.qlRateHelperQuoteName(M82,Trigger),"--")</f>
        <v>--</v>
      </c>
      <c r="O82" s="453" t="str">
        <f ca="1">IFERROR(_xll.qlRateHelperQuoteValue($M82,Trigger),"--")</f>
        <v>--</v>
      </c>
      <c r="P82" s="452" t="b">
        <v>0</v>
      </c>
      <c r="Q82" s="452">
        <v>50</v>
      </c>
      <c r="R82" s="452">
        <v>1</v>
      </c>
      <c r="S82" s="451" t="str">
        <f ca="1">IFERROR(_xll.qlRateHelperEarliestDate(M82,Trigger),"--")</f>
        <v>--</v>
      </c>
      <c r="T82" s="451" t="str">
        <f ca="1">IFERROR(_xll.qlRateHelperPillarDate(M82,Trigger),"--")</f>
        <v>--</v>
      </c>
      <c r="V82" s="450" t="str">
        <f t="shared" ca="1" si="21"/>
        <v/>
      </c>
      <c r="W82" s="450" t="e">
        <f ca="1"/>
        <v>#NAME?</v>
      </c>
      <c r="X82" s="450" t="str">
        <f ca="1">IFERROR(_xll.qlRateHelperQuoteName(W82,Trigger),"")</f>
        <v/>
      </c>
      <c r="Y82" s="447" t="str">
        <f ca="1">IFERROR(_xll.qlRateHelperRate(W82,Trigger),"")</f>
        <v/>
      </c>
      <c r="Z82" s="449" t="str">
        <f ca="1">IF(ISERROR(_xll.qlSwapRateHelperSpread($W82)),IF(ISERROR(_xll.qlFuturesRateHelperConvexityAdjustment($W82)),"",_xll.qlFuturesRateHelperConvexityAdjustment($W82)),_xll.qlSwapRateHelperSpread($W82))</f>
        <v/>
      </c>
      <c r="AA82" s="448" t="str">
        <f ca="1">IFERROR(_xll.qlRateHelperEarliestDate(W82,Trigger),"")</f>
        <v/>
      </c>
      <c r="AB82" s="448" t="str">
        <f ca="1">IFERROR(_xll.qlRateHelperPillarDate(W82,Trigger),"")</f>
        <v/>
      </c>
      <c r="AC82" s="447" t="e">
        <f ca="1"/>
        <v>#NAME?</v>
      </c>
      <c r="AD82" s="428"/>
    </row>
    <row r="83" spans="1:30" x14ac:dyDescent="0.2">
      <c r="A83" s="434" t="s">
        <v>223</v>
      </c>
      <c r="B83" s="436" t="s">
        <v>33</v>
      </c>
      <c r="C83" s="435" t="s">
        <v>222</v>
      </c>
      <c r="D83" s="435" t="s">
        <v>221</v>
      </c>
      <c r="E83" s="435" t="s">
        <v>220</v>
      </c>
      <c r="F83" s="435" t="s">
        <v>219</v>
      </c>
      <c r="G83" s="435" t="str">
        <f t="shared" si="19"/>
        <v>GbpLibor6M</v>
      </c>
      <c r="H83" s="434" t="str">
        <f t="shared" si="20"/>
        <v>GBPSB6L23Y_Quote</v>
      </c>
      <c r="I83" s="437">
        <v>0</v>
      </c>
      <c r="J83" s="241"/>
      <c r="L83" s="455" t="str">
        <f t="shared" si="17"/>
        <v>Sw</v>
      </c>
      <c r="M83" s="452" t="str">
        <f t="shared" si="18"/>
        <v>--</v>
      </c>
      <c r="N83" s="454" t="str">
        <f ca="1">IFERROR(_xll.qlRateHelperQuoteName(M83,Trigger),"--")</f>
        <v>--</v>
      </c>
      <c r="O83" s="453" t="str">
        <f ca="1">IFERROR(_xll.qlRateHelperQuoteValue($M83,Trigger),"--")</f>
        <v>--</v>
      </c>
      <c r="P83" s="452" t="b">
        <v>0</v>
      </c>
      <c r="Q83" s="452">
        <v>50</v>
      </c>
      <c r="R83" s="452">
        <v>1</v>
      </c>
      <c r="S83" s="451" t="str">
        <f ca="1">IFERROR(_xll.qlRateHelperEarliestDate(M83,Trigger),"--")</f>
        <v>--</v>
      </c>
      <c r="T83" s="451" t="str">
        <f ca="1">IFERROR(_xll.qlRateHelperPillarDate(M83,Trigger),"--")</f>
        <v>--</v>
      </c>
      <c r="V83" s="450" t="str">
        <f t="shared" ca="1" si="21"/>
        <v/>
      </c>
      <c r="W83" s="450" t="e">
        <f ca="1"/>
        <v>#NAME?</v>
      </c>
      <c r="X83" s="450" t="str">
        <f ca="1">IFERROR(_xll.qlRateHelperQuoteName(W83,Trigger),"")</f>
        <v/>
      </c>
      <c r="Y83" s="447" t="str">
        <f ca="1">IFERROR(_xll.qlRateHelperRate(W83,Trigger),"")</f>
        <v/>
      </c>
      <c r="Z83" s="449" t="str">
        <f ca="1">IF(ISERROR(_xll.qlSwapRateHelperSpread($W83)),IF(ISERROR(_xll.qlFuturesRateHelperConvexityAdjustment($W83)),"",_xll.qlFuturesRateHelperConvexityAdjustment($W83)),_xll.qlSwapRateHelperSpread($W83))</f>
        <v/>
      </c>
      <c r="AA83" s="448" t="str">
        <f ca="1">IFERROR(_xll.qlRateHelperEarliestDate(W83,Trigger),"")</f>
        <v/>
      </c>
      <c r="AB83" s="448" t="str">
        <f ca="1">IFERROR(_xll.qlRateHelperPillarDate(W83,Trigger),"")</f>
        <v/>
      </c>
      <c r="AC83" s="447" t="e">
        <f ca="1"/>
        <v>#NAME?</v>
      </c>
      <c r="AD83" s="428"/>
    </row>
    <row r="84" spans="1:30" x14ac:dyDescent="0.2">
      <c r="A84" s="434" t="s">
        <v>223</v>
      </c>
      <c r="B84" s="436" t="s">
        <v>32</v>
      </c>
      <c r="C84" s="435" t="s">
        <v>222</v>
      </c>
      <c r="D84" s="435" t="s">
        <v>221</v>
      </c>
      <c r="E84" s="435" t="s">
        <v>220</v>
      </c>
      <c r="F84" s="435" t="s">
        <v>219</v>
      </c>
      <c r="G84" s="435" t="str">
        <f t="shared" si="19"/>
        <v>GbpLibor6M</v>
      </c>
      <c r="H84" s="434" t="str">
        <f t="shared" si="20"/>
        <v>GBPSB6L24Y_Quote</v>
      </c>
      <c r="I84" s="437">
        <v>0</v>
      </c>
      <c r="J84" s="241"/>
      <c r="L84" s="455" t="str">
        <f t="shared" si="17"/>
        <v>Sw</v>
      </c>
      <c r="M84" s="452" t="e">
        <f t="shared" ca="1" si="18"/>
        <v>#NAME?</v>
      </c>
      <c r="N84" s="454" t="str">
        <f ca="1">IFERROR(_xll.qlRateHelperQuoteName(M84,Trigger),"--")</f>
        <v>--</v>
      </c>
      <c r="O84" s="453" t="str">
        <f ca="1">IFERROR(_xll.qlRateHelperQuoteValue($M84,Trigger),"--")</f>
        <v>--</v>
      </c>
      <c r="P84" s="452" t="b">
        <v>1</v>
      </c>
      <c r="Q84" s="452">
        <v>50</v>
      </c>
      <c r="R84" s="452">
        <v>1</v>
      </c>
      <c r="S84" s="451" t="str">
        <f ca="1">IFERROR(_xll.qlRateHelperEarliestDate(M84,Trigger),"--")</f>
        <v>--</v>
      </c>
      <c r="T84" s="451" t="str">
        <f ca="1">IFERROR(_xll.qlRateHelperPillarDate(M84,Trigger),"--")</f>
        <v>--</v>
      </c>
      <c r="V84" s="450" t="str">
        <f t="shared" ca="1" si="21"/>
        <v/>
      </c>
      <c r="W84" s="450" t="e">
        <f ca="1"/>
        <v>#NAME?</v>
      </c>
      <c r="X84" s="450" t="str">
        <f ca="1">IFERROR(_xll.qlRateHelperQuoteName(W84,Trigger),"")</f>
        <v/>
      </c>
      <c r="Y84" s="447" t="str">
        <f ca="1">IFERROR(_xll.qlRateHelperRate(W84,Trigger),"")</f>
        <v/>
      </c>
      <c r="Z84" s="449" t="str">
        <f ca="1">IF(ISERROR(_xll.qlSwapRateHelperSpread($W84)),IF(ISERROR(_xll.qlFuturesRateHelperConvexityAdjustment($W84)),"",_xll.qlFuturesRateHelperConvexityAdjustment($W84)),_xll.qlSwapRateHelperSpread($W84))</f>
        <v/>
      </c>
      <c r="AA84" s="448" t="str">
        <f ca="1">IFERROR(_xll.qlRateHelperEarliestDate(W84,Trigger),"")</f>
        <v/>
      </c>
      <c r="AB84" s="448" t="str">
        <f ca="1">IFERROR(_xll.qlRateHelperPillarDate(W84,Trigger),"")</f>
        <v/>
      </c>
      <c r="AC84" s="447" t="e">
        <f ca="1"/>
        <v>#NAME?</v>
      </c>
      <c r="AD84" s="428"/>
    </row>
    <row r="85" spans="1:30" x14ac:dyDescent="0.2">
      <c r="A85" s="434" t="s">
        <v>223</v>
      </c>
      <c r="B85" s="436" t="s">
        <v>31</v>
      </c>
      <c r="C85" s="435" t="s">
        <v>222</v>
      </c>
      <c r="D85" s="435" t="s">
        <v>221</v>
      </c>
      <c r="E85" s="435" t="s">
        <v>220</v>
      </c>
      <c r="F85" s="435" t="s">
        <v>219</v>
      </c>
      <c r="G85" s="435" t="str">
        <f t="shared" si="19"/>
        <v>GbpLibor6M</v>
      </c>
      <c r="H85" s="434" t="str">
        <f t="shared" si="20"/>
        <v>GBPSB6L25Y_Quote</v>
      </c>
      <c r="I85" s="437">
        <v>0</v>
      </c>
      <c r="J85" s="241" t="e">
        <f ca="1">_xll.qlSwapRateHelper2(,H85,0,B85,Calendar,D85,E85,F85,G85,I85,C85,Discounting,PillarDate,,Permanent,Trigger,ObjectOverwrite)</f>
        <v>#NAME?</v>
      </c>
      <c r="L85" s="455" t="str">
        <f t="shared" si="17"/>
        <v>Sw</v>
      </c>
      <c r="M85" s="452" t="str">
        <f t="shared" si="18"/>
        <v>--</v>
      </c>
      <c r="N85" s="454" t="str">
        <f ca="1">IFERROR(_xll.qlRateHelperQuoteName(M85,Trigger),"--")</f>
        <v>--</v>
      </c>
      <c r="O85" s="453" t="str">
        <f ca="1">IFERROR(_xll.qlRateHelperQuoteValue($M85,Trigger),"--")</f>
        <v>--</v>
      </c>
      <c r="P85" s="452" t="b">
        <v>0</v>
      </c>
      <c r="Q85" s="452">
        <v>50</v>
      </c>
      <c r="R85" s="452">
        <v>1</v>
      </c>
      <c r="S85" s="451" t="str">
        <f ca="1">IFERROR(_xll.qlRateHelperEarliestDate(M85,Trigger),"--")</f>
        <v>--</v>
      </c>
      <c r="T85" s="451" t="str">
        <f ca="1">IFERROR(_xll.qlRateHelperPillarDate(M85,Trigger),"--")</f>
        <v>--</v>
      </c>
      <c r="V85" s="450" t="str">
        <f t="shared" ca="1" si="21"/>
        <v/>
      </c>
      <c r="W85" s="450" t="e">
        <f ca="1"/>
        <v>#NAME?</v>
      </c>
      <c r="X85" s="450" t="str">
        <f ca="1">IFERROR(_xll.qlRateHelperQuoteName(W85,Trigger),"")</f>
        <v/>
      </c>
      <c r="Y85" s="447" t="str">
        <f ca="1">IFERROR(_xll.qlRateHelperRate(W85,Trigger),"")</f>
        <v/>
      </c>
      <c r="Z85" s="449" t="str">
        <f ca="1">IF(ISERROR(_xll.qlSwapRateHelperSpread($W85)),IF(ISERROR(_xll.qlFuturesRateHelperConvexityAdjustment($W85)),"",_xll.qlFuturesRateHelperConvexityAdjustment($W85)),_xll.qlSwapRateHelperSpread($W85))</f>
        <v/>
      </c>
      <c r="AA85" s="448" t="str">
        <f ca="1">IFERROR(_xll.qlRateHelperEarliestDate(W85,Trigger),"")</f>
        <v/>
      </c>
      <c r="AB85" s="448" t="str">
        <f ca="1">IFERROR(_xll.qlRateHelperPillarDate(W85,Trigger),"")</f>
        <v/>
      </c>
      <c r="AC85" s="447" t="e">
        <f ca="1"/>
        <v>#NAME?</v>
      </c>
      <c r="AD85" s="428"/>
    </row>
    <row r="86" spans="1:30" x14ac:dyDescent="0.2">
      <c r="A86" s="434" t="s">
        <v>223</v>
      </c>
      <c r="B86" s="436" t="s">
        <v>30</v>
      </c>
      <c r="C86" s="435" t="s">
        <v>222</v>
      </c>
      <c r="D86" s="435" t="s">
        <v>221</v>
      </c>
      <c r="E86" s="435" t="s">
        <v>220</v>
      </c>
      <c r="F86" s="435" t="s">
        <v>219</v>
      </c>
      <c r="G86" s="435" t="str">
        <f t="shared" si="19"/>
        <v>GbpLibor6M</v>
      </c>
      <c r="H86" s="434" t="str">
        <f t="shared" si="20"/>
        <v>GBPSB6L26Y_Quote</v>
      </c>
      <c r="I86" s="437">
        <v>0</v>
      </c>
      <c r="J86" s="241"/>
      <c r="L86" s="455" t="str">
        <f t="shared" si="17"/>
        <v>Sw</v>
      </c>
      <c r="M86" s="452" t="e">
        <f t="shared" ca="1" si="18"/>
        <v>#NAME?</v>
      </c>
      <c r="N86" s="454" t="str">
        <f ca="1">IFERROR(_xll.qlRateHelperQuoteName(M86,Trigger),"--")</f>
        <v>--</v>
      </c>
      <c r="O86" s="453" t="str">
        <f ca="1">IFERROR(_xll.qlRateHelperQuoteValue($M86,Trigger),"--")</f>
        <v>--</v>
      </c>
      <c r="P86" s="452" t="b">
        <v>1</v>
      </c>
      <c r="Q86" s="452">
        <v>50</v>
      </c>
      <c r="R86" s="452">
        <v>1</v>
      </c>
      <c r="S86" s="451" t="str">
        <f ca="1">IFERROR(_xll.qlRateHelperEarliestDate(M86,Trigger),"--")</f>
        <v>--</v>
      </c>
      <c r="T86" s="451" t="str">
        <f ca="1">IFERROR(_xll.qlRateHelperPillarDate(M86,Trigger),"--")</f>
        <v>--</v>
      </c>
      <c r="V86" s="450" t="str">
        <f t="shared" ca="1" si="21"/>
        <v/>
      </c>
      <c r="W86" s="450" t="e">
        <f ca="1"/>
        <v>#NAME?</v>
      </c>
      <c r="X86" s="450" t="str">
        <f ca="1">IFERROR(_xll.qlRateHelperQuoteName(W86,Trigger),"")</f>
        <v/>
      </c>
      <c r="Y86" s="447" t="str">
        <f ca="1">IFERROR(_xll.qlRateHelperRate(W86,Trigger),"")</f>
        <v/>
      </c>
      <c r="Z86" s="449" t="str">
        <f ca="1">IF(ISERROR(_xll.qlSwapRateHelperSpread($W86)),IF(ISERROR(_xll.qlFuturesRateHelperConvexityAdjustment($W86)),"",_xll.qlFuturesRateHelperConvexityAdjustment($W86)),_xll.qlSwapRateHelperSpread($W86))</f>
        <v/>
      </c>
      <c r="AA86" s="448" t="str">
        <f ca="1">IFERROR(_xll.qlRateHelperEarliestDate(W86,Trigger),"")</f>
        <v/>
      </c>
      <c r="AB86" s="448" t="str">
        <f ca="1">IFERROR(_xll.qlRateHelperPillarDate(W86,Trigger),"")</f>
        <v/>
      </c>
      <c r="AC86" s="447" t="e">
        <f ca="1"/>
        <v>#NAME?</v>
      </c>
      <c r="AD86" s="428"/>
    </row>
    <row r="87" spans="1:30" x14ac:dyDescent="0.2">
      <c r="A87" s="434" t="s">
        <v>223</v>
      </c>
      <c r="B87" s="436" t="s">
        <v>29</v>
      </c>
      <c r="C87" s="435" t="s">
        <v>222</v>
      </c>
      <c r="D87" s="435" t="s">
        <v>221</v>
      </c>
      <c r="E87" s="435" t="s">
        <v>220</v>
      </c>
      <c r="F87" s="435" t="s">
        <v>219</v>
      </c>
      <c r="G87" s="435" t="str">
        <f t="shared" si="19"/>
        <v>GbpLibor6M</v>
      </c>
      <c r="H87" s="434" t="str">
        <f t="shared" si="20"/>
        <v>GBPSB6L27Y_Quote</v>
      </c>
      <c r="I87" s="437">
        <v>0</v>
      </c>
      <c r="J87" s="241"/>
      <c r="L87" s="455" t="str">
        <f t="shared" si="17"/>
        <v>Sw</v>
      </c>
      <c r="M87" s="452" t="str">
        <f t="shared" si="18"/>
        <v>--</v>
      </c>
      <c r="N87" s="454" t="str">
        <f ca="1">IFERROR(_xll.qlRateHelperQuoteName(M87,Trigger),"--")</f>
        <v>--</v>
      </c>
      <c r="O87" s="453" t="str">
        <f ca="1">IFERROR(_xll.qlRateHelperQuoteValue($M87,Trigger),"--")</f>
        <v>--</v>
      </c>
      <c r="P87" s="452" t="b">
        <v>0</v>
      </c>
      <c r="Q87" s="452">
        <v>50</v>
      </c>
      <c r="R87" s="452">
        <v>1</v>
      </c>
      <c r="S87" s="451" t="str">
        <f ca="1">IFERROR(_xll.qlRateHelperEarliestDate(M87,Trigger),"--")</f>
        <v>--</v>
      </c>
      <c r="T87" s="451" t="str">
        <f ca="1">IFERROR(_xll.qlRateHelperPillarDate(M87,Trigger),"--")</f>
        <v>--</v>
      </c>
      <c r="V87" s="450" t="str">
        <f t="shared" ca="1" si="21"/>
        <v/>
      </c>
      <c r="W87" s="450" t="e">
        <f ca="1"/>
        <v>#NAME?</v>
      </c>
      <c r="X87" s="450" t="str">
        <f ca="1">IFERROR(_xll.qlRateHelperQuoteName(W87,Trigger),"")</f>
        <v/>
      </c>
      <c r="Y87" s="447" t="str">
        <f ca="1">IFERROR(_xll.qlRateHelperRate(W87,Trigger),"")</f>
        <v/>
      </c>
      <c r="Z87" s="449" t="str">
        <f ca="1">IF(ISERROR(_xll.qlSwapRateHelperSpread($W87)),IF(ISERROR(_xll.qlFuturesRateHelperConvexityAdjustment($W87)),"",_xll.qlFuturesRateHelperConvexityAdjustment($W87)),_xll.qlSwapRateHelperSpread($W87))</f>
        <v/>
      </c>
      <c r="AA87" s="448" t="str">
        <f ca="1">IFERROR(_xll.qlRateHelperEarliestDate(W87,Trigger),"")</f>
        <v/>
      </c>
      <c r="AB87" s="448" t="str">
        <f ca="1">IFERROR(_xll.qlRateHelperPillarDate(W87,Trigger),"")</f>
        <v/>
      </c>
      <c r="AC87" s="447" t="e">
        <f ca="1"/>
        <v>#NAME?</v>
      </c>
      <c r="AD87" s="428"/>
    </row>
    <row r="88" spans="1:30" x14ac:dyDescent="0.2">
      <c r="A88" s="434" t="s">
        <v>223</v>
      </c>
      <c r="B88" s="436" t="s">
        <v>28</v>
      </c>
      <c r="C88" s="435" t="s">
        <v>222</v>
      </c>
      <c r="D88" s="435" t="s">
        <v>221</v>
      </c>
      <c r="E88" s="435" t="s">
        <v>220</v>
      </c>
      <c r="F88" s="435" t="s">
        <v>219</v>
      </c>
      <c r="G88" s="435" t="str">
        <f t="shared" si="19"/>
        <v>GbpLibor6M</v>
      </c>
      <c r="H88" s="434" t="str">
        <f t="shared" si="20"/>
        <v>GBPSB6L28Y_Quote</v>
      </c>
      <c r="I88" s="437">
        <v>0</v>
      </c>
      <c r="J88" s="241"/>
      <c r="K88" s="45" t="s">
        <v>127</v>
      </c>
      <c r="L88" s="455" t="str">
        <f t="shared" si="17"/>
        <v>Sw</v>
      </c>
      <c r="M88" s="452" t="e">
        <f t="shared" ca="1" si="18"/>
        <v>#NAME?</v>
      </c>
      <c r="N88" s="454" t="str">
        <f ca="1">IFERROR(_xll.qlRateHelperQuoteName(M88,Trigger),"--")</f>
        <v>--</v>
      </c>
      <c r="O88" s="453" t="str">
        <f ca="1">IFERROR(_xll.qlRateHelperQuoteValue($M88,Trigger),"--")</f>
        <v>--</v>
      </c>
      <c r="P88" s="452" t="b">
        <v>1</v>
      </c>
      <c r="Q88" s="452">
        <v>50</v>
      </c>
      <c r="R88" s="452">
        <v>1</v>
      </c>
      <c r="S88" s="451" t="str">
        <f ca="1">IFERROR(_xll.qlRateHelperEarliestDate(M88,Trigger),"--")</f>
        <v>--</v>
      </c>
      <c r="T88" s="451" t="str">
        <f ca="1">IFERROR(_xll.qlRateHelperPillarDate(M88,Trigger),"--")</f>
        <v>--</v>
      </c>
      <c r="V88" s="450" t="str">
        <f t="shared" ca="1" si="21"/>
        <v/>
      </c>
      <c r="W88" s="450" t="e">
        <f ca="1"/>
        <v>#NAME?</v>
      </c>
      <c r="X88" s="450" t="str">
        <f ca="1">IFERROR(_xll.qlRateHelperQuoteName(W88,Trigger),"")</f>
        <v/>
      </c>
      <c r="Y88" s="447" t="str">
        <f ca="1">IFERROR(_xll.qlRateHelperRate(W88,Trigger),"")</f>
        <v/>
      </c>
      <c r="Z88" s="449" t="str">
        <f ca="1">IF(ISERROR(_xll.qlSwapRateHelperSpread($W88)),IF(ISERROR(_xll.qlFuturesRateHelperConvexityAdjustment($W88)),"",_xll.qlFuturesRateHelperConvexityAdjustment($W88)),_xll.qlSwapRateHelperSpread($W88))</f>
        <v/>
      </c>
      <c r="AA88" s="448" t="str">
        <f ca="1">IFERROR(_xll.qlRateHelperEarliestDate(W88,Trigger),"")</f>
        <v/>
      </c>
      <c r="AB88" s="448" t="str">
        <f ca="1">IFERROR(_xll.qlRateHelperPillarDate(W88,Trigger),"")</f>
        <v/>
      </c>
      <c r="AC88" s="447" t="e">
        <f ca="1"/>
        <v>#NAME?</v>
      </c>
      <c r="AD88" s="428"/>
    </row>
    <row r="89" spans="1:30" x14ac:dyDescent="0.2">
      <c r="A89" s="434" t="s">
        <v>223</v>
      </c>
      <c r="B89" s="436" t="s">
        <v>27</v>
      </c>
      <c r="C89" s="435" t="s">
        <v>222</v>
      </c>
      <c r="D89" s="435" t="s">
        <v>221</v>
      </c>
      <c r="E89" s="435" t="s">
        <v>220</v>
      </c>
      <c r="F89" s="435" t="s">
        <v>219</v>
      </c>
      <c r="G89" s="435" t="str">
        <f t="shared" si="19"/>
        <v>GbpLibor6M</v>
      </c>
      <c r="H89" s="434" t="str">
        <f t="shared" si="20"/>
        <v>GBPSB6L29Y_Quote</v>
      </c>
      <c r="I89" s="437">
        <v>0</v>
      </c>
      <c r="J89" s="241"/>
      <c r="L89" s="446" t="str">
        <f t="shared" si="17"/>
        <v>Sw</v>
      </c>
      <c r="M89" s="443" t="e">
        <f t="shared" ca="1" si="18"/>
        <v>#NAME?</v>
      </c>
      <c r="N89" s="445" t="str">
        <f ca="1">IFERROR(_xll.qlRateHelperQuoteName(M89,Trigger),"--")</f>
        <v>--</v>
      </c>
      <c r="O89" s="444" t="str">
        <f ca="1">IFERROR(_xll.qlRateHelperQuoteValue($M89,Trigger),"--")</f>
        <v>--</v>
      </c>
      <c r="P89" s="443" t="b">
        <v>1</v>
      </c>
      <c r="Q89" s="443">
        <v>50</v>
      </c>
      <c r="R89" s="443">
        <v>1</v>
      </c>
      <c r="S89" s="442" t="str">
        <f ca="1">IFERROR(_xll.qlRateHelperEarliestDate(M89,Trigger),"--")</f>
        <v>--</v>
      </c>
      <c r="T89" s="442" t="str">
        <f ca="1">IFERROR(_xll.qlRateHelperPillarDate(M89,Trigger),"--")</f>
        <v>--</v>
      </c>
      <c r="V89" s="441" t="str">
        <f t="shared" ca="1" si="21"/>
        <v/>
      </c>
      <c r="W89" s="441" t="e">
        <f ca="1"/>
        <v>#NAME?</v>
      </c>
      <c r="X89" s="441" t="str">
        <f ca="1">IFERROR(_xll.qlRateHelperQuoteName(W89,Trigger),"")</f>
        <v/>
      </c>
      <c r="Y89" s="438" t="str">
        <f ca="1">IFERROR(_xll.qlRateHelperRate(W89,Trigger),"")</f>
        <v/>
      </c>
      <c r="Z89" s="440" t="str">
        <f ca="1">IF(ISERROR(_xll.qlSwapRateHelperSpread($W89)),IF(ISERROR(_xll.qlFuturesRateHelperConvexityAdjustment($W89)),"",_xll.qlFuturesRateHelperConvexityAdjustment($W89)),_xll.qlSwapRateHelperSpread($W89))</f>
        <v/>
      </c>
      <c r="AA89" s="439" t="str">
        <f ca="1">IFERROR(_xll.qlRateHelperEarliestDate(W89,Trigger),"")</f>
        <v/>
      </c>
      <c r="AB89" s="439" t="str">
        <f ca="1">IFERROR(_xll.qlRateHelperPillarDate(W89,Trigger),"")</f>
        <v/>
      </c>
      <c r="AC89" s="438" t="e">
        <f ca="1"/>
        <v>#NAME?</v>
      </c>
      <c r="AD89" s="428"/>
    </row>
    <row r="90" spans="1:30" x14ac:dyDescent="0.2">
      <c r="A90" s="434" t="s">
        <v>223</v>
      </c>
      <c r="B90" s="436" t="s">
        <v>26</v>
      </c>
      <c r="C90" s="435" t="s">
        <v>222</v>
      </c>
      <c r="D90" s="435" t="s">
        <v>221</v>
      </c>
      <c r="E90" s="435" t="s">
        <v>220</v>
      </c>
      <c r="F90" s="435" t="s">
        <v>219</v>
      </c>
      <c r="G90" s="435" t="str">
        <f t="shared" si="19"/>
        <v>GbpLibor6M</v>
      </c>
      <c r="H90" s="434" t="str">
        <f t="shared" si="20"/>
        <v>GBPSB6L30Y_Quote</v>
      </c>
      <c r="I90" s="437">
        <v>0</v>
      </c>
      <c r="J90" s="241" t="e">
        <f ca="1">_xll.qlSwapRateHelper2(,H90,0,B90,Calendar,D90,E90,F90,G90,I90,C90,Discounting,PillarDate,,Permanent,Trigger,ObjectOverwrite)</f>
        <v>#NAME?</v>
      </c>
      <c r="AD90" s="428"/>
    </row>
    <row r="91" spans="1:30" x14ac:dyDescent="0.2">
      <c r="A91" s="434" t="s">
        <v>223</v>
      </c>
      <c r="B91" s="436" t="s">
        <v>25</v>
      </c>
      <c r="C91" s="435" t="s">
        <v>222</v>
      </c>
      <c r="D91" s="435" t="s">
        <v>221</v>
      </c>
      <c r="E91" s="435" t="s">
        <v>220</v>
      </c>
      <c r="F91" s="435" t="s">
        <v>219</v>
      </c>
      <c r="G91" s="435" t="str">
        <f t="shared" si="19"/>
        <v>GbpLibor6M</v>
      </c>
      <c r="H91" s="434" t="str">
        <f t="shared" si="20"/>
        <v>GBPSB6L35Y_Quote</v>
      </c>
      <c r="I91" s="437">
        <v>0</v>
      </c>
      <c r="J91" s="241"/>
      <c r="AD91" s="428"/>
    </row>
    <row r="92" spans="1:30" x14ac:dyDescent="0.2">
      <c r="A92" s="434" t="s">
        <v>223</v>
      </c>
      <c r="B92" s="436" t="s">
        <v>24</v>
      </c>
      <c r="C92" s="435" t="s">
        <v>222</v>
      </c>
      <c r="D92" s="435" t="s">
        <v>221</v>
      </c>
      <c r="E92" s="435" t="s">
        <v>220</v>
      </c>
      <c r="F92" s="435" t="s">
        <v>219</v>
      </c>
      <c r="G92" s="435" t="str">
        <f t="shared" si="19"/>
        <v>GbpLibor6M</v>
      </c>
      <c r="H92" s="434" t="str">
        <f t="shared" si="20"/>
        <v>GBPSB6L40Y_Quote</v>
      </c>
      <c r="I92" s="433">
        <v>0</v>
      </c>
      <c r="J92" s="241" t="e">
        <f ca="1">_xll.qlSwapRateHelper2(,H92,0,B92,Calendar,D92,E92,F92,G92,I92,C92,Discounting,PillarDate,,Permanent,Trigger,ObjectOverwrite)</f>
        <v>#NAME?</v>
      </c>
      <c r="AD92" s="428"/>
    </row>
    <row r="93" spans="1:30" x14ac:dyDescent="0.2">
      <c r="A93" s="434" t="s">
        <v>223</v>
      </c>
      <c r="B93" s="436" t="s">
        <v>195</v>
      </c>
      <c r="C93" s="435" t="s">
        <v>222</v>
      </c>
      <c r="D93" s="435" t="s">
        <v>221</v>
      </c>
      <c r="E93" s="435" t="s">
        <v>220</v>
      </c>
      <c r="F93" s="435" t="s">
        <v>219</v>
      </c>
      <c r="G93" s="435" t="str">
        <f t="shared" si="19"/>
        <v>GbpLibor6M</v>
      </c>
      <c r="H93" s="434" t="str">
        <f t="shared" si="20"/>
        <v>GBPSB6L45Y_Quote</v>
      </c>
      <c r="I93" s="433">
        <v>0</v>
      </c>
      <c r="J93" s="241"/>
      <c r="AD93" s="428"/>
    </row>
    <row r="94" spans="1:30" x14ac:dyDescent="0.2">
      <c r="A94" s="434" t="s">
        <v>223</v>
      </c>
      <c r="B94" s="436" t="s">
        <v>23</v>
      </c>
      <c r="C94" s="435" t="s">
        <v>222</v>
      </c>
      <c r="D94" s="435" t="s">
        <v>221</v>
      </c>
      <c r="E94" s="435" t="s">
        <v>220</v>
      </c>
      <c r="F94" s="435" t="s">
        <v>219</v>
      </c>
      <c r="G94" s="435" t="str">
        <f t="shared" si="19"/>
        <v>GbpLibor6M</v>
      </c>
      <c r="H94" s="434" t="str">
        <f t="shared" si="20"/>
        <v>GBPSB6L50Y_Quote</v>
      </c>
      <c r="I94" s="433">
        <v>0</v>
      </c>
      <c r="J94" s="241" t="e">
        <f ca="1">_xll.qlSwapRateHelper2(,H94,0,B94,Calendar,D94,E94,F94,G94,I94,C94,Discounting,PillarDate,,Permanent,Trigger,ObjectOverwrite)</f>
        <v>#NAME?</v>
      </c>
      <c r="AD94" s="428"/>
    </row>
    <row r="95" spans="1:30" x14ac:dyDescent="0.2">
      <c r="A95" s="430" t="s">
        <v>223</v>
      </c>
      <c r="B95" s="432" t="s">
        <v>22</v>
      </c>
      <c r="C95" s="431" t="s">
        <v>222</v>
      </c>
      <c r="D95" s="431" t="s">
        <v>221</v>
      </c>
      <c r="E95" s="431" t="s">
        <v>220</v>
      </c>
      <c r="F95" s="431" t="s">
        <v>219</v>
      </c>
      <c r="G95" s="431" t="str">
        <f t="shared" si="19"/>
        <v>GbpLibor6M</v>
      </c>
      <c r="H95" s="430" t="str">
        <f t="shared" si="20"/>
        <v>GBPSB6L60Y_Quote</v>
      </c>
      <c r="I95" s="429">
        <v>0</v>
      </c>
      <c r="J95" s="245" t="e">
        <f ca="1">_xll.qlSwapRateHelper2(,H95,0,B95,Calendar,D95,E95,F95,G95,I95,C95,Discounting,PillarDate,,Permanent,Trigger,ObjectOverwrite)</f>
        <v>#NAME?</v>
      </c>
      <c r="AD95" s="428"/>
    </row>
    <row r="96" spans="1:30" x14ac:dyDescent="0.2">
      <c r="AD96" s="428"/>
    </row>
    <row r="97" spans="30:30" x14ac:dyDescent="0.2">
      <c r="AD97" s="428"/>
    </row>
    <row r="98" spans="30:30" x14ac:dyDescent="0.2">
      <c r="AD98" s="428"/>
    </row>
    <row r="99" spans="30:30" x14ac:dyDescent="0.2">
      <c r="AD99" s="428"/>
    </row>
    <row r="100" spans="30:30" x14ac:dyDescent="0.2">
      <c r="AD100" s="428"/>
    </row>
    <row r="101" spans="30:30" x14ac:dyDescent="0.2">
      <c r="AD101" s="428"/>
    </row>
    <row r="102" spans="30:30" x14ac:dyDescent="0.2">
      <c r="AD102" s="428"/>
    </row>
    <row r="103" spans="30:30" x14ac:dyDescent="0.2">
      <c r="AD103" s="428"/>
    </row>
    <row r="104" spans="30:30" x14ac:dyDescent="0.2">
      <c r="AD104" s="428"/>
    </row>
    <row r="105" spans="30:30" x14ac:dyDescent="0.2">
      <c r="AD105" s="428"/>
    </row>
    <row r="106" spans="30:30" x14ac:dyDescent="0.2">
      <c r="AD106" s="428"/>
    </row>
    <row r="107" spans="30:30" x14ac:dyDescent="0.2">
      <c r="AD107" s="428"/>
    </row>
    <row r="108" spans="30:30" x14ac:dyDescent="0.2">
      <c r="AD108" s="428"/>
    </row>
    <row r="109" spans="30:30" x14ac:dyDescent="0.2">
      <c r="AD109" s="428"/>
    </row>
    <row r="110" spans="30:30" x14ac:dyDescent="0.2">
      <c r="AD110" s="428"/>
    </row>
    <row r="111" spans="30:30" x14ac:dyDescent="0.2">
      <c r="AD111" s="428"/>
    </row>
    <row r="112" spans="30:30" x14ac:dyDescent="0.2">
      <c r="AD112" s="428"/>
    </row>
    <row r="113" spans="30:30" x14ac:dyDescent="0.2">
      <c r="AD113" s="428"/>
    </row>
    <row r="114" spans="30:30" x14ac:dyDescent="0.2">
      <c r="AD114" s="428"/>
    </row>
    <row r="115" spans="30:30" x14ac:dyDescent="0.2">
      <c r="AD115" s="428"/>
    </row>
    <row r="116" spans="30:30" x14ac:dyDescent="0.2">
      <c r="AD116" s="428"/>
    </row>
    <row r="117" spans="30:30" x14ac:dyDescent="0.2">
      <c r="AD117" s="428"/>
    </row>
    <row r="118" spans="30:30" x14ac:dyDescent="0.2">
      <c r="AD118" s="428"/>
    </row>
    <row r="119" spans="30:30" x14ac:dyDescent="0.2">
      <c r="AD119" s="428"/>
    </row>
    <row r="120" spans="30:30" x14ac:dyDescent="0.2">
      <c r="AD120" s="428"/>
    </row>
    <row r="121" spans="30:30" x14ac:dyDescent="0.2">
      <c r="AD121" s="428"/>
    </row>
    <row r="122" spans="30:30" x14ac:dyDescent="0.2">
      <c r="AD122" s="428"/>
    </row>
    <row r="123" spans="30:30" x14ac:dyDescent="0.2">
      <c r="AD123" s="428"/>
    </row>
    <row r="124" spans="30:30" x14ac:dyDescent="0.2">
      <c r="AD124" s="428"/>
    </row>
    <row r="125" spans="30:30" x14ac:dyDescent="0.2">
      <c r="AD125" s="428"/>
    </row>
    <row r="126" spans="30:30" x14ac:dyDescent="0.2">
      <c r="AD126" s="428"/>
    </row>
    <row r="127" spans="30:30" x14ac:dyDescent="0.2">
      <c r="AD127" s="428"/>
    </row>
  </sheetData>
  <mergeCells count="1">
    <mergeCell ref="AE2:AF2"/>
  </mergeCells>
  <dataValidations count="4">
    <dataValidation type="list" allowBlank="1" showInputMessage="1" showErrorMessage="1" sqref="AF6">
      <formula1>"AllDepos,DeposBeforeFirstFuturesStartDate,DeposBeforeFirstFuturesStartDatePlusOne,DeposBeforeFirstFuturesExpiryDate"</formula1>
    </dataValidation>
    <dataValidation type="list" allowBlank="1" showInputMessage="1" showErrorMessage="1" sqref="F3 F58:F95">
      <formula1>"Actual/Actual (ISDA),Actual/360,30/360 (Bond Basis),30E/360 (Eurobond Basis),Actual/365 (Fixed),Actual/Actual (ISMA),Actual/Actual (AFB),1/1,30/360 (Italian),Simple"</formula1>
    </dataValidation>
    <dataValidation type="list" allowBlank="1" showInputMessage="1" showErrorMessage="1" sqref="E58:E95 E3">
      <formula1>"Following,Modified Following,Preceding,Modified Preceding,Unadjusted,Half-Month Modified Following"</formula1>
    </dataValidation>
    <dataValidation type="list" allowBlank="1" showInputMessage="1" showErrorMessage="1" sqref="D58:D95">
      <formula1>"Annual,Semiannual,EveryFourthMonth,Quarterly,Bimonthly,Monthly,Biweekly,Weekly,Daily,Once,NoFrequency"</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XFD50"/>
  <sheetViews>
    <sheetView workbookViewId="0"/>
  </sheetViews>
  <sheetFormatPr defaultRowHeight="12.75" x14ac:dyDescent="0.2"/>
  <cols>
    <col min="1" max="1" width="3.140625" style="22" customWidth="1"/>
    <col min="2" max="2" width="2.7109375" style="22" customWidth="1"/>
    <col min="3" max="4" width="27.28515625" style="22" customWidth="1"/>
    <col min="5" max="7" width="2.7109375" style="22" customWidth="1"/>
    <col min="8" max="8" width="26.42578125" style="22" customWidth="1"/>
    <col min="9" max="9" width="28.42578125" style="22" customWidth="1"/>
    <col min="10" max="10" width="2.7109375" style="22" customWidth="1"/>
    <col min="11" max="16384" width="9.140625" style="22"/>
  </cols>
  <sheetData>
    <row r="1" spans="2:13" s="2" customFormat="1" ht="11.25" x14ac:dyDescent="0.2">
      <c r="B1" s="2" t="e">
        <f ca="1">_xll.qlxlVersion(TRUE,Trigger)</f>
        <v>#NAME?</v>
      </c>
    </row>
    <row r="2" spans="2:13" s="2" customFormat="1" ht="17.25" customHeight="1" x14ac:dyDescent="0.2">
      <c r="B2" s="336" t="s">
        <v>135</v>
      </c>
      <c r="C2" s="337"/>
      <c r="D2" s="337"/>
      <c r="E2" s="338"/>
      <c r="G2" s="336" t="s">
        <v>136</v>
      </c>
      <c r="H2" s="337"/>
      <c r="I2" s="337"/>
      <c r="J2" s="338"/>
    </row>
    <row r="3" spans="2:13" s="2" customFormat="1" ht="11.25" customHeight="1" x14ac:dyDescent="0.2">
      <c r="B3" s="204"/>
      <c r="C3" s="162"/>
      <c r="D3" s="162"/>
      <c r="E3" s="205"/>
      <c r="G3" s="204"/>
      <c r="H3" s="162"/>
      <c r="I3" s="162"/>
      <c r="J3" s="205"/>
      <c r="L3" s="569" t="s">
        <v>268</v>
      </c>
      <c r="M3" s="571">
        <v>42334.957071759258</v>
      </c>
    </row>
    <row r="4" spans="2:13" s="2" customFormat="1" ht="11.25" customHeight="1" x14ac:dyDescent="0.2">
      <c r="B4" s="204"/>
      <c r="C4" s="4" t="s">
        <v>3</v>
      </c>
      <c r="D4" s="351">
        <f>Trigger</f>
        <v>42334.957071759258</v>
      </c>
      <c r="E4" s="331"/>
      <c r="G4" s="204"/>
      <c r="H4" s="4" t="s">
        <v>107</v>
      </c>
      <c r="I4" s="10" t="b">
        <v>0</v>
      </c>
      <c r="J4" s="331"/>
      <c r="L4" s="569" t="s">
        <v>269</v>
      </c>
      <c r="M4" s="570" t="e">
        <f ca="1">_xll.ohTrigger(M5:M6)</f>
        <v>#NAME?</v>
      </c>
    </row>
    <row r="5" spans="2:13" s="2" customFormat="1" ht="11.25" customHeight="1" x14ac:dyDescent="0.2">
      <c r="B5" s="332"/>
      <c r="C5" s="6" t="s">
        <v>116</v>
      </c>
      <c r="D5" s="7" t="e">
        <f ca="1">_xll.qlSettingsEvaluationDate(Trigger)</f>
        <v>#NAME?</v>
      </c>
      <c r="E5" s="333"/>
      <c r="G5" s="204"/>
      <c r="H5" s="6" t="s">
        <v>108</v>
      </c>
      <c r="I5" s="12">
        <v>42283.696342592593</v>
      </c>
      <c r="J5" s="331"/>
      <c r="M5" s="2" t="e">
        <f ca="1">_xll.ohTrigger(GBPLibor_MKT!P5,Deposits_MKT!Trigger2,FRA_MKT!Trigger2,IMMFra_MKT!Trigger2,'IMMFra6M _MKT'!Trigger2,OIS_MKT!Trigger2,[0]!Trigger2,Futures3M_MKT!Trigger2,FuturesHWConvAdj_MKT!Trigger2,BasisSwap1MxM_MKT!Trigger2)</f>
        <v>#NAME?</v>
      </c>
    </row>
    <row r="6" spans="2:13" s="2" customFormat="1" ht="11.25" customHeight="1" x14ac:dyDescent="0.2">
      <c r="B6" s="334"/>
      <c r="C6" s="225"/>
      <c r="D6" s="8"/>
      <c r="E6" s="335"/>
      <c r="G6" s="206"/>
      <c r="H6" s="207"/>
      <c r="I6" s="207"/>
      <c r="J6" s="209"/>
      <c r="M6" s="2" t="e">
        <f ca="1">_xll.ohTrigger(BasisSwap3M6M_MKT!Trigger2,BasisSwapxM12M_MKT!Trigger2,Swaps1M_MKT!Trigger2,Swap3MAnnual_MKT!Trigger2,Swap3MSemiAnnual_MKT!Trigger2,Swap6M_MKT!Trigger2,SwapsIMMDated_MKT!Trigger2,LiborSwapIsda_MKT!Trigger2)</f>
        <v>#NAME?</v>
      </c>
    </row>
    <row r="7" spans="2:13" s="2" customFormat="1" ht="11.25" customHeight="1" x14ac:dyDescent="0.2">
      <c r="B7" s="204"/>
      <c r="C7" s="4" t="s">
        <v>109</v>
      </c>
      <c r="D7" s="9" t="e">
        <f ca="1">_xll.ohTrigger(GBPLibor_MKT!J5:J10,Deposits_MKT!S2,FRA_MKT!X2,OIS_MKT!X2,#REF!,Futures3M_MKT!AD2,BasisSwap1MxM_MKT!X2,BasisSwap3M6M_MKT!X2,BasisSwapxM12M_MKT!X2,Swaps1M_MKT!X2,#REF!,Swap3MSemiAnnual_MKT!X2,Swap6M_MKT!X2,#REF!)</f>
        <v>#NAME?</v>
      </c>
      <c r="E7" s="205"/>
    </row>
    <row r="8" spans="2:13" s="2" customFormat="1" ht="11.25" customHeight="1" x14ac:dyDescent="0.2">
      <c r="B8" s="204"/>
      <c r="C8" s="6" t="s">
        <v>118</v>
      </c>
      <c r="D8" s="11" t="e">
        <f ca="1">_xll.ohTrigger(GBPLibor_MKT!L5:L10)</f>
        <v>#NAME?</v>
      </c>
      <c r="E8" s="205"/>
    </row>
    <row r="9" spans="2:13" s="2" customFormat="1" ht="11.25" customHeight="1" x14ac:dyDescent="0.2">
      <c r="B9" s="206"/>
      <c r="C9" s="252"/>
      <c r="D9" s="252"/>
      <c r="E9" s="209"/>
    </row>
    <row r="10" spans="2:13" s="2" customFormat="1" ht="11.25" customHeight="1" x14ac:dyDescent="0.2"/>
    <row r="11" spans="2:13" s="2" customFormat="1" ht="17.25" customHeight="1" x14ac:dyDescent="0.2">
      <c r="B11" s="336" t="s">
        <v>137</v>
      </c>
      <c r="C11" s="337"/>
      <c r="D11" s="337"/>
      <c r="E11" s="338"/>
      <c r="G11" s="336" t="s">
        <v>4</v>
      </c>
      <c r="H11" s="337"/>
      <c r="I11" s="337"/>
      <c r="J11" s="338"/>
    </row>
    <row r="12" spans="2:13" s="2" customFormat="1" ht="11.25" customHeight="1" x14ac:dyDescent="0.2">
      <c r="B12" s="204"/>
      <c r="C12" s="162"/>
      <c r="D12" s="162"/>
      <c r="E12" s="205"/>
      <c r="G12" s="204"/>
      <c r="H12" s="162"/>
      <c r="I12" s="162"/>
      <c r="J12" s="205"/>
    </row>
    <row r="13" spans="2:13" s="2" customFormat="1" ht="11.25" customHeight="1" x14ac:dyDescent="0.2">
      <c r="B13" s="204"/>
      <c r="C13" s="4" t="s">
        <v>0</v>
      </c>
      <c r="D13" s="9" t="s">
        <v>170</v>
      </c>
      <c r="E13" s="331"/>
      <c r="G13" s="204"/>
      <c r="H13" s="4" t="s">
        <v>2</v>
      </c>
      <c r="I13" s="9" t="b">
        <v>1</v>
      </c>
      <c r="J13" s="331"/>
    </row>
    <row r="14" spans="2:13" s="2" customFormat="1" ht="11.25" customHeight="1" x14ac:dyDescent="0.2">
      <c r="B14" s="204"/>
      <c r="C14" s="13" t="s">
        <v>131</v>
      </c>
      <c r="D14" s="164" t="str">
        <f>Currency&amp;"ON"</f>
        <v>GBPON</v>
      </c>
      <c r="E14" s="331"/>
      <c r="G14" s="204"/>
      <c r="H14" s="13" t="s">
        <v>1</v>
      </c>
      <c r="I14" s="164" t="b">
        <v>0</v>
      </c>
      <c r="J14" s="331"/>
    </row>
    <row r="15" spans="2:13" s="2" customFormat="1" ht="11.25" customHeight="1" x14ac:dyDescent="0.2">
      <c r="B15" s="204"/>
      <c r="C15" s="13" t="s">
        <v>21</v>
      </c>
      <c r="D15" s="164" t="s">
        <v>171</v>
      </c>
      <c r="E15" s="331"/>
      <c r="G15" s="204"/>
      <c r="H15" s="13" t="s">
        <v>64</v>
      </c>
      <c r="I15" s="164" t="s">
        <v>63</v>
      </c>
      <c r="J15" s="331"/>
    </row>
    <row r="16" spans="2:13" s="2" customFormat="1" ht="11.25" customHeight="1" x14ac:dyDescent="0.2">
      <c r="B16" s="204"/>
      <c r="C16" s="13" t="s">
        <v>132</v>
      </c>
      <c r="D16" s="164" t="s">
        <v>133</v>
      </c>
      <c r="E16" s="331"/>
      <c r="G16" s="204"/>
      <c r="H16" s="15" t="s">
        <v>62</v>
      </c>
      <c r="I16" s="156">
        <v>1E-4</v>
      </c>
      <c r="J16" s="331"/>
    </row>
    <row r="17" spans="2:10" s="2" customFormat="1" ht="11.25" customHeight="1" x14ac:dyDescent="0.2">
      <c r="B17" s="204"/>
      <c r="C17" s="13" t="s">
        <v>55</v>
      </c>
      <c r="D17" s="164"/>
      <c r="E17" s="331"/>
      <c r="G17" s="204"/>
      <c r="H17" s="16" t="s">
        <v>61</v>
      </c>
      <c r="I17" s="11">
        <v>-0.01</v>
      </c>
      <c r="J17" s="331"/>
    </row>
    <row r="18" spans="2:10" s="2" customFormat="1" ht="11.25" customHeight="1" x14ac:dyDescent="0.2">
      <c r="B18" s="204"/>
      <c r="C18" s="6" t="s">
        <v>134</v>
      </c>
      <c r="D18" s="11" t="s">
        <v>172</v>
      </c>
      <c r="E18" s="331"/>
      <c r="G18" s="204"/>
      <c r="H18" s="5" t="s">
        <v>111</v>
      </c>
      <c r="I18" s="17" t="s">
        <v>110</v>
      </c>
      <c r="J18" s="331"/>
    </row>
    <row r="19" spans="2:10" s="2" customFormat="1" ht="11.25" customHeight="1" x14ac:dyDescent="0.2">
      <c r="B19" s="206"/>
      <c r="C19" s="207"/>
      <c r="D19" s="207"/>
      <c r="E19" s="209"/>
      <c r="G19" s="206"/>
      <c r="H19" s="207"/>
      <c r="I19" s="207"/>
      <c r="J19" s="209"/>
    </row>
    <row r="20" spans="2:10" s="2" customFormat="1" ht="11.25" customHeight="1" x14ac:dyDescent="0.2"/>
    <row r="21" spans="2:10" s="2" customFormat="1" ht="17.25" customHeight="1" x14ac:dyDescent="0.2">
      <c r="B21" s="336" t="s">
        <v>94</v>
      </c>
      <c r="C21" s="337"/>
      <c r="D21" s="337"/>
      <c r="E21" s="338"/>
    </row>
    <row r="22" spans="2:10" s="2" customFormat="1" ht="11.25" x14ac:dyDescent="0.2">
      <c r="B22" s="204"/>
      <c r="C22" s="20"/>
      <c r="D22" s="21"/>
      <c r="E22" s="205"/>
    </row>
    <row r="23" spans="2:10" s="2" customFormat="1" ht="11.25" customHeight="1" x14ac:dyDescent="0.2">
      <c r="B23" s="204"/>
      <c r="C23" s="4" t="s">
        <v>91</v>
      </c>
      <c r="D23" s="9" t="str">
        <f>""</f>
        <v/>
      </c>
      <c r="E23" s="205"/>
    </row>
    <row r="24" spans="2:10" s="2" customFormat="1" ht="11.25" customHeight="1" x14ac:dyDescent="0.2">
      <c r="B24" s="204"/>
      <c r="C24" s="13" t="s">
        <v>90</v>
      </c>
      <c r="D24" s="164" t="s">
        <v>89</v>
      </c>
      <c r="E24" s="205"/>
    </row>
    <row r="25" spans="2:10" s="2" customFormat="1" ht="11.25" customHeight="1" x14ac:dyDescent="0.2">
      <c r="B25" s="204"/>
      <c r="C25" s="13" t="s">
        <v>88</v>
      </c>
      <c r="D25" s="164" t="s">
        <v>88</v>
      </c>
      <c r="E25" s="205"/>
    </row>
    <row r="26" spans="2:10" s="2" customFormat="1" ht="11.25" customHeight="1" x14ac:dyDescent="0.2">
      <c r="B26" s="204"/>
      <c r="C26" s="13" t="s">
        <v>87</v>
      </c>
      <c r="D26" s="164" t="s">
        <v>86</v>
      </c>
      <c r="E26" s="205"/>
    </row>
    <row r="27" spans="2:10" s="2" customFormat="1" ht="11.25" customHeight="1" x14ac:dyDescent="0.2">
      <c r="B27" s="204"/>
      <c r="C27" s="13" t="s">
        <v>85</v>
      </c>
      <c r="D27" s="164" t="s">
        <v>84</v>
      </c>
      <c r="E27" s="205"/>
    </row>
    <row r="28" spans="2:10" s="2" customFormat="1" ht="11.25" customHeight="1" x14ac:dyDescent="0.2">
      <c r="B28" s="204"/>
      <c r="C28" s="13" t="s">
        <v>83</v>
      </c>
      <c r="D28" s="164" t="s">
        <v>82</v>
      </c>
      <c r="E28" s="205"/>
      <c r="G28" s="22"/>
      <c r="H28" s="22"/>
      <c r="I28" s="22"/>
      <c r="J28" s="22"/>
    </row>
    <row r="29" spans="2:10" s="2" customFormat="1" ht="11.25" customHeight="1" x14ac:dyDescent="0.2">
      <c r="B29" s="204"/>
      <c r="C29" s="6" t="s">
        <v>81</v>
      </c>
      <c r="D29" s="11" t="s">
        <v>80</v>
      </c>
      <c r="E29" s="205"/>
      <c r="G29" s="22"/>
      <c r="H29" s="22"/>
      <c r="I29" s="22"/>
      <c r="J29" s="22"/>
    </row>
    <row r="30" spans="2:10" s="2" customFormat="1" ht="11.25" customHeight="1" x14ac:dyDescent="0.2">
      <c r="B30" s="348"/>
      <c r="C30" s="349"/>
      <c r="D30" s="349"/>
      <c r="E30" s="350"/>
      <c r="G30" s="22"/>
      <c r="H30" s="22"/>
      <c r="I30" s="22"/>
      <c r="J30" s="22"/>
    </row>
    <row r="31" spans="2:10" s="2" customFormat="1" ht="11.25" customHeight="1" x14ac:dyDescent="0.2">
      <c r="B31" s="22"/>
      <c r="C31" s="23"/>
      <c r="D31" s="23"/>
      <c r="E31" s="23"/>
      <c r="G31" s="22"/>
      <c r="H31" s="22"/>
      <c r="I31" s="22"/>
      <c r="J31" s="22"/>
    </row>
    <row r="32" spans="2:10" s="2" customFormat="1" x14ac:dyDescent="0.2">
      <c r="B32" s="339"/>
      <c r="C32" s="340"/>
      <c r="D32" s="340"/>
      <c r="E32" s="341"/>
      <c r="G32" s="22"/>
      <c r="H32" s="22"/>
      <c r="I32" s="22"/>
      <c r="J32" s="22"/>
    </row>
    <row r="33" spans="1:16384" s="2" customFormat="1" x14ac:dyDescent="0.2">
      <c r="B33" s="342"/>
      <c r="C33" s="194" t="s">
        <v>148</v>
      </c>
      <c r="D33" s="194"/>
      <c r="E33" s="343"/>
      <c r="G33" s="22"/>
      <c r="H33" s="22"/>
      <c r="I33" s="22"/>
      <c r="J33" s="22"/>
    </row>
    <row r="34" spans="1:16384" s="2" customFormat="1" x14ac:dyDescent="0.2">
      <c r="B34" s="342"/>
      <c r="C34" s="278" t="s">
        <v>149</v>
      </c>
      <c r="D34" s="281"/>
      <c r="E34" s="343"/>
      <c r="G34" s="22"/>
      <c r="H34" s="22"/>
      <c r="I34" s="22"/>
      <c r="J34" s="22"/>
    </row>
    <row r="35" spans="1:16384" s="1" customFormat="1" x14ac:dyDescent="0.2">
      <c r="A35" s="2"/>
      <c r="B35" s="342"/>
      <c r="C35" s="279" t="s">
        <v>156</v>
      </c>
      <c r="D35" s="260" t="s">
        <v>88</v>
      </c>
      <c r="E35" s="344"/>
      <c r="F35" s="2"/>
      <c r="G35" s="22"/>
      <c r="H35" s="22"/>
      <c r="I35" s="22"/>
      <c r="J35" s="2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c r="IV35" s="2"/>
      <c r="IW35" s="2"/>
      <c r="IX35" s="2"/>
      <c r="IY35" s="2"/>
      <c r="IZ35" s="2"/>
      <c r="JA35" s="2"/>
      <c r="JB35" s="2"/>
      <c r="JC35" s="2"/>
      <c r="JD35" s="2"/>
      <c r="JE35" s="2"/>
      <c r="JF35" s="2"/>
      <c r="JG35" s="2"/>
      <c r="JH35" s="2"/>
      <c r="JI35" s="2"/>
      <c r="JJ35" s="2"/>
      <c r="JK35" s="2"/>
      <c r="JL35" s="2"/>
      <c r="JM35" s="2"/>
      <c r="JN35" s="2"/>
      <c r="JO35" s="2"/>
      <c r="JP35" s="2"/>
      <c r="JQ35" s="2"/>
      <c r="JR35" s="2"/>
      <c r="JS35" s="2"/>
      <c r="JT35" s="2"/>
      <c r="JU35" s="2"/>
      <c r="JV35" s="2"/>
      <c r="JW35" s="2"/>
      <c r="JX35" s="2"/>
      <c r="JY35" s="2"/>
      <c r="JZ35" s="2"/>
      <c r="KA35" s="2"/>
      <c r="KB35" s="2"/>
      <c r="KC35" s="2"/>
      <c r="KD35" s="2"/>
      <c r="KE35" s="2"/>
      <c r="KF35" s="2"/>
      <c r="KG35" s="2"/>
      <c r="KH35" s="2"/>
      <c r="KI35" s="2"/>
      <c r="KJ35" s="2"/>
      <c r="KK35" s="2"/>
      <c r="KL35" s="2"/>
      <c r="KM35" s="2"/>
      <c r="KN35" s="2"/>
      <c r="KO35" s="2"/>
      <c r="KP35" s="2"/>
      <c r="KQ35" s="2"/>
      <c r="KR35" s="2"/>
      <c r="KS35" s="2"/>
      <c r="KT35" s="2"/>
      <c r="KU35" s="2"/>
      <c r="KV35" s="2"/>
      <c r="KW35" s="2"/>
      <c r="KX35" s="2"/>
      <c r="KY35" s="2"/>
      <c r="KZ35" s="2"/>
      <c r="LA35" s="2"/>
      <c r="LB35" s="2"/>
      <c r="LC35" s="2"/>
      <c r="LD35" s="2"/>
      <c r="LE35" s="2"/>
      <c r="LF35" s="2"/>
      <c r="LG35" s="2"/>
      <c r="LH35" s="2"/>
      <c r="LI35" s="2"/>
      <c r="LJ35" s="2"/>
      <c r="LK35" s="2"/>
      <c r="LL35" s="2"/>
      <c r="LM35" s="2"/>
      <c r="LN35" s="2"/>
      <c r="LO35" s="2"/>
      <c r="LP35" s="2"/>
      <c r="LQ35" s="2"/>
      <c r="LR35" s="2"/>
      <c r="LS35" s="2"/>
      <c r="LT35" s="2"/>
      <c r="LU35" s="2"/>
      <c r="LV35" s="2"/>
      <c r="LW35" s="2"/>
      <c r="LX35" s="2"/>
      <c r="LY35" s="2"/>
      <c r="LZ35" s="2"/>
      <c r="MA35" s="2"/>
      <c r="MB35" s="2"/>
      <c r="MC35" s="2"/>
      <c r="MD35" s="2"/>
      <c r="ME35" s="2"/>
      <c r="MF35" s="2"/>
      <c r="MG35" s="2"/>
      <c r="MH35" s="2"/>
      <c r="MI35" s="2"/>
      <c r="MJ35" s="2"/>
      <c r="MK35" s="2"/>
      <c r="ML35" s="2"/>
      <c r="MM35" s="2"/>
      <c r="MN35" s="2"/>
      <c r="MO35" s="2"/>
      <c r="MP35" s="2"/>
      <c r="MQ35" s="2"/>
      <c r="MR35" s="2"/>
      <c r="MS35" s="2"/>
      <c r="MT35" s="2"/>
      <c r="MU35" s="2"/>
      <c r="MV35" s="2"/>
      <c r="MW35" s="2"/>
      <c r="MX35" s="2"/>
      <c r="MY35" s="2"/>
      <c r="MZ35" s="2"/>
      <c r="NA35" s="2"/>
      <c r="NB35" s="2"/>
      <c r="NC35" s="2"/>
      <c r="ND35" s="2"/>
      <c r="NE35" s="2"/>
      <c r="NF35" s="2"/>
      <c r="NG35" s="2"/>
      <c r="NH35" s="2"/>
      <c r="NI35" s="2"/>
      <c r="NJ35" s="2"/>
      <c r="NK35" s="2"/>
      <c r="NL35" s="2"/>
      <c r="NM35" s="2"/>
      <c r="NN35" s="2"/>
      <c r="NO35" s="2"/>
      <c r="NP35" s="2"/>
      <c r="NQ35" s="2"/>
      <c r="NR35" s="2"/>
      <c r="NS35" s="2"/>
      <c r="NT35" s="2"/>
      <c r="NU35" s="2"/>
      <c r="NV35" s="2"/>
      <c r="NW35" s="2"/>
      <c r="NX35" s="2"/>
      <c r="NY35" s="2"/>
      <c r="NZ35" s="2"/>
      <c r="OA35" s="2"/>
      <c r="OB35" s="2"/>
      <c r="OC35" s="2"/>
      <c r="OD35" s="2"/>
      <c r="OE35" s="2"/>
      <c r="OF35" s="2"/>
      <c r="OG35" s="2"/>
      <c r="OH35" s="2"/>
      <c r="OI35" s="2"/>
      <c r="OJ35" s="2"/>
      <c r="OK35" s="2"/>
      <c r="OL35" s="2"/>
      <c r="OM35" s="2"/>
      <c r="ON35" s="2"/>
      <c r="OO35" s="2"/>
      <c r="OP35" s="2"/>
      <c r="OQ35" s="2"/>
      <c r="OR35" s="2"/>
      <c r="OS35" s="2"/>
      <c r="OT35" s="2"/>
      <c r="OU35" s="2"/>
      <c r="OV35" s="2"/>
      <c r="OW35" s="2"/>
      <c r="OX35" s="2"/>
      <c r="OY35" s="2"/>
      <c r="OZ35" s="2"/>
      <c r="PA35" s="2"/>
      <c r="PB35" s="2"/>
      <c r="PC35" s="2"/>
      <c r="PD35" s="2"/>
      <c r="PE35" s="2"/>
      <c r="PF35" s="2"/>
      <c r="PG35" s="2"/>
      <c r="PH35" s="2"/>
      <c r="PI35" s="2"/>
      <c r="PJ35" s="2"/>
      <c r="PK35" s="2"/>
      <c r="PL35" s="2"/>
      <c r="PM35" s="2"/>
      <c r="PN35" s="2"/>
      <c r="PO35" s="2"/>
      <c r="PP35" s="2"/>
      <c r="PQ35" s="2"/>
      <c r="PR35" s="2"/>
      <c r="PS35" s="2"/>
      <c r="PT35" s="2"/>
      <c r="PU35" s="2"/>
      <c r="PV35" s="2"/>
      <c r="PW35" s="2"/>
      <c r="PX35" s="2"/>
      <c r="PY35" s="2"/>
      <c r="PZ35" s="2"/>
      <c r="QA35" s="2"/>
      <c r="QB35" s="2"/>
      <c r="QC35" s="2"/>
      <c r="QD35" s="2"/>
      <c r="QE35" s="2"/>
      <c r="QF35" s="2"/>
      <c r="QG35" s="2"/>
      <c r="QH35" s="2"/>
      <c r="QI35" s="2"/>
      <c r="QJ35" s="2"/>
      <c r="QK35" s="2"/>
      <c r="QL35" s="2"/>
      <c r="QM35" s="2"/>
      <c r="QN35" s="2"/>
      <c r="QO35" s="2"/>
      <c r="QP35" s="2"/>
      <c r="QQ35" s="2"/>
      <c r="QR35" s="2"/>
      <c r="QS35" s="2"/>
      <c r="QT35" s="2"/>
      <c r="QU35" s="2"/>
      <c r="QV35" s="2"/>
      <c r="QW35" s="2"/>
      <c r="QX35" s="2"/>
      <c r="QY35" s="2"/>
      <c r="QZ35" s="2"/>
      <c r="RA35" s="2"/>
      <c r="RB35" s="2"/>
      <c r="RC35" s="2"/>
      <c r="RD35" s="2"/>
      <c r="RE35" s="2"/>
      <c r="RF35" s="2"/>
      <c r="RG35" s="2"/>
      <c r="RH35" s="2"/>
      <c r="RI35" s="2"/>
      <c r="RJ35" s="2"/>
      <c r="RK35" s="2"/>
      <c r="RL35" s="2"/>
      <c r="RM35" s="2"/>
      <c r="RN35" s="2"/>
      <c r="RO35" s="2"/>
      <c r="RP35" s="2"/>
      <c r="RQ35" s="2"/>
      <c r="RR35" s="2"/>
      <c r="RS35" s="2"/>
      <c r="RT35" s="2"/>
      <c r="RU35" s="2"/>
      <c r="RV35" s="2"/>
      <c r="RW35" s="2"/>
      <c r="RX35" s="2"/>
      <c r="RY35" s="2"/>
      <c r="RZ35" s="2"/>
      <c r="SA35" s="2"/>
      <c r="SB35" s="2"/>
      <c r="SC35" s="2"/>
      <c r="SD35" s="2"/>
      <c r="SE35" s="2"/>
      <c r="SF35" s="2"/>
      <c r="SG35" s="2"/>
      <c r="SH35" s="2"/>
      <c r="SI35" s="2"/>
      <c r="SJ35" s="2"/>
      <c r="SK35" s="2"/>
      <c r="SL35" s="2"/>
      <c r="SM35" s="2"/>
      <c r="SN35" s="2"/>
      <c r="SO35" s="2"/>
      <c r="SP35" s="2"/>
      <c r="SQ35" s="2"/>
      <c r="SR35" s="2"/>
      <c r="SS35" s="2"/>
      <c r="ST35" s="2"/>
      <c r="SU35" s="2"/>
      <c r="SV35" s="2"/>
      <c r="SW35" s="2"/>
      <c r="SX35" s="2"/>
      <c r="SY35" s="2"/>
      <c r="SZ35" s="2"/>
      <c r="TA35" s="2"/>
      <c r="TB35" s="2"/>
      <c r="TC35" s="2"/>
      <c r="TD35" s="2"/>
      <c r="TE35" s="2"/>
      <c r="TF35" s="2"/>
      <c r="TG35" s="2"/>
      <c r="TH35" s="2"/>
      <c r="TI35" s="2"/>
      <c r="TJ35" s="2"/>
      <c r="TK35" s="2"/>
      <c r="TL35" s="2"/>
      <c r="TM35" s="2"/>
      <c r="TN35" s="2"/>
      <c r="TO35" s="2"/>
      <c r="TP35" s="2"/>
      <c r="TQ35" s="2"/>
      <c r="TR35" s="2"/>
      <c r="TS35" s="2"/>
      <c r="TT35" s="2"/>
      <c r="TU35" s="2"/>
      <c r="TV35" s="2"/>
      <c r="TW35" s="2"/>
      <c r="TX35" s="2"/>
      <c r="TY35" s="2"/>
      <c r="TZ35" s="2"/>
      <c r="UA35" s="2"/>
      <c r="UB35" s="2"/>
      <c r="UC35" s="2"/>
      <c r="UD35" s="2"/>
      <c r="UE35" s="2"/>
      <c r="UF35" s="2"/>
      <c r="UG35" s="2"/>
      <c r="UH35" s="2"/>
      <c r="UI35" s="2"/>
      <c r="UJ35" s="2"/>
      <c r="UK35" s="2"/>
      <c r="UL35" s="2"/>
      <c r="UM35" s="2"/>
      <c r="UN35" s="2"/>
      <c r="UO35" s="2"/>
      <c r="UP35" s="2"/>
      <c r="UQ35" s="2"/>
      <c r="UR35" s="2"/>
      <c r="US35" s="2"/>
      <c r="UT35" s="2"/>
      <c r="UU35" s="2"/>
      <c r="UV35" s="2"/>
      <c r="UW35" s="2"/>
      <c r="UX35" s="2"/>
      <c r="UY35" s="2"/>
      <c r="UZ35" s="2"/>
      <c r="VA35" s="2"/>
      <c r="VB35" s="2"/>
      <c r="VC35" s="2"/>
      <c r="VD35" s="2"/>
      <c r="VE35" s="2"/>
      <c r="VF35" s="2"/>
      <c r="VG35" s="2"/>
      <c r="VH35" s="2"/>
      <c r="VI35" s="2"/>
      <c r="VJ35" s="2"/>
      <c r="VK35" s="2"/>
      <c r="VL35" s="2"/>
      <c r="VM35" s="2"/>
      <c r="VN35" s="2"/>
      <c r="VO35" s="2"/>
      <c r="VP35" s="2"/>
      <c r="VQ35" s="2"/>
      <c r="VR35" s="2"/>
      <c r="VS35" s="2"/>
      <c r="VT35" s="2"/>
      <c r="VU35" s="2"/>
      <c r="VV35" s="2"/>
      <c r="VW35" s="2"/>
      <c r="VX35" s="2"/>
      <c r="VY35" s="2"/>
      <c r="VZ35" s="2"/>
      <c r="WA35" s="2"/>
      <c r="WB35" s="2"/>
      <c r="WC35" s="2"/>
      <c r="WD35" s="2"/>
      <c r="WE35" s="2"/>
      <c r="WF35" s="2"/>
      <c r="WG35" s="2"/>
      <c r="WH35" s="2"/>
      <c r="WI35" s="2"/>
      <c r="WJ35" s="2"/>
      <c r="WK35" s="2"/>
      <c r="WL35" s="2"/>
      <c r="WM35" s="2"/>
      <c r="WN35" s="2"/>
      <c r="WO35" s="2"/>
      <c r="WP35" s="2"/>
      <c r="WQ35" s="2"/>
      <c r="WR35" s="2"/>
      <c r="WS35" s="2"/>
      <c r="WT35" s="2"/>
      <c r="WU35" s="2"/>
      <c r="WV35" s="2"/>
      <c r="WW35" s="2"/>
      <c r="WX35" s="2"/>
      <c r="WY35" s="2"/>
      <c r="WZ35" s="2"/>
      <c r="XA35" s="2"/>
      <c r="XB35" s="2"/>
      <c r="XC35" s="2"/>
      <c r="XD35" s="2"/>
      <c r="XE35" s="2"/>
      <c r="XF35" s="2"/>
      <c r="XG35" s="2"/>
      <c r="XH35" s="2"/>
      <c r="XI35" s="2"/>
      <c r="XJ35" s="2"/>
      <c r="XK35" s="2"/>
      <c r="XL35" s="2"/>
      <c r="XM35" s="2"/>
      <c r="XN35" s="2"/>
      <c r="XO35" s="2"/>
      <c r="XP35" s="2"/>
      <c r="XQ35" s="2"/>
      <c r="XR35" s="2"/>
      <c r="XS35" s="2"/>
      <c r="XT35" s="2"/>
      <c r="XU35" s="2"/>
      <c r="XV35" s="2"/>
      <c r="XW35" s="2"/>
      <c r="XX35" s="2"/>
      <c r="XY35" s="2"/>
      <c r="XZ35" s="2"/>
      <c r="YA35" s="2"/>
      <c r="YB35" s="2"/>
      <c r="YC35" s="2"/>
      <c r="YD35" s="2"/>
      <c r="YE35" s="2"/>
      <c r="YF35" s="2"/>
      <c r="YG35" s="2"/>
      <c r="YH35" s="2"/>
      <c r="YI35" s="2"/>
      <c r="YJ35" s="2"/>
      <c r="YK35" s="2"/>
      <c r="YL35" s="2"/>
      <c r="YM35" s="2"/>
      <c r="YN35" s="2"/>
      <c r="YO35" s="2"/>
      <c r="YP35" s="2"/>
      <c r="YQ35" s="2"/>
      <c r="YR35" s="2"/>
      <c r="YS35" s="2"/>
      <c r="YT35" s="2"/>
      <c r="YU35" s="2"/>
      <c r="YV35" s="2"/>
      <c r="YW35" s="2"/>
      <c r="YX35" s="2"/>
      <c r="YY35" s="2"/>
      <c r="YZ35" s="2"/>
      <c r="ZA35" s="2"/>
      <c r="ZB35" s="2"/>
      <c r="ZC35" s="2"/>
      <c r="ZD35" s="2"/>
      <c r="ZE35" s="2"/>
      <c r="ZF35" s="2"/>
      <c r="ZG35" s="2"/>
      <c r="ZH35" s="2"/>
      <c r="ZI35" s="2"/>
      <c r="ZJ35" s="2"/>
      <c r="ZK35" s="2"/>
      <c r="ZL35" s="2"/>
      <c r="ZM35" s="2"/>
      <c r="ZN35" s="2"/>
      <c r="ZO35" s="2"/>
      <c r="ZP35" s="2"/>
      <c r="ZQ35" s="2"/>
      <c r="ZR35" s="2"/>
      <c r="ZS35" s="2"/>
      <c r="ZT35" s="2"/>
      <c r="ZU35" s="2"/>
      <c r="ZV35" s="2"/>
      <c r="ZW35" s="2"/>
      <c r="ZX35" s="2"/>
      <c r="ZY35" s="2"/>
      <c r="ZZ35" s="2"/>
      <c r="AAA35" s="2"/>
      <c r="AAB35" s="2"/>
      <c r="AAC35" s="2"/>
      <c r="AAD35" s="2"/>
      <c r="AAE35" s="2"/>
      <c r="AAF35" s="2"/>
      <c r="AAG35" s="2"/>
      <c r="AAH35" s="2"/>
      <c r="AAI35" s="2"/>
      <c r="AAJ35" s="2"/>
      <c r="AAK35" s="2"/>
      <c r="AAL35" s="2"/>
      <c r="AAM35" s="2"/>
      <c r="AAN35" s="2"/>
      <c r="AAO35" s="2"/>
      <c r="AAP35" s="2"/>
      <c r="AAQ35" s="2"/>
      <c r="AAR35" s="2"/>
      <c r="AAS35" s="2"/>
      <c r="AAT35" s="2"/>
      <c r="AAU35" s="2"/>
      <c r="AAV35" s="2"/>
      <c r="AAW35" s="2"/>
      <c r="AAX35" s="2"/>
      <c r="AAY35" s="2"/>
      <c r="AAZ35" s="2"/>
      <c r="ABA35" s="2"/>
      <c r="ABB35" s="2"/>
      <c r="ABC35" s="2"/>
      <c r="ABD35" s="2"/>
      <c r="ABE35" s="2"/>
      <c r="ABF35" s="2"/>
      <c r="ABG35" s="2"/>
      <c r="ABH35" s="2"/>
      <c r="ABI35" s="2"/>
      <c r="ABJ35" s="2"/>
      <c r="ABK35" s="2"/>
      <c r="ABL35" s="2"/>
      <c r="ABM35" s="2"/>
      <c r="ABN35" s="2"/>
      <c r="ABO35" s="2"/>
      <c r="ABP35" s="2"/>
      <c r="ABQ35" s="2"/>
      <c r="ABR35" s="2"/>
      <c r="ABS35" s="2"/>
      <c r="ABT35" s="2"/>
      <c r="ABU35" s="2"/>
      <c r="ABV35" s="2"/>
      <c r="ABW35" s="2"/>
      <c r="ABX35" s="2"/>
      <c r="ABY35" s="2"/>
      <c r="ABZ35" s="2"/>
      <c r="ACA35" s="2"/>
      <c r="ACB35" s="2"/>
      <c r="ACC35" s="2"/>
      <c r="ACD35" s="2"/>
      <c r="ACE35" s="2"/>
      <c r="ACF35" s="2"/>
      <c r="ACG35" s="2"/>
      <c r="ACH35" s="2"/>
      <c r="ACI35" s="2"/>
      <c r="ACJ35" s="2"/>
      <c r="ACK35" s="2"/>
      <c r="ACL35" s="2"/>
      <c r="ACM35" s="2"/>
      <c r="ACN35" s="2"/>
      <c r="ACO35" s="2"/>
      <c r="ACP35" s="2"/>
      <c r="ACQ35" s="2"/>
      <c r="ACR35" s="2"/>
      <c r="ACS35" s="2"/>
      <c r="ACT35" s="2"/>
      <c r="ACU35" s="2"/>
      <c r="ACV35" s="2"/>
      <c r="ACW35" s="2"/>
      <c r="ACX35" s="2"/>
      <c r="ACY35" s="2"/>
      <c r="ACZ35" s="2"/>
      <c r="ADA35" s="2"/>
      <c r="ADB35" s="2"/>
      <c r="ADC35" s="2"/>
      <c r="ADD35" s="2"/>
      <c r="ADE35" s="2"/>
      <c r="ADF35" s="2"/>
      <c r="ADG35" s="2"/>
      <c r="ADH35" s="2"/>
      <c r="ADI35" s="2"/>
      <c r="ADJ35" s="2"/>
      <c r="ADK35" s="2"/>
      <c r="ADL35" s="2"/>
      <c r="ADM35" s="2"/>
      <c r="ADN35" s="2"/>
      <c r="ADO35" s="2"/>
      <c r="ADP35" s="2"/>
      <c r="ADQ35" s="2"/>
      <c r="ADR35" s="2"/>
      <c r="ADS35" s="2"/>
      <c r="ADT35" s="2"/>
      <c r="ADU35" s="2"/>
      <c r="ADV35" s="2"/>
      <c r="ADW35" s="2"/>
      <c r="ADX35" s="2"/>
      <c r="ADY35" s="2"/>
      <c r="ADZ35" s="2"/>
      <c r="AEA35" s="2"/>
      <c r="AEB35" s="2"/>
      <c r="AEC35" s="2"/>
      <c r="AED35" s="2"/>
      <c r="AEE35" s="2"/>
      <c r="AEF35" s="2"/>
      <c r="AEG35" s="2"/>
      <c r="AEH35" s="2"/>
      <c r="AEI35" s="2"/>
      <c r="AEJ35" s="2"/>
      <c r="AEK35" s="2"/>
      <c r="AEL35" s="2"/>
      <c r="AEM35" s="2"/>
      <c r="AEN35" s="2"/>
      <c r="AEO35" s="2"/>
      <c r="AEP35" s="2"/>
      <c r="AEQ35" s="2"/>
      <c r="AER35" s="2"/>
      <c r="AES35" s="2"/>
      <c r="AET35" s="2"/>
      <c r="AEU35" s="2"/>
      <c r="AEV35" s="2"/>
      <c r="AEW35" s="2"/>
      <c r="AEX35" s="2"/>
      <c r="AEY35" s="2"/>
      <c r="AEZ35" s="2"/>
      <c r="AFA35" s="2"/>
      <c r="AFB35" s="2"/>
      <c r="AFC35" s="2"/>
      <c r="AFD35" s="2"/>
      <c r="AFE35" s="2"/>
      <c r="AFF35" s="2"/>
      <c r="AFG35" s="2"/>
      <c r="AFH35" s="2"/>
      <c r="AFI35" s="2"/>
      <c r="AFJ35" s="2"/>
      <c r="AFK35" s="2"/>
      <c r="AFL35" s="2"/>
      <c r="AFM35" s="2"/>
      <c r="AFN35" s="2"/>
      <c r="AFO35" s="2"/>
      <c r="AFP35" s="2"/>
      <c r="AFQ35" s="2"/>
      <c r="AFR35" s="2"/>
      <c r="AFS35" s="2"/>
      <c r="AFT35" s="2"/>
      <c r="AFU35" s="2"/>
      <c r="AFV35" s="2"/>
      <c r="AFW35" s="2"/>
      <c r="AFX35" s="2"/>
      <c r="AFY35" s="2"/>
      <c r="AFZ35" s="2"/>
      <c r="AGA35" s="2"/>
      <c r="AGB35" s="2"/>
      <c r="AGC35" s="2"/>
      <c r="AGD35" s="2"/>
      <c r="AGE35" s="2"/>
      <c r="AGF35" s="2"/>
      <c r="AGG35" s="2"/>
      <c r="AGH35" s="2"/>
      <c r="AGI35" s="2"/>
      <c r="AGJ35" s="2"/>
      <c r="AGK35" s="2"/>
      <c r="AGL35" s="2"/>
      <c r="AGM35" s="2"/>
      <c r="AGN35" s="2"/>
      <c r="AGO35" s="2"/>
      <c r="AGP35" s="2"/>
      <c r="AGQ35" s="2"/>
      <c r="AGR35" s="2"/>
      <c r="AGS35" s="2"/>
      <c r="AGT35" s="2"/>
      <c r="AGU35" s="2"/>
      <c r="AGV35" s="2"/>
      <c r="AGW35" s="2"/>
      <c r="AGX35" s="2"/>
      <c r="AGY35" s="2"/>
      <c r="AGZ35" s="2"/>
      <c r="AHA35" s="2"/>
      <c r="AHB35" s="2"/>
      <c r="AHC35" s="2"/>
      <c r="AHD35" s="2"/>
      <c r="AHE35" s="2"/>
      <c r="AHF35" s="2"/>
      <c r="AHG35" s="2"/>
      <c r="AHH35" s="2"/>
      <c r="AHI35" s="2"/>
      <c r="AHJ35" s="2"/>
      <c r="AHK35" s="2"/>
      <c r="AHL35" s="2"/>
      <c r="AHM35" s="2"/>
      <c r="AHN35" s="2"/>
      <c r="AHO35" s="2"/>
      <c r="AHP35" s="2"/>
      <c r="AHQ35" s="2"/>
      <c r="AHR35" s="2"/>
      <c r="AHS35" s="2"/>
      <c r="AHT35" s="2"/>
      <c r="AHU35" s="2"/>
      <c r="AHV35" s="2"/>
      <c r="AHW35" s="2"/>
      <c r="AHX35" s="2"/>
      <c r="AHY35" s="2"/>
      <c r="AHZ35" s="2"/>
      <c r="AIA35" s="2"/>
      <c r="AIB35" s="2"/>
      <c r="AIC35" s="2"/>
      <c r="AID35" s="2"/>
      <c r="AIE35" s="2"/>
      <c r="AIF35" s="2"/>
      <c r="AIG35" s="2"/>
      <c r="AIH35" s="2"/>
      <c r="AII35" s="2"/>
      <c r="AIJ35" s="2"/>
      <c r="AIK35" s="2"/>
      <c r="AIL35" s="2"/>
      <c r="AIM35" s="2"/>
      <c r="AIN35" s="2"/>
      <c r="AIO35" s="2"/>
      <c r="AIP35" s="2"/>
      <c r="AIQ35" s="2"/>
      <c r="AIR35" s="2"/>
      <c r="AIS35" s="2"/>
      <c r="AIT35" s="2"/>
      <c r="AIU35" s="2"/>
      <c r="AIV35" s="2"/>
      <c r="AIW35" s="2"/>
      <c r="AIX35" s="2"/>
      <c r="AIY35" s="2"/>
      <c r="AIZ35" s="2"/>
      <c r="AJA35" s="2"/>
      <c r="AJB35" s="2"/>
      <c r="AJC35" s="2"/>
      <c r="AJD35" s="2"/>
      <c r="AJE35" s="2"/>
      <c r="AJF35" s="2"/>
      <c r="AJG35" s="2"/>
      <c r="AJH35" s="2"/>
      <c r="AJI35" s="2"/>
      <c r="AJJ35" s="2"/>
      <c r="AJK35" s="2"/>
      <c r="AJL35" s="2"/>
      <c r="AJM35" s="2"/>
      <c r="AJN35" s="2"/>
      <c r="AJO35" s="2"/>
      <c r="AJP35" s="2"/>
      <c r="AJQ35" s="2"/>
      <c r="AJR35" s="2"/>
      <c r="AJS35" s="2"/>
      <c r="AJT35" s="2"/>
      <c r="AJU35" s="2"/>
      <c r="AJV35" s="2"/>
      <c r="AJW35" s="2"/>
      <c r="AJX35" s="2"/>
      <c r="AJY35" s="2"/>
      <c r="AJZ35" s="2"/>
      <c r="AKA35" s="2"/>
      <c r="AKB35" s="2"/>
      <c r="AKC35" s="2"/>
      <c r="AKD35" s="2"/>
      <c r="AKE35" s="2"/>
      <c r="AKF35" s="2"/>
      <c r="AKG35" s="2"/>
      <c r="AKH35" s="2"/>
      <c r="AKI35" s="2"/>
      <c r="AKJ35" s="2"/>
      <c r="AKK35" s="2"/>
      <c r="AKL35" s="2"/>
      <c r="AKM35" s="2"/>
      <c r="AKN35" s="2"/>
      <c r="AKO35" s="2"/>
      <c r="AKP35" s="2"/>
      <c r="AKQ35" s="2"/>
      <c r="AKR35" s="2"/>
      <c r="AKS35" s="2"/>
      <c r="AKT35" s="2"/>
      <c r="AKU35" s="2"/>
      <c r="AKV35" s="2"/>
      <c r="AKW35" s="2"/>
      <c r="AKX35" s="2"/>
      <c r="AKY35" s="2"/>
      <c r="AKZ35" s="2"/>
      <c r="ALA35" s="2"/>
      <c r="ALB35" s="2"/>
      <c r="ALC35" s="2"/>
      <c r="ALD35" s="2"/>
      <c r="ALE35" s="2"/>
      <c r="ALF35" s="2"/>
      <c r="ALG35" s="2"/>
      <c r="ALH35" s="2"/>
      <c r="ALI35" s="2"/>
      <c r="ALJ35" s="2"/>
      <c r="ALK35" s="2"/>
      <c r="ALL35" s="2"/>
      <c r="ALM35" s="2"/>
      <c r="ALN35" s="2"/>
      <c r="ALO35" s="2"/>
      <c r="ALP35" s="2"/>
      <c r="ALQ35" s="2"/>
      <c r="ALR35" s="2"/>
      <c r="ALS35" s="2"/>
      <c r="ALT35" s="2"/>
      <c r="ALU35" s="2"/>
      <c r="ALV35" s="2"/>
      <c r="ALW35" s="2"/>
      <c r="ALX35" s="2"/>
      <c r="ALY35" s="2"/>
      <c r="ALZ35" s="2"/>
      <c r="AMA35" s="2"/>
      <c r="AMB35" s="2"/>
      <c r="AMC35" s="2"/>
      <c r="AMD35" s="2"/>
      <c r="AME35" s="2"/>
      <c r="AMF35" s="2"/>
      <c r="AMG35" s="2"/>
      <c r="AMH35" s="2"/>
      <c r="AMI35" s="2"/>
      <c r="AMJ35" s="2"/>
      <c r="AMK35" s="2"/>
      <c r="AML35" s="2"/>
      <c r="AMM35" s="2"/>
      <c r="AMN35" s="2"/>
      <c r="AMO35" s="2"/>
      <c r="AMP35" s="2"/>
      <c r="AMQ35" s="2"/>
      <c r="AMR35" s="2"/>
      <c r="AMS35" s="2"/>
      <c r="AMT35" s="2"/>
      <c r="AMU35" s="2"/>
      <c r="AMV35" s="2"/>
      <c r="AMW35" s="2"/>
      <c r="AMX35" s="2"/>
      <c r="AMY35" s="2"/>
      <c r="AMZ35" s="2"/>
      <c r="ANA35" s="2"/>
      <c r="ANB35" s="2"/>
      <c r="ANC35" s="2"/>
      <c r="AND35" s="2"/>
      <c r="ANE35" s="2"/>
      <c r="ANF35" s="2"/>
      <c r="ANG35" s="2"/>
      <c r="ANH35" s="2"/>
      <c r="ANI35" s="2"/>
      <c r="ANJ35" s="2"/>
      <c r="ANK35" s="2"/>
      <c r="ANL35" s="2"/>
      <c r="ANM35" s="2"/>
      <c r="ANN35" s="2"/>
      <c r="ANO35" s="2"/>
      <c r="ANP35" s="2"/>
      <c r="ANQ35" s="2"/>
      <c r="ANR35" s="2"/>
      <c r="ANS35" s="2"/>
      <c r="ANT35" s="2"/>
      <c r="ANU35" s="2"/>
      <c r="ANV35" s="2"/>
      <c r="ANW35" s="2"/>
      <c r="ANX35" s="2"/>
      <c r="ANY35" s="2"/>
      <c r="ANZ35" s="2"/>
      <c r="AOA35" s="2"/>
      <c r="AOB35" s="2"/>
      <c r="AOC35" s="2"/>
      <c r="AOD35" s="2"/>
      <c r="AOE35" s="2"/>
      <c r="AOF35" s="2"/>
      <c r="AOG35" s="2"/>
      <c r="AOH35" s="2"/>
      <c r="AOI35" s="2"/>
      <c r="AOJ35" s="2"/>
      <c r="AOK35" s="2"/>
      <c r="AOL35" s="2"/>
      <c r="AOM35" s="2"/>
      <c r="AON35" s="2"/>
      <c r="AOO35" s="2"/>
      <c r="AOP35" s="2"/>
      <c r="AOQ35" s="2"/>
      <c r="AOR35" s="2"/>
      <c r="AOS35" s="2"/>
      <c r="AOT35" s="2"/>
      <c r="AOU35" s="2"/>
      <c r="AOV35" s="2"/>
      <c r="AOW35" s="2"/>
      <c r="AOX35" s="2"/>
      <c r="AOY35" s="2"/>
      <c r="AOZ35" s="2"/>
      <c r="APA35" s="2"/>
      <c r="APB35" s="2"/>
      <c r="APC35" s="2"/>
      <c r="APD35" s="2"/>
      <c r="APE35" s="2"/>
      <c r="APF35" s="2"/>
      <c r="APG35" s="2"/>
      <c r="APH35" s="2"/>
      <c r="API35" s="2"/>
      <c r="APJ35" s="2"/>
      <c r="APK35" s="2"/>
      <c r="APL35" s="2"/>
      <c r="APM35" s="2"/>
      <c r="APN35" s="2"/>
      <c r="APO35" s="2"/>
      <c r="APP35" s="2"/>
      <c r="APQ35" s="2"/>
      <c r="APR35" s="2"/>
      <c r="APS35" s="2"/>
      <c r="APT35" s="2"/>
      <c r="APU35" s="2"/>
      <c r="APV35" s="2"/>
      <c r="APW35" s="2"/>
      <c r="APX35" s="2"/>
      <c r="APY35" s="2"/>
      <c r="APZ35" s="2"/>
      <c r="AQA35" s="2"/>
      <c r="AQB35" s="2"/>
      <c r="AQC35" s="2"/>
      <c r="AQD35" s="2"/>
      <c r="AQE35" s="2"/>
      <c r="AQF35" s="2"/>
      <c r="AQG35" s="2"/>
      <c r="AQH35" s="2"/>
      <c r="AQI35" s="2"/>
      <c r="AQJ35" s="2"/>
      <c r="AQK35" s="2"/>
      <c r="AQL35" s="2"/>
      <c r="AQM35" s="2"/>
      <c r="AQN35" s="2"/>
      <c r="AQO35" s="2"/>
      <c r="AQP35" s="2"/>
      <c r="AQQ35" s="2"/>
      <c r="AQR35" s="2"/>
      <c r="AQS35" s="2"/>
      <c r="AQT35" s="2"/>
      <c r="AQU35" s="2"/>
      <c r="AQV35" s="2"/>
      <c r="AQW35" s="2"/>
      <c r="AQX35" s="2"/>
      <c r="AQY35" s="2"/>
      <c r="AQZ35" s="2"/>
      <c r="ARA35" s="2"/>
      <c r="ARB35" s="2"/>
      <c r="ARC35" s="2"/>
      <c r="ARD35" s="2"/>
      <c r="ARE35" s="2"/>
      <c r="ARF35" s="2"/>
      <c r="ARG35" s="2"/>
      <c r="ARH35" s="2"/>
      <c r="ARI35" s="2"/>
      <c r="ARJ35" s="2"/>
      <c r="ARK35" s="2"/>
      <c r="ARL35" s="2"/>
      <c r="ARM35" s="2"/>
      <c r="ARN35" s="2"/>
      <c r="ARO35" s="2"/>
      <c r="ARP35" s="2"/>
      <c r="ARQ35" s="2"/>
      <c r="ARR35" s="2"/>
      <c r="ARS35" s="2"/>
      <c r="ART35" s="2"/>
      <c r="ARU35" s="2"/>
      <c r="ARV35" s="2"/>
      <c r="ARW35" s="2"/>
      <c r="ARX35" s="2"/>
      <c r="ARY35" s="2"/>
      <c r="ARZ35" s="2"/>
      <c r="ASA35" s="2"/>
      <c r="ASB35" s="2"/>
      <c r="ASC35" s="2"/>
      <c r="ASD35" s="2"/>
      <c r="ASE35" s="2"/>
      <c r="ASF35" s="2"/>
      <c r="ASG35" s="2"/>
      <c r="ASH35" s="2"/>
      <c r="ASI35" s="2"/>
      <c r="ASJ35" s="2"/>
      <c r="ASK35" s="2"/>
      <c r="ASL35" s="2"/>
      <c r="ASM35" s="2"/>
      <c r="ASN35" s="2"/>
      <c r="ASO35" s="2"/>
      <c r="ASP35" s="2"/>
      <c r="ASQ35" s="2"/>
      <c r="ASR35" s="2"/>
      <c r="ASS35" s="2"/>
      <c r="AST35" s="2"/>
      <c r="ASU35" s="2"/>
      <c r="ASV35" s="2"/>
      <c r="ASW35" s="2"/>
      <c r="ASX35" s="2"/>
      <c r="ASY35" s="2"/>
      <c r="ASZ35" s="2"/>
      <c r="ATA35" s="2"/>
      <c r="ATB35" s="2"/>
      <c r="ATC35" s="2"/>
      <c r="ATD35" s="2"/>
      <c r="ATE35" s="2"/>
      <c r="ATF35" s="2"/>
      <c r="ATG35" s="2"/>
      <c r="ATH35" s="2"/>
      <c r="ATI35" s="2"/>
      <c r="ATJ35" s="2"/>
      <c r="ATK35" s="2"/>
      <c r="ATL35" s="2"/>
      <c r="ATM35" s="2"/>
      <c r="ATN35" s="2"/>
      <c r="ATO35" s="2"/>
      <c r="ATP35" s="2"/>
      <c r="ATQ35" s="2"/>
      <c r="ATR35" s="2"/>
      <c r="ATS35" s="2"/>
      <c r="ATT35" s="2"/>
      <c r="ATU35" s="2"/>
      <c r="ATV35" s="2"/>
      <c r="ATW35" s="2"/>
      <c r="ATX35" s="2"/>
      <c r="ATY35" s="2"/>
      <c r="ATZ35" s="2"/>
      <c r="AUA35" s="2"/>
      <c r="AUB35" s="2"/>
      <c r="AUC35" s="2"/>
      <c r="AUD35" s="2"/>
      <c r="AUE35" s="2"/>
      <c r="AUF35" s="2"/>
      <c r="AUG35" s="2"/>
      <c r="AUH35" s="2"/>
      <c r="AUI35" s="2"/>
      <c r="AUJ35" s="2"/>
      <c r="AUK35" s="2"/>
      <c r="AUL35" s="2"/>
      <c r="AUM35" s="2"/>
      <c r="AUN35" s="2"/>
      <c r="AUO35" s="2"/>
      <c r="AUP35" s="2"/>
      <c r="AUQ35" s="2"/>
      <c r="AUR35" s="2"/>
      <c r="AUS35" s="2"/>
      <c r="AUT35" s="2"/>
      <c r="AUU35" s="2"/>
      <c r="AUV35" s="2"/>
      <c r="AUW35" s="2"/>
      <c r="AUX35" s="2"/>
      <c r="AUY35" s="2"/>
      <c r="AUZ35" s="2"/>
      <c r="AVA35" s="2"/>
      <c r="AVB35" s="2"/>
      <c r="AVC35" s="2"/>
      <c r="AVD35" s="2"/>
      <c r="AVE35" s="2"/>
      <c r="AVF35" s="2"/>
      <c r="AVG35" s="2"/>
      <c r="AVH35" s="2"/>
      <c r="AVI35" s="2"/>
      <c r="AVJ35" s="2"/>
      <c r="AVK35" s="2"/>
      <c r="AVL35" s="2"/>
      <c r="AVM35" s="2"/>
      <c r="AVN35" s="2"/>
      <c r="AVO35" s="2"/>
      <c r="AVP35" s="2"/>
      <c r="AVQ35" s="2"/>
      <c r="AVR35" s="2"/>
      <c r="AVS35" s="2"/>
      <c r="AVT35" s="2"/>
      <c r="AVU35" s="2"/>
      <c r="AVV35" s="2"/>
      <c r="AVW35" s="2"/>
      <c r="AVX35" s="2"/>
      <c r="AVY35" s="2"/>
      <c r="AVZ35" s="2"/>
      <c r="AWA35" s="2"/>
      <c r="AWB35" s="2"/>
      <c r="AWC35" s="2"/>
      <c r="AWD35" s="2"/>
      <c r="AWE35" s="2"/>
      <c r="AWF35" s="2"/>
      <c r="AWG35" s="2"/>
      <c r="AWH35" s="2"/>
      <c r="AWI35" s="2"/>
      <c r="AWJ35" s="2"/>
      <c r="AWK35" s="2"/>
      <c r="AWL35" s="2"/>
      <c r="AWM35" s="2"/>
      <c r="AWN35" s="2"/>
      <c r="AWO35" s="2"/>
      <c r="AWP35" s="2"/>
      <c r="AWQ35" s="2"/>
      <c r="AWR35" s="2"/>
      <c r="AWS35" s="2"/>
      <c r="AWT35" s="2"/>
      <c r="AWU35" s="2"/>
      <c r="AWV35" s="2"/>
      <c r="AWW35" s="2"/>
      <c r="AWX35" s="2"/>
      <c r="AWY35" s="2"/>
      <c r="AWZ35" s="2"/>
      <c r="AXA35" s="2"/>
      <c r="AXB35" s="2"/>
      <c r="AXC35" s="2"/>
      <c r="AXD35" s="2"/>
      <c r="AXE35" s="2"/>
      <c r="AXF35" s="2"/>
      <c r="AXG35" s="2"/>
      <c r="AXH35" s="2"/>
      <c r="AXI35" s="2"/>
      <c r="AXJ35" s="2"/>
      <c r="AXK35" s="2"/>
      <c r="AXL35" s="2"/>
      <c r="AXM35" s="2"/>
      <c r="AXN35" s="2"/>
      <c r="AXO35" s="2"/>
      <c r="AXP35" s="2"/>
      <c r="AXQ35" s="2"/>
      <c r="AXR35" s="2"/>
      <c r="AXS35" s="2"/>
      <c r="AXT35" s="2"/>
      <c r="AXU35" s="2"/>
      <c r="AXV35" s="2"/>
      <c r="AXW35" s="2"/>
      <c r="AXX35" s="2"/>
      <c r="AXY35" s="2"/>
      <c r="AXZ35" s="2"/>
      <c r="AYA35" s="2"/>
      <c r="AYB35" s="2"/>
      <c r="AYC35" s="2"/>
      <c r="AYD35" s="2"/>
      <c r="AYE35" s="2"/>
      <c r="AYF35" s="2"/>
      <c r="AYG35" s="2"/>
      <c r="AYH35" s="2"/>
      <c r="AYI35" s="2"/>
      <c r="AYJ35" s="2"/>
      <c r="AYK35" s="2"/>
      <c r="AYL35" s="2"/>
      <c r="AYM35" s="2"/>
      <c r="AYN35" s="2"/>
      <c r="AYO35" s="2"/>
      <c r="AYP35" s="2"/>
      <c r="AYQ35" s="2"/>
      <c r="AYR35" s="2"/>
      <c r="AYS35" s="2"/>
      <c r="AYT35" s="2"/>
      <c r="AYU35" s="2"/>
      <c r="AYV35" s="2"/>
      <c r="AYW35" s="2"/>
      <c r="AYX35" s="2"/>
      <c r="AYY35" s="2"/>
      <c r="AYZ35" s="2"/>
      <c r="AZA35" s="2"/>
      <c r="AZB35" s="2"/>
      <c r="AZC35" s="2"/>
      <c r="AZD35" s="2"/>
      <c r="AZE35" s="2"/>
      <c r="AZF35" s="2"/>
      <c r="AZG35" s="2"/>
      <c r="AZH35" s="2"/>
      <c r="AZI35" s="2"/>
      <c r="AZJ35" s="2"/>
      <c r="AZK35" s="2"/>
      <c r="AZL35" s="2"/>
      <c r="AZM35" s="2"/>
      <c r="AZN35" s="2"/>
      <c r="AZO35" s="2"/>
      <c r="AZP35" s="2"/>
      <c r="AZQ35" s="2"/>
      <c r="AZR35" s="2"/>
      <c r="AZS35" s="2"/>
      <c r="AZT35" s="2"/>
      <c r="AZU35" s="2"/>
      <c r="AZV35" s="2"/>
      <c r="AZW35" s="2"/>
      <c r="AZX35" s="2"/>
      <c r="AZY35" s="2"/>
      <c r="AZZ35" s="2"/>
      <c r="BAA35" s="2"/>
      <c r="BAB35" s="2"/>
      <c r="BAC35" s="2"/>
      <c r="BAD35" s="2"/>
      <c r="BAE35" s="2"/>
      <c r="BAF35" s="2"/>
      <c r="BAG35" s="2"/>
      <c r="BAH35" s="2"/>
      <c r="BAI35" s="2"/>
      <c r="BAJ35" s="2"/>
      <c r="BAK35" s="2"/>
      <c r="BAL35" s="2"/>
      <c r="BAM35" s="2"/>
      <c r="BAN35" s="2"/>
      <c r="BAO35" s="2"/>
      <c r="BAP35" s="2"/>
      <c r="BAQ35" s="2"/>
      <c r="BAR35" s="2"/>
      <c r="BAS35" s="2"/>
      <c r="BAT35" s="2"/>
      <c r="BAU35" s="2"/>
      <c r="BAV35" s="2"/>
      <c r="BAW35" s="2"/>
      <c r="BAX35" s="2"/>
      <c r="BAY35" s="2"/>
      <c r="BAZ35" s="2"/>
      <c r="BBA35" s="2"/>
      <c r="BBB35" s="2"/>
      <c r="BBC35" s="2"/>
      <c r="BBD35" s="2"/>
      <c r="BBE35" s="2"/>
      <c r="BBF35" s="2"/>
      <c r="BBG35" s="2"/>
      <c r="BBH35" s="2"/>
      <c r="BBI35" s="2"/>
      <c r="BBJ35" s="2"/>
      <c r="BBK35" s="2"/>
      <c r="BBL35" s="2"/>
      <c r="BBM35" s="2"/>
      <c r="BBN35" s="2"/>
      <c r="BBO35" s="2"/>
      <c r="BBP35" s="2"/>
      <c r="BBQ35" s="2"/>
      <c r="BBR35" s="2"/>
      <c r="BBS35" s="2"/>
      <c r="BBT35" s="2"/>
      <c r="BBU35" s="2"/>
      <c r="BBV35" s="2"/>
      <c r="BBW35" s="2"/>
      <c r="BBX35" s="2"/>
      <c r="BBY35" s="2"/>
      <c r="BBZ35" s="2"/>
      <c r="BCA35" s="2"/>
      <c r="BCB35" s="2"/>
      <c r="BCC35" s="2"/>
      <c r="BCD35" s="2"/>
      <c r="BCE35" s="2"/>
      <c r="BCF35" s="2"/>
      <c r="BCG35" s="2"/>
      <c r="BCH35" s="2"/>
      <c r="BCI35" s="2"/>
      <c r="BCJ35" s="2"/>
      <c r="BCK35" s="2"/>
      <c r="BCL35" s="2"/>
      <c r="BCM35" s="2"/>
      <c r="BCN35" s="2"/>
      <c r="BCO35" s="2"/>
      <c r="BCP35" s="2"/>
      <c r="BCQ35" s="2"/>
      <c r="BCR35" s="2"/>
      <c r="BCS35" s="2"/>
      <c r="BCT35" s="2"/>
      <c r="BCU35" s="2"/>
      <c r="BCV35" s="2"/>
      <c r="BCW35" s="2"/>
      <c r="BCX35" s="2"/>
      <c r="BCY35" s="2"/>
      <c r="BCZ35" s="2"/>
      <c r="BDA35" s="2"/>
      <c r="BDB35" s="2"/>
      <c r="BDC35" s="2"/>
      <c r="BDD35" s="2"/>
      <c r="BDE35" s="2"/>
      <c r="BDF35" s="2"/>
      <c r="BDG35" s="2"/>
      <c r="BDH35" s="2"/>
      <c r="BDI35" s="2"/>
      <c r="BDJ35" s="2"/>
      <c r="BDK35" s="2"/>
      <c r="BDL35" s="2"/>
      <c r="BDM35" s="2"/>
      <c r="BDN35" s="2"/>
      <c r="BDO35" s="2"/>
      <c r="BDP35" s="2"/>
      <c r="BDQ35" s="2"/>
      <c r="BDR35" s="2"/>
      <c r="BDS35" s="2"/>
      <c r="BDT35" s="2"/>
      <c r="BDU35" s="2"/>
      <c r="BDV35" s="2"/>
      <c r="BDW35" s="2"/>
      <c r="BDX35" s="2"/>
      <c r="BDY35" s="2"/>
      <c r="BDZ35" s="2"/>
      <c r="BEA35" s="2"/>
      <c r="BEB35" s="2"/>
      <c r="BEC35" s="2"/>
      <c r="BED35" s="2"/>
      <c r="BEE35" s="2"/>
      <c r="BEF35" s="2"/>
      <c r="BEG35" s="2"/>
      <c r="BEH35" s="2"/>
      <c r="BEI35" s="2"/>
      <c r="BEJ35" s="2"/>
      <c r="BEK35" s="2"/>
      <c r="BEL35" s="2"/>
      <c r="BEM35" s="2"/>
      <c r="BEN35" s="2"/>
      <c r="BEO35" s="2"/>
      <c r="BEP35" s="2"/>
      <c r="BEQ35" s="2"/>
      <c r="BER35" s="2"/>
      <c r="BES35" s="2"/>
      <c r="BET35" s="2"/>
      <c r="BEU35" s="2"/>
      <c r="BEV35" s="2"/>
      <c r="BEW35" s="2"/>
      <c r="BEX35" s="2"/>
      <c r="BEY35" s="2"/>
      <c r="BEZ35" s="2"/>
      <c r="BFA35" s="2"/>
      <c r="BFB35" s="2"/>
      <c r="BFC35" s="2"/>
      <c r="BFD35" s="2"/>
      <c r="BFE35" s="2"/>
      <c r="BFF35" s="2"/>
      <c r="BFG35" s="2"/>
      <c r="BFH35" s="2"/>
      <c r="BFI35" s="2"/>
      <c r="BFJ35" s="2"/>
      <c r="BFK35" s="2"/>
      <c r="BFL35" s="2"/>
      <c r="BFM35" s="2"/>
      <c r="BFN35" s="2"/>
      <c r="BFO35" s="2"/>
      <c r="BFP35" s="2"/>
      <c r="BFQ35" s="2"/>
      <c r="BFR35" s="2"/>
      <c r="BFS35" s="2"/>
      <c r="BFT35" s="2"/>
      <c r="BFU35" s="2"/>
      <c r="BFV35" s="2"/>
      <c r="BFW35" s="2"/>
      <c r="BFX35" s="2"/>
      <c r="BFY35" s="2"/>
      <c r="BFZ35" s="2"/>
      <c r="BGA35" s="2"/>
      <c r="BGB35" s="2"/>
      <c r="BGC35" s="2"/>
      <c r="BGD35" s="2"/>
      <c r="BGE35" s="2"/>
      <c r="BGF35" s="2"/>
      <c r="BGG35" s="2"/>
      <c r="BGH35" s="2"/>
      <c r="BGI35" s="2"/>
      <c r="BGJ35" s="2"/>
      <c r="BGK35" s="2"/>
      <c r="BGL35" s="2"/>
      <c r="BGM35" s="2"/>
      <c r="BGN35" s="2"/>
      <c r="BGO35" s="2"/>
      <c r="BGP35" s="2"/>
      <c r="BGQ35" s="2"/>
      <c r="BGR35" s="2"/>
      <c r="BGS35" s="2"/>
      <c r="BGT35" s="2"/>
      <c r="BGU35" s="2"/>
      <c r="BGV35" s="2"/>
      <c r="BGW35" s="2"/>
      <c r="BGX35" s="2"/>
      <c r="BGY35" s="2"/>
      <c r="BGZ35" s="2"/>
      <c r="BHA35" s="2"/>
      <c r="BHB35" s="2"/>
      <c r="BHC35" s="2"/>
      <c r="BHD35" s="2"/>
      <c r="BHE35" s="2"/>
      <c r="BHF35" s="2"/>
      <c r="BHG35" s="2"/>
      <c r="BHH35" s="2"/>
      <c r="BHI35" s="2"/>
      <c r="BHJ35" s="2"/>
      <c r="BHK35" s="2"/>
      <c r="BHL35" s="2"/>
      <c r="BHM35" s="2"/>
      <c r="BHN35" s="2"/>
      <c r="BHO35" s="2"/>
      <c r="BHP35" s="2"/>
      <c r="BHQ35" s="2"/>
      <c r="BHR35" s="2"/>
      <c r="BHS35" s="2"/>
      <c r="BHT35" s="2"/>
      <c r="BHU35" s="2"/>
      <c r="BHV35" s="2"/>
      <c r="BHW35" s="2"/>
      <c r="BHX35" s="2"/>
      <c r="BHY35" s="2"/>
      <c r="BHZ35" s="2"/>
      <c r="BIA35" s="2"/>
      <c r="BIB35" s="2"/>
      <c r="BIC35" s="2"/>
      <c r="BID35" s="2"/>
      <c r="BIE35" s="2"/>
      <c r="BIF35" s="2"/>
      <c r="BIG35" s="2"/>
      <c r="BIH35" s="2"/>
      <c r="BII35" s="2"/>
      <c r="BIJ35" s="2"/>
      <c r="BIK35" s="2"/>
      <c r="BIL35" s="2"/>
      <c r="BIM35" s="2"/>
      <c r="BIN35" s="2"/>
      <c r="BIO35" s="2"/>
      <c r="BIP35" s="2"/>
      <c r="BIQ35" s="2"/>
      <c r="BIR35" s="2"/>
      <c r="BIS35" s="2"/>
      <c r="BIT35" s="2"/>
      <c r="BIU35" s="2"/>
      <c r="BIV35" s="2"/>
      <c r="BIW35" s="2"/>
      <c r="BIX35" s="2"/>
      <c r="BIY35" s="2"/>
      <c r="BIZ35" s="2"/>
      <c r="BJA35" s="2"/>
      <c r="BJB35" s="2"/>
      <c r="BJC35" s="2"/>
      <c r="BJD35" s="2"/>
      <c r="BJE35" s="2"/>
      <c r="BJF35" s="2"/>
      <c r="BJG35" s="2"/>
      <c r="BJH35" s="2"/>
      <c r="BJI35" s="2"/>
      <c r="BJJ35" s="2"/>
      <c r="BJK35" s="2"/>
      <c r="BJL35" s="2"/>
      <c r="BJM35" s="2"/>
      <c r="BJN35" s="2"/>
      <c r="BJO35" s="2"/>
      <c r="BJP35" s="2"/>
      <c r="BJQ35" s="2"/>
      <c r="BJR35" s="2"/>
      <c r="BJS35" s="2"/>
      <c r="BJT35" s="2"/>
      <c r="BJU35" s="2"/>
      <c r="BJV35" s="2"/>
      <c r="BJW35" s="2"/>
      <c r="BJX35" s="2"/>
      <c r="BJY35" s="2"/>
      <c r="BJZ35" s="2"/>
      <c r="BKA35" s="2"/>
      <c r="BKB35" s="2"/>
      <c r="BKC35" s="2"/>
      <c r="BKD35" s="2"/>
      <c r="BKE35" s="2"/>
      <c r="BKF35" s="2"/>
      <c r="BKG35" s="2"/>
      <c r="BKH35" s="2"/>
      <c r="BKI35" s="2"/>
      <c r="BKJ35" s="2"/>
      <c r="BKK35" s="2"/>
      <c r="BKL35" s="2"/>
      <c r="BKM35" s="2"/>
      <c r="BKN35" s="2"/>
      <c r="BKO35" s="2"/>
      <c r="BKP35" s="2"/>
      <c r="BKQ35" s="2"/>
      <c r="BKR35" s="2"/>
      <c r="BKS35" s="2"/>
      <c r="BKT35" s="2"/>
      <c r="BKU35" s="2"/>
      <c r="BKV35" s="2"/>
      <c r="BKW35" s="2"/>
      <c r="BKX35" s="2"/>
      <c r="BKY35" s="2"/>
      <c r="BKZ35" s="2"/>
      <c r="BLA35" s="2"/>
      <c r="BLB35" s="2"/>
      <c r="BLC35" s="2"/>
      <c r="BLD35" s="2"/>
      <c r="BLE35" s="2"/>
      <c r="BLF35" s="2"/>
      <c r="BLG35" s="2"/>
      <c r="BLH35" s="2"/>
      <c r="BLI35" s="2"/>
      <c r="BLJ35" s="2"/>
      <c r="BLK35" s="2"/>
      <c r="BLL35" s="2"/>
      <c r="BLM35" s="2"/>
      <c r="BLN35" s="2"/>
      <c r="BLO35" s="2"/>
      <c r="BLP35" s="2"/>
      <c r="BLQ35" s="2"/>
      <c r="BLR35" s="2"/>
      <c r="BLS35" s="2"/>
      <c r="BLT35" s="2"/>
      <c r="BLU35" s="2"/>
      <c r="BLV35" s="2"/>
      <c r="BLW35" s="2"/>
      <c r="BLX35" s="2"/>
      <c r="BLY35" s="2"/>
      <c r="BLZ35" s="2"/>
      <c r="BMA35" s="2"/>
      <c r="BMB35" s="2"/>
      <c r="BMC35" s="2"/>
      <c r="BMD35" s="2"/>
      <c r="BME35" s="2"/>
      <c r="BMF35" s="2"/>
      <c r="BMG35" s="2"/>
      <c r="BMH35" s="2"/>
      <c r="BMI35" s="2"/>
      <c r="BMJ35" s="2"/>
      <c r="BMK35" s="2"/>
      <c r="BML35" s="2"/>
      <c r="BMM35" s="2"/>
      <c r="BMN35" s="2"/>
      <c r="BMO35" s="2"/>
      <c r="BMP35" s="2"/>
      <c r="BMQ35" s="2"/>
      <c r="BMR35" s="2"/>
      <c r="BMS35" s="2"/>
      <c r="BMT35" s="2"/>
      <c r="BMU35" s="2"/>
      <c r="BMV35" s="2"/>
      <c r="BMW35" s="2"/>
      <c r="BMX35" s="2"/>
      <c r="BMY35" s="2"/>
      <c r="BMZ35" s="2"/>
      <c r="BNA35" s="2"/>
      <c r="BNB35" s="2"/>
      <c r="BNC35" s="2"/>
      <c r="BND35" s="2"/>
      <c r="BNE35" s="2"/>
      <c r="BNF35" s="2"/>
      <c r="BNG35" s="2"/>
      <c r="BNH35" s="2"/>
      <c r="BNI35" s="2"/>
      <c r="BNJ35" s="2"/>
      <c r="BNK35" s="2"/>
      <c r="BNL35" s="2"/>
      <c r="BNM35" s="2"/>
      <c r="BNN35" s="2"/>
      <c r="BNO35" s="2"/>
      <c r="BNP35" s="2"/>
      <c r="BNQ35" s="2"/>
      <c r="BNR35" s="2"/>
      <c r="BNS35" s="2"/>
      <c r="BNT35" s="2"/>
      <c r="BNU35" s="2"/>
      <c r="BNV35" s="2"/>
      <c r="BNW35" s="2"/>
      <c r="BNX35" s="2"/>
      <c r="BNY35" s="2"/>
      <c r="BNZ35" s="2"/>
      <c r="BOA35" s="2"/>
      <c r="BOB35" s="2"/>
      <c r="BOC35" s="2"/>
      <c r="BOD35" s="2"/>
      <c r="BOE35" s="2"/>
      <c r="BOF35" s="2"/>
      <c r="BOG35" s="2"/>
      <c r="BOH35" s="2"/>
      <c r="BOI35" s="2"/>
      <c r="BOJ35" s="2"/>
      <c r="BOK35" s="2"/>
      <c r="BOL35" s="2"/>
      <c r="BOM35" s="2"/>
      <c r="BON35" s="2"/>
      <c r="BOO35" s="2"/>
      <c r="BOP35" s="2"/>
      <c r="BOQ35" s="2"/>
      <c r="BOR35" s="2"/>
      <c r="BOS35" s="2"/>
      <c r="BOT35" s="2"/>
      <c r="BOU35" s="2"/>
      <c r="BOV35" s="2"/>
      <c r="BOW35" s="2"/>
      <c r="BOX35" s="2"/>
      <c r="BOY35" s="2"/>
      <c r="BOZ35" s="2"/>
      <c r="BPA35" s="2"/>
      <c r="BPB35" s="2"/>
      <c r="BPC35" s="2"/>
      <c r="BPD35" s="2"/>
      <c r="BPE35" s="2"/>
      <c r="BPF35" s="2"/>
      <c r="BPG35" s="2"/>
      <c r="BPH35" s="2"/>
      <c r="BPI35" s="2"/>
      <c r="BPJ35" s="2"/>
      <c r="BPK35" s="2"/>
      <c r="BPL35" s="2"/>
      <c r="BPM35" s="2"/>
      <c r="BPN35" s="2"/>
      <c r="BPO35" s="2"/>
      <c r="BPP35" s="2"/>
      <c r="BPQ35" s="2"/>
      <c r="BPR35" s="2"/>
      <c r="BPS35" s="2"/>
      <c r="BPT35" s="2"/>
      <c r="BPU35" s="2"/>
      <c r="BPV35" s="2"/>
      <c r="BPW35" s="2"/>
      <c r="BPX35" s="2"/>
      <c r="BPY35" s="2"/>
      <c r="BPZ35" s="2"/>
      <c r="BQA35" s="2"/>
      <c r="BQB35" s="2"/>
      <c r="BQC35" s="2"/>
      <c r="BQD35" s="2"/>
      <c r="BQE35" s="2"/>
      <c r="BQF35" s="2"/>
      <c r="BQG35" s="2"/>
      <c r="BQH35" s="2"/>
      <c r="BQI35" s="2"/>
      <c r="BQJ35" s="2"/>
      <c r="BQK35" s="2"/>
      <c r="BQL35" s="2"/>
      <c r="BQM35" s="2"/>
      <c r="BQN35" s="2"/>
      <c r="BQO35" s="2"/>
      <c r="BQP35" s="2"/>
      <c r="BQQ35" s="2"/>
      <c r="BQR35" s="2"/>
      <c r="BQS35" s="2"/>
      <c r="BQT35" s="2"/>
      <c r="BQU35" s="2"/>
      <c r="BQV35" s="2"/>
      <c r="BQW35" s="2"/>
      <c r="BQX35" s="2"/>
      <c r="BQY35" s="2"/>
      <c r="BQZ35" s="2"/>
      <c r="BRA35" s="2"/>
      <c r="BRB35" s="2"/>
      <c r="BRC35" s="2"/>
      <c r="BRD35" s="2"/>
      <c r="BRE35" s="2"/>
      <c r="BRF35" s="2"/>
      <c r="BRG35" s="2"/>
      <c r="BRH35" s="2"/>
      <c r="BRI35" s="2"/>
      <c r="BRJ35" s="2"/>
      <c r="BRK35" s="2"/>
      <c r="BRL35" s="2"/>
      <c r="BRM35" s="2"/>
      <c r="BRN35" s="2"/>
      <c r="BRO35" s="2"/>
      <c r="BRP35" s="2"/>
      <c r="BRQ35" s="2"/>
      <c r="BRR35" s="2"/>
      <c r="BRS35" s="2"/>
      <c r="BRT35" s="2"/>
      <c r="BRU35" s="2"/>
      <c r="BRV35" s="2"/>
      <c r="BRW35" s="2"/>
      <c r="BRX35" s="2"/>
      <c r="BRY35" s="2"/>
      <c r="BRZ35" s="2"/>
      <c r="BSA35" s="2"/>
      <c r="BSB35" s="2"/>
      <c r="BSC35" s="2"/>
      <c r="BSD35" s="2"/>
      <c r="BSE35" s="2"/>
      <c r="BSF35" s="2"/>
      <c r="BSG35" s="2"/>
      <c r="BSH35" s="2"/>
      <c r="BSI35" s="2"/>
      <c r="BSJ35" s="2"/>
      <c r="BSK35" s="2"/>
      <c r="BSL35" s="2"/>
      <c r="BSM35" s="2"/>
      <c r="BSN35" s="2"/>
      <c r="BSO35" s="2"/>
      <c r="BSP35" s="2"/>
      <c r="BSQ35" s="2"/>
      <c r="BSR35" s="2"/>
      <c r="BSS35" s="2"/>
      <c r="BST35" s="2"/>
      <c r="BSU35" s="2"/>
      <c r="BSV35" s="2"/>
      <c r="BSW35" s="2"/>
      <c r="BSX35" s="2"/>
      <c r="BSY35" s="2"/>
      <c r="BSZ35" s="2"/>
      <c r="BTA35" s="2"/>
      <c r="BTB35" s="2"/>
      <c r="BTC35" s="2"/>
      <c r="BTD35" s="2"/>
      <c r="BTE35" s="2"/>
      <c r="BTF35" s="2"/>
      <c r="BTG35" s="2"/>
      <c r="BTH35" s="2"/>
      <c r="BTI35" s="2"/>
      <c r="BTJ35" s="2"/>
      <c r="BTK35" s="2"/>
      <c r="BTL35" s="2"/>
      <c r="BTM35" s="2"/>
      <c r="BTN35" s="2"/>
      <c r="BTO35" s="2"/>
      <c r="BTP35" s="2"/>
      <c r="BTQ35" s="2"/>
      <c r="BTR35" s="2"/>
      <c r="BTS35" s="2"/>
      <c r="BTT35" s="2"/>
      <c r="BTU35" s="2"/>
      <c r="BTV35" s="2"/>
      <c r="BTW35" s="2"/>
      <c r="BTX35" s="2"/>
      <c r="BTY35" s="2"/>
      <c r="BTZ35" s="2"/>
      <c r="BUA35" s="2"/>
      <c r="BUB35" s="2"/>
      <c r="BUC35" s="2"/>
      <c r="BUD35" s="2"/>
      <c r="BUE35" s="2"/>
      <c r="BUF35" s="2"/>
      <c r="BUG35" s="2"/>
      <c r="BUH35" s="2"/>
      <c r="BUI35" s="2"/>
      <c r="BUJ35" s="2"/>
      <c r="BUK35" s="2"/>
      <c r="BUL35" s="2"/>
      <c r="BUM35" s="2"/>
      <c r="BUN35" s="2"/>
      <c r="BUO35" s="2"/>
      <c r="BUP35" s="2"/>
      <c r="BUQ35" s="2"/>
      <c r="BUR35" s="2"/>
      <c r="BUS35" s="2"/>
      <c r="BUT35" s="2"/>
      <c r="BUU35" s="2"/>
      <c r="BUV35" s="2"/>
      <c r="BUW35" s="2"/>
      <c r="BUX35" s="2"/>
      <c r="BUY35" s="2"/>
      <c r="BUZ35" s="2"/>
      <c r="BVA35" s="2"/>
      <c r="BVB35" s="2"/>
      <c r="BVC35" s="2"/>
      <c r="BVD35" s="2"/>
      <c r="BVE35" s="2"/>
      <c r="BVF35" s="2"/>
      <c r="BVG35" s="2"/>
      <c r="BVH35" s="2"/>
      <c r="BVI35" s="2"/>
      <c r="BVJ35" s="2"/>
      <c r="BVK35" s="2"/>
      <c r="BVL35" s="2"/>
      <c r="BVM35" s="2"/>
      <c r="BVN35" s="2"/>
      <c r="BVO35" s="2"/>
      <c r="BVP35" s="2"/>
      <c r="BVQ35" s="2"/>
      <c r="BVR35" s="2"/>
      <c r="BVS35" s="2"/>
      <c r="BVT35" s="2"/>
      <c r="BVU35" s="2"/>
      <c r="BVV35" s="2"/>
      <c r="BVW35" s="2"/>
      <c r="BVX35" s="2"/>
      <c r="BVY35" s="2"/>
      <c r="BVZ35" s="2"/>
      <c r="BWA35" s="2"/>
      <c r="BWB35" s="2"/>
      <c r="BWC35" s="2"/>
      <c r="BWD35" s="2"/>
      <c r="BWE35" s="2"/>
      <c r="BWF35" s="2"/>
      <c r="BWG35" s="2"/>
      <c r="BWH35" s="2"/>
      <c r="BWI35" s="2"/>
      <c r="BWJ35" s="2"/>
      <c r="BWK35" s="2"/>
      <c r="BWL35" s="2"/>
      <c r="BWM35" s="2"/>
      <c r="BWN35" s="2"/>
      <c r="BWO35" s="2"/>
      <c r="BWP35" s="2"/>
      <c r="BWQ35" s="2"/>
      <c r="BWR35" s="2"/>
      <c r="BWS35" s="2"/>
      <c r="BWT35" s="2"/>
      <c r="BWU35" s="2"/>
      <c r="BWV35" s="2"/>
      <c r="BWW35" s="2"/>
      <c r="BWX35" s="2"/>
      <c r="BWY35" s="2"/>
      <c r="BWZ35" s="2"/>
      <c r="BXA35" s="2"/>
      <c r="BXB35" s="2"/>
      <c r="BXC35" s="2"/>
      <c r="BXD35" s="2"/>
      <c r="BXE35" s="2"/>
      <c r="BXF35" s="2"/>
      <c r="BXG35" s="2"/>
      <c r="BXH35" s="2"/>
      <c r="BXI35" s="2"/>
      <c r="BXJ35" s="2"/>
      <c r="BXK35" s="2"/>
      <c r="BXL35" s="2"/>
      <c r="BXM35" s="2"/>
      <c r="BXN35" s="2"/>
      <c r="BXO35" s="2"/>
      <c r="BXP35" s="2"/>
      <c r="BXQ35" s="2"/>
      <c r="BXR35" s="2"/>
      <c r="BXS35" s="2"/>
      <c r="BXT35" s="2"/>
      <c r="BXU35" s="2"/>
      <c r="BXV35" s="2"/>
      <c r="BXW35" s="2"/>
      <c r="BXX35" s="2"/>
      <c r="BXY35" s="2"/>
      <c r="BXZ35" s="2"/>
      <c r="BYA35" s="2"/>
      <c r="BYB35" s="2"/>
      <c r="BYC35" s="2"/>
      <c r="BYD35" s="2"/>
      <c r="BYE35" s="2"/>
      <c r="BYF35" s="2"/>
      <c r="BYG35" s="2"/>
      <c r="BYH35" s="2"/>
      <c r="BYI35" s="2"/>
      <c r="BYJ35" s="2"/>
      <c r="BYK35" s="2"/>
      <c r="BYL35" s="2"/>
      <c r="BYM35" s="2"/>
      <c r="BYN35" s="2"/>
      <c r="BYO35" s="2"/>
      <c r="BYP35" s="2"/>
      <c r="BYQ35" s="2"/>
      <c r="BYR35" s="2"/>
      <c r="BYS35" s="2"/>
      <c r="BYT35" s="2"/>
      <c r="BYU35" s="2"/>
      <c r="BYV35" s="2"/>
      <c r="BYW35" s="2"/>
      <c r="BYX35" s="2"/>
      <c r="BYY35" s="2"/>
      <c r="BYZ35" s="2"/>
      <c r="BZA35" s="2"/>
      <c r="BZB35" s="2"/>
      <c r="BZC35" s="2"/>
      <c r="BZD35" s="2"/>
      <c r="BZE35" s="2"/>
      <c r="BZF35" s="2"/>
      <c r="BZG35" s="2"/>
      <c r="BZH35" s="2"/>
      <c r="BZI35" s="2"/>
      <c r="BZJ35" s="2"/>
      <c r="BZK35" s="2"/>
      <c r="BZL35" s="2"/>
      <c r="BZM35" s="2"/>
      <c r="BZN35" s="2"/>
      <c r="BZO35" s="2"/>
      <c r="BZP35" s="2"/>
      <c r="BZQ35" s="2"/>
      <c r="BZR35" s="2"/>
      <c r="BZS35" s="2"/>
      <c r="BZT35" s="2"/>
      <c r="BZU35" s="2"/>
      <c r="BZV35" s="2"/>
      <c r="BZW35" s="2"/>
      <c r="BZX35" s="2"/>
      <c r="BZY35" s="2"/>
      <c r="BZZ35" s="2"/>
      <c r="CAA35" s="2"/>
      <c r="CAB35" s="2"/>
      <c r="CAC35" s="2"/>
      <c r="CAD35" s="2"/>
      <c r="CAE35" s="2"/>
      <c r="CAF35" s="2"/>
      <c r="CAG35" s="2"/>
      <c r="CAH35" s="2"/>
      <c r="CAI35" s="2"/>
      <c r="CAJ35" s="2"/>
      <c r="CAK35" s="2"/>
      <c r="CAL35" s="2"/>
      <c r="CAM35" s="2"/>
      <c r="CAN35" s="2"/>
      <c r="CAO35" s="2"/>
      <c r="CAP35" s="2"/>
      <c r="CAQ35" s="2"/>
      <c r="CAR35" s="2"/>
      <c r="CAS35" s="2"/>
      <c r="CAT35" s="2"/>
      <c r="CAU35" s="2"/>
      <c r="CAV35" s="2"/>
      <c r="CAW35" s="2"/>
      <c r="CAX35" s="2"/>
      <c r="CAY35" s="2"/>
      <c r="CAZ35" s="2"/>
      <c r="CBA35" s="2"/>
      <c r="CBB35" s="2"/>
      <c r="CBC35" s="2"/>
      <c r="CBD35" s="2"/>
      <c r="CBE35" s="2"/>
      <c r="CBF35" s="2"/>
      <c r="CBG35" s="2"/>
      <c r="CBH35" s="2"/>
      <c r="CBI35" s="2"/>
      <c r="CBJ35" s="2"/>
      <c r="CBK35" s="2"/>
      <c r="CBL35" s="2"/>
      <c r="CBM35" s="2"/>
      <c r="CBN35" s="2"/>
      <c r="CBO35" s="2"/>
      <c r="CBP35" s="2"/>
      <c r="CBQ35" s="2"/>
      <c r="CBR35" s="2"/>
      <c r="CBS35" s="2"/>
      <c r="CBT35" s="2"/>
      <c r="CBU35" s="2"/>
      <c r="CBV35" s="2"/>
      <c r="CBW35" s="2"/>
      <c r="CBX35" s="2"/>
      <c r="CBY35" s="2"/>
      <c r="CBZ35" s="2"/>
      <c r="CCA35" s="2"/>
      <c r="CCB35" s="2"/>
      <c r="CCC35" s="2"/>
      <c r="CCD35" s="2"/>
      <c r="CCE35" s="2"/>
      <c r="CCF35" s="2"/>
      <c r="CCG35" s="2"/>
      <c r="CCH35" s="2"/>
      <c r="CCI35" s="2"/>
      <c r="CCJ35" s="2"/>
      <c r="CCK35" s="2"/>
      <c r="CCL35" s="2"/>
      <c r="CCM35" s="2"/>
      <c r="CCN35" s="2"/>
      <c r="CCO35" s="2"/>
      <c r="CCP35" s="2"/>
      <c r="CCQ35" s="2"/>
      <c r="CCR35" s="2"/>
      <c r="CCS35" s="2"/>
      <c r="CCT35" s="2"/>
      <c r="CCU35" s="2"/>
      <c r="CCV35" s="2"/>
      <c r="CCW35" s="2"/>
      <c r="CCX35" s="2"/>
      <c r="CCY35" s="2"/>
      <c r="CCZ35" s="2"/>
      <c r="CDA35" s="2"/>
      <c r="CDB35" s="2"/>
      <c r="CDC35" s="2"/>
      <c r="CDD35" s="2"/>
      <c r="CDE35" s="2"/>
      <c r="CDF35" s="2"/>
      <c r="CDG35" s="2"/>
      <c r="CDH35" s="2"/>
      <c r="CDI35" s="2"/>
      <c r="CDJ35" s="2"/>
      <c r="CDK35" s="2"/>
      <c r="CDL35" s="2"/>
      <c r="CDM35" s="2"/>
      <c r="CDN35" s="2"/>
      <c r="CDO35" s="2"/>
      <c r="CDP35" s="2"/>
      <c r="CDQ35" s="2"/>
      <c r="CDR35" s="2"/>
      <c r="CDS35" s="2"/>
      <c r="CDT35" s="2"/>
      <c r="CDU35" s="2"/>
      <c r="CDV35" s="2"/>
      <c r="CDW35" s="2"/>
      <c r="CDX35" s="2"/>
      <c r="CDY35" s="2"/>
      <c r="CDZ35" s="2"/>
      <c r="CEA35" s="2"/>
      <c r="CEB35" s="2"/>
      <c r="CEC35" s="2"/>
      <c r="CED35" s="2"/>
      <c r="CEE35" s="2"/>
      <c r="CEF35" s="2"/>
      <c r="CEG35" s="2"/>
      <c r="CEH35" s="2"/>
      <c r="CEI35" s="2"/>
      <c r="CEJ35" s="2"/>
      <c r="CEK35" s="2"/>
      <c r="CEL35" s="2"/>
      <c r="CEM35" s="2"/>
      <c r="CEN35" s="2"/>
      <c r="CEO35" s="2"/>
      <c r="CEP35" s="2"/>
      <c r="CEQ35" s="2"/>
      <c r="CER35" s="2"/>
      <c r="CES35" s="2"/>
      <c r="CET35" s="2"/>
      <c r="CEU35" s="2"/>
      <c r="CEV35" s="2"/>
      <c r="CEW35" s="2"/>
      <c r="CEX35" s="2"/>
      <c r="CEY35" s="2"/>
      <c r="CEZ35" s="2"/>
      <c r="CFA35" s="2"/>
      <c r="CFB35" s="2"/>
      <c r="CFC35" s="2"/>
      <c r="CFD35" s="2"/>
      <c r="CFE35" s="2"/>
      <c r="CFF35" s="2"/>
      <c r="CFG35" s="2"/>
      <c r="CFH35" s="2"/>
      <c r="CFI35" s="2"/>
      <c r="CFJ35" s="2"/>
      <c r="CFK35" s="2"/>
      <c r="CFL35" s="2"/>
      <c r="CFM35" s="2"/>
      <c r="CFN35" s="2"/>
      <c r="CFO35" s="2"/>
      <c r="CFP35" s="2"/>
      <c r="CFQ35" s="2"/>
      <c r="CFR35" s="2"/>
      <c r="CFS35" s="2"/>
      <c r="CFT35" s="2"/>
      <c r="CFU35" s="2"/>
      <c r="CFV35" s="2"/>
      <c r="CFW35" s="2"/>
      <c r="CFX35" s="2"/>
      <c r="CFY35" s="2"/>
      <c r="CFZ35" s="2"/>
      <c r="CGA35" s="2"/>
      <c r="CGB35" s="2"/>
      <c r="CGC35" s="2"/>
      <c r="CGD35" s="2"/>
      <c r="CGE35" s="2"/>
      <c r="CGF35" s="2"/>
      <c r="CGG35" s="2"/>
      <c r="CGH35" s="2"/>
      <c r="CGI35" s="2"/>
      <c r="CGJ35" s="2"/>
      <c r="CGK35" s="2"/>
      <c r="CGL35" s="2"/>
      <c r="CGM35" s="2"/>
      <c r="CGN35" s="2"/>
      <c r="CGO35" s="2"/>
      <c r="CGP35" s="2"/>
      <c r="CGQ35" s="2"/>
      <c r="CGR35" s="2"/>
      <c r="CGS35" s="2"/>
      <c r="CGT35" s="2"/>
      <c r="CGU35" s="2"/>
      <c r="CGV35" s="2"/>
      <c r="CGW35" s="2"/>
      <c r="CGX35" s="2"/>
      <c r="CGY35" s="2"/>
      <c r="CGZ35" s="2"/>
      <c r="CHA35" s="2"/>
      <c r="CHB35" s="2"/>
      <c r="CHC35" s="2"/>
      <c r="CHD35" s="2"/>
      <c r="CHE35" s="2"/>
      <c r="CHF35" s="2"/>
      <c r="CHG35" s="2"/>
      <c r="CHH35" s="2"/>
      <c r="CHI35" s="2"/>
      <c r="CHJ35" s="2"/>
      <c r="CHK35" s="2"/>
      <c r="CHL35" s="2"/>
      <c r="CHM35" s="2"/>
      <c r="CHN35" s="2"/>
      <c r="CHO35" s="2"/>
      <c r="CHP35" s="2"/>
      <c r="CHQ35" s="2"/>
      <c r="CHR35" s="2"/>
      <c r="CHS35" s="2"/>
      <c r="CHT35" s="2"/>
      <c r="CHU35" s="2"/>
      <c r="CHV35" s="2"/>
      <c r="CHW35" s="2"/>
      <c r="CHX35" s="2"/>
      <c r="CHY35" s="2"/>
      <c r="CHZ35" s="2"/>
      <c r="CIA35" s="2"/>
      <c r="CIB35" s="2"/>
      <c r="CIC35" s="2"/>
      <c r="CID35" s="2"/>
      <c r="CIE35" s="2"/>
      <c r="CIF35" s="2"/>
      <c r="CIG35" s="2"/>
      <c r="CIH35" s="2"/>
      <c r="CII35" s="2"/>
      <c r="CIJ35" s="2"/>
      <c r="CIK35" s="2"/>
      <c r="CIL35" s="2"/>
      <c r="CIM35" s="2"/>
      <c r="CIN35" s="2"/>
      <c r="CIO35" s="2"/>
      <c r="CIP35" s="2"/>
      <c r="CIQ35" s="2"/>
      <c r="CIR35" s="2"/>
      <c r="CIS35" s="2"/>
      <c r="CIT35" s="2"/>
      <c r="CIU35" s="2"/>
      <c r="CIV35" s="2"/>
      <c r="CIW35" s="2"/>
      <c r="CIX35" s="2"/>
      <c r="CIY35" s="2"/>
      <c r="CIZ35" s="2"/>
      <c r="CJA35" s="2"/>
      <c r="CJB35" s="2"/>
      <c r="CJC35" s="2"/>
      <c r="CJD35" s="2"/>
      <c r="CJE35" s="2"/>
      <c r="CJF35" s="2"/>
      <c r="CJG35" s="2"/>
      <c r="CJH35" s="2"/>
      <c r="CJI35" s="2"/>
      <c r="CJJ35" s="2"/>
      <c r="CJK35" s="2"/>
      <c r="CJL35" s="2"/>
      <c r="CJM35" s="2"/>
      <c r="CJN35" s="2"/>
      <c r="CJO35" s="2"/>
      <c r="CJP35" s="2"/>
      <c r="CJQ35" s="2"/>
      <c r="CJR35" s="2"/>
      <c r="CJS35" s="2"/>
      <c r="CJT35" s="2"/>
      <c r="CJU35" s="2"/>
      <c r="CJV35" s="2"/>
      <c r="CJW35" s="2"/>
      <c r="CJX35" s="2"/>
      <c r="CJY35" s="2"/>
      <c r="CJZ35" s="2"/>
      <c r="CKA35" s="2"/>
      <c r="CKB35" s="2"/>
      <c r="CKC35" s="2"/>
      <c r="CKD35" s="2"/>
      <c r="CKE35" s="2"/>
      <c r="CKF35" s="2"/>
      <c r="CKG35" s="2"/>
      <c r="CKH35" s="2"/>
      <c r="CKI35" s="2"/>
      <c r="CKJ35" s="2"/>
      <c r="CKK35" s="2"/>
      <c r="CKL35" s="2"/>
      <c r="CKM35" s="2"/>
      <c r="CKN35" s="2"/>
      <c r="CKO35" s="2"/>
      <c r="CKP35" s="2"/>
      <c r="CKQ35" s="2"/>
      <c r="CKR35" s="2"/>
      <c r="CKS35" s="2"/>
      <c r="CKT35" s="2"/>
      <c r="CKU35" s="2"/>
      <c r="CKV35" s="2"/>
      <c r="CKW35" s="2"/>
      <c r="CKX35" s="2"/>
      <c r="CKY35" s="2"/>
      <c r="CKZ35" s="2"/>
      <c r="CLA35" s="2"/>
      <c r="CLB35" s="2"/>
      <c r="CLC35" s="2"/>
      <c r="CLD35" s="2"/>
      <c r="CLE35" s="2"/>
      <c r="CLF35" s="2"/>
      <c r="CLG35" s="2"/>
      <c r="CLH35" s="2"/>
      <c r="CLI35" s="2"/>
      <c r="CLJ35" s="2"/>
      <c r="CLK35" s="2"/>
      <c r="CLL35" s="2"/>
      <c r="CLM35" s="2"/>
      <c r="CLN35" s="2"/>
      <c r="CLO35" s="2"/>
      <c r="CLP35" s="2"/>
      <c r="CLQ35" s="2"/>
      <c r="CLR35" s="2"/>
      <c r="CLS35" s="2"/>
      <c r="CLT35" s="2"/>
      <c r="CLU35" s="2"/>
      <c r="CLV35" s="2"/>
      <c r="CLW35" s="2"/>
      <c r="CLX35" s="2"/>
      <c r="CLY35" s="2"/>
      <c r="CLZ35" s="2"/>
      <c r="CMA35" s="2"/>
      <c r="CMB35" s="2"/>
      <c r="CMC35" s="2"/>
      <c r="CMD35" s="2"/>
      <c r="CME35" s="2"/>
      <c r="CMF35" s="2"/>
      <c r="CMG35" s="2"/>
      <c r="CMH35" s="2"/>
      <c r="CMI35" s="2"/>
      <c r="CMJ35" s="2"/>
      <c r="CMK35" s="2"/>
      <c r="CML35" s="2"/>
      <c r="CMM35" s="2"/>
      <c r="CMN35" s="2"/>
      <c r="CMO35" s="2"/>
      <c r="CMP35" s="2"/>
      <c r="CMQ35" s="2"/>
      <c r="CMR35" s="2"/>
      <c r="CMS35" s="2"/>
      <c r="CMT35" s="2"/>
      <c r="CMU35" s="2"/>
      <c r="CMV35" s="2"/>
      <c r="CMW35" s="2"/>
      <c r="CMX35" s="2"/>
      <c r="CMY35" s="2"/>
      <c r="CMZ35" s="2"/>
      <c r="CNA35" s="2"/>
      <c r="CNB35" s="2"/>
      <c r="CNC35" s="2"/>
      <c r="CND35" s="2"/>
      <c r="CNE35" s="2"/>
      <c r="CNF35" s="2"/>
      <c r="CNG35" s="2"/>
      <c r="CNH35" s="2"/>
      <c r="CNI35" s="2"/>
      <c r="CNJ35" s="2"/>
      <c r="CNK35" s="2"/>
      <c r="CNL35" s="2"/>
      <c r="CNM35" s="2"/>
      <c r="CNN35" s="2"/>
      <c r="CNO35" s="2"/>
      <c r="CNP35" s="2"/>
      <c r="CNQ35" s="2"/>
      <c r="CNR35" s="2"/>
      <c r="CNS35" s="2"/>
      <c r="CNT35" s="2"/>
      <c r="CNU35" s="2"/>
      <c r="CNV35" s="2"/>
      <c r="CNW35" s="2"/>
      <c r="CNX35" s="2"/>
      <c r="CNY35" s="2"/>
      <c r="CNZ35" s="2"/>
      <c r="COA35" s="2"/>
      <c r="COB35" s="2"/>
      <c r="COC35" s="2"/>
      <c r="COD35" s="2"/>
      <c r="COE35" s="2"/>
      <c r="COF35" s="2"/>
      <c r="COG35" s="2"/>
      <c r="COH35" s="2"/>
      <c r="COI35" s="2"/>
      <c r="COJ35" s="2"/>
      <c r="COK35" s="2"/>
      <c r="COL35" s="2"/>
      <c r="COM35" s="2"/>
      <c r="CON35" s="2"/>
      <c r="COO35" s="2"/>
      <c r="COP35" s="2"/>
      <c r="COQ35" s="2"/>
      <c r="COR35" s="2"/>
      <c r="COS35" s="2"/>
      <c r="COT35" s="2"/>
      <c r="COU35" s="2"/>
      <c r="COV35" s="2"/>
      <c r="COW35" s="2"/>
      <c r="COX35" s="2"/>
      <c r="COY35" s="2"/>
      <c r="COZ35" s="2"/>
      <c r="CPA35" s="2"/>
      <c r="CPB35" s="2"/>
      <c r="CPC35" s="2"/>
      <c r="CPD35" s="2"/>
      <c r="CPE35" s="2"/>
      <c r="CPF35" s="2"/>
      <c r="CPG35" s="2"/>
      <c r="CPH35" s="2"/>
      <c r="CPI35" s="2"/>
      <c r="CPJ35" s="2"/>
      <c r="CPK35" s="2"/>
      <c r="CPL35" s="2"/>
      <c r="CPM35" s="2"/>
      <c r="CPN35" s="2"/>
      <c r="CPO35" s="2"/>
      <c r="CPP35" s="2"/>
      <c r="CPQ35" s="2"/>
      <c r="CPR35" s="2"/>
      <c r="CPS35" s="2"/>
      <c r="CPT35" s="2"/>
      <c r="CPU35" s="2"/>
      <c r="CPV35" s="2"/>
      <c r="CPW35" s="2"/>
      <c r="CPX35" s="2"/>
      <c r="CPY35" s="2"/>
      <c r="CPZ35" s="2"/>
      <c r="CQA35" s="2"/>
      <c r="CQB35" s="2"/>
      <c r="CQC35" s="2"/>
      <c r="CQD35" s="2"/>
      <c r="CQE35" s="2"/>
      <c r="CQF35" s="2"/>
      <c r="CQG35" s="2"/>
      <c r="CQH35" s="2"/>
      <c r="CQI35" s="2"/>
      <c r="CQJ35" s="2"/>
      <c r="CQK35" s="2"/>
      <c r="CQL35" s="2"/>
      <c r="CQM35" s="2"/>
      <c r="CQN35" s="2"/>
      <c r="CQO35" s="2"/>
      <c r="CQP35" s="2"/>
      <c r="CQQ35" s="2"/>
      <c r="CQR35" s="2"/>
      <c r="CQS35" s="2"/>
      <c r="CQT35" s="2"/>
      <c r="CQU35" s="2"/>
      <c r="CQV35" s="2"/>
      <c r="CQW35" s="2"/>
      <c r="CQX35" s="2"/>
      <c r="CQY35" s="2"/>
      <c r="CQZ35" s="2"/>
      <c r="CRA35" s="2"/>
      <c r="CRB35" s="2"/>
      <c r="CRC35" s="2"/>
      <c r="CRD35" s="2"/>
      <c r="CRE35" s="2"/>
      <c r="CRF35" s="2"/>
      <c r="CRG35" s="2"/>
      <c r="CRH35" s="2"/>
      <c r="CRI35" s="2"/>
      <c r="CRJ35" s="2"/>
      <c r="CRK35" s="2"/>
      <c r="CRL35" s="2"/>
      <c r="CRM35" s="2"/>
      <c r="CRN35" s="2"/>
      <c r="CRO35" s="2"/>
      <c r="CRP35" s="2"/>
      <c r="CRQ35" s="2"/>
      <c r="CRR35" s="2"/>
      <c r="CRS35" s="2"/>
      <c r="CRT35" s="2"/>
      <c r="CRU35" s="2"/>
      <c r="CRV35" s="2"/>
      <c r="CRW35" s="2"/>
      <c r="CRX35" s="2"/>
      <c r="CRY35" s="2"/>
      <c r="CRZ35" s="2"/>
      <c r="CSA35" s="2"/>
      <c r="CSB35" s="2"/>
      <c r="CSC35" s="2"/>
      <c r="CSD35" s="2"/>
      <c r="CSE35" s="2"/>
      <c r="CSF35" s="2"/>
      <c r="CSG35" s="2"/>
      <c r="CSH35" s="2"/>
      <c r="CSI35" s="2"/>
      <c r="CSJ35" s="2"/>
      <c r="CSK35" s="2"/>
      <c r="CSL35" s="2"/>
      <c r="CSM35" s="2"/>
      <c r="CSN35" s="2"/>
      <c r="CSO35" s="2"/>
      <c r="CSP35" s="2"/>
      <c r="CSQ35" s="2"/>
      <c r="CSR35" s="2"/>
      <c r="CSS35" s="2"/>
      <c r="CST35" s="2"/>
      <c r="CSU35" s="2"/>
      <c r="CSV35" s="2"/>
      <c r="CSW35" s="2"/>
      <c r="CSX35" s="2"/>
      <c r="CSY35" s="2"/>
      <c r="CSZ35" s="2"/>
      <c r="CTA35" s="2"/>
      <c r="CTB35" s="2"/>
      <c r="CTC35" s="2"/>
      <c r="CTD35" s="2"/>
      <c r="CTE35" s="2"/>
      <c r="CTF35" s="2"/>
      <c r="CTG35" s="2"/>
      <c r="CTH35" s="2"/>
      <c r="CTI35" s="2"/>
      <c r="CTJ35" s="2"/>
      <c r="CTK35" s="2"/>
      <c r="CTL35" s="2"/>
      <c r="CTM35" s="2"/>
      <c r="CTN35" s="2"/>
      <c r="CTO35" s="2"/>
      <c r="CTP35" s="2"/>
      <c r="CTQ35" s="2"/>
      <c r="CTR35" s="2"/>
      <c r="CTS35" s="2"/>
      <c r="CTT35" s="2"/>
      <c r="CTU35" s="2"/>
      <c r="CTV35" s="2"/>
      <c r="CTW35" s="2"/>
      <c r="CTX35" s="2"/>
      <c r="CTY35" s="2"/>
      <c r="CTZ35" s="2"/>
      <c r="CUA35" s="2"/>
      <c r="CUB35" s="2"/>
      <c r="CUC35" s="2"/>
      <c r="CUD35" s="2"/>
      <c r="CUE35" s="2"/>
      <c r="CUF35" s="2"/>
      <c r="CUG35" s="2"/>
      <c r="CUH35" s="2"/>
      <c r="CUI35" s="2"/>
      <c r="CUJ35" s="2"/>
      <c r="CUK35" s="2"/>
      <c r="CUL35" s="2"/>
      <c r="CUM35" s="2"/>
      <c r="CUN35" s="2"/>
      <c r="CUO35" s="2"/>
      <c r="CUP35" s="2"/>
      <c r="CUQ35" s="2"/>
      <c r="CUR35" s="2"/>
      <c r="CUS35" s="2"/>
      <c r="CUT35" s="2"/>
      <c r="CUU35" s="2"/>
      <c r="CUV35" s="2"/>
      <c r="CUW35" s="2"/>
      <c r="CUX35" s="2"/>
      <c r="CUY35" s="2"/>
      <c r="CUZ35" s="2"/>
      <c r="CVA35" s="2"/>
      <c r="CVB35" s="2"/>
      <c r="CVC35" s="2"/>
      <c r="CVD35" s="2"/>
      <c r="CVE35" s="2"/>
      <c r="CVF35" s="2"/>
      <c r="CVG35" s="2"/>
      <c r="CVH35" s="2"/>
      <c r="CVI35" s="2"/>
      <c r="CVJ35" s="2"/>
      <c r="CVK35" s="2"/>
      <c r="CVL35" s="2"/>
      <c r="CVM35" s="2"/>
      <c r="CVN35" s="2"/>
      <c r="CVO35" s="2"/>
      <c r="CVP35" s="2"/>
      <c r="CVQ35" s="2"/>
      <c r="CVR35" s="2"/>
      <c r="CVS35" s="2"/>
      <c r="CVT35" s="2"/>
      <c r="CVU35" s="2"/>
      <c r="CVV35" s="2"/>
      <c r="CVW35" s="2"/>
      <c r="CVX35" s="2"/>
      <c r="CVY35" s="2"/>
      <c r="CVZ35" s="2"/>
      <c r="CWA35" s="2"/>
      <c r="CWB35" s="2"/>
      <c r="CWC35" s="2"/>
      <c r="CWD35" s="2"/>
      <c r="CWE35" s="2"/>
      <c r="CWF35" s="2"/>
      <c r="CWG35" s="2"/>
      <c r="CWH35" s="2"/>
      <c r="CWI35" s="2"/>
      <c r="CWJ35" s="2"/>
      <c r="CWK35" s="2"/>
      <c r="CWL35" s="2"/>
      <c r="CWM35" s="2"/>
      <c r="CWN35" s="2"/>
      <c r="CWO35" s="2"/>
      <c r="CWP35" s="2"/>
      <c r="CWQ35" s="2"/>
      <c r="CWR35" s="2"/>
      <c r="CWS35" s="2"/>
      <c r="CWT35" s="2"/>
      <c r="CWU35" s="2"/>
      <c r="CWV35" s="2"/>
      <c r="CWW35" s="2"/>
      <c r="CWX35" s="2"/>
      <c r="CWY35" s="2"/>
      <c r="CWZ35" s="2"/>
      <c r="CXA35" s="2"/>
      <c r="CXB35" s="2"/>
      <c r="CXC35" s="2"/>
      <c r="CXD35" s="2"/>
      <c r="CXE35" s="2"/>
      <c r="CXF35" s="2"/>
      <c r="CXG35" s="2"/>
      <c r="CXH35" s="2"/>
      <c r="CXI35" s="2"/>
      <c r="CXJ35" s="2"/>
      <c r="CXK35" s="2"/>
      <c r="CXL35" s="2"/>
      <c r="CXM35" s="2"/>
      <c r="CXN35" s="2"/>
      <c r="CXO35" s="2"/>
      <c r="CXP35" s="2"/>
      <c r="CXQ35" s="2"/>
      <c r="CXR35" s="2"/>
      <c r="CXS35" s="2"/>
      <c r="CXT35" s="2"/>
      <c r="CXU35" s="2"/>
      <c r="CXV35" s="2"/>
      <c r="CXW35" s="2"/>
      <c r="CXX35" s="2"/>
      <c r="CXY35" s="2"/>
      <c r="CXZ35" s="2"/>
      <c r="CYA35" s="2"/>
      <c r="CYB35" s="2"/>
      <c r="CYC35" s="2"/>
      <c r="CYD35" s="2"/>
      <c r="CYE35" s="2"/>
      <c r="CYF35" s="2"/>
      <c r="CYG35" s="2"/>
      <c r="CYH35" s="2"/>
      <c r="CYI35" s="2"/>
      <c r="CYJ35" s="2"/>
      <c r="CYK35" s="2"/>
      <c r="CYL35" s="2"/>
      <c r="CYM35" s="2"/>
      <c r="CYN35" s="2"/>
      <c r="CYO35" s="2"/>
      <c r="CYP35" s="2"/>
      <c r="CYQ35" s="2"/>
      <c r="CYR35" s="2"/>
      <c r="CYS35" s="2"/>
      <c r="CYT35" s="2"/>
      <c r="CYU35" s="2"/>
      <c r="CYV35" s="2"/>
      <c r="CYW35" s="2"/>
      <c r="CYX35" s="2"/>
      <c r="CYY35" s="2"/>
      <c r="CYZ35" s="2"/>
      <c r="CZA35" s="2"/>
      <c r="CZB35" s="2"/>
      <c r="CZC35" s="2"/>
      <c r="CZD35" s="2"/>
      <c r="CZE35" s="2"/>
      <c r="CZF35" s="2"/>
      <c r="CZG35" s="2"/>
      <c r="CZH35" s="2"/>
      <c r="CZI35" s="2"/>
      <c r="CZJ35" s="2"/>
      <c r="CZK35" s="2"/>
      <c r="CZL35" s="2"/>
      <c r="CZM35" s="2"/>
      <c r="CZN35" s="2"/>
      <c r="CZO35" s="2"/>
      <c r="CZP35" s="2"/>
      <c r="CZQ35" s="2"/>
      <c r="CZR35" s="2"/>
      <c r="CZS35" s="2"/>
      <c r="CZT35" s="2"/>
      <c r="CZU35" s="2"/>
      <c r="CZV35" s="2"/>
      <c r="CZW35" s="2"/>
      <c r="CZX35" s="2"/>
      <c r="CZY35" s="2"/>
      <c r="CZZ35" s="2"/>
      <c r="DAA35" s="2"/>
      <c r="DAB35" s="2"/>
      <c r="DAC35" s="2"/>
      <c r="DAD35" s="2"/>
      <c r="DAE35" s="2"/>
      <c r="DAF35" s="2"/>
      <c r="DAG35" s="2"/>
      <c r="DAH35" s="2"/>
      <c r="DAI35" s="2"/>
      <c r="DAJ35" s="2"/>
      <c r="DAK35" s="2"/>
      <c r="DAL35" s="2"/>
      <c r="DAM35" s="2"/>
      <c r="DAN35" s="2"/>
      <c r="DAO35" s="2"/>
      <c r="DAP35" s="2"/>
      <c r="DAQ35" s="2"/>
      <c r="DAR35" s="2"/>
      <c r="DAS35" s="2"/>
      <c r="DAT35" s="2"/>
      <c r="DAU35" s="2"/>
      <c r="DAV35" s="2"/>
      <c r="DAW35" s="2"/>
      <c r="DAX35" s="2"/>
      <c r="DAY35" s="2"/>
      <c r="DAZ35" s="2"/>
      <c r="DBA35" s="2"/>
      <c r="DBB35" s="2"/>
      <c r="DBC35" s="2"/>
      <c r="DBD35" s="2"/>
      <c r="DBE35" s="2"/>
      <c r="DBF35" s="2"/>
      <c r="DBG35" s="2"/>
      <c r="DBH35" s="2"/>
      <c r="DBI35" s="2"/>
      <c r="DBJ35" s="2"/>
      <c r="DBK35" s="2"/>
      <c r="DBL35" s="2"/>
      <c r="DBM35" s="2"/>
      <c r="DBN35" s="2"/>
      <c r="DBO35" s="2"/>
      <c r="DBP35" s="2"/>
      <c r="DBQ35" s="2"/>
      <c r="DBR35" s="2"/>
      <c r="DBS35" s="2"/>
      <c r="DBT35" s="2"/>
      <c r="DBU35" s="2"/>
      <c r="DBV35" s="2"/>
      <c r="DBW35" s="2"/>
      <c r="DBX35" s="2"/>
      <c r="DBY35" s="2"/>
      <c r="DBZ35" s="2"/>
      <c r="DCA35" s="2"/>
      <c r="DCB35" s="2"/>
      <c r="DCC35" s="2"/>
      <c r="DCD35" s="2"/>
      <c r="DCE35" s="2"/>
      <c r="DCF35" s="2"/>
      <c r="DCG35" s="2"/>
      <c r="DCH35" s="2"/>
      <c r="DCI35" s="2"/>
      <c r="DCJ35" s="2"/>
      <c r="DCK35" s="2"/>
      <c r="DCL35" s="2"/>
      <c r="DCM35" s="2"/>
      <c r="DCN35" s="2"/>
      <c r="DCO35" s="2"/>
      <c r="DCP35" s="2"/>
      <c r="DCQ35" s="2"/>
      <c r="DCR35" s="2"/>
      <c r="DCS35" s="2"/>
      <c r="DCT35" s="2"/>
      <c r="DCU35" s="2"/>
      <c r="DCV35" s="2"/>
      <c r="DCW35" s="2"/>
      <c r="DCX35" s="2"/>
      <c r="DCY35" s="2"/>
      <c r="DCZ35" s="2"/>
      <c r="DDA35" s="2"/>
      <c r="DDB35" s="2"/>
      <c r="DDC35" s="2"/>
      <c r="DDD35" s="2"/>
      <c r="DDE35" s="2"/>
      <c r="DDF35" s="2"/>
      <c r="DDG35" s="2"/>
      <c r="DDH35" s="2"/>
      <c r="DDI35" s="2"/>
      <c r="DDJ35" s="2"/>
      <c r="DDK35" s="2"/>
      <c r="DDL35" s="2"/>
      <c r="DDM35" s="2"/>
      <c r="DDN35" s="2"/>
      <c r="DDO35" s="2"/>
      <c r="DDP35" s="2"/>
      <c r="DDQ35" s="2"/>
      <c r="DDR35" s="2"/>
      <c r="DDS35" s="2"/>
      <c r="DDT35" s="2"/>
      <c r="DDU35" s="2"/>
      <c r="DDV35" s="2"/>
      <c r="DDW35" s="2"/>
      <c r="DDX35" s="2"/>
      <c r="DDY35" s="2"/>
      <c r="DDZ35" s="2"/>
      <c r="DEA35" s="2"/>
      <c r="DEB35" s="2"/>
      <c r="DEC35" s="2"/>
      <c r="DED35" s="2"/>
      <c r="DEE35" s="2"/>
      <c r="DEF35" s="2"/>
      <c r="DEG35" s="2"/>
      <c r="DEH35" s="2"/>
      <c r="DEI35" s="2"/>
      <c r="DEJ35" s="2"/>
      <c r="DEK35" s="2"/>
      <c r="DEL35" s="2"/>
      <c r="DEM35" s="2"/>
      <c r="DEN35" s="2"/>
      <c r="DEO35" s="2"/>
      <c r="DEP35" s="2"/>
      <c r="DEQ35" s="2"/>
      <c r="DER35" s="2"/>
      <c r="DES35" s="2"/>
      <c r="DET35" s="2"/>
      <c r="DEU35" s="2"/>
      <c r="DEV35" s="2"/>
      <c r="DEW35" s="2"/>
      <c r="DEX35" s="2"/>
      <c r="DEY35" s="2"/>
      <c r="DEZ35" s="2"/>
      <c r="DFA35" s="2"/>
      <c r="DFB35" s="2"/>
      <c r="DFC35" s="2"/>
      <c r="DFD35" s="2"/>
      <c r="DFE35" s="2"/>
      <c r="DFF35" s="2"/>
      <c r="DFG35" s="2"/>
      <c r="DFH35" s="2"/>
      <c r="DFI35" s="2"/>
      <c r="DFJ35" s="2"/>
      <c r="DFK35" s="2"/>
      <c r="DFL35" s="2"/>
      <c r="DFM35" s="2"/>
      <c r="DFN35" s="2"/>
      <c r="DFO35" s="2"/>
      <c r="DFP35" s="2"/>
      <c r="DFQ35" s="2"/>
      <c r="DFR35" s="2"/>
      <c r="DFS35" s="2"/>
      <c r="DFT35" s="2"/>
      <c r="DFU35" s="2"/>
      <c r="DFV35" s="2"/>
      <c r="DFW35" s="2"/>
      <c r="DFX35" s="2"/>
      <c r="DFY35" s="2"/>
      <c r="DFZ35" s="2"/>
      <c r="DGA35" s="2"/>
      <c r="DGB35" s="2"/>
      <c r="DGC35" s="2"/>
      <c r="DGD35" s="2"/>
      <c r="DGE35" s="2"/>
      <c r="DGF35" s="2"/>
      <c r="DGG35" s="2"/>
      <c r="DGH35" s="2"/>
      <c r="DGI35" s="2"/>
      <c r="DGJ35" s="2"/>
      <c r="DGK35" s="2"/>
      <c r="DGL35" s="2"/>
      <c r="DGM35" s="2"/>
      <c r="DGN35" s="2"/>
      <c r="DGO35" s="2"/>
      <c r="DGP35" s="2"/>
      <c r="DGQ35" s="2"/>
      <c r="DGR35" s="2"/>
      <c r="DGS35" s="2"/>
      <c r="DGT35" s="2"/>
      <c r="DGU35" s="2"/>
      <c r="DGV35" s="2"/>
      <c r="DGW35" s="2"/>
      <c r="DGX35" s="2"/>
      <c r="DGY35" s="2"/>
      <c r="DGZ35" s="2"/>
      <c r="DHA35" s="2"/>
      <c r="DHB35" s="2"/>
      <c r="DHC35" s="2"/>
      <c r="DHD35" s="2"/>
      <c r="DHE35" s="2"/>
      <c r="DHF35" s="2"/>
      <c r="DHG35" s="2"/>
      <c r="DHH35" s="2"/>
      <c r="DHI35" s="2"/>
      <c r="DHJ35" s="2"/>
      <c r="DHK35" s="2"/>
      <c r="DHL35" s="2"/>
      <c r="DHM35" s="2"/>
      <c r="DHN35" s="2"/>
      <c r="DHO35" s="2"/>
      <c r="DHP35" s="2"/>
      <c r="DHQ35" s="2"/>
      <c r="DHR35" s="2"/>
      <c r="DHS35" s="2"/>
      <c r="DHT35" s="2"/>
      <c r="DHU35" s="2"/>
      <c r="DHV35" s="2"/>
      <c r="DHW35" s="2"/>
      <c r="DHX35" s="2"/>
      <c r="DHY35" s="2"/>
      <c r="DHZ35" s="2"/>
      <c r="DIA35" s="2"/>
      <c r="DIB35" s="2"/>
      <c r="DIC35" s="2"/>
      <c r="DID35" s="2"/>
      <c r="DIE35" s="2"/>
      <c r="DIF35" s="2"/>
      <c r="DIG35" s="2"/>
      <c r="DIH35" s="2"/>
      <c r="DII35" s="2"/>
      <c r="DIJ35" s="2"/>
      <c r="DIK35" s="2"/>
      <c r="DIL35" s="2"/>
      <c r="DIM35" s="2"/>
      <c r="DIN35" s="2"/>
      <c r="DIO35" s="2"/>
      <c r="DIP35" s="2"/>
      <c r="DIQ35" s="2"/>
      <c r="DIR35" s="2"/>
      <c r="DIS35" s="2"/>
      <c r="DIT35" s="2"/>
      <c r="DIU35" s="2"/>
      <c r="DIV35" s="2"/>
      <c r="DIW35" s="2"/>
      <c r="DIX35" s="2"/>
      <c r="DIY35" s="2"/>
      <c r="DIZ35" s="2"/>
      <c r="DJA35" s="2"/>
      <c r="DJB35" s="2"/>
      <c r="DJC35" s="2"/>
      <c r="DJD35" s="2"/>
      <c r="DJE35" s="2"/>
      <c r="DJF35" s="2"/>
      <c r="DJG35" s="2"/>
      <c r="DJH35" s="2"/>
      <c r="DJI35" s="2"/>
      <c r="DJJ35" s="2"/>
      <c r="DJK35" s="2"/>
      <c r="DJL35" s="2"/>
      <c r="DJM35" s="2"/>
      <c r="DJN35" s="2"/>
      <c r="DJO35" s="2"/>
      <c r="DJP35" s="2"/>
      <c r="DJQ35" s="2"/>
      <c r="DJR35" s="2"/>
      <c r="DJS35" s="2"/>
      <c r="DJT35" s="2"/>
      <c r="DJU35" s="2"/>
      <c r="DJV35" s="2"/>
      <c r="DJW35" s="2"/>
      <c r="DJX35" s="2"/>
      <c r="DJY35" s="2"/>
      <c r="DJZ35" s="2"/>
      <c r="DKA35" s="2"/>
      <c r="DKB35" s="2"/>
      <c r="DKC35" s="2"/>
      <c r="DKD35" s="2"/>
      <c r="DKE35" s="2"/>
      <c r="DKF35" s="2"/>
      <c r="DKG35" s="2"/>
      <c r="DKH35" s="2"/>
      <c r="DKI35" s="2"/>
      <c r="DKJ35" s="2"/>
      <c r="DKK35" s="2"/>
      <c r="DKL35" s="2"/>
      <c r="DKM35" s="2"/>
      <c r="DKN35" s="2"/>
      <c r="DKO35" s="2"/>
      <c r="DKP35" s="2"/>
      <c r="DKQ35" s="2"/>
      <c r="DKR35" s="2"/>
      <c r="DKS35" s="2"/>
      <c r="DKT35" s="2"/>
      <c r="DKU35" s="2"/>
      <c r="DKV35" s="2"/>
      <c r="DKW35" s="2"/>
      <c r="DKX35" s="2"/>
      <c r="DKY35" s="2"/>
      <c r="DKZ35" s="2"/>
      <c r="DLA35" s="2"/>
      <c r="DLB35" s="2"/>
      <c r="DLC35" s="2"/>
      <c r="DLD35" s="2"/>
      <c r="DLE35" s="2"/>
      <c r="DLF35" s="2"/>
      <c r="DLG35" s="2"/>
      <c r="DLH35" s="2"/>
      <c r="DLI35" s="2"/>
      <c r="DLJ35" s="2"/>
      <c r="DLK35" s="2"/>
      <c r="DLL35" s="2"/>
      <c r="DLM35" s="2"/>
      <c r="DLN35" s="2"/>
      <c r="DLO35" s="2"/>
      <c r="DLP35" s="2"/>
      <c r="DLQ35" s="2"/>
      <c r="DLR35" s="2"/>
      <c r="DLS35" s="2"/>
      <c r="DLT35" s="2"/>
      <c r="DLU35" s="2"/>
      <c r="DLV35" s="2"/>
      <c r="DLW35" s="2"/>
      <c r="DLX35" s="2"/>
      <c r="DLY35" s="2"/>
      <c r="DLZ35" s="2"/>
      <c r="DMA35" s="2"/>
      <c r="DMB35" s="2"/>
      <c r="DMC35" s="2"/>
      <c r="DMD35" s="2"/>
      <c r="DME35" s="2"/>
      <c r="DMF35" s="2"/>
      <c r="DMG35" s="2"/>
      <c r="DMH35" s="2"/>
      <c r="DMI35" s="2"/>
      <c r="DMJ35" s="2"/>
      <c r="DMK35" s="2"/>
      <c r="DML35" s="2"/>
      <c r="DMM35" s="2"/>
      <c r="DMN35" s="2"/>
      <c r="DMO35" s="2"/>
      <c r="DMP35" s="2"/>
      <c r="DMQ35" s="2"/>
      <c r="DMR35" s="2"/>
      <c r="DMS35" s="2"/>
      <c r="DMT35" s="2"/>
      <c r="DMU35" s="2"/>
      <c r="DMV35" s="2"/>
      <c r="DMW35" s="2"/>
      <c r="DMX35" s="2"/>
      <c r="DMY35" s="2"/>
      <c r="DMZ35" s="2"/>
      <c r="DNA35" s="2"/>
      <c r="DNB35" s="2"/>
      <c r="DNC35" s="2"/>
      <c r="DND35" s="2"/>
      <c r="DNE35" s="2"/>
      <c r="DNF35" s="2"/>
      <c r="DNG35" s="2"/>
      <c r="DNH35" s="2"/>
      <c r="DNI35" s="2"/>
      <c r="DNJ35" s="2"/>
      <c r="DNK35" s="2"/>
      <c r="DNL35" s="2"/>
      <c r="DNM35" s="2"/>
      <c r="DNN35" s="2"/>
      <c r="DNO35" s="2"/>
      <c r="DNP35" s="2"/>
      <c r="DNQ35" s="2"/>
      <c r="DNR35" s="2"/>
      <c r="DNS35" s="2"/>
      <c r="DNT35" s="2"/>
      <c r="DNU35" s="2"/>
      <c r="DNV35" s="2"/>
      <c r="DNW35" s="2"/>
      <c r="DNX35" s="2"/>
      <c r="DNY35" s="2"/>
      <c r="DNZ35" s="2"/>
      <c r="DOA35" s="2"/>
      <c r="DOB35" s="2"/>
      <c r="DOC35" s="2"/>
      <c r="DOD35" s="2"/>
      <c r="DOE35" s="2"/>
      <c r="DOF35" s="2"/>
      <c r="DOG35" s="2"/>
      <c r="DOH35" s="2"/>
      <c r="DOI35" s="2"/>
      <c r="DOJ35" s="2"/>
      <c r="DOK35" s="2"/>
      <c r="DOL35" s="2"/>
      <c r="DOM35" s="2"/>
      <c r="DON35" s="2"/>
      <c r="DOO35" s="2"/>
      <c r="DOP35" s="2"/>
      <c r="DOQ35" s="2"/>
      <c r="DOR35" s="2"/>
      <c r="DOS35" s="2"/>
      <c r="DOT35" s="2"/>
      <c r="DOU35" s="2"/>
      <c r="DOV35" s="2"/>
      <c r="DOW35" s="2"/>
      <c r="DOX35" s="2"/>
      <c r="DOY35" s="2"/>
      <c r="DOZ35" s="2"/>
      <c r="DPA35" s="2"/>
      <c r="DPB35" s="2"/>
      <c r="DPC35" s="2"/>
      <c r="DPD35" s="2"/>
      <c r="DPE35" s="2"/>
      <c r="DPF35" s="2"/>
      <c r="DPG35" s="2"/>
      <c r="DPH35" s="2"/>
      <c r="DPI35" s="2"/>
      <c r="DPJ35" s="2"/>
      <c r="DPK35" s="2"/>
      <c r="DPL35" s="2"/>
      <c r="DPM35" s="2"/>
      <c r="DPN35" s="2"/>
      <c r="DPO35" s="2"/>
      <c r="DPP35" s="2"/>
      <c r="DPQ35" s="2"/>
      <c r="DPR35" s="2"/>
      <c r="DPS35" s="2"/>
      <c r="DPT35" s="2"/>
      <c r="DPU35" s="2"/>
      <c r="DPV35" s="2"/>
      <c r="DPW35" s="2"/>
      <c r="DPX35" s="2"/>
      <c r="DPY35" s="2"/>
      <c r="DPZ35" s="2"/>
      <c r="DQA35" s="2"/>
      <c r="DQB35" s="2"/>
      <c r="DQC35" s="2"/>
      <c r="DQD35" s="2"/>
      <c r="DQE35" s="2"/>
      <c r="DQF35" s="2"/>
      <c r="DQG35" s="2"/>
      <c r="DQH35" s="2"/>
      <c r="DQI35" s="2"/>
      <c r="DQJ35" s="2"/>
      <c r="DQK35" s="2"/>
      <c r="DQL35" s="2"/>
      <c r="DQM35" s="2"/>
      <c r="DQN35" s="2"/>
      <c r="DQO35" s="2"/>
      <c r="DQP35" s="2"/>
      <c r="DQQ35" s="2"/>
      <c r="DQR35" s="2"/>
      <c r="DQS35" s="2"/>
      <c r="DQT35" s="2"/>
      <c r="DQU35" s="2"/>
      <c r="DQV35" s="2"/>
      <c r="DQW35" s="2"/>
      <c r="DQX35" s="2"/>
      <c r="DQY35" s="2"/>
      <c r="DQZ35" s="2"/>
      <c r="DRA35" s="2"/>
      <c r="DRB35" s="2"/>
      <c r="DRC35" s="2"/>
      <c r="DRD35" s="2"/>
      <c r="DRE35" s="2"/>
      <c r="DRF35" s="2"/>
      <c r="DRG35" s="2"/>
      <c r="DRH35" s="2"/>
      <c r="DRI35" s="2"/>
      <c r="DRJ35" s="2"/>
      <c r="DRK35" s="2"/>
      <c r="DRL35" s="2"/>
      <c r="DRM35" s="2"/>
      <c r="DRN35" s="2"/>
      <c r="DRO35" s="2"/>
      <c r="DRP35" s="2"/>
      <c r="DRQ35" s="2"/>
      <c r="DRR35" s="2"/>
      <c r="DRS35" s="2"/>
      <c r="DRT35" s="2"/>
      <c r="DRU35" s="2"/>
      <c r="DRV35" s="2"/>
      <c r="DRW35" s="2"/>
      <c r="DRX35" s="2"/>
      <c r="DRY35" s="2"/>
      <c r="DRZ35" s="2"/>
      <c r="DSA35" s="2"/>
      <c r="DSB35" s="2"/>
      <c r="DSC35" s="2"/>
      <c r="DSD35" s="2"/>
      <c r="DSE35" s="2"/>
      <c r="DSF35" s="2"/>
      <c r="DSG35" s="2"/>
      <c r="DSH35" s="2"/>
      <c r="DSI35" s="2"/>
      <c r="DSJ35" s="2"/>
      <c r="DSK35" s="2"/>
      <c r="DSL35" s="2"/>
      <c r="DSM35" s="2"/>
      <c r="DSN35" s="2"/>
      <c r="DSO35" s="2"/>
      <c r="DSP35" s="2"/>
      <c r="DSQ35" s="2"/>
      <c r="DSR35" s="2"/>
      <c r="DSS35" s="2"/>
      <c r="DST35" s="2"/>
      <c r="DSU35" s="2"/>
      <c r="DSV35" s="2"/>
      <c r="DSW35" s="2"/>
      <c r="DSX35" s="2"/>
      <c r="DSY35" s="2"/>
      <c r="DSZ35" s="2"/>
      <c r="DTA35" s="2"/>
      <c r="DTB35" s="2"/>
      <c r="DTC35" s="2"/>
      <c r="DTD35" s="2"/>
      <c r="DTE35" s="2"/>
      <c r="DTF35" s="2"/>
      <c r="DTG35" s="2"/>
      <c r="DTH35" s="2"/>
      <c r="DTI35" s="2"/>
      <c r="DTJ35" s="2"/>
      <c r="DTK35" s="2"/>
      <c r="DTL35" s="2"/>
      <c r="DTM35" s="2"/>
      <c r="DTN35" s="2"/>
      <c r="DTO35" s="2"/>
      <c r="DTP35" s="2"/>
      <c r="DTQ35" s="2"/>
      <c r="DTR35" s="2"/>
      <c r="DTS35" s="2"/>
      <c r="DTT35" s="2"/>
      <c r="DTU35" s="2"/>
      <c r="DTV35" s="2"/>
      <c r="DTW35" s="2"/>
      <c r="DTX35" s="2"/>
      <c r="DTY35" s="2"/>
      <c r="DTZ35" s="2"/>
      <c r="DUA35" s="2"/>
      <c r="DUB35" s="2"/>
      <c r="DUC35" s="2"/>
      <c r="DUD35" s="2"/>
      <c r="DUE35" s="2"/>
      <c r="DUF35" s="2"/>
      <c r="DUG35" s="2"/>
      <c r="DUH35" s="2"/>
      <c r="DUI35" s="2"/>
      <c r="DUJ35" s="2"/>
      <c r="DUK35" s="2"/>
      <c r="DUL35" s="2"/>
      <c r="DUM35" s="2"/>
      <c r="DUN35" s="2"/>
      <c r="DUO35" s="2"/>
      <c r="DUP35" s="2"/>
      <c r="DUQ35" s="2"/>
      <c r="DUR35" s="2"/>
      <c r="DUS35" s="2"/>
      <c r="DUT35" s="2"/>
      <c r="DUU35" s="2"/>
      <c r="DUV35" s="2"/>
      <c r="DUW35" s="2"/>
      <c r="DUX35" s="2"/>
      <c r="DUY35" s="2"/>
      <c r="DUZ35" s="2"/>
      <c r="DVA35" s="2"/>
      <c r="DVB35" s="2"/>
      <c r="DVC35" s="2"/>
      <c r="DVD35" s="2"/>
      <c r="DVE35" s="2"/>
      <c r="DVF35" s="2"/>
      <c r="DVG35" s="2"/>
      <c r="DVH35" s="2"/>
      <c r="DVI35" s="2"/>
      <c r="DVJ35" s="2"/>
      <c r="DVK35" s="2"/>
      <c r="DVL35" s="2"/>
      <c r="DVM35" s="2"/>
      <c r="DVN35" s="2"/>
      <c r="DVO35" s="2"/>
      <c r="DVP35" s="2"/>
      <c r="DVQ35" s="2"/>
      <c r="DVR35" s="2"/>
      <c r="DVS35" s="2"/>
      <c r="DVT35" s="2"/>
      <c r="DVU35" s="2"/>
      <c r="DVV35" s="2"/>
      <c r="DVW35" s="2"/>
      <c r="DVX35" s="2"/>
      <c r="DVY35" s="2"/>
      <c r="DVZ35" s="2"/>
      <c r="DWA35" s="2"/>
      <c r="DWB35" s="2"/>
      <c r="DWC35" s="2"/>
      <c r="DWD35" s="2"/>
      <c r="DWE35" s="2"/>
      <c r="DWF35" s="2"/>
      <c r="DWG35" s="2"/>
      <c r="DWH35" s="2"/>
      <c r="DWI35" s="2"/>
      <c r="DWJ35" s="2"/>
      <c r="DWK35" s="2"/>
      <c r="DWL35" s="2"/>
      <c r="DWM35" s="2"/>
      <c r="DWN35" s="2"/>
      <c r="DWO35" s="2"/>
      <c r="DWP35" s="2"/>
      <c r="DWQ35" s="2"/>
      <c r="DWR35" s="2"/>
      <c r="DWS35" s="2"/>
      <c r="DWT35" s="2"/>
      <c r="DWU35" s="2"/>
      <c r="DWV35" s="2"/>
      <c r="DWW35" s="2"/>
      <c r="DWX35" s="2"/>
      <c r="DWY35" s="2"/>
      <c r="DWZ35" s="2"/>
      <c r="DXA35" s="2"/>
      <c r="DXB35" s="2"/>
      <c r="DXC35" s="2"/>
      <c r="DXD35" s="2"/>
      <c r="DXE35" s="2"/>
      <c r="DXF35" s="2"/>
      <c r="DXG35" s="2"/>
      <c r="DXH35" s="2"/>
      <c r="DXI35" s="2"/>
      <c r="DXJ35" s="2"/>
      <c r="DXK35" s="2"/>
      <c r="DXL35" s="2"/>
      <c r="DXM35" s="2"/>
      <c r="DXN35" s="2"/>
      <c r="DXO35" s="2"/>
      <c r="DXP35" s="2"/>
      <c r="DXQ35" s="2"/>
      <c r="DXR35" s="2"/>
      <c r="DXS35" s="2"/>
      <c r="DXT35" s="2"/>
      <c r="DXU35" s="2"/>
      <c r="DXV35" s="2"/>
      <c r="DXW35" s="2"/>
      <c r="DXX35" s="2"/>
      <c r="DXY35" s="2"/>
      <c r="DXZ35" s="2"/>
      <c r="DYA35" s="2"/>
      <c r="DYB35" s="2"/>
      <c r="DYC35" s="2"/>
      <c r="DYD35" s="2"/>
      <c r="DYE35" s="2"/>
      <c r="DYF35" s="2"/>
      <c r="DYG35" s="2"/>
      <c r="DYH35" s="2"/>
      <c r="DYI35" s="2"/>
      <c r="DYJ35" s="2"/>
      <c r="DYK35" s="2"/>
      <c r="DYL35" s="2"/>
      <c r="DYM35" s="2"/>
      <c r="DYN35" s="2"/>
      <c r="DYO35" s="2"/>
      <c r="DYP35" s="2"/>
      <c r="DYQ35" s="2"/>
      <c r="DYR35" s="2"/>
      <c r="DYS35" s="2"/>
      <c r="DYT35" s="2"/>
      <c r="DYU35" s="2"/>
      <c r="DYV35" s="2"/>
      <c r="DYW35" s="2"/>
      <c r="DYX35" s="2"/>
      <c r="DYY35" s="2"/>
      <c r="DYZ35" s="2"/>
      <c r="DZA35" s="2"/>
      <c r="DZB35" s="2"/>
      <c r="DZC35" s="2"/>
      <c r="DZD35" s="2"/>
      <c r="DZE35" s="2"/>
      <c r="DZF35" s="2"/>
      <c r="DZG35" s="2"/>
      <c r="DZH35" s="2"/>
      <c r="DZI35" s="2"/>
      <c r="DZJ35" s="2"/>
      <c r="DZK35" s="2"/>
      <c r="DZL35" s="2"/>
      <c r="DZM35" s="2"/>
      <c r="DZN35" s="2"/>
      <c r="DZO35" s="2"/>
      <c r="DZP35" s="2"/>
      <c r="DZQ35" s="2"/>
      <c r="DZR35" s="2"/>
      <c r="DZS35" s="2"/>
      <c r="DZT35" s="2"/>
      <c r="DZU35" s="2"/>
      <c r="DZV35" s="2"/>
      <c r="DZW35" s="2"/>
      <c r="DZX35" s="2"/>
      <c r="DZY35" s="2"/>
      <c r="DZZ35" s="2"/>
      <c r="EAA35" s="2"/>
      <c r="EAB35" s="2"/>
      <c r="EAC35" s="2"/>
      <c r="EAD35" s="2"/>
      <c r="EAE35" s="2"/>
      <c r="EAF35" s="2"/>
      <c r="EAG35" s="2"/>
      <c r="EAH35" s="2"/>
      <c r="EAI35" s="2"/>
      <c r="EAJ35" s="2"/>
      <c r="EAK35" s="2"/>
      <c r="EAL35" s="2"/>
      <c r="EAM35" s="2"/>
      <c r="EAN35" s="2"/>
      <c r="EAO35" s="2"/>
      <c r="EAP35" s="2"/>
      <c r="EAQ35" s="2"/>
      <c r="EAR35" s="2"/>
      <c r="EAS35" s="2"/>
      <c r="EAT35" s="2"/>
      <c r="EAU35" s="2"/>
      <c r="EAV35" s="2"/>
      <c r="EAW35" s="2"/>
      <c r="EAX35" s="2"/>
      <c r="EAY35" s="2"/>
      <c r="EAZ35" s="2"/>
      <c r="EBA35" s="2"/>
      <c r="EBB35" s="2"/>
      <c r="EBC35" s="2"/>
      <c r="EBD35" s="2"/>
      <c r="EBE35" s="2"/>
      <c r="EBF35" s="2"/>
      <c r="EBG35" s="2"/>
      <c r="EBH35" s="2"/>
      <c r="EBI35" s="2"/>
      <c r="EBJ35" s="2"/>
      <c r="EBK35" s="2"/>
      <c r="EBL35" s="2"/>
      <c r="EBM35" s="2"/>
      <c r="EBN35" s="2"/>
      <c r="EBO35" s="2"/>
      <c r="EBP35" s="2"/>
      <c r="EBQ35" s="2"/>
      <c r="EBR35" s="2"/>
      <c r="EBS35" s="2"/>
      <c r="EBT35" s="2"/>
      <c r="EBU35" s="2"/>
      <c r="EBV35" s="2"/>
      <c r="EBW35" s="2"/>
      <c r="EBX35" s="2"/>
      <c r="EBY35" s="2"/>
      <c r="EBZ35" s="2"/>
      <c r="ECA35" s="2"/>
      <c r="ECB35" s="2"/>
      <c r="ECC35" s="2"/>
      <c r="ECD35" s="2"/>
      <c r="ECE35" s="2"/>
      <c r="ECF35" s="2"/>
      <c r="ECG35" s="2"/>
      <c r="ECH35" s="2"/>
      <c r="ECI35" s="2"/>
      <c r="ECJ35" s="2"/>
      <c r="ECK35" s="2"/>
      <c r="ECL35" s="2"/>
      <c r="ECM35" s="2"/>
      <c r="ECN35" s="2"/>
      <c r="ECO35" s="2"/>
      <c r="ECP35" s="2"/>
      <c r="ECQ35" s="2"/>
      <c r="ECR35" s="2"/>
      <c r="ECS35" s="2"/>
      <c r="ECT35" s="2"/>
      <c r="ECU35" s="2"/>
      <c r="ECV35" s="2"/>
      <c r="ECW35" s="2"/>
      <c r="ECX35" s="2"/>
      <c r="ECY35" s="2"/>
      <c r="ECZ35" s="2"/>
      <c r="EDA35" s="2"/>
      <c r="EDB35" s="2"/>
      <c r="EDC35" s="2"/>
      <c r="EDD35" s="2"/>
      <c r="EDE35" s="2"/>
      <c r="EDF35" s="2"/>
      <c r="EDG35" s="2"/>
      <c r="EDH35" s="2"/>
      <c r="EDI35" s="2"/>
      <c r="EDJ35" s="2"/>
      <c r="EDK35" s="2"/>
      <c r="EDL35" s="2"/>
      <c r="EDM35" s="2"/>
      <c r="EDN35" s="2"/>
      <c r="EDO35" s="2"/>
      <c r="EDP35" s="2"/>
      <c r="EDQ35" s="2"/>
      <c r="EDR35" s="2"/>
      <c r="EDS35" s="2"/>
      <c r="EDT35" s="2"/>
      <c r="EDU35" s="2"/>
      <c r="EDV35" s="2"/>
      <c r="EDW35" s="2"/>
      <c r="EDX35" s="2"/>
      <c r="EDY35" s="2"/>
      <c r="EDZ35" s="2"/>
      <c r="EEA35" s="2"/>
      <c r="EEB35" s="2"/>
      <c r="EEC35" s="2"/>
      <c r="EED35" s="2"/>
      <c r="EEE35" s="2"/>
      <c r="EEF35" s="2"/>
      <c r="EEG35" s="2"/>
      <c r="EEH35" s="2"/>
      <c r="EEI35" s="2"/>
      <c r="EEJ35" s="2"/>
      <c r="EEK35" s="2"/>
      <c r="EEL35" s="2"/>
      <c r="EEM35" s="2"/>
      <c r="EEN35" s="2"/>
      <c r="EEO35" s="2"/>
      <c r="EEP35" s="2"/>
      <c r="EEQ35" s="2"/>
      <c r="EER35" s="2"/>
      <c r="EES35" s="2"/>
      <c r="EET35" s="2"/>
      <c r="EEU35" s="2"/>
      <c r="EEV35" s="2"/>
      <c r="EEW35" s="2"/>
      <c r="EEX35" s="2"/>
      <c r="EEY35" s="2"/>
      <c r="EEZ35" s="2"/>
      <c r="EFA35" s="2"/>
      <c r="EFB35" s="2"/>
      <c r="EFC35" s="2"/>
      <c r="EFD35" s="2"/>
      <c r="EFE35" s="2"/>
      <c r="EFF35" s="2"/>
      <c r="EFG35" s="2"/>
      <c r="EFH35" s="2"/>
      <c r="EFI35" s="2"/>
      <c r="EFJ35" s="2"/>
      <c r="EFK35" s="2"/>
      <c r="EFL35" s="2"/>
      <c r="EFM35" s="2"/>
      <c r="EFN35" s="2"/>
      <c r="EFO35" s="2"/>
      <c r="EFP35" s="2"/>
      <c r="EFQ35" s="2"/>
      <c r="EFR35" s="2"/>
      <c r="EFS35" s="2"/>
      <c r="EFT35" s="2"/>
      <c r="EFU35" s="2"/>
      <c r="EFV35" s="2"/>
      <c r="EFW35" s="2"/>
      <c r="EFX35" s="2"/>
      <c r="EFY35" s="2"/>
      <c r="EFZ35" s="2"/>
      <c r="EGA35" s="2"/>
      <c r="EGB35" s="2"/>
      <c r="EGC35" s="2"/>
      <c r="EGD35" s="2"/>
      <c r="EGE35" s="2"/>
      <c r="EGF35" s="2"/>
      <c r="EGG35" s="2"/>
      <c r="EGH35" s="2"/>
      <c r="EGI35" s="2"/>
      <c r="EGJ35" s="2"/>
      <c r="EGK35" s="2"/>
      <c r="EGL35" s="2"/>
      <c r="EGM35" s="2"/>
      <c r="EGN35" s="2"/>
      <c r="EGO35" s="2"/>
      <c r="EGP35" s="2"/>
      <c r="EGQ35" s="2"/>
      <c r="EGR35" s="2"/>
      <c r="EGS35" s="2"/>
      <c r="EGT35" s="2"/>
      <c r="EGU35" s="2"/>
      <c r="EGV35" s="2"/>
      <c r="EGW35" s="2"/>
      <c r="EGX35" s="2"/>
      <c r="EGY35" s="2"/>
      <c r="EGZ35" s="2"/>
      <c r="EHA35" s="2"/>
      <c r="EHB35" s="2"/>
      <c r="EHC35" s="2"/>
      <c r="EHD35" s="2"/>
      <c r="EHE35" s="2"/>
      <c r="EHF35" s="2"/>
      <c r="EHG35" s="2"/>
      <c r="EHH35" s="2"/>
      <c r="EHI35" s="2"/>
      <c r="EHJ35" s="2"/>
      <c r="EHK35" s="2"/>
      <c r="EHL35" s="2"/>
      <c r="EHM35" s="2"/>
      <c r="EHN35" s="2"/>
      <c r="EHO35" s="2"/>
      <c r="EHP35" s="2"/>
      <c r="EHQ35" s="2"/>
      <c r="EHR35" s="2"/>
      <c r="EHS35" s="2"/>
      <c r="EHT35" s="2"/>
      <c r="EHU35" s="2"/>
      <c r="EHV35" s="2"/>
      <c r="EHW35" s="2"/>
      <c r="EHX35" s="2"/>
      <c r="EHY35" s="2"/>
      <c r="EHZ35" s="2"/>
      <c r="EIA35" s="2"/>
      <c r="EIB35" s="2"/>
      <c r="EIC35" s="2"/>
      <c r="EID35" s="2"/>
      <c r="EIE35" s="2"/>
      <c r="EIF35" s="2"/>
      <c r="EIG35" s="2"/>
      <c r="EIH35" s="2"/>
      <c r="EII35" s="2"/>
      <c r="EIJ35" s="2"/>
      <c r="EIK35" s="2"/>
      <c r="EIL35" s="2"/>
      <c r="EIM35" s="2"/>
      <c r="EIN35" s="2"/>
      <c r="EIO35" s="2"/>
      <c r="EIP35" s="2"/>
      <c r="EIQ35" s="2"/>
      <c r="EIR35" s="2"/>
      <c r="EIS35" s="2"/>
      <c r="EIT35" s="2"/>
      <c r="EIU35" s="2"/>
      <c r="EIV35" s="2"/>
      <c r="EIW35" s="2"/>
      <c r="EIX35" s="2"/>
      <c r="EIY35" s="2"/>
      <c r="EIZ35" s="2"/>
      <c r="EJA35" s="2"/>
      <c r="EJB35" s="2"/>
      <c r="EJC35" s="2"/>
      <c r="EJD35" s="2"/>
      <c r="EJE35" s="2"/>
      <c r="EJF35" s="2"/>
      <c r="EJG35" s="2"/>
      <c r="EJH35" s="2"/>
      <c r="EJI35" s="2"/>
      <c r="EJJ35" s="2"/>
      <c r="EJK35" s="2"/>
      <c r="EJL35" s="2"/>
      <c r="EJM35" s="2"/>
      <c r="EJN35" s="2"/>
      <c r="EJO35" s="2"/>
      <c r="EJP35" s="2"/>
      <c r="EJQ35" s="2"/>
      <c r="EJR35" s="2"/>
      <c r="EJS35" s="2"/>
      <c r="EJT35" s="2"/>
      <c r="EJU35" s="2"/>
      <c r="EJV35" s="2"/>
      <c r="EJW35" s="2"/>
      <c r="EJX35" s="2"/>
      <c r="EJY35" s="2"/>
      <c r="EJZ35" s="2"/>
      <c r="EKA35" s="2"/>
      <c r="EKB35" s="2"/>
      <c r="EKC35" s="2"/>
      <c r="EKD35" s="2"/>
      <c r="EKE35" s="2"/>
      <c r="EKF35" s="2"/>
      <c r="EKG35" s="2"/>
      <c r="EKH35" s="2"/>
      <c r="EKI35" s="2"/>
      <c r="EKJ35" s="2"/>
      <c r="EKK35" s="2"/>
      <c r="EKL35" s="2"/>
      <c r="EKM35" s="2"/>
      <c r="EKN35" s="2"/>
      <c r="EKO35" s="2"/>
      <c r="EKP35" s="2"/>
      <c r="EKQ35" s="2"/>
      <c r="EKR35" s="2"/>
      <c r="EKS35" s="2"/>
      <c r="EKT35" s="2"/>
      <c r="EKU35" s="2"/>
      <c r="EKV35" s="2"/>
      <c r="EKW35" s="2"/>
      <c r="EKX35" s="2"/>
      <c r="EKY35" s="2"/>
      <c r="EKZ35" s="2"/>
      <c r="ELA35" s="2"/>
      <c r="ELB35" s="2"/>
      <c r="ELC35" s="2"/>
      <c r="ELD35" s="2"/>
      <c r="ELE35" s="2"/>
      <c r="ELF35" s="2"/>
      <c r="ELG35" s="2"/>
      <c r="ELH35" s="2"/>
      <c r="ELI35" s="2"/>
      <c r="ELJ35" s="2"/>
      <c r="ELK35" s="2"/>
      <c r="ELL35" s="2"/>
      <c r="ELM35" s="2"/>
      <c r="ELN35" s="2"/>
      <c r="ELO35" s="2"/>
      <c r="ELP35" s="2"/>
      <c r="ELQ35" s="2"/>
      <c r="ELR35" s="2"/>
      <c r="ELS35" s="2"/>
      <c r="ELT35" s="2"/>
      <c r="ELU35" s="2"/>
      <c r="ELV35" s="2"/>
      <c r="ELW35" s="2"/>
      <c r="ELX35" s="2"/>
      <c r="ELY35" s="2"/>
      <c r="ELZ35" s="2"/>
      <c r="EMA35" s="2"/>
      <c r="EMB35" s="2"/>
      <c r="EMC35" s="2"/>
      <c r="EMD35" s="2"/>
      <c r="EME35" s="2"/>
      <c r="EMF35" s="2"/>
      <c r="EMG35" s="2"/>
      <c r="EMH35" s="2"/>
      <c r="EMI35" s="2"/>
      <c r="EMJ35" s="2"/>
      <c r="EMK35" s="2"/>
      <c r="EML35" s="2"/>
      <c r="EMM35" s="2"/>
      <c r="EMN35" s="2"/>
      <c r="EMO35" s="2"/>
      <c r="EMP35" s="2"/>
      <c r="EMQ35" s="2"/>
      <c r="EMR35" s="2"/>
      <c r="EMS35" s="2"/>
      <c r="EMT35" s="2"/>
      <c r="EMU35" s="2"/>
      <c r="EMV35" s="2"/>
      <c r="EMW35" s="2"/>
      <c r="EMX35" s="2"/>
      <c r="EMY35" s="2"/>
      <c r="EMZ35" s="2"/>
      <c r="ENA35" s="2"/>
      <c r="ENB35" s="2"/>
      <c r="ENC35" s="2"/>
      <c r="END35" s="2"/>
      <c r="ENE35" s="2"/>
      <c r="ENF35" s="2"/>
      <c r="ENG35" s="2"/>
      <c r="ENH35" s="2"/>
      <c r="ENI35" s="2"/>
      <c r="ENJ35" s="2"/>
      <c r="ENK35" s="2"/>
      <c r="ENL35" s="2"/>
      <c r="ENM35" s="2"/>
      <c r="ENN35" s="2"/>
      <c r="ENO35" s="2"/>
      <c r="ENP35" s="2"/>
      <c r="ENQ35" s="2"/>
      <c r="ENR35" s="2"/>
      <c r="ENS35" s="2"/>
      <c r="ENT35" s="2"/>
      <c r="ENU35" s="2"/>
      <c r="ENV35" s="2"/>
      <c r="ENW35" s="2"/>
      <c r="ENX35" s="2"/>
      <c r="ENY35" s="2"/>
      <c r="ENZ35" s="2"/>
      <c r="EOA35" s="2"/>
      <c r="EOB35" s="2"/>
      <c r="EOC35" s="2"/>
      <c r="EOD35" s="2"/>
      <c r="EOE35" s="2"/>
      <c r="EOF35" s="2"/>
      <c r="EOG35" s="2"/>
      <c r="EOH35" s="2"/>
      <c r="EOI35" s="2"/>
      <c r="EOJ35" s="2"/>
      <c r="EOK35" s="2"/>
      <c r="EOL35" s="2"/>
      <c r="EOM35" s="2"/>
      <c r="EON35" s="2"/>
      <c r="EOO35" s="2"/>
      <c r="EOP35" s="2"/>
      <c r="EOQ35" s="2"/>
      <c r="EOR35" s="2"/>
      <c r="EOS35" s="2"/>
      <c r="EOT35" s="2"/>
      <c r="EOU35" s="2"/>
      <c r="EOV35" s="2"/>
      <c r="EOW35" s="2"/>
      <c r="EOX35" s="2"/>
      <c r="EOY35" s="2"/>
      <c r="EOZ35" s="2"/>
      <c r="EPA35" s="2"/>
      <c r="EPB35" s="2"/>
      <c r="EPC35" s="2"/>
      <c r="EPD35" s="2"/>
      <c r="EPE35" s="2"/>
      <c r="EPF35" s="2"/>
      <c r="EPG35" s="2"/>
      <c r="EPH35" s="2"/>
      <c r="EPI35" s="2"/>
      <c r="EPJ35" s="2"/>
      <c r="EPK35" s="2"/>
      <c r="EPL35" s="2"/>
      <c r="EPM35" s="2"/>
      <c r="EPN35" s="2"/>
      <c r="EPO35" s="2"/>
      <c r="EPP35" s="2"/>
      <c r="EPQ35" s="2"/>
      <c r="EPR35" s="2"/>
      <c r="EPS35" s="2"/>
      <c r="EPT35" s="2"/>
      <c r="EPU35" s="2"/>
      <c r="EPV35" s="2"/>
      <c r="EPW35" s="2"/>
      <c r="EPX35" s="2"/>
      <c r="EPY35" s="2"/>
      <c r="EPZ35" s="2"/>
      <c r="EQA35" s="2"/>
      <c r="EQB35" s="2"/>
      <c r="EQC35" s="2"/>
      <c r="EQD35" s="2"/>
      <c r="EQE35" s="2"/>
      <c r="EQF35" s="2"/>
      <c r="EQG35" s="2"/>
      <c r="EQH35" s="2"/>
      <c r="EQI35" s="2"/>
      <c r="EQJ35" s="2"/>
      <c r="EQK35" s="2"/>
      <c r="EQL35" s="2"/>
      <c r="EQM35" s="2"/>
      <c r="EQN35" s="2"/>
      <c r="EQO35" s="2"/>
      <c r="EQP35" s="2"/>
      <c r="EQQ35" s="2"/>
      <c r="EQR35" s="2"/>
      <c r="EQS35" s="2"/>
      <c r="EQT35" s="2"/>
      <c r="EQU35" s="2"/>
      <c r="EQV35" s="2"/>
      <c r="EQW35" s="2"/>
      <c r="EQX35" s="2"/>
      <c r="EQY35" s="2"/>
      <c r="EQZ35" s="2"/>
      <c r="ERA35" s="2"/>
      <c r="ERB35" s="2"/>
      <c r="ERC35" s="2"/>
      <c r="ERD35" s="2"/>
      <c r="ERE35" s="2"/>
      <c r="ERF35" s="2"/>
      <c r="ERG35" s="2"/>
      <c r="ERH35" s="2"/>
      <c r="ERI35" s="2"/>
      <c r="ERJ35" s="2"/>
      <c r="ERK35" s="2"/>
      <c r="ERL35" s="2"/>
      <c r="ERM35" s="2"/>
      <c r="ERN35" s="2"/>
      <c r="ERO35" s="2"/>
      <c r="ERP35" s="2"/>
      <c r="ERQ35" s="2"/>
      <c r="ERR35" s="2"/>
      <c r="ERS35" s="2"/>
      <c r="ERT35" s="2"/>
      <c r="ERU35" s="2"/>
      <c r="ERV35" s="2"/>
      <c r="ERW35" s="2"/>
      <c r="ERX35" s="2"/>
      <c r="ERY35" s="2"/>
      <c r="ERZ35" s="2"/>
      <c r="ESA35" s="2"/>
      <c r="ESB35" s="2"/>
      <c r="ESC35" s="2"/>
      <c r="ESD35" s="2"/>
      <c r="ESE35" s="2"/>
      <c r="ESF35" s="2"/>
      <c r="ESG35" s="2"/>
      <c r="ESH35" s="2"/>
      <c r="ESI35" s="2"/>
      <c r="ESJ35" s="2"/>
      <c r="ESK35" s="2"/>
      <c r="ESL35" s="2"/>
      <c r="ESM35" s="2"/>
      <c r="ESN35" s="2"/>
      <c r="ESO35" s="2"/>
      <c r="ESP35" s="2"/>
      <c r="ESQ35" s="2"/>
      <c r="ESR35" s="2"/>
      <c r="ESS35" s="2"/>
      <c r="EST35" s="2"/>
      <c r="ESU35" s="2"/>
      <c r="ESV35" s="2"/>
      <c r="ESW35" s="2"/>
      <c r="ESX35" s="2"/>
      <c r="ESY35" s="2"/>
      <c r="ESZ35" s="2"/>
      <c r="ETA35" s="2"/>
      <c r="ETB35" s="2"/>
      <c r="ETC35" s="2"/>
      <c r="ETD35" s="2"/>
      <c r="ETE35" s="2"/>
      <c r="ETF35" s="2"/>
      <c r="ETG35" s="2"/>
      <c r="ETH35" s="2"/>
      <c r="ETI35" s="2"/>
      <c r="ETJ35" s="2"/>
      <c r="ETK35" s="2"/>
      <c r="ETL35" s="2"/>
      <c r="ETM35" s="2"/>
      <c r="ETN35" s="2"/>
      <c r="ETO35" s="2"/>
      <c r="ETP35" s="2"/>
      <c r="ETQ35" s="2"/>
      <c r="ETR35" s="2"/>
      <c r="ETS35" s="2"/>
      <c r="ETT35" s="2"/>
      <c r="ETU35" s="2"/>
      <c r="ETV35" s="2"/>
      <c r="ETW35" s="2"/>
      <c r="ETX35" s="2"/>
      <c r="ETY35" s="2"/>
      <c r="ETZ35" s="2"/>
      <c r="EUA35" s="2"/>
      <c r="EUB35" s="2"/>
      <c r="EUC35" s="2"/>
      <c r="EUD35" s="2"/>
      <c r="EUE35" s="2"/>
      <c r="EUF35" s="2"/>
      <c r="EUG35" s="2"/>
      <c r="EUH35" s="2"/>
      <c r="EUI35" s="2"/>
      <c r="EUJ35" s="2"/>
      <c r="EUK35" s="2"/>
      <c r="EUL35" s="2"/>
      <c r="EUM35" s="2"/>
      <c r="EUN35" s="2"/>
      <c r="EUO35" s="2"/>
      <c r="EUP35" s="2"/>
      <c r="EUQ35" s="2"/>
      <c r="EUR35" s="2"/>
      <c r="EUS35" s="2"/>
      <c r="EUT35" s="2"/>
      <c r="EUU35" s="2"/>
      <c r="EUV35" s="2"/>
      <c r="EUW35" s="2"/>
      <c r="EUX35" s="2"/>
      <c r="EUY35" s="2"/>
      <c r="EUZ35" s="2"/>
      <c r="EVA35" s="2"/>
      <c r="EVB35" s="2"/>
      <c r="EVC35" s="2"/>
      <c r="EVD35" s="2"/>
      <c r="EVE35" s="2"/>
      <c r="EVF35" s="2"/>
      <c r="EVG35" s="2"/>
      <c r="EVH35" s="2"/>
      <c r="EVI35" s="2"/>
      <c r="EVJ35" s="2"/>
      <c r="EVK35" s="2"/>
      <c r="EVL35" s="2"/>
      <c r="EVM35" s="2"/>
      <c r="EVN35" s="2"/>
      <c r="EVO35" s="2"/>
      <c r="EVP35" s="2"/>
      <c r="EVQ35" s="2"/>
      <c r="EVR35" s="2"/>
      <c r="EVS35" s="2"/>
      <c r="EVT35" s="2"/>
      <c r="EVU35" s="2"/>
      <c r="EVV35" s="2"/>
      <c r="EVW35" s="2"/>
      <c r="EVX35" s="2"/>
      <c r="EVY35" s="2"/>
      <c r="EVZ35" s="2"/>
      <c r="EWA35" s="2"/>
      <c r="EWB35" s="2"/>
      <c r="EWC35" s="2"/>
      <c r="EWD35" s="2"/>
      <c r="EWE35" s="2"/>
      <c r="EWF35" s="2"/>
      <c r="EWG35" s="2"/>
      <c r="EWH35" s="2"/>
      <c r="EWI35" s="2"/>
      <c r="EWJ35" s="2"/>
      <c r="EWK35" s="2"/>
      <c r="EWL35" s="2"/>
      <c r="EWM35" s="2"/>
      <c r="EWN35" s="2"/>
      <c r="EWO35" s="2"/>
      <c r="EWP35" s="2"/>
      <c r="EWQ35" s="2"/>
      <c r="EWR35" s="2"/>
      <c r="EWS35" s="2"/>
      <c r="EWT35" s="2"/>
      <c r="EWU35" s="2"/>
      <c r="EWV35" s="2"/>
      <c r="EWW35" s="2"/>
      <c r="EWX35" s="2"/>
      <c r="EWY35" s="2"/>
      <c r="EWZ35" s="2"/>
      <c r="EXA35" s="2"/>
      <c r="EXB35" s="2"/>
      <c r="EXC35" s="2"/>
      <c r="EXD35" s="2"/>
      <c r="EXE35" s="2"/>
      <c r="EXF35" s="2"/>
      <c r="EXG35" s="2"/>
      <c r="EXH35" s="2"/>
      <c r="EXI35" s="2"/>
      <c r="EXJ35" s="2"/>
      <c r="EXK35" s="2"/>
      <c r="EXL35" s="2"/>
      <c r="EXM35" s="2"/>
      <c r="EXN35" s="2"/>
      <c r="EXO35" s="2"/>
      <c r="EXP35" s="2"/>
      <c r="EXQ35" s="2"/>
      <c r="EXR35" s="2"/>
      <c r="EXS35" s="2"/>
      <c r="EXT35" s="2"/>
      <c r="EXU35" s="2"/>
      <c r="EXV35" s="2"/>
      <c r="EXW35" s="2"/>
      <c r="EXX35" s="2"/>
      <c r="EXY35" s="2"/>
      <c r="EXZ35" s="2"/>
      <c r="EYA35" s="2"/>
      <c r="EYB35" s="2"/>
      <c r="EYC35" s="2"/>
      <c r="EYD35" s="2"/>
      <c r="EYE35" s="2"/>
      <c r="EYF35" s="2"/>
      <c r="EYG35" s="2"/>
      <c r="EYH35" s="2"/>
      <c r="EYI35" s="2"/>
      <c r="EYJ35" s="2"/>
      <c r="EYK35" s="2"/>
      <c r="EYL35" s="2"/>
      <c r="EYM35" s="2"/>
      <c r="EYN35" s="2"/>
      <c r="EYO35" s="2"/>
      <c r="EYP35" s="2"/>
      <c r="EYQ35" s="2"/>
      <c r="EYR35" s="2"/>
      <c r="EYS35" s="2"/>
      <c r="EYT35" s="2"/>
      <c r="EYU35" s="2"/>
      <c r="EYV35" s="2"/>
      <c r="EYW35" s="2"/>
      <c r="EYX35" s="2"/>
      <c r="EYY35" s="2"/>
      <c r="EYZ35" s="2"/>
      <c r="EZA35" s="2"/>
      <c r="EZB35" s="2"/>
      <c r="EZC35" s="2"/>
      <c r="EZD35" s="2"/>
      <c r="EZE35" s="2"/>
      <c r="EZF35" s="2"/>
      <c r="EZG35" s="2"/>
      <c r="EZH35" s="2"/>
      <c r="EZI35" s="2"/>
      <c r="EZJ35" s="2"/>
      <c r="EZK35" s="2"/>
      <c r="EZL35" s="2"/>
      <c r="EZM35" s="2"/>
      <c r="EZN35" s="2"/>
      <c r="EZO35" s="2"/>
      <c r="EZP35" s="2"/>
      <c r="EZQ35" s="2"/>
      <c r="EZR35" s="2"/>
      <c r="EZS35" s="2"/>
      <c r="EZT35" s="2"/>
      <c r="EZU35" s="2"/>
      <c r="EZV35" s="2"/>
      <c r="EZW35" s="2"/>
      <c r="EZX35" s="2"/>
      <c r="EZY35" s="2"/>
      <c r="EZZ35" s="2"/>
      <c r="FAA35" s="2"/>
      <c r="FAB35" s="2"/>
      <c r="FAC35" s="2"/>
      <c r="FAD35" s="2"/>
      <c r="FAE35" s="2"/>
      <c r="FAF35" s="2"/>
      <c r="FAG35" s="2"/>
      <c r="FAH35" s="2"/>
      <c r="FAI35" s="2"/>
      <c r="FAJ35" s="2"/>
      <c r="FAK35" s="2"/>
      <c r="FAL35" s="2"/>
      <c r="FAM35" s="2"/>
      <c r="FAN35" s="2"/>
      <c r="FAO35" s="2"/>
      <c r="FAP35" s="2"/>
      <c r="FAQ35" s="2"/>
      <c r="FAR35" s="2"/>
      <c r="FAS35" s="2"/>
      <c r="FAT35" s="2"/>
      <c r="FAU35" s="2"/>
      <c r="FAV35" s="2"/>
      <c r="FAW35" s="2"/>
      <c r="FAX35" s="2"/>
      <c r="FAY35" s="2"/>
      <c r="FAZ35" s="2"/>
      <c r="FBA35" s="2"/>
      <c r="FBB35" s="2"/>
      <c r="FBC35" s="2"/>
      <c r="FBD35" s="2"/>
      <c r="FBE35" s="2"/>
      <c r="FBF35" s="2"/>
      <c r="FBG35" s="2"/>
      <c r="FBH35" s="2"/>
      <c r="FBI35" s="2"/>
      <c r="FBJ35" s="2"/>
      <c r="FBK35" s="2"/>
      <c r="FBL35" s="2"/>
      <c r="FBM35" s="2"/>
      <c r="FBN35" s="2"/>
      <c r="FBO35" s="2"/>
      <c r="FBP35" s="2"/>
      <c r="FBQ35" s="2"/>
      <c r="FBR35" s="2"/>
      <c r="FBS35" s="2"/>
      <c r="FBT35" s="2"/>
      <c r="FBU35" s="2"/>
      <c r="FBV35" s="2"/>
      <c r="FBW35" s="2"/>
      <c r="FBX35" s="2"/>
      <c r="FBY35" s="2"/>
      <c r="FBZ35" s="2"/>
      <c r="FCA35" s="2"/>
      <c r="FCB35" s="2"/>
      <c r="FCC35" s="2"/>
      <c r="FCD35" s="2"/>
      <c r="FCE35" s="2"/>
      <c r="FCF35" s="2"/>
      <c r="FCG35" s="2"/>
      <c r="FCH35" s="2"/>
      <c r="FCI35" s="2"/>
      <c r="FCJ35" s="2"/>
      <c r="FCK35" s="2"/>
      <c r="FCL35" s="2"/>
      <c r="FCM35" s="2"/>
      <c r="FCN35" s="2"/>
      <c r="FCO35" s="2"/>
      <c r="FCP35" s="2"/>
      <c r="FCQ35" s="2"/>
      <c r="FCR35" s="2"/>
      <c r="FCS35" s="2"/>
      <c r="FCT35" s="2"/>
      <c r="FCU35" s="2"/>
      <c r="FCV35" s="2"/>
      <c r="FCW35" s="2"/>
      <c r="FCX35" s="2"/>
      <c r="FCY35" s="2"/>
      <c r="FCZ35" s="2"/>
      <c r="FDA35" s="2"/>
      <c r="FDB35" s="2"/>
      <c r="FDC35" s="2"/>
      <c r="FDD35" s="2"/>
      <c r="FDE35" s="2"/>
      <c r="FDF35" s="2"/>
      <c r="FDG35" s="2"/>
      <c r="FDH35" s="2"/>
      <c r="FDI35" s="2"/>
      <c r="FDJ35" s="2"/>
      <c r="FDK35" s="2"/>
      <c r="FDL35" s="2"/>
      <c r="FDM35" s="2"/>
      <c r="FDN35" s="2"/>
      <c r="FDO35" s="2"/>
      <c r="FDP35" s="2"/>
      <c r="FDQ35" s="2"/>
      <c r="FDR35" s="2"/>
      <c r="FDS35" s="2"/>
      <c r="FDT35" s="2"/>
      <c r="FDU35" s="2"/>
      <c r="FDV35" s="2"/>
      <c r="FDW35" s="2"/>
      <c r="FDX35" s="2"/>
      <c r="FDY35" s="2"/>
      <c r="FDZ35" s="2"/>
      <c r="FEA35" s="2"/>
      <c r="FEB35" s="2"/>
      <c r="FEC35" s="2"/>
      <c r="FED35" s="2"/>
      <c r="FEE35" s="2"/>
      <c r="FEF35" s="2"/>
      <c r="FEG35" s="2"/>
      <c r="FEH35" s="2"/>
      <c r="FEI35" s="2"/>
      <c r="FEJ35" s="2"/>
      <c r="FEK35" s="2"/>
      <c r="FEL35" s="2"/>
      <c r="FEM35" s="2"/>
      <c r="FEN35" s="2"/>
      <c r="FEO35" s="2"/>
      <c r="FEP35" s="2"/>
      <c r="FEQ35" s="2"/>
      <c r="FER35" s="2"/>
      <c r="FES35" s="2"/>
      <c r="FET35" s="2"/>
      <c r="FEU35" s="2"/>
      <c r="FEV35" s="2"/>
      <c r="FEW35" s="2"/>
      <c r="FEX35" s="2"/>
      <c r="FEY35" s="2"/>
      <c r="FEZ35" s="2"/>
      <c r="FFA35" s="2"/>
      <c r="FFB35" s="2"/>
      <c r="FFC35" s="2"/>
      <c r="FFD35" s="2"/>
      <c r="FFE35" s="2"/>
      <c r="FFF35" s="2"/>
      <c r="FFG35" s="2"/>
      <c r="FFH35" s="2"/>
      <c r="FFI35" s="2"/>
      <c r="FFJ35" s="2"/>
      <c r="FFK35" s="2"/>
      <c r="FFL35" s="2"/>
      <c r="FFM35" s="2"/>
      <c r="FFN35" s="2"/>
      <c r="FFO35" s="2"/>
      <c r="FFP35" s="2"/>
      <c r="FFQ35" s="2"/>
      <c r="FFR35" s="2"/>
      <c r="FFS35" s="2"/>
      <c r="FFT35" s="2"/>
      <c r="FFU35" s="2"/>
      <c r="FFV35" s="2"/>
      <c r="FFW35" s="2"/>
      <c r="FFX35" s="2"/>
      <c r="FFY35" s="2"/>
      <c r="FFZ35" s="2"/>
      <c r="FGA35" s="2"/>
      <c r="FGB35" s="2"/>
      <c r="FGC35" s="2"/>
      <c r="FGD35" s="2"/>
      <c r="FGE35" s="2"/>
      <c r="FGF35" s="2"/>
      <c r="FGG35" s="2"/>
      <c r="FGH35" s="2"/>
      <c r="FGI35" s="2"/>
      <c r="FGJ35" s="2"/>
      <c r="FGK35" s="2"/>
      <c r="FGL35" s="2"/>
      <c r="FGM35" s="2"/>
      <c r="FGN35" s="2"/>
      <c r="FGO35" s="2"/>
      <c r="FGP35" s="2"/>
      <c r="FGQ35" s="2"/>
      <c r="FGR35" s="2"/>
      <c r="FGS35" s="2"/>
      <c r="FGT35" s="2"/>
      <c r="FGU35" s="2"/>
      <c r="FGV35" s="2"/>
      <c r="FGW35" s="2"/>
      <c r="FGX35" s="2"/>
      <c r="FGY35" s="2"/>
      <c r="FGZ35" s="2"/>
      <c r="FHA35" s="2"/>
      <c r="FHB35" s="2"/>
      <c r="FHC35" s="2"/>
      <c r="FHD35" s="2"/>
      <c r="FHE35" s="2"/>
      <c r="FHF35" s="2"/>
      <c r="FHG35" s="2"/>
      <c r="FHH35" s="2"/>
      <c r="FHI35" s="2"/>
      <c r="FHJ35" s="2"/>
      <c r="FHK35" s="2"/>
      <c r="FHL35" s="2"/>
      <c r="FHM35" s="2"/>
      <c r="FHN35" s="2"/>
      <c r="FHO35" s="2"/>
      <c r="FHP35" s="2"/>
      <c r="FHQ35" s="2"/>
      <c r="FHR35" s="2"/>
      <c r="FHS35" s="2"/>
      <c r="FHT35" s="2"/>
      <c r="FHU35" s="2"/>
      <c r="FHV35" s="2"/>
      <c r="FHW35" s="2"/>
      <c r="FHX35" s="2"/>
      <c r="FHY35" s="2"/>
      <c r="FHZ35" s="2"/>
      <c r="FIA35" s="2"/>
      <c r="FIB35" s="2"/>
      <c r="FIC35" s="2"/>
      <c r="FID35" s="2"/>
      <c r="FIE35" s="2"/>
      <c r="FIF35" s="2"/>
      <c r="FIG35" s="2"/>
      <c r="FIH35" s="2"/>
      <c r="FII35" s="2"/>
      <c r="FIJ35" s="2"/>
      <c r="FIK35" s="2"/>
      <c r="FIL35" s="2"/>
      <c r="FIM35" s="2"/>
      <c r="FIN35" s="2"/>
      <c r="FIO35" s="2"/>
      <c r="FIP35" s="2"/>
      <c r="FIQ35" s="2"/>
      <c r="FIR35" s="2"/>
      <c r="FIS35" s="2"/>
      <c r="FIT35" s="2"/>
      <c r="FIU35" s="2"/>
      <c r="FIV35" s="2"/>
      <c r="FIW35" s="2"/>
      <c r="FIX35" s="2"/>
      <c r="FIY35" s="2"/>
      <c r="FIZ35" s="2"/>
      <c r="FJA35" s="2"/>
      <c r="FJB35" s="2"/>
      <c r="FJC35" s="2"/>
      <c r="FJD35" s="2"/>
      <c r="FJE35" s="2"/>
      <c r="FJF35" s="2"/>
      <c r="FJG35" s="2"/>
      <c r="FJH35" s="2"/>
      <c r="FJI35" s="2"/>
      <c r="FJJ35" s="2"/>
      <c r="FJK35" s="2"/>
      <c r="FJL35" s="2"/>
      <c r="FJM35" s="2"/>
      <c r="FJN35" s="2"/>
      <c r="FJO35" s="2"/>
      <c r="FJP35" s="2"/>
      <c r="FJQ35" s="2"/>
      <c r="FJR35" s="2"/>
      <c r="FJS35" s="2"/>
      <c r="FJT35" s="2"/>
      <c r="FJU35" s="2"/>
      <c r="FJV35" s="2"/>
      <c r="FJW35" s="2"/>
      <c r="FJX35" s="2"/>
      <c r="FJY35" s="2"/>
      <c r="FJZ35" s="2"/>
      <c r="FKA35" s="2"/>
      <c r="FKB35" s="2"/>
      <c r="FKC35" s="2"/>
      <c r="FKD35" s="2"/>
      <c r="FKE35" s="2"/>
      <c r="FKF35" s="2"/>
      <c r="FKG35" s="2"/>
      <c r="FKH35" s="2"/>
      <c r="FKI35" s="2"/>
      <c r="FKJ35" s="2"/>
      <c r="FKK35" s="2"/>
      <c r="FKL35" s="2"/>
      <c r="FKM35" s="2"/>
      <c r="FKN35" s="2"/>
      <c r="FKO35" s="2"/>
      <c r="FKP35" s="2"/>
      <c r="FKQ35" s="2"/>
      <c r="FKR35" s="2"/>
      <c r="FKS35" s="2"/>
      <c r="FKT35" s="2"/>
      <c r="FKU35" s="2"/>
      <c r="FKV35" s="2"/>
      <c r="FKW35" s="2"/>
      <c r="FKX35" s="2"/>
      <c r="FKY35" s="2"/>
      <c r="FKZ35" s="2"/>
      <c r="FLA35" s="2"/>
      <c r="FLB35" s="2"/>
      <c r="FLC35" s="2"/>
      <c r="FLD35" s="2"/>
      <c r="FLE35" s="2"/>
      <c r="FLF35" s="2"/>
      <c r="FLG35" s="2"/>
      <c r="FLH35" s="2"/>
      <c r="FLI35" s="2"/>
      <c r="FLJ35" s="2"/>
      <c r="FLK35" s="2"/>
      <c r="FLL35" s="2"/>
      <c r="FLM35" s="2"/>
      <c r="FLN35" s="2"/>
      <c r="FLO35" s="2"/>
      <c r="FLP35" s="2"/>
      <c r="FLQ35" s="2"/>
      <c r="FLR35" s="2"/>
      <c r="FLS35" s="2"/>
      <c r="FLT35" s="2"/>
      <c r="FLU35" s="2"/>
      <c r="FLV35" s="2"/>
      <c r="FLW35" s="2"/>
      <c r="FLX35" s="2"/>
      <c r="FLY35" s="2"/>
      <c r="FLZ35" s="2"/>
      <c r="FMA35" s="2"/>
      <c r="FMB35" s="2"/>
      <c r="FMC35" s="2"/>
      <c r="FMD35" s="2"/>
      <c r="FME35" s="2"/>
      <c r="FMF35" s="2"/>
      <c r="FMG35" s="2"/>
      <c r="FMH35" s="2"/>
      <c r="FMI35" s="2"/>
      <c r="FMJ35" s="2"/>
      <c r="FMK35" s="2"/>
      <c r="FML35" s="2"/>
      <c r="FMM35" s="2"/>
      <c r="FMN35" s="2"/>
      <c r="FMO35" s="2"/>
      <c r="FMP35" s="2"/>
      <c r="FMQ35" s="2"/>
      <c r="FMR35" s="2"/>
      <c r="FMS35" s="2"/>
      <c r="FMT35" s="2"/>
      <c r="FMU35" s="2"/>
      <c r="FMV35" s="2"/>
      <c r="FMW35" s="2"/>
      <c r="FMX35" s="2"/>
      <c r="FMY35" s="2"/>
      <c r="FMZ35" s="2"/>
      <c r="FNA35" s="2"/>
      <c r="FNB35" s="2"/>
      <c r="FNC35" s="2"/>
      <c r="FND35" s="2"/>
      <c r="FNE35" s="2"/>
      <c r="FNF35" s="2"/>
      <c r="FNG35" s="2"/>
      <c r="FNH35" s="2"/>
      <c r="FNI35" s="2"/>
      <c r="FNJ35" s="2"/>
      <c r="FNK35" s="2"/>
      <c r="FNL35" s="2"/>
      <c r="FNM35" s="2"/>
      <c r="FNN35" s="2"/>
      <c r="FNO35" s="2"/>
      <c r="FNP35" s="2"/>
      <c r="FNQ35" s="2"/>
      <c r="FNR35" s="2"/>
      <c r="FNS35" s="2"/>
      <c r="FNT35" s="2"/>
      <c r="FNU35" s="2"/>
      <c r="FNV35" s="2"/>
      <c r="FNW35" s="2"/>
      <c r="FNX35" s="2"/>
      <c r="FNY35" s="2"/>
      <c r="FNZ35" s="2"/>
      <c r="FOA35" s="2"/>
      <c r="FOB35" s="2"/>
      <c r="FOC35" s="2"/>
      <c r="FOD35" s="2"/>
      <c r="FOE35" s="2"/>
      <c r="FOF35" s="2"/>
      <c r="FOG35" s="2"/>
      <c r="FOH35" s="2"/>
      <c r="FOI35" s="2"/>
      <c r="FOJ35" s="2"/>
      <c r="FOK35" s="2"/>
      <c r="FOL35" s="2"/>
      <c r="FOM35" s="2"/>
      <c r="FON35" s="2"/>
      <c r="FOO35" s="2"/>
      <c r="FOP35" s="2"/>
      <c r="FOQ35" s="2"/>
      <c r="FOR35" s="2"/>
      <c r="FOS35" s="2"/>
      <c r="FOT35" s="2"/>
      <c r="FOU35" s="2"/>
      <c r="FOV35" s="2"/>
      <c r="FOW35" s="2"/>
      <c r="FOX35" s="2"/>
      <c r="FOY35" s="2"/>
      <c r="FOZ35" s="2"/>
      <c r="FPA35" s="2"/>
      <c r="FPB35" s="2"/>
      <c r="FPC35" s="2"/>
      <c r="FPD35" s="2"/>
      <c r="FPE35" s="2"/>
      <c r="FPF35" s="2"/>
      <c r="FPG35" s="2"/>
      <c r="FPH35" s="2"/>
      <c r="FPI35" s="2"/>
      <c r="FPJ35" s="2"/>
      <c r="FPK35" s="2"/>
      <c r="FPL35" s="2"/>
      <c r="FPM35" s="2"/>
      <c r="FPN35" s="2"/>
      <c r="FPO35" s="2"/>
      <c r="FPP35" s="2"/>
      <c r="FPQ35" s="2"/>
      <c r="FPR35" s="2"/>
      <c r="FPS35" s="2"/>
      <c r="FPT35" s="2"/>
      <c r="FPU35" s="2"/>
      <c r="FPV35" s="2"/>
      <c r="FPW35" s="2"/>
      <c r="FPX35" s="2"/>
      <c r="FPY35" s="2"/>
      <c r="FPZ35" s="2"/>
      <c r="FQA35" s="2"/>
      <c r="FQB35" s="2"/>
      <c r="FQC35" s="2"/>
      <c r="FQD35" s="2"/>
      <c r="FQE35" s="2"/>
      <c r="FQF35" s="2"/>
      <c r="FQG35" s="2"/>
      <c r="FQH35" s="2"/>
      <c r="FQI35" s="2"/>
      <c r="FQJ35" s="2"/>
      <c r="FQK35" s="2"/>
      <c r="FQL35" s="2"/>
      <c r="FQM35" s="2"/>
      <c r="FQN35" s="2"/>
      <c r="FQO35" s="2"/>
      <c r="FQP35" s="2"/>
      <c r="FQQ35" s="2"/>
      <c r="FQR35" s="2"/>
      <c r="FQS35" s="2"/>
      <c r="FQT35" s="2"/>
      <c r="FQU35" s="2"/>
      <c r="FQV35" s="2"/>
      <c r="FQW35" s="2"/>
      <c r="FQX35" s="2"/>
      <c r="FQY35" s="2"/>
      <c r="FQZ35" s="2"/>
      <c r="FRA35" s="2"/>
      <c r="FRB35" s="2"/>
      <c r="FRC35" s="2"/>
      <c r="FRD35" s="2"/>
      <c r="FRE35" s="2"/>
      <c r="FRF35" s="2"/>
      <c r="FRG35" s="2"/>
      <c r="FRH35" s="2"/>
      <c r="FRI35" s="2"/>
      <c r="FRJ35" s="2"/>
      <c r="FRK35" s="2"/>
      <c r="FRL35" s="2"/>
      <c r="FRM35" s="2"/>
      <c r="FRN35" s="2"/>
      <c r="FRO35" s="2"/>
      <c r="FRP35" s="2"/>
      <c r="FRQ35" s="2"/>
      <c r="FRR35" s="2"/>
      <c r="FRS35" s="2"/>
      <c r="FRT35" s="2"/>
      <c r="FRU35" s="2"/>
      <c r="FRV35" s="2"/>
      <c r="FRW35" s="2"/>
      <c r="FRX35" s="2"/>
      <c r="FRY35" s="2"/>
      <c r="FRZ35" s="2"/>
      <c r="FSA35" s="2"/>
      <c r="FSB35" s="2"/>
      <c r="FSC35" s="2"/>
      <c r="FSD35" s="2"/>
      <c r="FSE35" s="2"/>
      <c r="FSF35" s="2"/>
      <c r="FSG35" s="2"/>
      <c r="FSH35" s="2"/>
      <c r="FSI35" s="2"/>
      <c r="FSJ35" s="2"/>
      <c r="FSK35" s="2"/>
      <c r="FSL35" s="2"/>
      <c r="FSM35" s="2"/>
      <c r="FSN35" s="2"/>
      <c r="FSO35" s="2"/>
      <c r="FSP35" s="2"/>
      <c r="FSQ35" s="2"/>
      <c r="FSR35" s="2"/>
      <c r="FSS35" s="2"/>
      <c r="FST35" s="2"/>
      <c r="FSU35" s="2"/>
      <c r="FSV35" s="2"/>
      <c r="FSW35" s="2"/>
      <c r="FSX35" s="2"/>
      <c r="FSY35" s="2"/>
      <c r="FSZ35" s="2"/>
      <c r="FTA35" s="2"/>
      <c r="FTB35" s="2"/>
      <c r="FTC35" s="2"/>
      <c r="FTD35" s="2"/>
      <c r="FTE35" s="2"/>
      <c r="FTF35" s="2"/>
      <c r="FTG35" s="2"/>
      <c r="FTH35" s="2"/>
      <c r="FTI35" s="2"/>
      <c r="FTJ35" s="2"/>
      <c r="FTK35" s="2"/>
      <c r="FTL35" s="2"/>
      <c r="FTM35" s="2"/>
      <c r="FTN35" s="2"/>
      <c r="FTO35" s="2"/>
      <c r="FTP35" s="2"/>
      <c r="FTQ35" s="2"/>
      <c r="FTR35" s="2"/>
      <c r="FTS35" s="2"/>
      <c r="FTT35" s="2"/>
      <c r="FTU35" s="2"/>
      <c r="FTV35" s="2"/>
      <c r="FTW35" s="2"/>
      <c r="FTX35" s="2"/>
      <c r="FTY35" s="2"/>
      <c r="FTZ35" s="2"/>
      <c r="FUA35" s="2"/>
      <c r="FUB35" s="2"/>
      <c r="FUC35" s="2"/>
      <c r="FUD35" s="2"/>
      <c r="FUE35" s="2"/>
      <c r="FUF35" s="2"/>
      <c r="FUG35" s="2"/>
      <c r="FUH35" s="2"/>
      <c r="FUI35" s="2"/>
      <c r="FUJ35" s="2"/>
      <c r="FUK35" s="2"/>
      <c r="FUL35" s="2"/>
      <c r="FUM35" s="2"/>
      <c r="FUN35" s="2"/>
      <c r="FUO35" s="2"/>
      <c r="FUP35" s="2"/>
      <c r="FUQ35" s="2"/>
      <c r="FUR35" s="2"/>
      <c r="FUS35" s="2"/>
      <c r="FUT35" s="2"/>
      <c r="FUU35" s="2"/>
      <c r="FUV35" s="2"/>
      <c r="FUW35" s="2"/>
      <c r="FUX35" s="2"/>
      <c r="FUY35" s="2"/>
      <c r="FUZ35" s="2"/>
      <c r="FVA35" s="2"/>
      <c r="FVB35" s="2"/>
      <c r="FVC35" s="2"/>
      <c r="FVD35" s="2"/>
      <c r="FVE35" s="2"/>
      <c r="FVF35" s="2"/>
      <c r="FVG35" s="2"/>
      <c r="FVH35" s="2"/>
      <c r="FVI35" s="2"/>
      <c r="FVJ35" s="2"/>
      <c r="FVK35" s="2"/>
      <c r="FVL35" s="2"/>
      <c r="FVM35" s="2"/>
      <c r="FVN35" s="2"/>
      <c r="FVO35" s="2"/>
      <c r="FVP35" s="2"/>
      <c r="FVQ35" s="2"/>
      <c r="FVR35" s="2"/>
      <c r="FVS35" s="2"/>
      <c r="FVT35" s="2"/>
      <c r="FVU35" s="2"/>
      <c r="FVV35" s="2"/>
      <c r="FVW35" s="2"/>
      <c r="FVX35" s="2"/>
      <c r="FVY35" s="2"/>
      <c r="FVZ35" s="2"/>
      <c r="FWA35" s="2"/>
      <c r="FWB35" s="2"/>
      <c r="FWC35" s="2"/>
      <c r="FWD35" s="2"/>
      <c r="FWE35" s="2"/>
      <c r="FWF35" s="2"/>
      <c r="FWG35" s="2"/>
      <c r="FWH35" s="2"/>
      <c r="FWI35" s="2"/>
      <c r="FWJ35" s="2"/>
      <c r="FWK35" s="2"/>
      <c r="FWL35" s="2"/>
      <c r="FWM35" s="2"/>
      <c r="FWN35" s="2"/>
      <c r="FWO35" s="2"/>
      <c r="FWP35" s="2"/>
      <c r="FWQ35" s="2"/>
      <c r="FWR35" s="2"/>
      <c r="FWS35" s="2"/>
      <c r="FWT35" s="2"/>
      <c r="FWU35" s="2"/>
      <c r="FWV35" s="2"/>
      <c r="FWW35" s="2"/>
      <c r="FWX35" s="2"/>
      <c r="FWY35" s="2"/>
      <c r="FWZ35" s="2"/>
      <c r="FXA35" s="2"/>
      <c r="FXB35" s="2"/>
      <c r="FXC35" s="2"/>
      <c r="FXD35" s="2"/>
      <c r="FXE35" s="2"/>
      <c r="FXF35" s="2"/>
      <c r="FXG35" s="2"/>
      <c r="FXH35" s="2"/>
      <c r="FXI35" s="2"/>
      <c r="FXJ35" s="2"/>
      <c r="FXK35" s="2"/>
      <c r="FXL35" s="2"/>
      <c r="FXM35" s="2"/>
      <c r="FXN35" s="2"/>
      <c r="FXO35" s="2"/>
      <c r="FXP35" s="2"/>
      <c r="FXQ35" s="2"/>
      <c r="FXR35" s="2"/>
      <c r="FXS35" s="2"/>
      <c r="FXT35" s="2"/>
      <c r="FXU35" s="2"/>
      <c r="FXV35" s="2"/>
      <c r="FXW35" s="2"/>
      <c r="FXX35" s="2"/>
      <c r="FXY35" s="2"/>
      <c r="FXZ35" s="2"/>
      <c r="FYA35" s="2"/>
      <c r="FYB35" s="2"/>
      <c r="FYC35" s="2"/>
      <c r="FYD35" s="2"/>
      <c r="FYE35" s="2"/>
      <c r="FYF35" s="2"/>
      <c r="FYG35" s="2"/>
      <c r="FYH35" s="2"/>
      <c r="FYI35" s="2"/>
      <c r="FYJ35" s="2"/>
      <c r="FYK35" s="2"/>
      <c r="FYL35" s="2"/>
      <c r="FYM35" s="2"/>
      <c r="FYN35" s="2"/>
      <c r="FYO35" s="2"/>
      <c r="FYP35" s="2"/>
      <c r="FYQ35" s="2"/>
      <c r="FYR35" s="2"/>
      <c r="FYS35" s="2"/>
      <c r="FYT35" s="2"/>
      <c r="FYU35" s="2"/>
      <c r="FYV35" s="2"/>
      <c r="FYW35" s="2"/>
      <c r="FYX35" s="2"/>
      <c r="FYY35" s="2"/>
      <c r="FYZ35" s="2"/>
      <c r="FZA35" s="2"/>
      <c r="FZB35" s="2"/>
      <c r="FZC35" s="2"/>
      <c r="FZD35" s="2"/>
      <c r="FZE35" s="2"/>
      <c r="FZF35" s="2"/>
      <c r="FZG35" s="2"/>
      <c r="FZH35" s="2"/>
      <c r="FZI35" s="2"/>
      <c r="FZJ35" s="2"/>
      <c r="FZK35" s="2"/>
      <c r="FZL35" s="2"/>
      <c r="FZM35" s="2"/>
      <c r="FZN35" s="2"/>
      <c r="FZO35" s="2"/>
      <c r="FZP35" s="2"/>
      <c r="FZQ35" s="2"/>
      <c r="FZR35" s="2"/>
      <c r="FZS35" s="2"/>
      <c r="FZT35" s="2"/>
      <c r="FZU35" s="2"/>
      <c r="FZV35" s="2"/>
      <c r="FZW35" s="2"/>
      <c r="FZX35" s="2"/>
      <c r="FZY35" s="2"/>
      <c r="FZZ35" s="2"/>
      <c r="GAA35" s="2"/>
      <c r="GAB35" s="2"/>
      <c r="GAC35" s="2"/>
      <c r="GAD35" s="2"/>
      <c r="GAE35" s="2"/>
      <c r="GAF35" s="2"/>
      <c r="GAG35" s="2"/>
      <c r="GAH35" s="2"/>
      <c r="GAI35" s="2"/>
      <c r="GAJ35" s="2"/>
      <c r="GAK35" s="2"/>
      <c r="GAL35" s="2"/>
      <c r="GAM35" s="2"/>
      <c r="GAN35" s="2"/>
      <c r="GAO35" s="2"/>
      <c r="GAP35" s="2"/>
      <c r="GAQ35" s="2"/>
      <c r="GAR35" s="2"/>
      <c r="GAS35" s="2"/>
      <c r="GAT35" s="2"/>
      <c r="GAU35" s="2"/>
      <c r="GAV35" s="2"/>
      <c r="GAW35" s="2"/>
      <c r="GAX35" s="2"/>
      <c r="GAY35" s="2"/>
      <c r="GAZ35" s="2"/>
      <c r="GBA35" s="2"/>
      <c r="GBB35" s="2"/>
      <c r="GBC35" s="2"/>
      <c r="GBD35" s="2"/>
      <c r="GBE35" s="2"/>
      <c r="GBF35" s="2"/>
      <c r="GBG35" s="2"/>
      <c r="GBH35" s="2"/>
      <c r="GBI35" s="2"/>
      <c r="GBJ35" s="2"/>
      <c r="GBK35" s="2"/>
      <c r="GBL35" s="2"/>
      <c r="GBM35" s="2"/>
      <c r="GBN35" s="2"/>
      <c r="GBO35" s="2"/>
      <c r="GBP35" s="2"/>
      <c r="GBQ35" s="2"/>
      <c r="GBR35" s="2"/>
      <c r="GBS35" s="2"/>
      <c r="GBT35" s="2"/>
      <c r="GBU35" s="2"/>
      <c r="GBV35" s="2"/>
      <c r="GBW35" s="2"/>
      <c r="GBX35" s="2"/>
      <c r="GBY35" s="2"/>
      <c r="GBZ35" s="2"/>
      <c r="GCA35" s="2"/>
      <c r="GCB35" s="2"/>
      <c r="GCC35" s="2"/>
      <c r="GCD35" s="2"/>
      <c r="GCE35" s="2"/>
      <c r="GCF35" s="2"/>
      <c r="GCG35" s="2"/>
      <c r="GCH35" s="2"/>
      <c r="GCI35" s="2"/>
      <c r="GCJ35" s="2"/>
      <c r="GCK35" s="2"/>
      <c r="GCL35" s="2"/>
      <c r="GCM35" s="2"/>
      <c r="GCN35" s="2"/>
      <c r="GCO35" s="2"/>
      <c r="GCP35" s="2"/>
      <c r="GCQ35" s="2"/>
      <c r="GCR35" s="2"/>
      <c r="GCS35" s="2"/>
      <c r="GCT35" s="2"/>
      <c r="GCU35" s="2"/>
      <c r="GCV35" s="2"/>
      <c r="GCW35" s="2"/>
      <c r="GCX35" s="2"/>
      <c r="GCY35" s="2"/>
      <c r="GCZ35" s="2"/>
      <c r="GDA35" s="2"/>
      <c r="GDB35" s="2"/>
      <c r="GDC35" s="2"/>
      <c r="GDD35" s="2"/>
      <c r="GDE35" s="2"/>
      <c r="GDF35" s="2"/>
      <c r="GDG35" s="2"/>
      <c r="GDH35" s="2"/>
      <c r="GDI35" s="2"/>
      <c r="GDJ35" s="2"/>
      <c r="GDK35" s="2"/>
      <c r="GDL35" s="2"/>
      <c r="GDM35" s="2"/>
      <c r="GDN35" s="2"/>
      <c r="GDO35" s="2"/>
      <c r="GDP35" s="2"/>
      <c r="GDQ35" s="2"/>
      <c r="GDR35" s="2"/>
      <c r="GDS35" s="2"/>
      <c r="GDT35" s="2"/>
      <c r="GDU35" s="2"/>
      <c r="GDV35" s="2"/>
      <c r="GDW35" s="2"/>
      <c r="GDX35" s="2"/>
      <c r="GDY35" s="2"/>
      <c r="GDZ35" s="2"/>
      <c r="GEA35" s="2"/>
      <c r="GEB35" s="2"/>
      <c r="GEC35" s="2"/>
      <c r="GED35" s="2"/>
      <c r="GEE35" s="2"/>
      <c r="GEF35" s="2"/>
      <c r="GEG35" s="2"/>
      <c r="GEH35" s="2"/>
      <c r="GEI35" s="2"/>
      <c r="GEJ35" s="2"/>
      <c r="GEK35" s="2"/>
      <c r="GEL35" s="2"/>
      <c r="GEM35" s="2"/>
      <c r="GEN35" s="2"/>
      <c r="GEO35" s="2"/>
      <c r="GEP35" s="2"/>
      <c r="GEQ35" s="2"/>
      <c r="GER35" s="2"/>
      <c r="GES35" s="2"/>
      <c r="GET35" s="2"/>
      <c r="GEU35" s="2"/>
      <c r="GEV35" s="2"/>
      <c r="GEW35" s="2"/>
      <c r="GEX35" s="2"/>
      <c r="GEY35" s="2"/>
      <c r="GEZ35" s="2"/>
      <c r="GFA35" s="2"/>
      <c r="GFB35" s="2"/>
      <c r="GFC35" s="2"/>
      <c r="GFD35" s="2"/>
      <c r="GFE35" s="2"/>
      <c r="GFF35" s="2"/>
      <c r="GFG35" s="2"/>
      <c r="GFH35" s="2"/>
      <c r="GFI35" s="2"/>
      <c r="GFJ35" s="2"/>
      <c r="GFK35" s="2"/>
      <c r="GFL35" s="2"/>
      <c r="GFM35" s="2"/>
      <c r="GFN35" s="2"/>
      <c r="GFO35" s="2"/>
      <c r="GFP35" s="2"/>
      <c r="GFQ35" s="2"/>
      <c r="GFR35" s="2"/>
      <c r="GFS35" s="2"/>
      <c r="GFT35" s="2"/>
      <c r="GFU35" s="2"/>
      <c r="GFV35" s="2"/>
      <c r="GFW35" s="2"/>
      <c r="GFX35" s="2"/>
      <c r="GFY35" s="2"/>
      <c r="GFZ35" s="2"/>
      <c r="GGA35" s="2"/>
      <c r="GGB35" s="2"/>
      <c r="GGC35" s="2"/>
      <c r="GGD35" s="2"/>
      <c r="GGE35" s="2"/>
      <c r="GGF35" s="2"/>
      <c r="GGG35" s="2"/>
      <c r="GGH35" s="2"/>
      <c r="GGI35" s="2"/>
      <c r="GGJ35" s="2"/>
      <c r="GGK35" s="2"/>
      <c r="GGL35" s="2"/>
      <c r="GGM35" s="2"/>
      <c r="GGN35" s="2"/>
      <c r="GGO35" s="2"/>
      <c r="GGP35" s="2"/>
      <c r="GGQ35" s="2"/>
      <c r="GGR35" s="2"/>
      <c r="GGS35" s="2"/>
      <c r="GGT35" s="2"/>
      <c r="GGU35" s="2"/>
      <c r="GGV35" s="2"/>
      <c r="GGW35" s="2"/>
      <c r="GGX35" s="2"/>
      <c r="GGY35" s="2"/>
      <c r="GGZ35" s="2"/>
      <c r="GHA35" s="2"/>
      <c r="GHB35" s="2"/>
      <c r="GHC35" s="2"/>
      <c r="GHD35" s="2"/>
      <c r="GHE35" s="2"/>
      <c r="GHF35" s="2"/>
      <c r="GHG35" s="2"/>
      <c r="GHH35" s="2"/>
      <c r="GHI35" s="2"/>
      <c r="GHJ35" s="2"/>
      <c r="GHK35" s="2"/>
      <c r="GHL35" s="2"/>
      <c r="GHM35" s="2"/>
      <c r="GHN35" s="2"/>
      <c r="GHO35" s="2"/>
      <c r="GHP35" s="2"/>
      <c r="GHQ35" s="2"/>
      <c r="GHR35" s="2"/>
      <c r="GHS35" s="2"/>
      <c r="GHT35" s="2"/>
      <c r="GHU35" s="2"/>
      <c r="GHV35" s="2"/>
      <c r="GHW35" s="2"/>
      <c r="GHX35" s="2"/>
      <c r="GHY35" s="2"/>
      <c r="GHZ35" s="2"/>
      <c r="GIA35" s="2"/>
      <c r="GIB35" s="2"/>
      <c r="GIC35" s="2"/>
      <c r="GID35" s="2"/>
      <c r="GIE35" s="2"/>
      <c r="GIF35" s="2"/>
      <c r="GIG35" s="2"/>
      <c r="GIH35" s="2"/>
      <c r="GII35" s="2"/>
      <c r="GIJ35" s="2"/>
      <c r="GIK35" s="2"/>
      <c r="GIL35" s="2"/>
      <c r="GIM35" s="2"/>
      <c r="GIN35" s="2"/>
      <c r="GIO35" s="2"/>
      <c r="GIP35" s="2"/>
      <c r="GIQ35" s="2"/>
      <c r="GIR35" s="2"/>
      <c r="GIS35" s="2"/>
      <c r="GIT35" s="2"/>
      <c r="GIU35" s="2"/>
      <c r="GIV35" s="2"/>
      <c r="GIW35" s="2"/>
      <c r="GIX35" s="2"/>
      <c r="GIY35" s="2"/>
      <c r="GIZ35" s="2"/>
      <c r="GJA35" s="2"/>
      <c r="GJB35" s="2"/>
      <c r="GJC35" s="2"/>
      <c r="GJD35" s="2"/>
      <c r="GJE35" s="2"/>
      <c r="GJF35" s="2"/>
      <c r="GJG35" s="2"/>
      <c r="GJH35" s="2"/>
      <c r="GJI35" s="2"/>
      <c r="GJJ35" s="2"/>
      <c r="GJK35" s="2"/>
      <c r="GJL35" s="2"/>
      <c r="GJM35" s="2"/>
      <c r="GJN35" s="2"/>
      <c r="GJO35" s="2"/>
      <c r="GJP35" s="2"/>
      <c r="GJQ35" s="2"/>
      <c r="GJR35" s="2"/>
      <c r="GJS35" s="2"/>
      <c r="GJT35" s="2"/>
      <c r="GJU35" s="2"/>
      <c r="GJV35" s="2"/>
      <c r="GJW35" s="2"/>
      <c r="GJX35" s="2"/>
      <c r="GJY35" s="2"/>
      <c r="GJZ35" s="2"/>
      <c r="GKA35" s="2"/>
      <c r="GKB35" s="2"/>
      <c r="GKC35" s="2"/>
      <c r="GKD35" s="2"/>
      <c r="GKE35" s="2"/>
      <c r="GKF35" s="2"/>
      <c r="GKG35" s="2"/>
      <c r="GKH35" s="2"/>
      <c r="GKI35" s="2"/>
      <c r="GKJ35" s="2"/>
      <c r="GKK35" s="2"/>
      <c r="GKL35" s="2"/>
      <c r="GKM35" s="2"/>
      <c r="GKN35" s="2"/>
      <c r="GKO35" s="2"/>
      <c r="GKP35" s="2"/>
      <c r="GKQ35" s="2"/>
      <c r="GKR35" s="2"/>
      <c r="GKS35" s="2"/>
      <c r="GKT35" s="2"/>
      <c r="GKU35" s="2"/>
      <c r="GKV35" s="2"/>
      <c r="GKW35" s="2"/>
      <c r="GKX35" s="2"/>
      <c r="GKY35" s="2"/>
      <c r="GKZ35" s="2"/>
      <c r="GLA35" s="2"/>
      <c r="GLB35" s="2"/>
      <c r="GLC35" s="2"/>
      <c r="GLD35" s="2"/>
      <c r="GLE35" s="2"/>
      <c r="GLF35" s="2"/>
      <c r="GLG35" s="2"/>
      <c r="GLH35" s="2"/>
      <c r="GLI35" s="2"/>
      <c r="GLJ35" s="2"/>
      <c r="GLK35" s="2"/>
      <c r="GLL35" s="2"/>
      <c r="GLM35" s="2"/>
      <c r="GLN35" s="2"/>
      <c r="GLO35" s="2"/>
      <c r="GLP35" s="2"/>
      <c r="GLQ35" s="2"/>
      <c r="GLR35" s="2"/>
      <c r="GLS35" s="2"/>
      <c r="GLT35" s="2"/>
      <c r="GLU35" s="2"/>
      <c r="GLV35" s="2"/>
      <c r="GLW35" s="2"/>
      <c r="GLX35" s="2"/>
      <c r="GLY35" s="2"/>
      <c r="GLZ35" s="2"/>
      <c r="GMA35" s="2"/>
      <c r="GMB35" s="2"/>
      <c r="GMC35" s="2"/>
      <c r="GMD35" s="2"/>
      <c r="GME35" s="2"/>
      <c r="GMF35" s="2"/>
      <c r="GMG35" s="2"/>
      <c r="GMH35" s="2"/>
      <c r="GMI35" s="2"/>
      <c r="GMJ35" s="2"/>
      <c r="GMK35" s="2"/>
      <c r="GML35" s="2"/>
      <c r="GMM35" s="2"/>
      <c r="GMN35" s="2"/>
      <c r="GMO35" s="2"/>
      <c r="GMP35" s="2"/>
      <c r="GMQ35" s="2"/>
      <c r="GMR35" s="2"/>
      <c r="GMS35" s="2"/>
      <c r="GMT35" s="2"/>
      <c r="GMU35" s="2"/>
      <c r="GMV35" s="2"/>
      <c r="GMW35" s="2"/>
      <c r="GMX35" s="2"/>
      <c r="GMY35" s="2"/>
      <c r="GMZ35" s="2"/>
      <c r="GNA35" s="2"/>
      <c r="GNB35" s="2"/>
      <c r="GNC35" s="2"/>
      <c r="GND35" s="2"/>
      <c r="GNE35" s="2"/>
      <c r="GNF35" s="2"/>
      <c r="GNG35" s="2"/>
      <c r="GNH35" s="2"/>
      <c r="GNI35" s="2"/>
      <c r="GNJ35" s="2"/>
      <c r="GNK35" s="2"/>
      <c r="GNL35" s="2"/>
      <c r="GNM35" s="2"/>
      <c r="GNN35" s="2"/>
      <c r="GNO35" s="2"/>
      <c r="GNP35" s="2"/>
      <c r="GNQ35" s="2"/>
      <c r="GNR35" s="2"/>
      <c r="GNS35" s="2"/>
      <c r="GNT35" s="2"/>
      <c r="GNU35" s="2"/>
      <c r="GNV35" s="2"/>
      <c r="GNW35" s="2"/>
      <c r="GNX35" s="2"/>
      <c r="GNY35" s="2"/>
      <c r="GNZ35" s="2"/>
      <c r="GOA35" s="2"/>
      <c r="GOB35" s="2"/>
      <c r="GOC35" s="2"/>
      <c r="GOD35" s="2"/>
      <c r="GOE35" s="2"/>
      <c r="GOF35" s="2"/>
      <c r="GOG35" s="2"/>
      <c r="GOH35" s="2"/>
      <c r="GOI35" s="2"/>
      <c r="GOJ35" s="2"/>
      <c r="GOK35" s="2"/>
      <c r="GOL35" s="2"/>
      <c r="GOM35" s="2"/>
      <c r="GON35" s="2"/>
      <c r="GOO35" s="2"/>
      <c r="GOP35" s="2"/>
      <c r="GOQ35" s="2"/>
      <c r="GOR35" s="2"/>
      <c r="GOS35" s="2"/>
      <c r="GOT35" s="2"/>
      <c r="GOU35" s="2"/>
      <c r="GOV35" s="2"/>
      <c r="GOW35" s="2"/>
      <c r="GOX35" s="2"/>
      <c r="GOY35" s="2"/>
      <c r="GOZ35" s="2"/>
      <c r="GPA35" s="2"/>
      <c r="GPB35" s="2"/>
      <c r="GPC35" s="2"/>
      <c r="GPD35" s="2"/>
      <c r="GPE35" s="2"/>
      <c r="GPF35" s="2"/>
      <c r="GPG35" s="2"/>
      <c r="GPH35" s="2"/>
      <c r="GPI35" s="2"/>
      <c r="GPJ35" s="2"/>
      <c r="GPK35" s="2"/>
      <c r="GPL35" s="2"/>
      <c r="GPM35" s="2"/>
      <c r="GPN35" s="2"/>
      <c r="GPO35" s="2"/>
      <c r="GPP35" s="2"/>
      <c r="GPQ35" s="2"/>
      <c r="GPR35" s="2"/>
      <c r="GPS35" s="2"/>
      <c r="GPT35" s="2"/>
      <c r="GPU35" s="2"/>
      <c r="GPV35" s="2"/>
      <c r="GPW35" s="2"/>
      <c r="GPX35" s="2"/>
      <c r="GPY35" s="2"/>
      <c r="GPZ35" s="2"/>
      <c r="GQA35" s="2"/>
      <c r="GQB35" s="2"/>
      <c r="GQC35" s="2"/>
      <c r="GQD35" s="2"/>
      <c r="GQE35" s="2"/>
      <c r="GQF35" s="2"/>
      <c r="GQG35" s="2"/>
      <c r="GQH35" s="2"/>
      <c r="GQI35" s="2"/>
      <c r="GQJ35" s="2"/>
      <c r="GQK35" s="2"/>
      <c r="GQL35" s="2"/>
      <c r="GQM35" s="2"/>
      <c r="GQN35" s="2"/>
      <c r="GQO35" s="2"/>
      <c r="GQP35" s="2"/>
      <c r="GQQ35" s="2"/>
      <c r="GQR35" s="2"/>
      <c r="GQS35" s="2"/>
      <c r="GQT35" s="2"/>
      <c r="GQU35" s="2"/>
      <c r="GQV35" s="2"/>
      <c r="GQW35" s="2"/>
      <c r="GQX35" s="2"/>
      <c r="GQY35" s="2"/>
      <c r="GQZ35" s="2"/>
      <c r="GRA35" s="2"/>
      <c r="GRB35" s="2"/>
      <c r="GRC35" s="2"/>
      <c r="GRD35" s="2"/>
      <c r="GRE35" s="2"/>
      <c r="GRF35" s="2"/>
      <c r="GRG35" s="2"/>
      <c r="GRH35" s="2"/>
      <c r="GRI35" s="2"/>
      <c r="GRJ35" s="2"/>
      <c r="GRK35" s="2"/>
      <c r="GRL35" s="2"/>
      <c r="GRM35" s="2"/>
      <c r="GRN35" s="2"/>
      <c r="GRO35" s="2"/>
      <c r="GRP35" s="2"/>
      <c r="GRQ35" s="2"/>
      <c r="GRR35" s="2"/>
      <c r="GRS35" s="2"/>
      <c r="GRT35" s="2"/>
      <c r="GRU35" s="2"/>
      <c r="GRV35" s="2"/>
      <c r="GRW35" s="2"/>
      <c r="GRX35" s="2"/>
      <c r="GRY35" s="2"/>
      <c r="GRZ35" s="2"/>
      <c r="GSA35" s="2"/>
      <c r="GSB35" s="2"/>
      <c r="GSC35" s="2"/>
      <c r="GSD35" s="2"/>
      <c r="GSE35" s="2"/>
      <c r="GSF35" s="2"/>
      <c r="GSG35" s="2"/>
      <c r="GSH35" s="2"/>
      <c r="GSI35" s="2"/>
      <c r="GSJ35" s="2"/>
      <c r="GSK35" s="2"/>
      <c r="GSL35" s="2"/>
      <c r="GSM35" s="2"/>
      <c r="GSN35" s="2"/>
      <c r="GSO35" s="2"/>
      <c r="GSP35" s="2"/>
      <c r="GSQ35" s="2"/>
      <c r="GSR35" s="2"/>
      <c r="GSS35" s="2"/>
      <c r="GST35" s="2"/>
      <c r="GSU35" s="2"/>
      <c r="GSV35" s="2"/>
      <c r="GSW35" s="2"/>
      <c r="GSX35" s="2"/>
      <c r="GSY35" s="2"/>
      <c r="GSZ35" s="2"/>
      <c r="GTA35" s="2"/>
      <c r="GTB35" s="2"/>
      <c r="GTC35" s="2"/>
      <c r="GTD35" s="2"/>
      <c r="GTE35" s="2"/>
      <c r="GTF35" s="2"/>
      <c r="GTG35" s="2"/>
      <c r="GTH35" s="2"/>
      <c r="GTI35" s="2"/>
      <c r="GTJ35" s="2"/>
      <c r="GTK35" s="2"/>
      <c r="GTL35" s="2"/>
      <c r="GTM35" s="2"/>
      <c r="GTN35" s="2"/>
      <c r="GTO35" s="2"/>
      <c r="GTP35" s="2"/>
      <c r="GTQ35" s="2"/>
      <c r="GTR35" s="2"/>
      <c r="GTS35" s="2"/>
      <c r="GTT35" s="2"/>
      <c r="GTU35" s="2"/>
      <c r="GTV35" s="2"/>
      <c r="GTW35" s="2"/>
      <c r="GTX35" s="2"/>
      <c r="GTY35" s="2"/>
      <c r="GTZ35" s="2"/>
      <c r="GUA35" s="2"/>
      <c r="GUB35" s="2"/>
      <c r="GUC35" s="2"/>
      <c r="GUD35" s="2"/>
      <c r="GUE35" s="2"/>
      <c r="GUF35" s="2"/>
      <c r="GUG35" s="2"/>
      <c r="GUH35" s="2"/>
      <c r="GUI35" s="2"/>
      <c r="GUJ35" s="2"/>
      <c r="GUK35" s="2"/>
      <c r="GUL35" s="2"/>
      <c r="GUM35" s="2"/>
      <c r="GUN35" s="2"/>
      <c r="GUO35" s="2"/>
      <c r="GUP35" s="2"/>
      <c r="GUQ35" s="2"/>
      <c r="GUR35" s="2"/>
      <c r="GUS35" s="2"/>
      <c r="GUT35" s="2"/>
      <c r="GUU35" s="2"/>
      <c r="GUV35" s="2"/>
      <c r="GUW35" s="2"/>
      <c r="GUX35" s="2"/>
      <c r="GUY35" s="2"/>
      <c r="GUZ35" s="2"/>
      <c r="GVA35" s="2"/>
      <c r="GVB35" s="2"/>
      <c r="GVC35" s="2"/>
      <c r="GVD35" s="2"/>
      <c r="GVE35" s="2"/>
      <c r="GVF35" s="2"/>
      <c r="GVG35" s="2"/>
      <c r="GVH35" s="2"/>
      <c r="GVI35" s="2"/>
      <c r="GVJ35" s="2"/>
      <c r="GVK35" s="2"/>
      <c r="GVL35" s="2"/>
      <c r="GVM35" s="2"/>
      <c r="GVN35" s="2"/>
      <c r="GVO35" s="2"/>
      <c r="GVP35" s="2"/>
      <c r="GVQ35" s="2"/>
      <c r="GVR35" s="2"/>
      <c r="GVS35" s="2"/>
      <c r="GVT35" s="2"/>
      <c r="GVU35" s="2"/>
      <c r="GVV35" s="2"/>
      <c r="GVW35" s="2"/>
      <c r="GVX35" s="2"/>
      <c r="GVY35" s="2"/>
      <c r="GVZ35" s="2"/>
      <c r="GWA35" s="2"/>
      <c r="GWB35" s="2"/>
      <c r="GWC35" s="2"/>
      <c r="GWD35" s="2"/>
      <c r="GWE35" s="2"/>
      <c r="GWF35" s="2"/>
      <c r="GWG35" s="2"/>
      <c r="GWH35" s="2"/>
      <c r="GWI35" s="2"/>
      <c r="GWJ35" s="2"/>
      <c r="GWK35" s="2"/>
      <c r="GWL35" s="2"/>
      <c r="GWM35" s="2"/>
      <c r="GWN35" s="2"/>
      <c r="GWO35" s="2"/>
      <c r="GWP35" s="2"/>
      <c r="GWQ35" s="2"/>
      <c r="GWR35" s="2"/>
      <c r="GWS35" s="2"/>
      <c r="GWT35" s="2"/>
      <c r="GWU35" s="2"/>
      <c r="GWV35" s="2"/>
      <c r="GWW35" s="2"/>
      <c r="GWX35" s="2"/>
      <c r="GWY35" s="2"/>
      <c r="GWZ35" s="2"/>
      <c r="GXA35" s="2"/>
      <c r="GXB35" s="2"/>
      <c r="GXC35" s="2"/>
      <c r="GXD35" s="2"/>
      <c r="GXE35" s="2"/>
      <c r="GXF35" s="2"/>
      <c r="GXG35" s="2"/>
      <c r="GXH35" s="2"/>
      <c r="GXI35" s="2"/>
      <c r="GXJ35" s="2"/>
      <c r="GXK35" s="2"/>
      <c r="GXL35" s="2"/>
      <c r="GXM35" s="2"/>
      <c r="GXN35" s="2"/>
      <c r="GXO35" s="2"/>
      <c r="GXP35" s="2"/>
      <c r="GXQ35" s="2"/>
      <c r="GXR35" s="2"/>
      <c r="GXS35" s="2"/>
      <c r="GXT35" s="2"/>
      <c r="GXU35" s="2"/>
      <c r="GXV35" s="2"/>
      <c r="GXW35" s="2"/>
      <c r="GXX35" s="2"/>
      <c r="GXY35" s="2"/>
      <c r="GXZ35" s="2"/>
      <c r="GYA35" s="2"/>
      <c r="GYB35" s="2"/>
      <c r="GYC35" s="2"/>
      <c r="GYD35" s="2"/>
      <c r="GYE35" s="2"/>
      <c r="GYF35" s="2"/>
      <c r="GYG35" s="2"/>
      <c r="GYH35" s="2"/>
      <c r="GYI35" s="2"/>
      <c r="GYJ35" s="2"/>
      <c r="GYK35" s="2"/>
      <c r="GYL35" s="2"/>
      <c r="GYM35" s="2"/>
      <c r="GYN35" s="2"/>
      <c r="GYO35" s="2"/>
      <c r="GYP35" s="2"/>
      <c r="GYQ35" s="2"/>
      <c r="GYR35" s="2"/>
      <c r="GYS35" s="2"/>
      <c r="GYT35" s="2"/>
      <c r="GYU35" s="2"/>
      <c r="GYV35" s="2"/>
      <c r="GYW35" s="2"/>
      <c r="GYX35" s="2"/>
      <c r="GYY35" s="2"/>
      <c r="GYZ35" s="2"/>
      <c r="GZA35" s="2"/>
      <c r="GZB35" s="2"/>
      <c r="GZC35" s="2"/>
      <c r="GZD35" s="2"/>
      <c r="GZE35" s="2"/>
      <c r="GZF35" s="2"/>
      <c r="GZG35" s="2"/>
      <c r="GZH35" s="2"/>
      <c r="GZI35" s="2"/>
      <c r="GZJ35" s="2"/>
      <c r="GZK35" s="2"/>
      <c r="GZL35" s="2"/>
      <c r="GZM35" s="2"/>
      <c r="GZN35" s="2"/>
      <c r="GZO35" s="2"/>
      <c r="GZP35" s="2"/>
      <c r="GZQ35" s="2"/>
      <c r="GZR35" s="2"/>
      <c r="GZS35" s="2"/>
      <c r="GZT35" s="2"/>
      <c r="GZU35" s="2"/>
      <c r="GZV35" s="2"/>
      <c r="GZW35" s="2"/>
      <c r="GZX35" s="2"/>
      <c r="GZY35" s="2"/>
      <c r="GZZ35" s="2"/>
      <c r="HAA35" s="2"/>
      <c r="HAB35" s="2"/>
      <c r="HAC35" s="2"/>
      <c r="HAD35" s="2"/>
      <c r="HAE35" s="2"/>
      <c r="HAF35" s="2"/>
      <c r="HAG35" s="2"/>
      <c r="HAH35" s="2"/>
      <c r="HAI35" s="2"/>
      <c r="HAJ35" s="2"/>
      <c r="HAK35" s="2"/>
      <c r="HAL35" s="2"/>
      <c r="HAM35" s="2"/>
      <c r="HAN35" s="2"/>
      <c r="HAO35" s="2"/>
      <c r="HAP35" s="2"/>
      <c r="HAQ35" s="2"/>
      <c r="HAR35" s="2"/>
      <c r="HAS35" s="2"/>
      <c r="HAT35" s="2"/>
      <c r="HAU35" s="2"/>
      <c r="HAV35" s="2"/>
      <c r="HAW35" s="2"/>
      <c r="HAX35" s="2"/>
      <c r="HAY35" s="2"/>
      <c r="HAZ35" s="2"/>
      <c r="HBA35" s="2"/>
      <c r="HBB35" s="2"/>
      <c r="HBC35" s="2"/>
      <c r="HBD35" s="2"/>
      <c r="HBE35" s="2"/>
      <c r="HBF35" s="2"/>
      <c r="HBG35" s="2"/>
      <c r="HBH35" s="2"/>
      <c r="HBI35" s="2"/>
      <c r="HBJ35" s="2"/>
      <c r="HBK35" s="2"/>
      <c r="HBL35" s="2"/>
      <c r="HBM35" s="2"/>
      <c r="HBN35" s="2"/>
      <c r="HBO35" s="2"/>
      <c r="HBP35" s="2"/>
      <c r="HBQ35" s="2"/>
      <c r="HBR35" s="2"/>
      <c r="HBS35" s="2"/>
      <c r="HBT35" s="2"/>
      <c r="HBU35" s="2"/>
      <c r="HBV35" s="2"/>
      <c r="HBW35" s="2"/>
      <c r="HBX35" s="2"/>
      <c r="HBY35" s="2"/>
      <c r="HBZ35" s="2"/>
      <c r="HCA35" s="2"/>
      <c r="HCB35" s="2"/>
      <c r="HCC35" s="2"/>
      <c r="HCD35" s="2"/>
      <c r="HCE35" s="2"/>
      <c r="HCF35" s="2"/>
      <c r="HCG35" s="2"/>
      <c r="HCH35" s="2"/>
      <c r="HCI35" s="2"/>
      <c r="HCJ35" s="2"/>
      <c r="HCK35" s="2"/>
      <c r="HCL35" s="2"/>
      <c r="HCM35" s="2"/>
      <c r="HCN35" s="2"/>
      <c r="HCO35" s="2"/>
      <c r="HCP35" s="2"/>
      <c r="HCQ35" s="2"/>
      <c r="HCR35" s="2"/>
      <c r="HCS35" s="2"/>
      <c r="HCT35" s="2"/>
      <c r="HCU35" s="2"/>
      <c r="HCV35" s="2"/>
      <c r="HCW35" s="2"/>
      <c r="HCX35" s="2"/>
      <c r="HCY35" s="2"/>
      <c r="HCZ35" s="2"/>
      <c r="HDA35" s="2"/>
      <c r="HDB35" s="2"/>
      <c r="HDC35" s="2"/>
      <c r="HDD35" s="2"/>
      <c r="HDE35" s="2"/>
      <c r="HDF35" s="2"/>
      <c r="HDG35" s="2"/>
      <c r="HDH35" s="2"/>
      <c r="HDI35" s="2"/>
      <c r="HDJ35" s="2"/>
      <c r="HDK35" s="2"/>
      <c r="HDL35" s="2"/>
      <c r="HDM35" s="2"/>
      <c r="HDN35" s="2"/>
      <c r="HDO35" s="2"/>
      <c r="HDP35" s="2"/>
      <c r="HDQ35" s="2"/>
      <c r="HDR35" s="2"/>
      <c r="HDS35" s="2"/>
      <c r="HDT35" s="2"/>
      <c r="HDU35" s="2"/>
      <c r="HDV35" s="2"/>
      <c r="HDW35" s="2"/>
      <c r="HDX35" s="2"/>
      <c r="HDY35" s="2"/>
      <c r="HDZ35" s="2"/>
      <c r="HEA35" s="2"/>
      <c r="HEB35" s="2"/>
      <c r="HEC35" s="2"/>
      <c r="HED35" s="2"/>
      <c r="HEE35" s="2"/>
      <c r="HEF35" s="2"/>
      <c r="HEG35" s="2"/>
      <c r="HEH35" s="2"/>
      <c r="HEI35" s="2"/>
      <c r="HEJ35" s="2"/>
      <c r="HEK35" s="2"/>
      <c r="HEL35" s="2"/>
      <c r="HEM35" s="2"/>
      <c r="HEN35" s="2"/>
      <c r="HEO35" s="2"/>
      <c r="HEP35" s="2"/>
      <c r="HEQ35" s="2"/>
      <c r="HER35" s="2"/>
      <c r="HES35" s="2"/>
      <c r="HET35" s="2"/>
      <c r="HEU35" s="2"/>
      <c r="HEV35" s="2"/>
      <c r="HEW35" s="2"/>
      <c r="HEX35" s="2"/>
      <c r="HEY35" s="2"/>
      <c r="HEZ35" s="2"/>
      <c r="HFA35" s="2"/>
      <c r="HFB35" s="2"/>
      <c r="HFC35" s="2"/>
      <c r="HFD35" s="2"/>
      <c r="HFE35" s="2"/>
      <c r="HFF35" s="2"/>
      <c r="HFG35" s="2"/>
      <c r="HFH35" s="2"/>
      <c r="HFI35" s="2"/>
      <c r="HFJ35" s="2"/>
      <c r="HFK35" s="2"/>
      <c r="HFL35" s="2"/>
      <c r="HFM35" s="2"/>
      <c r="HFN35" s="2"/>
      <c r="HFO35" s="2"/>
      <c r="HFP35" s="2"/>
      <c r="HFQ35" s="2"/>
      <c r="HFR35" s="2"/>
      <c r="HFS35" s="2"/>
      <c r="HFT35" s="2"/>
      <c r="HFU35" s="2"/>
      <c r="HFV35" s="2"/>
      <c r="HFW35" s="2"/>
      <c r="HFX35" s="2"/>
      <c r="HFY35" s="2"/>
      <c r="HFZ35" s="2"/>
      <c r="HGA35" s="2"/>
      <c r="HGB35" s="2"/>
      <c r="HGC35" s="2"/>
      <c r="HGD35" s="2"/>
      <c r="HGE35" s="2"/>
      <c r="HGF35" s="2"/>
      <c r="HGG35" s="2"/>
      <c r="HGH35" s="2"/>
      <c r="HGI35" s="2"/>
      <c r="HGJ35" s="2"/>
      <c r="HGK35" s="2"/>
      <c r="HGL35" s="2"/>
      <c r="HGM35" s="2"/>
      <c r="HGN35" s="2"/>
      <c r="HGO35" s="2"/>
      <c r="HGP35" s="2"/>
      <c r="HGQ35" s="2"/>
      <c r="HGR35" s="2"/>
      <c r="HGS35" s="2"/>
      <c r="HGT35" s="2"/>
      <c r="HGU35" s="2"/>
      <c r="HGV35" s="2"/>
      <c r="HGW35" s="2"/>
      <c r="HGX35" s="2"/>
      <c r="HGY35" s="2"/>
      <c r="HGZ35" s="2"/>
      <c r="HHA35" s="2"/>
      <c r="HHB35" s="2"/>
      <c r="HHC35" s="2"/>
      <c r="HHD35" s="2"/>
      <c r="HHE35" s="2"/>
      <c r="HHF35" s="2"/>
      <c r="HHG35" s="2"/>
      <c r="HHH35" s="2"/>
      <c r="HHI35" s="2"/>
      <c r="HHJ35" s="2"/>
      <c r="HHK35" s="2"/>
      <c r="HHL35" s="2"/>
      <c r="HHM35" s="2"/>
      <c r="HHN35" s="2"/>
      <c r="HHO35" s="2"/>
      <c r="HHP35" s="2"/>
      <c r="HHQ35" s="2"/>
      <c r="HHR35" s="2"/>
      <c r="HHS35" s="2"/>
      <c r="HHT35" s="2"/>
      <c r="HHU35" s="2"/>
      <c r="HHV35" s="2"/>
      <c r="HHW35" s="2"/>
      <c r="HHX35" s="2"/>
      <c r="HHY35" s="2"/>
      <c r="HHZ35" s="2"/>
      <c r="HIA35" s="2"/>
      <c r="HIB35" s="2"/>
      <c r="HIC35" s="2"/>
      <c r="HID35" s="2"/>
      <c r="HIE35" s="2"/>
      <c r="HIF35" s="2"/>
      <c r="HIG35" s="2"/>
      <c r="HIH35" s="2"/>
      <c r="HII35" s="2"/>
      <c r="HIJ35" s="2"/>
      <c r="HIK35" s="2"/>
      <c r="HIL35" s="2"/>
      <c r="HIM35" s="2"/>
      <c r="HIN35" s="2"/>
      <c r="HIO35" s="2"/>
      <c r="HIP35" s="2"/>
      <c r="HIQ35" s="2"/>
      <c r="HIR35" s="2"/>
      <c r="HIS35" s="2"/>
      <c r="HIT35" s="2"/>
      <c r="HIU35" s="2"/>
      <c r="HIV35" s="2"/>
      <c r="HIW35" s="2"/>
      <c r="HIX35" s="2"/>
      <c r="HIY35" s="2"/>
      <c r="HIZ35" s="2"/>
      <c r="HJA35" s="2"/>
      <c r="HJB35" s="2"/>
      <c r="HJC35" s="2"/>
      <c r="HJD35" s="2"/>
      <c r="HJE35" s="2"/>
      <c r="HJF35" s="2"/>
      <c r="HJG35" s="2"/>
      <c r="HJH35" s="2"/>
      <c r="HJI35" s="2"/>
      <c r="HJJ35" s="2"/>
      <c r="HJK35" s="2"/>
      <c r="HJL35" s="2"/>
      <c r="HJM35" s="2"/>
      <c r="HJN35" s="2"/>
      <c r="HJO35" s="2"/>
      <c r="HJP35" s="2"/>
      <c r="HJQ35" s="2"/>
      <c r="HJR35" s="2"/>
      <c r="HJS35" s="2"/>
      <c r="HJT35" s="2"/>
      <c r="HJU35" s="2"/>
      <c r="HJV35" s="2"/>
      <c r="HJW35" s="2"/>
      <c r="HJX35" s="2"/>
      <c r="HJY35" s="2"/>
      <c r="HJZ35" s="2"/>
      <c r="HKA35" s="2"/>
      <c r="HKB35" s="2"/>
      <c r="HKC35" s="2"/>
      <c r="HKD35" s="2"/>
      <c r="HKE35" s="2"/>
      <c r="HKF35" s="2"/>
      <c r="HKG35" s="2"/>
      <c r="HKH35" s="2"/>
      <c r="HKI35" s="2"/>
      <c r="HKJ35" s="2"/>
      <c r="HKK35" s="2"/>
      <c r="HKL35" s="2"/>
      <c r="HKM35" s="2"/>
      <c r="HKN35" s="2"/>
      <c r="HKO35" s="2"/>
      <c r="HKP35" s="2"/>
      <c r="HKQ35" s="2"/>
      <c r="HKR35" s="2"/>
      <c r="HKS35" s="2"/>
      <c r="HKT35" s="2"/>
      <c r="HKU35" s="2"/>
      <c r="HKV35" s="2"/>
      <c r="HKW35" s="2"/>
      <c r="HKX35" s="2"/>
      <c r="HKY35" s="2"/>
      <c r="HKZ35" s="2"/>
      <c r="HLA35" s="2"/>
      <c r="HLB35" s="2"/>
      <c r="HLC35" s="2"/>
      <c r="HLD35" s="2"/>
      <c r="HLE35" s="2"/>
      <c r="HLF35" s="2"/>
      <c r="HLG35" s="2"/>
      <c r="HLH35" s="2"/>
      <c r="HLI35" s="2"/>
      <c r="HLJ35" s="2"/>
      <c r="HLK35" s="2"/>
      <c r="HLL35" s="2"/>
      <c r="HLM35" s="2"/>
      <c r="HLN35" s="2"/>
      <c r="HLO35" s="2"/>
      <c r="HLP35" s="2"/>
      <c r="HLQ35" s="2"/>
      <c r="HLR35" s="2"/>
      <c r="HLS35" s="2"/>
      <c r="HLT35" s="2"/>
      <c r="HLU35" s="2"/>
      <c r="HLV35" s="2"/>
      <c r="HLW35" s="2"/>
      <c r="HLX35" s="2"/>
      <c r="HLY35" s="2"/>
      <c r="HLZ35" s="2"/>
      <c r="HMA35" s="2"/>
      <c r="HMB35" s="2"/>
      <c r="HMC35" s="2"/>
      <c r="HMD35" s="2"/>
      <c r="HME35" s="2"/>
      <c r="HMF35" s="2"/>
      <c r="HMG35" s="2"/>
      <c r="HMH35" s="2"/>
      <c r="HMI35" s="2"/>
      <c r="HMJ35" s="2"/>
      <c r="HMK35" s="2"/>
      <c r="HML35" s="2"/>
      <c r="HMM35" s="2"/>
      <c r="HMN35" s="2"/>
      <c r="HMO35" s="2"/>
      <c r="HMP35" s="2"/>
      <c r="HMQ35" s="2"/>
      <c r="HMR35" s="2"/>
      <c r="HMS35" s="2"/>
      <c r="HMT35" s="2"/>
      <c r="HMU35" s="2"/>
      <c r="HMV35" s="2"/>
      <c r="HMW35" s="2"/>
      <c r="HMX35" s="2"/>
      <c r="HMY35" s="2"/>
      <c r="HMZ35" s="2"/>
      <c r="HNA35" s="2"/>
      <c r="HNB35" s="2"/>
      <c r="HNC35" s="2"/>
      <c r="HND35" s="2"/>
      <c r="HNE35" s="2"/>
      <c r="HNF35" s="2"/>
      <c r="HNG35" s="2"/>
      <c r="HNH35" s="2"/>
      <c r="HNI35" s="2"/>
      <c r="HNJ35" s="2"/>
      <c r="HNK35" s="2"/>
      <c r="HNL35" s="2"/>
      <c r="HNM35" s="2"/>
      <c r="HNN35" s="2"/>
      <c r="HNO35" s="2"/>
      <c r="HNP35" s="2"/>
      <c r="HNQ35" s="2"/>
      <c r="HNR35" s="2"/>
      <c r="HNS35" s="2"/>
      <c r="HNT35" s="2"/>
      <c r="HNU35" s="2"/>
      <c r="HNV35" s="2"/>
      <c r="HNW35" s="2"/>
      <c r="HNX35" s="2"/>
      <c r="HNY35" s="2"/>
      <c r="HNZ35" s="2"/>
      <c r="HOA35" s="2"/>
      <c r="HOB35" s="2"/>
      <c r="HOC35" s="2"/>
      <c r="HOD35" s="2"/>
      <c r="HOE35" s="2"/>
      <c r="HOF35" s="2"/>
      <c r="HOG35" s="2"/>
      <c r="HOH35" s="2"/>
      <c r="HOI35" s="2"/>
      <c r="HOJ35" s="2"/>
      <c r="HOK35" s="2"/>
      <c r="HOL35" s="2"/>
      <c r="HOM35" s="2"/>
      <c r="HON35" s="2"/>
      <c r="HOO35" s="2"/>
      <c r="HOP35" s="2"/>
      <c r="HOQ35" s="2"/>
      <c r="HOR35" s="2"/>
      <c r="HOS35" s="2"/>
      <c r="HOT35" s="2"/>
      <c r="HOU35" s="2"/>
      <c r="HOV35" s="2"/>
      <c r="HOW35" s="2"/>
      <c r="HOX35" s="2"/>
      <c r="HOY35" s="2"/>
      <c r="HOZ35" s="2"/>
      <c r="HPA35" s="2"/>
      <c r="HPB35" s="2"/>
      <c r="HPC35" s="2"/>
      <c r="HPD35" s="2"/>
      <c r="HPE35" s="2"/>
      <c r="HPF35" s="2"/>
      <c r="HPG35" s="2"/>
      <c r="HPH35" s="2"/>
      <c r="HPI35" s="2"/>
      <c r="HPJ35" s="2"/>
      <c r="HPK35" s="2"/>
      <c r="HPL35" s="2"/>
      <c r="HPM35" s="2"/>
      <c r="HPN35" s="2"/>
      <c r="HPO35" s="2"/>
      <c r="HPP35" s="2"/>
      <c r="HPQ35" s="2"/>
      <c r="HPR35" s="2"/>
      <c r="HPS35" s="2"/>
      <c r="HPT35" s="2"/>
      <c r="HPU35" s="2"/>
      <c r="HPV35" s="2"/>
      <c r="HPW35" s="2"/>
      <c r="HPX35" s="2"/>
      <c r="HPY35" s="2"/>
      <c r="HPZ35" s="2"/>
      <c r="HQA35" s="2"/>
      <c r="HQB35" s="2"/>
      <c r="HQC35" s="2"/>
      <c r="HQD35" s="2"/>
      <c r="HQE35" s="2"/>
      <c r="HQF35" s="2"/>
      <c r="HQG35" s="2"/>
      <c r="HQH35" s="2"/>
      <c r="HQI35" s="2"/>
      <c r="HQJ35" s="2"/>
      <c r="HQK35" s="2"/>
      <c r="HQL35" s="2"/>
      <c r="HQM35" s="2"/>
      <c r="HQN35" s="2"/>
      <c r="HQO35" s="2"/>
      <c r="HQP35" s="2"/>
      <c r="HQQ35" s="2"/>
      <c r="HQR35" s="2"/>
      <c r="HQS35" s="2"/>
      <c r="HQT35" s="2"/>
      <c r="HQU35" s="2"/>
      <c r="HQV35" s="2"/>
      <c r="HQW35" s="2"/>
      <c r="HQX35" s="2"/>
      <c r="HQY35" s="2"/>
      <c r="HQZ35" s="2"/>
      <c r="HRA35" s="2"/>
      <c r="HRB35" s="2"/>
      <c r="HRC35" s="2"/>
      <c r="HRD35" s="2"/>
      <c r="HRE35" s="2"/>
      <c r="HRF35" s="2"/>
      <c r="HRG35" s="2"/>
      <c r="HRH35" s="2"/>
      <c r="HRI35" s="2"/>
      <c r="HRJ35" s="2"/>
      <c r="HRK35" s="2"/>
      <c r="HRL35" s="2"/>
      <c r="HRM35" s="2"/>
      <c r="HRN35" s="2"/>
      <c r="HRO35" s="2"/>
      <c r="HRP35" s="2"/>
      <c r="HRQ35" s="2"/>
      <c r="HRR35" s="2"/>
      <c r="HRS35" s="2"/>
      <c r="HRT35" s="2"/>
      <c r="HRU35" s="2"/>
      <c r="HRV35" s="2"/>
      <c r="HRW35" s="2"/>
      <c r="HRX35" s="2"/>
      <c r="HRY35" s="2"/>
      <c r="HRZ35" s="2"/>
      <c r="HSA35" s="2"/>
      <c r="HSB35" s="2"/>
      <c r="HSC35" s="2"/>
      <c r="HSD35" s="2"/>
      <c r="HSE35" s="2"/>
      <c r="HSF35" s="2"/>
      <c r="HSG35" s="2"/>
      <c r="HSH35" s="2"/>
      <c r="HSI35" s="2"/>
      <c r="HSJ35" s="2"/>
      <c r="HSK35" s="2"/>
      <c r="HSL35" s="2"/>
      <c r="HSM35" s="2"/>
      <c r="HSN35" s="2"/>
      <c r="HSO35" s="2"/>
      <c r="HSP35" s="2"/>
      <c r="HSQ35" s="2"/>
      <c r="HSR35" s="2"/>
      <c r="HSS35" s="2"/>
      <c r="HST35" s="2"/>
      <c r="HSU35" s="2"/>
      <c r="HSV35" s="2"/>
      <c r="HSW35" s="2"/>
      <c r="HSX35" s="2"/>
      <c r="HSY35" s="2"/>
      <c r="HSZ35" s="2"/>
      <c r="HTA35" s="2"/>
      <c r="HTB35" s="2"/>
      <c r="HTC35" s="2"/>
      <c r="HTD35" s="2"/>
      <c r="HTE35" s="2"/>
      <c r="HTF35" s="2"/>
      <c r="HTG35" s="2"/>
      <c r="HTH35" s="2"/>
      <c r="HTI35" s="2"/>
      <c r="HTJ35" s="2"/>
      <c r="HTK35" s="2"/>
      <c r="HTL35" s="2"/>
      <c r="HTM35" s="2"/>
      <c r="HTN35" s="2"/>
      <c r="HTO35" s="2"/>
      <c r="HTP35" s="2"/>
      <c r="HTQ35" s="2"/>
      <c r="HTR35" s="2"/>
      <c r="HTS35" s="2"/>
      <c r="HTT35" s="2"/>
      <c r="HTU35" s="2"/>
      <c r="HTV35" s="2"/>
      <c r="HTW35" s="2"/>
      <c r="HTX35" s="2"/>
      <c r="HTY35" s="2"/>
      <c r="HTZ35" s="2"/>
      <c r="HUA35" s="2"/>
      <c r="HUB35" s="2"/>
      <c r="HUC35" s="2"/>
      <c r="HUD35" s="2"/>
      <c r="HUE35" s="2"/>
      <c r="HUF35" s="2"/>
      <c r="HUG35" s="2"/>
      <c r="HUH35" s="2"/>
      <c r="HUI35" s="2"/>
      <c r="HUJ35" s="2"/>
      <c r="HUK35" s="2"/>
      <c r="HUL35" s="2"/>
      <c r="HUM35" s="2"/>
      <c r="HUN35" s="2"/>
      <c r="HUO35" s="2"/>
      <c r="HUP35" s="2"/>
      <c r="HUQ35" s="2"/>
      <c r="HUR35" s="2"/>
      <c r="HUS35" s="2"/>
      <c r="HUT35" s="2"/>
      <c r="HUU35" s="2"/>
      <c r="HUV35" s="2"/>
      <c r="HUW35" s="2"/>
      <c r="HUX35" s="2"/>
      <c r="HUY35" s="2"/>
      <c r="HUZ35" s="2"/>
      <c r="HVA35" s="2"/>
      <c r="HVB35" s="2"/>
      <c r="HVC35" s="2"/>
      <c r="HVD35" s="2"/>
      <c r="HVE35" s="2"/>
      <c r="HVF35" s="2"/>
      <c r="HVG35" s="2"/>
      <c r="HVH35" s="2"/>
      <c r="HVI35" s="2"/>
      <c r="HVJ35" s="2"/>
      <c r="HVK35" s="2"/>
      <c r="HVL35" s="2"/>
      <c r="HVM35" s="2"/>
      <c r="HVN35" s="2"/>
      <c r="HVO35" s="2"/>
      <c r="HVP35" s="2"/>
      <c r="HVQ35" s="2"/>
      <c r="HVR35" s="2"/>
      <c r="HVS35" s="2"/>
      <c r="HVT35" s="2"/>
      <c r="HVU35" s="2"/>
      <c r="HVV35" s="2"/>
      <c r="HVW35" s="2"/>
      <c r="HVX35" s="2"/>
      <c r="HVY35" s="2"/>
      <c r="HVZ35" s="2"/>
      <c r="HWA35" s="2"/>
      <c r="HWB35" s="2"/>
      <c r="HWC35" s="2"/>
      <c r="HWD35" s="2"/>
      <c r="HWE35" s="2"/>
      <c r="HWF35" s="2"/>
      <c r="HWG35" s="2"/>
      <c r="HWH35" s="2"/>
      <c r="HWI35" s="2"/>
      <c r="HWJ35" s="2"/>
      <c r="HWK35" s="2"/>
      <c r="HWL35" s="2"/>
      <c r="HWM35" s="2"/>
      <c r="HWN35" s="2"/>
      <c r="HWO35" s="2"/>
      <c r="HWP35" s="2"/>
      <c r="HWQ35" s="2"/>
      <c r="HWR35" s="2"/>
      <c r="HWS35" s="2"/>
      <c r="HWT35" s="2"/>
      <c r="HWU35" s="2"/>
      <c r="HWV35" s="2"/>
      <c r="HWW35" s="2"/>
      <c r="HWX35" s="2"/>
      <c r="HWY35" s="2"/>
      <c r="HWZ35" s="2"/>
      <c r="HXA35" s="2"/>
      <c r="HXB35" s="2"/>
      <c r="HXC35" s="2"/>
      <c r="HXD35" s="2"/>
      <c r="HXE35" s="2"/>
      <c r="HXF35" s="2"/>
      <c r="HXG35" s="2"/>
      <c r="HXH35" s="2"/>
      <c r="HXI35" s="2"/>
      <c r="HXJ35" s="2"/>
      <c r="HXK35" s="2"/>
      <c r="HXL35" s="2"/>
      <c r="HXM35" s="2"/>
      <c r="HXN35" s="2"/>
      <c r="HXO35" s="2"/>
      <c r="HXP35" s="2"/>
      <c r="HXQ35" s="2"/>
      <c r="HXR35" s="2"/>
      <c r="HXS35" s="2"/>
      <c r="HXT35" s="2"/>
      <c r="HXU35" s="2"/>
      <c r="HXV35" s="2"/>
      <c r="HXW35" s="2"/>
      <c r="HXX35" s="2"/>
      <c r="HXY35" s="2"/>
      <c r="HXZ35" s="2"/>
      <c r="HYA35" s="2"/>
      <c r="HYB35" s="2"/>
      <c r="HYC35" s="2"/>
      <c r="HYD35" s="2"/>
      <c r="HYE35" s="2"/>
      <c r="HYF35" s="2"/>
      <c r="HYG35" s="2"/>
      <c r="HYH35" s="2"/>
      <c r="HYI35" s="2"/>
      <c r="HYJ35" s="2"/>
      <c r="HYK35" s="2"/>
      <c r="HYL35" s="2"/>
      <c r="HYM35" s="2"/>
      <c r="HYN35" s="2"/>
      <c r="HYO35" s="2"/>
      <c r="HYP35" s="2"/>
      <c r="HYQ35" s="2"/>
      <c r="HYR35" s="2"/>
      <c r="HYS35" s="2"/>
      <c r="HYT35" s="2"/>
      <c r="HYU35" s="2"/>
      <c r="HYV35" s="2"/>
      <c r="HYW35" s="2"/>
      <c r="HYX35" s="2"/>
      <c r="HYY35" s="2"/>
      <c r="HYZ35" s="2"/>
      <c r="HZA35" s="2"/>
      <c r="HZB35" s="2"/>
      <c r="HZC35" s="2"/>
      <c r="HZD35" s="2"/>
      <c r="HZE35" s="2"/>
      <c r="HZF35" s="2"/>
      <c r="HZG35" s="2"/>
      <c r="HZH35" s="2"/>
      <c r="HZI35" s="2"/>
      <c r="HZJ35" s="2"/>
      <c r="HZK35" s="2"/>
      <c r="HZL35" s="2"/>
      <c r="HZM35" s="2"/>
      <c r="HZN35" s="2"/>
      <c r="HZO35" s="2"/>
      <c r="HZP35" s="2"/>
      <c r="HZQ35" s="2"/>
      <c r="HZR35" s="2"/>
      <c r="HZS35" s="2"/>
      <c r="HZT35" s="2"/>
      <c r="HZU35" s="2"/>
      <c r="HZV35" s="2"/>
      <c r="HZW35" s="2"/>
      <c r="HZX35" s="2"/>
      <c r="HZY35" s="2"/>
      <c r="HZZ35" s="2"/>
      <c r="IAA35" s="2"/>
      <c r="IAB35" s="2"/>
      <c r="IAC35" s="2"/>
      <c r="IAD35" s="2"/>
      <c r="IAE35" s="2"/>
      <c r="IAF35" s="2"/>
      <c r="IAG35" s="2"/>
      <c r="IAH35" s="2"/>
      <c r="IAI35" s="2"/>
      <c r="IAJ35" s="2"/>
      <c r="IAK35" s="2"/>
      <c r="IAL35" s="2"/>
      <c r="IAM35" s="2"/>
      <c r="IAN35" s="2"/>
      <c r="IAO35" s="2"/>
      <c r="IAP35" s="2"/>
      <c r="IAQ35" s="2"/>
      <c r="IAR35" s="2"/>
      <c r="IAS35" s="2"/>
      <c r="IAT35" s="2"/>
      <c r="IAU35" s="2"/>
      <c r="IAV35" s="2"/>
      <c r="IAW35" s="2"/>
      <c r="IAX35" s="2"/>
      <c r="IAY35" s="2"/>
      <c r="IAZ35" s="2"/>
      <c r="IBA35" s="2"/>
      <c r="IBB35" s="2"/>
      <c r="IBC35" s="2"/>
      <c r="IBD35" s="2"/>
      <c r="IBE35" s="2"/>
      <c r="IBF35" s="2"/>
      <c r="IBG35" s="2"/>
      <c r="IBH35" s="2"/>
      <c r="IBI35" s="2"/>
      <c r="IBJ35" s="2"/>
      <c r="IBK35" s="2"/>
      <c r="IBL35" s="2"/>
      <c r="IBM35" s="2"/>
      <c r="IBN35" s="2"/>
      <c r="IBO35" s="2"/>
      <c r="IBP35" s="2"/>
      <c r="IBQ35" s="2"/>
      <c r="IBR35" s="2"/>
      <c r="IBS35" s="2"/>
      <c r="IBT35" s="2"/>
      <c r="IBU35" s="2"/>
      <c r="IBV35" s="2"/>
      <c r="IBW35" s="2"/>
      <c r="IBX35" s="2"/>
      <c r="IBY35" s="2"/>
      <c r="IBZ35" s="2"/>
      <c r="ICA35" s="2"/>
      <c r="ICB35" s="2"/>
      <c r="ICC35" s="2"/>
      <c r="ICD35" s="2"/>
      <c r="ICE35" s="2"/>
      <c r="ICF35" s="2"/>
      <c r="ICG35" s="2"/>
      <c r="ICH35" s="2"/>
      <c r="ICI35" s="2"/>
      <c r="ICJ35" s="2"/>
      <c r="ICK35" s="2"/>
      <c r="ICL35" s="2"/>
      <c r="ICM35" s="2"/>
      <c r="ICN35" s="2"/>
      <c r="ICO35" s="2"/>
      <c r="ICP35" s="2"/>
      <c r="ICQ35" s="2"/>
      <c r="ICR35" s="2"/>
      <c r="ICS35" s="2"/>
      <c r="ICT35" s="2"/>
      <c r="ICU35" s="2"/>
      <c r="ICV35" s="2"/>
      <c r="ICW35" s="2"/>
      <c r="ICX35" s="2"/>
      <c r="ICY35" s="2"/>
      <c r="ICZ35" s="2"/>
      <c r="IDA35" s="2"/>
      <c r="IDB35" s="2"/>
      <c r="IDC35" s="2"/>
      <c r="IDD35" s="2"/>
      <c r="IDE35" s="2"/>
      <c r="IDF35" s="2"/>
      <c r="IDG35" s="2"/>
      <c r="IDH35" s="2"/>
      <c r="IDI35" s="2"/>
      <c r="IDJ35" s="2"/>
      <c r="IDK35" s="2"/>
      <c r="IDL35" s="2"/>
      <c r="IDM35" s="2"/>
      <c r="IDN35" s="2"/>
      <c r="IDO35" s="2"/>
      <c r="IDP35" s="2"/>
      <c r="IDQ35" s="2"/>
      <c r="IDR35" s="2"/>
      <c r="IDS35" s="2"/>
      <c r="IDT35" s="2"/>
      <c r="IDU35" s="2"/>
      <c r="IDV35" s="2"/>
      <c r="IDW35" s="2"/>
      <c r="IDX35" s="2"/>
      <c r="IDY35" s="2"/>
      <c r="IDZ35" s="2"/>
      <c r="IEA35" s="2"/>
      <c r="IEB35" s="2"/>
      <c r="IEC35" s="2"/>
      <c r="IED35" s="2"/>
      <c r="IEE35" s="2"/>
      <c r="IEF35" s="2"/>
      <c r="IEG35" s="2"/>
      <c r="IEH35" s="2"/>
      <c r="IEI35" s="2"/>
      <c r="IEJ35" s="2"/>
      <c r="IEK35" s="2"/>
      <c r="IEL35" s="2"/>
      <c r="IEM35" s="2"/>
      <c r="IEN35" s="2"/>
      <c r="IEO35" s="2"/>
      <c r="IEP35" s="2"/>
      <c r="IEQ35" s="2"/>
      <c r="IER35" s="2"/>
      <c r="IES35" s="2"/>
      <c r="IET35" s="2"/>
      <c r="IEU35" s="2"/>
      <c r="IEV35" s="2"/>
      <c r="IEW35" s="2"/>
      <c r="IEX35" s="2"/>
      <c r="IEY35" s="2"/>
      <c r="IEZ35" s="2"/>
      <c r="IFA35" s="2"/>
      <c r="IFB35" s="2"/>
      <c r="IFC35" s="2"/>
      <c r="IFD35" s="2"/>
      <c r="IFE35" s="2"/>
      <c r="IFF35" s="2"/>
      <c r="IFG35" s="2"/>
      <c r="IFH35" s="2"/>
      <c r="IFI35" s="2"/>
      <c r="IFJ35" s="2"/>
      <c r="IFK35" s="2"/>
      <c r="IFL35" s="2"/>
      <c r="IFM35" s="2"/>
      <c r="IFN35" s="2"/>
      <c r="IFO35" s="2"/>
      <c r="IFP35" s="2"/>
      <c r="IFQ35" s="2"/>
      <c r="IFR35" s="2"/>
      <c r="IFS35" s="2"/>
      <c r="IFT35" s="2"/>
      <c r="IFU35" s="2"/>
      <c r="IFV35" s="2"/>
      <c r="IFW35" s="2"/>
      <c r="IFX35" s="2"/>
      <c r="IFY35" s="2"/>
      <c r="IFZ35" s="2"/>
      <c r="IGA35" s="2"/>
      <c r="IGB35" s="2"/>
      <c r="IGC35" s="2"/>
      <c r="IGD35" s="2"/>
      <c r="IGE35" s="2"/>
      <c r="IGF35" s="2"/>
      <c r="IGG35" s="2"/>
      <c r="IGH35" s="2"/>
      <c r="IGI35" s="2"/>
      <c r="IGJ35" s="2"/>
      <c r="IGK35" s="2"/>
      <c r="IGL35" s="2"/>
      <c r="IGM35" s="2"/>
      <c r="IGN35" s="2"/>
      <c r="IGO35" s="2"/>
      <c r="IGP35" s="2"/>
      <c r="IGQ35" s="2"/>
      <c r="IGR35" s="2"/>
      <c r="IGS35" s="2"/>
      <c r="IGT35" s="2"/>
      <c r="IGU35" s="2"/>
      <c r="IGV35" s="2"/>
      <c r="IGW35" s="2"/>
      <c r="IGX35" s="2"/>
      <c r="IGY35" s="2"/>
      <c r="IGZ35" s="2"/>
      <c r="IHA35" s="2"/>
      <c r="IHB35" s="2"/>
      <c r="IHC35" s="2"/>
      <c r="IHD35" s="2"/>
      <c r="IHE35" s="2"/>
      <c r="IHF35" s="2"/>
      <c r="IHG35" s="2"/>
      <c r="IHH35" s="2"/>
      <c r="IHI35" s="2"/>
      <c r="IHJ35" s="2"/>
      <c r="IHK35" s="2"/>
      <c r="IHL35" s="2"/>
      <c r="IHM35" s="2"/>
      <c r="IHN35" s="2"/>
      <c r="IHO35" s="2"/>
      <c r="IHP35" s="2"/>
      <c r="IHQ35" s="2"/>
      <c r="IHR35" s="2"/>
      <c r="IHS35" s="2"/>
      <c r="IHT35" s="2"/>
      <c r="IHU35" s="2"/>
      <c r="IHV35" s="2"/>
      <c r="IHW35" s="2"/>
      <c r="IHX35" s="2"/>
      <c r="IHY35" s="2"/>
      <c r="IHZ35" s="2"/>
      <c r="IIA35" s="2"/>
      <c r="IIB35" s="2"/>
      <c r="IIC35" s="2"/>
      <c r="IID35" s="2"/>
      <c r="IIE35" s="2"/>
      <c r="IIF35" s="2"/>
      <c r="IIG35" s="2"/>
      <c r="IIH35" s="2"/>
      <c r="III35" s="2"/>
      <c r="IIJ35" s="2"/>
      <c r="IIK35" s="2"/>
      <c r="IIL35" s="2"/>
      <c r="IIM35" s="2"/>
      <c r="IIN35" s="2"/>
      <c r="IIO35" s="2"/>
      <c r="IIP35" s="2"/>
      <c r="IIQ35" s="2"/>
      <c r="IIR35" s="2"/>
      <c r="IIS35" s="2"/>
      <c r="IIT35" s="2"/>
      <c r="IIU35" s="2"/>
      <c r="IIV35" s="2"/>
      <c r="IIW35" s="2"/>
      <c r="IIX35" s="2"/>
      <c r="IIY35" s="2"/>
      <c r="IIZ35" s="2"/>
      <c r="IJA35" s="2"/>
      <c r="IJB35" s="2"/>
      <c r="IJC35" s="2"/>
      <c r="IJD35" s="2"/>
      <c r="IJE35" s="2"/>
      <c r="IJF35" s="2"/>
      <c r="IJG35" s="2"/>
      <c r="IJH35" s="2"/>
      <c r="IJI35" s="2"/>
      <c r="IJJ35" s="2"/>
      <c r="IJK35" s="2"/>
      <c r="IJL35" s="2"/>
      <c r="IJM35" s="2"/>
      <c r="IJN35" s="2"/>
      <c r="IJO35" s="2"/>
      <c r="IJP35" s="2"/>
      <c r="IJQ35" s="2"/>
      <c r="IJR35" s="2"/>
      <c r="IJS35" s="2"/>
      <c r="IJT35" s="2"/>
      <c r="IJU35" s="2"/>
      <c r="IJV35" s="2"/>
      <c r="IJW35" s="2"/>
      <c r="IJX35" s="2"/>
      <c r="IJY35" s="2"/>
      <c r="IJZ35" s="2"/>
      <c r="IKA35" s="2"/>
      <c r="IKB35" s="2"/>
      <c r="IKC35" s="2"/>
      <c r="IKD35" s="2"/>
      <c r="IKE35" s="2"/>
      <c r="IKF35" s="2"/>
      <c r="IKG35" s="2"/>
      <c r="IKH35" s="2"/>
      <c r="IKI35" s="2"/>
      <c r="IKJ35" s="2"/>
      <c r="IKK35" s="2"/>
      <c r="IKL35" s="2"/>
      <c r="IKM35" s="2"/>
      <c r="IKN35" s="2"/>
      <c r="IKO35" s="2"/>
      <c r="IKP35" s="2"/>
      <c r="IKQ35" s="2"/>
      <c r="IKR35" s="2"/>
      <c r="IKS35" s="2"/>
      <c r="IKT35" s="2"/>
      <c r="IKU35" s="2"/>
      <c r="IKV35" s="2"/>
      <c r="IKW35" s="2"/>
      <c r="IKX35" s="2"/>
      <c r="IKY35" s="2"/>
      <c r="IKZ35" s="2"/>
      <c r="ILA35" s="2"/>
      <c r="ILB35" s="2"/>
      <c r="ILC35" s="2"/>
      <c r="ILD35" s="2"/>
      <c r="ILE35" s="2"/>
      <c r="ILF35" s="2"/>
      <c r="ILG35" s="2"/>
      <c r="ILH35" s="2"/>
      <c r="ILI35" s="2"/>
      <c r="ILJ35" s="2"/>
      <c r="ILK35" s="2"/>
      <c r="ILL35" s="2"/>
      <c r="ILM35" s="2"/>
      <c r="ILN35" s="2"/>
      <c r="ILO35" s="2"/>
      <c r="ILP35" s="2"/>
      <c r="ILQ35" s="2"/>
      <c r="ILR35" s="2"/>
      <c r="ILS35" s="2"/>
      <c r="ILT35" s="2"/>
      <c r="ILU35" s="2"/>
      <c r="ILV35" s="2"/>
      <c r="ILW35" s="2"/>
      <c r="ILX35" s="2"/>
      <c r="ILY35" s="2"/>
      <c r="ILZ35" s="2"/>
      <c r="IMA35" s="2"/>
      <c r="IMB35" s="2"/>
      <c r="IMC35" s="2"/>
      <c r="IMD35" s="2"/>
      <c r="IME35" s="2"/>
      <c r="IMF35" s="2"/>
      <c r="IMG35" s="2"/>
      <c r="IMH35" s="2"/>
      <c r="IMI35" s="2"/>
      <c r="IMJ35" s="2"/>
      <c r="IMK35" s="2"/>
      <c r="IML35" s="2"/>
      <c r="IMM35" s="2"/>
      <c r="IMN35" s="2"/>
      <c r="IMO35" s="2"/>
      <c r="IMP35" s="2"/>
      <c r="IMQ35" s="2"/>
      <c r="IMR35" s="2"/>
      <c r="IMS35" s="2"/>
      <c r="IMT35" s="2"/>
      <c r="IMU35" s="2"/>
      <c r="IMV35" s="2"/>
      <c r="IMW35" s="2"/>
      <c r="IMX35" s="2"/>
      <c r="IMY35" s="2"/>
      <c r="IMZ35" s="2"/>
      <c r="INA35" s="2"/>
      <c r="INB35" s="2"/>
      <c r="INC35" s="2"/>
      <c r="IND35" s="2"/>
      <c r="INE35" s="2"/>
      <c r="INF35" s="2"/>
      <c r="ING35" s="2"/>
      <c r="INH35" s="2"/>
      <c r="INI35" s="2"/>
      <c r="INJ35" s="2"/>
      <c r="INK35" s="2"/>
      <c r="INL35" s="2"/>
      <c r="INM35" s="2"/>
      <c r="INN35" s="2"/>
      <c r="INO35" s="2"/>
      <c r="INP35" s="2"/>
      <c r="INQ35" s="2"/>
      <c r="INR35" s="2"/>
      <c r="INS35" s="2"/>
      <c r="INT35" s="2"/>
      <c r="INU35" s="2"/>
      <c r="INV35" s="2"/>
      <c r="INW35" s="2"/>
      <c r="INX35" s="2"/>
      <c r="INY35" s="2"/>
      <c r="INZ35" s="2"/>
      <c r="IOA35" s="2"/>
      <c r="IOB35" s="2"/>
      <c r="IOC35" s="2"/>
      <c r="IOD35" s="2"/>
      <c r="IOE35" s="2"/>
      <c r="IOF35" s="2"/>
      <c r="IOG35" s="2"/>
      <c r="IOH35" s="2"/>
      <c r="IOI35" s="2"/>
      <c r="IOJ35" s="2"/>
      <c r="IOK35" s="2"/>
      <c r="IOL35" s="2"/>
      <c r="IOM35" s="2"/>
      <c r="ION35" s="2"/>
      <c r="IOO35" s="2"/>
      <c r="IOP35" s="2"/>
      <c r="IOQ35" s="2"/>
      <c r="IOR35" s="2"/>
      <c r="IOS35" s="2"/>
      <c r="IOT35" s="2"/>
      <c r="IOU35" s="2"/>
      <c r="IOV35" s="2"/>
      <c r="IOW35" s="2"/>
      <c r="IOX35" s="2"/>
      <c r="IOY35" s="2"/>
      <c r="IOZ35" s="2"/>
      <c r="IPA35" s="2"/>
      <c r="IPB35" s="2"/>
      <c r="IPC35" s="2"/>
      <c r="IPD35" s="2"/>
      <c r="IPE35" s="2"/>
      <c r="IPF35" s="2"/>
      <c r="IPG35" s="2"/>
      <c r="IPH35" s="2"/>
      <c r="IPI35" s="2"/>
      <c r="IPJ35" s="2"/>
      <c r="IPK35" s="2"/>
      <c r="IPL35" s="2"/>
      <c r="IPM35" s="2"/>
      <c r="IPN35" s="2"/>
      <c r="IPO35" s="2"/>
      <c r="IPP35" s="2"/>
      <c r="IPQ35" s="2"/>
      <c r="IPR35" s="2"/>
      <c r="IPS35" s="2"/>
      <c r="IPT35" s="2"/>
      <c r="IPU35" s="2"/>
      <c r="IPV35" s="2"/>
      <c r="IPW35" s="2"/>
      <c r="IPX35" s="2"/>
      <c r="IPY35" s="2"/>
      <c r="IPZ35" s="2"/>
      <c r="IQA35" s="2"/>
      <c r="IQB35" s="2"/>
      <c r="IQC35" s="2"/>
      <c r="IQD35" s="2"/>
      <c r="IQE35" s="2"/>
      <c r="IQF35" s="2"/>
      <c r="IQG35" s="2"/>
      <c r="IQH35" s="2"/>
      <c r="IQI35" s="2"/>
      <c r="IQJ35" s="2"/>
      <c r="IQK35" s="2"/>
      <c r="IQL35" s="2"/>
      <c r="IQM35" s="2"/>
      <c r="IQN35" s="2"/>
      <c r="IQO35" s="2"/>
      <c r="IQP35" s="2"/>
      <c r="IQQ35" s="2"/>
      <c r="IQR35" s="2"/>
      <c r="IQS35" s="2"/>
      <c r="IQT35" s="2"/>
      <c r="IQU35" s="2"/>
      <c r="IQV35" s="2"/>
      <c r="IQW35" s="2"/>
      <c r="IQX35" s="2"/>
      <c r="IQY35" s="2"/>
      <c r="IQZ35" s="2"/>
      <c r="IRA35" s="2"/>
      <c r="IRB35" s="2"/>
      <c r="IRC35" s="2"/>
      <c r="IRD35" s="2"/>
      <c r="IRE35" s="2"/>
      <c r="IRF35" s="2"/>
      <c r="IRG35" s="2"/>
      <c r="IRH35" s="2"/>
      <c r="IRI35" s="2"/>
      <c r="IRJ35" s="2"/>
      <c r="IRK35" s="2"/>
      <c r="IRL35" s="2"/>
      <c r="IRM35" s="2"/>
      <c r="IRN35" s="2"/>
      <c r="IRO35" s="2"/>
      <c r="IRP35" s="2"/>
      <c r="IRQ35" s="2"/>
      <c r="IRR35" s="2"/>
      <c r="IRS35" s="2"/>
      <c r="IRT35" s="2"/>
      <c r="IRU35" s="2"/>
      <c r="IRV35" s="2"/>
      <c r="IRW35" s="2"/>
      <c r="IRX35" s="2"/>
      <c r="IRY35" s="2"/>
      <c r="IRZ35" s="2"/>
      <c r="ISA35" s="2"/>
      <c r="ISB35" s="2"/>
      <c r="ISC35" s="2"/>
      <c r="ISD35" s="2"/>
      <c r="ISE35" s="2"/>
      <c r="ISF35" s="2"/>
      <c r="ISG35" s="2"/>
      <c r="ISH35" s="2"/>
      <c r="ISI35" s="2"/>
      <c r="ISJ35" s="2"/>
      <c r="ISK35" s="2"/>
      <c r="ISL35" s="2"/>
      <c r="ISM35" s="2"/>
      <c r="ISN35" s="2"/>
      <c r="ISO35" s="2"/>
      <c r="ISP35" s="2"/>
      <c r="ISQ35" s="2"/>
      <c r="ISR35" s="2"/>
      <c r="ISS35" s="2"/>
      <c r="IST35" s="2"/>
      <c r="ISU35" s="2"/>
      <c r="ISV35" s="2"/>
      <c r="ISW35" s="2"/>
      <c r="ISX35" s="2"/>
      <c r="ISY35" s="2"/>
      <c r="ISZ35" s="2"/>
      <c r="ITA35" s="2"/>
      <c r="ITB35" s="2"/>
      <c r="ITC35" s="2"/>
      <c r="ITD35" s="2"/>
      <c r="ITE35" s="2"/>
      <c r="ITF35" s="2"/>
      <c r="ITG35" s="2"/>
      <c r="ITH35" s="2"/>
      <c r="ITI35" s="2"/>
      <c r="ITJ35" s="2"/>
      <c r="ITK35" s="2"/>
      <c r="ITL35" s="2"/>
      <c r="ITM35" s="2"/>
      <c r="ITN35" s="2"/>
      <c r="ITO35" s="2"/>
      <c r="ITP35" s="2"/>
      <c r="ITQ35" s="2"/>
      <c r="ITR35" s="2"/>
      <c r="ITS35" s="2"/>
      <c r="ITT35" s="2"/>
      <c r="ITU35" s="2"/>
      <c r="ITV35" s="2"/>
      <c r="ITW35" s="2"/>
      <c r="ITX35" s="2"/>
      <c r="ITY35" s="2"/>
      <c r="ITZ35" s="2"/>
      <c r="IUA35" s="2"/>
      <c r="IUB35" s="2"/>
      <c r="IUC35" s="2"/>
      <c r="IUD35" s="2"/>
      <c r="IUE35" s="2"/>
      <c r="IUF35" s="2"/>
      <c r="IUG35" s="2"/>
      <c r="IUH35" s="2"/>
      <c r="IUI35" s="2"/>
      <c r="IUJ35" s="2"/>
      <c r="IUK35" s="2"/>
      <c r="IUL35" s="2"/>
      <c r="IUM35" s="2"/>
      <c r="IUN35" s="2"/>
      <c r="IUO35" s="2"/>
      <c r="IUP35" s="2"/>
      <c r="IUQ35" s="2"/>
      <c r="IUR35" s="2"/>
      <c r="IUS35" s="2"/>
      <c r="IUT35" s="2"/>
      <c r="IUU35" s="2"/>
      <c r="IUV35" s="2"/>
      <c r="IUW35" s="2"/>
      <c r="IUX35" s="2"/>
      <c r="IUY35" s="2"/>
      <c r="IUZ35" s="2"/>
      <c r="IVA35" s="2"/>
      <c r="IVB35" s="2"/>
      <c r="IVC35" s="2"/>
      <c r="IVD35" s="2"/>
      <c r="IVE35" s="2"/>
      <c r="IVF35" s="2"/>
      <c r="IVG35" s="2"/>
      <c r="IVH35" s="2"/>
      <c r="IVI35" s="2"/>
      <c r="IVJ35" s="2"/>
      <c r="IVK35" s="2"/>
      <c r="IVL35" s="2"/>
      <c r="IVM35" s="2"/>
      <c r="IVN35" s="2"/>
      <c r="IVO35" s="2"/>
      <c r="IVP35" s="2"/>
      <c r="IVQ35" s="2"/>
      <c r="IVR35" s="2"/>
      <c r="IVS35" s="2"/>
      <c r="IVT35" s="2"/>
      <c r="IVU35" s="2"/>
      <c r="IVV35" s="2"/>
      <c r="IVW35" s="2"/>
      <c r="IVX35" s="2"/>
      <c r="IVY35" s="2"/>
      <c r="IVZ35" s="2"/>
      <c r="IWA35" s="2"/>
      <c r="IWB35" s="2"/>
      <c r="IWC35" s="2"/>
      <c r="IWD35" s="2"/>
      <c r="IWE35" s="2"/>
      <c r="IWF35" s="2"/>
      <c r="IWG35" s="2"/>
      <c r="IWH35" s="2"/>
      <c r="IWI35" s="2"/>
      <c r="IWJ35" s="2"/>
      <c r="IWK35" s="2"/>
      <c r="IWL35" s="2"/>
      <c r="IWM35" s="2"/>
      <c r="IWN35" s="2"/>
      <c r="IWO35" s="2"/>
      <c r="IWP35" s="2"/>
      <c r="IWQ35" s="2"/>
      <c r="IWR35" s="2"/>
      <c r="IWS35" s="2"/>
      <c r="IWT35" s="2"/>
      <c r="IWU35" s="2"/>
      <c r="IWV35" s="2"/>
      <c r="IWW35" s="2"/>
      <c r="IWX35" s="2"/>
      <c r="IWY35" s="2"/>
      <c r="IWZ35" s="2"/>
      <c r="IXA35" s="2"/>
      <c r="IXB35" s="2"/>
      <c r="IXC35" s="2"/>
      <c r="IXD35" s="2"/>
      <c r="IXE35" s="2"/>
      <c r="IXF35" s="2"/>
      <c r="IXG35" s="2"/>
      <c r="IXH35" s="2"/>
      <c r="IXI35" s="2"/>
      <c r="IXJ35" s="2"/>
      <c r="IXK35" s="2"/>
      <c r="IXL35" s="2"/>
      <c r="IXM35" s="2"/>
      <c r="IXN35" s="2"/>
      <c r="IXO35" s="2"/>
      <c r="IXP35" s="2"/>
      <c r="IXQ35" s="2"/>
      <c r="IXR35" s="2"/>
      <c r="IXS35" s="2"/>
      <c r="IXT35" s="2"/>
      <c r="IXU35" s="2"/>
      <c r="IXV35" s="2"/>
      <c r="IXW35" s="2"/>
      <c r="IXX35" s="2"/>
      <c r="IXY35" s="2"/>
      <c r="IXZ35" s="2"/>
      <c r="IYA35" s="2"/>
      <c r="IYB35" s="2"/>
      <c r="IYC35" s="2"/>
      <c r="IYD35" s="2"/>
      <c r="IYE35" s="2"/>
      <c r="IYF35" s="2"/>
      <c r="IYG35" s="2"/>
      <c r="IYH35" s="2"/>
      <c r="IYI35" s="2"/>
      <c r="IYJ35" s="2"/>
      <c r="IYK35" s="2"/>
      <c r="IYL35" s="2"/>
      <c r="IYM35" s="2"/>
      <c r="IYN35" s="2"/>
      <c r="IYO35" s="2"/>
      <c r="IYP35" s="2"/>
      <c r="IYQ35" s="2"/>
      <c r="IYR35" s="2"/>
      <c r="IYS35" s="2"/>
      <c r="IYT35" s="2"/>
      <c r="IYU35" s="2"/>
      <c r="IYV35" s="2"/>
      <c r="IYW35" s="2"/>
      <c r="IYX35" s="2"/>
      <c r="IYY35" s="2"/>
      <c r="IYZ35" s="2"/>
      <c r="IZA35" s="2"/>
      <c r="IZB35" s="2"/>
      <c r="IZC35" s="2"/>
      <c r="IZD35" s="2"/>
      <c r="IZE35" s="2"/>
      <c r="IZF35" s="2"/>
      <c r="IZG35" s="2"/>
      <c r="IZH35" s="2"/>
      <c r="IZI35" s="2"/>
      <c r="IZJ35" s="2"/>
      <c r="IZK35" s="2"/>
      <c r="IZL35" s="2"/>
      <c r="IZM35" s="2"/>
      <c r="IZN35" s="2"/>
      <c r="IZO35" s="2"/>
      <c r="IZP35" s="2"/>
      <c r="IZQ35" s="2"/>
      <c r="IZR35" s="2"/>
      <c r="IZS35" s="2"/>
      <c r="IZT35" s="2"/>
      <c r="IZU35" s="2"/>
      <c r="IZV35" s="2"/>
      <c r="IZW35" s="2"/>
      <c r="IZX35" s="2"/>
      <c r="IZY35" s="2"/>
      <c r="IZZ35" s="2"/>
      <c r="JAA35" s="2"/>
      <c r="JAB35" s="2"/>
      <c r="JAC35" s="2"/>
      <c r="JAD35" s="2"/>
      <c r="JAE35" s="2"/>
      <c r="JAF35" s="2"/>
      <c r="JAG35" s="2"/>
      <c r="JAH35" s="2"/>
      <c r="JAI35" s="2"/>
      <c r="JAJ35" s="2"/>
      <c r="JAK35" s="2"/>
      <c r="JAL35" s="2"/>
      <c r="JAM35" s="2"/>
      <c r="JAN35" s="2"/>
      <c r="JAO35" s="2"/>
      <c r="JAP35" s="2"/>
      <c r="JAQ35" s="2"/>
      <c r="JAR35" s="2"/>
      <c r="JAS35" s="2"/>
      <c r="JAT35" s="2"/>
      <c r="JAU35" s="2"/>
      <c r="JAV35" s="2"/>
      <c r="JAW35" s="2"/>
      <c r="JAX35" s="2"/>
      <c r="JAY35" s="2"/>
      <c r="JAZ35" s="2"/>
      <c r="JBA35" s="2"/>
      <c r="JBB35" s="2"/>
      <c r="JBC35" s="2"/>
      <c r="JBD35" s="2"/>
      <c r="JBE35" s="2"/>
      <c r="JBF35" s="2"/>
      <c r="JBG35" s="2"/>
      <c r="JBH35" s="2"/>
      <c r="JBI35" s="2"/>
      <c r="JBJ35" s="2"/>
      <c r="JBK35" s="2"/>
      <c r="JBL35" s="2"/>
      <c r="JBM35" s="2"/>
      <c r="JBN35" s="2"/>
      <c r="JBO35" s="2"/>
      <c r="JBP35" s="2"/>
      <c r="JBQ35" s="2"/>
      <c r="JBR35" s="2"/>
      <c r="JBS35" s="2"/>
      <c r="JBT35" s="2"/>
      <c r="JBU35" s="2"/>
      <c r="JBV35" s="2"/>
      <c r="JBW35" s="2"/>
      <c r="JBX35" s="2"/>
      <c r="JBY35" s="2"/>
      <c r="JBZ35" s="2"/>
      <c r="JCA35" s="2"/>
      <c r="JCB35" s="2"/>
      <c r="JCC35" s="2"/>
      <c r="JCD35" s="2"/>
      <c r="JCE35" s="2"/>
      <c r="JCF35" s="2"/>
      <c r="JCG35" s="2"/>
      <c r="JCH35" s="2"/>
      <c r="JCI35" s="2"/>
      <c r="JCJ35" s="2"/>
      <c r="JCK35" s="2"/>
      <c r="JCL35" s="2"/>
      <c r="JCM35" s="2"/>
      <c r="JCN35" s="2"/>
      <c r="JCO35" s="2"/>
      <c r="JCP35" s="2"/>
      <c r="JCQ35" s="2"/>
      <c r="JCR35" s="2"/>
      <c r="JCS35" s="2"/>
      <c r="JCT35" s="2"/>
      <c r="JCU35" s="2"/>
      <c r="JCV35" s="2"/>
      <c r="JCW35" s="2"/>
      <c r="JCX35" s="2"/>
      <c r="JCY35" s="2"/>
      <c r="JCZ35" s="2"/>
      <c r="JDA35" s="2"/>
      <c r="JDB35" s="2"/>
      <c r="JDC35" s="2"/>
      <c r="JDD35" s="2"/>
      <c r="JDE35" s="2"/>
      <c r="JDF35" s="2"/>
      <c r="JDG35" s="2"/>
      <c r="JDH35" s="2"/>
      <c r="JDI35" s="2"/>
      <c r="JDJ35" s="2"/>
      <c r="JDK35" s="2"/>
      <c r="JDL35" s="2"/>
      <c r="JDM35" s="2"/>
      <c r="JDN35" s="2"/>
      <c r="JDO35" s="2"/>
      <c r="JDP35" s="2"/>
      <c r="JDQ35" s="2"/>
      <c r="JDR35" s="2"/>
      <c r="JDS35" s="2"/>
      <c r="JDT35" s="2"/>
      <c r="JDU35" s="2"/>
      <c r="JDV35" s="2"/>
      <c r="JDW35" s="2"/>
      <c r="JDX35" s="2"/>
      <c r="JDY35" s="2"/>
      <c r="JDZ35" s="2"/>
      <c r="JEA35" s="2"/>
      <c r="JEB35" s="2"/>
      <c r="JEC35" s="2"/>
      <c r="JED35" s="2"/>
      <c r="JEE35" s="2"/>
      <c r="JEF35" s="2"/>
      <c r="JEG35" s="2"/>
      <c r="JEH35" s="2"/>
      <c r="JEI35" s="2"/>
      <c r="JEJ35" s="2"/>
      <c r="JEK35" s="2"/>
      <c r="JEL35" s="2"/>
      <c r="JEM35" s="2"/>
      <c r="JEN35" s="2"/>
      <c r="JEO35" s="2"/>
      <c r="JEP35" s="2"/>
      <c r="JEQ35" s="2"/>
      <c r="JER35" s="2"/>
      <c r="JES35" s="2"/>
      <c r="JET35" s="2"/>
      <c r="JEU35" s="2"/>
      <c r="JEV35" s="2"/>
      <c r="JEW35" s="2"/>
      <c r="JEX35" s="2"/>
      <c r="JEY35" s="2"/>
      <c r="JEZ35" s="2"/>
      <c r="JFA35" s="2"/>
      <c r="JFB35" s="2"/>
      <c r="JFC35" s="2"/>
      <c r="JFD35" s="2"/>
      <c r="JFE35" s="2"/>
      <c r="JFF35" s="2"/>
      <c r="JFG35" s="2"/>
      <c r="JFH35" s="2"/>
      <c r="JFI35" s="2"/>
      <c r="JFJ35" s="2"/>
      <c r="JFK35" s="2"/>
      <c r="JFL35" s="2"/>
      <c r="JFM35" s="2"/>
      <c r="JFN35" s="2"/>
      <c r="JFO35" s="2"/>
      <c r="JFP35" s="2"/>
      <c r="JFQ35" s="2"/>
      <c r="JFR35" s="2"/>
      <c r="JFS35" s="2"/>
      <c r="JFT35" s="2"/>
      <c r="JFU35" s="2"/>
      <c r="JFV35" s="2"/>
      <c r="JFW35" s="2"/>
      <c r="JFX35" s="2"/>
      <c r="JFY35" s="2"/>
      <c r="JFZ35" s="2"/>
      <c r="JGA35" s="2"/>
      <c r="JGB35" s="2"/>
      <c r="JGC35" s="2"/>
      <c r="JGD35" s="2"/>
      <c r="JGE35" s="2"/>
      <c r="JGF35" s="2"/>
      <c r="JGG35" s="2"/>
      <c r="JGH35" s="2"/>
      <c r="JGI35" s="2"/>
      <c r="JGJ35" s="2"/>
      <c r="JGK35" s="2"/>
      <c r="JGL35" s="2"/>
      <c r="JGM35" s="2"/>
      <c r="JGN35" s="2"/>
      <c r="JGO35" s="2"/>
      <c r="JGP35" s="2"/>
      <c r="JGQ35" s="2"/>
      <c r="JGR35" s="2"/>
      <c r="JGS35" s="2"/>
      <c r="JGT35" s="2"/>
      <c r="JGU35" s="2"/>
      <c r="JGV35" s="2"/>
      <c r="JGW35" s="2"/>
      <c r="JGX35" s="2"/>
      <c r="JGY35" s="2"/>
      <c r="JGZ35" s="2"/>
      <c r="JHA35" s="2"/>
      <c r="JHB35" s="2"/>
      <c r="JHC35" s="2"/>
      <c r="JHD35" s="2"/>
      <c r="JHE35" s="2"/>
      <c r="JHF35" s="2"/>
      <c r="JHG35" s="2"/>
      <c r="JHH35" s="2"/>
      <c r="JHI35" s="2"/>
      <c r="JHJ35" s="2"/>
      <c r="JHK35" s="2"/>
      <c r="JHL35" s="2"/>
      <c r="JHM35" s="2"/>
      <c r="JHN35" s="2"/>
      <c r="JHO35" s="2"/>
      <c r="JHP35" s="2"/>
      <c r="JHQ35" s="2"/>
      <c r="JHR35" s="2"/>
      <c r="JHS35" s="2"/>
      <c r="JHT35" s="2"/>
      <c r="JHU35" s="2"/>
      <c r="JHV35" s="2"/>
      <c r="JHW35" s="2"/>
      <c r="JHX35" s="2"/>
      <c r="JHY35" s="2"/>
      <c r="JHZ35" s="2"/>
      <c r="JIA35" s="2"/>
      <c r="JIB35" s="2"/>
      <c r="JIC35" s="2"/>
      <c r="JID35" s="2"/>
      <c r="JIE35" s="2"/>
      <c r="JIF35" s="2"/>
      <c r="JIG35" s="2"/>
      <c r="JIH35" s="2"/>
      <c r="JII35" s="2"/>
      <c r="JIJ35" s="2"/>
      <c r="JIK35" s="2"/>
      <c r="JIL35" s="2"/>
      <c r="JIM35" s="2"/>
      <c r="JIN35" s="2"/>
      <c r="JIO35" s="2"/>
      <c r="JIP35" s="2"/>
      <c r="JIQ35" s="2"/>
      <c r="JIR35" s="2"/>
      <c r="JIS35" s="2"/>
      <c r="JIT35" s="2"/>
      <c r="JIU35" s="2"/>
      <c r="JIV35" s="2"/>
      <c r="JIW35" s="2"/>
      <c r="JIX35" s="2"/>
      <c r="JIY35" s="2"/>
      <c r="JIZ35" s="2"/>
      <c r="JJA35" s="2"/>
      <c r="JJB35" s="2"/>
      <c r="JJC35" s="2"/>
      <c r="JJD35" s="2"/>
      <c r="JJE35" s="2"/>
      <c r="JJF35" s="2"/>
      <c r="JJG35" s="2"/>
      <c r="JJH35" s="2"/>
      <c r="JJI35" s="2"/>
      <c r="JJJ35" s="2"/>
      <c r="JJK35" s="2"/>
      <c r="JJL35" s="2"/>
      <c r="JJM35" s="2"/>
      <c r="JJN35" s="2"/>
      <c r="JJO35" s="2"/>
      <c r="JJP35" s="2"/>
      <c r="JJQ35" s="2"/>
      <c r="JJR35" s="2"/>
      <c r="JJS35" s="2"/>
      <c r="JJT35" s="2"/>
      <c r="JJU35" s="2"/>
      <c r="JJV35" s="2"/>
      <c r="JJW35" s="2"/>
      <c r="JJX35" s="2"/>
      <c r="JJY35" s="2"/>
      <c r="JJZ35" s="2"/>
      <c r="JKA35" s="2"/>
      <c r="JKB35" s="2"/>
      <c r="JKC35" s="2"/>
      <c r="JKD35" s="2"/>
      <c r="JKE35" s="2"/>
      <c r="JKF35" s="2"/>
      <c r="JKG35" s="2"/>
      <c r="JKH35" s="2"/>
      <c r="JKI35" s="2"/>
      <c r="JKJ35" s="2"/>
      <c r="JKK35" s="2"/>
      <c r="JKL35" s="2"/>
      <c r="JKM35" s="2"/>
      <c r="JKN35" s="2"/>
      <c r="JKO35" s="2"/>
      <c r="JKP35" s="2"/>
      <c r="JKQ35" s="2"/>
      <c r="JKR35" s="2"/>
      <c r="JKS35" s="2"/>
      <c r="JKT35" s="2"/>
      <c r="JKU35" s="2"/>
      <c r="JKV35" s="2"/>
      <c r="JKW35" s="2"/>
      <c r="JKX35" s="2"/>
      <c r="JKY35" s="2"/>
      <c r="JKZ35" s="2"/>
      <c r="JLA35" s="2"/>
      <c r="JLB35" s="2"/>
      <c r="JLC35" s="2"/>
      <c r="JLD35" s="2"/>
      <c r="JLE35" s="2"/>
      <c r="JLF35" s="2"/>
      <c r="JLG35" s="2"/>
      <c r="JLH35" s="2"/>
      <c r="JLI35" s="2"/>
      <c r="JLJ35" s="2"/>
      <c r="JLK35" s="2"/>
      <c r="JLL35" s="2"/>
      <c r="JLM35" s="2"/>
      <c r="JLN35" s="2"/>
      <c r="JLO35" s="2"/>
      <c r="JLP35" s="2"/>
      <c r="JLQ35" s="2"/>
      <c r="JLR35" s="2"/>
      <c r="JLS35" s="2"/>
      <c r="JLT35" s="2"/>
      <c r="JLU35" s="2"/>
      <c r="JLV35" s="2"/>
      <c r="JLW35" s="2"/>
      <c r="JLX35" s="2"/>
      <c r="JLY35" s="2"/>
      <c r="JLZ35" s="2"/>
      <c r="JMA35" s="2"/>
      <c r="JMB35" s="2"/>
      <c r="JMC35" s="2"/>
      <c r="JMD35" s="2"/>
      <c r="JME35" s="2"/>
      <c r="JMF35" s="2"/>
      <c r="JMG35" s="2"/>
      <c r="JMH35" s="2"/>
      <c r="JMI35" s="2"/>
      <c r="JMJ35" s="2"/>
      <c r="JMK35" s="2"/>
      <c r="JML35" s="2"/>
      <c r="JMM35" s="2"/>
      <c r="JMN35" s="2"/>
      <c r="JMO35" s="2"/>
      <c r="JMP35" s="2"/>
      <c r="JMQ35" s="2"/>
      <c r="JMR35" s="2"/>
      <c r="JMS35" s="2"/>
      <c r="JMT35" s="2"/>
      <c r="JMU35" s="2"/>
      <c r="JMV35" s="2"/>
      <c r="JMW35" s="2"/>
      <c r="JMX35" s="2"/>
      <c r="JMY35" s="2"/>
      <c r="JMZ35" s="2"/>
      <c r="JNA35" s="2"/>
      <c r="JNB35" s="2"/>
      <c r="JNC35" s="2"/>
      <c r="JND35" s="2"/>
      <c r="JNE35" s="2"/>
      <c r="JNF35" s="2"/>
      <c r="JNG35" s="2"/>
      <c r="JNH35" s="2"/>
      <c r="JNI35" s="2"/>
      <c r="JNJ35" s="2"/>
      <c r="JNK35" s="2"/>
      <c r="JNL35" s="2"/>
      <c r="JNM35" s="2"/>
      <c r="JNN35" s="2"/>
      <c r="JNO35" s="2"/>
      <c r="JNP35" s="2"/>
      <c r="JNQ35" s="2"/>
      <c r="JNR35" s="2"/>
      <c r="JNS35" s="2"/>
      <c r="JNT35" s="2"/>
      <c r="JNU35" s="2"/>
      <c r="JNV35" s="2"/>
      <c r="JNW35" s="2"/>
      <c r="JNX35" s="2"/>
      <c r="JNY35" s="2"/>
      <c r="JNZ35" s="2"/>
      <c r="JOA35" s="2"/>
      <c r="JOB35" s="2"/>
      <c r="JOC35" s="2"/>
      <c r="JOD35" s="2"/>
      <c r="JOE35" s="2"/>
      <c r="JOF35" s="2"/>
      <c r="JOG35" s="2"/>
      <c r="JOH35" s="2"/>
      <c r="JOI35" s="2"/>
      <c r="JOJ35" s="2"/>
      <c r="JOK35" s="2"/>
      <c r="JOL35" s="2"/>
      <c r="JOM35" s="2"/>
      <c r="JON35" s="2"/>
      <c r="JOO35" s="2"/>
      <c r="JOP35" s="2"/>
      <c r="JOQ35" s="2"/>
      <c r="JOR35" s="2"/>
      <c r="JOS35" s="2"/>
      <c r="JOT35" s="2"/>
      <c r="JOU35" s="2"/>
      <c r="JOV35" s="2"/>
      <c r="JOW35" s="2"/>
      <c r="JOX35" s="2"/>
      <c r="JOY35" s="2"/>
      <c r="JOZ35" s="2"/>
      <c r="JPA35" s="2"/>
      <c r="JPB35" s="2"/>
      <c r="JPC35" s="2"/>
      <c r="JPD35" s="2"/>
      <c r="JPE35" s="2"/>
      <c r="JPF35" s="2"/>
      <c r="JPG35" s="2"/>
      <c r="JPH35" s="2"/>
      <c r="JPI35" s="2"/>
      <c r="JPJ35" s="2"/>
      <c r="JPK35" s="2"/>
      <c r="JPL35" s="2"/>
      <c r="JPM35" s="2"/>
      <c r="JPN35" s="2"/>
      <c r="JPO35" s="2"/>
      <c r="JPP35" s="2"/>
      <c r="JPQ35" s="2"/>
      <c r="JPR35" s="2"/>
      <c r="JPS35" s="2"/>
      <c r="JPT35" s="2"/>
      <c r="JPU35" s="2"/>
      <c r="JPV35" s="2"/>
      <c r="JPW35" s="2"/>
      <c r="JPX35" s="2"/>
      <c r="JPY35" s="2"/>
      <c r="JPZ35" s="2"/>
      <c r="JQA35" s="2"/>
      <c r="JQB35" s="2"/>
      <c r="JQC35" s="2"/>
      <c r="JQD35" s="2"/>
      <c r="JQE35" s="2"/>
      <c r="JQF35" s="2"/>
      <c r="JQG35" s="2"/>
      <c r="JQH35" s="2"/>
      <c r="JQI35" s="2"/>
      <c r="JQJ35" s="2"/>
      <c r="JQK35" s="2"/>
      <c r="JQL35" s="2"/>
      <c r="JQM35" s="2"/>
      <c r="JQN35" s="2"/>
      <c r="JQO35" s="2"/>
      <c r="JQP35" s="2"/>
      <c r="JQQ35" s="2"/>
      <c r="JQR35" s="2"/>
      <c r="JQS35" s="2"/>
      <c r="JQT35" s="2"/>
      <c r="JQU35" s="2"/>
      <c r="JQV35" s="2"/>
      <c r="JQW35" s="2"/>
      <c r="JQX35" s="2"/>
      <c r="JQY35" s="2"/>
      <c r="JQZ35" s="2"/>
      <c r="JRA35" s="2"/>
      <c r="JRB35" s="2"/>
      <c r="JRC35" s="2"/>
      <c r="JRD35" s="2"/>
      <c r="JRE35" s="2"/>
      <c r="JRF35" s="2"/>
      <c r="JRG35" s="2"/>
      <c r="JRH35" s="2"/>
      <c r="JRI35" s="2"/>
      <c r="JRJ35" s="2"/>
      <c r="JRK35" s="2"/>
      <c r="JRL35" s="2"/>
      <c r="JRM35" s="2"/>
      <c r="JRN35" s="2"/>
      <c r="JRO35" s="2"/>
      <c r="JRP35" s="2"/>
      <c r="JRQ35" s="2"/>
      <c r="JRR35" s="2"/>
      <c r="JRS35" s="2"/>
      <c r="JRT35" s="2"/>
      <c r="JRU35" s="2"/>
      <c r="JRV35" s="2"/>
      <c r="JRW35" s="2"/>
      <c r="JRX35" s="2"/>
      <c r="JRY35" s="2"/>
      <c r="JRZ35" s="2"/>
      <c r="JSA35" s="2"/>
      <c r="JSB35" s="2"/>
      <c r="JSC35" s="2"/>
      <c r="JSD35" s="2"/>
      <c r="JSE35" s="2"/>
      <c r="JSF35" s="2"/>
      <c r="JSG35" s="2"/>
      <c r="JSH35" s="2"/>
      <c r="JSI35" s="2"/>
      <c r="JSJ35" s="2"/>
      <c r="JSK35" s="2"/>
      <c r="JSL35" s="2"/>
      <c r="JSM35" s="2"/>
      <c r="JSN35" s="2"/>
      <c r="JSO35" s="2"/>
      <c r="JSP35" s="2"/>
      <c r="JSQ35" s="2"/>
      <c r="JSR35" s="2"/>
      <c r="JSS35" s="2"/>
      <c r="JST35" s="2"/>
      <c r="JSU35" s="2"/>
      <c r="JSV35" s="2"/>
      <c r="JSW35" s="2"/>
      <c r="JSX35" s="2"/>
      <c r="JSY35" s="2"/>
      <c r="JSZ35" s="2"/>
      <c r="JTA35" s="2"/>
      <c r="JTB35" s="2"/>
      <c r="JTC35" s="2"/>
      <c r="JTD35" s="2"/>
      <c r="JTE35" s="2"/>
      <c r="JTF35" s="2"/>
      <c r="JTG35" s="2"/>
      <c r="JTH35" s="2"/>
      <c r="JTI35" s="2"/>
      <c r="JTJ35" s="2"/>
      <c r="JTK35" s="2"/>
      <c r="JTL35" s="2"/>
      <c r="JTM35" s="2"/>
      <c r="JTN35" s="2"/>
      <c r="JTO35" s="2"/>
      <c r="JTP35" s="2"/>
      <c r="JTQ35" s="2"/>
      <c r="JTR35" s="2"/>
      <c r="JTS35" s="2"/>
      <c r="JTT35" s="2"/>
      <c r="JTU35" s="2"/>
      <c r="JTV35" s="2"/>
      <c r="JTW35" s="2"/>
      <c r="JTX35" s="2"/>
      <c r="JTY35" s="2"/>
      <c r="JTZ35" s="2"/>
      <c r="JUA35" s="2"/>
      <c r="JUB35" s="2"/>
      <c r="JUC35" s="2"/>
      <c r="JUD35" s="2"/>
      <c r="JUE35" s="2"/>
      <c r="JUF35" s="2"/>
      <c r="JUG35" s="2"/>
      <c r="JUH35" s="2"/>
      <c r="JUI35" s="2"/>
      <c r="JUJ35" s="2"/>
      <c r="JUK35" s="2"/>
      <c r="JUL35" s="2"/>
      <c r="JUM35" s="2"/>
      <c r="JUN35" s="2"/>
      <c r="JUO35" s="2"/>
      <c r="JUP35" s="2"/>
      <c r="JUQ35" s="2"/>
      <c r="JUR35" s="2"/>
      <c r="JUS35" s="2"/>
      <c r="JUT35" s="2"/>
      <c r="JUU35" s="2"/>
      <c r="JUV35" s="2"/>
      <c r="JUW35" s="2"/>
      <c r="JUX35" s="2"/>
      <c r="JUY35" s="2"/>
      <c r="JUZ35" s="2"/>
      <c r="JVA35" s="2"/>
      <c r="JVB35" s="2"/>
      <c r="JVC35" s="2"/>
      <c r="JVD35" s="2"/>
      <c r="JVE35" s="2"/>
      <c r="JVF35" s="2"/>
      <c r="JVG35" s="2"/>
      <c r="JVH35" s="2"/>
      <c r="JVI35" s="2"/>
      <c r="JVJ35" s="2"/>
      <c r="JVK35" s="2"/>
      <c r="JVL35" s="2"/>
      <c r="JVM35" s="2"/>
      <c r="JVN35" s="2"/>
      <c r="JVO35" s="2"/>
      <c r="JVP35" s="2"/>
      <c r="JVQ35" s="2"/>
      <c r="JVR35" s="2"/>
      <c r="JVS35" s="2"/>
      <c r="JVT35" s="2"/>
      <c r="JVU35" s="2"/>
      <c r="JVV35" s="2"/>
      <c r="JVW35" s="2"/>
      <c r="JVX35" s="2"/>
      <c r="JVY35" s="2"/>
      <c r="JVZ35" s="2"/>
      <c r="JWA35" s="2"/>
      <c r="JWB35" s="2"/>
      <c r="JWC35" s="2"/>
      <c r="JWD35" s="2"/>
      <c r="JWE35" s="2"/>
      <c r="JWF35" s="2"/>
      <c r="JWG35" s="2"/>
      <c r="JWH35" s="2"/>
      <c r="JWI35" s="2"/>
      <c r="JWJ35" s="2"/>
      <c r="JWK35" s="2"/>
      <c r="JWL35" s="2"/>
      <c r="JWM35" s="2"/>
      <c r="JWN35" s="2"/>
      <c r="JWO35" s="2"/>
      <c r="JWP35" s="2"/>
      <c r="JWQ35" s="2"/>
      <c r="JWR35" s="2"/>
      <c r="JWS35" s="2"/>
      <c r="JWT35" s="2"/>
      <c r="JWU35" s="2"/>
      <c r="JWV35" s="2"/>
      <c r="JWW35" s="2"/>
      <c r="JWX35" s="2"/>
      <c r="JWY35" s="2"/>
      <c r="JWZ35" s="2"/>
      <c r="JXA35" s="2"/>
      <c r="JXB35" s="2"/>
      <c r="JXC35" s="2"/>
      <c r="JXD35" s="2"/>
      <c r="JXE35" s="2"/>
      <c r="JXF35" s="2"/>
      <c r="JXG35" s="2"/>
      <c r="JXH35" s="2"/>
      <c r="JXI35" s="2"/>
      <c r="JXJ35" s="2"/>
      <c r="JXK35" s="2"/>
      <c r="JXL35" s="2"/>
      <c r="JXM35" s="2"/>
      <c r="JXN35" s="2"/>
      <c r="JXO35" s="2"/>
      <c r="JXP35" s="2"/>
      <c r="JXQ35" s="2"/>
      <c r="JXR35" s="2"/>
      <c r="JXS35" s="2"/>
      <c r="JXT35" s="2"/>
      <c r="JXU35" s="2"/>
      <c r="JXV35" s="2"/>
      <c r="JXW35" s="2"/>
      <c r="JXX35" s="2"/>
      <c r="JXY35" s="2"/>
      <c r="JXZ35" s="2"/>
      <c r="JYA35" s="2"/>
      <c r="JYB35" s="2"/>
      <c r="JYC35" s="2"/>
      <c r="JYD35" s="2"/>
      <c r="JYE35" s="2"/>
      <c r="JYF35" s="2"/>
      <c r="JYG35" s="2"/>
      <c r="JYH35" s="2"/>
      <c r="JYI35" s="2"/>
      <c r="JYJ35" s="2"/>
      <c r="JYK35" s="2"/>
      <c r="JYL35" s="2"/>
      <c r="JYM35" s="2"/>
      <c r="JYN35" s="2"/>
      <c r="JYO35" s="2"/>
      <c r="JYP35" s="2"/>
      <c r="JYQ35" s="2"/>
      <c r="JYR35" s="2"/>
      <c r="JYS35" s="2"/>
      <c r="JYT35" s="2"/>
      <c r="JYU35" s="2"/>
      <c r="JYV35" s="2"/>
      <c r="JYW35" s="2"/>
      <c r="JYX35" s="2"/>
      <c r="JYY35" s="2"/>
      <c r="JYZ35" s="2"/>
      <c r="JZA35" s="2"/>
      <c r="JZB35" s="2"/>
      <c r="JZC35" s="2"/>
      <c r="JZD35" s="2"/>
      <c r="JZE35" s="2"/>
      <c r="JZF35" s="2"/>
      <c r="JZG35" s="2"/>
      <c r="JZH35" s="2"/>
      <c r="JZI35" s="2"/>
      <c r="JZJ35" s="2"/>
      <c r="JZK35" s="2"/>
      <c r="JZL35" s="2"/>
      <c r="JZM35" s="2"/>
      <c r="JZN35" s="2"/>
      <c r="JZO35" s="2"/>
      <c r="JZP35" s="2"/>
      <c r="JZQ35" s="2"/>
      <c r="JZR35" s="2"/>
      <c r="JZS35" s="2"/>
      <c r="JZT35" s="2"/>
      <c r="JZU35" s="2"/>
      <c r="JZV35" s="2"/>
      <c r="JZW35" s="2"/>
      <c r="JZX35" s="2"/>
      <c r="JZY35" s="2"/>
      <c r="JZZ35" s="2"/>
      <c r="KAA35" s="2"/>
      <c r="KAB35" s="2"/>
      <c r="KAC35" s="2"/>
      <c r="KAD35" s="2"/>
      <c r="KAE35" s="2"/>
      <c r="KAF35" s="2"/>
      <c r="KAG35" s="2"/>
      <c r="KAH35" s="2"/>
      <c r="KAI35" s="2"/>
      <c r="KAJ35" s="2"/>
      <c r="KAK35" s="2"/>
      <c r="KAL35" s="2"/>
      <c r="KAM35" s="2"/>
      <c r="KAN35" s="2"/>
      <c r="KAO35" s="2"/>
      <c r="KAP35" s="2"/>
      <c r="KAQ35" s="2"/>
      <c r="KAR35" s="2"/>
      <c r="KAS35" s="2"/>
      <c r="KAT35" s="2"/>
      <c r="KAU35" s="2"/>
      <c r="KAV35" s="2"/>
      <c r="KAW35" s="2"/>
      <c r="KAX35" s="2"/>
      <c r="KAY35" s="2"/>
      <c r="KAZ35" s="2"/>
      <c r="KBA35" s="2"/>
      <c r="KBB35" s="2"/>
      <c r="KBC35" s="2"/>
      <c r="KBD35" s="2"/>
      <c r="KBE35" s="2"/>
      <c r="KBF35" s="2"/>
      <c r="KBG35" s="2"/>
      <c r="KBH35" s="2"/>
      <c r="KBI35" s="2"/>
      <c r="KBJ35" s="2"/>
      <c r="KBK35" s="2"/>
      <c r="KBL35" s="2"/>
      <c r="KBM35" s="2"/>
      <c r="KBN35" s="2"/>
      <c r="KBO35" s="2"/>
      <c r="KBP35" s="2"/>
      <c r="KBQ35" s="2"/>
      <c r="KBR35" s="2"/>
      <c r="KBS35" s="2"/>
      <c r="KBT35" s="2"/>
      <c r="KBU35" s="2"/>
      <c r="KBV35" s="2"/>
      <c r="KBW35" s="2"/>
      <c r="KBX35" s="2"/>
      <c r="KBY35" s="2"/>
      <c r="KBZ35" s="2"/>
      <c r="KCA35" s="2"/>
      <c r="KCB35" s="2"/>
      <c r="KCC35" s="2"/>
      <c r="KCD35" s="2"/>
      <c r="KCE35" s="2"/>
      <c r="KCF35" s="2"/>
      <c r="KCG35" s="2"/>
      <c r="KCH35" s="2"/>
      <c r="KCI35" s="2"/>
      <c r="KCJ35" s="2"/>
      <c r="KCK35" s="2"/>
      <c r="KCL35" s="2"/>
      <c r="KCM35" s="2"/>
      <c r="KCN35" s="2"/>
      <c r="KCO35" s="2"/>
      <c r="KCP35" s="2"/>
      <c r="KCQ35" s="2"/>
      <c r="KCR35" s="2"/>
      <c r="KCS35" s="2"/>
      <c r="KCT35" s="2"/>
      <c r="KCU35" s="2"/>
      <c r="KCV35" s="2"/>
      <c r="KCW35" s="2"/>
      <c r="KCX35" s="2"/>
      <c r="KCY35" s="2"/>
      <c r="KCZ35" s="2"/>
      <c r="KDA35" s="2"/>
      <c r="KDB35" s="2"/>
      <c r="KDC35" s="2"/>
      <c r="KDD35" s="2"/>
      <c r="KDE35" s="2"/>
      <c r="KDF35" s="2"/>
      <c r="KDG35" s="2"/>
      <c r="KDH35" s="2"/>
      <c r="KDI35" s="2"/>
      <c r="KDJ35" s="2"/>
      <c r="KDK35" s="2"/>
      <c r="KDL35" s="2"/>
      <c r="KDM35" s="2"/>
      <c r="KDN35" s="2"/>
      <c r="KDO35" s="2"/>
      <c r="KDP35" s="2"/>
      <c r="KDQ35" s="2"/>
      <c r="KDR35" s="2"/>
      <c r="KDS35" s="2"/>
      <c r="KDT35" s="2"/>
      <c r="KDU35" s="2"/>
      <c r="KDV35" s="2"/>
      <c r="KDW35" s="2"/>
      <c r="KDX35" s="2"/>
      <c r="KDY35" s="2"/>
      <c r="KDZ35" s="2"/>
      <c r="KEA35" s="2"/>
      <c r="KEB35" s="2"/>
      <c r="KEC35" s="2"/>
      <c r="KED35" s="2"/>
      <c r="KEE35" s="2"/>
      <c r="KEF35" s="2"/>
      <c r="KEG35" s="2"/>
      <c r="KEH35" s="2"/>
      <c r="KEI35" s="2"/>
      <c r="KEJ35" s="2"/>
      <c r="KEK35" s="2"/>
      <c r="KEL35" s="2"/>
      <c r="KEM35" s="2"/>
      <c r="KEN35" s="2"/>
      <c r="KEO35" s="2"/>
      <c r="KEP35" s="2"/>
      <c r="KEQ35" s="2"/>
      <c r="KER35" s="2"/>
      <c r="KES35" s="2"/>
      <c r="KET35" s="2"/>
      <c r="KEU35" s="2"/>
      <c r="KEV35" s="2"/>
      <c r="KEW35" s="2"/>
      <c r="KEX35" s="2"/>
      <c r="KEY35" s="2"/>
      <c r="KEZ35" s="2"/>
      <c r="KFA35" s="2"/>
      <c r="KFB35" s="2"/>
      <c r="KFC35" s="2"/>
      <c r="KFD35" s="2"/>
      <c r="KFE35" s="2"/>
      <c r="KFF35" s="2"/>
      <c r="KFG35" s="2"/>
      <c r="KFH35" s="2"/>
      <c r="KFI35" s="2"/>
      <c r="KFJ35" s="2"/>
      <c r="KFK35" s="2"/>
      <c r="KFL35" s="2"/>
      <c r="KFM35" s="2"/>
      <c r="KFN35" s="2"/>
      <c r="KFO35" s="2"/>
      <c r="KFP35" s="2"/>
      <c r="KFQ35" s="2"/>
      <c r="KFR35" s="2"/>
      <c r="KFS35" s="2"/>
      <c r="KFT35" s="2"/>
      <c r="KFU35" s="2"/>
      <c r="KFV35" s="2"/>
      <c r="KFW35" s="2"/>
      <c r="KFX35" s="2"/>
      <c r="KFY35" s="2"/>
      <c r="KFZ35" s="2"/>
      <c r="KGA35" s="2"/>
      <c r="KGB35" s="2"/>
      <c r="KGC35" s="2"/>
      <c r="KGD35" s="2"/>
      <c r="KGE35" s="2"/>
      <c r="KGF35" s="2"/>
      <c r="KGG35" s="2"/>
      <c r="KGH35" s="2"/>
      <c r="KGI35" s="2"/>
      <c r="KGJ35" s="2"/>
      <c r="KGK35" s="2"/>
      <c r="KGL35" s="2"/>
      <c r="KGM35" s="2"/>
      <c r="KGN35" s="2"/>
      <c r="KGO35" s="2"/>
      <c r="KGP35" s="2"/>
      <c r="KGQ35" s="2"/>
      <c r="KGR35" s="2"/>
      <c r="KGS35" s="2"/>
      <c r="KGT35" s="2"/>
      <c r="KGU35" s="2"/>
      <c r="KGV35" s="2"/>
      <c r="KGW35" s="2"/>
      <c r="KGX35" s="2"/>
      <c r="KGY35" s="2"/>
      <c r="KGZ35" s="2"/>
      <c r="KHA35" s="2"/>
      <c r="KHB35" s="2"/>
      <c r="KHC35" s="2"/>
      <c r="KHD35" s="2"/>
      <c r="KHE35" s="2"/>
      <c r="KHF35" s="2"/>
      <c r="KHG35" s="2"/>
      <c r="KHH35" s="2"/>
      <c r="KHI35" s="2"/>
      <c r="KHJ35" s="2"/>
      <c r="KHK35" s="2"/>
      <c r="KHL35" s="2"/>
      <c r="KHM35" s="2"/>
      <c r="KHN35" s="2"/>
      <c r="KHO35" s="2"/>
      <c r="KHP35" s="2"/>
      <c r="KHQ35" s="2"/>
      <c r="KHR35" s="2"/>
      <c r="KHS35" s="2"/>
      <c r="KHT35" s="2"/>
      <c r="KHU35" s="2"/>
      <c r="KHV35" s="2"/>
      <c r="KHW35" s="2"/>
      <c r="KHX35" s="2"/>
      <c r="KHY35" s="2"/>
      <c r="KHZ35" s="2"/>
      <c r="KIA35" s="2"/>
      <c r="KIB35" s="2"/>
      <c r="KIC35" s="2"/>
      <c r="KID35" s="2"/>
      <c r="KIE35" s="2"/>
      <c r="KIF35" s="2"/>
      <c r="KIG35" s="2"/>
      <c r="KIH35" s="2"/>
      <c r="KII35" s="2"/>
      <c r="KIJ35" s="2"/>
      <c r="KIK35" s="2"/>
      <c r="KIL35" s="2"/>
      <c r="KIM35" s="2"/>
      <c r="KIN35" s="2"/>
      <c r="KIO35" s="2"/>
      <c r="KIP35" s="2"/>
      <c r="KIQ35" s="2"/>
      <c r="KIR35" s="2"/>
      <c r="KIS35" s="2"/>
      <c r="KIT35" s="2"/>
      <c r="KIU35" s="2"/>
      <c r="KIV35" s="2"/>
      <c r="KIW35" s="2"/>
      <c r="KIX35" s="2"/>
      <c r="KIY35" s="2"/>
      <c r="KIZ35" s="2"/>
      <c r="KJA35" s="2"/>
      <c r="KJB35" s="2"/>
      <c r="KJC35" s="2"/>
      <c r="KJD35" s="2"/>
      <c r="KJE35" s="2"/>
      <c r="KJF35" s="2"/>
      <c r="KJG35" s="2"/>
      <c r="KJH35" s="2"/>
      <c r="KJI35" s="2"/>
      <c r="KJJ35" s="2"/>
      <c r="KJK35" s="2"/>
      <c r="KJL35" s="2"/>
      <c r="KJM35" s="2"/>
      <c r="KJN35" s="2"/>
      <c r="KJO35" s="2"/>
      <c r="KJP35" s="2"/>
      <c r="KJQ35" s="2"/>
      <c r="KJR35" s="2"/>
      <c r="KJS35" s="2"/>
      <c r="KJT35" s="2"/>
      <c r="KJU35" s="2"/>
      <c r="KJV35" s="2"/>
      <c r="KJW35" s="2"/>
      <c r="KJX35" s="2"/>
      <c r="KJY35" s="2"/>
      <c r="KJZ35" s="2"/>
      <c r="KKA35" s="2"/>
      <c r="KKB35" s="2"/>
      <c r="KKC35" s="2"/>
      <c r="KKD35" s="2"/>
      <c r="KKE35" s="2"/>
      <c r="KKF35" s="2"/>
      <c r="KKG35" s="2"/>
      <c r="KKH35" s="2"/>
      <c r="KKI35" s="2"/>
      <c r="KKJ35" s="2"/>
      <c r="KKK35" s="2"/>
      <c r="KKL35" s="2"/>
      <c r="KKM35" s="2"/>
      <c r="KKN35" s="2"/>
      <c r="KKO35" s="2"/>
      <c r="KKP35" s="2"/>
      <c r="KKQ35" s="2"/>
      <c r="KKR35" s="2"/>
      <c r="KKS35" s="2"/>
      <c r="KKT35" s="2"/>
      <c r="KKU35" s="2"/>
      <c r="KKV35" s="2"/>
      <c r="KKW35" s="2"/>
      <c r="KKX35" s="2"/>
      <c r="KKY35" s="2"/>
      <c r="KKZ35" s="2"/>
      <c r="KLA35" s="2"/>
      <c r="KLB35" s="2"/>
      <c r="KLC35" s="2"/>
      <c r="KLD35" s="2"/>
      <c r="KLE35" s="2"/>
      <c r="KLF35" s="2"/>
      <c r="KLG35" s="2"/>
      <c r="KLH35" s="2"/>
      <c r="KLI35" s="2"/>
      <c r="KLJ35" s="2"/>
      <c r="KLK35" s="2"/>
      <c r="KLL35" s="2"/>
      <c r="KLM35" s="2"/>
      <c r="KLN35" s="2"/>
      <c r="KLO35" s="2"/>
      <c r="KLP35" s="2"/>
      <c r="KLQ35" s="2"/>
      <c r="KLR35" s="2"/>
      <c r="KLS35" s="2"/>
      <c r="KLT35" s="2"/>
      <c r="KLU35" s="2"/>
      <c r="KLV35" s="2"/>
      <c r="KLW35" s="2"/>
      <c r="KLX35" s="2"/>
      <c r="KLY35" s="2"/>
      <c r="KLZ35" s="2"/>
      <c r="KMA35" s="2"/>
      <c r="KMB35" s="2"/>
      <c r="KMC35" s="2"/>
      <c r="KMD35" s="2"/>
      <c r="KME35" s="2"/>
      <c r="KMF35" s="2"/>
      <c r="KMG35" s="2"/>
      <c r="KMH35" s="2"/>
      <c r="KMI35" s="2"/>
      <c r="KMJ35" s="2"/>
      <c r="KMK35" s="2"/>
      <c r="KML35" s="2"/>
      <c r="KMM35" s="2"/>
      <c r="KMN35" s="2"/>
      <c r="KMO35" s="2"/>
      <c r="KMP35" s="2"/>
      <c r="KMQ35" s="2"/>
      <c r="KMR35" s="2"/>
      <c r="KMS35" s="2"/>
      <c r="KMT35" s="2"/>
      <c r="KMU35" s="2"/>
      <c r="KMV35" s="2"/>
      <c r="KMW35" s="2"/>
      <c r="KMX35" s="2"/>
      <c r="KMY35" s="2"/>
      <c r="KMZ35" s="2"/>
      <c r="KNA35" s="2"/>
      <c r="KNB35" s="2"/>
      <c r="KNC35" s="2"/>
      <c r="KND35" s="2"/>
      <c r="KNE35" s="2"/>
      <c r="KNF35" s="2"/>
      <c r="KNG35" s="2"/>
      <c r="KNH35" s="2"/>
      <c r="KNI35" s="2"/>
      <c r="KNJ35" s="2"/>
      <c r="KNK35" s="2"/>
      <c r="KNL35" s="2"/>
      <c r="KNM35" s="2"/>
      <c r="KNN35" s="2"/>
      <c r="KNO35" s="2"/>
      <c r="KNP35" s="2"/>
      <c r="KNQ35" s="2"/>
      <c r="KNR35" s="2"/>
      <c r="KNS35" s="2"/>
      <c r="KNT35" s="2"/>
      <c r="KNU35" s="2"/>
      <c r="KNV35" s="2"/>
      <c r="KNW35" s="2"/>
      <c r="KNX35" s="2"/>
      <c r="KNY35" s="2"/>
      <c r="KNZ35" s="2"/>
      <c r="KOA35" s="2"/>
      <c r="KOB35" s="2"/>
      <c r="KOC35" s="2"/>
      <c r="KOD35" s="2"/>
      <c r="KOE35" s="2"/>
      <c r="KOF35" s="2"/>
      <c r="KOG35" s="2"/>
      <c r="KOH35" s="2"/>
      <c r="KOI35" s="2"/>
      <c r="KOJ35" s="2"/>
      <c r="KOK35" s="2"/>
      <c r="KOL35" s="2"/>
      <c r="KOM35" s="2"/>
      <c r="KON35" s="2"/>
      <c r="KOO35" s="2"/>
      <c r="KOP35" s="2"/>
      <c r="KOQ35" s="2"/>
      <c r="KOR35" s="2"/>
      <c r="KOS35" s="2"/>
      <c r="KOT35" s="2"/>
      <c r="KOU35" s="2"/>
      <c r="KOV35" s="2"/>
      <c r="KOW35" s="2"/>
      <c r="KOX35" s="2"/>
      <c r="KOY35" s="2"/>
      <c r="KOZ35" s="2"/>
      <c r="KPA35" s="2"/>
      <c r="KPB35" s="2"/>
      <c r="KPC35" s="2"/>
      <c r="KPD35" s="2"/>
      <c r="KPE35" s="2"/>
      <c r="KPF35" s="2"/>
      <c r="KPG35" s="2"/>
      <c r="KPH35" s="2"/>
      <c r="KPI35" s="2"/>
      <c r="KPJ35" s="2"/>
      <c r="KPK35" s="2"/>
      <c r="KPL35" s="2"/>
      <c r="KPM35" s="2"/>
      <c r="KPN35" s="2"/>
      <c r="KPO35" s="2"/>
      <c r="KPP35" s="2"/>
      <c r="KPQ35" s="2"/>
      <c r="KPR35" s="2"/>
      <c r="KPS35" s="2"/>
      <c r="KPT35" s="2"/>
      <c r="KPU35" s="2"/>
      <c r="KPV35" s="2"/>
      <c r="KPW35" s="2"/>
      <c r="KPX35" s="2"/>
      <c r="KPY35" s="2"/>
      <c r="KPZ35" s="2"/>
      <c r="KQA35" s="2"/>
      <c r="KQB35" s="2"/>
      <c r="KQC35" s="2"/>
      <c r="KQD35" s="2"/>
      <c r="KQE35" s="2"/>
      <c r="KQF35" s="2"/>
      <c r="KQG35" s="2"/>
      <c r="KQH35" s="2"/>
      <c r="KQI35" s="2"/>
      <c r="KQJ35" s="2"/>
      <c r="KQK35" s="2"/>
      <c r="KQL35" s="2"/>
      <c r="KQM35" s="2"/>
      <c r="KQN35" s="2"/>
      <c r="KQO35" s="2"/>
      <c r="KQP35" s="2"/>
      <c r="KQQ35" s="2"/>
      <c r="KQR35" s="2"/>
      <c r="KQS35" s="2"/>
      <c r="KQT35" s="2"/>
      <c r="KQU35" s="2"/>
      <c r="KQV35" s="2"/>
      <c r="KQW35" s="2"/>
      <c r="KQX35" s="2"/>
      <c r="KQY35" s="2"/>
      <c r="KQZ35" s="2"/>
      <c r="KRA35" s="2"/>
      <c r="KRB35" s="2"/>
      <c r="KRC35" s="2"/>
      <c r="KRD35" s="2"/>
      <c r="KRE35" s="2"/>
      <c r="KRF35" s="2"/>
      <c r="KRG35" s="2"/>
      <c r="KRH35" s="2"/>
      <c r="KRI35" s="2"/>
      <c r="KRJ35" s="2"/>
      <c r="KRK35" s="2"/>
      <c r="KRL35" s="2"/>
      <c r="KRM35" s="2"/>
      <c r="KRN35" s="2"/>
      <c r="KRO35" s="2"/>
      <c r="KRP35" s="2"/>
      <c r="KRQ35" s="2"/>
      <c r="KRR35" s="2"/>
      <c r="KRS35" s="2"/>
      <c r="KRT35" s="2"/>
      <c r="KRU35" s="2"/>
      <c r="KRV35" s="2"/>
      <c r="KRW35" s="2"/>
      <c r="KRX35" s="2"/>
      <c r="KRY35" s="2"/>
      <c r="KRZ35" s="2"/>
      <c r="KSA35" s="2"/>
      <c r="KSB35" s="2"/>
      <c r="KSC35" s="2"/>
      <c r="KSD35" s="2"/>
      <c r="KSE35" s="2"/>
      <c r="KSF35" s="2"/>
      <c r="KSG35" s="2"/>
      <c r="KSH35" s="2"/>
      <c r="KSI35" s="2"/>
      <c r="KSJ35" s="2"/>
      <c r="KSK35" s="2"/>
      <c r="KSL35" s="2"/>
      <c r="KSM35" s="2"/>
      <c r="KSN35" s="2"/>
      <c r="KSO35" s="2"/>
      <c r="KSP35" s="2"/>
      <c r="KSQ35" s="2"/>
      <c r="KSR35" s="2"/>
      <c r="KSS35" s="2"/>
      <c r="KST35" s="2"/>
      <c r="KSU35" s="2"/>
      <c r="KSV35" s="2"/>
      <c r="KSW35" s="2"/>
      <c r="KSX35" s="2"/>
      <c r="KSY35" s="2"/>
      <c r="KSZ35" s="2"/>
      <c r="KTA35" s="2"/>
      <c r="KTB35" s="2"/>
      <c r="KTC35" s="2"/>
      <c r="KTD35" s="2"/>
      <c r="KTE35" s="2"/>
      <c r="KTF35" s="2"/>
      <c r="KTG35" s="2"/>
      <c r="KTH35" s="2"/>
      <c r="KTI35" s="2"/>
      <c r="KTJ35" s="2"/>
      <c r="KTK35" s="2"/>
      <c r="KTL35" s="2"/>
      <c r="KTM35" s="2"/>
      <c r="KTN35" s="2"/>
      <c r="KTO35" s="2"/>
      <c r="KTP35" s="2"/>
      <c r="KTQ35" s="2"/>
      <c r="KTR35" s="2"/>
      <c r="KTS35" s="2"/>
      <c r="KTT35" s="2"/>
      <c r="KTU35" s="2"/>
      <c r="KTV35" s="2"/>
      <c r="KTW35" s="2"/>
      <c r="KTX35" s="2"/>
      <c r="KTY35" s="2"/>
      <c r="KTZ35" s="2"/>
      <c r="KUA35" s="2"/>
      <c r="KUB35" s="2"/>
      <c r="KUC35" s="2"/>
      <c r="KUD35" s="2"/>
      <c r="KUE35" s="2"/>
      <c r="KUF35" s="2"/>
      <c r="KUG35" s="2"/>
      <c r="KUH35" s="2"/>
      <c r="KUI35" s="2"/>
      <c r="KUJ35" s="2"/>
      <c r="KUK35" s="2"/>
      <c r="KUL35" s="2"/>
      <c r="KUM35" s="2"/>
      <c r="KUN35" s="2"/>
      <c r="KUO35" s="2"/>
      <c r="KUP35" s="2"/>
      <c r="KUQ35" s="2"/>
      <c r="KUR35" s="2"/>
      <c r="KUS35" s="2"/>
      <c r="KUT35" s="2"/>
      <c r="KUU35" s="2"/>
      <c r="KUV35" s="2"/>
      <c r="KUW35" s="2"/>
      <c r="KUX35" s="2"/>
      <c r="KUY35" s="2"/>
      <c r="KUZ35" s="2"/>
      <c r="KVA35" s="2"/>
      <c r="KVB35" s="2"/>
      <c r="KVC35" s="2"/>
      <c r="KVD35" s="2"/>
      <c r="KVE35" s="2"/>
      <c r="KVF35" s="2"/>
      <c r="KVG35" s="2"/>
      <c r="KVH35" s="2"/>
      <c r="KVI35" s="2"/>
      <c r="KVJ35" s="2"/>
      <c r="KVK35" s="2"/>
      <c r="KVL35" s="2"/>
      <c r="KVM35" s="2"/>
      <c r="KVN35" s="2"/>
      <c r="KVO35" s="2"/>
      <c r="KVP35" s="2"/>
      <c r="KVQ35" s="2"/>
      <c r="KVR35" s="2"/>
      <c r="KVS35" s="2"/>
      <c r="KVT35" s="2"/>
      <c r="KVU35" s="2"/>
      <c r="KVV35" s="2"/>
      <c r="KVW35" s="2"/>
      <c r="KVX35" s="2"/>
      <c r="KVY35" s="2"/>
      <c r="KVZ35" s="2"/>
      <c r="KWA35" s="2"/>
      <c r="KWB35" s="2"/>
      <c r="KWC35" s="2"/>
      <c r="KWD35" s="2"/>
      <c r="KWE35" s="2"/>
      <c r="KWF35" s="2"/>
      <c r="KWG35" s="2"/>
      <c r="KWH35" s="2"/>
      <c r="KWI35" s="2"/>
      <c r="KWJ35" s="2"/>
      <c r="KWK35" s="2"/>
      <c r="KWL35" s="2"/>
      <c r="KWM35" s="2"/>
      <c r="KWN35" s="2"/>
      <c r="KWO35" s="2"/>
      <c r="KWP35" s="2"/>
      <c r="KWQ35" s="2"/>
      <c r="KWR35" s="2"/>
      <c r="KWS35" s="2"/>
      <c r="KWT35" s="2"/>
      <c r="KWU35" s="2"/>
      <c r="KWV35" s="2"/>
      <c r="KWW35" s="2"/>
      <c r="KWX35" s="2"/>
      <c r="KWY35" s="2"/>
      <c r="KWZ35" s="2"/>
      <c r="KXA35" s="2"/>
      <c r="KXB35" s="2"/>
      <c r="KXC35" s="2"/>
      <c r="KXD35" s="2"/>
      <c r="KXE35" s="2"/>
      <c r="KXF35" s="2"/>
      <c r="KXG35" s="2"/>
      <c r="KXH35" s="2"/>
      <c r="KXI35" s="2"/>
      <c r="KXJ35" s="2"/>
      <c r="KXK35" s="2"/>
      <c r="KXL35" s="2"/>
      <c r="KXM35" s="2"/>
      <c r="KXN35" s="2"/>
      <c r="KXO35" s="2"/>
      <c r="KXP35" s="2"/>
      <c r="KXQ35" s="2"/>
      <c r="KXR35" s="2"/>
      <c r="KXS35" s="2"/>
      <c r="KXT35" s="2"/>
      <c r="KXU35" s="2"/>
      <c r="KXV35" s="2"/>
      <c r="KXW35" s="2"/>
      <c r="KXX35" s="2"/>
      <c r="KXY35" s="2"/>
      <c r="KXZ35" s="2"/>
      <c r="KYA35" s="2"/>
      <c r="KYB35" s="2"/>
      <c r="KYC35" s="2"/>
      <c r="KYD35" s="2"/>
      <c r="KYE35" s="2"/>
      <c r="KYF35" s="2"/>
      <c r="KYG35" s="2"/>
      <c r="KYH35" s="2"/>
      <c r="KYI35" s="2"/>
      <c r="KYJ35" s="2"/>
      <c r="KYK35" s="2"/>
      <c r="KYL35" s="2"/>
      <c r="KYM35" s="2"/>
      <c r="KYN35" s="2"/>
      <c r="KYO35" s="2"/>
      <c r="KYP35" s="2"/>
      <c r="KYQ35" s="2"/>
      <c r="KYR35" s="2"/>
      <c r="KYS35" s="2"/>
      <c r="KYT35" s="2"/>
      <c r="KYU35" s="2"/>
      <c r="KYV35" s="2"/>
      <c r="KYW35" s="2"/>
      <c r="KYX35" s="2"/>
      <c r="KYY35" s="2"/>
      <c r="KYZ35" s="2"/>
      <c r="KZA35" s="2"/>
      <c r="KZB35" s="2"/>
      <c r="KZC35" s="2"/>
      <c r="KZD35" s="2"/>
      <c r="KZE35" s="2"/>
      <c r="KZF35" s="2"/>
      <c r="KZG35" s="2"/>
      <c r="KZH35" s="2"/>
      <c r="KZI35" s="2"/>
      <c r="KZJ35" s="2"/>
      <c r="KZK35" s="2"/>
      <c r="KZL35" s="2"/>
      <c r="KZM35" s="2"/>
      <c r="KZN35" s="2"/>
      <c r="KZO35" s="2"/>
      <c r="KZP35" s="2"/>
      <c r="KZQ35" s="2"/>
      <c r="KZR35" s="2"/>
      <c r="KZS35" s="2"/>
      <c r="KZT35" s="2"/>
      <c r="KZU35" s="2"/>
      <c r="KZV35" s="2"/>
      <c r="KZW35" s="2"/>
      <c r="KZX35" s="2"/>
      <c r="KZY35" s="2"/>
      <c r="KZZ35" s="2"/>
      <c r="LAA35" s="2"/>
      <c r="LAB35" s="2"/>
      <c r="LAC35" s="2"/>
      <c r="LAD35" s="2"/>
      <c r="LAE35" s="2"/>
      <c r="LAF35" s="2"/>
      <c r="LAG35" s="2"/>
      <c r="LAH35" s="2"/>
      <c r="LAI35" s="2"/>
      <c r="LAJ35" s="2"/>
      <c r="LAK35" s="2"/>
      <c r="LAL35" s="2"/>
      <c r="LAM35" s="2"/>
      <c r="LAN35" s="2"/>
      <c r="LAO35" s="2"/>
      <c r="LAP35" s="2"/>
      <c r="LAQ35" s="2"/>
      <c r="LAR35" s="2"/>
      <c r="LAS35" s="2"/>
      <c r="LAT35" s="2"/>
      <c r="LAU35" s="2"/>
      <c r="LAV35" s="2"/>
      <c r="LAW35" s="2"/>
      <c r="LAX35" s="2"/>
      <c r="LAY35" s="2"/>
      <c r="LAZ35" s="2"/>
      <c r="LBA35" s="2"/>
      <c r="LBB35" s="2"/>
      <c r="LBC35" s="2"/>
      <c r="LBD35" s="2"/>
      <c r="LBE35" s="2"/>
      <c r="LBF35" s="2"/>
      <c r="LBG35" s="2"/>
      <c r="LBH35" s="2"/>
      <c r="LBI35" s="2"/>
      <c r="LBJ35" s="2"/>
      <c r="LBK35" s="2"/>
      <c r="LBL35" s="2"/>
      <c r="LBM35" s="2"/>
      <c r="LBN35" s="2"/>
      <c r="LBO35" s="2"/>
      <c r="LBP35" s="2"/>
      <c r="LBQ35" s="2"/>
      <c r="LBR35" s="2"/>
      <c r="LBS35" s="2"/>
      <c r="LBT35" s="2"/>
      <c r="LBU35" s="2"/>
      <c r="LBV35" s="2"/>
      <c r="LBW35" s="2"/>
      <c r="LBX35" s="2"/>
      <c r="LBY35" s="2"/>
      <c r="LBZ35" s="2"/>
      <c r="LCA35" s="2"/>
      <c r="LCB35" s="2"/>
      <c r="LCC35" s="2"/>
      <c r="LCD35" s="2"/>
      <c r="LCE35" s="2"/>
      <c r="LCF35" s="2"/>
      <c r="LCG35" s="2"/>
      <c r="LCH35" s="2"/>
      <c r="LCI35" s="2"/>
      <c r="LCJ35" s="2"/>
      <c r="LCK35" s="2"/>
      <c r="LCL35" s="2"/>
      <c r="LCM35" s="2"/>
      <c r="LCN35" s="2"/>
      <c r="LCO35" s="2"/>
      <c r="LCP35" s="2"/>
      <c r="LCQ35" s="2"/>
      <c r="LCR35" s="2"/>
      <c r="LCS35" s="2"/>
      <c r="LCT35" s="2"/>
      <c r="LCU35" s="2"/>
      <c r="LCV35" s="2"/>
      <c r="LCW35" s="2"/>
      <c r="LCX35" s="2"/>
      <c r="LCY35" s="2"/>
      <c r="LCZ35" s="2"/>
      <c r="LDA35" s="2"/>
      <c r="LDB35" s="2"/>
      <c r="LDC35" s="2"/>
      <c r="LDD35" s="2"/>
      <c r="LDE35" s="2"/>
      <c r="LDF35" s="2"/>
      <c r="LDG35" s="2"/>
      <c r="LDH35" s="2"/>
      <c r="LDI35" s="2"/>
      <c r="LDJ35" s="2"/>
      <c r="LDK35" s="2"/>
      <c r="LDL35" s="2"/>
      <c r="LDM35" s="2"/>
      <c r="LDN35" s="2"/>
      <c r="LDO35" s="2"/>
      <c r="LDP35" s="2"/>
      <c r="LDQ35" s="2"/>
      <c r="LDR35" s="2"/>
      <c r="LDS35" s="2"/>
      <c r="LDT35" s="2"/>
      <c r="LDU35" s="2"/>
      <c r="LDV35" s="2"/>
      <c r="LDW35" s="2"/>
      <c r="LDX35" s="2"/>
      <c r="LDY35" s="2"/>
      <c r="LDZ35" s="2"/>
      <c r="LEA35" s="2"/>
      <c r="LEB35" s="2"/>
      <c r="LEC35" s="2"/>
      <c r="LED35" s="2"/>
      <c r="LEE35" s="2"/>
      <c r="LEF35" s="2"/>
      <c r="LEG35" s="2"/>
      <c r="LEH35" s="2"/>
      <c r="LEI35" s="2"/>
      <c r="LEJ35" s="2"/>
      <c r="LEK35" s="2"/>
      <c r="LEL35" s="2"/>
      <c r="LEM35" s="2"/>
      <c r="LEN35" s="2"/>
      <c r="LEO35" s="2"/>
      <c r="LEP35" s="2"/>
      <c r="LEQ35" s="2"/>
      <c r="LER35" s="2"/>
      <c r="LES35" s="2"/>
      <c r="LET35" s="2"/>
      <c r="LEU35" s="2"/>
      <c r="LEV35" s="2"/>
      <c r="LEW35" s="2"/>
      <c r="LEX35" s="2"/>
      <c r="LEY35" s="2"/>
      <c r="LEZ35" s="2"/>
      <c r="LFA35" s="2"/>
      <c r="LFB35" s="2"/>
      <c r="LFC35" s="2"/>
      <c r="LFD35" s="2"/>
      <c r="LFE35" s="2"/>
      <c r="LFF35" s="2"/>
      <c r="LFG35" s="2"/>
      <c r="LFH35" s="2"/>
      <c r="LFI35" s="2"/>
      <c r="LFJ35" s="2"/>
      <c r="LFK35" s="2"/>
      <c r="LFL35" s="2"/>
      <c r="LFM35" s="2"/>
      <c r="LFN35" s="2"/>
      <c r="LFO35" s="2"/>
      <c r="LFP35" s="2"/>
      <c r="LFQ35" s="2"/>
      <c r="LFR35" s="2"/>
      <c r="LFS35" s="2"/>
      <c r="LFT35" s="2"/>
      <c r="LFU35" s="2"/>
      <c r="LFV35" s="2"/>
      <c r="LFW35" s="2"/>
      <c r="LFX35" s="2"/>
      <c r="LFY35" s="2"/>
      <c r="LFZ35" s="2"/>
      <c r="LGA35" s="2"/>
      <c r="LGB35" s="2"/>
      <c r="LGC35" s="2"/>
      <c r="LGD35" s="2"/>
      <c r="LGE35" s="2"/>
      <c r="LGF35" s="2"/>
      <c r="LGG35" s="2"/>
      <c r="LGH35" s="2"/>
      <c r="LGI35" s="2"/>
      <c r="LGJ35" s="2"/>
      <c r="LGK35" s="2"/>
      <c r="LGL35" s="2"/>
      <c r="LGM35" s="2"/>
      <c r="LGN35" s="2"/>
      <c r="LGO35" s="2"/>
      <c r="LGP35" s="2"/>
      <c r="LGQ35" s="2"/>
      <c r="LGR35" s="2"/>
      <c r="LGS35" s="2"/>
      <c r="LGT35" s="2"/>
      <c r="LGU35" s="2"/>
      <c r="LGV35" s="2"/>
      <c r="LGW35" s="2"/>
      <c r="LGX35" s="2"/>
      <c r="LGY35" s="2"/>
      <c r="LGZ35" s="2"/>
      <c r="LHA35" s="2"/>
      <c r="LHB35" s="2"/>
      <c r="LHC35" s="2"/>
      <c r="LHD35" s="2"/>
      <c r="LHE35" s="2"/>
      <c r="LHF35" s="2"/>
      <c r="LHG35" s="2"/>
      <c r="LHH35" s="2"/>
      <c r="LHI35" s="2"/>
      <c r="LHJ35" s="2"/>
      <c r="LHK35" s="2"/>
      <c r="LHL35" s="2"/>
      <c r="LHM35" s="2"/>
      <c r="LHN35" s="2"/>
      <c r="LHO35" s="2"/>
      <c r="LHP35" s="2"/>
      <c r="LHQ35" s="2"/>
      <c r="LHR35" s="2"/>
      <c r="LHS35" s="2"/>
      <c r="LHT35" s="2"/>
      <c r="LHU35" s="2"/>
      <c r="LHV35" s="2"/>
      <c r="LHW35" s="2"/>
      <c r="LHX35" s="2"/>
      <c r="LHY35" s="2"/>
      <c r="LHZ35" s="2"/>
      <c r="LIA35" s="2"/>
      <c r="LIB35" s="2"/>
      <c r="LIC35" s="2"/>
      <c r="LID35" s="2"/>
      <c r="LIE35" s="2"/>
      <c r="LIF35" s="2"/>
      <c r="LIG35" s="2"/>
      <c r="LIH35" s="2"/>
      <c r="LII35" s="2"/>
      <c r="LIJ35" s="2"/>
      <c r="LIK35" s="2"/>
      <c r="LIL35" s="2"/>
      <c r="LIM35" s="2"/>
      <c r="LIN35" s="2"/>
      <c r="LIO35" s="2"/>
      <c r="LIP35" s="2"/>
      <c r="LIQ35" s="2"/>
      <c r="LIR35" s="2"/>
      <c r="LIS35" s="2"/>
      <c r="LIT35" s="2"/>
      <c r="LIU35" s="2"/>
      <c r="LIV35" s="2"/>
      <c r="LIW35" s="2"/>
      <c r="LIX35" s="2"/>
      <c r="LIY35" s="2"/>
      <c r="LIZ35" s="2"/>
      <c r="LJA35" s="2"/>
      <c r="LJB35" s="2"/>
      <c r="LJC35" s="2"/>
      <c r="LJD35" s="2"/>
      <c r="LJE35" s="2"/>
      <c r="LJF35" s="2"/>
      <c r="LJG35" s="2"/>
      <c r="LJH35" s="2"/>
      <c r="LJI35" s="2"/>
      <c r="LJJ35" s="2"/>
      <c r="LJK35" s="2"/>
      <c r="LJL35" s="2"/>
      <c r="LJM35" s="2"/>
      <c r="LJN35" s="2"/>
      <c r="LJO35" s="2"/>
      <c r="LJP35" s="2"/>
      <c r="LJQ35" s="2"/>
      <c r="LJR35" s="2"/>
      <c r="LJS35" s="2"/>
      <c r="LJT35" s="2"/>
      <c r="LJU35" s="2"/>
      <c r="LJV35" s="2"/>
      <c r="LJW35" s="2"/>
      <c r="LJX35" s="2"/>
      <c r="LJY35" s="2"/>
      <c r="LJZ35" s="2"/>
      <c r="LKA35" s="2"/>
      <c r="LKB35" s="2"/>
      <c r="LKC35" s="2"/>
      <c r="LKD35" s="2"/>
      <c r="LKE35" s="2"/>
      <c r="LKF35" s="2"/>
      <c r="LKG35" s="2"/>
      <c r="LKH35" s="2"/>
      <c r="LKI35" s="2"/>
      <c r="LKJ35" s="2"/>
      <c r="LKK35" s="2"/>
      <c r="LKL35" s="2"/>
      <c r="LKM35" s="2"/>
      <c r="LKN35" s="2"/>
      <c r="LKO35" s="2"/>
      <c r="LKP35" s="2"/>
      <c r="LKQ35" s="2"/>
      <c r="LKR35" s="2"/>
      <c r="LKS35" s="2"/>
      <c r="LKT35" s="2"/>
      <c r="LKU35" s="2"/>
      <c r="LKV35" s="2"/>
      <c r="LKW35" s="2"/>
      <c r="LKX35" s="2"/>
      <c r="LKY35" s="2"/>
      <c r="LKZ35" s="2"/>
      <c r="LLA35" s="2"/>
      <c r="LLB35" s="2"/>
      <c r="LLC35" s="2"/>
      <c r="LLD35" s="2"/>
      <c r="LLE35" s="2"/>
      <c r="LLF35" s="2"/>
      <c r="LLG35" s="2"/>
      <c r="LLH35" s="2"/>
      <c r="LLI35" s="2"/>
      <c r="LLJ35" s="2"/>
      <c r="LLK35" s="2"/>
      <c r="LLL35" s="2"/>
      <c r="LLM35" s="2"/>
      <c r="LLN35" s="2"/>
      <c r="LLO35" s="2"/>
      <c r="LLP35" s="2"/>
      <c r="LLQ35" s="2"/>
      <c r="LLR35" s="2"/>
      <c r="LLS35" s="2"/>
      <c r="LLT35" s="2"/>
      <c r="LLU35" s="2"/>
      <c r="LLV35" s="2"/>
      <c r="LLW35" s="2"/>
      <c r="LLX35" s="2"/>
      <c r="LLY35" s="2"/>
      <c r="LLZ35" s="2"/>
      <c r="LMA35" s="2"/>
      <c r="LMB35" s="2"/>
      <c r="LMC35" s="2"/>
      <c r="LMD35" s="2"/>
      <c r="LME35" s="2"/>
      <c r="LMF35" s="2"/>
      <c r="LMG35" s="2"/>
      <c r="LMH35" s="2"/>
      <c r="LMI35" s="2"/>
      <c r="LMJ35" s="2"/>
      <c r="LMK35" s="2"/>
      <c r="LML35" s="2"/>
      <c r="LMM35" s="2"/>
      <c r="LMN35" s="2"/>
      <c r="LMO35" s="2"/>
      <c r="LMP35" s="2"/>
      <c r="LMQ35" s="2"/>
      <c r="LMR35" s="2"/>
      <c r="LMS35" s="2"/>
      <c r="LMT35" s="2"/>
      <c r="LMU35" s="2"/>
      <c r="LMV35" s="2"/>
      <c r="LMW35" s="2"/>
      <c r="LMX35" s="2"/>
      <c r="LMY35" s="2"/>
      <c r="LMZ35" s="2"/>
      <c r="LNA35" s="2"/>
      <c r="LNB35" s="2"/>
      <c r="LNC35" s="2"/>
      <c r="LND35" s="2"/>
      <c r="LNE35" s="2"/>
      <c r="LNF35" s="2"/>
      <c r="LNG35" s="2"/>
      <c r="LNH35" s="2"/>
      <c r="LNI35" s="2"/>
      <c r="LNJ35" s="2"/>
      <c r="LNK35" s="2"/>
      <c r="LNL35" s="2"/>
      <c r="LNM35" s="2"/>
      <c r="LNN35" s="2"/>
      <c r="LNO35" s="2"/>
      <c r="LNP35" s="2"/>
      <c r="LNQ35" s="2"/>
      <c r="LNR35" s="2"/>
      <c r="LNS35" s="2"/>
      <c r="LNT35" s="2"/>
      <c r="LNU35" s="2"/>
      <c r="LNV35" s="2"/>
      <c r="LNW35" s="2"/>
      <c r="LNX35" s="2"/>
      <c r="LNY35" s="2"/>
      <c r="LNZ35" s="2"/>
      <c r="LOA35" s="2"/>
      <c r="LOB35" s="2"/>
      <c r="LOC35" s="2"/>
      <c r="LOD35" s="2"/>
      <c r="LOE35" s="2"/>
      <c r="LOF35" s="2"/>
      <c r="LOG35" s="2"/>
      <c r="LOH35" s="2"/>
      <c r="LOI35" s="2"/>
      <c r="LOJ35" s="2"/>
      <c r="LOK35" s="2"/>
      <c r="LOL35" s="2"/>
      <c r="LOM35" s="2"/>
      <c r="LON35" s="2"/>
      <c r="LOO35" s="2"/>
      <c r="LOP35" s="2"/>
      <c r="LOQ35" s="2"/>
      <c r="LOR35" s="2"/>
      <c r="LOS35" s="2"/>
      <c r="LOT35" s="2"/>
      <c r="LOU35" s="2"/>
      <c r="LOV35" s="2"/>
      <c r="LOW35" s="2"/>
      <c r="LOX35" s="2"/>
      <c r="LOY35" s="2"/>
      <c r="LOZ35" s="2"/>
      <c r="LPA35" s="2"/>
      <c r="LPB35" s="2"/>
      <c r="LPC35" s="2"/>
      <c r="LPD35" s="2"/>
      <c r="LPE35" s="2"/>
      <c r="LPF35" s="2"/>
      <c r="LPG35" s="2"/>
      <c r="LPH35" s="2"/>
      <c r="LPI35" s="2"/>
      <c r="LPJ35" s="2"/>
      <c r="LPK35" s="2"/>
      <c r="LPL35" s="2"/>
      <c r="LPM35" s="2"/>
      <c r="LPN35" s="2"/>
      <c r="LPO35" s="2"/>
      <c r="LPP35" s="2"/>
      <c r="LPQ35" s="2"/>
      <c r="LPR35" s="2"/>
      <c r="LPS35" s="2"/>
      <c r="LPT35" s="2"/>
      <c r="LPU35" s="2"/>
      <c r="LPV35" s="2"/>
      <c r="LPW35" s="2"/>
      <c r="LPX35" s="2"/>
      <c r="LPY35" s="2"/>
      <c r="LPZ35" s="2"/>
      <c r="LQA35" s="2"/>
      <c r="LQB35" s="2"/>
      <c r="LQC35" s="2"/>
      <c r="LQD35" s="2"/>
      <c r="LQE35" s="2"/>
      <c r="LQF35" s="2"/>
      <c r="LQG35" s="2"/>
      <c r="LQH35" s="2"/>
      <c r="LQI35" s="2"/>
      <c r="LQJ35" s="2"/>
      <c r="LQK35" s="2"/>
      <c r="LQL35" s="2"/>
      <c r="LQM35" s="2"/>
      <c r="LQN35" s="2"/>
      <c r="LQO35" s="2"/>
      <c r="LQP35" s="2"/>
      <c r="LQQ35" s="2"/>
      <c r="LQR35" s="2"/>
      <c r="LQS35" s="2"/>
      <c r="LQT35" s="2"/>
      <c r="LQU35" s="2"/>
      <c r="LQV35" s="2"/>
      <c r="LQW35" s="2"/>
      <c r="LQX35" s="2"/>
      <c r="LQY35" s="2"/>
      <c r="LQZ35" s="2"/>
      <c r="LRA35" s="2"/>
      <c r="LRB35" s="2"/>
      <c r="LRC35" s="2"/>
      <c r="LRD35" s="2"/>
      <c r="LRE35" s="2"/>
      <c r="LRF35" s="2"/>
      <c r="LRG35" s="2"/>
      <c r="LRH35" s="2"/>
      <c r="LRI35" s="2"/>
      <c r="LRJ35" s="2"/>
      <c r="LRK35" s="2"/>
      <c r="LRL35" s="2"/>
      <c r="LRM35" s="2"/>
      <c r="LRN35" s="2"/>
      <c r="LRO35" s="2"/>
      <c r="LRP35" s="2"/>
      <c r="LRQ35" s="2"/>
      <c r="LRR35" s="2"/>
      <c r="LRS35" s="2"/>
      <c r="LRT35" s="2"/>
      <c r="LRU35" s="2"/>
      <c r="LRV35" s="2"/>
      <c r="LRW35" s="2"/>
      <c r="LRX35" s="2"/>
      <c r="LRY35" s="2"/>
      <c r="LRZ35" s="2"/>
      <c r="LSA35" s="2"/>
      <c r="LSB35" s="2"/>
      <c r="LSC35" s="2"/>
      <c r="LSD35" s="2"/>
      <c r="LSE35" s="2"/>
      <c r="LSF35" s="2"/>
      <c r="LSG35" s="2"/>
      <c r="LSH35" s="2"/>
      <c r="LSI35" s="2"/>
      <c r="LSJ35" s="2"/>
      <c r="LSK35" s="2"/>
      <c r="LSL35" s="2"/>
      <c r="LSM35" s="2"/>
      <c r="LSN35" s="2"/>
      <c r="LSO35" s="2"/>
      <c r="LSP35" s="2"/>
      <c r="LSQ35" s="2"/>
      <c r="LSR35" s="2"/>
      <c r="LSS35" s="2"/>
      <c r="LST35" s="2"/>
      <c r="LSU35" s="2"/>
      <c r="LSV35" s="2"/>
      <c r="LSW35" s="2"/>
      <c r="LSX35" s="2"/>
      <c r="LSY35" s="2"/>
      <c r="LSZ35" s="2"/>
      <c r="LTA35" s="2"/>
      <c r="LTB35" s="2"/>
      <c r="LTC35" s="2"/>
      <c r="LTD35" s="2"/>
      <c r="LTE35" s="2"/>
      <c r="LTF35" s="2"/>
      <c r="LTG35" s="2"/>
      <c r="LTH35" s="2"/>
      <c r="LTI35" s="2"/>
      <c r="LTJ35" s="2"/>
      <c r="LTK35" s="2"/>
      <c r="LTL35" s="2"/>
      <c r="LTM35" s="2"/>
      <c r="LTN35" s="2"/>
      <c r="LTO35" s="2"/>
      <c r="LTP35" s="2"/>
      <c r="LTQ35" s="2"/>
      <c r="LTR35" s="2"/>
      <c r="LTS35" s="2"/>
      <c r="LTT35" s="2"/>
      <c r="LTU35" s="2"/>
      <c r="LTV35" s="2"/>
      <c r="LTW35" s="2"/>
      <c r="LTX35" s="2"/>
      <c r="LTY35" s="2"/>
      <c r="LTZ35" s="2"/>
      <c r="LUA35" s="2"/>
      <c r="LUB35" s="2"/>
      <c r="LUC35" s="2"/>
      <c r="LUD35" s="2"/>
      <c r="LUE35" s="2"/>
      <c r="LUF35" s="2"/>
      <c r="LUG35" s="2"/>
      <c r="LUH35" s="2"/>
      <c r="LUI35" s="2"/>
      <c r="LUJ35" s="2"/>
      <c r="LUK35" s="2"/>
      <c r="LUL35" s="2"/>
      <c r="LUM35" s="2"/>
      <c r="LUN35" s="2"/>
      <c r="LUO35" s="2"/>
      <c r="LUP35" s="2"/>
      <c r="LUQ35" s="2"/>
      <c r="LUR35" s="2"/>
      <c r="LUS35" s="2"/>
      <c r="LUT35" s="2"/>
      <c r="LUU35" s="2"/>
      <c r="LUV35" s="2"/>
      <c r="LUW35" s="2"/>
      <c r="LUX35" s="2"/>
      <c r="LUY35" s="2"/>
      <c r="LUZ35" s="2"/>
      <c r="LVA35" s="2"/>
      <c r="LVB35" s="2"/>
      <c r="LVC35" s="2"/>
      <c r="LVD35" s="2"/>
      <c r="LVE35" s="2"/>
      <c r="LVF35" s="2"/>
      <c r="LVG35" s="2"/>
      <c r="LVH35" s="2"/>
      <c r="LVI35" s="2"/>
      <c r="LVJ35" s="2"/>
      <c r="LVK35" s="2"/>
      <c r="LVL35" s="2"/>
      <c r="LVM35" s="2"/>
      <c r="LVN35" s="2"/>
      <c r="LVO35" s="2"/>
      <c r="LVP35" s="2"/>
      <c r="LVQ35" s="2"/>
      <c r="LVR35" s="2"/>
      <c r="LVS35" s="2"/>
      <c r="LVT35" s="2"/>
      <c r="LVU35" s="2"/>
      <c r="LVV35" s="2"/>
      <c r="LVW35" s="2"/>
      <c r="LVX35" s="2"/>
      <c r="LVY35" s="2"/>
      <c r="LVZ35" s="2"/>
      <c r="LWA35" s="2"/>
      <c r="LWB35" s="2"/>
      <c r="LWC35" s="2"/>
      <c r="LWD35" s="2"/>
      <c r="LWE35" s="2"/>
      <c r="LWF35" s="2"/>
      <c r="LWG35" s="2"/>
      <c r="LWH35" s="2"/>
      <c r="LWI35" s="2"/>
      <c r="LWJ35" s="2"/>
      <c r="LWK35" s="2"/>
      <c r="LWL35" s="2"/>
      <c r="LWM35" s="2"/>
      <c r="LWN35" s="2"/>
      <c r="LWO35" s="2"/>
      <c r="LWP35" s="2"/>
      <c r="LWQ35" s="2"/>
      <c r="LWR35" s="2"/>
      <c r="LWS35" s="2"/>
      <c r="LWT35" s="2"/>
      <c r="LWU35" s="2"/>
      <c r="LWV35" s="2"/>
      <c r="LWW35" s="2"/>
      <c r="LWX35" s="2"/>
      <c r="LWY35" s="2"/>
      <c r="LWZ35" s="2"/>
      <c r="LXA35" s="2"/>
      <c r="LXB35" s="2"/>
      <c r="LXC35" s="2"/>
      <c r="LXD35" s="2"/>
      <c r="LXE35" s="2"/>
      <c r="LXF35" s="2"/>
      <c r="LXG35" s="2"/>
      <c r="LXH35" s="2"/>
      <c r="LXI35" s="2"/>
      <c r="LXJ35" s="2"/>
      <c r="LXK35" s="2"/>
      <c r="LXL35" s="2"/>
      <c r="LXM35" s="2"/>
      <c r="LXN35" s="2"/>
      <c r="LXO35" s="2"/>
      <c r="LXP35" s="2"/>
      <c r="LXQ35" s="2"/>
      <c r="LXR35" s="2"/>
      <c r="LXS35" s="2"/>
      <c r="LXT35" s="2"/>
      <c r="LXU35" s="2"/>
      <c r="LXV35" s="2"/>
      <c r="LXW35" s="2"/>
      <c r="LXX35" s="2"/>
      <c r="LXY35" s="2"/>
      <c r="LXZ35" s="2"/>
      <c r="LYA35" s="2"/>
      <c r="LYB35" s="2"/>
      <c r="LYC35" s="2"/>
      <c r="LYD35" s="2"/>
      <c r="LYE35" s="2"/>
      <c r="LYF35" s="2"/>
      <c r="LYG35" s="2"/>
      <c r="LYH35" s="2"/>
      <c r="LYI35" s="2"/>
      <c r="LYJ35" s="2"/>
      <c r="LYK35" s="2"/>
      <c r="LYL35" s="2"/>
      <c r="LYM35" s="2"/>
      <c r="LYN35" s="2"/>
      <c r="LYO35" s="2"/>
      <c r="LYP35" s="2"/>
      <c r="LYQ35" s="2"/>
      <c r="LYR35" s="2"/>
      <c r="LYS35" s="2"/>
      <c r="LYT35" s="2"/>
      <c r="LYU35" s="2"/>
      <c r="LYV35" s="2"/>
      <c r="LYW35" s="2"/>
      <c r="LYX35" s="2"/>
      <c r="LYY35" s="2"/>
      <c r="LYZ35" s="2"/>
      <c r="LZA35" s="2"/>
      <c r="LZB35" s="2"/>
      <c r="LZC35" s="2"/>
      <c r="LZD35" s="2"/>
      <c r="LZE35" s="2"/>
      <c r="LZF35" s="2"/>
      <c r="LZG35" s="2"/>
      <c r="LZH35" s="2"/>
      <c r="LZI35" s="2"/>
      <c r="LZJ35" s="2"/>
      <c r="LZK35" s="2"/>
      <c r="LZL35" s="2"/>
      <c r="LZM35" s="2"/>
      <c r="LZN35" s="2"/>
      <c r="LZO35" s="2"/>
      <c r="LZP35" s="2"/>
      <c r="LZQ35" s="2"/>
      <c r="LZR35" s="2"/>
      <c r="LZS35" s="2"/>
      <c r="LZT35" s="2"/>
      <c r="LZU35" s="2"/>
      <c r="LZV35" s="2"/>
      <c r="LZW35" s="2"/>
      <c r="LZX35" s="2"/>
      <c r="LZY35" s="2"/>
      <c r="LZZ35" s="2"/>
      <c r="MAA35" s="2"/>
      <c r="MAB35" s="2"/>
      <c r="MAC35" s="2"/>
      <c r="MAD35" s="2"/>
      <c r="MAE35" s="2"/>
      <c r="MAF35" s="2"/>
      <c r="MAG35" s="2"/>
      <c r="MAH35" s="2"/>
      <c r="MAI35" s="2"/>
      <c r="MAJ35" s="2"/>
      <c r="MAK35" s="2"/>
      <c r="MAL35" s="2"/>
      <c r="MAM35" s="2"/>
      <c r="MAN35" s="2"/>
      <c r="MAO35" s="2"/>
      <c r="MAP35" s="2"/>
      <c r="MAQ35" s="2"/>
      <c r="MAR35" s="2"/>
      <c r="MAS35" s="2"/>
      <c r="MAT35" s="2"/>
      <c r="MAU35" s="2"/>
      <c r="MAV35" s="2"/>
      <c r="MAW35" s="2"/>
      <c r="MAX35" s="2"/>
      <c r="MAY35" s="2"/>
      <c r="MAZ35" s="2"/>
      <c r="MBA35" s="2"/>
      <c r="MBB35" s="2"/>
      <c r="MBC35" s="2"/>
      <c r="MBD35" s="2"/>
      <c r="MBE35" s="2"/>
      <c r="MBF35" s="2"/>
      <c r="MBG35" s="2"/>
      <c r="MBH35" s="2"/>
      <c r="MBI35" s="2"/>
      <c r="MBJ35" s="2"/>
      <c r="MBK35" s="2"/>
      <c r="MBL35" s="2"/>
      <c r="MBM35" s="2"/>
      <c r="MBN35" s="2"/>
      <c r="MBO35" s="2"/>
      <c r="MBP35" s="2"/>
      <c r="MBQ35" s="2"/>
      <c r="MBR35" s="2"/>
      <c r="MBS35" s="2"/>
      <c r="MBT35" s="2"/>
      <c r="MBU35" s="2"/>
      <c r="MBV35" s="2"/>
      <c r="MBW35" s="2"/>
      <c r="MBX35" s="2"/>
      <c r="MBY35" s="2"/>
      <c r="MBZ35" s="2"/>
      <c r="MCA35" s="2"/>
      <c r="MCB35" s="2"/>
      <c r="MCC35" s="2"/>
      <c r="MCD35" s="2"/>
      <c r="MCE35" s="2"/>
      <c r="MCF35" s="2"/>
      <c r="MCG35" s="2"/>
      <c r="MCH35" s="2"/>
      <c r="MCI35" s="2"/>
      <c r="MCJ35" s="2"/>
      <c r="MCK35" s="2"/>
      <c r="MCL35" s="2"/>
      <c r="MCM35" s="2"/>
      <c r="MCN35" s="2"/>
      <c r="MCO35" s="2"/>
      <c r="MCP35" s="2"/>
      <c r="MCQ35" s="2"/>
      <c r="MCR35" s="2"/>
      <c r="MCS35" s="2"/>
      <c r="MCT35" s="2"/>
      <c r="MCU35" s="2"/>
      <c r="MCV35" s="2"/>
      <c r="MCW35" s="2"/>
      <c r="MCX35" s="2"/>
      <c r="MCY35" s="2"/>
      <c r="MCZ35" s="2"/>
      <c r="MDA35" s="2"/>
      <c r="MDB35" s="2"/>
      <c r="MDC35" s="2"/>
      <c r="MDD35" s="2"/>
      <c r="MDE35" s="2"/>
      <c r="MDF35" s="2"/>
      <c r="MDG35" s="2"/>
      <c r="MDH35" s="2"/>
      <c r="MDI35" s="2"/>
      <c r="MDJ35" s="2"/>
      <c r="MDK35" s="2"/>
      <c r="MDL35" s="2"/>
      <c r="MDM35" s="2"/>
      <c r="MDN35" s="2"/>
      <c r="MDO35" s="2"/>
      <c r="MDP35" s="2"/>
      <c r="MDQ35" s="2"/>
      <c r="MDR35" s="2"/>
      <c r="MDS35" s="2"/>
      <c r="MDT35" s="2"/>
      <c r="MDU35" s="2"/>
      <c r="MDV35" s="2"/>
      <c r="MDW35" s="2"/>
      <c r="MDX35" s="2"/>
      <c r="MDY35" s="2"/>
      <c r="MDZ35" s="2"/>
      <c r="MEA35" s="2"/>
      <c r="MEB35" s="2"/>
      <c r="MEC35" s="2"/>
      <c r="MED35" s="2"/>
      <c r="MEE35" s="2"/>
      <c r="MEF35" s="2"/>
      <c r="MEG35" s="2"/>
      <c r="MEH35" s="2"/>
      <c r="MEI35" s="2"/>
      <c r="MEJ35" s="2"/>
      <c r="MEK35" s="2"/>
      <c r="MEL35" s="2"/>
      <c r="MEM35" s="2"/>
      <c r="MEN35" s="2"/>
      <c r="MEO35" s="2"/>
      <c r="MEP35" s="2"/>
      <c r="MEQ35" s="2"/>
      <c r="MER35" s="2"/>
      <c r="MES35" s="2"/>
      <c r="MET35" s="2"/>
      <c r="MEU35" s="2"/>
      <c r="MEV35" s="2"/>
      <c r="MEW35" s="2"/>
      <c r="MEX35" s="2"/>
      <c r="MEY35" s="2"/>
      <c r="MEZ35" s="2"/>
      <c r="MFA35" s="2"/>
      <c r="MFB35" s="2"/>
      <c r="MFC35" s="2"/>
      <c r="MFD35" s="2"/>
      <c r="MFE35" s="2"/>
      <c r="MFF35" s="2"/>
      <c r="MFG35" s="2"/>
      <c r="MFH35" s="2"/>
      <c r="MFI35" s="2"/>
      <c r="MFJ35" s="2"/>
      <c r="MFK35" s="2"/>
      <c r="MFL35" s="2"/>
      <c r="MFM35" s="2"/>
      <c r="MFN35" s="2"/>
      <c r="MFO35" s="2"/>
      <c r="MFP35" s="2"/>
      <c r="MFQ35" s="2"/>
      <c r="MFR35" s="2"/>
      <c r="MFS35" s="2"/>
      <c r="MFT35" s="2"/>
      <c r="MFU35" s="2"/>
      <c r="MFV35" s="2"/>
      <c r="MFW35" s="2"/>
      <c r="MFX35" s="2"/>
      <c r="MFY35" s="2"/>
      <c r="MFZ35" s="2"/>
      <c r="MGA35" s="2"/>
      <c r="MGB35" s="2"/>
      <c r="MGC35" s="2"/>
      <c r="MGD35" s="2"/>
      <c r="MGE35" s="2"/>
      <c r="MGF35" s="2"/>
      <c r="MGG35" s="2"/>
      <c r="MGH35" s="2"/>
      <c r="MGI35" s="2"/>
      <c r="MGJ35" s="2"/>
      <c r="MGK35" s="2"/>
      <c r="MGL35" s="2"/>
      <c r="MGM35" s="2"/>
      <c r="MGN35" s="2"/>
      <c r="MGO35" s="2"/>
      <c r="MGP35" s="2"/>
      <c r="MGQ35" s="2"/>
      <c r="MGR35" s="2"/>
      <c r="MGS35" s="2"/>
      <c r="MGT35" s="2"/>
      <c r="MGU35" s="2"/>
      <c r="MGV35" s="2"/>
      <c r="MGW35" s="2"/>
      <c r="MGX35" s="2"/>
      <c r="MGY35" s="2"/>
      <c r="MGZ35" s="2"/>
      <c r="MHA35" s="2"/>
      <c r="MHB35" s="2"/>
      <c r="MHC35" s="2"/>
      <c r="MHD35" s="2"/>
      <c r="MHE35" s="2"/>
      <c r="MHF35" s="2"/>
      <c r="MHG35" s="2"/>
      <c r="MHH35" s="2"/>
      <c r="MHI35" s="2"/>
      <c r="MHJ35" s="2"/>
      <c r="MHK35" s="2"/>
      <c r="MHL35" s="2"/>
      <c r="MHM35" s="2"/>
      <c r="MHN35" s="2"/>
      <c r="MHO35" s="2"/>
      <c r="MHP35" s="2"/>
      <c r="MHQ35" s="2"/>
      <c r="MHR35" s="2"/>
      <c r="MHS35" s="2"/>
      <c r="MHT35" s="2"/>
      <c r="MHU35" s="2"/>
      <c r="MHV35" s="2"/>
      <c r="MHW35" s="2"/>
      <c r="MHX35" s="2"/>
      <c r="MHY35" s="2"/>
      <c r="MHZ35" s="2"/>
      <c r="MIA35" s="2"/>
      <c r="MIB35" s="2"/>
      <c r="MIC35" s="2"/>
      <c r="MID35" s="2"/>
      <c r="MIE35" s="2"/>
      <c r="MIF35" s="2"/>
      <c r="MIG35" s="2"/>
      <c r="MIH35" s="2"/>
      <c r="MII35" s="2"/>
      <c r="MIJ35" s="2"/>
      <c r="MIK35" s="2"/>
      <c r="MIL35" s="2"/>
      <c r="MIM35" s="2"/>
      <c r="MIN35" s="2"/>
      <c r="MIO35" s="2"/>
      <c r="MIP35" s="2"/>
      <c r="MIQ35" s="2"/>
      <c r="MIR35" s="2"/>
      <c r="MIS35" s="2"/>
      <c r="MIT35" s="2"/>
      <c r="MIU35" s="2"/>
      <c r="MIV35" s="2"/>
      <c r="MIW35" s="2"/>
      <c r="MIX35" s="2"/>
      <c r="MIY35" s="2"/>
      <c r="MIZ35" s="2"/>
      <c r="MJA35" s="2"/>
      <c r="MJB35" s="2"/>
      <c r="MJC35" s="2"/>
      <c r="MJD35" s="2"/>
      <c r="MJE35" s="2"/>
      <c r="MJF35" s="2"/>
      <c r="MJG35" s="2"/>
      <c r="MJH35" s="2"/>
      <c r="MJI35" s="2"/>
      <c r="MJJ35" s="2"/>
      <c r="MJK35" s="2"/>
      <c r="MJL35" s="2"/>
      <c r="MJM35" s="2"/>
      <c r="MJN35" s="2"/>
      <c r="MJO35" s="2"/>
      <c r="MJP35" s="2"/>
      <c r="MJQ35" s="2"/>
      <c r="MJR35" s="2"/>
      <c r="MJS35" s="2"/>
      <c r="MJT35" s="2"/>
      <c r="MJU35" s="2"/>
      <c r="MJV35" s="2"/>
      <c r="MJW35" s="2"/>
      <c r="MJX35" s="2"/>
      <c r="MJY35" s="2"/>
      <c r="MJZ35" s="2"/>
      <c r="MKA35" s="2"/>
      <c r="MKB35" s="2"/>
      <c r="MKC35" s="2"/>
      <c r="MKD35" s="2"/>
      <c r="MKE35" s="2"/>
      <c r="MKF35" s="2"/>
      <c r="MKG35" s="2"/>
      <c r="MKH35" s="2"/>
      <c r="MKI35" s="2"/>
      <c r="MKJ35" s="2"/>
      <c r="MKK35" s="2"/>
      <c r="MKL35" s="2"/>
      <c r="MKM35" s="2"/>
      <c r="MKN35" s="2"/>
      <c r="MKO35" s="2"/>
      <c r="MKP35" s="2"/>
      <c r="MKQ35" s="2"/>
      <c r="MKR35" s="2"/>
      <c r="MKS35" s="2"/>
      <c r="MKT35" s="2"/>
      <c r="MKU35" s="2"/>
      <c r="MKV35" s="2"/>
      <c r="MKW35" s="2"/>
      <c r="MKX35" s="2"/>
      <c r="MKY35" s="2"/>
      <c r="MKZ35" s="2"/>
      <c r="MLA35" s="2"/>
      <c r="MLB35" s="2"/>
      <c r="MLC35" s="2"/>
      <c r="MLD35" s="2"/>
      <c r="MLE35" s="2"/>
      <c r="MLF35" s="2"/>
      <c r="MLG35" s="2"/>
      <c r="MLH35" s="2"/>
      <c r="MLI35" s="2"/>
      <c r="MLJ35" s="2"/>
      <c r="MLK35" s="2"/>
      <c r="MLL35" s="2"/>
      <c r="MLM35" s="2"/>
      <c r="MLN35" s="2"/>
      <c r="MLO35" s="2"/>
      <c r="MLP35" s="2"/>
      <c r="MLQ35" s="2"/>
      <c r="MLR35" s="2"/>
      <c r="MLS35" s="2"/>
      <c r="MLT35" s="2"/>
      <c r="MLU35" s="2"/>
      <c r="MLV35" s="2"/>
      <c r="MLW35" s="2"/>
      <c r="MLX35" s="2"/>
      <c r="MLY35" s="2"/>
      <c r="MLZ35" s="2"/>
      <c r="MMA35" s="2"/>
      <c r="MMB35" s="2"/>
      <c r="MMC35" s="2"/>
      <c r="MMD35" s="2"/>
      <c r="MME35" s="2"/>
      <c r="MMF35" s="2"/>
      <c r="MMG35" s="2"/>
      <c r="MMH35" s="2"/>
      <c r="MMI35" s="2"/>
      <c r="MMJ35" s="2"/>
      <c r="MMK35" s="2"/>
      <c r="MML35" s="2"/>
      <c r="MMM35" s="2"/>
      <c r="MMN35" s="2"/>
      <c r="MMO35" s="2"/>
      <c r="MMP35" s="2"/>
      <c r="MMQ35" s="2"/>
      <c r="MMR35" s="2"/>
      <c r="MMS35" s="2"/>
      <c r="MMT35" s="2"/>
      <c r="MMU35" s="2"/>
      <c r="MMV35" s="2"/>
      <c r="MMW35" s="2"/>
      <c r="MMX35" s="2"/>
      <c r="MMY35" s="2"/>
      <c r="MMZ35" s="2"/>
      <c r="MNA35" s="2"/>
      <c r="MNB35" s="2"/>
      <c r="MNC35" s="2"/>
      <c r="MND35" s="2"/>
      <c r="MNE35" s="2"/>
      <c r="MNF35" s="2"/>
      <c r="MNG35" s="2"/>
      <c r="MNH35" s="2"/>
      <c r="MNI35" s="2"/>
      <c r="MNJ35" s="2"/>
      <c r="MNK35" s="2"/>
      <c r="MNL35" s="2"/>
      <c r="MNM35" s="2"/>
      <c r="MNN35" s="2"/>
      <c r="MNO35" s="2"/>
      <c r="MNP35" s="2"/>
      <c r="MNQ35" s="2"/>
      <c r="MNR35" s="2"/>
      <c r="MNS35" s="2"/>
      <c r="MNT35" s="2"/>
      <c r="MNU35" s="2"/>
      <c r="MNV35" s="2"/>
      <c r="MNW35" s="2"/>
      <c r="MNX35" s="2"/>
      <c r="MNY35" s="2"/>
      <c r="MNZ35" s="2"/>
      <c r="MOA35" s="2"/>
      <c r="MOB35" s="2"/>
      <c r="MOC35" s="2"/>
      <c r="MOD35" s="2"/>
      <c r="MOE35" s="2"/>
      <c r="MOF35" s="2"/>
      <c r="MOG35" s="2"/>
      <c r="MOH35" s="2"/>
      <c r="MOI35" s="2"/>
      <c r="MOJ35" s="2"/>
      <c r="MOK35" s="2"/>
      <c r="MOL35" s="2"/>
      <c r="MOM35" s="2"/>
      <c r="MON35" s="2"/>
      <c r="MOO35" s="2"/>
      <c r="MOP35" s="2"/>
      <c r="MOQ35" s="2"/>
      <c r="MOR35" s="2"/>
      <c r="MOS35" s="2"/>
      <c r="MOT35" s="2"/>
      <c r="MOU35" s="2"/>
      <c r="MOV35" s="2"/>
      <c r="MOW35" s="2"/>
      <c r="MOX35" s="2"/>
      <c r="MOY35" s="2"/>
      <c r="MOZ35" s="2"/>
      <c r="MPA35" s="2"/>
      <c r="MPB35" s="2"/>
      <c r="MPC35" s="2"/>
      <c r="MPD35" s="2"/>
      <c r="MPE35" s="2"/>
      <c r="MPF35" s="2"/>
      <c r="MPG35" s="2"/>
      <c r="MPH35" s="2"/>
      <c r="MPI35" s="2"/>
      <c r="MPJ35" s="2"/>
      <c r="MPK35" s="2"/>
      <c r="MPL35" s="2"/>
      <c r="MPM35" s="2"/>
      <c r="MPN35" s="2"/>
      <c r="MPO35" s="2"/>
      <c r="MPP35" s="2"/>
      <c r="MPQ35" s="2"/>
      <c r="MPR35" s="2"/>
      <c r="MPS35" s="2"/>
      <c r="MPT35" s="2"/>
      <c r="MPU35" s="2"/>
      <c r="MPV35" s="2"/>
      <c r="MPW35" s="2"/>
      <c r="MPX35" s="2"/>
      <c r="MPY35" s="2"/>
      <c r="MPZ35" s="2"/>
      <c r="MQA35" s="2"/>
      <c r="MQB35" s="2"/>
      <c r="MQC35" s="2"/>
      <c r="MQD35" s="2"/>
      <c r="MQE35" s="2"/>
      <c r="MQF35" s="2"/>
      <c r="MQG35" s="2"/>
      <c r="MQH35" s="2"/>
      <c r="MQI35" s="2"/>
      <c r="MQJ35" s="2"/>
      <c r="MQK35" s="2"/>
      <c r="MQL35" s="2"/>
      <c r="MQM35" s="2"/>
      <c r="MQN35" s="2"/>
      <c r="MQO35" s="2"/>
      <c r="MQP35" s="2"/>
      <c r="MQQ35" s="2"/>
      <c r="MQR35" s="2"/>
      <c r="MQS35" s="2"/>
      <c r="MQT35" s="2"/>
      <c r="MQU35" s="2"/>
      <c r="MQV35" s="2"/>
      <c r="MQW35" s="2"/>
      <c r="MQX35" s="2"/>
      <c r="MQY35" s="2"/>
      <c r="MQZ35" s="2"/>
      <c r="MRA35" s="2"/>
      <c r="MRB35" s="2"/>
      <c r="MRC35" s="2"/>
      <c r="MRD35" s="2"/>
      <c r="MRE35" s="2"/>
      <c r="MRF35" s="2"/>
      <c r="MRG35" s="2"/>
      <c r="MRH35" s="2"/>
      <c r="MRI35" s="2"/>
      <c r="MRJ35" s="2"/>
      <c r="MRK35" s="2"/>
      <c r="MRL35" s="2"/>
      <c r="MRM35" s="2"/>
      <c r="MRN35" s="2"/>
      <c r="MRO35" s="2"/>
      <c r="MRP35" s="2"/>
      <c r="MRQ35" s="2"/>
      <c r="MRR35" s="2"/>
      <c r="MRS35" s="2"/>
      <c r="MRT35" s="2"/>
      <c r="MRU35" s="2"/>
      <c r="MRV35" s="2"/>
      <c r="MRW35" s="2"/>
      <c r="MRX35" s="2"/>
      <c r="MRY35" s="2"/>
      <c r="MRZ35" s="2"/>
      <c r="MSA35" s="2"/>
      <c r="MSB35" s="2"/>
      <c r="MSC35" s="2"/>
      <c r="MSD35" s="2"/>
      <c r="MSE35" s="2"/>
      <c r="MSF35" s="2"/>
      <c r="MSG35" s="2"/>
      <c r="MSH35" s="2"/>
      <c r="MSI35" s="2"/>
      <c r="MSJ35" s="2"/>
      <c r="MSK35" s="2"/>
      <c r="MSL35" s="2"/>
      <c r="MSM35" s="2"/>
      <c r="MSN35" s="2"/>
      <c r="MSO35" s="2"/>
      <c r="MSP35" s="2"/>
      <c r="MSQ35" s="2"/>
      <c r="MSR35" s="2"/>
      <c r="MSS35" s="2"/>
      <c r="MST35" s="2"/>
      <c r="MSU35" s="2"/>
      <c r="MSV35" s="2"/>
      <c r="MSW35" s="2"/>
      <c r="MSX35" s="2"/>
      <c r="MSY35" s="2"/>
      <c r="MSZ35" s="2"/>
      <c r="MTA35" s="2"/>
      <c r="MTB35" s="2"/>
      <c r="MTC35" s="2"/>
      <c r="MTD35" s="2"/>
      <c r="MTE35" s="2"/>
      <c r="MTF35" s="2"/>
      <c r="MTG35" s="2"/>
      <c r="MTH35" s="2"/>
      <c r="MTI35" s="2"/>
      <c r="MTJ35" s="2"/>
      <c r="MTK35" s="2"/>
      <c r="MTL35" s="2"/>
      <c r="MTM35" s="2"/>
      <c r="MTN35" s="2"/>
      <c r="MTO35" s="2"/>
      <c r="MTP35" s="2"/>
      <c r="MTQ35" s="2"/>
      <c r="MTR35" s="2"/>
      <c r="MTS35" s="2"/>
      <c r="MTT35" s="2"/>
      <c r="MTU35" s="2"/>
      <c r="MTV35" s="2"/>
      <c r="MTW35" s="2"/>
      <c r="MTX35" s="2"/>
      <c r="MTY35" s="2"/>
      <c r="MTZ35" s="2"/>
      <c r="MUA35" s="2"/>
      <c r="MUB35" s="2"/>
      <c r="MUC35" s="2"/>
      <c r="MUD35" s="2"/>
      <c r="MUE35" s="2"/>
      <c r="MUF35" s="2"/>
      <c r="MUG35" s="2"/>
      <c r="MUH35" s="2"/>
      <c r="MUI35" s="2"/>
      <c r="MUJ35" s="2"/>
      <c r="MUK35" s="2"/>
      <c r="MUL35" s="2"/>
      <c r="MUM35" s="2"/>
      <c r="MUN35" s="2"/>
      <c r="MUO35" s="2"/>
      <c r="MUP35" s="2"/>
      <c r="MUQ35" s="2"/>
      <c r="MUR35" s="2"/>
      <c r="MUS35" s="2"/>
      <c r="MUT35" s="2"/>
      <c r="MUU35" s="2"/>
      <c r="MUV35" s="2"/>
      <c r="MUW35" s="2"/>
      <c r="MUX35" s="2"/>
      <c r="MUY35" s="2"/>
      <c r="MUZ35" s="2"/>
      <c r="MVA35" s="2"/>
      <c r="MVB35" s="2"/>
      <c r="MVC35" s="2"/>
      <c r="MVD35" s="2"/>
      <c r="MVE35" s="2"/>
      <c r="MVF35" s="2"/>
      <c r="MVG35" s="2"/>
      <c r="MVH35" s="2"/>
      <c r="MVI35" s="2"/>
      <c r="MVJ35" s="2"/>
      <c r="MVK35" s="2"/>
      <c r="MVL35" s="2"/>
      <c r="MVM35" s="2"/>
      <c r="MVN35" s="2"/>
      <c r="MVO35" s="2"/>
      <c r="MVP35" s="2"/>
      <c r="MVQ35" s="2"/>
      <c r="MVR35" s="2"/>
      <c r="MVS35" s="2"/>
      <c r="MVT35" s="2"/>
      <c r="MVU35" s="2"/>
      <c r="MVV35" s="2"/>
      <c r="MVW35" s="2"/>
      <c r="MVX35" s="2"/>
      <c r="MVY35" s="2"/>
      <c r="MVZ35" s="2"/>
      <c r="MWA35" s="2"/>
      <c r="MWB35" s="2"/>
      <c r="MWC35" s="2"/>
      <c r="MWD35" s="2"/>
      <c r="MWE35" s="2"/>
      <c r="MWF35" s="2"/>
      <c r="MWG35" s="2"/>
      <c r="MWH35" s="2"/>
      <c r="MWI35" s="2"/>
      <c r="MWJ35" s="2"/>
      <c r="MWK35" s="2"/>
      <c r="MWL35" s="2"/>
      <c r="MWM35" s="2"/>
      <c r="MWN35" s="2"/>
      <c r="MWO35" s="2"/>
      <c r="MWP35" s="2"/>
      <c r="MWQ35" s="2"/>
      <c r="MWR35" s="2"/>
      <c r="MWS35" s="2"/>
      <c r="MWT35" s="2"/>
      <c r="MWU35" s="2"/>
      <c r="MWV35" s="2"/>
      <c r="MWW35" s="2"/>
      <c r="MWX35" s="2"/>
      <c r="MWY35" s="2"/>
      <c r="MWZ35" s="2"/>
      <c r="MXA35" s="2"/>
      <c r="MXB35" s="2"/>
      <c r="MXC35" s="2"/>
      <c r="MXD35" s="2"/>
      <c r="MXE35" s="2"/>
      <c r="MXF35" s="2"/>
      <c r="MXG35" s="2"/>
      <c r="MXH35" s="2"/>
      <c r="MXI35" s="2"/>
      <c r="MXJ35" s="2"/>
      <c r="MXK35" s="2"/>
      <c r="MXL35" s="2"/>
      <c r="MXM35" s="2"/>
      <c r="MXN35" s="2"/>
      <c r="MXO35" s="2"/>
      <c r="MXP35" s="2"/>
      <c r="MXQ35" s="2"/>
      <c r="MXR35" s="2"/>
      <c r="MXS35" s="2"/>
      <c r="MXT35" s="2"/>
      <c r="MXU35" s="2"/>
      <c r="MXV35" s="2"/>
      <c r="MXW35" s="2"/>
      <c r="MXX35" s="2"/>
      <c r="MXY35" s="2"/>
      <c r="MXZ35" s="2"/>
      <c r="MYA35" s="2"/>
      <c r="MYB35" s="2"/>
      <c r="MYC35" s="2"/>
      <c r="MYD35" s="2"/>
      <c r="MYE35" s="2"/>
      <c r="MYF35" s="2"/>
      <c r="MYG35" s="2"/>
      <c r="MYH35" s="2"/>
      <c r="MYI35" s="2"/>
      <c r="MYJ35" s="2"/>
      <c r="MYK35" s="2"/>
      <c r="MYL35" s="2"/>
      <c r="MYM35" s="2"/>
      <c r="MYN35" s="2"/>
      <c r="MYO35" s="2"/>
      <c r="MYP35" s="2"/>
      <c r="MYQ35" s="2"/>
      <c r="MYR35" s="2"/>
      <c r="MYS35" s="2"/>
      <c r="MYT35" s="2"/>
      <c r="MYU35" s="2"/>
      <c r="MYV35" s="2"/>
      <c r="MYW35" s="2"/>
      <c r="MYX35" s="2"/>
      <c r="MYY35" s="2"/>
      <c r="MYZ35" s="2"/>
      <c r="MZA35" s="2"/>
      <c r="MZB35" s="2"/>
      <c r="MZC35" s="2"/>
      <c r="MZD35" s="2"/>
      <c r="MZE35" s="2"/>
      <c r="MZF35" s="2"/>
      <c r="MZG35" s="2"/>
      <c r="MZH35" s="2"/>
      <c r="MZI35" s="2"/>
      <c r="MZJ35" s="2"/>
      <c r="MZK35" s="2"/>
      <c r="MZL35" s="2"/>
      <c r="MZM35" s="2"/>
      <c r="MZN35" s="2"/>
      <c r="MZO35" s="2"/>
      <c r="MZP35" s="2"/>
      <c r="MZQ35" s="2"/>
      <c r="MZR35" s="2"/>
      <c r="MZS35" s="2"/>
      <c r="MZT35" s="2"/>
      <c r="MZU35" s="2"/>
      <c r="MZV35" s="2"/>
      <c r="MZW35" s="2"/>
      <c r="MZX35" s="2"/>
      <c r="MZY35" s="2"/>
      <c r="MZZ35" s="2"/>
      <c r="NAA35" s="2"/>
      <c r="NAB35" s="2"/>
      <c r="NAC35" s="2"/>
      <c r="NAD35" s="2"/>
      <c r="NAE35" s="2"/>
      <c r="NAF35" s="2"/>
      <c r="NAG35" s="2"/>
      <c r="NAH35" s="2"/>
      <c r="NAI35" s="2"/>
      <c r="NAJ35" s="2"/>
      <c r="NAK35" s="2"/>
      <c r="NAL35" s="2"/>
      <c r="NAM35" s="2"/>
      <c r="NAN35" s="2"/>
      <c r="NAO35" s="2"/>
      <c r="NAP35" s="2"/>
      <c r="NAQ35" s="2"/>
      <c r="NAR35" s="2"/>
      <c r="NAS35" s="2"/>
      <c r="NAT35" s="2"/>
      <c r="NAU35" s="2"/>
      <c r="NAV35" s="2"/>
      <c r="NAW35" s="2"/>
      <c r="NAX35" s="2"/>
      <c r="NAY35" s="2"/>
      <c r="NAZ35" s="2"/>
      <c r="NBA35" s="2"/>
      <c r="NBB35" s="2"/>
      <c r="NBC35" s="2"/>
      <c r="NBD35" s="2"/>
      <c r="NBE35" s="2"/>
      <c r="NBF35" s="2"/>
      <c r="NBG35" s="2"/>
      <c r="NBH35" s="2"/>
      <c r="NBI35" s="2"/>
      <c r="NBJ35" s="2"/>
      <c r="NBK35" s="2"/>
      <c r="NBL35" s="2"/>
      <c r="NBM35" s="2"/>
      <c r="NBN35" s="2"/>
      <c r="NBO35" s="2"/>
      <c r="NBP35" s="2"/>
      <c r="NBQ35" s="2"/>
      <c r="NBR35" s="2"/>
      <c r="NBS35" s="2"/>
      <c r="NBT35" s="2"/>
      <c r="NBU35" s="2"/>
      <c r="NBV35" s="2"/>
      <c r="NBW35" s="2"/>
      <c r="NBX35" s="2"/>
      <c r="NBY35" s="2"/>
      <c r="NBZ35" s="2"/>
      <c r="NCA35" s="2"/>
      <c r="NCB35" s="2"/>
      <c r="NCC35" s="2"/>
      <c r="NCD35" s="2"/>
      <c r="NCE35" s="2"/>
      <c r="NCF35" s="2"/>
      <c r="NCG35" s="2"/>
      <c r="NCH35" s="2"/>
      <c r="NCI35" s="2"/>
      <c r="NCJ35" s="2"/>
      <c r="NCK35" s="2"/>
      <c r="NCL35" s="2"/>
      <c r="NCM35" s="2"/>
      <c r="NCN35" s="2"/>
      <c r="NCO35" s="2"/>
      <c r="NCP35" s="2"/>
      <c r="NCQ35" s="2"/>
      <c r="NCR35" s="2"/>
      <c r="NCS35" s="2"/>
      <c r="NCT35" s="2"/>
      <c r="NCU35" s="2"/>
      <c r="NCV35" s="2"/>
      <c r="NCW35" s="2"/>
      <c r="NCX35" s="2"/>
      <c r="NCY35" s="2"/>
      <c r="NCZ35" s="2"/>
      <c r="NDA35" s="2"/>
      <c r="NDB35" s="2"/>
      <c r="NDC35" s="2"/>
      <c r="NDD35" s="2"/>
      <c r="NDE35" s="2"/>
      <c r="NDF35" s="2"/>
      <c r="NDG35" s="2"/>
      <c r="NDH35" s="2"/>
      <c r="NDI35" s="2"/>
      <c r="NDJ35" s="2"/>
      <c r="NDK35" s="2"/>
      <c r="NDL35" s="2"/>
      <c r="NDM35" s="2"/>
      <c r="NDN35" s="2"/>
      <c r="NDO35" s="2"/>
      <c r="NDP35" s="2"/>
      <c r="NDQ35" s="2"/>
      <c r="NDR35" s="2"/>
      <c r="NDS35" s="2"/>
      <c r="NDT35" s="2"/>
      <c r="NDU35" s="2"/>
      <c r="NDV35" s="2"/>
      <c r="NDW35" s="2"/>
      <c r="NDX35" s="2"/>
      <c r="NDY35" s="2"/>
      <c r="NDZ35" s="2"/>
      <c r="NEA35" s="2"/>
      <c r="NEB35" s="2"/>
      <c r="NEC35" s="2"/>
      <c r="NED35" s="2"/>
      <c r="NEE35" s="2"/>
      <c r="NEF35" s="2"/>
      <c r="NEG35" s="2"/>
      <c r="NEH35" s="2"/>
      <c r="NEI35" s="2"/>
      <c r="NEJ35" s="2"/>
      <c r="NEK35" s="2"/>
      <c r="NEL35" s="2"/>
      <c r="NEM35" s="2"/>
      <c r="NEN35" s="2"/>
      <c r="NEO35" s="2"/>
      <c r="NEP35" s="2"/>
      <c r="NEQ35" s="2"/>
      <c r="NER35" s="2"/>
      <c r="NES35" s="2"/>
      <c r="NET35" s="2"/>
      <c r="NEU35" s="2"/>
      <c r="NEV35" s="2"/>
      <c r="NEW35" s="2"/>
      <c r="NEX35" s="2"/>
      <c r="NEY35" s="2"/>
      <c r="NEZ35" s="2"/>
      <c r="NFA35" s="2"/>
      <c r="NFB35" s="2"/>
      <c r="NFC35" s="2"/>
      <c r="NFD35" s="2"/>
      <c r="NFE35" s="2"/>
      <c r="NFF35" s="2"/>
      <c r="NFG35" s="2"/>
      <c r="NFH35" s="2"/>
      <c r="NFI35" s="2"/>
      <c r="NFJ35" s="2"/>
      <c r="NFK35" s="2"/>
      <c r="NFL35" s="2"/>
      <c r="NFM35" s="2"/>
      <c r="NFN35" s="2"/>
      <c r="NFO35" s="2"/>
      <c r="NFP35" s="2"/>
      <c r="NFQ35" s="2"/>
      <c r="NFR35" s="2"/>
      <c r="NFS35" s="2"/>
      <c r="NFT35" s="2"/>
      <c r="NFU35" s="2"/>
      <c r="NFV35" s="2"/>
      <c r="NFW35" s="2"/>
      <c r="NFX35" s="2"/>
      <c r="NFY35" s="2"/>
      <c r="NFZ35" s="2"/>
      <c r="NGA35" s="2"/>
      <c r="NGB35" s="2"/>
      <c r="NGC35" s="2"/>
      <c r="NGD35" s="2"/>
      <c r="NGE35" s="2"/>
      <c r="NGF35" s="2"/>
      <c r="NGG35" s="2"/>
      <c r="NGH35" s="2"/>
      <c r="NGI35" s="2"/>
      <c r="NGJ35" s="2"/>
      <c r="NGK35" s="2"/>
      <c r="NGL35" s="2"/>
      <c r="NGM35" s="2"/>
      <c r="NGN35" s="2"/>
      <c r="NGO35" s="2"/>
      <c r="NGP35" s="2"/>
      <c r="NGQ35" s="2"/>
      <c r="NGR35" s="2"/>
      <c r="NGS35" s="2"/>
      <c r="NGT35" s="2"/>
      <c r="NGU35" s="2"/>
      <c r="NGV35" s="2"/>
      <c r="NGW35" s="2"/>
      <c r="NGX35" s="2"/>
      <c r="NGY35" s="2"/>
      <c r="NGZ35" s="2"/>
      <c r="NHA35" s="2"/>
      <c r="NHB35" s="2"/>
      <c r="NHC35" s="2"/>
      <c r="NHD35" s="2"/>
      <c r="NHE35" s="2"/>
      <c r="NHF35" s="2"/>
      <c r="NHG35" s="2"/>
      <c r="NHH35" s="2"/>
      <c r="NHI35" s="2"/>
      <c r="NHJ35" s="2"/>
      <c r="NHK35" s="2"/>
      <c r="NHL35" s="2"/>
      <c r="NHM35" s="2"/>
      <c r="NHN35" s="2"/>
      <c r="NHO35" s="2"/>
      <c r="NHP35" s="2"/>
      <c r="NHQ35" s="2"/>
      <c r="NHR35" s="2"/>
      <c r="NHS35" s="2"/>
      <c r="NHT35" s="2"/>
      <c r="NHU35" s="2"/>
      <c r="NHV35" s="2"/>
      <c r="NHW35" s="2"/>
      <c r="NHX35" s="2"/>
      <c r="NHY35" s="2"/>
      <c r="NHZ35" s="2"/>
      <c r="NIA35" s="2"/>
      <c r="NIB35" s="2"/>
      <c r="NIC35" s="2"/>
      <c r="NID35" s="2"/>
      <c r="NIE35" s="2"/>
      <c r="NIF35" s="2"/>
      <c r="NIG35" s="2"/>
      <c r="NIH35" s="2"/>
      <c r="NII35" s="2"/>
      <c r="NIJ35" s="2"/>
      <c r="NIK35" s="2"/>
      <c r="NIL35" s="2"/>
      <c r="NIM35" s="2"/>
      <c r="NIN35" s="2"/>
      <c r="NIO35" s="2"/>
      <c r="NIP35" s="2"/>
      <c r="NIQ35" s="2"/>
      <c r="NIR35" s="2"/>
      <c r="NIS35" s="2"/>
      <c r="NIT35" s="2"/>
      <c r="NIU35" s="2"/>
      <c r="NIV35" s="2"/>
      <c r="NIW35" s="2"/>
      <c r="NIX35" s="2"/>
      <c r="NIY35" s="2"/>
      <c r="NIZ35" s="2"/>
      <c r="NJA35" s="2"/>
      <c r="NJB35" s="2"/>
      <c r="NJC35" s="2"/>
      <c r="NJD35" s="2"/>
      <c r="NJE35" s="2"/>
      <c r="NJF35" s="2"/>
      <c r="NJG35" s="2"/>
      <c r="NJH35" s="2"/>
      <c r="NJI35" s="2"/>
      <c r="NJJ35" s="2"/>
      <c r="NJK35" s="2"/>
      <c r="NJL35" s="2"/>
      <c r="NJM35" s="2"/>
      <c r="NJN35" s="2"/>
      <c r="NJO35" s="2"/>
      <c r="NJP35" s="2"/>
      <c r="NJQ35" s="2"/>
      <c r="NJR35" s="2"/>
      <c r="NJS35" s="2"/>
      <c r="NJT35" s="2"/>
      <c r="NJU35" s="2"/>
      <c r="NJV35" s="2"/>
      <c r="NJW35" s="2"/>
      <c r="NJX35" s="2"/>
      <c r="NJY35" s="2"/>
      <c r="NJZ35" s="2"/>
      <c r="NKA35" s="2"/>
      <c r="NKB35" s="2"/>
      <c r="NKC35" s="2"/>
      <c r="NKD35" s="2"/>
      <c r="NKE35" s="2"/>
      <c r="NKF35" s="2"/>
      <c r="NKG35" s="2"/>
      <c r="NKH35" s="2"/>
      <c r="NKI35" s="2"/>
      <c r="NKJ35" s="2"/>
      <c r="NKK35" s="2"/>
      <c r="NKL35" s="2"/>
      <c r="NKM35" s="2"/>
      <c r="NKN35" s="2"/>
      <c r="NKO35" s="2"/>
      <c r="NKP35" s="2"/>
      <c r="NKQ35" s="2"/>
      <c r="NKR35" s="2"/>
      <c r="NKS35" s="2"/>
      <c r="NKT35" s="2"/>
      <c r="NKU35" s="2"/>
      <c r="NKV35" s="2"/>
      <c r="NKW35" s="2"/>
      <c r="NKX35" s="2"/>
      <c r="NKY35" s="2"/>
      <c r="NKZ35" s="2"/>
      <c r="NLA35" s="2"/>
      <c r="NLB35" s="2"/>
      <c r="NLC35" s="2"/>
      <c r="NLD35" s="2"/>
      <c r="NLE35" s="2"/>
      <c r="NLF35" s="2"/>
      <c r="NLG35" s="2"/>
      <c r="NLH35" s="2"/>
      <c r="NLI35" s="2"/>
      <c r="NLJ35" s="2"/>
      <c r="NLK35" s="2"/>
      <c r="NLL35" s="2"/>
      <c r="NLM35" s="2"/>
      <c r="NLN35" s="2"/>
      <c r="NLO35" s="2"/>
      <c r="NLP35" s="2"/>
      <c r="NLQ35" s="2"/>
      <c r="NLR35" s="2"/>
      <c r="NLS35" s="2"/>
      <c r="NLT35" s="2"/>
      <c r="NLU35" s="2"/>
      <c r="NLV35" s="2"/>
      <c r="NLW35" s="2"/>
      <c r="NLX35" s="2"/>
      <c r="NLY35" s="2"/>
      <c r="NLZ35" s="2"/>
      <c r="NMA35" s="2"/>
      <c r="NMB35" s="2"/>
      <c r="NMC35" s="2"/>
      <c r="NMD35" s="2"/>
      <c r="NME35" s="2"/>
      <c r="NMF35" s="2"/>
      <c r="NMG35" s="2"/>
      <c r="NMH35" s="2"/>
      <c r="NMI35" s="2"/>
      <c r="NMJ35" s="2"/>
      <c r="NMK35" s="2"/>
      <c r="NML35" s="2"/>
      <c r="NMM35" s="2"/>
      <c r="NMN35" s="2"/>
      <c r="NMO35" s="2"/>
      <c r="NMP35" s="2"/>
      <c r="NMQ35" s="2"/>
      <c r="NMR35" s="2"/>
      <c r="NMS35" s="2"/>
      <c r="NMT35" s="2"/>
      <c r="NMU35" s="2"/>
      <c r="NMV35" s="2"/>
      <c r="NMW35" s="2"/>
      <c r="NMX35" s="2"/>
      <c r="NMY35" s="2"/>
      <c r="NMZ35" s="2"/>
      <c r="NNA35" s="2"/>
      <c r="NNB35" s="2"/>
      <c r="NNC35" s="2"/>
      <c r="NND35" s="2"/>
      <c r="NNE35" s="2"/>
      <c r="NNF35" s="2"/>
      <c r="NNG35" s="2"/>
      <c r="NNH35" s="2"/>
      <c r="NNI35" s="2"/>
      <c r="NNJ35" s="2"/>
      <c r="NNK35" s="2"/>
      <c r="NNL35" s="2"/>
      <c r="NNM35" s="2"/>
      <c r="NNN35" s="2"/>
      <c r="NNO35" s="2"/>
      <c r="NNP35" s="2"/>
      <c r="NNQ35" s="2"/>
      <c r="NNR35" s="2"/>
      <c r="NNS35" s="2"/>
      <c r="NNT35" s="2"/>
      <c r="NNU35" s="2"/>
      <c r="NNV35" s="2"/>
      <c r="NNW35" s="2"/>
      <c r="NNX35" s="2"/>
      <c r="NNY35" s="2"/>
      <c r="NNZ35" s="2"/>
      <c r="NOA35" s="2"/>
      <c r="NOB35" s="2"/>
      <c r="NOC35" s="2"/>
      <c r="NOD35" s="2"/>
      <c r="NOE35" s="2"/>
      <c r="NOF35" s="2"/>
      <c r="NOG35" s="2"/>
      <c r="NOH35" s="2"/>
      <c r="NOI35" s="2"/>
      <c r="NOJ35" s="2"/>
      <c r="NOK35" s="2"/>
      <c r="NOL35" s="2"/>
      <c r="NOM35" s="2"/>
      <c r="NON35" s="2"/>
      <c r="NOO35" s="2"/>
      <c r="NOP35" s="2"/>
      <c r="NOQ35" s="2"/>
      <c r="NOR35" s="2"/>
      <c r="NOS35" s="2"/>
      <c r="NOT35" s="2"/>
      <c r="NOU35" s="2"/>
      <c r="NOV35" s="2"/>
      <c r="NOW35" s="2"/>
      <c r="NOX35" s="2"/>
      <c r="NOY35" s="2"/>
      <c r="NOZ35" s="2"/>
      <c r="NPA35" s="2"/>
      <c r="NPB35" s="2"/>
      <c r="NPC35" s="2"/>
      <c r="NPD35" s="2"/>
      <c r="NPE35" s="2"/>
      <c r="NPF35" s="2"/>
      <c r="NPG35" s="2"/>
      <c r="NPH35" s="2"/>
      <c r="NPI35" s="2"/>
      <c r="NPJ35" s="2"/>
      <c r="NPK35" s="2"/>
      <c r="NPL35" s="2"/>
      <c r="NPM35" s="2"/>
      <c r="NPN35" s="2"/>
      <c r="NPO35" s="2"/>
      <c r="NPP35" s="2"/>
      <c r="NPQ35" s="2"/>
      <c r="NPR35" s="2"/>
      <c r="NPS35" s="2"/>
      <c r="NPT35" s="2"/>
      <c r="NPU35" s="2"/>
      <c r="NPV35" s="2"/>
      <c r="NPW35" s="2"/>
      <c r="NPX35" s="2"/>
      <c r="NPY35" s="2"/>
      <c r="NPZ35" s="2"/>
      <c r="NQA35" s="2"/>
      <c r="NQB35" s="2"/>
      <c r="NQC35" s="2"/>
      <c r="NQD35" s="2"/>
      <c r="NQE35" s="2"/>
      <c r="NQF35" s="2"/>
      <c r="NQG35" s="2"/>
      <c r="NQH35" s="2"/>
      <c r="NQI35" s="2"/>
      <c r="NQJ35" s="2"/>
      <c r="NQK35" s="2"/>
      <c r="NQL35" s="2"/>
      <c r="NQM35" s="2"/>
      <c r="NQN35" s="2"/>
      <c r="NQO35" s="2"/>
      <c r="NQP35" s="2"/>
      <c r="NQQ35" s="2"/>
      <c r="NQR35" s="2"/>
      <c r="NQS35" s="2"/>
      <c r="NQT35" s="2"/>
      <c r="NQU35" s="2"/>
      <c r="NQV35" s="2"/>
      <c r="NQW35" s="2"/>
      <c r="NQX35" s="2"/>
      <c r="NQY35" s="2"/>
      <c r="NQZ35" s="2"/>
      <c r="NRA35" s="2"/>
      <c r="NRB35" s="2"/>
      <c r="NRC35" s="2"/>
      <c r="NRD35" s="2"/>
      <c r="NRE35" s="2"/>
      <c r="NRF35" s="2"/>
      <c r="NRG35" s="2"/>
      <c r="NRH35" s="2"/>
      <c r="NRI35" s="2"/>
      <c r="NRJ35" s="2"/>
      <c r="NRK35" s="2"/>
      <c r="NRL35" s="2"/>
      <c r="NRM35" s="2"/>
      <c r="NRN35" s="2"/>
      <c r="NRO35" s="2"/>
      <c r="NRP35" s="2"/>
      <c r="NRQ35" s="2"/>
      <c r="NRR35" s="2"/>
      <c r="NRS35" s="2"/>
      <c r="NRT35" s="2"/>
      <c r="NRU35" s="2"/>
      <c r="NRV35" s="2"/>
      <c r="NRW35" s="2"/>
      <c r="NRX35" s="2"/>
      <c r="NRY35" s="2"/>
      <c r="NRZ35" s="2"/>
      <c r="NSA35" s="2"/>
      <c r="NSB35" s="2"/>
      <c r="NSC35" s="2"/>
      <c r="NSD35" s="2"/>
      <c r="NSE35" s="2"/>
      <c r="NSF35" s="2"/>
      <c r="NSG35" s="2"/>
      <c r="NSH35" s="2"/>
      <c r="NSI35" s="2"/>
      <c r="NSJ35" s="2"/>
      <c r="NSK35" s="2"/>
      <c r="NSL35" s="2"/>
      <c r="NSM35" s="2"/>
      <c r="NSN35" s="2"/>
      <c r="NSO35" s="2"/>
      <c r="NSP35" s="2"/>
      <c r="NSQ35" s="2"/>
      <c r="NSR35" s="2"/>
      <c r="NSS35" s="2"/>
      <c r="NST35" s="2"/>
      <c r="NSU35" s="2"/>
      <c r="NSV35" s="2"/>
      <c r="NSW35" s="2"/>
      <c r="NSX35" s="2"/>
      <c r="NSY35" s="2"/>
      <c r="NSZ35" s="2"/>
      <c r="NTA35" s="2"/>
      <c r="NTB35" s="2"/>
      <c r="NTC35" s="2"/>
      <c r="NTD35" s="2"/>
      <c r="NTE35" s="2"/>
      <c r="NTF35" s="2"/>
      <c r="NTG35" s="2"/>
      <c r="NTH35" s="2"/>
      <c r="NTI35" s="2"/>
      <c r="NTJ35" s="2"/>
      <c r="NTK35" s="2"/>
      <c r="NTL35" s="2"/>
      <c r="NTM35" s="2"/>
      <c r="NTN35" s="2"/>
      <c r="NTO35" s="2"/>
      <c r="NTP35" s="2"/>
      <c r="NTQ35" s="2"/>
      <c r="NTR35" s="2"/>
      <c r="NTS35" s="2"/>
      <c r="NTT35" s="2"/>
      <c r="NTU35" s="2"/>
      <c r="NTV35" s="2"/>
      <c r="NTW35" s="2"/>
      <c r="NTX35" s="2"/>
      <c r="NTY35" s="2"/>
      <c r="NTZ35" s="2"/>
      <c r="NUA35" s="2"/>
      <c r="NUB35" s="2"/>
      <c r="NUC35" s="2"/>
      <c r="NUD35" s="2"/>
      <c r="NUE35" s="2"/>
      <c r="NUF35" s="2"/>
      <c r="NUG35" s="2"/>
      <c r="NUH35" s="2"/>
      <c r="NUI35" s="2"/>
      <c r="NUJ35" s="2"/>
      <c r="NUK35" s="2"/>
      <c r="NUL35" s="2"/>
      <c r="NUM35" s="2"/>
      <c r="NUN35" s="2"/>
      <c r="NUO35" s="2"/>
      <c r="NUP35" s="2"/>
      <c r="NUQ35" s="2"/>
      <c r="NUR35" s="2"/>
      <c r="NUS35" s="2"/>
      <c r="NUT35" s="2"/>
      <c r="NUU35" s="2"/>
      <c r="NUV35" s="2"/>
      <c r="NUW35" s="2"/>
      <c r="NUX35" s="2"/>
      <c r="NUY35" s="2"/>
      <c r="NUZ35" s="2"/>
      <c r="NVA35" s="2"/>
      <c r="NVB35" s="2"/>
      <c r="NVC35" s="2"/>
      <c r="NVD35" s="2"/>
      <c r="NVE35" s="2"/>
      <c r="NVF35" s="2"/>
      <c r="NVG35" s="2"/>
      <c r="NVH35" s="2"/>
      <c r="NVI35" s="2"/>
      <c r="NVJ35" s="2"/>
      <c r="NVK35" s="2"/>
      <c r="NVL35" s="2"/>
      <c r="NVM35" s="2"/>
      <c r="NVN35" s="2"/>
      <c r="NVO35" s="2"/>
      <c r="NVP35" s="2"/>
      <c r="NVQ35" s="2"/>
      <c r="NVR35" s="2"/>
      <c r="NVS35" s="2"/>
      <c r="NVT35" s="2"/>
      <c r="NVU35" s="2"/>
      <c r="NVV35" s="2"/>
      <c r="NVW35" s="2"/>
      <c r="NVX35" s="2"/>
      <c r="NVY35" s="2"/>
      <c r="NVZ35" s="2"/>
      <c r="NWA35" s="2"/>
      <c r="NWB35" s="2"/>
      <c r="NWC35" s="2"/>
      <c r="NWD35" s="2"/>
      <c r="NWE35" s="2"/>
      <c r="NWF35" s="2"/>
      <c r="NWG35" s="2"/>
      <c r="NWH35" s="2"/>
      <c r="NWI35" s="2"/>
      <c r="NWJ35" s="2"/>
      <c r="NWK35" s="2"/>
      <c r="NWL35" s="2"/>
      <c r="NWM35" s="2"/>
      <c r="NWN35" s="2"/>
      <c r="NWO35" s="2"/>
      <c r="NWP35" s="2"/>
      <c r="NWQ35" s="2"/>
      <c r="NWR35" s="2"/>
      <c r="NWS35" s="2"/>
      <c r="NWT35" s="2"/>
      <c r="NWU35" s="2"/>
      <c r="NWV35" s="2"/>
      <c r="NWW35" s="2"/>
      <c r="NWX35" s="2"/>
      <c r="NWY35" s="2"/>
      <c r="NWZ35" s="2"/>
      <c r="NXA35" s="2"/>
      <c r="NXB35" s="2"/>
      <c r="NXC35" s="2"/>
      <c r="NXD35" s="2"/>
      <c r="NXE35" s="2"/>
      <c r="NXF35" s="2"/>
      <c r="NXG35" s="2"/>
      <c r="NXH35" s="2"/>
      <c r="NXI35" s="2"/>
      <c r="NXJ35" s="2"/>
      <c r="NXK35" s="2"/>
      <c r="NXL35" s="2"/>
      <c r="NXM35" s="2"/>
      <c r="NXN35" s="2"/>
      <c r="NXO35" s="2"/>
      <c r="NXP35" s="2"/>
      <c r="NXQ35" s="2"/>
      <c r="NXR35" s="2"/>
      <c r="NXS35" s="2"/>
      <c r="NXT35" s="2"/>
      <c r="NXU35" s="2"/>
      <c r="NXV35" s="2"/>
      <c r="NXW35" s="2"/>
      <c r="NXX35" s="2"/>
      <c r="NXY35" s="2"/>
      <c r="NXZ35" s="2"/>
      <c r="NYA35" s="2"/>
      <c r="NYB35" s="2"/>
      <c r="NYC35" s="2"/>
      <c r="NYD35" s="2"/>
      <c r="NYE35" s="2"/>
      <c r="NYF35" s="2"/>
      <c r="NYG35" s="2"/>
      <c r="NYH35" s="2"/>
      <c r="NYI35" s="2"/>
      <c r="NYJ35" s="2"/>
      <c r="NYK35" s="2"/>
      <c r="NYL35" s="2"/>
      <c r="NYM35" s="2"/>
      <c r="NYN35" s="2"/>
      <c r="NYO35" s="2"/>
      <c r="NYP35" s="2"/>
      <c r="NYQ35" s="2"/>
      <c r="NYR35" s="2"/>
      <c r="NYS35" s="2"/>
      <c r="NYT35" s="2"/>
      <c r="NYU35" s="2"/>
      <c r="NYV35" s="2"/>
      <c r="NYW35" s="2"/>
      <c r="NYX35" s="2"/>
      <c r="NYY35" s="2"/>
      <c r="NYZ35" s="2"/>
      <c r="NZA35" s="2"/>
      <c r="NZB35" s="2"/>
      <c r="NZC35" s="2"/>
      <c r="NZD35" s="2"/>
      <c r="NZE35" s="2"/>
      <c r="NZF35" s="2"/>
      <c r="NZG35" s="2"/>
      <c r="NZH35" s="2"/>
      <c r="NZI35" s="2"/>
      <c r="NZJ35" s="2"/>
      <c r="NZK35" s="2"/>
      <c r="NZL35" s="2"/>
      <c r="NZM35" s="2"/>
      <c r="NZN35" s="2"/>
      <c r="NZO35" s="2"/>
      <c r="NZP35" s="2"/>
      <c r="NZQ35" s="2"/>
      <c r="NZR35" s="2"/>
      <c r="NZS35" s="2"/>
      <c r="NZT35" s="2"/>
      <c r="NZU35" s="2"/>
      <c r="NZV35" s="2"/>
      <c r="NZW35" s="2"/>
      <c r="NZX35" s="2"/>
      <c r="NZY35" s="2"/>
      <c r="NZZ35" s="2"/>
      <c r="OAA35" s="2"/>
      <c r="OAB35" s="2"/>
      <c r="OAC35" s="2"/>
      <c r="OAD35" s="2"/>
      <c r="OAE35" s="2"/>
      <c r="OAF35" s="2"/>
      <c r="OAG35" s="2"/>
      <c r="OAH35" s="2"/>
      <c r="OAI35" s="2"/>
      <c r="OAJ35" s="2"/>
      <c r="OAK35" s="2"/>
      <c r="OAL35" s="2"/>
      <c r="OAM35" s="2"/>
      <c r="OAN35" s="2"/>
      <c r="OAO35" s="2"/>
      <c r="OAP35" s="2"/>
      <c r="OAQ35" s="2"/>
      <c r="OAR35" s="2"/>
      <c r="OAS35" s="2"/>
      <c r="OAT35" s="2"/>
      <c r="OAU35" s="2"/>
      <c r="OAV35" s="2"/>
      <c r="OAW35" s="2"/>
      <c r="OAX35" s="2"/>
      <c r="OAY35" s="2"/>
      <c r="OAZ35" s="2"/>
      <c r="OBA35" s="2"/>
      <c r="OBB35" s="2"/>
      <c r="OBC35" s="2"/>
      <c r="OBD35" s="2"/>
      <c r="OBE35" s="2"/>
      <c r="OBF35" s="2"/>
      <c r="OBG35" s="2"/>
      <c r="OBH35" s="2"/>
      <c r="OBI35" s="2"/>
      <c r="OBJ35" s="2"/>
      <c r="OBK35" s="2"/>
      <c r="OBL35" s="2"/>
      <c r="OBM35" s="2"/>
      <c r="OBN35" s="2"/>
      <c r="OBO35" s="2"/>
      <c r="OBP35" s="2"/>
      <c r="OBQ35" s="2"/>
      <c r="OBR35" s="2"/>
      <c r="OBS35" s="2"/>
      <c r="OBT35" s="2"/>
      <c r="OBU35" s="2"/>
      <c r="OBV35" s="2"/>
      <c r="OBW35" s="2"/>
      <c r="OBX35" s="2"/>
      <c r="OBY35" s="2"/>
      <c r="OBZ35" s="2"/>
      <c r="OCA35" s="2"/>
      <c r="OCB35" s="2"/>
      <c r="OCC35" s="2"/>
      <c r="OCD35" s="2"/>
      <c r="OCE35" s="2"/>
      <c r="OCF35" s="2"/>
      <c r="OCG35" s="2"/>
      <c r="OCH35" s="2"/>
      <c r="OCI35" s="2"/>
      <c r="OCJ35" s="2"/>
      <c r="OCK35" s="2"/>
      <c r="OCL35" s="2"/>
      <c r="OCM35" s="2"/>
      <c r="OCN35" s="2"/>
      <c r="OCO35" s="2"/>
      <c r="OCP35" s="2"/>
      <c r="OCQ35" s="2"/>
      <c r="OCR35" s="2"/>
      <c r="OCS35" s="2"/>
      <c r="OCT35" s="2"/>
      <c r="OCU35" s="2"/>
      <c r="OCV35" s="2"/>
      <c r="OCW35" s="2"/>
      <c r="OCX35" s="2"/>
      <c r="OCY35" s="2"/>
      <c r="OCZ35" s="2"/>
      <c r="ODA35" s="2"/>
      <c r="ODB35" s="2"/>
      <c r="ODC35" s="2"/>
      <c r="ODD35" s="2"/>
      <c r="ODE35" s="2"/>
      <c r="ODF35" s="2"/>
      <c r="ODG35" s="2"/>
      <c r="ODH35" s="2"/>
      <c r="ODI35" s="2"/>
      <c r="ODJ35" s="2"/>
      <c r="ODK35" s="2"/>
      <c r="ODL35" s="2"/>
      <c r="ODM35" s="2"/>
      <c r="ODN35" s="2"/>
      <c r="ODO35" s="2"/>
      <c r="ODP35" s="2"/>
      <c r="ODQ35" s="2"/>
      <c r="ODR35" s="2"/>
      <c r="ODS35" s="2"/>
      <c r="ODT35" s="2"/>
      <c r="ODU35" s="2"/>
      <c r="ODV35" s="2"/>
      <c r="ODW35" s="2"/>
      <c r="ODX35" s="2"/>
      <c r="ODY35" s="2"/>
      <c r="ODZ35" s="2"/>
      <c r="OEA35" s="2"/>
      <c r="OEB35" s="2"/>
      <c r="OEC35" s="2"/>
      <c r="OED35" s="2"/>
      <c r="OEE35" s="2"/>
      <c r="OEF35" s="2"/>
      <c r="OEG35" s="2"/>
      <c r="OEH35" s="2"/>
      <c r="OEI35" s="2"/>
      <c r="OEJ35" s="2"/>
      <c r="OEK35" s="2"/>
      <c r="OEL35" s="2"/>
      <c r="OEM35" s="2"/>
      <c r="OEN35" s="2"/>
      <c r="OEO35" s="2"/>
      <c r="OEP35" s="2"/>
      <c r="OEQ35" s="2"/>
      <c r="OER35" s="2"/>
      <c r="OES35" s="2"/>
      <c r="OET35" s="2"/>
      <c r="OEU35" s="2"/>
      <c r="OEV35" s="2"/>
      <c r="OEW35" s="2"/>
      <c r="OEX35" s="2"/>
      <c r="OEY35" s="2"/>
      <c r="OEZ35" s="2"/>
      <c r="OFA35" s="2"/>
      <c r="OFB35" s="2"/>
      <c r="OFC35" s="2"/>
      <c r="OFD35" s="2"/>
      <c r="OFE35" s="2"/>
      <c r="OFF35" s="2"/>
      <c r="OFG35" s="2"/>
      <c r="OFH35" s="2"/>
      <c r="OFI35" s="2"/>
      <c r="OFJ35" s="2"/>
      <c r="OFK35" s="2"/>
      <c r="OFL35" s="2"/>
      <c r="OFM35" s="2"/>
      <c r="OFN35" s="2"/>
      <c r="OFO35" s="2"/>
      <c r="OFP35" s="2"/>
      <c r="OFQ35" s="2"/>
      <c r="OFR35" s="2"/>
      <c r="OFS35" s="2"/>
      <c r="OFT35" s="2"/>
      <c r="OFU35" s="2"/>
      <c r="OFV35" s="2"/>
      <c r="OFW35" s="2"/>
      <c r="OFX35" s="2"/>
      <c r="OFY35" s="2"/>
      <c r="OFZ35" s="2"/>
      <c r="OGA35" s="2"/>
      <c r="OGB35" s="2"/>
      <c r="OGC35" s="2"/>
      <c r="OGD35" s="2"/>
      <c r="OGE35" s="2"/>
      <c r="OGF35" s="2"/>
      <c r="OGG35" s="2"/>
      <c r="OGH35" s="2"/>
      <c r="OGI35" s="2"/>
      <c r="OGJ35" s="2"/>
      <c r="OGK35" s="2"/>
      <c r="OGL35" s="2"/>
      <c r="OGM35" s="2"/>
      <c r="OGN35" s="2"/>
      <c r="OGO35" s="2"/>
      <c r="OGP35" s="2"/>
      <c r="OGQ35" s="2"/>
      <c r="OGR35" s="2"/>
      <c r="OGS35" s="2"/>
      <c r="OGT35" s="2"/>
      <c r="OGU35" s="2"/>
      <c r="OGV35" s="2"/>
      <c r="OGW35" s="2"/>
      <c r="OGX35" s="2"/>
      <c r="OGY35" s="2"/>
      <c r="OGZ35" s="2"/>
      <c r="OHA35" s="2"/>
      <c r="OHB35" s="2"/>
      <c r="OHC35" s="2"/>
      <c r="OHD35" s="2"/>
      <c r="OHE35" s="2"/>
      <c r="OHF35" s="2"/>
      <c r="OHG35" s="2"/>
      <c r="OHH35" s="2"/>
      <c r="OHI35" s="2"/>
      <c r="OHJ35" s="2"/>
      <c r="OHK35" s="2"/>
      <c r="OHL35" s="2"/>
      <c r="OHM35" s="2"/>
      <c r="OHN35" s="2"/>
      <c r="OHO35" s="2"/>
      <c r="OHP35" s="2"/>
      <c r="OHQ35" s="2"/>
      <c r="OHR35" s="2"/>
      <c r="OHS35" s="2"/>
      <c r="OHT35" s="2"/>
      <c r="OHU35" s="2"/>
      <c r="OHV35" s="2"/>
      <c r="OHW35" s="2"/>
      <c r="OHX35" s="2"/>
      <c r="OHY35" s="2"/>
      <c r="OHZ35" s="2"/>
      <c r="OIA35" s="2"/>
      <c r="OIB35" s="2"/>
      <c r="OIC35" s="2"/>
      <c r="OID35" s="2"/>
      <c r="OIE35" s="2"/>
      <c r="OIF35" s="2"/>
      <c r="OIG35" s="2"/>
      <c r="OIH35" s="2"/>
      <c r="OII35" s="2"/>
      <c r="OIJ35" s="2"/>
      <c r="OIK35" s="2"/>
      <c r="OIL35" s="2"/>
      <c r="OIM35" s="2"/>
      <c r="OIN35" s="2"/>
      <c r="OIO35" s="2"/>
      <c r="OIP35" s="2"/>
      <c r="OIQ35" s="2"/>
      <c r="OIR35" s="2"/>
      <c r="OIS35" s="2"/>
      <c r="OIT35" s="2"/>
      <c r="OIU35" s="2"/>
      <c r="OIV35" s="2"/>
      <c r="OIW35" s="2"/>
      <c r="OIX35" s="2"/>
      <c r="OIY35" s="2"/>
      <c r="OIZ35" s="2"/>
      <c r="OJA35" s="2"/>
      <c r="OJB35" s="2"/>
      <c r="OJC35" s="2"/>
      <c r="OJD35" s="2"/>
      <c r="OJE35" s="2"/>
      <c r="OJF35" s="2"/>
      <c r="OJG35" s="2"/>
      <c r="OJH35" s="2"/>
      <c r="OJI35" s="2"/>
      <c r="OJJ35" s="2"/>
      <c r="OJK35" s="2"/>
      <c r="OJL35" s="2"/>
      <c r="OJM35" s="2"/>
      <c r="OJN35" s="2"/>
      <c r="OJO35" s="2"/>
      <c r="OJP35" s="2"/>
      <c r="OJQ35" s="2"/>
      <c r="OJR35" s="2"/>
      <c r="OJS35" s="2"/>
      <c r="OJT35" s="2"/>
      <c r="OJU35" s="2"/>
      <c r="OJV35" s="2"/>
      <c r="OJW35" s="2"/>
      <c r="OJX35" s="2"/>
      <c r="OJY35" s="2"/>
      <c r="OJZ35" s="2"/>
      <c r="OKA35" s="2"/>
      <c r="OKB35" s="2"/>
      <c r="OKC35" s="2"/>
      <c r="OKD35" s="2"/>
      <c r="OKE35" s="2"/>
      <c r="OKF35" s="2"/>
      <c r="OKG35" s="2"/>
      <c r="OKH35" s="2"/>
      <c r="OKI35" s="2"/>
      <c r="OKJ35" s="2"/>
      <c r="OKK35" s="2"/>
      <c r="OKL35" s="2"/>
      <c r="OKM35" s="2"/>
      <c r="OKN35" s="2"/>
      <c r="OKO35" s="2"/>
      <c r="OKP35" s="2"/>
      <c r="OKQ35" s="2"/>
      <c r="OKR35" s="2"/>
      <c r="OKS35" s="2"/>
      <c r="OKT35" s="2"/>
      <c r="OKU35" s="2"/>
      <c r="OKV35" s="2"/>
      <c r="OKW35" s="2"/>
      <c r="OKX35" s="2"/>
      <c r="OKY35" s="2"/>
      <c r="OKZ35" s="2"/>
      <c r="OLA35" s="2"/>
      <c r="OLB35" s="2"/>
      <c r="OLC35" s="2"/>
      <c r="OLD35" s="2"/>
      <c r="OLE35" s="2"/>
      <c r="OLF35" s="2"/>
      <c r="OLG35" s="2"/>
      <c r="OLH35" s="2"/>
      <c r="OLI35" s="2"/>
      <c r="OLJ35" s="2"/>
      <c r="OLK35" s="2"/>
      <c r="OLL35" s="2"/>
      <c r="OLM35" s="2"/>
      <c r="OLN35" s="2"/>
      <c r="OLO35" s="2"/>
      <c r="OLP35" s="2"/>
      <c r="OLQ35" s="2"/>
      <c r="OLR35" s="2"/>
      <c r="OLS35" s="2"/>
      <c r="OLT35" s="2"/>
      <c r="OLU35" s="2"/>
      <c r="OLV35" s="2"/>
      <c r="OLW35" s="2"/>
      <c r="OLX35" s="2"/>
      <c r="OLY35" s="2"/>
      <c r="OLZ35" s="2"/>
      <c r="OMA35" s="2"/>
      <c r="OMB35" s="2"/>
      <c r="OMC35" s="2"/>
      <c r="OMD35" s="2"/>
      <c r="OME35" s="2"/>
      <c r="OMF35" s="2"/>
      <c r="OMG35" s="2"/>
      <c r="OMH35" s="2"/>
      <c r="OMI35" s="2"/>
      <c r="OMJ35" s="2"/>
      <c r="OMK35" s="2"/>
      <c r="OML35" s="2"/>
      <c r="OMM35" s="2"/>
      <c r="OMN35" s="2"/>
      <c r="OMO35" s="2"/>
      <c r="OMP35" s="2"/>
      <c r="OMQ35" s="2"/>
      <c r="OMR35" s="2"/>
      <c r="OMS35" s="2"/>
      <c r="OMT35" s="2"/>
      <c r="OMU35" s="2"/>
      <c r="OMV35" s="2"/>
      <c r="OMW35" s="2"/>
      <c r="OMX35" s="2"/>
      <c r="OMY35" s="2"/>
      <c r="OMZ35" s="2"/>
      <c r="ONA35" s="2"/>
      <c r="ONB35" s="2"/>
      <c r="ONC35" s="2"/>
      <c r="OND35" s="2"/>
      <c r="ONE35" s="2"/>
      <c r="ONF35" s="2"/>
      <c r="ONG35" s="2"/>
      <c r="ONH35" s="2"/>
      <c r="ONI35" s="2"/>
      <c r="ONJ35" s="2"/>
      <c r="ONK35" s="2"/>
      <c r="ONL35" s="2"/>
      <c r="ONM35" s="2"/>
      <c r="ONN35" s="2"/>
      <c r="ONO35" s="2"/>
      <c r="ONP35" s="2"/>
      <c r="ONQ35" s="2"/>
      <c r="ONR35" s="2"/>
      <c r="ONS35" s="2"/>
      <c r="ONT35" s="2"/>
      <c r="ONU35" s="2"/>
      <c r="ONV35" s="2"/>
      <c r="ONW35" s="2"/>
      <c r="ONX35" s="2"/>
      <c r="ONY35" s="2"/>
      <c r="ONZ35" s="2"/>
      <c r="OOA35" s="2"/>
      <c r="OOB35" s="2"/>
      <c r="OOC35" s="2"/>
      <c r="OOD35" s="2"/>
      <c r="OOE35" s="2"/>
      <c r="OOF35" s="2"/>
      <c r="OOG35" s="2"/>
      <c r="OOH35" s="2"/>
      <c r="OOI35" s="2"/>
      <c r="OOJ35" s="2"/>
      <c r="OOK35" s="2"/>
      <c r="OOL35" s="2"/>
      <c r="OOM35" s="2"/>
      <c r="OON35" s="2"/>
      <c r="OOO35" s="2"/>
      <c r="OOP35" s="2"/>
      <c r="OOQ35" s="2"/>
      <c r="OOR35" s="2"/>
      <c r="OOS35" s="2"/>
      <c r="OOT35" s="2"/>
      <c r="OOU35" s="2"/>
      <c r="OOV35" s="2"/>
      <c r="OOW35" s="2"/>
      <c r="OOX35" s="2"/>
      <c r="OOY35" s="2"/>
      <c r="OOZ35" s="2"/>
      <c r="OPA35" s="2"/>
      <c r="OPB35" s="2"/>
      <c r="OPC35" s="2"/>
      <c r="OPD35" s="2"/>
      <c r="OPE35" s="2"/>
      <c r="OPF35" s="2"/>
      <c r="OPG35" s="2"/>
      <c r="OPH35" s="2"/>
      <c r="OPI35" s="2"/>
      <c r="OPJ35" s="2"/>
      <c r="OPK35" s="2"/>
      <c r="OPL35" s="2"/>
      <c r="OPM35" s="2"/>
      <c r="OPN35" s="2"/>
      <c r="OPO35" s="2"/>
      <c r="OPP35" s="2"/>
      <c r="OPQ35" s="2"/>
      <c r="OPR35" s="2"/>
      <c r="OPS35" s="2"/>
      <c r="OPT35" s="2"/>
      <c r="OPU35" s="2"/>
      <c r="OPV35" s="2"/>
      <c r="OPW35" s="2"/>
      <c r="OPX35" s="2"/>
      <c r="OPY35" s="2"/>
      <c r="OPZ35" s="2"/>
      <c r="OQA35" s="2"/>
      <c r="OQB35" s="2"/>
      <c r="OQC35" s="2"/>
      <c r="OQD35" s="2"/>
      <c r="OQE35" s="2"/>
      <c r="OQF35" s="2"/>
      <c r="OQG35" s="2"/>
      <c r="OQH35" s="2"/>
      <c r="OQI35" s="2"/>
      <c r="OQJ35" s="2"/>
      <c r="OQK35" s="2"/>
      <c r="OQL35" s="2"/>
      <c r="OQM35" s="2"/>
      <c r="OQN35" s="2"/>
      <c r="OQO35" s="2"/>
      <c r="OQP35" s="2"/>
      <c r="OQQ35" s="2"/>
      <c r="OQR35" s="2"/>
      <c r="OQS35" s="2"/>
      <c r="OQT35" s="2"/>
      <c r="OQU35" s="2"/>
      <c r="OQV35" s="2"/>
      <c r="OQW35" s="2"/>
      <c r="OQX35" s="2"/>
      <c r="OQY35" s="2"/>
      <c r="OQZ35" s="2"/>
      <c r="ORA35" s="2"/>
      <c r="ORB35" s="2"/>
      <c r="ORC35" s="2"/>
      <c r="ORD35" s="2"/>
      <c r="ORE35" s="2"/>
      <c r="ORF35" s="2"/>
      <c r="ORG35" s="2"/>
      <c r="ORH35" s="2"/>
      <c r="ORI35" s="2"/>
      <c r="ORJ35" s="2"/>
      <c r="ORK35" s="2"/>
      <c r="ORL35" s="2"/>
      <c r="ORM35" s="2"/>
      <c r="ORN35" s="2"/>
      <c r="ORO35" s="2"/>
      <c r="ORP35" s="2"/>
      <c r="ORQ35" s="2"/>
      <c r="ORR35" s="2"/>
      <c r="ORS35" s="2"/>
      <c r="ORT35" s="2"/>
      <c r="ORU35" s="2"/>
      <c r="ORV35" s="2"/>
      <c r="ORW35" s="2"/>
      <c r="ORX35" s="2"/>
      <c r="ORY35" s="2"/>
      <c r="ORZ35" s="2"/>
      <c r="OSA35" s="2"/>
      <c r="OSB35" s="2"/>
      <c r="OSC35" s="2"/>
      <c r="OSD35" s="2"/>
      <c r="OSE35" s="2"/>
      <c r="OSF35" s="2"/>
      <c r="OSG35" s="2"/>
      <c r="OSH35" s="2"/>
      <c r="OSI35" s="2"/>
      <c r="OSJ35" s="2"/>
      <c r="OSK35" s="2"/>
      <c r="OSL35" s="2"/>
      <c r="OSM35" s="2"/>
      <c r="OSN35" s="2"/>
      <c r="OSO35" s="2"/>
      <c r="OSP35" s="2"/>
      <c r="OSQ35" s="2"/>
      <c r="OSR35" s="2"/>
      <c r="OSS35" s="2"/>
      <c r="OST35" s="2"/>
      <c r="OSU35" s="2"/>
      <c r="OSV35" s="2"/>
      <c r="OSW35" s="2"/>
      <c r="OSX35" s="2"/>
      <c r="OSY35" s="2"/>
      <c r="OSZ35" s="2"/>
      <c r="OTA35" s="2"/>
      <c r="OTB35" s="2"/>
      <c r="OTC35" s="2"/>
      <c r="OTD35" s="2"/>
      <c r="OTE35" s="2"/>
      <c r="OTF35" s="2"/>
      <c r="OTG35" s="2"/>
      <c r="OTH35" s="2"/>
      <c r="OTI35" s="2"/>
      <c r="OTJ35" s="2"/>
      <c r="OTK35" s="2"/>
      <c r="OTL35" s="2"/>
      <c r="OTM35" s="2"/>
      <c r="OTN35" s="2"/>
      <c r="OTO35" s="2"/>
      <c r="OTP35" s="2"/>
      <c r="OTQ35" s="2"/>
      <c r="OTR35" s="2"/>
      <c r="OTS35" s="2"/>
      <c r="OTT35" s="2"/>
      <c r="OTU35" s="2"/>
      <c r="OTV35" s="2"/>
      <c r="OTW35" s="2"/>
      <c r="OTX35" s="2"/>
      <c r="OTY35" s="2"/>
      <c r="OTZ35" s="2"/>
      <c r="OUA35" s="2"/>
      <c r="OUB35" s="2"/>
      <c r="OUC35" s="2"/>
      <c r="OUD35" s="2"/>
      <c r="OUE35" s="2"/>
      <c r="OUF35" s="2"/>
      <c r="OUG35" s="2"/>
      <c r="OUH35" s="2"/>
      <c r="OUI35" s="2"/>
      <c r="OUJ35" s="2"/>
      <c r="OUK35" s="2"/>
      <c r="OUL35" s="2"/>
      <c r="OUM35" s="2"/>
      <c r="OUN35" s="2"/>
      <c r="OUO35" s="2"/>
      <c r="OUP35" s="2"/>
      <c r="OUQ35" s="2"/>
      <c r="OUR35" s="2"/>
      <c r="OUS35" s="2"/>
      <c r="OUT35" s="2"/>
      <c r="OUU35" s="2"/>
      <c r="OUV35" s="2"/>
      <c r="OUW35" s="2"/>
      <c r="OUX35" s="2"/>
      <c r="OUY35" s="2"/>
      <c r="OUZ35" s="2"/>
      <c r="OVA35" s="2"/>
      <c r="OVB35" s="2"/>
      <c r="OVC35" s="2"/>
      <c r="OVD35" s="2"/>
      <c r="OVE35" s="2"/>
      <c r="OVF35" s="2"/>
      <c r="OVG35" s="2"/>
      <c r="OVH35" s="2"/>
      <c r="OVI35" s="2"/>
      <c r="OVJ35" s="2"/>
      <c r="OVK35" s="2"/>
      <c r="OVL35" s="2"/>
      <c r="OVM35" s="2"/>
      <c r="OVN35" s="2"/>
      <c r="OVO35" s="2"/>
      <c r="OVP35" s="2"/>
      <c r="OVQ35" s="2"/>
      <c r="OVR35" s="2"/>
      <c r="OVS35" s="2"/>
      <c r="OVT35" s="2"/>
      <c r="OVU35" s="2"/>
      <c r="OVV35" s="2"/>
      <c r="OVW35" s="2"/>
      <c r="OVX35" s="2"/>
      <c r="OVY35" s="2"/>
      <c r="OVZ35" s="2"/>
      <c r="OWA35" s="2"/>
      <c r="OWB35" s="2"/>
      <c r="OWC35" s="2"/>
      <c r="OWD35" s="2"/>
      <c r="OWE35" s="2"/>
      <c r="OWF35" s="2"/>
      <c r="OWG35" s="2"/>
      <c r="OWH35" s="2"/>
      <c r="OWI35" s="2"/>
      <c r="OWJ35" s="2"/>
      <c r="OWK35" s="2"/>
      <c r="OWL35" s="2"/>
      <c r="OWM35" s="2"/>
      <c r="OWN35" s="2"/>
      <c r="OWO35" s="2"/>
      <c r="OWP35" s="2"/>
      <c r="OWQ35" s="2"/>
      <c r="OWR35" s="2"/>
      <c r="OWS35" s="2"/>
      <c r="OWT35" s="2"/>
      <c r="OWU35" s="2"/>
      <c r="OWV35" s="2"/>
      <c r="OWW35" s="2"/>
      <c r="OWX35" s="2"/>
      <c r="OWY35" s="2"/>
      <c r="OWZ35" s="2"/>
      <c r="OXA35" s="2"/>
      <c r="OXB35" s="2"/>
      <c r="OXC35" s="2"/>
      <c r="OXD35" s="2"/>
      <c r="OXE35" s="2"/>
      <c r="OXF35" s="2"/>
      <c r="OXG35" s="2"/>
      <c r="OXH35" s="2"/>
      <c r="OXI35" s="2"/>
      <c r="OXJ35" s="2"/>
      <c r="OXK35" s="2"/>
      <c r="OXL35" s="2"/>
      <c r="OXM35" s="2"/>
      <c r="OXN35" s="2"/>
      <c r="OXO35" s="2"/>
      <c r="OXP35" s="2"/>
      <c r="OXQ35" s="2"/>
      <c r="OXR35" s="2"/>
      <c r="OXS35" s="2"/>
      <c r="OXT35" s="2"/>
      <c r="OXU35" s="2"/>
      <c r="OXV35" s="2"/>
      <c r="OXW35" s="2"/>
      <c r="OXX35" s="2"/>
      <c r="OXY35" s="2"/>
      <c r="OXZ35" s="2"/>
      <c r="OYA35" s="2"/>
      <c r="OYB35" s="2"/>
      <c r="OYC35" s="2"/>
      <c r="OYD35" s="2"/>
      <c r="OYE35" s="2"/>
      <c r="OYF35" s="2"/>
      <c r="OYG35" s="2"/>
      <c r="OYH35" s="2"/>
      <c r="OYI35" s="2"/>
      <c r="OYJ35" s="2"/>
      <c r="OYK35" s="2"/>
      <c r="OYL35" s="2"/>
      <c r="OYM35" s="2"/>
      <c r="OYN35" s="2"/>
      <c r="OYO35" s="2"/>
      <c r="OYP35" s="2"/>
      <c r="OYQ35" s="2"/>
      <c r="OYR35" s="2"/>
      <c r="OYS35" s="2"/>
      <c r="OYT35" s="2"/>
      <c r="OYU35" s="2"/>
      <c r="OYV35" s="2"/>
      <c r="OYW35" s="2"/>
      <c r="OYX35" s="2"/>
      <c r="OYY35" s="2"/>
      <c r="OYZ35" s="2"/>
      <c r="OZA35" s="2"/>
      <c r="OZB35" s="2"/>
      <c r="OZC35" s="2"/>
      <c r="OZD35" s="2"/>
      <c r="OZE35" s="2"/>
      <c r="OZF35" s="2"/>
      <c r="OZG35" s="2"/>
      <c r="OZH35" s="2"/>
      <c r="OZI35" s="2"/>
      <c r="OZJ35" s="2"/>
      <c r="OZK35" s="2"/>
      <c r="OZL35" s="2"/>
      <c r="OZM35" s="2"/>
      <c r="OZN35" s="2"/>
      <c r="OZO35" s="2"/>
      <c r="OZP35" s="2"/>
      <c r="OZQ35" s="2"/>
      <c r="OZR35" s="2"/>
      <c r="OZS35" s="2"/>
      <c r="OZT35" s="2"/>
      <c r="OZU35" s="2"/>
      <c r="OZV35" s="2"/>
      <c r="OZW35" s="2"/>
      <c r="OZX35" s="2"/>
      <c r="OZY35" s="2"/>
      <c r="OZZ35" s="2"/>
      <c r="PAA35" s="2"/>
      <c r="PAB35" s="2"/>
      <c r="PAC35" s="2"/>
      <c r="PAD35" s="2"/>
      <c r="PAE35" s="2"/>
      <c r="PAF35" s="2"/>
      <c r="PAG35" s="2"/>
      <c r="PAH35" s="2"/>
      <c r="PAI35" s="2"/>
      <c r="PAJ35" s="2"/>
      <c r="PAK35" s="2"/>
      <c r="PAL35" s="2"/>
      <c r="PAM35" s="2"/>
      <c r="PAN35" s="2"/>
      <c r="PAO35" s="2"/>
      <c r="PAP35" s="2"/>
      <c r="PAQ35" s="2"/>
      <c r="PAR35" s="2"/>
      <c r="PAS35" s="2"/>
      <c r="PAT35" s="2"/>
      <c r="PAU35" s="2"/>
      <c r="PAV35" s="2"/>
      <c r="PAW35" s="2"/>
      <c r="PAX35" s="2"/>
      <c r="PAY35" s="2"/>
      <c r="PAZ35" s="2"/>
      <c r="PBA35" s="2"/>
      <c r="PBB35" s="2"/>
      <c r="PBC35" s="2"/>
      <c r="PBD35" s="2"/>
      <c r="PBE35" s="2"/>
      <c r="PBF35" s="2"/>
      <c r="PBG35" s="2"/>
      <c r="PBH35" s="2"/>
      <c r="PBI35" s="2"/>
      <c r="PBJ35" s="2"/>
      <c r="PBK35" s="2"/>
      <c r="PBL35" s="2"/>
      <c r="PBM35" s="2"/>
      <c r="PBN35" s="2"/>
      <c r="PBO35" s="2"/>
      <c r="PBP35" s="2"/>
      <c r="PBQ35" s="2"/>
      <c r="PBR35" s="2"/>
      <c r="PBS35" s="2"/>
      <c r="PBT35" s="2"/>
      <c r="PBU35" s="2"/>
      <c r="PBV35" s="2"/>
      <c r="PBW35" s="2"/>
      <c r="PBX35" s="2"/>
      <c r="PBY35" s="2"/>
      <c r="PBZ35" s="2"/>
      <c r="PCA35" s="2"/>
      <c r="PCB35" s="2"/>
      <c r="PCC35" s="2"/>
      <c r="PCD35" s="2"/>
      <c r="PCE35" s="2"/>
      <c r="PCF35" s="2"/>
      <c r="PCG35" s="2"/>
      <c r="PCH35" s="2"/>
      <c r="PCI35" s="2"/>
      <c r="PCJ35" s="2"/>
      <c r="PCK35" s="2"/>
      <c r="PCL35" s="2"/>
      <c r="PCM35" s="2"/>
      <c r="PCN35" s="2"/>
      <c r="PCO35" s="2"/>
      <c r="PCP35" s="2"/>
      <c r="PCQ35" s="2"/>
      <c r="PCR35" s="2"/>
      <c r="PCS35" s="2"/>
      <c r="PCT35" s="2"/>
      <c r="PCU35" s="2"/>
      <c r="PCV35" s="2"/>
      <c r="PCW35" s="2"/>
      <c r="PCX35" s="2"/>
      <c r="PCY35" s="2"/>
      <c r="PCZ35" s="2"/>
      <c r="PDA35" s="2"/>
      <c r="PDB35" s="2"/>
      <c r="PDC35" s="2"/>
      <c r="PDD35" s="2"/>
      <c r="PDE35" s="2"/>
      <c r="PDF35" s="2"/>
      <c r="PDG35" s="2"/>
      <c r="PDH35" s="2"/>
      <c r="PDI35" s="2"/>
      <c r="PDJ35" s="2"/>
      <c r="PDK35" s="2"/>
      <c r="PDL35" s="2"/>
      <c r="PDM35" s="2"/>
      <c r="PDN35" s="2"/>
      <c r="PDO35" s="2"/>
      <c r="PDP35" s="2"/>
      <c r="PDQ35" s="2"/>
      <c r="PDR35" s="2"/>
      <c r="PDS35" s="2"/>
      <c r="PDT35" s="2"/>
      <c r="PDU35" s="2"/>
      <c r="PDV35" s="2"/>
      <c r="PDW35" s="2"/>
      <c r="PDX35" s="2"/>
      <c r="PDY35" s="2"/>
      <c r="PDZ35" s="2"/>
      <c r="PEA35" s="2"/>
      <c r="PEB35" s="2"/>
      <c r="PEC35" s="2"/>
      <c r="PED35" s="2"/>
      <c r="PEE35" s="2"/>
      <c r="PEF35" s="2"/>
      <c r="PEG35" s="2"/>
      <c r="PEH35" s="2"/>
      <c r="PEI35" s="2"/>
      <c r="PEJ35" s="2"/>
      <c r="PEK35" s="2"/>
      <c r="PEL35" s="2"/>
      <c r="PEM35" s="2"/>
      <c r="PEN35" s="2"/>
      <c r="PEO35" s="2"/>
      <c r="PEP35" s="2"/>
      <c r="PEQ35" s="2"/>
      <c r="PER35" s="2"/>
      <c r="PES35" s="2"/>
      <c r="PET35" s="2"/>
      <c r="PEU35" s="2"/>
      <c r="PEV35" s="2"/>
      <c r="PEW35" s="2"/>
      <c r="PEX35" s="2"/>
      <c r="PEY35" s="2"/>
      <c r="PEZ35" s="2"/>
      <c r="PFA35" s="2"/>
      <c r="PFB35" s="2"/>
      <c r="PFC35" s="2"/>
      <c r="PFD35" s="2"/>
      <c r="PFE35" s="2"/>
      <c r="PFF35" s="2"/>
      <c r="PFG35" s="2"/>
      <c r="PFH35" s="2"/>
      <c r="PFI35" s="2"/>
      <c r="PFJ35" s="2"/>
      <c r="PFK35" s="2"/>
      <c r="PFL35" s="2"/>
      <c r="PFM35" s="2"/>
      <c r="PFN35" s="2"/>
      <c r="PFO35" s="2"/>
      <c r="PFP35" s="2"/>
      <c r="PFQ35" s="2"/>
      <c r="PFR35" s="2"/>
      <c r="PFS35" s="2"/>
      <c r="PFT35" s="2"/>
      <c r="PFU35" s="2"/>
      <c r="PFV35" s="2"/>
      <c r="PFW35" s="2"/>
      <c r="PFX35" s="2"/>
      <c r="PFY35" s="2"/>
      <c r="PFZ35" s="2"/>
      <c r="PGA35" s="2"/>
      <c r="PGB35" s="2"/>
      <c r="PGC35" s="2"/>
      <c r="PGD35" s="2"/>
      <c r="PGE35" s="2"/>
      <c r="PGF35" s="2"/>
      <c r="PGG35" s="2"/>
      <c r="PGH35" s="2"/>
      <c r="PGI35" s="2"/>
      <c r="PGJ35" s="2"/>
      <c r="PGK35" s="2"/>
      <c r="PGL35" s="2"/>
      <c r="PGM35" s="2"/>
      <c r="PGN35" s="2"/>
      <c r="PGO35" s="2"/>
      <c r="PGP35" s="2"/>
      <c r="PGQ35" s="2"/>
      <c r="PGR35" s="2"/>
      <c r="PGS35" s="2"/>
      <c r="PGT35" s="2"/>
      <c r="PGU35" s="2"/>
      <c r="PGV35" s="2"/>
      <c r="PGW35" s="2"/>
      <c r="PGX35" s="2"/>
      <c r="PGY35" s="2"/>
      <c r="PGZ35" s="2"/>
      <c r="PHA35" s="2"/>
      <c r="PHB35" s="2"/>
      <c r="PHC35" s="2"/>
      <c r="PHD35" s="2"/>
      <c r="PHE35" s="2"/>
      <c r="PHF35" s="2"/>
      <c r="PHG35" s="2"/>
      <c r="PHH35" s="2"/>
      <c r="PHI35" s="2"/>
      <c r="PHJ35" s="2"/>
      <c r="PHK35" s="2"/>
      <c r="PHL35" s="2"/>
      <c r="PHM35" s="2"/>
      <c r="PHN35" s="2"/>
      <c r="PHO35" s="2"/>
      <c r="PHP35" s="2"/>
      <c r="PHQ35" s="2"/>
      <c r="PHR35" s="2"/>
      <c r="PHS35" s="2"/>
      <c r="PHT35" s="2"/>
      <c r="PHU35" s="2"/>
      <c r="PHV35" s="2"/>
      <c r="PHW35" s="2"/>
      <c r="PHX35" s="2"/>
      <c r="PHY35" s="2"/>
      <c r="PHZ35" s="2"/>
      <c r="PIA35" s="2"/>
      <c r="PIB35" s="2"/>
      <c r="PIC35" s="2"/>
      <c r="PID35" s="2"/>
      <c r="PIE35" s="2"/>
      <c r="PIF35" s="2"/>
      <c r="PIG35" s="2"/>
      <c r="PIH35" s="2"/>
      <c r="PII35" s="2"/>
      <c r="PIJ35" s="2"/>
      <c r="PIK35" s="2"/>
      <c r="PIL35" s="2"/>
      <c r="PIM35" s="2"/>
      <c r="PIN35" s="2"/>
      <c r="PIO35" s="2"/>
      <c r="PIP35" s="2"/>
      <c r="PIQ35" s="2"/>
      <c r="PIR35" s="2"/>
      <c r="PIS35" s="2"/>
      <c r="PIT35" s="2"/>
      <c r="PIU35" s="2"/>
      <c r="PIV35" s="2"/>
      <c r="PIW35" s="2"/>
      <c r="PIX35" s="2"/>
      <c r="PIY35" s="2"/>
      <c r="PIZ35" s="2"/>
      <c r="PJA35" s="2"/>
      <c r="PJB35" s="2"/>
      <c r="PJC35" s="2"/>
      <c r="PJD35" s="2"/>
      <c r="PJE35" s="2"/>
      <c r="PJF35" s="2"/>
      <c r="PJG35" s="2"/>
      <c r="PJH35" s="2"/>
      <c r="PJI35" s="2"/>
      <c r="PJJ35" s="2"/>
      <c r="PJK35" s="2"/>
      <c r="PJL35" s="2"/>
      <c r="PJM35" s="2"/>
      <c r="PJN35" s="2"/>
      <c r="PJO35" s="2"/>
      <c r="PJP35" s="2"/>
      <c r="PJQ35" s="2"/>
      <c r="PJR35" s="2"/>
      <c r="PJS35" s="2"/>
      <c r="PJT35" s="2"/>
      <c r="PJU35" s="2"/>
      <c r="PJV35" s="2"/>
      <c r="PJW35" s="2"/>
      <c r="PJX35" s="2"/>
      <c r="PJY35" s="2"/>
      <c r="PJZ35" s="2"/>
      <c r="PKA35" s="2"/>
      <c r="PKB35" s="2"/>
      <c r="PKC35" s="2"/>
      <c r="PKD35" s="2"/>
      <c r="PKE35" s="2"/>
      <c r="PKF35" s="2"/>
      <c r="PKG35" s="2"/>
      <c r="PKH35" s="2"/>
      <c r="PKI35" s="2"/>
      <c r="PKJ35" s="2"/>
      <c r="PKK35" s="2"/>
      <c r="PKL35" s="2"/>
      <c r="PKM35" s="2"/>
      <c r="PKN35" s="2"/>
      <c r="PKO35" s="2"/>
      <c r="PKP35" s="2"/>
      <c r="PKQ35" s="2"/>
      <c r="PKR35" s="2"/>
      <c r="PKS35" s="2"/>
      <c r="PKT35" s="2"/>
      <c r="PKU35" s="2"/>
      <c r="PKV35" s="2"/>
      <c r="PKW35" s="2"/>
      <c r="PKX35" s="2"/>
      <c r="PKY35" s="2"/>
      <c r="PKZ35" s="2"/>
      <c r="PLA35" s="2"/>
      <c r="PLB35" s="2"/>
      <c r="PLC35" s="2"/>
      <c r="PLD35" s="2"/>
      <c r="PLE35" s="2"/>
      <c r="PLF35" s="2"/>
      <c r="PLG35" s="2"/>
      <c r="PLH35" s="2"/>
      <c r="PLI35" s="2"/>
      <c r="PLJ35" s="2"/>
      <c r="PLK35" s="2"/>
      <c r="PLL35" s="2"/>
      <c r="PLM35" s="2"/>
      <c r="PLN35" s="2"/>
      <c r="PLO35" s="2"/>
      <c r="PLP35" s="2"/>
      <c r="PLQ35" s="2"/>
      <c r="PLR35" s="2"/>
      <c r="PLS35" s="2"/>
      <c r="PLT35" s="2"/>
      <c r="PLU35" s="2"/>
      <c r="PLV35" s="2"/>
      <c r="PLW35" s="2"/>
      <c r="PLX35" s="2"/>
      <c r="PLY35" s="2"/>
      <c r="PLZ35" s="2"/>
      <c r="PMA35" s="2"/>
      <c r="PMB35" s="2"/>
      <c r="PMC35" s="2"/>
      <c r="PMD35" s="2"/>
      <c r="PME35" s="2"/>
      <c r="PMF35" s="2"/>
      <c r="PMG35" s="2"/>
      <c r="PMH35" s="2"/>
      <c r="PMI35" s="2"/>
      <c r="PMJ35" s="2"/>
      <c r="PMK35" s="2"/>
      <c r="PML35" s="2"/>
      <c r="PMM35" s="2"/>
      <c r="PMN35" s="2"/>
      <c r="PMO35" s="2"/>
      <c r="PMP35" s="2"/>
      <c r="PMQ35" s="2"/>
      <c r="PMR35" s="2"/>
      <c r="PMS35" s="2"/>
      <c r="PMT35" s="2"/>
      <c r="PMU35" s="2"/>
      <c r="PMV35" s="2"/>
      <c r="PMW35" s="2"/>
      <c r="PMX35" s="2"/>
      <c r="PMY35" s="2"/>
      <c r="PMZ35" s="2"/>
      <c r="PNA35" s="2"/>
      <c r="PNB35" s="2"/>
      <c r="PNC35" s="2"/>
      <c r="PND35" s="2"/>
      <c r="PNE35" s="2"/>
      <c r="PNF35" s="2"/>
      <c r="PNG35" s="2"/>
      <c r="PNH35" s="2"/>
      <c r="PNI35" s="2"/>
      <c r="PNJ35" s="2"/>
      <c r="PNK35" s="2"/>
      <c r="PNL35" s="2"/>
      <c r="PNM35" s="2"/>
      <c r="PNN35" s="2"/>
      <c r="PNO35" s="2"/>
      <c r="PNP35" s="2"/>
      <c r="PNQ35" s="2"/>
      <c r="PNR35" s="2"/>
      <c r="PNS35" s="2"/>
      <c r="PNT35" s="2"/>
      <c r="PNU35" s="2"/>
      <c r="PNV35" s="2"/>
      <c r="PNW35" s="2"/>
      <c r="PNX35" s="2"/>
      <c r="PNY35" s="2"/>
      <c r="PNZ35" s="2"/>
      <c r="POA35" s="2"/>
      <c r="POB35" s="2"/>
      <c r="POC35" s="2"/>
      <c r="POD35" s="2"/>
      <c r="POE35" s="2"/>
      <c r="POF35" s="2"/>
      <c r="POG35" s="2"/>
      <c r="POH35" s="2"/>
      <c r="POI35" s="2"/>
      <c r="POJ35" s="2"/>
      <c r="POK35" s="2"/>
      <c r="POL35" s="2"/>
      <c r="POM35" s="2"/>
      <c r="PON35" s="2"/>
      <c r="POO35" s="2"/>
      <c r="POP35" s="2"/>
      <c r="POQ35" s="2"/>
      <c r="POR35" s="2"/>
      <c r="POS35" s="2"/>
      <c r="POT35" s="2"/>
      <c r="POU35" s="2"/>
      <c r="POV35" s="2"/>
      <c r="POW35" s="2"/>
      <c r="POX35" s="2"/>
      <c r="POY35" s="2"/>
      <c r="POZ35" s="2"/>
      <c r="PPA35" s="2"/>
      <c r="PPB35" s="2"/>
      <c r="PPC35" s="2"/>
      <c r="PPD35" s="2"/>
      <c r="PPE35" s="2"/>
      <c r="PPF35" s="2"/>
      <c r="PPG35" s="2"/>
      <c r="PPH35" s="2"/>
      <c r="PPI35" s="2"/>
      <c r="PPJ35" s="2"/>
      <c r="PPK35" s="2"/>
      <c r="PPL35" s="2"/>
      <c r="PPM35" s="2"/>
      <c r="PPN35" s="2"/>
      <c r="PPO35" s="2"/>
      <c r="PPP35" s="2"/>
      <c r="PPQ35" s="2"/>
      <c r="PPR35" s="2"/>
      <c r="PPS35" s="2"/>
      <c r="PPT35" s="2"/>
      <c r="PPU35" s="2"/>
      <c r="PPV35" s="2"/>
      <c r="PPW35" s="2"/>
      <c r="PPX35" s="2"/>
      <c r="PPY35" s="2"/>
      <c r="PPZ35" s="2"/>
      <c r="PQA35" s="2"/>
      <c r="PQB35" s="2"/>
      <c r="PQC35" s="2"/>
      <c r="PQD35" s="2"/>
      <c r="PQE35" s="2"/>
      <c r="PQF35" s="2"/>
      <c r="PQG35" s="2"/>
      <c r="PQH35" s="2"/>
      <c r="PQI35" s="2"/>
      <c r="PQJ35" s="2"/>
      <c r="PQK35" s="2"/>
      <c r="PQL35" s="2"/>
      <c r="PQM35" s="2"/>
      <c r="PQN35" s="2"/>
      <c r="PQO35" s="2"/>
      <c r="PQP35" s="2"/>
      <c r="PQQ35" s="2"/>
      <c r="PQR35" s="2"/>
      <c r="PQS35" s="2"/>
      <c r="PQT35" s="2"/>
      <c r="PQU35" s="2"/>
      <c r="PQV35" s="2"/>
      <c r="PQW35" s="2"/>
      <c r="PQX35" s="2"/>
      <c r="PQY35" s="2"/>
      <c r="PQZ35" s="2"/>
      <c r="PRA35" s="2"/>
      <c r="PRB35" s="2"/>
      <c r="PRC35" s="2"/>
      <c r="PRD35" s="2"/>
      <c r="PRE35" s="2"/>
      <c r="PRF35" s="2"/>
      <c r="PRG35" s="2"/>
      <c r="PRH35" s="2"/>
      <c r="PRI35" s="2"/>
      <c r="PRJ35" s="2"/>
      <c r="PRK35" s="2"/>
      <c r="PRL35" s="2"/>
      <c r="PRM35" s="2"/>
      <c r="PRN35" s="2"/>
      <c r="PRO35" s="2"/>
      <c r="PRP35" s="2"/>
      <c r="PRQ35" s="2"/>
      <c r="PRR35" s="2"/>
      <c r="PRS35" s="2"/>
      <c r="PRT35" s="2"/>
      <c r="PRU35" s="2"/>
      <c r="PRV35" s="2"/>
      <c r="PRW35" s="2"/>
      <c r="PRX35" s="2"/>
      <c r="PRY35" s="2"/>
      <c r="PRZ35" s="2"/>
      <c r="PSA35" s="2"/>
      <c r="PSB35" s="2"/>
      <c r="PSC35" s="2"/>
      <c r="PSD35" s="2"/>
      <c r="PSE35" s="2"/>
      <c r="PSF35" s="2"/>
      <c r="PSG35" s="2"/>
      <c r="PSH35" s="2"/>
      <c r="PSI35" s="2"/>
      <c r="PSJ35" s="2"/>
      <c r="PSK35" s="2"/>
      <c r="PSL35" s="2"/>
      <c r="PSM35" s="2"/>
      <c r="PSN35" s="2"/>
      <c r="PSO35" s="2"/>
      <c r="PSP35" s="2"/>
      <c r="PSQ35" s="2"/>
      <c r="PSR35" s="2"/>
      <c r="PSS35" s="2"/>
      <c r="PST35" s="2"/>
      <c r="PSU35" s="2"/>
      <c r="PSV35" s="2"/>
      <c r="PSW35" s="2"/>
      <c r="PSX35" s="2"/>
      <c r="PSY35" s="2"/>
      <c r="PSZ35" s="2"/>
      <c r="PTA35" s="2"/>
      <c r="PTB35" s="2"/>
      <c r="PTC35" s="2"/>
      <c r="PTD35" s="2"/>
      <c r="PTE35" s="2"/>
      <c r="PTF35" s="2"/>
      <c r="PTG35" s="2"/>
      <c r="PTH35" s="2"/>
      <c r="PTI35" s="2"/>
      <c r="PTJ35" s="2"/>
      <c r="PTK35" s="2"/>
      <c r="PTL35" s="2"/>
      <c r="PTM35" s="2"/>
      <c r="PTN35" s="2"/>
      <c r="PTO35" s="2"/>
      <c r="PTP35" s="2"/>
      <c r="PTQ35" s="2"/>
      <c r="PTR35" s="2"/>
      <c r="PTS35" s="2"/>
      <c r="PTT35" s="2"/>
      <c r="PTU35" s="2"/>
      <c r="PTV35" s="2"/>
      <c r="PTW35" s="2"/>
      <c r="PTX35" s="2"/>
      <c r="PTY35" s="2"/>
      <c r="PTZ35" s="2"/>
      <c r="PUA35" s="2"/>
      <c r="PUB35" s="2"/>
      <c r="PUC35" s="2"/>
      <c r="PUD35" s="2"/>
      <c r="PUE35" s="2"/>
      <c r="PUF35" s="2"/>
      <c r="PUG35" s="2"/>
      <c r="PUH35" s="2"/>
      <c r="PUI35" s="2"/>
      <c r="PUJ35" s="2"/>
      <c r="PUK35" s="2"/>
      <c r="PUL35" s="2"/>
      <c r="PUM35" s="2"/>
      <c r="PUN35" s="2"/>
      <c r="PUO35" s="2"/>
      <c r="PUP35" s="2"/>
      <c r="PUQ35" s="2"/>
      <c r="PUR35" s="2"/>
      <c r="PUS35" s="2"/>
      <c r="PUT35" s="2"/>
      <c r="PUU35" s="2"/>
      <c r="PUV35" s="2"/>
      <c r="PUW35" s="2"/>
      <c r="PUX35" s="2"/>
      <c r="PUY35" s="2"/>
      <c r="PUZ35" s="2"/>
      <c r="PVA35" s="2"/>
      <c r="PVB35" s="2"/>
      <c r="PVC35" s="2"/>
      <c r="PVD35" s="2"/>
      <c r="PVE35" s="2"/>
      <c r="PVF35" s="2"/>
      <c r="PVG35" s="2"/>
      <c r="PVH35" s="2"/>
      <c r="PVI35" s="2"/>
      <c r="PVJ35" s="2"/>
      <c r="PVK35" s="2"/>
      <c r="PVL35" s="2"/>
      <c r="PVM35" s="2"/>
      <c r="PVN35" s="2"/>
      <c r="PVO35" s="2"/>
      <c r="PVP35" s="2"/>
      <c r="PVQ35" s="2"/>
      <c r="PVR35" s="2"/>
      <c r="PVS35" s="2"/>
      <c r="PVT35" s="2"/>
      <c r="PVU35" s="2"/>
      <c r="PVV35" s="2"/>
      <c r="PVW35" s="2"/>
      <c r="PVX35" s="2"/>
      <c r="PVY35" s="2"/>
      <c r="PVZ35" s="2"/>
      <c r="PWA35" s="2"/>
      <c r="PWB35" s="2"/>
      <c r="PWC35" s="2"/>
      <c r="PWD35" s="2"/>
      <c r="PWE35" s="2"/>
      <c r="PWF35" s="2"/>
      <c r="PWG35" s="2"/>
      <c r="PWH35" s="2"/>
      <c r="PWI35" s="2"/>
      <c r="PWJ35" s="2"/>
      <c r="PWK35" s="2"/>
      <c r="PWL35" s="2"/>
      <c r="PWM35" s="2"/>
      <c r="PWN35" s="2"/>
      <c r="PWO35" s="2"/>
      <c r="PWP35" s="2"/>
      <c r="PWQ35" s="2"/>
      <c r="PWR35" s="2"/>
      <c r="PWS35" s="2"/>
      <c r="PWT35" s="2"/>
      <c r="PWU35" s="2"/>
      <c r="PWV35" s="2"/>
      <c r="PWW35" s="2"/>
      <c r="PWX35" s="2"/>
      <c r="PWY35" s="2"/>
      <c r="PWZ35" s="2"/>
      <c r="PXA35" s="2"/>
      <c r="PXB35" s="2"/>
      <c r="PXC35" s="2"/>
      <c r="PXD35" s="2"/>
      <c r="PXE35" s="2"/>
      <c r="PXF35" s="2"/>
      <c r="PXG35" s="2"/>
      <c r="PXH35" s="2"/>
      <c r="PXI35" s="2"/>
      <c r="PXJ35" s="2"/>
      <c r="PXK35" s="2"/>
      <c r="PXL35" s="2"/>
      <c r="PXM35" s="2"/>
      <c r="PXN35" s="2"/>
      <c r="PXO35" s="2"/>
      <c r="PXP35" s="2"/>
      <c r="PXQ35" s="2"/>
      <c r="PXR35" s="2"/>
      <c r="PXS35" s="2"/>
      <c r="PXT35" s="2"/>
      <c r="PXU35" s="2"/>
      <c r="PXV35" s="2"/>
      <c r="PXW35" s="2"/>
      <c r="PXX35" s="2"/>
      <c r="PXY35" s="2"/>
      <c r="PXZ35" s="2"/>
      <c r="PYA35" s="2"/>
      <c r="PYB35" s="2"/>
      <c r="PYC35" s="2"/>
      <c r="PYD35" s="2"/>
      <c r="PYE35" s="2"/>
      <c r="PYF35" s="2"/>
      <c r="PYG35" s="2"/>
      <c r="PYH35" s="2"/>
      <c r="PYI35" s="2"/>
      <c r="PYJ35" s="2"/>
      <c r="PYK35" s="2"/>
      <c r="PYL35" s="2"/>
      <c r="PYM35" s="2"/>
      <c r="PYN35" s="2"/>
      <c r="PYO35" s="2"/>
      <c r="PYP35" s="2"/>
      <c r="PYQ35" s="2"/>
      <c r="PYR35" s="2"/>
      <c r="PYS35" s="2"/>
      <c r="PYT35" s="2"/>
      <c r="PYU35" s="2"/>
      <c r="PYV35" s="2"/>
      <c r="PYW35" s="2"/>
      <c r="PYX35" s="2"/>
      <c r="PYY35" s="2"/>
      <c r="PYZ35" s="2"/>
      <c r="PZA35" s="2"/>
      <c r="PZB35" s="2"/>
      <c r="PZC35" s="2"/>
      <c r="PZD35" s="2"/>
      <c r="PZE35" s="2"/>
      <c r="PZF35" s="2"/>
      <c r="PZG35" s="2"/>
      <c r="PZH35" s="2"/>
      <c r="PZI35" s="2"/>
      <c r="PZJ35" s="2"/>
      <c r="PZK35" s="2"/>
      <c r="PZL35" s="2"/>
      <c r="PZM35" s="2"/>
      <c r="PZN35" s="2"/>
      <c r="PZO35" s="2"/>
      <c r="PZP35" s="2"/>
      <c r="PZQ35" s="2"/>
      <c r="PZR35" s="2"/>
      <c r="PZS35" s="2"/>
      <c r="PZT35" s="2"/>
      <c r="PZU35" s="2"/>
      <c r="PZV35" s="2"/>
      <c r="PZW35" s="2"/>
      <c r="PZX35" s="2"/>
      <c r="PZY35" s="2"/>
      <c r="PZZ35" s="2"/>
      <c r="QAA35" s="2"/>
      <c r="QAB35" s="2"/>
      <c r="QAC35" s="2"/>
      <c r="QAD35" s="2"/>
      <c r="QAE35" s="2"/>
      <c r="QAF35" s="2"/>
      <c r="QAG35" s="2"/>
      <c r="QAH35" s="2"/>
      <c r="QAI35" s="2"/>
      <c r="QAJ35" s="2"/>
      <c r="QAK35" s="2"/>
      <c r="QAL35" s="2"/>
      <c r="QAM35" s="2"/>
      <c r="QAN35" s="2"/>
      <c r="QAO35" s="2"/>
      <c r="QAP35" s="2"/>
      <c r="QAQ35" s="2"/>
      <c r="QAR35" s="2"/>
      <c r="QAS35" s="2"/>
      <c r="QAT35" s="2"/>
      <c r="QAU35" s="2"/>
      <c r="QAV35" s="2"/>
      <c r="QAW35" s="2"/>
      <c r="QAX35" s="2"/>
      <c r="QAY35" s="2"/>
      <c r="QAZ35" s="2"/>
      <c r="QBA35" s="2"/>
      <c r="QBB35" s="2"/>
      <c r="QBC35" s="2"/>
      <c r="QBD35" s="2"/>
      <c r="QBE35" s="2"/>
      <c r="QBF35" s="2"/>
      <c r="QBG35" s="2"/>
      <c r="QBH35" s="2"/>
      <c r="QBI35" s="2"/>
      <c r="QBJ35" s="2"/>
      <c r="QBK35" s="2"/>
      <c r="QBL35" s="2"/>
      <c r="QBM35" s="2"/>
      <c r="QBN35" s="2"/>
      <c r="QBO35" s="2"/>
      <c r="QBP35" s="2"/>
      <c r="QBQ35" s="2"/>
      <c r="QBR35" s="2"/>
      <c r="QBS35" s="2"/>
      <c r="QBT35" s="2"/>
      <c r="QBU35" s="2"/>
      <c r="QBV35" s="2"/>
      <c r="QBW35" s="2"/>
      <c r="QBX35" s="2"/>
      <c r="QBY35" s="2"/>
      <c r="QBZ35" s="2"/>
      <c r="QCA35" s="2"/>
      <c r="QCB35" s="2"/>
      <c r="QCC35" s="2"/>
      <c r="QCD35" s="2"/>
      <c r="QCE35" s="2"/>
      <c r="QCF35" s="2"/>
      <c r="QCG35" s="2"/>
      <c r="QCH35" s="2"/>
      <c r="QCI35" s="2"/>
      <c r="QCJ35" s="2"/>
      <c r="QCK35" s="2"/>
      <c r="QCL35" s="2"/>
      <c r="QCM35" s="2"/>
      <c r="QCN35" s="2"/>
      <c r="QCO35" s="2"/>
      <c r="QCP35" s="2"/>
      <c r="QCQ35" s="2"/>
      <c r="QCR35" s="2"/>
      <c r="QCS35" s="2"/>
      <c r="QCT35" s="2"/>
      <c r="QCU35" s="2"/>
      <c r="QCV35" s="2"/>
      <c r="QCW35" s="2"/>
      <c r="QCX35" s="2"/>
      <c r="QCY35" s="2"/>
      <c r="QCZ35" s="2"/>
      <c r="QDA35" s="2"/>
      <c r="QDB35" s="2"/>
      <c r="QDC35" s="2"/>
      <c r="QDD35" s="2"/>
      <c r="QDE35" s="2"/>
      <c r="QDF35" s="2"/>
      <c r="QDG35" s="2"/>
      <c r="QDH35" s="2"/>
      <c r="QDI35" s="2"/>
      <c r="QDJ35" s="2"/>
      <c r="QDK35" s="2"/>
      <c r="QDL35" s="2"/>
      <c r="QDM35" s="2"/>
      <c r="QDN35" s="2"/>
      <c r="QDO35" s="2"/>
      <c r="QDP35" s="2"/>
      <c r="QDQ35" s="2"/>
      <c r="QDR35" s="2"/>
      <c r="QDS35" s="2"/>
      <c r="QDT35" s="2"/>
      <c r="QDU35" s="2"/>
      <c r="QDV35" s="2"/>
      <c r="QDW35" s="2"/>
      <c r="QDX35" s="2"/>
      <c r="QDY35" s="2"/>
      <c r="QDZ35" s="2"/>
      <c r="QEA35" s="2"/>
      <c r="QEB35" s="2"/>
      <c r="QEC35" s="2"/>
      <c r="QED35" s="2"/>
      <c r="QEE35" s="2"/>
      <c r="QEF35" s="2"/>
      <c r="QEG35" s="2"/>
      <c r="QEH35" s="2"/>
      <c r="QEI35" s="2"/>
      <c r="QEJ35" s="2"/>
      <c r="QEK35" s="2"/>
      <c r="QEL35" s="2"/>
      <c r="QEM35" s="2"/>
      <c r="QEN35" s="2"/>
      <c r="QEO35" s="2"/>
      <c r="QEP35" s="2"/>
      <c r="QEQ35" s="2"/>
      <c r="QER35" s="2"/>
      <c r="QES35" s="2"/>
      <c r="QET35" s="2"/>
      <c r="QEU35" s="2"/>
      <c r="QEV35" s="2"/>
      <c r="QEW35" s="2"/>
      <c r="QEX35" s="2"/>
      <c r="QEY35" s="2"/>
      <c r="QEZ35" s="2"/>
      <c r="QFA35" s="2"/>
      <c r="QFB35" s="2"/>
      <c r="QFC35" s="2"/>
      <c r="QFD35" s="2"/>
      <c r="QFE35" s="2"/>
      <c r="QFF35" s="2"/>
      <c r="QFG35" s="2"/>
      <c r="QFH35" s="2"/>
      <c r="QFI35" s="2"/>
      <c r="QFJ35" s="2"/>
      <c r="QFK35" s="2"/>
      <c r="QFL35" s="2"/>
      <c r="QFM35" s="2"/>
      <c r="QFN35" s="2"/>
      <c r="QFO35" s="2"/>
      <c r="QFP35" s="2"/>
      <c r="QFQ35" s="2"/>
      <c r="QFR35" s="2"/>
      <c r="QFS35" s="2"/>
      <c r="QFT35" s="2"/>
      <c r="QFU35" s="2"/>
      <c r="QFV35" s="2"/>
      <c r="QFW35" s="2"/>
      <c r="QFX35" s="2"/>
      <c r="QFY35" s="2"/>
      <c r="QFZ35" s="2"/>
      <c r="QGA35" s="2"/>
      <c r="QGB35" s="2"/>
      <c r="QGC35" s="2"/>
      <c r="QGD35" s="2"/>
      <c r="QGE35" s="2"/>
      <c r="QGF35" s="2"/>
      <c r="QGG35" s="2"/>
      <c r="QGH35" s="2"/>
      <c r="QGI35" s="2"/>
      <c r="QGJ35" s="2"/>
      <c r="QGK35" s="2"/>
      <c r="QGL35" s="2"/>
      <c r="QGM35" s="2"/>
      <c r="QGN35" s="2"/>
      <c r="QGO35" s="2"/>
      <c r="QGP35" s="2"/>
      <c r="QGQ35" s="2"/>
      <c r="QGR35" s="2"/>
      <c r="QGS35" s="2"/>
      <c r="QGT35" s="2"/>
      <c r="QGU35" s="2"/>
      <c r="QGV35" s="2"/>
      <c r="QGW35" s="2"/>
      <c r="QGX35" s="2"/>
      <c r="QGY35" s="2"/>
      <c r="QGZ35" s="2"/>
      <c r="QHA35" s="2"/>
      <c r="QHB35" s="2"/>
      <c r="QHC35" s="2"/>
      <c r="QHD35" s="2"/>
      <c r="QHE35" s="2"/>
      <c r="QHF35" s="2"/>
      <c r="QHG35" s="2"/>
      <c r="QHH35" s="2"/>
      <c r="QHI35" s="2"/>
      <c r="QHJ35" s="2"/>
      <c r="QHK35" s="2"/>
      <c r="QHL35" s="2"/>
      <c r="QHM35" s="2"/>
      <c r="QHN35" s="2"/>
      <c r="QHO35" s="2"/>
      <c r="QHP35" s="2"/>
      <c r="QHQ35" s="2"/>
      <c r="QHR35" s="2"/>
      <c r="QHS35" s="2"/>
      <c r="QHT35" s="2"/>
      <c r="QHU35" s="2"/>
      <c r="QHV35" s="2"/>
      <c r="QHW35" s="2"/>
      <c r="QHX35" s="2"/>
      <c r="QHY35" s="2"/>
      <c r="QHZ35" s="2"/>
      <c r="QIA35" s="2"/>
      <c r="QIB35" s="2"/>
      <c r="QIC35" s="2"/>
      <c r="QID35" s="2"/>
      <c r="QIE35" s="2"/>
      <c r="QIF35" s="2"/>
      <c r="QIG35" s="2"/>
      <c r="QIH35" s="2"/>
      <c r="QII35" s="2"/>
      <c r="QIJ35" s="2"/>
      <c r="QIK35" s="2"/>
      <c r="QIL35" s="2"/>
      <c r="QIM35" s="2"/>
      <c r="QIN35" s="2"/>
      <c r="QIO35" s="2"/>
      <c r="QIP35" s="2"/>
      <c r="QIQ35" s="2"/>
      <c r="QIR35" s="2"/>
      <c r="QIS35" s="2"/>
      <c r="QIT35" s="2"/>
      <c r="QIU35" s="2"/>
      <c r="QIV35" s="2"/>
      <c r="QIW35" s="2"/>
      <c r="QIX35" s="2"/>
      <c r="QIY35" s="2"/>
      <c r="QIZ35" s="2"/>
      <c r="QJA35" s="2"/>
      <c r="QJB35" s="2"/>
      <c r="QJC35" s="2"/>
      <c r="QJD35" s="2"/>
      <c r="QJE35" s="2"/>
      <c r="QJF35" s="2"/>
      <c r="QJG35" s="2"/>
      <c r="QJH35" s="2"/>
      <c r="QJI35" s="2"/>
      <c r="QJJ35" s="2"/>
      <c r="QJK35" s="2"/>
      <c r="QJL35" s="2"/>
      <c r="QJM35" s="2"/>
      <c r="QJN35" s="2"/>
      <c r="QJO35" s="2"/>
      <c r="QJP35" s="2"/>
      <c r="QJQ35" s="2"/>
      <c r="QJR35" s="2"/>
      <c r="QJS35" s="2"/>
      <c r="QJT35" s="2"/>
      <c r="QJU35" s="2"/>
      <c r="QJV35" s="2"/>
      <c r="QJW35" s="2"/>
      <c r="QJX35" s="2"/>
      <c r="QJY35" s="2"/>
      <c r="QJZ35" s="2"/>
      <c r="QKA35" s="2"/>
      <c r="QKB35" s="2"/>
      <c r="QKC35" s="2"/>
      <c r="QKD35" s="2"/>
      <c r="QKE35" s="2"/>
      <c r="QKF35" s="2"/>
      <c r="QKG35" s="2"/>
      <c r="QKH35" s="2"/>
      <c r="QKI35" s="2"/>
      <c r="QKJ35" s="2"/>
      <c r="QKK35" s="2"/>
      <c r="QKL35" s="2"/>
      <c r="QKM35" s="2"/>
      <c r="QKN35" s="2"/>
      <c r="QKO35" s="2"/>
      <c r="QKP35" s="2"/>
      <c r="QKQ35" s="2"/>
      <c r="QKR35" s="2"/>
      <c r="QKS35" s="2"/>
      <c r="QKT35" s="2"/>
      <c r="QKU35" s="2"/>
      <c r="QKV35" s="2"/>
      <c r="QKW35" s="2"/>
      <c r="QKX35" s="2"/>
      <c r="QKY35" s="2"/>
      <c r="QKZ35" s="2"/>
      <c r="QLA35" s="2"/>
      <c r="QLB35" s="2"/>
      <c r="QLC35" s="2"/>
      <c r="QLD35" s="2"/>
      <c r="QLE35" s="2"/>
      <c r="QLF35" s="2"/>
      <c r="QLG35" s="2"/>
      <c r="QLH35" s="2"/>
      <c r="QLI35" s="2"/>
      <c r="QLJ35" s="2"/>
      <c r="QLK35" s="2"/>
      <c r="QLL35" s="2"/>
      <c r="QLM35" s="2"/>
      <c r="QLN35" s="2"/>
      <c r="QLO35" s="2"/>
      <c r="QLP35" s="2"/>
      <c r="QLQ35" s="2"/>
      <c r="QLR35" s="2"/>
      <c r="QLS35" s="2"/>
      <c r="QLT35" s="2"/>
      <c r="QLU35" s="2"/>
      <c r="QLV35" s="2"/>
      <c r="QLW35" s="2"/>
      <c r="QLX35" s="2"/>
      <c r="QLY35" s="2"/>
      <c r="QLZ35" s="2"/>
      <c r="QMA35" s="2"/>
      <c r="QMB35" s="2"/>
      <c r="QMC35" s="2"/>
      <c r="QMD35" s="2"/>
      <c r="QME35" s="2"/>
      <c r="QMF35" s="2"/>
      <c r="QMG35" s="2"/>
      <c r="QMH35" s="2"/>
      <c r="QMI35" s="2"/>
      <c r="QMJ35" s="2"/>
      <c r="QMK35" s="2"/>
      <c r="QML35" s="2"/>
      <c r="QMM35" s="2"/>
      <c r="QMN35" s="2"/>
      <c r="QMO35" s="2"/>
      <c r="QMP35" s="2"/>
      <c r="QMQ35" s="2"/>
      <c r="QMR35" s="2"/>
      <c r="QMS35" s="2"/>
      <c r="QMT35" s="2"/>
      <c r="QMU35" s="2"/>
      <c r="QMV35" s="2"/>
      <c r="QMW35" s="2"/>
      <c r="QMX35" s="2"/>
      <c r="QMY35" s="2"/>
      <c r="QMZ35" s="2"/>
      <c r="QNA35" s="2"/>
      <c r="QNB35" s="2"/>
      <c r="QNC35" s="2"/>
      <c r="QND35" s="2"/>
      <c r="QNE35" s="2"/>
      <c r="QNF35" s="2"/>
      <c r="QNG35" s="2"/>
      <c r="QNH35" s="2"/>
      <c r="QNI35" s="2"/>
      <c r="QNJ35" s="2"/>
      <c r="QNK35" s="2"/>
      <c r="QNL35" s="2"/>
      <c r="QNM35" s="2"/>
      <c r="QNN35" s="2"/>
      <c r="QNO35" s="2"/>
      <c r="QNP35" s="2"/>
      <c r="QNQ35" s="2"/>
      <c r="QNR35" s="2"/>
      <c r="QNS35" s="2"/>
      <c r="QNT35" s="2"/>
      <c r="QNU35" s="2"/>
      <c r="QNV35" s="2"/>
      <c r="QNW35" s="2"/>
      <c r="QNX35" s="2"/>
      <c r="QNY35" s="2"/>
      <c r="QNZ35" s="2"/>
      <c r="QOA35" s="2"/>
      <c r="QOB35" s="2"/>
      <c r="QOC35" s="2"/>
      <c r="QOD35" s="2"/>
      <c r="QOE35" s="2"/>
      <c r="QOF35" s="2"/>
      <c r="QOG35" s="2"/>
      <c r="QOH35" s="2"/>
      <c r="QOI35" s="2"/>
      <c r="QOJ35" s="2"/>
      <c r="QOK35" s="2"/>
      <c r="QOL35" s="2"/>
      <c r="QOM35" s="2"/>
      <c r="QON35" s="2"/>
      <c r="QOO35" s="2"/>
      <c r="QOP35" s="2"/>
      <c r="QOQ35" s="2"/>
      <c r="QOR35" s="2"/>
      <c r="QOS35" s="2"/>
      <c r="QOT35" s="2"/>
      <c r="QOU35" s="2"/>
      <c r="QOV35" s="2"/>
      <c r="QOW35" s="2"/>
      <c r="QOX35" s="2"/>
      <c r="QOY35" s="2"/>
      <c r="QOZ35" s="2"/>
      <c r="QPA35" s="2"/>
      <c r="QPB35" s="2"/>
      <c r="QPC35" s="2"/>
      <c r="QPD35" s="2"/>
      <c r="QPE35" s="2"/>
      <c r="QPF35" s="2"/>
      <c r="QPG35" s="2"/>
      <c r="QPH35" s="2"/>
      <c r="QPI35" s="2"/>
      <c r="QPJ35" s="2"/>
      <c r="QPK35" s="2"/>
      <c r="QPL35" s="2"/>
      <c r="QPM35" s="2"/>
      <c r="QPN35" s="2"/>
      <c r="QPO35" s="2"/>
      <c r="QPP35" s="2"/>
      <c r="QPQ35" s="2"/>
      <c r="QPR35" s="2"/>
      <c r="QPS35" s="2"/>
      <c r="QPT35" s="2"/>
      <c r="QPU35" s="2"/>
      <c r="QPV35" s="2"/>
      <c r="QPW35" s="2"/>
      <c r="QPX35" s="2"/>
      <c r="QPY35" s="2"/>
      <c r="QPZ35" s="2"/>
      <c r="QQA35" s="2"/>
      <c r="QQB35" s="2"/>
      <c r="QQC35" s="2"/>
      <c r="QQD35" s="2"/>
      <c r="QQE35" s="2"/>
      <c r="QQF35" s="2"/>
      <c r="QQG35" s="2"/>
      <c r="QQH35" s="2"/>
      <c r="QQI35" s="2"/>
      <c r="QQJ35" s="2"/>
      <c r="QQK35" s="2"/>
      <c r="QQL35" s="2"/>
      <c r="QQM35" s="2"/>
      <c r="QQN35" s="2"/>
      <c r="QQO35" s="2"/>
      <c r="QQP35" s="2"/>
      <c r="QQQ35" s="2"/>
      <c r="QQR35" s="2"/>
      <c r="QQS35" s="2"/>
      <c r="QQT35" s="2"/>
      <c r="QQU35" s="2"/>
      <c r="QQV35" s="2"/>
      <c r="QQW35" s="2"/>
      <c r="QQX35" s="2"/>
      <c r="QQY35" s="2"/>
      <c r="QQZ35" s="2"/>
      <c r="QRA35" s="2"/>
      <c r="QRB35" s="2"/>
      <c r="QRC35" s="2"/>
      <c r="QRD35" s="2"/>
      <c r="QRE35" s="2"/>
      <c r="QRF35" s="2"/>
      <c r="QRG35" s="2"/>
      <c r="QRH35" s="2"/>
      <c r="QRI35" s="2"/>
      <c r="QRJ35" s="2"/>
      <c r="QRK35" s="2"/>
      <c r="QRL35" s="2"/>
      <c r="QRM35" s="2"/>
      <c r="QRN35" s="2"/>
      <c r="QRO35" s="2"/>
      <c r="QRP35" s="2"/>
      <c r="QRQ35" s="2"/>
      <c r="QRR35" s="2"/>
      <c r="QRS35" s="2"/>
      <c r="QRT35" s="2"/>
      <c r="QRU35" s="2"/>
      <c r="QRV35" s="2"/>
      <c r="QRW35" s="2"/>
      <c r="QRX35" s="2"/>
      <c r="QRY35" s="2"/>
      <c r="QRZ35" s="2"/>
      <c r="QSA35" s="2"/>
      <c r="QSB35" s="2"/>
      <c r="QSC35" s="2"/>
      <c r="QSD35" s="2"/>
      <c r="QSE35" s="2"/>
      <c r="QSF35" s="2"/>
      <c r="QSG35" s="2"/>
      <c r="QSH35" s="2"/>
      <c r="QSI35" s="2"/>
      <c r="QSJ35" s="2"/>
      <c r="QSK35" s="2"/>
      <c r="QSL35" s="2"/>
      <c r="QSM35" s="2"/>
      <c r="QSN35" s="2"/>
      <c r="QSO35" s="2"/>
      <c r="QSP35" s="2"/>
      <c r="QSQ35" s="2"/>
      <c r="QSR35" s="2"/>
      <c r="QSS35" s="2"/>
      <c r="QST35" s="2"/>
      <c r="QSU35" s="2"/>
      <c r="QSV35" s="2"/>
      <c r="QSW35" s="2"/>
      <c r="QSX35" s="2"/>
      <c r="QSY35" s="2"/>
      <c r="QSZ35" s="2"/>
      <c r="QTA35" s="2"/>
      <c r="QTB35" s="2"/>
      <c r="QTC35" s="2"/>
      <c r="QTD35" s="2"/>
      <c r="QTE35" s="2"/>
      <c r="QTF35" s="2"/>
      <c r="QTG35" s="2"/>
      <c r="QTH35" s="2"/>
      <c r="QTI35" s="2"/>
      <c r="QTJ35" s="2"/>
      <c r="QTK35" s="2"/>
      <c r="QTL35" s="2"/>
      <c r="QTM35" s="2"/>
      <c r="QTN35" s="2"/>
      <c r="QTO35" s="2"/>
      <c r="QTP35" s="2"/>
      <c r="QTQ35" s="2"/>
      <c r="QTR35" s="2"/>
      <c r="QTS35" s="2"/>
      <c r="QTT35" s="2"/>
      <c r="QTU35" s="2"/>
      <c r="QTV35" s="2"/>
      <c r="QTW35" s="2"/>
      <c r="QTX35" s="2"/>
      <c r="QTY35" s="2"/>
      <c r="QTZ35" s="2"/>
      <c r="QUA35" s="2"/>
      <c r="QUB35" s="2"/>
      <c r="QUC35" s="2"/>
      <c r="QUD35" s="2"/>
      <c r="QUE35" s="2"/>
      <c r="QUF35" s="2"/>
      <c r="QUG35" s="2"/>
      <c r="QUH35" s="2"/>
      <c r="QUI35" s="2"/>
      <c r="QUJ35" s="2"/>
      <c r="QUK35" s="2"/>
      <c r="QUL35" s="2"/>
      <c r="QUM35" s="2"/>
      <c r="QUN35" s="2"/>
      <c r="QUO35" s="2"/>
      <c r="QUP35" s="2"/>
      <c r="QUQ35" s="2"/>
      <c r="QUR35" s="2"/>
      <c r="QUS35" s="2"/>
      <c r="QUT35" s="2"/>
      <c r="QUU35" s="2"/>
      <c r="QUV35" s="2"/>
      <c r="QUW35" s="2"/>
      <c r="QUX35" s="2"/>
      <c r="QUY35" s="2"/>
      <c r="QUZ35" s="2"/>
      <c r="QVA35" s="2"/>
      <c r="QVB35" s="2"/>
      <c r="QVC35" s="2"/>
      <c r="QVD35" s="2"/>
      <c r="QVE35" s="2"/>
      <c r="QVF35" s="2"/>
      <c r="QVG35" s="2"/>
      <c r="QVH35" s="2"/>
      <c r="QVI35" s="2"/>
      <c r="QVJ35" s="2"/>
      <c r="QVK35" s="2"/>
      <c r="QVL35" s="2"/>
      <c r="QVM35" s="2"/>
      <c r="QVN35" s="2"/>
      <c r="QVO35" s="2"/>
      <c r="QVP35" s="2"/>
      <c r="QVQ35" s="2"/>
      <c r="QVR35" s="2"/>
      <c r="QVS35" s="2"/>
      <c r="QVT35" s="2"/>
      <c r="QVU35" s="2"/>
      <c r="QVV35" s="2"/>
      <c r="QVW35" s="2"/>
      <c r="QVX35" s="2"/>
      <c r="QVY35" s="2"/>
      <c r="QVZ35" s="2"/>
      <c r="QWA35" s="2"/>
      <c r="QWB35" s="2"/>
      <c r="QWC35" s="2"/>
      <c r="QWD35" s="2"/>
      <c r="QWE35" s="2"/>
      <c r="QWF35" s="2"/>
      <c r="QWG35" s="2"/>
      <c r="QWH35" s="2"/>
      <c r="QWI35" s="2"/>
      <c r="QWJ35" s="2"/>
      <c r="QWK35" s="2"/>
      <c r="QWL35" s="2"/>
      <c r="QWM35" s="2"/>
      <c r="QWN35" s="2"/>
      <c r="QWO35" s="2"/>
      <c r="QWP35" s="2"/>
      <c r="QWQ35" s="2"/>
      <c r="QWR35" s="2"/>
      <c r="QWS35" s="2"/>
      <c r="QWT35" s="2"/>
      <c r="QWU35" s="2"/>
      <c r="QWV35" s="2"/>
      <c r="QWW35" s="2"/>
      <c r="QWX35" s="2"/>
      <c r="QWY35" s="2"/>
      <c r="QWZ35" s="2"/>
      <c r="QXA35" s="2"/>
      <c r="QXB35" s="2"/>
      <c r="QXC35" s="2"/>
      <c r="QXD35" s="2"/>
      <c r="QXE35" s="2"/>
      <c r="QXF35" s="2"/>
      <c r="QXG35" s="2"/>
      <c r="QXH35" s="2"/>
      <c r="QXI35" s="2"/>
      <c r="QXJ35" s="2"/>
      <c r="QXK35" s="2"/>
      <c r="QXL35" s="2"/>
      <c r="QXM35" s="2"/>
      <c r="QXN35" s="2"/>
      <c r="QXO35" s="2"/>
      <c r="QXP35" s="2"/>
      <c r="QXQ35" s="2"/>
      <c r="QXR35" s="2"/>
      <c r="QXS35" s="2"/>
      <c r="QXT35" s="2"/>
      <c r="QXU35" s="2"/>
      <c r="QXV35" s="2"/>
      <c r="QXW35" s="2"/>
      <c r="QXX35" s="2"/>
      <c r="QXY35" s="2"/>
      <c r="QXZ35" s="2"/>
      <c r="QYA35" s="2"/>
      <c r="QYB35" s="2"/>
      <c r="QYC35" s="2"/>
      <c r="QYD35" s="2"/>
      <c r="QYE35" s="2"/>
      <c r="QYF35" s="2"/>
      <c r="QYG35" s="2"/>
      <c r="QYH35" s="2"/>
      <c r="QYI35" s="2"/>
      <c r="QYJ35" s="2"/>
      <c r="QYK35" s="2"/>
      <c r="QYL35" s="2"/>
      <c r="QYM35" s="2"/>
      <c r="QYN35" s="2"/>
      <c r="QYO35" s="2"/>
      <c r="QYP35" s="2"/>
      <c r="QYQ35" s="2"/>
      <c r="QYR35" s="2"/>
      <c r="QYS35" s="2"/>
      <c r="QYT35" s="2"/>
      <c r="QYU35" s="2"/>
      <c r="QYV35" s="2"/>
      <c r="QYW35" s="2"/>
      <c r="QYX35" s="2"/>
      <c r="QYY35" s="2"/>
      <c r="QYZ35" s="2"/>
      <c r="QZA35" s="2"/>
      <c r="QZB35" s="2"/>
      <c r="QZC35" s="2"/>
      <c r="QZD35" s="2"/>
      <c r="QZE35" s="2"/>
      <c r="QZF35" s="2"/>
      <c r="QZG35" s="2"/>
      <c r="QZH35" s="2"/>
      <c r="QZI35" s="2"/>
      <c r="QZJ35" s="2"/>
      <c r="QZK35" s="2"/>
      <c r="QZL35" s="2"/>
      <c r="QZM35" s="2"/>
      <c r="QZN35" s="2"/>
      <c r="QZO35" s="2"/>
      <c r="QZP35" s="2"/>
      <c r="QZQ35" s="2"/>
      <c r="QZR35" s="2"/>
      <c r="QZS35" s="2"/>
      <c r="QZT35" s="2"/>
      <c r="QZU35" s="2"/>
      <c r="QZV35" s="2"/>
      <c r="QZW35" s="2"/>
      <c r="QZX35" s="2"/>
      <c r="QZY35" s="2"/>
      <c r="QZZ35" s="2"/>
      <c r="RAA35" s="2"/>
      <c r="RAB35" s="2"/>
      <c r="RAC35" s="2"/>
      <c r="RAD35" s="2"/>
      <c r="RAE35" s="2"/>
      <c r="RAF35" s="2"/>
      <c r="RAG35" s="2"/>
      <c r="RAH35" s="2"/>
      <c r="RAI35" s="2"/>
      <c r="RAJ35" s="2"/>
      <c r="RAK35" s="2"/>
      <c r="RAL35" s="2"/>
      <c r="RAM35" s="2"/>
      <c r="RAN35" s="2"/>
      <c r="RAO35" s="2"/>
      <c r="RAP35" s="2"/>
      <c r="RAQ35" s="2"/>
      <c r="RAR35" s="2"/>
      <c r="RAS35" s="2"/>
      <c r="RAT35" s="2"/>
      <c r="RAU35" s="2"/>
      <c r="RAV35" s="2"/>
      <c r="RAW35" s="2"/>
      <c r="RAX35" s="2"/>
      <c r="RAY35" s="2"/>
      <c r="RAZ35" s="2"/>
      <c r="RBA35" s="2"/>
      <c r="RBB35" s="2"/>
      <c r="RBC35" s="2"/>
      <c r="RBD35" s="2"/>
      <c r="RBE35" s="2"/>
      <c r="RBF35" s="2"/>
      <c r="RBG35" s="2"/>
      <c r="RBH35" s="2"/>
      <c r="RBI35" s="2"/>
      <c r="RBJ35" s="2"/>
      <c r="RBK35" s="2"/>
      <c r="RBL35" s="2"/>
      <c r="RBM35" s="2"/>
      <c r="RBN35" s="2"/>
      <c r="RBO35" s="2"/>
      <c r="RBP35" s="2"/>
      <c r="RBQ35" s="2"/>
      <c r="RBR35" s="2"/>
      <c r="RBS35" s="2"/>
      <c r="RBT35" s="2"/>
      <c r="RBU35" s="2"/>
      <c r="RBV35" s="2"/>
      <c r="RBW35" s="2"/>
      <c r="RBX35" s="2"/>
      <c r="RBY35" s="2"/>
      <c r="RBZ35" s="2"/>
      <c r="RCA35" s="2"/>
      <c r="RCB35" s="2"/>
      <c r="RCC35" s="2"/>
      <c r="RCD35" s="2"/>
      <c r="RCE35" s="2"/>
      <c r="RCF35" s="2"/>
      <c r="RCG35" s="2"/>
      <c r="RCH35" s="2"/>
      <c r="RCI35" s="2"/>
      <c r="RCJ35" s="2"/>
      <c r="RCK35" s="2"/>
      <c r="RCL35" s="2"/>
      <c r="RCM35" s="2"/>
      <c r="RCN35" s="2"/>
      <c r="RCO35" s="2"/>
      <c r="RCP35" s="2"/>
      <c r="RCQ35" s="2"/>
      <c r="RCR35" s="2"/>
      <c r="RCS35" s="2"/>
      <c r="RCT35" s="2"/>
      <c r="RCU35" s="2"/>
      <c r="RCV35" s="2"/>
      <c r="RCW35" s="2"/>
      <c r="RCX35" s="2"/>
      <c r="RCY35" s="2"/>
      <c r="RCZ35" s="2"/>
      <c r="RDA35" s="2"/>
      <c r="RDB35" s="2"/>
      <c r="RDC35" s="2"/>
      <c r="RDD35" s="2"/>
      <c r="RDE35" s="2"/>
      <c r="RDF35" s="2"/>
      <c r="RDG35" s="2"/>
      <c r="RDH35" s="2"/>
      <c r="RDI35" s="2"/>
      <c r="RDJ35" s="2"/>
      <c r="RDK35" s="2"/>
      <c r="RDL35" s="2"/>
      <c r="RDM35" s="2"/>
      <c r="RDN35" s="2"/>
      <c r="RDO35" s="2"/>
      <c r="RDP35" s="2"/>
      <c r="RDQ35" s="2"/>
      <c r="RDR35" s="2"/>
      <c r="RDS35" s="2"/>
      <c r="RDT35" s="2"/>
      <c r="RDU35" s="2"/>
      <c r="RDV35" s="2"/>
      <c r="RDW35" s="2"/>
      <c r="RDX35" s="2"/>
      <c r="RDY35" s="2"/>
      <c r="RDZ35" s="2"/>
      <c r="REA35" s="2"/>
      <c r="REB35" s="2"/>
      <c r="REC35" s="2"/>
      <c r="RED35" s="2"/>
      <c r="REE35" s="2"/>
      <c r="REF35" s="2"/>
      <c r="REG35" s="2"/>
      <c r="REH35" s="2"/>
      <c r="REI35" s="2"/>
      <c r="REJ35" s="2"/>
      <c r="REK35" s="2"/>
      <c r="REL35" s="2"/>
      <c r="REM35" s="2"/>
      <c r="REN35" s="2"/>
      <c r="REO35" s="2"/>
      <c r="REP35" s="2"/>
      <c r="REQ35" s="2"/>
      <c r="RER35" s="2"/>
      <c r="RES35" s="2"/>
      <c r="RET35" s="2"/>
      <c r="REU35" s="2"/>
      <c r="REV35" s="2"/>
      <c r="REW35" s="2"/>
      <c r="REX35" s="2"/>
      <c r="REY35" s="2"/>
      <c r="REZ35" s="2"/>
      <c r="RFA35" s="2"/>
      <c r="RFB35" s="2"/>
      <c r="RFC35" s="2"/>
      <c r="RFD35" s="2"/>
      <c r="RFE35" s="2"/>
      <c r="RFF35" s="2"/>
      <c r="RFG35" s="2"/>
      <c r="RFH35" s="2"/>
      <c r="RFI35" s="2"/>
      <c r="RFJ35" s="2"/>
      <c r="RFK35" s="2"/>
      <c r="RFL35" s="2"/>
      <c r="RFM35" s="2"/>
      <c r="RFN35" s="2"/>
      <c r="RFO35" s="2"/>
      <c r="RFP35" s="2"/>
      <c r="RFQ35" s="2"/>
      <c r="RFR35" s="2"/>
      <c r="RFS35" s="2"/>
      <c r="RFT35" s="2"/>
      <c r="RFU35" s="2"/>
      <c r="RFV35" s="2"/>
      <c r="RFW35" s="2"/>
      <c r="RFX35" s="2"/>
      <c r="RFY35" s="2"/>
      <c r="RFZ35" s="2"/>
      <c r="RGA35" s="2"/>
      <c r="RGB35" s="2"/>
      <c r="RGC35" s="2"/>
      <c r="RGD35" s="2"/>
      <c r="RGE35" s="2"/>
      <c r="RGF35" s="2"/>
      <c r="RGG35" s="2"/>
      <c r="RGH35" s="2"/>
      <c r="RGI35" s="2"/>
      <c r="RGJ35" s="2"/>
      <c r="RGK35" s="2"/>
      <c r="RGL35" s="2"/>
      <c r="RGM35" s="2"/>
      <c r="RGN35" s="2"/>
      <c r="RGO35" s="2"/>
      <c r="RGP35" s="2"/>
      <c r="RGQ35" s="2"/>
      <c r="RGR35" s="2"/>
      <c r="RGS35" s="2"/>
      <c r="RGT35" s="2"/>
      <c r="RGU35" s="2"/>
      <c r="RGV35" s="2"/>
      <c r="RGW35" s="2"/>
      <c r="RGX35" s="2"/>
      <c r="RGY35" s="2"/>
      <c r="RGZ35" s="2"/>
      <c r="RHA35" s="2"/>
      <c r="RHB35" s="2"/>
      <c r="RHC35" s="2"/>
      <c r="RHD35" s="2"/>
      <c r="RHE35" s="2"/>
      <c r="RHF35" s="2"/>
      <c r="RHG35" s="2"/>
      <c r="RHH35" s="2"/>
      <c r="RHI35" s="2"/>
      <c r="RHJ35" s="2"/>
      <c r="RHK35" s="2"/>
      <c r="RHL35" s="2"/>
      <c r="RHM35" s="2"/>
      <c r="RHN35" s="2"/>
      <c r="RHO35" s="2"/>
      <c r="RHP35" s="2"/>
      <c r="RHQ35" s="2"/>
      <c r="RHR35" s="2"/>
      <c r="RHS35" s="2"/>
      <c r="RHT35" s="2"/>
      <c r="RHU35" s="2"/>
      <c r="RHV35" s="2"/>
      <c r="RHW35" s="2"/>
      <c r="RHX35" s="2"/>
      <c r="RHY35" s="2"/>
      <c r="RHZ35" s="2"/>
      <c r="RIA35" s="2"/>
      <c r="RIB35" s="2"/>
      <c r="RIC35" s="2"/>
      <c r="RID35" s="2"/>
      <c r="RIE35" s="2"/>
      <c r="RIF35" s="2"/>
      <c r="RIG35" s="2"/>
      <c r="RIH35" s="2"/>
      <c r="RII35" s="2"/>
      <c r="RIJ35" s="2"/>
      <c r="RIK35" s="2"/>
      <c r="RIL35" s="2"/>
      <c r="RIM35" s="2"/>
      <c r="RIN35" s="2"/>
      <c r="RIO35" s="2"/>
      <c r="RIP35" s="2"/>
      <c r="RIQ35" s="2"/>
      <c r="RIR35" s="2"/>
      <c r="RIS35" s="2"/>
      <c r="RIT35" s="2"/>
      <c r="RIU35" s="2"/>
      <c r="RIV35" s="2"/>
      <c r="RIW35" s="2"/>
      <c r="RIX35" s="2"/>
      <c r="RIY35" s="2"/>
      <c r="RIZ35" s="2"/>
      <c r="RJA35" s="2"/>
      <c r="RJB35" s="2"/>
      <c r="RJC35" s="2"/>
      <c r="RJD35" s="2"/>
      <c r="RJE35" s="2"/>
      <c r="RJF35" s="2"/>
      <c r="RJG35" s="2"/>
      <c r="RJH35" s="2"/>
      <c r="RJI35" s="2"/>
      <c r="RJJ35" s="2"/>
      <c r="RJK35" s="2"/>
      <c r="RJL35" s="2"/>
      <c r="RJM35" s="2"/>
      <c r="RJN35" s="2"/>
      <c r="RJO35" s="2"/>
      <c r="RJP35" s="2"/>
      <c r="RJQ35" s="2"/>
      <c r="RJR35" s="2"/>
      <c r="RJS35" s="2"/>
      <c r="RJT35" s="2"/>
      <c r="RJU35" s="2"/>
      <c r="RJV35" s="2"/>
      <c r="RJW35" s="2"/>
      <c r="RJX35" s="2"/>
      <c r="RJY35" s="2"/>
      <c r="RJZ35" s="2"/>
      <c r="RKA35" s="2"/>
      <c r="RKB35" s="2"/>
      <c r="RKC35" s="2"/>
      <c r="RKD35" s="2"/>
      <c r="RKE35" s="2"/>
      <c r="RKF35" s="2"/>
      <c r="RKG35" s="2"/>
      <c r="RKH35" s="2"/>
      <c r="RKI35" s="2"/>
      <c r="RKJ35" s="2"/>
      <c r="RKK35" s="2"/>
      <c r="RKL35" s="2"/>
      <c r="RKM35" s="2"/>
      <c r="RKN35" s="2"/>
      <c r="RKO35" s="2"/>
      <c r="RKP35" s="2"/>
      <c r="RKQ35" s="2"/>
      <c r="RKR35" s="2"/>
      <c r="RKS35" s="2"/>
      <c r="RKT35" s="2"/>
      <c r="RKU35" s="2"/>
      <c r="RKV35" s="2"/>
      <c r="RKW35" s="2"/>
      <c r="RKX35" s="2"/>
      <c r="RKY35" s="2"/>
      <c r="RKZ35" s="2"/>
      <c r="RLA35" s="2"/>
      <c r="RLB35" s="2"/>
      <c r="RLC35" s="2"/>
      <c r="RLD35" s="2"/>
      <c r="RLE35" s="2"/>
      <c r="RLF35" s="2"/>
      <c r="RLG35" s="2"/>
      <c r="RLH35" s="2"/>
      <c r="RLI35" s="2"/>
      <c r="RLJ35" s="2"/>
      <c r="RLK35" s="2"/>
      <c r="RLL35" s="2"/>
      <c r="RLM35" s="2"/>
      <c r="RLN35" s="2"/>
      <c r="RLO35" s="2"/>
      <c r="RLP35" s="2"/>
      <c r="RLQ35" s="2"/>
      <c r="RLR35" s="2"/>
      <c r="RLS35" s="2"/>
      <c r="RLT35" s="2"/>
      <c r="RLU35" s="2"/>
      <c r="RLV35" s="2"/>
      <c r="RLW35" s="2"/>
      <c r="RLX35" s="2"/>
      <c r="RLY35" s="2"/>
      <c r="RLZ35" s="2"/>
      <c r="RMA35" s="2"/>
      <c r="RMB35" s="2"/>
      <c r="RMC35" s="2"/>
      <c r="RMD35" s="2"/>
      <c r="RME35" s="2"/>
      <c r="RMF35" s="2"/>
      <c r="RMG35" s="2"/>
      <c r="RMH35" s="2"/>
      <c r="RMI35" s="2"/>
      <c r="RMJ35" s="2"/>
      <c r="RMK35" s="2"/>
      <c r="RML35" s="2"/>
      <c r="RMM35" s="2"/>
      <c r="RMN35" s="2"/>
      <c r="RMO35" s="2"/>
      <c r="RMP35" s="2"/>
      <c r="RMQ35" s="2"/>
      <c r="RMR35" s="2"/>
      <c r="RMS35" s="2"/>
      <c r="RMT35" s="2"/>
      <c r="RMU35" s="2"/>
      <c r="RMV35" s="2"/>
      <c r="RMW35" s="2"/>
      <c r="RMX35" s="2"/>
      <c r="RMY35" s="2"/>
      <c r="RMZ35" s="2"/>
      <c r="RNA35" s="2"/>
      <c r="RNB35" s="2"/>
      <c r="RNC35" s="2"/>
      <c r="RND35" s="2"/>
      <c r="RNE35" s="2"/>
      <c r="RNF35" s="2"/>
      <c r="RNG35" s="2"/>
      <c r="RNH35" s="2"/>
      <c r="RNI35" s="2"/>
      <c r="RNJ35" s="2"/>
      <c r="RNK35" s="2"/>
      <c r="RNL35" s="2"/>
      <c r="RNM35" s="2"/>
      <c r="RNN35" s="2"/>
      <c r="RNO35" s="2"/>
      <c r="RNP35" s="2"/>
      <c r="RNQ35" s="2"/>
      <c r="RNR35" s="2"/>
      <c r="RNS35" s="2"/>
      <c r="RNT35" s="2"/>
      <c r="RNU35" s="2"/>
      <c r="RNV35" s="2"/>
      <c r="RNW35" s="2"/>
      <c r="RNX35" s="2"/>
      <c r="RNY35" s="2"/>
      <c r="RNZ35" s="2"/>
      <c r="ROA35" s="2"/>
      <c r="ROB35" s="2"/>
      <c r="ROC35" s="2"/>
      <c r="ROD35" s="2"/>
      <c r="ROE35" s="2"/>
      <c r="ROF35" s="2"/>
      <c r="ROG35" s="2"/>
      <c r="ROH35" s="2"/>
      <c r="ROI35" s="2"/>
      <c r="ROJ35" s="2"/>
      <c r="ROK35" s="2"/>
      <c r="ROL35" s="2"/>
      <c r="ROM35" s="2"/>
      <c r="RON35" s="2"/>
      <c r="ROO35" s="2"/>
      <c r="ROP35" s="2"/>
      <c r="ROQ35" s="2"/>
      <c r="ROR35" s="2"/>
      <c r="ROS35" s="2"/>
      <c r="ROT35" s="2"/>
      <c r="ROU35" s="2"/>
      <c r="ROV35" s="2"/>
      <c r="ROW35" s="2"/>
      <c r="ROX35" s="2"/>
      <c r="ROY35" s="2"/>
      <c r="ROZ35" s="2"/>
      <c r="RPA35" s="2"/>
      <c r="RPB35" s="2"/>
      <c r="RPC35" s="2"/>
      <c r="RPD35" s="2"/>
      <c r="RPE35" s="2"/>
      <c r="RPF35" s="2"/>
      <c r="RPG35" s="2"/>
      <c r="RPH35" s="2"/>
      <c r="RPI35" s="2"/>
      <c r="RPJ35" s="2"/>
      <c r="RPK35" s="2"/>
      <c r="RPL35" s="2"/>
      <c r="RPM35" s="2"/>
      <c r="RPN35" s="2"/>
      <c r="RPO35" s="2"/>
      <c r="RPP35" s="2"/>
      <c r="RPQ35" s="2"/>
      <c r="RPR35" s="2"/>
      <c r="RPS35" s="2"/>
      <c r="RPT35" s="2"/>
      <c r="RPU35" s="2"/>
      <c r="RPV35" s="2"/>
      <c r="RPW35" s="2"/>
      <c r="RPX35" s="2"/>
      <c r="RPY35" s="2"/>
      <c r="RPZ35" s="2"/>
      <c r="RQA35" s="2"/>
      <c r="RQB35" s="2"/>
      <c r="RQC35" s="2"/>
      <c r="RQD35" s="2"/>
      <c r="RQE35" s="2"/>
      <c r="RQF35" s="2"/>
      <c r="RQG35" s="2"/>
      <c r="RQH35" s="2"/>
      <c r="RQI35" s="2"/>
      <c r="RQJ35" s="2"/>
      <c r="RQK35" s="2"/>
      <c r="RQL35" s="2"/>
      <c r="RQM35" s="2"/>
      <c r="RQN35" s="2"/>
      <c r="RQO35" s="2"/>
      <c r="RQP35" s="2"/>
      <c r="RQQ35" s="2"/>
      <c r="RQR35" s="2"/>
      <c r="RQS35" s="2"/>
      <c r="RQT35" s="2"/>
      <c r="RQU35" s="2"/>
      <c r="RQV35" s="2"/>
      <c r="RQW35" s="2"/>
      <c r="RQX35" s="2"/>
      <c r="RQY35" s="2"/>
      <c r="RQZ35" s="2"/>
      <c r="RRA35" s="2"/>
      <c r="RRB35" s="2"/>
      <c r="RRC35" s="2"/>
      <c r="RRD35" s="2"/>
      <c r="RRE35" s="2"/>
      <c r="RRF35" s="2"/>
      <c r="RRG35" s="2"/>
      <c r="RRH35" s="2"/>
      <c r="RRI35" s="2"/>
      <c r="RRJ35" s="2"/>
      <c r="RRK35" s="2"/>
      <c r="RRL35" s="2"/>
      <c r="RRM35" s="2"/>
      <c r="RRN35" s="2"/>
      <c r="RRO35" s="2"/>
      <c r="RRP35" s="2"/>
      <c r="RRQ35" s="2"/>
      <c r="RRR35" s="2"/>
      <c r="RRS35" s="2"/>
      <c r="RRT35" s="2"/>
      <c r="RRU35" s="2"/>
      <c r="RRV35" s="2"/>
      <c r="RRW35" s="2"/>
      <c r="RRX35" s="2"/>
      <c r="RRY35" s="2"/>
      <c r="RRZ35" s="2"/>
      <c r="RSA35" s="2"/>
      <c r="RSB35" s="2"/>
      <c r="RSC35" s="2"/>
      <c r="RSD35" s="2"/>
      <c r="RSE35" s="2"/>
      <c r="RSF35" s="2"/>
      <c r="RSG35" s="2"/>
      <c r="RSH35" s="2"/>
      <c r="RSI35" s="2"/>
      <c r="RSJ35" s="2"/>
      <c r="RSK35" s="2"/>
      <c r="RSL35" s="2"/>
      <c r="RSM35" s="2"/>
      <c r="RSN35" s="2"/>
      <c r="RSO35" s="2"/>
      <c r="RSP35" s="2"/>
      <c r="RSQ35" s="2"/>
      <c r="RSR35" s="2"/>
      <c r="RSS35" s="2"/>
      <c r="RST35" s="2"/>
      <c r="RSU35" s="2"/>
      <c r="RSV35" s="2"/>
      <c r="RSW35" s="2"/>
      <c r="RSX35" s="2"/>
      <c r="RSY35" s="2"/>
      <c r="RSZ35" s="2"/>
      <c r="RTA35" s="2"/>
      <c r="RTB35" s="2"/>
      <c r="RTC35" s="2"/>
      <c r="RTD35" s="2"/>
      <c r="RTE35" s="2"/>
      <c r="RTF35" s="2"/>
      <c r="RTG35" s="2"/>
      <c r="RTH35" s="2"/>
      <c r="RTI35" s="2"/>
      <c r="RTJ35" s="2"/>
      <c r="RTK35" s="2"/>
      <c r="RTL35" s="2"/>
      <c r="RTM35" s="2"/>
      <c r="RTN35" s="2"/>
      <c r="RTO35" s="2"/>
      <c r="RTP35" s="2"/>
      <c r="RTQ35" s="2"/>
      <c r="RTR35" s="2"/>
      <c r="RTS35" s="2"/>
      <c r="RTT35" s="2"/>
      <c r="RTU35" s="2"/>
      <c r="RTV35" s="2"/>
      <c r="RTW35" s="2"/>
      <c r="RTX35" s="2"/>
      <c r="RTY35" s="2"/>
      <c r="RTZ35" s="2"/>
      <c r="RUA35" s="2"/>
      <c r="RUB35" s="2"/>
      <c r="RUC35" s="2"/>
      <c r="RUD35" s="2"/>
      <c r="RUE35" s="2"/>
      <c r="RUF35" s="2"/>
      <c r="RUG35" s="2"/>
      <c r="RUH35" s="2"/>
      <c r="RUI35" s="2"/>
      <c r="RUJ35" s="2"/>
      <c r="RUK35" s="2"/>
      <c r="RUL35" s="2"/>
      <c r="RUM35" s="2"/>
      <c r="RUN35" s="2"/>
      <c r="RUO35" s="2"/>
      <c r="RUP35" s="2"/>
      <c r="RUQ35" s="2"/>
      <c r="RUR35" s="2"/>
      <c r="RUS35" s="2"/>
      <c r="RUT35" s="2"/>
      <c r="RUU35" s="2"/>
      <c r="RUV35" s="2"/>
      <c r="RUW35" s="2"/>
      <c r="RUX35" s="2"/>
      <c r="RUY35" s="2"/>
      <c r="RUZ35" s="2"/>
      <c r="RVA35" s="2"/>
      <c r="RVB35" s="2"/>
      <c r="RVC35" s="2"/>
      <c r="RVD35" s="2"/>
      <c r="RVE35" s="2"/>
      <c r="RVF35" s="2"/>
      <c r="RVG35" s="2"/>
      <c r="RVH35" s="2"/>
      <c r="RVI35" s="2"/>
      <c r="RVJ35" s="2"/>
      <c r="RVK35" s="2"/>
      <c r="RVL35" s="2"/>
      <c r="RVM35" s="2"/>
      <c r="RVN35" s="2"/>
      <c r="RVO35" s="2"/>
      <c r="RVP35" s="2"/>
      <c r="RVQ35" s="2"/>
      <c r="RVR35" s="2"/>
      <c r="RVS35" s="2"/>
      <c r="RVT35" s="2"/>
      <c r="RVU35" s="2"/>
      <c r="RVV35" s="2"/>
      <c r="RVW35" s="2"/>
      <c r="RVX35" s="2"/>
      <c r="RVY35" s="2"/>
      <c r="RVZ35" s="2"/>
      <c r="RWA35" s="2"/>
      <c r="RWB35" s="2"/>
      <c r="RWC35" s="2"/>
      <c r="RWD35" s="2"/>
      <c r="RWE35" s="2"/>
      <c r="RWF35" s="2"/>
      <c r="RWG35" s="2"/>
      <c r="RWH35" s="2"/>
      <c r="RWI35" s="2"/>
      <c r="RWJ35" s="2"/>
      <c r="RWK35" s="2"/>
      <c r="RWL35" s="2"/>
      <c r="RWM35" s="2"/>
      <c r="RWN35" s="2"/>
      <c r="RWO35" s="2"/>
      <c r="RWP35" s="2"/>
      <c r="RWQ35" s="2"/>
      <c r="RWR35" s="2"/>
      <c r="RWS35" s="2"/>
      <c r="RWT35" s="2"/>
      <c r="RWU35" s="2"/>
      <c r="RWV35" s="2"/>
      <c r="RWW35" s="2"/>
      <c r="RWX35" s="2"/>
      <c r="RWY35" s="2"/>
      <c r="RWZ35" s="2"/>
      <c r="RXA35" s="2"/>
      <c r="RXB35" s="2"/>
      <c r="RXC35" s="2"/>
      <c r="RXD35" s="2"/>
      <c r="RXE35" s="2"/>
      <c r="RXF35" s="2"/>
      <c r="RXG35" s="2"/>
      <c r="RXH35" s="2"/>
      <c r="RXI35" s="2"/>
      <c r="RXJ35" s="2"/>
      <c r="RXK35" s="2"/>
      <c r="RXL35" s="2"/>
      <c r="RXM35" s="2"/>
      <c r="RXN35" s="2"/>
      <c r="RXO35" s="2"/>
      <c r="RXP35" s="2"/>
      <c r="RXQ35" s="2"/>
      <c r="RXR35" s="2"/>
      <c r="RXS35" s="2"/>
      <c r="RXT35" s="2"/>
      <c r="RXU35" s="2"/>
      <c r="RXV35" s="2"/>
      <c r="RXW35" s="2"/>
      <c r="RXX35" s="2"/>
      <c r="RXY35" s="2"/>
      <c r="RXZ35" s="2"/>
      <c r="RYA35" s="2"/>
      <c r="RYB35" s="2"/>
      <c r="RYC35" s="2"/>
      <c r="RYD35" s="2"/>
      <c r="RYE35" s="2"/>
      <c r="RYF35" s="2"/>
      <c r="RYG35" s="2"/>
      <c r="RYH35" s="2"/>
      <c r="RYI35" s="2"/>
      <c r="RYJ35" s="2"/>
      <c r="RYK35" s="2"/>
      <c r="RYL35" s="2"/>
      <c r="RYM35" s="2"/>
      <c r="RYN35" s="2"/>
      <c r="RYO35" s="2"/>
      <c r="RYP35" s="2"/>
      <c r="RYQ35" s="2"/>
      <c r="RYR35" s="2"/>
      <c r="RYS35" s="2"/>
      <c r="RYT35" s="2"/>
      <c r="RYU35" s="2"/>
      <c r="RYV35" s="2"/>
      <c r="RYW35" s="2"/>
      <c r="RYX35" s="2"/>
      <c r="RYY35" s="2"/>
      <c r="RYZ35" s="2"/>
      <c r="RZA35" s="2"/>
      <c r="RZB35" s="2"/>
      <c r="RZC35" s="2"/>
      <c r="RZD35" s="2"/>
      <c r="RZE35" s="2"/>
      <c r="RZF35" s="2"/>
      <c r="RZG35" s="2"/>
      <c r="RZH35" s="2"/>
      <c r="RZI35" s="2"/>
      <c r="RZJ35" s="2"/>
      <c r="RZK35" s="2"/>
      <c r="RZL35" s="2"/>
      <c r="RZM35" s="2"/>
      <c r="RZN35" s="2"/>
      <c r="RZO35" s="2"/>
      <c r="RZP35" s="2"/>
      <c r="RZQ35" s="2"/>
      <c r="RZR35" s="2"/>
      <c r="RZS35" s="2"/>
      <c r="RZT35" s="2"/>
      <c r="RZU35" s="2"/>
      <c r="RZV35" s="2"/>
      <c r="RZW35" s="2"/>
      <c r="RZX35" s="2"/>
      <c r="RZY35" s="2"/>
      <c r="RZZ35" s="2"/>
      <c r="SAA35" s="2"/>
      <c r="SAB35" s="2"/>
      <c r="SAC35" s="2"/>
      <c r="SAD35" s="2"/>
      <c r="SAE35" s="2"/>
      <c r="SAF35" s="2"/>
      <c r="SAG35" s="2"/>
      <c r="SAH35" s="2"/>
      <c r="SAI35" s="2"/>
      <c r="SAJ35" s="2"/>
      <c r="SAK35" s="2"/>
      <c r="SAL35" s="2"/>
      <c r="SAM35" s="2"/>
      <c r="SAN35" s="2"/>
      <c r="SAO35" s="2"/>
      <c r="SAP35" s="2"/>
      <c r="SAQ35" s="2"/>
      <c r="SAR35" s="2"/>
      <c r="SAS35" s="2"/>
      <c r="SAT35" s="2"/>
      <c r="SAU35" s="2"/>
      <c r="SAV35" s="2"/>
      <c r="SAW35" s="2"/>
      <c r="SAX35" s="2"/>
      <c r="SAY35" s="2"/>
      <c r="SAZ35" s="2"/>
      <c r="SBA35" s="2"/>
      <c r="SBB35" s="2"/>
      <c r="SBC35" s="2"/>
      <c r="SBD35" s="2"/>
      <c r="SBE35" s="2"/>
      <c r="SBF35" s="2"/>
      <c r="SBG35" s="2"/>
      <c r="SBH35" s="2"/>
      <c r="SBI35" s="2"/>
      <c r="SBJ35" s="2"/>
      <c r="SBK35" s="2"/>
      <c r="SBL35" s="2"/>
      <c r="SBM35" s="2"/>
      <c r="SBN35" s="2"/>
      <c r="SBO35" s="2"/>
      <c r="SBP35" s="2"/>
      <c r="SBQ35" s="2"/>
      <c r="SBR35" s="2"/>
      <c r="SBS35" s="2"/>
      <c r="SBT35" s="2"/>
      <c r="SBU35" s="2"/>
      <c r="SBV35" s="2"/>
      <c r="SBW35" s="2"/>
      <c r="SBX35" s="2"/>
      <c r="SBY35" s="2"/>
      <c r="SBZ35" s="2"/>
      <c r="SCA35" s="2"/>
      <c r="SCB35" s="2"/>
      <c r="SCC35" s="2"/>
      <c r="SCD35" s="2"/>
      <c r="SCE35" s="2"/>
      <c r="SCF35" s="2"/>
      <c r="SCG35" s="2"/>
      <c r="SCH35" s="2"/>
      <c r="SCI35" s="2"/>
      <c r="SCJ35" s="2"/>
      <c r="SCK35" s="2"/>
      <c r="SCL35" s="2"/>
      <c r="SCM35" s="2"/>
      <c r="SCN35" s="2"/>
      <c r="SCO35" s="2"/>
      <c r="SCP35" s="2"/>
      <c r="SCQ35" s="2"/>
      <c r="SCR35" s="2"/>
      <c r="SCS35" s="2"/>
      <c r="SCT35" s="2"/>
      <c r="SCU35" s="2"/>
      <c r="SCV35" s="2"/>
      <c r="SCW35" s="2"/>
      <c r="SCX35" s="2"/>
      <c r="SCY35" s="2"/>
      <c r="SCZ35" s="2"/>
      <c r="SDA35" s="2"/>
      <c r="SDB35" s="2"/>
      <c r="SDC35" s="2"/>
      <c r="SDD35" s="2"/>
      <c r="SDE35" s="2"/>
      <c r="SDF35" s="2"/>
      <c r="SDG35" s="2"/>
      <c r="SDH35" s="2"/>
      <c r="SDI35" s="2"/>
      <c r="SDJ35" s="2"/>
      <c r="SDK35" s="2"/>
      <c r="SDL35" s="2"/>
      <c r="SDM35" s="2"/>
      <c r="SDN35" s="2"/>
      <c r="SDO35" s="2"/>
      <c r="SDP35" s="2"/>
      <c r="SDQ35" s="2"/>
      <c r="SDR35" s="2"/>
      <c r="SDS35" s="2"/>
      <c r="SDT35" s="2"/>
      <c r="SDU35" s="2"/>
      <c r="SDV35" s="2"/>
      <c r="SDW35" s="2"/>
      <c r="SDX35" s="2"/>
      <c r="SDY35" s="2"/>
      <c r="SDZ35" s="2"/>
      <c r="SEA35" s="2"/>
      <c r="SEB35" s="2"/>
      <c r="SEC35" s="2"/>
      <c r="SED35" s="2"/>
      <c r="SEE35" s="2"/>
      <c r="SEF35" s="2"/>
      <c r="SEG35" s="2"/>
      <c r="SEH35" s="2"/>
      <c r="SEI35" s="2"/>
      <c r="SEJ35" s="2"/>
      <c r="SEK35" s="2"/>
      <c r="SEL35" s="2"/>
      <c r="SEM35" s="2"/>
      <c r="SEN35" s="2"/>
      <c r="SEO35" s="2"/>
      <c r="SEP35" s="2"/>
      <c r="SEQ35" s="2"/>
      <c r="SER35" s="2"/>
      <c r="SES35" s="2"/>
      <c r="SET35" s="2"/>
      <c r="SEU35" s="2"/>
      <c r="SEV35" s="2"/>
      <c r="SEW35" s="2"/>
      <c r="SEX35" s="2"/>
      <c r="SEY35" s="2"/>
      <c r="SEZ35" s="2"/>
      <c r="SFA35" s="2"/>
      <c r="SFB35" s="2"/>
      <c r="SFC35" s="2"/>
      <c r="SFD35" s="2"/>
      <c r="SFE35" s="2"/>
      <c r="SFF35" s="2"/>
      <c r="SFG35" s="2"/>
      <c r="SFH35" s="2"/>
      <c r="SFI35" s="2"/>
      <c r="SFJ35" s="2"/>
      <c r="SFK35" s="2"/>
      <c r="SFL35" s="2"/>
      <c r="SFM35" s="2"/>
      <c r="SFN35" s="2"/>
      <c r="SFO35" s="2"/>
      <c r="SFP35" s="2"/>
      <c r="SFQ35" s="2"/>
      <c r="SFR35" s="2"/>
      <c r="SFS35" s="2"/>
      <c r="SFT35" s="2"/>
      <c r="SFU35" s="2"/>
      <c r="SFV35" s="2"/>
      <c r="SFW35" s="2"/>
      <c r="SFX35" s="2"/>
      <c r="SFY35" s="2"/>
      <c r="SFZ35" s="2"/>
      <c r="SGA35" s="2"/>
      <c r="SGB35" s="2"/>
      <c r="SGC35" s="2"/>
      <c r="SGD35" s="2"/>
      <c r="SGE35" s="2"/>
      <c r="SGF35" s="2"/>
      <c r="SGG35" s="2"/>
      <c r="SGH35" s="2"/>
      <c r="SGI35" s="2"/>
      <c r="SGJ35" s="2"/>
      <c r="SGK35" s="2"/>
      <c r="SGL35" s="2"/>
      <c r="SGM35" s="2"/>
      <c r="SGN35" s="2"/>
      <c r="SGO35" s="2"/>
      <c r="SGP35" s="2"/>
      <c r="SGQ35" s="2"/>
      <c r="SGR35" s="2"/>
      <c r="SGS35" s="2"/>
      <c r="SGT35" s="2"/>
      <c r="SGU35" s="2"/>
      <c r="SGV35" s="2"/>
      <c r="SGW35" s="2"/>
      <c r="SGX35" s="2"/>
      <c r="SGY35" s="2"/>
      <c r="SGZ35" s="2"/>
      <c r="SHA35" s="2"/>
      <c r="SHB35" s="2"/>
      <c r="SHC35" s="2"/>
      <c r="SHD35" s="2"/>
      <c r="SHE35" s="2"/>
      <c r="SHF35" s="2"/>
      <c r="SHG35" s="2"/>
      <c r="SHH35" s="2"/>
      <c r="SHI35" s="2"/>
      <c r="SHJ35" s="2"/>
      <c r="SHK35" s="2"/>
      <c r="SHL35" s="2"/>
      <c r="SHM35" s="2"/>
      <c r="SHN35" s="2"/>
      <c r="SHO35" s="2"/>
      <c r="SHP35" s="2"/>
      <c r="SHQ35" s="2"/>
      <c r="SHR35" s="2"/>
      <c r="SHS35" s="2"/>
      <c r="SHT35" s="2"/>
      <c r="SHU35" s="2"/>
      <c r="SHV35" s="2"/>
      <c r="SHW35" s="2"/>
      <c r="SHX35" s="2"/>
      <c r="SHY35" s="2"/>
      <c r="SHZ35" s="2"/>
      <c r="SIA35" s="2"/>
      <c r="SIB35" s="2"/>
      <c r="SIC35" s="2"/>
      <c r="SID35" s="2"/>
      <c r="SIE35" s="2"/>
      <c r="SIF35" s="2"/>
      <c r="SIG35" s="2"/>
      <c r="SIH35" s="2"/>
      <c r="SII35" s="2"/>
      <c r="SIJ35" s="2"/>
      <c r="SIK35" s="2"/>
      <c r="SIL35" s="2"/>
      <c r="SIM35" s="2"/>
      <c r="SIN35" s="2"/>
      <c r="SIO35" s="2"/>
      <c r="SIP35" s="2"/>
      <c r="SIQ35" s="2"/>
      <c r="SIR35" s="2"/>
      <c r="SIS35" s="2"/>
      <c r="SIT35" s="2"/>
      <c r="SIU35" s="2"/>
      <c r="SIV35" s="2"/>
      <c r="SIW35" s="2"/>
      <c r="SIX35" s="2"/>
      <c r="SIY35" s="2"/>
      <c r="SIZ35" s="2"/>
      <c r="SJA35" s="2"/>
      <c r="SJB35" s="2"/>
      <c r="SJC35" s="2"/>
      <c r="SJD35" s="2"/>
      <c r="SJE35" s="2"/>
      <c r="SJF35" s="2"/>
      <c r="SJG35" s="2"/>
      <c r="SJH35" s="2"/>
      <c r="SJI35" s="2"/>
      <c r="SJJ35" s="2"/>
      <c r="SJK35" s="2"/>
      <c r="SJL35" s="2"/>
      <c r="SJM35" s="2"/>
      <c r="SJN35" s="2"/>
      <c r="SJO35" s="2"/>
      <c r="SJP35" s="2"/>
      <c r="SJQ35" s="2"/>
      <c r="SJR35" s="2"/>
      <c r="SJS35" s="2"/>
      <c r="SJT35" s="2"/>
      <c r="SJU35" s="2"/>
      <c r="SJV35" s="2"/>
      <c r="SJW35" s="2"/>
      <c r="SJX35" s="2"/>
      <c r="SJY35" s="2"/>
      <c r="SJZ35" s="2"/>
      <c r="SKA35" s="2"/>
      <c r="SKB35" s="2"/>
      <c r="SKC35" s="2"/>
      <c r="SKD35" s="2"/>
      <c r="SKE35" s="2"/>
      <c r="SKF35" s="2"/>
      <c r="SKG35" s="2"/>
      <c r="SKH35" s="2"/>
      <c r="SKI35" s="2"/>
      <c r="SKJ35" s="2"/>
      <c r="SKK35" s="2"/>
      <c r="SKL35" s="2"/>
      <c r="SKM35" s="2"/>
      <c r="SKN35" s="2"/>
      <c r="SKO35" s="2"/>
      <c r="SKP35" s="2"/>
      <c r="SKQ35" s="2"/>
      <c r="SKR35" s="2"/>
      <c r="SKS35" s="2"/>
      <c r="SKT35" s="2"/>
      <c r="SKU35" s="2"/>
      <c r="SKV35" s="2"/>
      <c r="SKW35" s="2"/>
      <c r="SKX35" s="2"/>
      <c r="SKY35" s="2"/>
      <c r="SKZ35" s="2"/>
      <c r="SLA35" s="2"/>
      <c r="SLB35" s="2"/>
      <c r="SLC35" s="2"/>
      <c r="SLD35" s="2"/>
      <c r="SLE35" s="2"/>
      <c r="SLF35" s="2"/>
      <c r="SLG35" s="2"/>
      <c r="SLH35" s="2"/>
      <c r="SLI35" s="2"/>
      <c r="SLJ35" s="2"/>
      <c r="SLK35" s="2"/>
      <c r="SLL35" s="2"/>
      <c r="SLM35" s="2"/>
      <c r="SLN35" s="2"/>
      <c r="SLO35" s="2"/>
      <c r="SLP35" s="2"/>
      <c r="SLQ35" s="2"/>
      <c r="SLR35" s="2"/>
      <c r="SLS35" s="2"/>
      <c r="SLT35" s="2"/>
      <c r="SLU35" s="2"/>
      <c r="SLV35" s="2"/>
      <c r="SLW35" s="2"/>
      <c r="SLX35" s="2"/>
      <c r="SLY35" s="2"/>
      <c r="SLZ35" s="2"/>
      <c r="SMA35" s="2"/>
      <c r="SMB35" s="2"/>
      <c r="SMC35" s="2"/>
      <c r="SMD35" s="2"/>
      <c r="SME35" s="2"/>
      <c r="SMF35" s="2"/>
      <c r="SMG35" s="2"/>
      <c r="SMH35" s="2"/>
      <c r="SMI35" s="2"/>
      <c r="SMJ35" s="2"/>
      <c r="SMK35" s="2"/>
      <c r="SML35" s="2"/>
      <c r="SMM35" s="2"/>
      <c r="SMN35" s="2"/>
      <c r="SMO35" s="2"/>
      <c r="SMP35" s="2"/>
      <c r="SMQ35" s="2"/>
      <c r="SMR35" s="2"/>
      <c r="SMS35" s="2"/>
      <c r="SMT35" s="2"/>
      <c r="SMU35" s="2"/>
      <c r="SMV35" s="2"/>
      <c r="SMW35" s="2"/>
      <c r="SMX35" s="2"/>
      <c r="SMY35" s="2"/>
      <c r="SMZ35" s="2"/>
      <c r="SNA35" s="2"/>
      <c r="SNB35" s="2"/>
      <c r="SNC35" s="2"/>
      <c r="SND35" s="2"/>
      <c r="SNE35" s="2"/>
      <c r="SNF35" s="2"/>
      <c r="SNG35" s="2"/>
      <c r="SNH35" s="2"/>
      <c r="SNI35" s="2"/>
      <c r="SNJ35" s="2"/>
      <c r="SNK35" s="2"/>
      <c r="SNL35" s="2"/>
      <c r="SNM35" s="2"/>
      <c r="SNN35" s="2"/>
      <c r="SNO35" s="2"/>
      <c r="SNP35" s="2"/>
      <c r="SNQ35" s="2"/>
      <c r="SNR35" s="2"/>
      <c r="SNS35" s="2"/>
      <c r="SNT35" s="2"/>
      <c r="SNU35" s="2"/>
      <c r="SNV35" s="2"/>
      <c r="SNW35" s="2"/>
      <c r="SNX35" s="2"/>
      <c r="SNY35" s="2"/>
      <c r="SNZ35" s="2"/>
      <c r="SOA35" s="2"/>
      <c r="SOB35" s="2"/>
      <c r="SOC35" s="2"/>
      <c r="SOD35" s="2"/>
      <c r="SOE35" s="2"/>
      <c r="SOF35" s="2"/>
      <c r="SOG35" s="2"/>
      <c r="SOH35" s="2"/>
      <c r="SOI35" s="2"/>
      <c r="SOJ35" s="2"/>
      <c r="SOK35" s="2"/>
      <c r="SOL35" s="2"/>
      <c r="SOM35" s="2"/>
      <c r="SON35" s="2"/>
      <c r="SOO35" s="2"/>
      <c r="SOP35" s="2"/>
      <c r="SOQ35" s="2"/>
      <c r="SOR35" s="2"/>
      <c r="SOS35" s="2"/>
      <c r="SOT35" s="2"/>
      <c r="SOU35" s="2"/>
      <c r="SOV35" s="2"/>
      <c r="SOW35" s="2"/>
      <c r="SOX35" s="2"/>
      <c r="SOY35" s="2"/>
      <c r="SOZ35" s="2"/>
      <c r="SPA35" s="2"/>
      <c r="SPB35" s="2"/>
      <c r="SPC35" s="2"/>
      <c r="SPD35" s="2"/>
      <c r="SPE35" s="2"/>
      <c r="SPF35" s="2"/>
      <c r="SPG35" s="2"/>
      <c r="SPH35" s="2"/>
      <c r="SPI35" s="2"/>
      <c r="SPJ35" s="2"/>
      <c r="SPK35" s="2"/>
      <c r="SPL35" s="2"/>
      <c r="SPM35" s="2"/>
      <c r="SPN35" s="2"/>
      <c r="SPO35" s="2"/>
      <c r="SPP35" s="2"/>
      <c r="SPQ35" s="2"/>
      <c r="SPR35" s="2"/>
      <c r="SPS35" s="2"/>
      <c r="SPT35" s="2"/>
      <c r="SPU35" s="2"/>
      <c r="SPV35" s="2"/>
      <c r="SPW35" s="2"/>
      <c r="SPX35" s="2"/>
      <c r="SPY35" s="2"/>
      <c r="SPZ35" s="2"/>
      <c r="SQA35" s="2"/>
      <c r="SQB35" s="2"/>
      <c r="SQC35" s="2"/>
      <c r="SQD35" s="2"/>
      <c r="SQE35" s="2"/>
      <c r="SQF35" s="2"/>
      <c r="SQG35" s="2"/>
      <c r="SQH35" s="2"/>
      <c r="SQI35" s="2"/>
      <c r="SQJ35" s="2"/>
      <c r="SQK35" s="2"/>
      <c r="SQL35" s="2"/>
      <c r="SQM35" s="2"/>
      <c r="SQN35" s="2"/>
      <c r="SQO35" s="2"/>
      <c r="SQP35" s="2"/>
      <c r="SQQ35" s="2"/>
      <c r="SQR35" s="2"/>
      <c r="SQS35" s="2"/>
      <c r="SQT35" s="2"/>
      <c r="SQU35" s="2"/>
      <c r="SQV35" s="2"/>
      <c r="SQW35" s="2"/>
      <c r="SQX35" s="2"/>
      <c r="SQY35" s="2"/>
      <c r="SQZ35" s="2"/>
      <c r="SRA35" s="2"/>
      <c r="SRB35" s="2"/>
      <c r="SRC35" s="2"/>
      <c r="SRD35" s="2"/>
      <c r="SRE35" s="2"/>
      <c r="SRF35" s="2"/>
      <c r="SRG35" s="2"/>
      <c r="SRH35" s="2"/>
      <c r="SRI35" s="2"/>
      <c r="SRJ35" s="2"/>
      <c r="SRK35" s="2"/>
      <c r="SRL35" s="2"/>
      <c r="SRM35" s="2"/>
      <c r="SRN35" s="2"/>
      <c r="SRO35" s="2"/>
      <c r="SRP35" s="2"/>
      <c r="SRQ35" s="2"/>
      <c r="SRR35" s="2"/>
      <c r="SRS35" s="2"/>
      <c r="SRT35" s="2"/>
      <c r="SRU35" s="2"/>
      <c r="SRV35" s="2"/>
      <c r="SRW35" s="2"/>
      <c r="SRX35" s="2"/>
      <c r="SRY35" s="2"/>
      <c r="SRZ35" s="2"/>
      <c r="SSA35" s="2"/>
      <c r="SSB35" s="2"/>
      <c r="SSC35" s="2"/>
      <c r="SSD35" s="2"/>
      <c r="SSE35" s="2"/>
      <c r="SSF35" s="2"/>
      <c r="SSG35" s="2"/>
      <c r="SSH35" s="2"/>
      <c r="SSI35" s="2"/>
      <c r="SSJ35" s="2"/>
      <c r="SSK35" s="2"/>
      <c r="SSL35" s="2"/>
      <c r="SSM35" s="2"/>
      <c r="SSN35" s="2"/>
      <c r="SSO35" s="2"/>
      <c r="SSP35" s="2"/>
      <c r="SSQ35" s="2"/>
      <c r="SSR35" s="2"/>
      <c r="SSS35" s="2"/>
      <c r="SST35" s="2"/>
      <c r="SSU35" s="2"/>
      <c r="SSV35" s="2"/>
      <c r="SSW35" s="2"/>
      <c r="SSX35" s="2"/>
      <c r="SSY35" s="2"/>
      <c r="SSZ35" s="2"/>
      <c r="STA35" s="2"/>
      <c r="STB35" s="2"/>
      <c r="STC35" s="2"/>
      <c r="STD35" s="2"/>
      <c r="STE35" s="2"/>
      <c r="STF35" s="2"/>
      <c r="STG35" s="2"/>
      <c r="STH35" s="2"/>
      <c r="STI35" s="2"/>
      <c r="STJ35" s="2"/>
      <c r="STK35" s="2"/>
      <c r="STL35" s="2"/>
      <c r="STM35" s="2"/>
      <c r="STN35" s="2"/>
      <c r="STO35" s="2"/>
      <c r="STP35" s="2"/>
      <c r="STQ35" s="2"/>
      <c r="STR35" s="2"/>
      <c r="STS35" s="2"/>
      <c r="STT35" s="2"/>
      <c r="STU35" s="2"/>
      <c r="STV35" s="2"/>
      <c r="STW35" s="2"/>
      <c r="STX35" s="2"/>
      <c r="STY35" s="2"/>
      <c r="STZ35" s="2"/>
      <c r="SUA35" s="2"/>
      <c r="SUB35" s="2"/>
      <c r="SUC35" s="2"/>
      <c r="SUD35" s="2"/>
      <c r="SUE35" s="2"/>
      <c r="SUF35" s="2"/>
      <c r="SUG35" s="2"/>
      <c r="SUH35" s="2"/>
      <c r="SUI35" s="2"/>
      <c r="SUJ35" s="2"/>
      <c r="SUK35" s="2"/>
      <c r="SUL35" s="2"/>
      <c r="SUM35" s="2"/>
      <c r="SUN35" s="2"/>
      <c r="SUO35" s="2"/>
      <c r="SUP35" s="2"/>
      <c r="SUQ35" s="2"/>
      <c r="SUR35" s="2"/>
      <c r="SUS35" s="2"/>
      <c r="SUT35" s="2"/>
      <c r="SUU35" s="2"/>
      <c r="SUV35" s="2"/>
      <c r="SUW35" s="2"/>
      <c r="SUX35" s="2"/>
      <c r="SUY35" s="2"/>
      <c r="SUZ35" s="2"/>
      <c r="SVA35" s="2"/>
      <c r="SVB35" s="2"/>
      <c r="SVC35" s="2"/>
      <c r="SVD35" s="2"/>
      <c r="SVE35" s="2"/>
      <c r="SVF35" s="2"/>
      <c r="SVG35" s="2"/>
      <c r="SVH35" s="2"/>
      <c r="SVI35" s="2"/>
      <c r="SVJ35" s="2"/>
      <c r="SVK35" s="2"/>
      <c r="SVL35" s="2"/>
      <c r="SVM35" s="2"/>
      <c r="SVN35" s="2"/>
      <c r="SVO35" s="2"/>
      <c r="SVP35" s="2"/>
      <c r="SVQ35" s="2"/>
      <c r="SVR35" s="2"/>
      <c r="SVS35" s="2"/>
      <c r="SVT35" s="2"/>
      <c r="SVU35" s="2"/>
      <c r="SVV35" s="2"/>
      <c r="SVW35" s="2"/>
      <c r="SVX35" s="2"/>
      <c r="SVY35" s="2"/>
      <c r="SVZ35" s="2"/>
      <c r="SWA35" s="2"/>
      <c r="SWB35" s="2"/>
      <c r="SWC35" s="2"/>
      <c r="SWD35" s="2"/>
      <c r="SWE35" s="2"/>
      <c r="SWF35" s="2"/>
      <c r="SWG35" s="2"/>
      <c r="SWH35" s="2"/>
      <c r="SWI35" s="2"/>
      <c r="SWJ35" s="2"/>
      <c r="SWK35" s="2"/>
      <c r="SWL35" s="2"/>
      <c r="SWM35" s="2"/>
      <c r="SWN35" s="2"/>
      <c r="SWO35" s="2"/>
      <c r="SWP35" s="2"/>
      <c r="SWQ35" s="2"/>
      <c r="SWR35" s="2"/>
      <c r="SWS35" s="2"/>
      <c r="SWT35" s="2"/>
      <c r="SWU35" s="2"/>
      <c r="SWV35" s="2"/>
      <c r="SWW35" s="2"/>
      <c r="SWX35" s="2"/>
      <c r="SWY35" s="2"/>
      <c r="SWZ35" s="2"/>
      <c r="SXA35" s="2"/>
      <c r="SXB35" s="2"/>
      <c r="SXC35" s="2"/>
      <c r="SXD35" s="2"/>
      <c r="SXE35" s="2"/>
      <c r="SXF35" s="2"/>
      <c r="SXG35" s="2"/>
      <c r="SXH35" s="2"/>
      <c r="SXI35" s="2"/>
      <c r="SXJ35" s="2"/>
      <c r="SXK35" s="2"/>
      <c r="SXL35" s="2"/>
      <c r="SXM35" s="2"/>
      <c r="SXN35" s="2"/>
      <c r="SXO35" s="2"/>
      <c r="SXP35" s="2"/>
      <c r="SXQ35" s="2"/>
      <c r="SXR35" s="2"/>
      <c r="SXS35" s="2"/>
      <c r="SXT35" s="2"/>
      <c r="SXU35" s="2"/>
      <c r="SXV35" s="2"/>
      <c r="SXW35" s="2"/>
      <c r="SXX35" s="2"/>
      <c r="SXY35" s="2"/>
      <c r="SXZ35" s="2"/>
      <c r="SYA35" s="2"/>
      <c r="SYB35" s="2"/>
      <c r="SYC35" s="2"/>
      <c r="SYD35" s="2"/>
      <c r="SYE35" s="2"/>
      <c r="SYF35" s="2"/>
      <c r="SYG35" s="2"/>
      <c r="SYH35" s="2"/>
      <c r="SYI35" s="2"/>
      <c r="SYJ35" s="2"/>
      <c r="SYK35" s="2"/>
      <c r="SYL35" s="2"/>
      <c r="SYM35" s="2"/>
      <c r="SYN35" s="2"/>
      <c r="SYO35" s="2"/>
      <c r="SYP35" s="2"/>
      <c r="SYQ35" s="2"/>
      <c r="SYR35" s="2"/>
      <c r="SYS35" s="2"/>
      <c r="SYT35" s="2"/>
      <c r="SYU35" s="2"/>
      <c r="SYV35" s="2"/>
      <c r="SYW35" s="2"/>
      <c r="SYX35" s="2"/>
      <c r="SYY35" s="2"/>
      <c r="SYZ35" s="2"/>
      <c r="SZA35" s="2"/>
      <c r="SZB35" s="2"/>
      <c r="SZC35" s="2"/>
      <c r="SZD35" s="2"/>
      <c r="SZE35" s="2"/>
      <c r="SZF35" s="2"/>
      <c r="SZG35" s="2"/>
      <c r="SZH35" s="2"/>
      <c r="SZI35" s="2"/>
      <c r="SZJ35" s="2"/>
      <c r="SZK35" s="2"/>
      <c r="SZL35" s="2"/>
      <c r="SZM35" s="2"/>
      <c r="SZN35" s="2"/>
      <c r="SZO35" s="2"/>
      <c r="SZP35" s="2"/>
      <c r="SZQ35" s="2"/>
      <c r="SZR35" s="2"/>
      <c r="SZS35" s="2"/>
      <c r="SZT35" s="2"/>
      <c r="SZU35" s="2"/>
      <c r="SZV35" s="2"/>
      <c r="SZW35" s="2"/>
      <c r="SZX35" s="2"/>
      <c r="SZY35" s="2"/>
      <c r="SZZ35" s="2"/>
      <c r="TAA35" s="2"/>
      <c r="TAB35" s="2"/>
      <c r="TAC35" s="2"/>
      <c r="TAD35" s="2"/>
      <c r="TAE35" s="2"/>
      <c r="TAF35" s="2"/>
      <c r="TAG35" s="2"/>
      <c r="TAH35" s="2"/>
      <c r="TAI35" s="2"/>
      <c r="TAJ35" s="2"/>
      <c r="TAK35" s="2"/>
      <c r="TAL35" s="2"/>
      <c r="TAM35" s="2"/>
      <c r="TAN35" s="2"/>
      <c r="TAO35" s="2"/>
      <c r="TAP35" s="2"/>
      <c r="TAQ35" s="2"/>
      <c r="TAR35" s="2"/>
      <c r="TAS35" s="2"/>
      <c r="TAT35" s="2"/>
      <c r="TAU35" s="2"/>
      <c r="TAV35" s="2"/>
      <c r="TAW35" s="2"/>
      <c r="TAX35" s="2"/>
      <c r="TAY35" s="2"/>
      <c r="TAZ35" s="2"/>
      <c r="TBA35" s="2"/>
      <c r="TBB35" s="2"/>
      <c r="TBC35" s="2"/>
      <c r="TBD35" s="2"/>
      <c r="TBE35" s="2"/>
      <c r="TBF35" s="2"/>
      <c r="TBG35" s="2"/>
      <c r="TBH35" s="2"/>
      <c r="TBI35" s="2"/>
      <c r="TBJ35" s="2"/>
      <c r="TBK35" s="2"/>
      <c r="TBL35" s="2"/>
      <c r="TBM35" s="2"/>
      <c r="TBN35" s="2"/>
      <c r="TBO35" s="2"/>
      <c r="TBP35" s="2"/>
      <c r="TBQ35" s="2"/>
      <c r="TBR35" s="2"/>
      <c r="TBS35" s="2"/>
      <c r="TBT35" s="2"/>
      <c r="TBU35" s="2"/>
      <c r="TBV35" s="2"/>
      <c r="TBW35" s="2"/>
      <c r="TBX35" s="2"/>
      <c r="TBY35" s="2"/>
      <c r="TBZ35" s="2"/>
      <c r="TCA35" s="2"/>
      <c r="TCB35" s="2"/>
      <c r="TCC35" s="2"/>
      <c r="TCD35" s="2"/>
      <c r="TCE35" s="2"/>
      <c r="TCF35" s="2"/>
      <c r="TCG35" s="2"/>
      <c r="TCH35" s="2"/>
      <c r="TCI35" s="2"/>
      <c r="TCJ35" s="2"/>
      <c r="TCK35" s="2"/>
      <c r="TCL35" s="2"/>
      <c r="TCM35" s="2"/>
      <c r="TCN35" s="2"/>
      <c r="TCO35" s="2"/>
      <c r="TCP35" s="2"/>
      <c r="TCQ35" s="2"/>
      <c r="TCR35" s="2"/>
      <c r="TCS35" s="2"/>
      <c r="TCT35" s="2"/>
      <c r="TCU35" s="2"/>
      <c r="TCV35" s="2"/>
      <c r="TCW35" s="2"/>
      <c r="TCX35" s="2"/>
      <c r="TCY35" s="2"/>
      <c r="TCZ35" s="2"/>
      <c r="TDA35" s="2"/>
      <c r="TDB35" s="2"/>
      <c r="TDC35" s="2"/>
      <c r="TDD35" s="2"/>
      <c r="TDE35" s="2"/>
      <c r="TDF35" s="2"/>
      <c r="TDG35" s="2"/>
      <c r="TDH35" s="2"/>
      <c r="TDI35" s="2"/>
      <c r="TDJ35" s="2"/>
      <c r="TDK35" s="2"/>
      <c r="TDL35" s="2"/>
      <c r="TDM35" s="2"/>
      <c r="TDN35" s="2"/>
      <c r="TDO35" s="2"/>
      <c r="TDP35" s="2"/>
      <c r="TDQ35" s="2"/>
      <c r="TDR35" s="2"/>
      <c r="TDS35" s="2"/>
      <c r="TDT35" s="2"/>
      <c r="TDU35" s="2"/>
      <c r="TDV35" s="2"/>
      <c r="TDW35" s="2"/>
      <c r="TDX35" s="2"/>
      <c r="TDY35" s="2"/>
      <c r="TDZ35" s="2"/>
      <c r="TEA35" s="2"/>
      <c r="TEB35" s="2"/>
      <c r="TEC35" s="2"/>
      <c r="TED35" s="2"/>
      <c r="TEE35" s="2"/>
      <c r="TEF35" s="2"/>
      <c r="TEG35" s="2"/>
      <c r="TEH35" s="2"/>
      <c r="TEI35" s="2"/>
      <c r="TEJ35" s="2"/>
      <c r="TEK35" s="2"/>
      <c r="TEL35" s="2"/>
      <c r="TEM35" s="2"/>
      <c r="TEN35" s="2"/>
      <c r="TEO35" s="2"/>
      <c r="TEP35" s="2"/>
      <c r="TEQ35" s="2"/>
      <c r="TER35" s="2"/>
      <c r="TES35" s="2"/>
      <c r="TET35" s="2"/>
      <c r="TEU35" s="2"/>
      <c r="TEV35" s="2"/>
      <c r="TEW35" s="2"/>
      <c r="TEX35" s="2"/>
      <c r="TEY35" s="2"/>
      <c r="TEZ35" s="2"/>
      <c r="TFA35" s="2"/>
      <c r="TFB35" s="2"/>
      <c r="TFC35" s="2"/>
      <c r="TFD35" s="2"/>
      <c r="TFE35" s="2"/>
      <c r="TFF35" s="2"/>
      <c r="TFG35" s="2"/>
      <c r="TFH35" s="2"/>
      <c r="TFI35" s="2"/>
      <c r="TFJ35" s="2"/>
      <c r="TFK35" s="2"/>
      <c r="TFL35" s="2"/>
      <c r="TFM35" s="2"/>
      <c r="TFN35" s="2"/>
      <c r="TFO35" s="2"/>
      <c r="TFP35" s="2"/>
      <c r="TFQ35" s="2"/>
      <c r="TFR35" s="2"/>
      <c r="TFS35" s="2"/>
      <c r="TFT35" s="2"/>
      <c r="TFU35" s="2"/>
      <c r="TFV35" s="2"/>
      <c r="TFW35" s="2"/>
      <c r="TFX35" s="2"/>
      <c r="TFY35" s="2"/>
      <c r="TFZ35" s="2"/>
      <c r="TGA35" s="2"/>
      <c r="TGB35" s="2"/>
      <c r="TGC35" s="2"/>
      <c r="TGD35" s="2"/>
      <c r="TGE35" s="2"/>
      <c r="TGF35" s="2"/>
      <c r="TGG35" s="2"/>
      <c r="TGH35" s="2"/>
      <c r="TGI35" s="2"/>
      <c r="TGJ35" s="2"/>
      <c r="TGK35" s="2"/>
      <c r="TGL35" s="2"/>
      <c r="TGM35" s="2"/>
      <c r="TGN35" s="2"/>
      <c r="TGO35" s="2"/>
      <c r="TGP35" s="2"/>
      <c r="TGQ35" s="2"/>
      <c r="TGR35" s="2"/>
      <c r="TGS35" s="2"/>
      <c r="TGT35" s="2"/>
      <c r="TGU35" s="2"/>
      <c r="TGV35" s="2"/>
      <c r="TGW35" s="2"/>
      <c r="TGX35" s="2"/>
      <c r="TGY35" s="2"/>
      <c r="TGZ35" s="2"/>
      <c r="THA35" s="2"/>
      <c r="THB35" s="2"/>
      <c r="THC35" s="2"/>
      <c r="THD35" s="2"/>
      <c r="THE35" s="2"/>
      <c r="THF35" s="2"/>
      <c r="THG35" s="2"/>
      <c r="THH35" s="2"/>
      <c r="THI35" s="2"/>
      <c r="THJ35" s="2"/>
      <c r="THK35" s="2"/>
      <c r="THL35" s="2"/>
      <c r="THM35" s="2"/>
      <c r="THN35" s="2"/>
      <c r="THO35" s="2"/>
      <c r="THP35" s="2"/>
      <c r="THQ35" s="2"/>
      <c r="THR35" s="2"/>
      <c r="THS35" s="2"/>
      <c r="THT35" s="2"/>
      <c r="THU35" s="2"/>
      <c r="THV35" s="2"/>
      <c r="THW35" s="2"/>
      <c r="THX35" s="2"/>
      <c r="THY35" s="2"/>
      <c r="THZ35" s="2"/>
      <c r="TIA35" s="2"/>
      <c r="TIB35" s="2"/>
      <c r="TIC35" s="2"/>
      <c r="TID35" s="2"/>
      <c r="TIE35" s="2"/>
      <c r="TIF35" s="2"/>
      <c r="TIG35" s="2"/>
      <c r="TIH35" s="2"/>
      <c r="TII35" s="2"/>
      <c r="TIJ35" s="2"/>
      <c r="TIK35" s="2"/>
      <c r="TIL35" s="2"/>
      <c r="TIM35" s="2"/>
      <c r="TIN35" s="2"/>
      <c r="TIO35" s="2"/>
      <c r="TIP35" s="2"/>
      <c r="TIQ35" s="2"/>
      <c r="TIR35" s="2"/>
      <c r="TIS35" s="2"/>
      <c r="TIT35" s="2"/>
      <c r="TIU35" s="2"/>
      <c r="TIV35" s="2"/>
      <c r="TIW35" s="2"/>
      <c r="TIX35" s="2"/>
      <c r="TIY35" s="2"/>
      <c r="TIZ35" s="2"/>
      <c r="TJA35" s="2"/>
      <c r="TJB35" s="2"/>
      <c r="TJC35" s="2"/>
      <c r="TJD35" s="2"/>
      <c r="TJE35" s="2"/>
      <c r="TJF35" s="2"/>
      <c r="TJG35" s="2"/>
      <c r="TJH35" s="2"/>
      <c r="TJI35" s="2"/>
      <c r="TJJ35" s="2"/>
      <c r="TJK35" s="2"/>
      <c r="TJL35" s="2"/>
      <c r="TJM35" s="2"/>
      <c r="TJN35" s="2"/>
      <c r="TJO35" s="2"/>
      <c r="TJP35" s="2"/>
      <c r="TJQ35" s="2"/>
      <c r="TJR35" s="2"/>
      <c r="TJS35" s="2"/>
      <c r="TJT35" s="2"/>
      <c r="TJU35" s="2"/>
      <c r="TJV35" s="2"/>
      <c r="TJW35" s="2"/>
      <c r="TJX35" s="2"/>
      <c r="TJY35" s="2"/>
      <c r="TJZ35" s="2"/>
      <c r="TKA35" s="2"/>
      <c r="TKB35" s="2"/>
      <c r="TKC35" s="2"/>
      <c r="TKD35" s="2"/>
      <c r="TKE35" s="2"/>
      <c r="TKF35" s="2"/>
      <c r="TKG35" s="2"/>
      <c r="TKH35" s="2"/>
      <c r="TKI35" s="2"/>
      <c r="TKJ35" s="2"/>
      <c r="TKK35" s="2"/>
      <c r="TKL35" s="2"/>
      <c r="TKM35" s="2"/>
      <c r="TKN35" s="2"/>
      <c r="TKO35" s="2"/>
      <c r="TKP35" s="2"/>
      <c r="TKQ35" s="2"/>
      <c r="TKR35" s="2"/>
      <c r="TKS35" s="2"/>
      <c r="TKT35" s="2"/>
      <c r="TKU35" s="2"/>
      <c r="TKV35" s="2"/>
      <c r="TKW35" s="2"/>
      <c r="TKX35" s="2"/>
      <c r="TKY35" s="2"/>
      <c r="TKZ35" s="2"/>
      <c r="TLA35" s="2"/>
      <c r="TLB35" s="2"/>
      <c r="TLC35" s="2"/>
      <c r="TLD35" s="2"/>
      <c r="TLE35" s="2"/>
      <c r="TLF35" s="2"/>
      <c r="TLG35" s="2"/>
      <c r="TLH35" s="2"/>
      <c r="TLI35" s="2"/>
      <c r="TLJ35" s="2"/>
      <c r="TLK35" s="2"/>
      <c r="TLL35" s="2"/>
      <c r="TLM35" s="2"/>
      <c r="TLN35" s="2"/>
      <c r="TLO35" s="2"/>
      <c r="TLP35" s="2"/>
      <c r="TLQ35" s="2"/>
      <c r="TLR35" s="2"/>
      <c r="TLS35" s="2"/>
      <c r="TLT35" s="2"/>
      <c r="TLU35" s="2"/>
      <c r="TLV35" s="2"/>
      <c r="TLW35" s="2"/>
      <c r="TLX35" s="2"/>
      <c r="TLY35" s="2"/>
      <c r="TLZ35" s="2"/>
      <c r="TMA35" s="2"/>
      <c r="TMB35" s="2"/>
      <c r="TMC35" s="2"/>
      <c r="TMD35" s="2"/>
      <c r="TME35" s="2"/>
      <c r="TMF35" s="2"/>
      <c r="TMG35" s="2"/>
      <c r="TMH35" s="2"/>
      <c r="TMI35" s="2"/>
      <c r="TMJ35" s="2"/>
      <c r="TMK35" s="2"/>
      <c r="TML35" s="2"/>
      <c r="TMM35" s="2"/>
      <c r="TMN35" s="2"/>
      <c r="TMO35" s="2"/>
      <c r="TMP35" s="2"/>
      <c r="TMQ35" s="2"/>
      <c r="TMR35" s="2"/>
      <c r="TMS35" s="2"/>
      <c r="TMT35" s="2"/>
      <c r="TMU35" s="2"/>
      <c r="TMV35" s="2"/>
      <c r="TMW35" s="2"/>
      <c r="TMX35" s="2"/>
      <c r="TMY35" s="2"/>
      <c r="TMZ35" s="2"/>
      <c r="TNA35" s="2"/>
      <c r="TNB35" s="2"/>
      <c r="TNC35" s="2"/>
      <c r="TND35" s="2"/>
      <c r="TNE35" s="2"/>
      <c r="TNF35" s="2"/>
      <c r="TNG35" s="2"/>
      <c r="TNH35" s="2"/>
      <c r="TNI35" s="2"/>
      <c r="TNJ35" s="2"/>
      <c r="TNK35" s="2"/>
      <c r="TNL35" s="2"/>
      <c r="TNM35" s="2"/>
      <c r="TNN35" s="2"/>
      <c r="TNO35" s="2"/>
      <c r="TNP35" s="2"/>
      <c r="TNQ35" s="2"/>
      <c r="TNR35" s="2"/>
      <c r="TNS35" s="2"/>
      <c r="TNT35" s="2"/>
      <c r="TNU35" s="2"/>
      <c r="TNV35" s="2"/>
      <c r="TNW35" s="2"/>
      <c r="TNX35" s="2"/>
      <c r="TNY35" s="2"/>
      <c r="TNZ35" s="2"/>
      <c r="TOA35" s="2"/>
      <c r="TOB35" s="2"/>
      <c r="TOC35" s="2"/>
      <c r="TOD35" s="2"/>
      <c r="TOE35" s="2"/>
      <c r="TOF35" s="2"/>
      <c r="TOG35" s="2"/>
      <c r="TOH35" s="2"/>
      <c r="TOI35" s="2"/>
      <c r="TOJ35" s="2"/>
      <c r="TOK35" s="2"/>
      <c r="TOL35" s="2"/>
      <c r="TOM35" s="2"/>
      <c r="TON35" s="2"/>
      <c r="TOO35" s="2"/>
      <c r="TOP35" s="2"/>
      <c r="TOQ35" s="2"/>
      <c r="TOR35" s="2"/>
      <c r="TOS35" s="2"/>
      <c r="TOT35" s="2"/>
      <c r="TOU35" s="2"/>
      <c r="TOV35" s="2"/>
      <c r="TOW35" s="2"/>
      <c r="TOX35" s="2"/>
      <c r="TOY35" s="2"/>
      <c r="TOZ35" s="2"/>
      <c r="TPA35" s="2"/>
      <c r="TPB35" s="2"/>
      <c r="TPC35" s="2"/>
      <c r="TPD35" s="2"/>
      <c r="TPE35" s="2"/>
      <c r="TPF35" s="2"/>
      <c r="TPG35" s="2"/>
      <c r="TPH35" s="2"/>
      <c r="TPI35" s="2"/>
      <c r="TPJ35" s="2"/>
      <c r="TPK35" s="2"/>
      <c r="TPL35" s="2"/>
      <c r="TPM35" s="2"/>
      <c r="TPN35" s="2"/>
      <c r="TPO35" s="2"/>
      <c r="TPP35" s="2"/>
      <c r="TPQ35" s="2"/>
      <c r="TPR35" s="2"/>
      <c r="TPS35" s="2"/>
      <c r="TPT35" s="2"/>
      <c r="TPU35" s="2"/>
      <c r="TPV35" s="2"/>
      <c r="TPW35" s="2"/>
      <c r="TPX35" s="2"/>
      <c r="TPY35" s="2"/>
      <c r="TPZ35" s="2"/>
      <c r="TQA35" s="2"/>
      <c r="TQB35" s="2"/>
      <c r="TQC35" s="2"/>
      <c r="TQD35" s="2"/>
      <c r="TQE35" s="2"/>
      <c r="TQF35" s="2"/>
      <c r="TQG35" s="2"/>
      <c r="TQH35" s="2"/>
      <c r="TQI35" s="2"/>
      <c r="TQJ35" s="2"/>
      <c r="TQK35" s="2"/>
      <c r="TQL35" s="2"/>
      <c r="TQM35" s="2"/>
      <c r="TQN35" s="2"/>
      <c r="TQO35" s="2"/>
      <c r="TQP35" s="2"/>
      <c r="TQQ35" s="2"/>
      <c r="TQR35" s="2"/>
      <c r="TQS35" s="2"/>
      <c r="TQT35" s="2"/>
      <c r="TQU35" s="2"/>
      <c r="TQV35" s="2"/>
      <c r="TQW35" s="2"/>
      <c r="TQX35" s="2"/>
      <c r="TQY35" s="2"/>
      <c r="TQZ35" s="2"/>
      <c r="TRA35" s="2"/>
      <c r="TRB35" s="2"/>
      <c r="TRC35" s="2"/>
      <c r="TRD35" s="2"/>
      <c r="TRE35" s="2"/>
      <c r="TRF35" s="2"/>
      <c r="TRG35" s="2"/>
      <c r="TRH35" s="2"/>
      <c r="TRI35" s="2"/>
      <c r="TRJ35" s="2"/>
      <c r="TRK35" s="2"/>
      <c r="TRL35" s="2"/>
      <c r="TRM35" s="2"/>
      <c r="TRN35" s="2"/>
      <c r="TRO35" s="2"/>
      <c r="TRP35" s="2"/>
      <c r="TRQ35" s="2"/>
      <c r="TRR35" s="2"/>
      <c r="TRS35" s="2"/>
      <c r="TRT35" s="2"/>
      <c r="TRU35" s="2"/>
      <c r="TRV35" s="2"/>
      <c r="TRW35" s="2"/>
      <c r="TRX35" s="2"/>
      <c r="TRY35" s="2"/>
      <c r="TRZ35" s="2"/>
      <c r="TSA35" s="2"/>
      <c r="TSB35" s="2"/>
      <c r="TSC35" s="2"/>
      <c r="TSD35" s="2"/>
      <c r="TSE35" s="2"/>
      <c r="TSF35" s="2"/>
      <c r="TSG35" s="2"/>
      <c r="TSH35" s="2"/>
      <c r="TSI35" s="2"/>
      <c r="TSJ35" s="2"/>
      <c r="TSK35" s="2"/>
      <c r="TSL35" s="2"/>
      <c r="TSM35" s="2"/>
      <c r="TSN35" s="2"/>
      <c r="TSO35" s="2"/>
      <c r="TSP35" s="2"/>
      <c r="TSQ35" s="2"/>
      <c r="TSR35" s="2"/>
      <c r="TSS35" s="2"/>
      <c r="TST35" s="2"/>
      <c r="TSU35" s="2"/>
      <c r="TSV35" s="2"/>
      <c r="TSW35" s="2"/>
      <c r="TSX35" s="2"/>
      <c r="TSY35" s="2"/>
      <c r="TSZ35" s="2"/>
      <c r="TTA35" s="2"/>
      <c r="TTB35" s="2"/>
      <c r="TTC35" s="2"/>
      <c r="TTD35" s="2"/>
      <c r="TTE35" s="2"/>
      <c r="TTF35" s="2"/>
      <c r="TTG35" s="2"/>
      <c r="TTH35" s="2"/>
      <c r="TTI35" s="2"/>
      <c r="TTJ35" s="2"/>
      <c r="TTK35" s="2"/>
      <c r="TTL35" s="2"/>
      <c r="TTM35" s="2"/>
      <c r="TTN35" s="2"/>
      <c r="TTO35" s="2"/>
      <c r="TTP35" s="2"/>
      <c r="TTQ35" s="2"/>
      <c r="TTR35" s="2"/>
      <c r="TTS35" s="2"/>
      <c r="TTT35" s="2"/>
      <c r="TTU35" s="2"/>
      <c r="TTV35" s="2"/>
      <c r="TTW35" s="2"/>
      <c r="TTX35" s="2"/>
      <c r="TTY35" s="2"/>
      <c r="TTZ35" s="2"/>
      <c r="TUA35" s="2"/>
      <c r="TUB35" s="2"/>
      <c r="TUC35" s="2"/>
      <c r="TUD35" s="2"/>
      <c r="TUE35" s="2"/>
      <c r="TUF35" s="2"/>
      <c r="TUG35" s="2"/>
      <c r="TUH35" s="2"/>
      <c r="TUI35" s="2"/>
      <c r="TUJ35" s="2"/>
      <c r="TUK35" s="2"/>
      <c r="TUL35" s="2"/>
      <c r="TUM35" s="2"/>
      <c r="TUN35" s="2"/>
      <c r="TUO35" s="2"/>
      <c r="TUP35" s="2"/>
      <c r="TUQ35" s="2"/>
      <c r="TUR35" s="2"/>
      <c r="TUS35" s="2"/>
      <c r="TUT35" s="2"/>
      <c r="TUU35" s="2"/>
      <c r="TUV35" s="2"/>
      <c r="TUW35" s="2"/>
      <c r="TUX35" s="2"/>
      <c r="TUY35" s="2"/>
      <c r="TUZ35" s="2"/>
      <c r="TVA35" s="2"/>
      <c r="TVB35" s="2"/>
      <c r="TVC35" s="2"/>
      <c r="TVD35" s="2"/>
      <c r="TVE35" s="2"/>
      <c r="TVF35" s="2"/>
      <c r="TVG35" s="2"/>
      <c r="TVH35" s="2"/>
      <c r="TVI35" s="2"/>
      <c r="TVJ35" s="2"/>
      <c r="TVK35" s="2"/>
      <c r="TVL35" s="2"/>
      <c r="TVM35" s="2"/>
      <c r="TVN35" s="2"/>
      <c r="TVO35" s="2"/>
      <c r="TVP35" s="2"/>
      <c r="TVQ35" s="2"/>
      <c r="TVR35" s="2"/>
      <c r="TVS35" s="2"/>
      <c r="TVT35" s="2"/>
      <c r="TVU35" s="2"/>
      <c r="TVV35" s="2"/>
      <c r="TVW35" s="2"/>
      <c r="TVX35" s="2"/>
      <c r="TVY35" s="2"/>
      <c r="TVZ35" s="2"/>
      <c r="TWA35" s="2"/>
      <c r="TWB35" s="2"/>
      <c r="TWC35" s="2"/>
      <c r="TWD35" s="2"/>
      <c r="TWE35" s="2"/>
      <c r="TWF35" s="2"/>
      <c r="TWG35" s="2"/>
      <c r="TWH35" s="2"/>
      <c r="TWI35" s="2"/>
      <c r="TWJ35" s="2"/>
      <c r="TWK35" s="2"/>
      <c r="TWL35" s="2"/>
      <c r="TWM35" s="2"/>
      <c r="TWN35" s="2"/>
      <c r="TWO35" s="2"/>
      <c r="TWP35" s="2"/>
      <c r="TWQ35" s="2"/>
      <c r="TWR35" s="2"/>
      <c r="TWS35" s="2"/>
      <c r="TWT35" s="2"/>
      <c r="TWU35" s="2"/>
      <c r="TWV35" s="2"/>
      <c r="TWW35" s="2"/>
      <c r="TWX35" s="2"/>
      <c r="TWY35" s="2"/>
      <c r="TWZ35" s="2"/>
      <c r="TXA35" s="2"/>
      <c r="TXB35" s="2"/>
      <c r="TXC35" s="2"/>
      <c r="TXD35" s="2"/>
      <c r="TXE35" s="2"/>
      <c r="TXF35" s="2"/>
      <c r="TXG35" s="2"/>
      <c r="TXH35" s="2"/>
      <c r="TXI35" s="2"/>
      <c r="TXJ35" s="2"/>
      <c r="TXK35" s="2"/>
      <c r="TXL35" s="2"/>
      <c r="TXM35" s="2"/>
      <c r="TXN35" s="2"/>
      <c r="TXO35" s="2"/>
      <c r="TXP35" s="2"/>
      <c r="TXQ35" s="2"/>
      <c r="TXR35" s="2"/>
      <c r="TXS35" s="2"/>
      <c r="TXT35" s="2"/>
      <c r="TXU35" s="2"/>
      <c r="TXV35" s="2"/>
      <c r="TXW35" s="2"/>
      <c r="TXX35" s="2"/>
      <c r="TXY35" s="2"/>
      <c r="TXZ35" s="2"/>
      <c r="TYA35" s="2"/>
      <c r="TYB35" s="2"/>
      <c r="TYC35" s="2"/>
      <c r="TYD35" s="2"/>
      <c r="TYE35" s="2"/>
      <c r="TYF35" s="2"/>
      <c r="TYG35" s="2"/>
      <c r="TYH35" s="2"/>
      <c r="TYI35" s="2"/>
      <c r="TYJ35" s="2"/>
      <c r="TYK35" s="2"/>
      <c r="TYL35" s="2"/>
      <c r="TYM35" s="2"/>
      <c r="TYN35" s="2"/>
      <c r="TYO35" s="2"/>
      <c r="TYP35" s="2"/>
      <c r="TYQ35" s="2"/>
      <c r="TYR35" s="2"/>
      <c r="TYS35" s="2"/>
      <c r="TYT35" s="2"/>
      <c r="TYU35" s="2"/>
      <c r="TYV35" s="2"/>
      <c r="TYW35" s="2"/>
      <c r="TYX35" s="2"/>
      <c r="TYY35" s="2"/>
      <c r="TYZ35" s="2"/>
      <c r="TZA35" s="2"/>
      <c r="TZB35" s="2"/>
      <c r="TZC35" s="2"/>
      <c r="TZD35" s="2"/>
      <c r="TZE35" s="2"/>
      <c r="TZF35" s="2"/>
      <c r="TZG35" s="2"/>
      <c r="TZH35" s="2"/>
      <c r="TZI35" s="2"/>
      <c r="TZJ35" s="2"/>
      <c r="TZK35" s="2"/>
      <c r="TZL35" s="2"/>
      <c r="TZM35" s="2"/>
      <c r="TZN35" s="2"/>
      <c r="TZO35" s="2"/>
      <c r="TZP35" s="2"/>
      <c r="TZQ35" s="2"/>
      <c r="TZR35" s="2"/>
      <c r="TZS35" s="2"/>
      <c r="TZT35" s="2"/>
      <c r="TZU35" s="2"/>
      <c r="TZV35" s="2"/>
      <c r="TZW35" s="2"/>
      <c r="TZX35" s="2"/>
      <c r="TZY35" s="2"/>
      <c r="TZZ35" s="2"/>
      <c r="UAA35" s="2"/>
      <c r="UAB35" s="2"/>
      <c r="UAC35" s="2"/>
      <c r="UAD35" s="2"/>
      <c r="UAE35" s="2"/>
      <c r="UAF35" s="2"/>
      <c r="UAG35" s="2"/>
      <c r="UAH35" s="2"/>
      <c r="UAI35" s="2"/>
      <c r="UAJ35" s="2"/>
      <c r="UAK35" s="2"/>
      <c r="UAL35" s="2"/>
      <c r="UAM35" s="2"/>
      <c r="UAN35" s="2"/>
      <c r="UAO35" s="2"/>
      <c r="UAP35" s="2"/>
      <c r="UAQ35" s="2"/>
      <c r="UAR35" s="2"/>
      <c r="UAS35" s="2"/>
      <c r="UAT35" s="2"/>
      <c r="UAU35" s="2"/>
      <c r="UAV35" s="2"/>
      <c r="UAW35" s="2"/>
      <c r="UAX35" s="2"/>
      <c r="UAY35" s="2"/>
      <c r="UAZ35" s="2"/>
      <c r="UBA35" s="2"/>
      <c r="UBB35" s="2"/>
      <c r="UBC35" s="2"/>
      <c r="UBD35" s="2"/>
      <c r="UBE35" s="2"/>
      <c r="UBF35" s="2"/>
      <c r="UBG35" s="2"/>
      <c r="UBH35" s="2"/>
      <c r="UBI35" s="2"/>
      <c r="UBJ35" s="2"/>
      <c r="UBK35" s="2"/>
      <c r="UBL35" s="2"/>
      <c r="UBM35" s="2"/>
      <c r="UBN35" s="2"/>
      <c r="UBO35" s="2"/>
      <c r="UBP35" s="2"/>
      <c r="UBQ35" s="2"/>
      <c r="UBR35" s="2"/>
      <c r="UBS35" s="2"/>
      <c r="UBT35" s="2"/>
      <c r="UBU35" s="2"/>
      <c r="UBV35" s="2"/>
      <c r="UBW35" s="2"/>
      <c r="UBX35" s="2"/>
      <c r="UBY35" s="2"/>
      <c r="UBZ35" s="2"/>
      <c r="UCA35" s="2"/>
      <c r="UCB35" s="2"/>
      <c r="UCC35" s="2"/>
      <c r="UCD35" s="2"/>
      <c r="UCE35" s="2"/>
      <c r="UCF35" s="2"/>
      <c r="UCG35" s="2"/>
      <c r="UCH35" s="2"/>
      <c r="UCI35" s="2"/>
      <c r="UCJ35" s="2"/>
      <c r="UCK35" s="2"/>
      <c r="UCL35" s="2"/>
      <c r="UCM35" s="2"/>
      <c r="UCN35" s="2"/>
      <c r="UCO35" s="2"/>
      <c r="UCP35" s="2"/>
      <c r="UCQ35" s="2"/>
      <c r="UCR35" s="2"/>
      <c r="UCS35" s="2"/>
      <c r="UCT35" s="2"/>
      <c r="UCU35" s="2"/>
      <c r="UCV35" s="2"/>
      <c r="UCW35" s="2"/>
      <c r="UCX35" s="2"/>
      <c r="UCY35" s="2"/>
      <c r="UCZ35" s="2"/>
      <c r="UDA35" s="2"/>
      <c r="UDB35" s="2"/>
      <c r="UDC35" s="2"/>
      <c r="UDD35" s="2"/>
      <c r="UDE35" s="2"/>
      <c r="UDF35" s="2"/>
      <c r="UDG35" s="2"/>
      <c r="UDH35" s="2"/>
      <c r="UDI35" s="2"/>
      <c r="UDJ35" s="2"/>
      <c r="UDK35" s="2"/>
      <c r="UDL35" s="2"/>
      <c r="UDM35" s="2"/>
      <c r="UDN35" s="2"/>
      <c r="UDO35" s="2"/>
      <c r="UDP35" s="2"/>
      <c r="UDQ35" s="2"/>
      <c r="UDR35" s="2"/>
      <c r="UDS35" s="2"/>
      <c r="UDT35" s="2"/>
      <c r="UDU35" s="2"/>
      <c r="UDV35" s="2"/>
      <c r="UDW35" s="2"/>
      <c r="UDX35" s="2"/>
      <c r="UDY35" s="2"/>
      <c r="UDZ35" s="2"/>
      <c r="UEA35" s="2"/>
      <c r="UEB35" s="2"/>
      <c r="UEC35" s="2"/>
      <c r="UED35" s="2"/>
      <c r="UEE35" s="2"/>
      <c r="UEF35" s="2"/>
      <c r="UEG35" s="2"/>
      <c r="UEH35" s="2"/>
      <c r="UEI35" s="2"/>
      <c r="UEJ35" s="2"/>
      <c r="UEK35" s="2"/>
      <c r="UEL35" s="2"/>
      <c r="UEM35" s="2"/>
      <c r="UEN35" s="2"/>
      <c r="UEO35" s="2"/>
      <c r="UEP35" s="2"/>
      <c r="UEQ35" s="2"/>
      <c r="UER35" s="2"/>
      <c r="UES35" s="2"/>
      <c r="UET35" s="2"/>
      <c r="UEU35" s="2"/>
      <c r="UEV35" s="2"/>
      <c r="UEW35" s="2"/>
      <c r="UEX35" s="2"/>
      <c r="UEY35" s="2"/>
      <c r="UEZ35" s="2"/>
      <c r="UFA35" s="2"/>
      <c r="UFB35" s="2"/>
      <c r="UFC35" s="2"/>
      <c r="UFD35" s="2"/>
      <c r="UFE35" s="2"/>
      <c r="UFF35" s="2"/>
      <c r="UFG35" s="2"/>
      <c r="UFH35" s="2"/>
      <c r="UFI35" s="2"/>
      <c r="UFJ35" s="2"/>
      <c r="UFK35" s="2"/>
      <c r="UFL35" s="2"/>
      <c r="UFM35" s="2"/>
      <c r="UFN35" s="2"/>
      <c r="UFO35" s="2"/>
      <c r="UFP35" s="2"/>
      <c r="UFQ35" s="2"/>
      <c r="UFR35" s="2"/>
      <c r="UFS35" s="2"/>
      <c r="UFT35" s="2"/>
      <c r="UFU35" s="2"/>
      <c r="UFV35" s="2"/>
      <c r="UFW35" s="2"/>
      <c r="UFX35" s="2"/>
      <c r="UFY35" s="2"/>
      <c r="UFZ35" s="2"/>
      <c r="UGA35" s="2"/>
      <c r="UGB35" s="2"/>
      <c r="UGC35" s="2"/>
      <c r="UGD35" s="2"/>
      <c r="UGE35" s="2"/>
      <c r="UGF35" s="2"/>
      <c r="UGG35" s="2"/>
      <c r="UGH35" s="2"/>
      <c r="UGI35" s="2"/>
      <c r="UGJ35" s="2"/>
      <c r="UGK35" s="2"/>
      <c r="UGL35" s="2"/>
      <c r="UGM35" s="2"/>
      <c r="UGN35" s="2"/>
      <c r="UGO35" s="2"/>
      <c r="UGP35" s="2"/>
      <c r="UGQ35" s="2"/>
      <c r="UGR35" s="2"/>
      <c r="UGS35" s="2"/>
      <c r="UGT35" s="2"/>
      <c r="UGU35" s="2"/>
      <c r="UGV35" s="2"/>
      <c r="UGW35" s="2"/>
      <c r="UGX35" s="2"/>
      <c r="UGY35" s="2"/>
      <c r="UGZ35" s="2"/>
      <c r="UHA35" s="2"/>
      <c r="UHB35" s="2"/>
      <c r="UHC35" s="2"/>
      <c r="UHD35" s="2"/>
      <c r="UHE35" s="2"/>
      <c r="UHF35" s="2"/>
      <c r="UHG35" s="2"/>
      <c r="UHH35" s="2"/>
      <c r="UHI35" s="2"/>
      <c r="UHJ35" s="2"/>
      <c r="UHK35" s="2"/>
      <c r="UHL35" s="2"/>
      <c r="UHM35" s="2"/>
      <c r="UHN35" s="2"/>
      <c r="UHO35" s="2"/>
      <c r="UHP35" s="2"/>
      <c r="UHQ35" s="2"/>
      <c r="UHR35" s="2"/>
      <c r="UHS35" s="2"/>
      <c r="UHT35" s="2"/>
      <c r="UHU35" s="2"/>
      <c r="UHV35" s="2"/>
      <c r="UHW35" s="2"/>
      <c r="UHX35" s="2"/>
      <c r="UHY35" s="2"/>
      <c r="UHZ35" s="2"/>
      <c r="UIA35" s="2"/>
      <c r="UIB35" s="2"/>
      <c r="UIC35" s="2"/>
      <c r="UID35" s="2"/>
      <c r="UIE35" s="2"/>
      <c r="UIF35" s="2"/>
      <c r="UIG35" s="2"/>
      <c r="UIH35" s="2"/>
      <c r="UII35" s="2"/>
      <c r="UIJ35" s="2"/>
      <c r="UIK35" s="2"/>
      <c r="UIL35" s="2"/>
      <c r="UIM35" s="2"/>
      <c r="UIN35" s="2"/>
      <c r="UIO35" s="2"/>
      <c r="UIP35" s="2"/>
      <c r="UIQ35" s="2"/>
      <c r="UIR35" s="2"/>
      <c r="UIS35" s="2"/>
      <c r="UIT35" s="2"/>
      <c r="UIU35" s="2"/>
      <c r="UIV35" s="2"/>
      <c r="UIW35" s="2"/>
      <c r="UIX35" s="2"/>
      <c r="UIY35" s="2"/>
      <c r="UIZ35" s="2"/>
      <c r="UJA35" s="2"/>
      <c r="UJB35" s="2"/>
      <c r="UJC35" s="2"/>
      <c r="UJD35" s="2"/>
      <c r="UJE35" s="2"/>
      <c r="UJF35" s="2"/>
      <c r="UJG35" s="2"/>
      <c r="UJH35" s="2"/>
      <c r="UJI35" s="2"/>
      <c r="UJJ35" s="2"/>
      <c r="UJK35" s="2"/>
      <c r="UJL35" s="2"/>
      <c r="UJM35" s="2"/>
      <c r="UJN35" s="2"/>
      <c r="UJO35" s="2"/>
      <c r="UJP35" s="2"/>
      <c r="UJQ35" s="2"/>
      <c r="UJR35" s="2"/>
      <c r="UJS35" s="2"/>
      <c r="UJT35" s="2"/>
      <c r="UJU35" s="2"/>
      <c r="UJV35" s="2"/>
      <c r="UJW35" s="2"/>
      <c r="UJX35" s="2"/>
      <c r="UJY35" s="2"/>
      <c r="UJZ35" s="2"/>
      <c r="UKA35" s="2"/>
      <c r="UKB35" s="2"/>
      <c r="UKC35" s="2"/>
      <c r="UKD35" s="2"/>
      <c r="UKE35" s="2"/>
      <c r="UKF35" s="2"/>
      <c r="UKG35" s="2"/>
      <c r="UKH35" s="2"/>
      <c r="UKI35" s="2"/>
      <c r="UKJ35" s="2"/>
      <c r="UKK35" s="2"/>
      <c r="UKL35" s="2"/>
      <c r="UKM35" s="2"/>
      <c r="UKN35" s="2"/>
      <c r="UKO35" s="2"/>
      <c r="UKP35" s="2"/>
      <c r="UKQ35" s="2"/>
      <c r="UKR35" s="2"/>
      <c r="UKS35" s="2"/>
      <c r="UKT35" s="2"/>
      <c r="UKU35" s="2"/>
      <c r="UKV35" s="2"/>
      <c r="UKW35" s="2"/>
      <c r="UKX35" s="2"/>
      <c r="UKY35" s="2"/>
      <c r="UKZ35" s="2"/>
      <c r="ULA35" s="2"/>
      <c r="ULB35" s="2"/>
      <c r="ULC35" s="2"/>
      <c r="ULD35" s="2"/>
      <c r="ULE35" s="2"/>
      <c r="ULF35" s="2"/>
      <c r="ULG35" s="2"/>
      <c r="ULH35" s="2"/>
      <c r="ULI35" s="2"/>
      <c r="ULJ35" s="2"/>
      <c r="ULK35" s="2"/>
      <c r="ULL35" s="2"/>
      <c r="ULM35" s="2"/>
      <c r="ULN35" s="2"/>
      <c r="ULO35" s="2"/>
      <c r="ULP35" s="2"/>
      <c r="ULQ35" s="2"/>
      <c r="ULR35" s="2"/>
      <c r="ULS35" s="2"/>
      <c r="ULT35" s="2"/>
      <c r="ULU35" s="2"/>
      <c r="ULV35" s="2"/>
      <c r="ULW35" s="2"/>
      <c r="ULX35" s="2"/>
      <c r="ULY35" s="2"/>
      <c r="ULZ35" s="2"/>
      <c r="UMA35" s="2"/>
      <c r="UMB35" s="2"/>
      <c r="UMC35" s="2"/>
      <c r="UMD35" s="2"/>
      <c r="UME35" s="2"/>
      <c r="UMF35" s="2"/>
      <c r="UMG35" s="2"/>
      <c r="UMH35" s="2"/>
      <c r="UMI35" s="2"/>
      <c r="UMJ35" s="2"/>
      <c r="UMK35" s="2"/>
      <c r="UML35" s="2"/>
      <c r="UMM35" s="2"/>
      <c r="UMN35" s="2"/>
      <c r="UMO35" s="2"/>
      <c r="UMP35" s="2"/>
      <c r="UMQ35" s="2"/>
      <c r="UMR35" s="2"/>
      <c r="UMS35" s="2"/>
      <c r="UMT35" s="2"/>
      <c r="UMU35" s="2"/>
      <c r="UMV35" s="2"/>
      <c r="UMW35" s="2"/>
      <c r="UMX35" s="2"/>
      <c r="UMY35" s="2"/>
      <c r="UMZ35" s="2"/>
      <c r="UNA35" s="2"/>
      <c r="UNB35" s="2"/>
      <c r="UNC35" s="2"/>
      <c r="UND35" s="2"/>
      <c r="UNE35" s="2"/>
      <c r="UNF35" s="2"/>
      <c r="UNG35" s="2"/>
      <c r="UNH35" s="2"/>
      <c r="UNI35" s="2"/>
      <c r="UNJ35" s="2"/>
      <c r="UNK35" s="2"/>
      <c r="UNL35" s="2"/>
      <c r="UNM35" s="2"/>
      <c r="UNN35" s="2"/>
      <c r="UNO35" s="2"/>
      <c r="UNP35" s="2"/>
      <c r="UNQ35" s="2"/>
      <c r="UNR35" s="2"/>
      <c r="UNS35" s="2"/>
      <c r="UNT35" s="2"/>
      <c r="UNU35" s="2"/>
      <c r="UNV35" s="2"/>
      <c r="UNW35" s="2"/>
      <c r="UNX35" s="2"/>
      <c r="UNY35" s="2"/>
      <c r="UNZ35" s="2"/>
      <c r="UOA35" s="2"/>
      <c r="UOB35" s="2"/>
      <c r="UOC35" s="2"/>
      <c r="UOD35" s="2"/>
      <c r="UOE35" s="2"/>
      <c r="UOF35" s="2"/>
      <c r="UOG35" s="2"/>
      <c r="UOH35" s="2"/>
      <c r="UOI35" s="2"/>
      <c r="UOJ35" s="2"/>
      <c r="UOK35" s="2"/>
      <c r="UOL35" s="2"/>
      <c r="UOM35" s="2"/>
      <c r="UON35" s="2"/>
      <c r="UOO35" s="2"/>
      <c r="UOP35" s="2"/>
      <c r="UOQ35" s="2"/>
      <c r="UOR35" s="2"/>
      <c r="UOS35" s="2"/>
      <c r="UOT35" s="2"/>
      <c r="UOU35" s="2"/>
      <c r="UOV35" s="2"/>
      <c r="UOW35" s="2"/>
      <c r="UOX35" s="2"/>
      <c r="UOY35" s="2"/>
      <c r="UOZ35" s="2"/>
      <c r="UPA35" s="2"/>
      <c r="UPB35" s="2"/>
      <c r="UPC35" s="2"/>
      <c r="UPD35" s="2"/>
      <c r="UPE35" s="2"/>
      <c r="UPF35" s="2"/>
      <c r="UPG35" s="2"/>
      <c r="UPH35" s="2"/>
      <c r="UPI35" s="2"/>
      <c r="UPJ35" s="2"/>
      <c r="UPK35" s="2"/>
      <c r="UPL35" s="2"/>
      <c r="UPM35" s="2"/>
      <c r="UPN35" s="2"/>
      <c r="UPO35" s="2"/>
      <c r="UPP35" s="2"/>
      <c r="UPQ35" s="2"/>
      <c r="UPR35" s="2"/>
      <c r="UPS35" s="2"/>
      <c r="UPT35" s="2"/>
      <c r="UPU35" s="2"/>
      <c r="UPV35" s="2"/>
      <c r="UPW35" s="2"/>
      <c r="UPX35" s="2"/>
      <c r="UPY35" s="2"/>
      <c r="UPZ35" s="2"/>
      <c r="UQA35" s="2"/>
      <c r="UQB35" s="2"/>
      <c r="UQC35" s="2"/>
      <c r="UQD35" s="2"/>
      <c r="UQE35" s="2"/>
      <c r="UQF35" s="2"/>
      <c r="UQG35" s="2"/>
      <c r="UQH35" s="2"/>
      <c r="UQI35" s="2"/>
      <c r="UQJ35" s="2"/>
      <c r="UQK35" s="2"/>
      <c r="UQL35" s="2"/>
      <c r="UQM35" s="2"/>
      <c r="UQN35" s="2"/>
      <c r="UQO35" s="2"/>
      <c r="UQP35" s="2"/>
      <c r="UQQ35" s="2"/>
      <c r="UQR35" s="2"/>
      <c r="UQS35" s="2"/>
      <c r="UQT35" s="2"/>
      <c r="UQU35" s="2"/>
      <c r="UQV35" s="2"/>
      <c r="UQW35" s="2"/>
      <c r="UQX35" s="2"/>
      <c r="UQY35" s="2"/>
      <c r="UQZ35" s="2"/>
      <c r="URA35" s="2"/>
      <c r="URB35" s="2"/>
      <c r="URC35" s="2"/>
      <c r="URD35" s="2"/>
      <c r="URE35" s="2"/>
      <c r="URF35" s="2"/>
      <c r="URG35" s="2"/>
      <c r="URH35" s="2"/>
      <c r="URI35" s="2"/>
      <c r="URJ35" s="2"/>
      <c r="URK35" s="2"/>
      <c r="URL35" s="2"/>
      <c r="URM35" s="2"/>
      <c r="URN35" s="2"/>
      <c r="URO35" s="2"/>
      <c r="URP35" s="2"/>
      <c r="URQ35" s="2"/>
      <c r="URR35" s="2"/>
      <c r="URS35" s="2"/>
      <c r="URT35" s="2"/>
      <c r="URU35" s="2"/>
      <c r="URV35" s="2"/>
      <c r="URW35" s="2"/>
      <c r="URX35" s="2"/>
      <c r="URY35" s="2"/>
      <c r="URZ35" s="2"/>
      <c r="USA35" s="2"/>
      <c r="USB35" s="2"/>
      <c r="USC35" s="2"/>
      <c r="USD35" s="2"/>
      <c r="USE35" s="2"/>
      <c r="USF35" s="2"/>
      <c r="USG35" s="2"/>
      <c r="USH35" s="2"/>
      <c r="USI35" s="2"/>
      <c r="USJ35" s="2"/>
      <c r="USK35" s="2"/>
      <c r="USL35" s="2"/>
      <c r="USM35" s="2"/>
      <c r="USN35" s="2"/>
      <c r="USO35" s="2"/>
      <c r="USP35" s="2"/>
      <c r="USQ35" s="2"/>
      <c r="USR35" s="2"/>
      <c r="USS35" s="2"/>
      <c r="UST35" s="2"/>
      <c r="USU35" s="2"/>
      <c r="USV35" s="2"/>
      <c r="USW35" s="2"/>
      <c r="USX35" s="2"/>
      <c r="USY35" s="2"/>
      <c r="USZ35" s="2"/>
      <c r="UTA35" s="2"/>
      <c r="UTB35" s="2"/>
      <c r="UTC35" s="2"/>
      <c r="UTD35" s="2"/>
      <c r="UTE35" s="2"/>
      <c r="UTF35" s="2"/>
      <c r="UTG35" s="2"/>
      <c r="UTH35" s="2"/>
      <c r="UTI35" s="2"/>
      <c r="UTJ35" s="2"/>
      <c r="UTK35" s="2"/>
      <c r="UTL35" s="2"/>
      <c r="UTM35" s="2"/>
      <c r="UTN35" s="2"/>
      <c r="UTO35" s="2"/>
      <c r="UTP35" s="2"/>
      <c r="UTQ35" s="2"/>
      <c r="UTR35" s="2"/>
      <c r="UTS35" s="2"/>
      <c r="UTT35" s="2"/>
      <c r="UTU35" s="2"/>
      <c r="UTV35" s="2"/>
      <c r="UTW35" s="2"/>
      <c r="UTX35" s="2"/>
      <c r="UTY35" s="2"/>
      <c r="UTZ35" s="2"/>
      <c r="UUA35" s="2"/>
      <c r="UUB35" s="2"/>
      <c r="UUC35" s="2"/>
      <c r="UUD35" s="2"/>
      <c r="UUE35" s="2"/>
      <c r="UUF35" s="2"/>
      <c r="UUG35" s="2"/>
      <c r="UUH35" s="2"/>
      <c r="UUI35" s="2"/>
      <c r="UUJ35" s="2"/>
      <c r="UUK35" s="2"/>
      <c r="UUL35" s="2"/>
      <c r="UUM35" s="2"/>
      <c r="UUN35" s="2"/>
      <c r="UUO35" s="2"/>
      <c r="UUP35" s="2"/>
      <c r="UUQ35" s="2"/>
      <c r="UUR35" s="2"/>
      <c r="UUS35" s="2"/>
      <c r="UUT35" s="2"/>
      <c r="UUU35" s="2"/>
      <c r="UUV35" s="2"/>
      <c r="UUW35" s="2"/>
      <c r="UUX35" s="2"/>
      <c r="UUY35" s="2"/>
      <c r="UUZ35" s="2"/>
      <c r="UVA35" s="2"/>
      <c r="UVB35" s="2"/>
      <c r="UVC35" s="2"/>
      <c r="UVD35" s="2"/>
      <c r="UVE35" s="2"/>
      <c r="UVF35" s="2"/>
      <c r="UVG35" s="2"/>
      <c r="UVH35" s="2"/>
      <c r="UVI35" s="2"/>
      <c r="UVJ35" s="2"/>
      <c r="UVK35" s="2"/>
      <c r="UVL35" s="2"/>
      <c r="UVM35" s="2"/>
      <c r="UVN35" s="2"/>
      <c r="UVO35" s="2"/>
      <c r="UVP35" s="2"/>
      <c r="UVQ35" s="2"/>
      <c r="UVR35" s="2"/>
      <c r="UVS35" s="2"/>
      <c r="UVT35" s="2"/>
      <c r="UVU35" s="2"/>
      <c r="UVV35" s="2"/>
      <c r="UVW35" s="2"/>
      <c r="UVX35" s="2"/>
      <c r="UVY35" s="2"/>
      <c r="UVZ35" s="2"/>
      <c r="UWA35" s="2"/>
      <c r="UWB35" s="2"/>
      <c r="UWC35" s="2"/>
      <c r="UWD35" s="2"/>
      <c r="UWE35" s="2"/>
      <c r="UWF35" s="2"/>
      <c r="UWG35" s="2"/>
      <c r="UWH35" s="2"/>
      <c r="UWI35" s="2"/>
      <c r="UWJ35" s="2"/>
      <c r="UWK35" s="2"/>
      <c r="UWL35" s="2"/>
      <c r="UWM35" s="2"/>
      <c r="UWN35" s="2"/>
      <c r="UWO35" s="2"/>
      <c r="UWP35" s="2"/>
      <c r="UWQ35" s="2"/>
      <c r="UWR35" s="2"/>
      <c r="UWS35" s="2"/>
      <c r="UWT35" s="2"/>
      <c r="UWU35" s="2"/>
      <c r="UWV35" s="2"/>
      <c r="UWW35" s="2"/>
      <c r="UWX35" s="2"/>
      <c r="UWY35" s="2"/>
      <c r="UWZ35" s="2"/>
      <c r="UXA35" s="2"/>
      <c r="UXB35" s="2"/>
      <c r="UXC35" s="2"/>
      <c r="UXD35" s="2"/>
      <c r="UXE35" s="2"/>
      <c r="UXF35" s="2"/>
      <c r="UXG35" s="2"/>
      <c r="UXH35" s="2"/>
      <c r="UXI35" s="2"/>
      <c r="UXJ35" s="2"/>
      <c r="UXK35" s="2"/>
      <c r="UXL35" s="2"/>
      <c r="UXM35" s="2"/>
      <c r="UXN35" s="2"/>
      <c r="UXO35" s="2"/>
      <c r="UXP35" s="2"/>
      <c r="UXQ35" s="2"/>
      <c r="UXR35" s="2"/>
      <c r="UXS35" s="2"/>
      <c r="UXT35" s="2"/>
      <c r="UXU35" s="2"/>
      <c r="UXV35" s="2"/>
      <c r="UXW35" s="2"/>
      <c r="UXX35" s="2"/>
      <c r="UXY35" s="2"/>
      <c r="UXZ35" s="2"/>
      <c r="UYA35" s="2"/>
      <c r="UYB35" s="2"/>
      <c r="UYC35" s="2"/>
      <c r="UYD35" s="2"/>
      <c r="UYE35" s="2"/>
      <c r="UYF35" s="2"/>
      <c r="UYG35" s="2"/>
      <c r="UYH35" s="2"/>
      <c r="UYI35" s="2"/>
      <c r="UYJ35" s="2"/>
      <c r="UYK35" s="2"/>
      <c r="UYL35" s="2"/>
      <c r="UYM35" s="2"/>
      <c r="UYN35" s="2"/>
      <c r="UYO35" s="2"/>
      <c r="UYP35" s="2"/>
      <c r="UYQ35" s="2"/>
      <c r="UYR35" s="2"/>
      <c r="UYS35" s="2"/>
      <c r="UYT35" s="2"/>
      <c r="UYU35" s="2"/>
      <c r="UYV35" s="2"/>
      <c r="UYW35" s="2"/>
      <c r="UYX35" s="2"/>
      <c r="UYY35" s="2"/>
      <c r="UYZ35" s="2"/>
      <c r="UZA35" s="2"/>
      <c r="UZB35" s="2"/>
      <c r="UZC35" s="2"/>
      <c r="UZD35" s="2"/>
      <c r="UZE35" s="2"/>
      <c r="UZF35" s="2"/>
      <c r="UZG35" s="2"/>
      <c r="UZH35" s="2"/>
      <c r="UZI35" s="2"/>
      <c r="UZJ35" s="2"/>
      <c r="UZK35" s="2"/>
      <c r="UZL35" s="2"/>
      <c r="UZM35" s="2"/>
      <c r="UZN35" s="2"/>
      <c r="UZO35" s="2"/>
      <c r="UZP35" s="2"/>
      <c r="UZQ35" s="2"/>
      <c r="UZR35" s="2"/>
      <c r="UZS35" s="2"/>
      <c r="UZT35" s="2"/>
      <c r="UZU35" s="2"/>
      <c r="UZV35" s="2"/>
      <c r="UZW35" s="2"/>
      <c r="UZX35" s="2"/>
      <c r="UZY35" s="2"/>
      <c r="UZZ35" s="2"/>
      <c r="VAA35" s="2"/>
      <c r="VAB35" s="2"/>
      <c r="VAC35" s="2"/>
      <c r="VAD35" s="2"/>
      <c r="VAE35" s="2"/>
      <c r="VAF35" s="2"/>
      <c r="VAG35" s="2"/>
      <c r="VAH35" s="2"/>
      <c r="VAI35" s="2"/>
      <c r="VAJ35" s="2"/>
      <c r="VAK35" s="2"/>
      <c r="VAL35" s="2"/>
      <c r="VAM35" s="2"/>
      <c r="VAN35" s="2"/>
      <c r="VAO35" s="2"/>
      <c r="VAP35" s="2"/>
      <c r="VAQ35" s="2"/>
      <c r="VAR35" s="2"/>
      <c r="VAS35" s="2"/>
      <c r="VAT35" s="2"/>
      <c r="VAU35" s="2"/>
      <c r="VAV35" s="2"/>
      <c r="VAW35" s="2"/>
      <c r="VAX35" s="2"/>
      <c r="VAY35" s="2"/>
      <c r="VAZ35" s="2"/>
      <c r="VBA35" s="2"/>
      <c r="VBB35" s="2"/>
      <c r="VBC35" s="2"/>
      <c r="VBD35" s="2"/>
      <c r="VBE35" s="2"/>
      <c r="VBF35" s="2"/>
      <c r="VBG35" s="2"/>
      <c r="VBH35" s="2"/>
      <c r="VBI35" s="2"/>
      <c r="VBJ35" s="2"/>
      <c r="VBK35" s="2"/>
      <c r="VBL35" s="2"/>
      <c r="VBM35" s="2"/>
      <c r="VBN35" s="2"/>
      <c r="VBO35" s="2"/>
      <c r="VBP35" s="2"/>
      <c r="VBQ35" s="2"/>
      <c r="VBR35" s="2"/>
      <c r="VBS35" s="2"/>
      <c r="VBT35" s="2"/>
      <c r="VBU35" s="2"/>
      <c r="VBV35" s="2"/>
      <c r="VBW35" s="2"/>
      <c r="VBX35" s="2"/>
      <c r="VBY35" s="2"/>
      <c r="VBZ35" s="2"/>
      <c r="VCA35" s="2"/>
      <c r="VCB35" s="2"/>
      <c r="VCC35" s="2"/>
      <c r="VCD35" s="2"/>
      <c r="VCE35" s="2"/>
      <c r="VCF35" s="2"/>
      <c r="VCG35" s="2"/>
      <c r="VCH35" s="2"/>
      <c r="VCI35" s="2"/>
      <c r="VCJ35" s="2"/>
      <c r="VCK35" s="2"/>
      <c r="VCL35" s="2"/>
      <c r="VCM35" s="2"/>
      <c r="VCN35" s="2"/>
      <c r="VCO35" s="2"/>
      <c r="VCP35" s="2"/>
      <c r="VCQ35" s="2"/>
      <c r="VCR35" s="2"/>
      <c r="VCS35" s="2"/>
      <c r="VCT35" s="2"/>
      <c r="VCU35" s="2"/>
      <c r="VCV35" s="2"/>
      <c r="VCW35" s="2"/>
      <c r="VCX35" s="2"/>
      <c r="VCY35" s="2"/>
      <c r="VCZ35" s="2"/>
      <c r="VDA35" s="2"/>
      <c r="VDB35" s="2"/>
      <c r="VDC35" s="2"/>
      <c r="VDD35" s="2"/>
      <c r="VDE35" s="2"/>
      <c r="VDF35" s="2"/>
      <c r="VDG35" s="2"/>
      <c r="VDH35" s="2"/>
      <c r="VDI35" s="2"/>
      <c r="VDJ35" s="2"/>
      <c r="VDK35" s="2"/>
      <c r="VDL35" s="2"/>
      <c r="VDM35" s="2"/>
      <c r="VDN35" s="2"/>
      <c r="VDO35" s="2"/>
      <c r="VDP35" s="2"/>
      <c r="VDQ35" s="2"/>
      <c r="VDR35" s="2"/>
      <c r="VDS35" s="2"/>
      <c r="VDT35" s="2"/>
      <c r="VDU35" s="2"/>
      <c r="VDV35" s="2"/>
      <c r="VDW35" s="2"/>
      <c r="VDX35" s="2"/>
      <c r="VDY35" s="2"/>
      <c r="VDZ35" s="2"/>
      <c r="VEA35" s="2"/>
      <c r="VEB35" s="2"/>
      <c r="VEC35" s="2"/>
      <c r="VED35" s="2"/>
      <c r="VEE35" s="2"/>
      <c r="VEF35" s="2"/>
      <c r="VEG35" s="2"/>
      <c r="VEH35" s="2"/>
      <c r="VEI35" s="2"/>
      <c r="VEJ35" s="2"/>
      <c r="VEK35" s="2"/>
      <c r="VEL35" s="2"/>
      <c r="VEM35" s="2"/>
      <c r="VEN35" s="2"/>
      <c r="VEO35" s="2"/>
      <c r="VEP35" s="2"/>
      <c r="VEQ35" s="2"/>
      <c r="VER35" s="2"/>
      <c r="VES35" s="2"/>
      <c r="VET35" s="2"/>
      <c r="VEU35" s="2"/>
      <c r="VEV35" s="2"/>
      <c r="VEW35" s="2"/>
      <c r="VEX35" s="2"/>
      <c r="VEY35" s="2"/>
      <c r="VEZ35" s="2"/>
      <c r="VFA35" s="2"/>
      <c r="VFB35" s="2"/>
      <c r="VFC35" s="2"/>
      <c r="VFD35" s="2"/>
      <c r="VFE35" s="2"/>
      <c r="VFF35" s="2"/>
      <c r="VFG35" s="2"/>
      <c r="VFH35" s="2"/>
      <c r="VFI35" s="2"/>
      <c r="VFJ35" s="2"/>
      <c r="VFK35" s="2"/>
      <c r="VFL35" s="2"/>
      <c r="VFM35" s="2"/>
      <c r="VFN35" s="2"/>
      <c r="VFO35" s="2"/>
      <c r="VFP35" s="2"/>
      <c r="VFQ35" s="2"/>
      <c r="VFR35" s="2"/>
      <c r="VFS35" s="2"/>
      <c r="VFT35" s="2"/>
      <c r="VFU35" s="2"/>
      <c r="VFV35" s="2"/>
      <c r="VFW35" s="2"/>
      <c r="VFX35" s="2"/>
      <c r="VFY35" s="2"/>
      <c r="VFZ35" s="2"/>
      <c r="VGA35" s="2"/>
      <c r="VGB35" s="2"/>
      <c r="VGC35" s="2"/>
      <c r="VGD35" s="2"/>
      <c r="VGE35" s="2"/>
      <c r="VGF35" s="2"/>
      <c r="VGG35" s="2"/>
      <c r="VGH35" s="2"/>
      <c r="VGI35" s="2"/>
      <c r="VGJ35" s="2"/>
      <c r="VGK35" s="2"/>
      <c r="VGL35" s="2"/>
      <c r="VGM35" s="2"/>
      <c r="VGN35" s="2"/>
      <c r="VGO35" s="2"/>
      <c r="VGP35" s="2"/>
      <c r="VGQ35" s="2"/>
      <c r="VGR35" s="2"/>
      <c r="VGS35" s="2"/>
      <c r="VGT35" s="2"/>
      <c r="VGU35" s="2"/>
      <c r="VGV35" s="2"/>
      <c r="VGW35" s="2"/>
      <c r="VGX35" s="2"/>
      <c r="VGY35" s="2"/>
      <c r="VGZ35" s="2"/>
      <c r="VHA35" s="2"/>
      <c r="VHB35" s="2"/>
      <c r="VHC35" s="2"/>
      <c r="VHD35" s="2"/>
      <c r="VHE35" s="2"/>
      <c r="VHF35" s="2"/>
      <c r="VHG35" s="2"/>
      <c r="VHH35" s="2"/>
      <c r="VHI35" s="2"/>
      <c r="VHJ35" s="2"/>
      <c r="VHK35" s="2"/>
      <c r="VHL35" s="2"/>
      <c r="VHM35" s="2"/>
      <c r="VHN35" s="2"/>
      <c r="VHO35" s="2"/>
      <c r="VHP35" s="2"/>
      <c r="VHQ35" s="2"/>
      <c r="VHR35" s="2"/>
      <c r="VHS35" s="2"/>
      <c r="VHT35" s="2"/>
      <c r="VHU35" s="2"/>
      <c r="VHV35" s="2"/>
      <c r="VHW35" s="2"/>
      <c r="VHX35" s="2"/>
      <c r="VHY35" s="2"/>
      <c r="VHZ35" s="2"/>
      <c r="VIA35" s="2"/>
      <c r="VIB35" s="2"/>
      <c r="VIC35" s="2"/>
      <c r="VID35" s="2"/>
      <c r="VIE35" s="2"/>
      <c r="VIF35" s="2"/>
      <c r="VIG35" s="2"/>
      <c r="VIH35" s="2"/>
      <c r="VII35" s="2"/>
      <c r="VIJ35" s="2"/>
      <c r="VIK35" s="2"/>
      <c r="VIL35" s="2"/>
      <c r="VIM35" s="2"/>
      <c r="VIN35" s="2"/>
      <c r="VIO35" s="2"/>
      <c r="VIP35" s="2"/>
      <c r="VIQ35" s="2"/>
      <c r="VIR35" s="2"/>
      <c r="VIS35" s="2"/>
      <c r="VIT35" s="2"/>
      <c r="VIU35" s="2"/>
      <c r="VIV35" s="2"/>
      <c r="VIW35" s="2"/>
      <c r="VIX35" s="2"/>
      <c r="VIY35" s="2"/>
      <c r="VIZ35" s="2"/>
      <c r="VJA35" s="2"/>
      <c r="VJB35" s="2"/>
      <c r="VJC35" s="2"/>
      <c r="VJD35" s="2"/>
      <c r="VJE35" s="2"/>
      <c r="VJF35" s="2"/>
      <c r="VJG35" s="2"/>
      <c r="VJH35" s="2"/>
      <c r="VJI35" s="2"/>
      <c r="VJJ35" s="2"/>
      <c r="VJK35" s="2"/>
      <c r="VJL35" s="2"/>
      <c r="VJM35" s="2"/>
      <c r="VJN35" s="2"/>
      <c r="VJO35" s="2"/>
      <c r="VJP35" s="2"/>
      <c r="VJQ35" s="2"/>
      <c r="VJR35" s="2"/>
      <c r="VJS35" s="2"/>
      <c r="VJT35" s="2"/>
      <c r="VJU35" s="2"/>
      <c r="VJV35" s="2"/>
      <c r="VJW35" s="2"/>
      <c r="VJX35" s="2"/>
      <c r="VJY35" s="2"/>
      <c r="VJZ35" s="2"/>
      <c r="VKA35" s="2"/>
      <c r="VKB35" s="2"/>
      <c r="VKC35" s="2"/>
      <c r="VKD35" s="2"/>
      <c r="VKE35" s="2"/>
      <c r="VKF35" s="2"/>
      <c r="VKG35" s="2"/>
      <c r="VKH35" s="2"/>
      <c r="VKI35" s="2"/>
      <c r="VKJ35" s="2"/>
      <c r="VKK35" s="2"/>
      <c r="VKL35" s="2"/>
      <c r="VKM35" s="2"/>
      <c r="VKN35" s="2"/>
      <c r="VKO35" s="2"/>
      <c r="VKP35" s="2"/>
      <c r="VKQ35" s="2"/>
      <c r="VKR35" s="2"/>
      <c r="VKS35" s="2"/>
      <c r="VKT35" s="2"/>
      <c r="VKU35" s="2"/>
      <c r="VKV35" s="2"/>
      <c r="VKW35" s="2"/>
      <c r="VKX35" s="2"/>
      <c r="VKY35" s="2"/>
      <c r="VKZ35" s="2"/>
      <c r="VLA35" s="2"/>
      <c r="VLB35" s="2"/>
      <c r="VLC35" s="2"/>
      <c r="VLD35" s="2"/>
      <c r="VLE35" s="2"/>
      <c r="VLF35" s="2"/>
      <c r="VLG35" s="2"/>
      <c r="VLH35" s="2"/>
      <c r="VLI35" s="2"/>
      <c r="VLJ35" s="2"/>
      <c r="VLK35" s="2"/>
      <c r="VLL35" s="2"/>
      <c r="VLM35" s="2"/>
      <c r="VLN35" s="2"/>
      <c r="VLO35" s="2"/>
      <c r="VLP35" s="2"/>
      <c r="VLQ35" s="2"/>
      <c r="VLR35" s="2"/>
      <c r="VLS35" s="2"/>
      <c r="VLT35" s="2"/>
      <c r="VLU35" s="2"/>
      <c r="VLV35" s="2"/>
      <c r="VLW35" s="2"/>
      <c r="VLX35" s="2"/>
      <c r="VLY35" s="2"/>
      <c r="VLZ35" s="2"/>
      <c r="VMA35" s="2"/>
      <c r="VMB35" s="2"/>
      <c r="VMC35" s="2"/>
      <c r="VMD35" s="2"/>
      <c r="VME35" s="2"/>
      <c r="VMF35" s="2"/>
      <c r="VMG35" s="2"/>
      <c r="VMH35" s="2"/>
      <c r="VMI35" s="2"/>
      <c r="VMJ35" s="2"/>
      <c r="VMK35" s="2"/>
      <c r="VML35" s="2"/>
      <c r="VMM35" s="2"/>
      <c r="VMN35" s="2"/>
      <c r="VMO35" s="2"/>
      <c r="VMP35" s="2"/>
      <c r="VMQ35" s="2"/>
      <c r="VMR35" s="2"/>
      <c r="VMS35" s="2"/>
      <c r="VMT35" s="2"/>
      <c r="VMU35" s="2"/>
      <c r="VMV35" s="2"/>
      <c r="VMW35" s="2"/>
      <c r="VMX35" s="2"/>
      <c r="VMY35" s="2"/>
      <c r="VMZ35" s="2"/>
      <c r="VNA35" s="2"/>
      <c r="VNB35" s="2"/>
      <c r="VNC35" s="2"/>
      <c r="VND35" s="2"/>
      <c r="VNE35" s="2"/>
      <c r="VNF35" s="2"/>
      <c r="VNG35" s="2"/>
      <c r="VNH35" s="2"/>
      <c r="VNI35" s="2"/>
      <c r="VNJ35" s="2"/>
      <c r="VNK35" s="2"/>
      <c r="VNL35" s="2"/>
      <c r="VNM35" s="2"/>
      <c r="VNN35" s="2"/>
      <c r="VNO35" s="2"/>
      <c r="VNP35" s="2"/>
      <c r="VNQ35" s="2"/>
      <c r="VNR35" s="2"/>
      <c r="VNS35" s="2"/>
      <c r="VNT35" s="2"/>
      <c r="VNU35" s="2"/>
      <c r="VNV35" s="2"/>
      <c r="VNW35" s="2"/>
      <c r="VNX35" s="2"/>
      <c r="VNY35" s="2"/>
      <c r="VNZ35" s="2"/>
      <c r="VOA35" s="2"/>
      <c r="VOB35" s="2"/>
      <c r="VOC35" s="2"/>
      <c r="VOD35" s="2"/>
      <c r="VOE35" s="2"/>
      <c r="VOF35" s="2"/>
      <c r="VOG35" s="2"/>
      <c r="VOH35" s="2"/>
      <c r="VOI35" s="2"/>
      <c r="VOJ35" s="2"/>
      <c r="VOK35" s="2"/>
      <c r="VOL35" s="2"/>
      <c r="VOM35" s="2"/>
      <c r="VON35" s="2"/>
      <c r="VOO35" s="2"/>
      <c r="VOP35" s="2"/>
      <c r="VOQ35" s="2"/>
      <c r="VOR35" s="2"/>
      <c r="VOS35" s="2"/>
      <c r="VOT35" s="2"/>
      <c r="VOU35" s="2"/>
      <c r="VOV35" s="2"/>
      <c r="VOW35" s="2"/>
      <c r="VOX35" s="2"/>
      <c r="VOY35" s="2"/>
      <c r="VOZ35" s="2"/>
      <c r="VPA35" s="2"/>
      <c r="VPB35" s="2"/>
      <c r="VPC35" s="2"/>
      <c r="VPD35" s="2"/>
      <c r="VPE35" s="2"/>
      <c r="VPF35" s="2"/>
      <c r="VPG35" s="2"/>
      <c r="VPH35" s="2"/>
      <c r="VPI35" s="2"/>
      <c r="VPJ35" s="2"/>
      <c r="VPK35" s="2"/>
      <c r="VPL35" s="2"/>
      <c r="VPM35" s="2"/>
      <c r="VPN35" s="2"/>
      <c r="VPO35" s="2"/>
      <c r="VPP35" s="2"/>
      <c r="VPQ35" s="2"/>
      <c r="VPR35" s="2"/>
      <c r="VPS35" s="2"/>
      <c r="VPT35" s="2"/>
      <c r="VPU35" s="2"/>
      <c r="VPV35" s="2"/>
      <c r="VPW35" s="2"/>
      <c r="VPX35" s="2"/>
      <c r="VPY35" s="2"/>
      <c r="VPZ35" s="2"/>
      <c r="VQA35" s="2"/>
      <c r="VQB35" s="2"/>
      <c r="VQC35" s="2"/>
      <c r="VQD35" s="2"/>
      <c r="VQE35" s="2"/>
      <c r="VQF35" s="2"/>
      <c r="VQG35" s="2"/>
      <c r="VQH35" s="2"/>
      <c r="VQI35" s="2"/>
      <c r="VQJ35" s="2"/>
      <c r="VQK35" s="2"/>
      <c r="VQL35" s="2"/>
      <c r="VQM35" s="2"/>
      <c r="VQN35" s="2"/>
      <c r="VQO35" s="2"/>
      <c r="VQP35" s="2"/>
      <c r="VQQ35" s="2"/>
      <c r="VQR35" s="2"/>
      <c r="VQS35" s="2"/>
      <c r="VQT35" s="2"/>
      <c r="VQU35" s="2"/>
      <c r="VQV35" s="2"/>
      <c r="VQW35" s="2"/>
      <c r="VQX35" s="2"/>
      <c r="VQY35" s="2"/>
      <c r="VQZ35" s="2"/>
      <c r="VRA35" s="2"/>
      <c r="VRB35" s="2"/>
      <c r="VRC35" s="2"/>
      <c r="VRD35" s="2"/>
      <c r="VRE35" s="2"/>
      <c r="VRF35" s="2"/>
      <c r="VRG35" s="2"/>
      <c r="VRH35" s="2"/>
      <c r="VRI35" s="2"/>
      <c r="VRJ35" s="2"/>
      <c r="VRK35" s="2"/>
      <c r="VRL35" s="2"/>
      <c r="VRM35" s="2"/>
      <c r="VRN35" s="2"/>
      <c r="VRO35" s="2"/>
      <c r="VRP35" s="2"/>
      <c r="VRQ35" s="2"/>
      <c r="VRR35" s="2"/>
      <c r="VRS35" s="2"/>
      <c r="VRT35" s="2"/>
      <c r="VRU35" s="2"/>
      <c r="VRV35" s="2"/>
      <c r="VRW35" s="2"/>
      <c r="VRX35" s="2"/>
      <c r="VRY35" s="2"/>
      <c r="VRZ35" s="2"/>
      <c r="VSA35" s="2"/>
      <c r="VSB35" s="2"/>
      <c r="VSC35" s="2"/>
      <c r="VSD35" s="2"/>
      <c r="VSE35" s="2"/>
      <c r="VSF35" s="2"/>
      <c r="VSG35" s="2"/>
      <c r="VSH35" s="2"/>
      <c r="VSI35" s="2"/>
      <c r="VSJ35" s="2"/>
      <c r="VSK35" s="2"/>
      <c r="VSL35" s="2"/>
      <c r="VSM35" s="2"/>
      <c r="VSN35" s="2"/>
      <c r="VSO35" s="2"/>
      <c r="VSP35" s="2"/>
      <c r="VSQ35" s="2"/>
      <c r="VSR35" s="2"/>
      <c r="VSS35" s="2"/>
      <c r="VST35" s="2"/>
      <c r="VSU35" s="2"/>
      <c r="VSV35" s="2"/>
      <c r="VSW35" s="2"/>
      <c r="VSX35" s="2"/>
      <c r="VSY35" s="2"/>
      <c r="VSZ35" s="2"/>
      <c r="VTA35" s="2"/>
      <c r="VTB35" s="2"/>
      <c r="VTC35" s="2"/>
      <c r="VTD35" s="2"/>
      <c r="VTE35" s="2"/>
      <c r="VTF35" s="2"/>
      <c r="VTG35" s="2"/>
      <c r="VTH35" s="2"/>
      <c r="VTI35" s="2"/>
      <c r="VTJ35" s="2"/>
      <c r="VTK35" s="2"/>
      <c r="VTL35" s="2"/>
      <c r="VTM35" s="2"/>
      <c r="VTN35" s="2"/>
      <c r="VTO35" s="2"/>
      <c r="VTP35" s="2"/>
      <c r="VTQ35" s="2"/>
      <c r="VTR35" s="2"/>
      <c r="VTS35" s="2"/>
      <c r="VTT35" s="2"/>
      <c r="VTU35" s="2"/>
      <c r="VTV35" s="2"/>
      <c r="VTW35" s="2"/>
      <c r="VTX35" s="2"/>
      <c r="VTY35" s="2"/>
      <c r="VTZ35" s="2"/>
      <c r="VUA35" s="2"/>
      <c r="VUB35" s="2"/>
      <c r="VUC35" s="2"/>
      <c r="VUD35" s="2"/>
      <c r="VUE35" s="2"/>
      <c r="VUF35" s="2"/>
      <c r="VUG35" s="2"/>
      <c r="VUH35" s="2"/>
      <c r="VUI35" s="2"/>
      <c r="VUJ35" s="2"/>
      <c r="VUK35" s="2"/>
      <c r="VUL35" s="2"/>
      <c r="VUM35" s="2"/>
      <c r="VUN35" s="2"/>
      <c r="VUO35" s="2"/>
      <c r="VUP35" s="2"/>
      <c r="VUQ35" s="2"/>
      <c r="VUR35" s="2"/>
      <c r="VUS35" s="2"/>
      <c r="VUT35" s="2"/>
      <c r="VUU35" s="2"/>
      <c r="VUV35" s="2"/>
      <c r="VUW35" s="2"/>
      <c r="VUX35" s="2"/>
      <c r="VUY35" s="2"/>
      <c r="VUZ35" s="2"/>
      <c r="VVA35" s="2"/>
      <c r="VVB35" s="2"/>
      <c r="VVC35" s="2"/>
      <c r="VVD35" s="2"/>
      <c r="VVE35" s="2"/>
      <c r="VVF35" s="2"/>
      <c r="VVG35" s="2"/>
      <c r="VVH35" s="2"/>
      <c r="VVI35" s="2"/>
      <c r="VVJ35" s="2"/>
      <c r="VVK35" s="2"/>
      <c r="VVL35" s="2"/>
      <c r="VVM35" s="2"/>
      <c r="VVN35" s="2"/>
      <c r="VVO35" s="2"/>
      <c r="VVP35" s="2"/>
      <c r="VVQ35" s="2"/>
      <c r="VVR35" s="2"/>
      <c r="VVS35" s="2"/>
      <c r="VVT35" s="2"/>
      <c r="VVU35" s="2"/>
      <c r="VVV35" s="2"/>
      <c r="VVW35" s="2"/>
      <c r="VVX35" s="2"/>
      <c r="VVY35" s="2"/>
      <c r="VVZ35" s="2"/>
      <c r="VWA35" s="2"/>
      <c r="VWB35" s="2"/>
      <c r="VWC35" s="2"/>
      <c r="VWD35" s="2"/>
      <c r="VWE35" s="2"/>
      <c r="VWF35" s="2"/>
      <c r="VWG35" s="2"/>
      <c r="VWH35" s="2"/>
      <c r="VWI35" s="2"/>
      <c r="VWJ35" s="2"/>
      <c r="VWK35" s="2"/>
      <c r="VWL35" s="2"/>
      <c r="VWM35" s="2"/>
      <c r="VWN35" s="2"/>
      <c r="VWO35" s="2"/>
      <c r="VWP35" s="2"/>
      <c r="VWQ35" s="2"/>
      <c r="VWR35" s="2"/>
      <c r="VWS35" s="2"/>
      <c r="VWT35" s="2"/>
      <c r="VWU35" s="2"/>
      <c r="VWV35" s="2"/>
      <c r="VWW35" s="2"/>
      <c r="VWX35" s="2"/>
      <c r="VWY35" s="2"/>
      <c r="VWZ35" s="2"/>
      <c r="VXA35" s="2"/>
      <c r="VXB35" s="2"/>
      <c r="VXC35" s="2"/>
      <c r="VXD35" s="2"/>
      <c r="VXE35" s="2"/>
      <c r="VXF35" s="2"/>
      <c r="VXG35" s="2"/>
      <c r="VXH35" s="2"/>
      <c r="VXI35" s="2"/>
      <c r="VXJ35" s="2"/>
      <c r="VXK35" s="2"/>
      <c r="VXL35" s="2"/>
      <c r="VXM35" s="2"/>
      <c r="VXN35" s="2"/>
      <c r="VXO35" s="2"/>
      <c r="VXP35" s="2"/>
      <c r="VXQ35" s="2"/>
      <c r="VXR35" s="2"/>
      <c r="VXS35" s="2"/>
      <c r="VXT35" s="2"/>
      <c r="VXU35" s="2"/>
      <c r="VXV35" s="2"/>
      <c r="VXW35" s="2"/>
      <c r="VXX35" s="2"/>
      <c r="VXY35" s="2"/>
      <c r="VXZ35" s="2"/>
      <c r="VYA35" s="2"/>
      <c r="VYB35" s="2"/>
      <c r="VYC35" s="2"/>
      <c r="VYD35" s="2"/>
      <c r="VYE35" s="2"/>
      <c r="VYF35" s="2"/>
      <c r="VYG35" s="2"/>
      <c r="VYH35" s="2"/>
      <c r="VYI35" s="2"/>
      <c r="VYJ35" s="2"/>
      <c r="VYK35" s="2"/>
      <c r="VYL35" s="2"/>
      <c r="VYM35" s="2"/>
      <c r="VYN35" s="2"/>
      <c r="VYO35" s="2"/>
      <c r="VYP35" s="2"/>
      <c r="VYQ35" s="2"/>
      <c r="VYR35" s="2"/>
      <c r="VYS35" s="2"/>
      <c r="VYT35" s="2"/>
      <c r="VYU35" s="2"/>
      <c r="VYV35" s="2"/>
      <c r="VYW35" s="2"/>
      <c r="VYX35" s="2"/>
      <c r="VYY35" s="2"/>
      <c r="VYZ35" s="2"/>
      <c r="VZA35" s="2"/>
      <c r="VZB35" s="2"/>
      <c r="VZC35" s="2"/>
      <c r="VZD35" s="2"/>
      <c r="VZE35" s="2"/>
      <c r="VZF35" s="2"/>
      <c r="VZG35" s="2"/>
      <c r="VZH35" s="2"/>
      <c r="VZI35" s="2"/>
      <c r="VZJ35" s="2"/>
      <c r="VZK35" s="2"/>
      <c r="VZL35" s="2"/>
      <c r="VZM35" s="2"/>
      <c r="VZN35" s="2"/>
      <c r="VZO35" s="2"/>
      <c r="VZP35" s="2"/>
      <c r="VZQ35" s="2"/>
      <c r="VZR35" s="2"/>
      <c r="VZS35" s="2"/>
      <c r="VZT35" s="2"/>
      <c r="VZU35" s="2"/>
      <c r="VZV35" s="2"/>
      <c r="VZW35" s="2"/>
      <c r="VZX35" s="2"/>
      <c r="VZY35" s="2"/>
      <c r="VZZ35" s="2"/>
      <c r="WAA35" s="2"/>
      <c r="WAB35" s="2"/>
      <c r="WAC35" s="2"/>
      <c r="WAD35" s="2"/>
      <c r="WAE35" s="2"/>
      <c r="WAF35" s="2"/>
      <c r="WAG35" s="2"/>
      <c r="WAH35" s="2"/>
      <c r="WAI35" s="2"/>
      <c r="WAJ35" s="2"/>
      <c r="WAK35" s="2"/>
      <c r="WAL35" s="2"/>
      <c r="WAM35" s="2"/>
      <c r="WAN35" s="2"/>
      <c r="WAO35" s="2"/>
      <c r="WAP35" s="2"/>
      <c r="WAQ35" s="2"/>
      <c r="WAR35" s="2"/>
      <c r="WAS35" s="2"/>
      <c r="WAT35" s="2"/>
      <c r="WAU35" s="2"/>
      <c r="WAV35" s="2"/>
      <c r="WAW35" s="2"/>
      <c r="WAX35" s="2"/>
      <c r="WAY35" s="2"/>
      <c r="WAZ35" s="2"/>
      <c r="WBA35" s="2"/>
      <c r="WBB35" s="2"/>
      <c r="WBC35" s="2"/>
      <c r="WBD35" s="2"/>
      <c r="WBE35" s="2"/>
      <c r="WBF35" s="2"/>
      <c r="WBG35" s="2"/>
      <c r="WBH35" s="2"/>
      <c r="WBI35" s="2"/>
      <c r="WBJ35" s="2"/>
      <c r="WBK35" s="2"/>
      <c r="WBL35" s="2"/>
      <c r="WBM35" s="2"/>
      <c r="WBN35" s="2"/>
      <c r="WBO35" s="2"/>
      <c r="WBP35" s="2"/>
      <c r="WBQ35" s="2"/>
      <c r="WBR35" s="2"/>
      <c r="WBS35" s="2"/>
      <c r="WBT35" s="2"/>
      <c r="WBU35" s="2"/>
      <c r="WBV35" s="2"/>
      <c r="WBW35" s="2"/>
      <c r="WBX35" s="2"/>
      <c r="WBY35" s="2"/>
      <c r="WBZ35" s="2"/>
      <c r="WCA35" s="2"/>
      <c r="WCB35" s="2"/>
      <c r="WCC35" s="2"/>
      <c r="WCD35" s="2"/>
      <c r="WCE35" s="2"/>
      <c r="WCF35" s="2"/>
      <c r="WCG35" s="2"/>
      <c r="WCH35" s="2"/>
      <c r="WCI35" s="2"/>
      <c r="WCJ35" s="2"/>
      <c r="WCK35" s="2"/>
      <c r="WCL35" s="2"/>
      <c r="WCM35" s="2"/>
      <c r="WCN35" s="2"/>
      <c r="WCO35" s="2"/>
      <c r="WCP35" s="2"/>
      <c r="WCQ35" s="2"/>
      <c r="WCR35" s="2"/>
      <c r="WCS35" s="2"/>
      <c r="WCT35" s="2"/>
      <c r="WCU35" s="2"/>
      <c r="WCV35" s="2"/>
      <c r="WCW35" s="2"/>
      <c r="WCX35" s="2"/>
      <c r="WCY35" s="2"/>
      <c r="WCZ35" s="2"/>
      <c r="WDA35" s="2"/>
      <c r="WDB35" s="2"/>
      <c r="WDC35" s="2"/>
      <c r="WDD35" s="2"/>
      <c r="WDE35" s="2"/>
      <c r="WDF35" s="2"/>
      <c r="WDG35" s="2"/>
      <c r="WDH35" s="2"/>
      <c r="WDI35" s="2"/>
      <c r="WDJ35" s="2"/>
      <c r="WDK35" s="2"/>
      <c r="WDL35" s="2"/>
      <c r="WDM35" s="2"/>
      <c r="WDN35" s="2"/>
      <c r="WDO35" s="2"/>
      <c r="WDP35" s="2"/>
      <c r="WDQ35" s="2"/>
      <c r="WDR35" s="2"/>
      <c r="WDS35" s="2"/>
      <c r="WDT35" s="2"/>
      <c r="WDU35" s="2"/>
      <c r="WDV35" s="2"/>
      <c r="WDW35" s="2"/>
      <c r="WDX35" s="2"/>
      <c r="WDY35" s="2"/>
      <c r="WDZ35" s="2"/>
      <c r="WEA35" s="2"/>
      <c r="WEB35" s="2"/>
      <c r="WEC35" s="2"/>
      <c r="WED35" s="2"/>
      <c r="WEE35" s="2"/>
      <c r="WEF35" s="2"/>
      <c r="WEG35" s="2"/>
      <c r="WEH35" s="2"/>
      <c r="WEI35" s="2"/>
      <c r="WEJ35" s="2"/>
      <c r="WEK35" s="2"/>
      <c r="WEL35" s="2"/>
      <c r="WEM35" s="2"/>
      <c r="WEN35" s="2"/>
      <c r="WEO35" s="2"/>
      <c r="WEP35" s="2"/>
      <c r="WEQ35" s="2"/>
      <c r="WER35" s="2"/>
      <c r="WES35" s="2"/>
      <c r="WET35" s="2"/>
      <c r="WEU35" s="2"/>
      <c r="WEV35" s="2"/>
      <c r="WEW35" s="2"/>
      <c r="WEX35" s="2"/>
      <c r="WEY35" s="2"/>
      <c r="WEZ35" s="2"/>
      <c r="WFA35" s="2"/>
      <c r="WFB35" s="2"/>
      <c r="WFC35" s="2"/>
      <c r="WFD35" s="2"/>
      <c r="WFE35" s="2"/>
      <c r="WFF35" s="2"/>
      <c r="WFG35" s="2"/>
      <c r="WFH35" s="2"/>
      <c r="WFI35" s="2"/>
      <c r="WFJ35" s="2"/>
      <c r="WFK35" s="2"/>
      <c r="WFL35" s="2"/>
      <c r="WFM35" s="2"/>
      <c r="WFN35" s="2"/>
      <c r="WFO35" s="2"/>
      <c r="WFP35" s="2"/>
      <c r="WFQ35" s="2"/>
      <c r="WFR35" s="2"/>
      <c r="WFS35" s="2"/>
      <c r="WFT35" s="2"/>
      <c r="WFU35" s="2"/>
      <c r="WFV35" s="2"/>
      <c r="WFW35" s="2"/>
      <c r="WFX35" s="2"/>
      <c r="WFY35" s="2"/>
      <c r="WFZ35" s="2"/>
      <c r="WGA35" s="2"/>
      <c r="WGB35" s="2"/>
      <c r="WGC35" s="2"/>
      <c r="WGD35" s="2"/>
      <c r="WGE35" s="2"/>
      <c r="WGF35" s="2"/>
      <c r="WGG35" s="2"/>
      <c r="WGH35" s="2"/>
      <c r="WGI35" s="2"/>
      <c r="WGJ35" s="2"/>
      <c r="WGK35" s="2"/>
      <c r="WGL35" s="2"/>
      <c r="WGM35" s="2"/>
      <c r="WGN35" s="2"/>
      <c r="WGO35" s="2"/>
      <c r="WGP35" s="2"/>
      <c r="WGQ35" s="2"/>
      <c r="WGR35" s="2"/>
      <c r="WGS35" s="2"/>
      <c r="WGT35" s="2"/>
      <c r="WGU35" s="2"/>
      <c r="WGV35" s="2"/>
      <c r="WGW35" s="2"/>
      <c r="WGX35" s="2"/>
      <c r="WGY35" s="2"/>
      <c r="WGZ35" s="2"/>
      <c r="WHA35" s="2"/>
      <c r="WHB35" s="2"/>
      <c r="WHC35" s="2"/>
      <c r="WHD35" s="2"/>
      <c r="WHE35" s="2"/>
      <c r="WHF35" s="2"/>
      <c r="WHG35" s="2"/>
      <c r="WHH35" s="2"/>
      <c r="WHI35" s="2"/>
      <c r="WHJ35" s="2"/>
      <c r="WHK35" s="2"/>
      <c r="WHL35" s="2"/>
      <c r="WHM35" s="2"/>
      <c r="WHN35" s="2"/>
      <c r="WHO35" s="2"/>
      <c r="WHP35" s="2"/>
      <c r="WHQ35" s="2"/>
      <c r="WHR35" s="2"/>
      <c r="WHS35" s="2"/>
      <c r="WHT35" s="2"/>
      <c r="WHU35" s="2"/>
      <c r="WHV35" s="2"/>
      <c r="WHW35" s="2"/>
      <c r="WHX35" s="2"/>
      <c r="WHY35" s="2"/>
      <c r="WHZ35" s="2"/>
      <c r="WIA35" s="2"/>
      <c r="WIB35" s="2"/>
      <c r="WIC35" s="2"/>
      <c r="WID35" s="2"/>
      <c r="WIE35" s="2"/>
      <c r="WIF35" s="2"/>
      <c r="WIG35" s="2"/>
      <c r="WIH35" s="2"/>
      <c r="WII35" s="2"/>
      <c r="WIJ35" s="2"/>
      <c r="WIK35" s="2"/>
      <c r="WIL35" s="2"/>
      <c r="WIM35" s="2"/>
      <c r="WIN35" s="2"/>
      <c r="WIO35" s="2"/>
      <c r="WIP35" s="2"/>
      <c r="WIQ35" s="2"/>
      <c r="WIR35" s="2"/>
      <c r="WIS35" s="2"/>
      <c r="WIT35" s="2"/>
      <c r="WIU35" s="2"/>
      <c r="WIV35" s="2"/>
      <c r="WIW35" s="2"/>
      <c r="WIX35" s="2"/>
      <c r="WIY35" s="2"/>
      <c r="WIZ35" s="2"/>
      <c r="WJA35" s="2"/>
      <c r="WJB35" s="2"/>
      <c r="WJC35" s="2"/>
      <c r="WJD35" s="2"/>
      <c r="WJE35" s="2"/>
      <c r="WJF35" s="2"/>
      <c r="WJG35" s="2"/>
      <c r="WJH35" s="2"/>
      <c r="WJI35" s="2"/>
      <c r="WJJ35" s="2"/>
      <c r="WJK35" s="2"/>
      <c r="WJL35" s="2"/>
      <c r="WJM35" s="2"/>
      <c r="WJN35" s="2"/>
      <c r="WJO35" s="2"/>
      <c r="WJP35" s="2"/>
      <c r="WJQ35" s="2"/>
      <c r="WJR35" s="2"/>
      <c r="WJS35" s="2"/>
      <c r="WJT35" s="2"/>
      <c r="WJU35" s="2"/>
      <c r="WJV35" s="2"/>
      <c r="WJW35" s="2"/>
      <c r="WJX35" s="2"/>
      <c r="WJY35" s="2"/>
      <c r="WJZ35" s="2"/>
      <c r="WKA35" s="2"/>
      <c r="WKB35" s="2"/>
      <c r="WKC35" s="2"/>
      <c r="WKD35" s="2"/>
      <c r="WKE35" s="2"/>
      <c r="WKF35" s="2"/>
      <c r="WKG35" s="2"/>
      <c r="WKH35" s="2"/>
      <c r="WKI35" s="2"/>
      <c r="WKJ35" s="2"/>
      <c r="WKK35" s="2"/>
      <c r="WKL35" s="2"/>
      <c r="WKM35" s="2"/>
      <c r="WKN35" s="2"/>
      <c r="WKO35" s="2"/>
      <c r="WKP35" s="2"/>
      <c r="WKQ35" s="2"/>
      <c r="WKR35" s="2"/>
      <c r="WKS35" s="2"/>
      <c r="WKT35" s="2"/>
      <c r="WKU35" s="2"/>
      <c r="WKV35" s="2"/>
      <c r="WKW35" s="2"/>
      <c r="WKX35" s="2"/>
      <c r="WKY35" s="2"/>
      <c r="WKZ35" s="2"/>
      <c r="WLA35" s="2"/>
      <c r="WLB35" s="2"/>
      <c r="WLC35" s="2"/>
      <c r="WLD35" s="2"/>
      <c r="WLE35" s="2"/>
      <c r="WLF35" s="2"/>
      <c r="WLG35" s="2"/>
      <c r="WLH35" s="2"/>
      <c r="WLI35" s="2"/>
      <c r="WLJ35" s="2"/>
      <c r="WLK35" s="2"/>
      <c r="WLL35" s="2"/>
      <c r="WLM35" s="2"/>
      <c r="WLN35" s="2"/>
      <c r="WLO35" s="2"/>
      <c r="WLP35" s="2"/>
      <c r="WLQ35" s="2"/>
      <c r="WLR35" s="2"/>
      <c r="WLS35" s="2"/>
      <c r="WLT35" s="2"/>
      <c r="WLU35" s="2"/>
      <c r="WLV35" s="2"/>
      <c r="WLW35" s="2"/>
      <c r="WLX35" s="2"/>
      <c r="WLY35" s="2"/>
      <c r="WLZ35" s="2"/>
      <c r="WMA35" s="2"/>
      <c r="WMB35" s="2"/>
      <c r="WMC35" s="2"/>
      <c r="WMD35" s="2"/>
      <c r="WME35" s="2"/>
      <c r="WMF35" s="2"/>
      <c r="WMG35" s="2"/>
      <c r="WMH35" s="2"/>
      <c r="WMI35" s="2"/>
      <c r="WMJ35" s="2"/>
      <c r="WMK35" s="2"/>
      <c r="WML35" s="2"/>
      <c r="WMM35" s="2"/>
      <c r="WMN35" s="2"/>
      <c r="WMO35" s="2"/>
      <c r="WMP35" s="2"/>
      <c r="WMQ35" s="2"/>
      <c r="WMR35" s="2"/>
      <c r="WMS35" s="2"/>
      <c r="WMT35" s="2"/>
      <c r="WMU35" s="2"/>
      <c r="WMV35" s="2"/>
      <c r="WMW35" s="2"/>
      <c r="WMX35" s="2"/>
      <c r="WMY35" s="2"/>
      <c r="WMZ35" s="2"/>
      <c r="WNA35" s="2"/>
      <c r="WNB35" s="2"/>
      <c r="WNC35" s="2"/>
      <c r="WND35" s="2"/>
      <c r="WNE35" s="2"/>
      <c r="WNF35" s="2"/>
      <c r="WNG35" s="2"/>
      <c r="WNH35" s="2"/>
      <c r="WNI35" s="2"/>
      <c r="WNJ35" s="2"/>
      <c r="WNK35" s="2"/>
      <c r="WNL35" s="2"/>
      <c r="WNM35" s="2"/>
      <c r="WNN35" s="2"/>
      <c r="WNO35" s="2"/>
      <c r="WNP35" s="2"/>
      <c r="WNQ35" s="2"/>
      <c r="WNR35" s="2"/>
      <c r="WNS35" s="2"/>
      <c r="WNT35" s="2"/>
      <c r="WNU35" s="2"/>
      <c r="WNV35" s="2"/>
      <c r="WNW35" s="2"/>
      <c r="WNX35" s="2"/>
      <c r="WNY35" s="2"/>
      <c r="WNZ35" s="2"/>
      <c r="WOA35" s="2"/>
      <c r="WOB35" s="2"/>
      <c r="WOC35" s="2"/>
      <c r="WOD35" s="2"/>
      <c r="WOE35" s="2"/>
      <c r="WOF35" s="2"/>
      <c r="WOG35" s="2"/>
      <c r="WOH35" s="2"/>
      <c r="WOI35" s="2"/>
      <c r="WOJ35" s="2"/>
      <c r="WOK35" s="2"/>
      <c r="WOL35" s="2"/>
      <c r="WOM35" s="2"/>
      <c r="WON35" s="2"/>
      <c r="WOO35" s="2"/>
      <c r="WOP35" s="2"/>
      <c r="WOQ35" s="2"/>
      <c r="WOR35" s="2"/>
      <c r="WOS35" s="2"/>
      <c r="WOT35" s="2"/>
      <c r="WOU35" s="2"/>
      <c r="WOV35" s="2"/>
      <c r="WOW35" s="2"/>
      <c r="WOX35" s="2"/>
      <c r="WOY35" s="2"/>
      <c r="WOZ35" s="2"/>
      <c r="WPA35" s="2"/>
      <c r="WPB35" s="2"/>
      <c r="WPC35" s="2"/>
      <c r="WPD35" s="2"/>
      <c r="WPE35" s="2"/>
      <c r="WPF35" s="2"/>
      <c r="WPG35" s="2"/>
      <c r="WPH35" s="2"/>
      <c r="WPI35" s="2"/>
      <c r="WPJ35" s="2"/>
      <c r="WPK35" s="2"/>
      <c r="WPL35" s="2"/>
      <c r="WPM35" s="2"/>
      <c r="WPN35" s="2"/>
      <c r="WPO35" s="2"/>
      <c r="WPP35" s="2"/>
      <c r="WPQ35" s="2"/>
      <c r="WPR35" s="2"/>
      <c r="WPS35" s="2"/>
      <c r="WPT35" s="2"/>
      <c r="WPU35" s="2"/>
      <c r="WPV35" s="2"/>
      <c r="WPW35" s="2"/>
      <c r="WPX35" s="2"/>
      <c r="WPY35" s="2"/>
      <c r="WPZ35" s="2"/>
      <c r="WQA35" s="2"/>
      <c r="WQB35" s="2"/>
      <c r="WQC35" s="2"/>
      <c r="WQD35" s="2"/>
      <c r="WQE35" s="2"/>
      <c r="WQF35" s="2"/>
      <c r="WQG35" s="2"/>
      <c r="WQH35" s="2"/>
      <c r="WQI35" s="2"/>
      <c r="WQJ35" s="2"/>
      <c r="WQK35" s="2"/>
      <c r="WQL35" s="2"/>
      <c r="WQM35" s="2"/>
      <c r="WQN35" s="2"/>
      <c r="WQO35" s="2"/>
      <c r="WQP35" s="2"/>
      <c r="WQQ35" s="2"/>
      <c r="WQR35" s="2"/>
      <c r="WQS35" s="2"/>
      <c r="WQT35" s="2"/>
      <c r="WQU35" s="2"/>
      <c r="WQV35" s="2"/>
      <c r="WQW35" s="2"/>
      <c r="WQX35" s="2"/>
      <c r="WQY35" s="2"/>
      <c r="WQZ35" s="2"/>
      <c r="WRA35" s="2"/>
      <c r="WRB35" s="2"/>
      <c r="WRC35" s="2"/>
      <c r="WRD35" s="2"/>
      <c r="WRE35" s="2"/>
      <c r="WRF35" s="2"/>
      <c r="WRG35" s="2"/>
      <c r="WRH35" s="2"/>
      <c r="WRI35" s="2"/>
      <c r="WRJ35" s="2"/>
      <c r="WRK35" s="2"/>
      <c r="WRL35" s="2"/>
      <c r="WRM35" s="2"/>
      <c r="WRN35" s="2"/>
      <c r="WRO35" s="2"/>
      <c r="WRP35" s="2"/>
      <c r="WRQ35" s="2"/>
      <c r="WRR35" s="2"/>
      <c r="WRS35" s="2"/>
      <c r="WRT35" s="2"/>
      <c r="WRU35" s="2"/>
      <c r="WRV35" s="2"/>
      <c r="WRW35" s="2"/>
      <c r="WRX35" s="2"/>
      <c r="WRY35" s="2"/>
      <c r="WRZ35" s="2"/>
      <c r="WSA35" s="2"/>
      <c r="WSB35" s="2"/>
      <c r="WSC35" s="2"/>
      <c r="WSD35" s="2"/>
      <c r="WSE35" s="2"/>
      <c r="WSF35" s="2"/>
      <c r="WSG35" s="2"/>
      <c r="WSH35" s="2"/>
      <c r="WSI35" s="2"/>
      <c r="WSJ35" s="2"/>
      <c r="WSK35" s="2"/>
      <c r="WSL35" s="2"/>
      <c r="WSM35" s="2"/>
      <c r="WSN35" s="2"/>
      <c r="WSO35" s="2"/>
      <c r="WSP35" s="2"/>
      <c r="WSQ35" s="2"/>
      <c r="WSR35" s="2"/>
      <c r="WSS35" s="2"/>
      <c r="WST35" s="2"/>
      <c r="WSU35" s="2"/>
      <c r="WSV35" s="2"/>
      <c r="WSW35" s="2"/>
      <c r="WSX35" s="2"/>
      <c r="WSY35" s="2"/>
      <c r="WSZ35" s="2"/>
      <c r="WTA35" s="2"/>
      <c r="WTB35" s="2"/>
      <c r="WTC35" s="2"/>
      <c r="WTD35" s="2"/>
      <c r="WTE35" s="2"/>
      <c r="WTF35" s="2"/>
      <c r="WTG35" s="2"/>
      <c r="WTH35" s="2"/>
      <c r="WTI35" s="2"/>
      <c r="WTJ35" s="2"/>
      <c r="WTK35" s="2"/>
      <c r="WTL35" s="2"/>
      <c r="WTM35" s="2"/>
      <c r="WTN35" s="2"/>
      <c r="WTO35" s="2"/>
      <c r="WTP35" s="2"/>
      <c r="WTQ35" s="2"/>
      <c r="WTR35" s="2"/>
      <c r="WTS35" s="2"/>
      <c r="WTT35" s="2"/>
      <c r="WTU35" s="2"/>
      <c r="WTV35" s="2"/>
      <c r="WTW35" s="2"/>
      <c r="WTX35" s="2"/>
      <c r="WTY35" s="2"/>
      <c r="WTZ35" s="2"/>
      <c r="WUA35" s="2"/>
      <c r="WUB35" s="2"/>
      <c r="WUC35" s="2"/>
      <c r="WUD35" s="2"/>
      <c r="WUE35" s="2"/>
      <c r="WUF35" s="2"/>
      <c r="WUG35" s="2"/>
      <c r="WUH35" s="2"/>
      <c r="WUI35" s="2"/>
      <c r="WUJ35" s="2"/>
      <c r="WUK35" s="2"/>
      <c r="WUL35" s="2"/>
      <c r="WUM35" s="2"/>
      <c r="WUN35" s="2"/>
      <c r="WUO35" s="2"/>
      <c r="WUP35" s="2"/>
      <c r="WUQ35" s="2"/>
      <c r="WUR35" s="2"/>
      <c r="WUS35" s="2"/>
      <c r="WUT35" s="2"/>
      <c r="WUU35" s="2"/>
      <c r="WUV35" s="2"/>
      <c r="WUW35" s="2"/>
      <c r="WUX35" s="2"/>
      <c r="WUY35" s="2"/>
      <c r="WUZ35" s="2"/>
      <c r="WVA35" s="2"/>
      <c r="WVB35" s="2"/>
      <c r="WVC35" s="2"/>
      <c r="WVD35" s="2"/>
      <c r="WVE35" s="2"/>
      <c r="WVF35" s="2"/>
      <c r="WVG35" s="2"/>
      <c r="WVH35" s="2"/>
      <c r="WVI35" s="2"/>
      <c r="WVJ35" s="2"/>
      <c r="WVK35" s="2"/>
      <c r="WVL35" s="2"/>
      <c r="WVM35" s="2"/>
      <c r="WVN35" s="2"/>
      <c r="WVO35" s="2"/>
      <c r="WVP35" s="2"/>
      <c r="WVQ35" s="2"/>
      <c r="WVR35" s="2"/>
      <c r="WVS35" s="2"/>
      <c r="WVT35" s="2"/>
      <c r="WVU35" s="2"/>
      <c r="WVV35" s="2"/>
      <c r="WVW35" s="2"/>
      <c r="WVX35" s="2"/>
      <c r="WVY35" s="2"/>
      <c r="WVZ35" s="2"/>
      <c r="WWA35" s="2"/>
      <c r="WWB35" s="2"/>
      <c r="WWC35" s="2"/>
      <c r="WWD35" s="2"/>
      <c r="WWE35" s="2"/>
      <c r="WWF35" s="2"/>
      <c r="WWG35" s="2"/>
      <c r="WWH35" s="2"/>
      <c r="WWI35" s="2"/>
      <c r="WWJ35" s="2"/>
      <c r="WWK35" s="2"/>
      <c r="WWL35" s="2"/>
      <c r="WWM35" s="2"/>
      <c r="WWN35" s="2"/>
      <c r="WWO35" s="2"/>
      <c r="WWP35" s="2"/>
      <c r="WWQ35" s="2"/>
      <c r="WWR35" s="2"/>
      <c r="WWS35" s="2"/>
      <c r="WWT35" s="2"/>
      <c r="WWU35" s="2"/>
      <c r="WWV35" s="2"/>
      <c r="WWW35" s="2"/>
      <c r="WWX35" s="2"/>
      <c r="WWY35" s="2"/>
      <c r="WWZ35" s="2"/>
      <c r="WXA35" s="2"/>
      <c r="WXB35" s="2"/>
      <c r="WXC35" s="2"/>
      <c r="WXD35" s="2"/>
      <c r="WXE35" s="2"/>
      <c r="WXF35" s="2"/>
      <c r="WXG35" s="2"/>
      <c r="WXH35" s="2"/>
      <c r="WXI35" s="2"/>
      <c r="WXJ35" s="2"/>
      <c r="WXK35" s="2"/>
      <c r="WXL35" s="2"/>
      <c r="WXM35" s="2"/>
      <c r="WXN35" s="2"/>
      <c r="WXO35" s="2"/>
      <c r="WXP35" s="2"/>
      <c r="WXQ35" s="2"/>
      <c r="WXR35" s="2"/>
      <c r="WXS35" s="2"/>
      <c r="WXT35" s="2"/>
      <c r="WXU35" s="2"/>
      <c r="WXV35" s="2"/>
      <c r="WXW35" s="2"/>
      <c r="WXX35" s="2"/>
      <c r="WXY35" s="2"/>
      <c r="WXZ35" s="2"/>
      <c r="WYA35" s="2"/>
      <c r="WYB35" s="2"/>
      <c r="WYC35" s="2"/>
      <c r="WYD35" s="2"/>
      <c r="WYE35" s="2"/>
      <c r="WYF35" s="2"/>
      <c r="WYG35" s="2"/>
      <c r="WYH35" s="2"/>
      <c r="WYI35" s="2"/>
      <c r="WYJ35" s="2"/>
      <c r="WYK35" s="2"/>
      <c r="WYL35" s="2"/>
      <c r="WYM35" s="2"/>
      <c r="WYN35" s="2"/>
      <c r="WYO35" s="2"/>
      <c r="WYP35" s="2"/>
      <c r="WYQ35" s="2"/>
      <c r="WYR35" s="2"/>
      <c r="WYS35" s="2"/>
      <c r="WYT35" s="2"/>
      <c r="WYU35" s="2"/>
      <c r="WYV35" s="2"/>
      <c r="WYW35" s="2"/>
      <c r="WYX35" s="2"/>
      <c r="WYY35" s="2"/>
      <c r="WYZ35" s="2"/>
      <c r="WZA35" s="2"/>
      <c r="WZB35" s="2"/>
      <c r="WZC35" s="2"/>
      <c r="WZD35" s="2"/>
      <c r="WZE35" s="2"/>
      <c r="WZF35" s="2"/>
      <c r="WZG35" s="2"/>
      <c r="WZH35" s="2"/>
      <c r="WZI35" s="2"/>
      <c r="WZJ35" s="2"/>
      <c r="WZK35" s="2"/>
      <c r="WZL35" s="2"/>
      <c r="WZM35" s="2"/>
      <c r="WZN35" s="2"/>
      <c r="WZO35" s="2"/>
      <c r="WZP35" s="2"/>
      <c r="WZQ35" s="2"/>
      <c r="WZR35" s="2"/>
      <c r="WZS35" s="2"/>
      <c r="WZT35" s="2"/>
      <c r="WZU35" s="2"/>
      <c r="WZV35" s="2"/>
      <c r="WZW35" s="2"/>
      <c r="WZX35" s="2"/>
      <c r="WZY35" s="2"/>
      <c r="WZZ35" s="2"/>
      <c r="XAA35" s="2"/>
      <c r="XAB35" s="2"/>
      <c r="XAC35" s="2"/>
      <c r="XAD35" s="2"/>
      <c r="XAE35" s="2"/>
      <c r="XAF35" s="2"/>
      <c r="XAG35" s="2"/>
      <c r="XAH35" s="2"/>
      <c r="XAI35" s="2"/>
      <c r="XAJ35" s="2"/>
      <c r="XAK35" s="2"/>
      <c r="XAL35" s="2"/>
      <c r="XAM35" s="2"/>
      <c r="XAN35" s="2"/>
      <c r="XAO35" s="2"/>
      <c r="XAP35" s="2"/>
      <c r="XAQ35" s="2"/>
      <c r="XAR35" s="2"/>
      <c r="XAS35" s="2"/>
      <c r="XAT35" s="2"/>
      <c r="XAU35" s="2"/>
      <c r="XAV35" s="2"/>
      <c r="XAW35" s="2"/>
      <c r="XAX35" s="2"/>
      <c r="XAY35" s="2"/>
      <c r="XAZ35" s="2"/>
      <c r="XBA35" s="2"/>
      <c r="XBB35" s="2"/>
      <c r="XBC35" s="2"/>
      <c r="XBD35" s="2"/>
      <c r="XBE35" s="2"/>
      <c r="XBF35" s="2"/>
      <c r="XBG35" s="2"/>
      <c r="XBH35" s="2"/>
      <c r="XBI35" s="2"/>
      <c r="XBJ35" s="2"/>
      <c r="XBK35" s="2"/>
      <c r="XBL35" s="2"/>
      <c r="XBM35" s="2"/>
      <c r="XBN35" s="2"/>
      <c r="XBO35" s="2"/>
      <c r="XBP35" s="2"/>
      <c r="XBQ35" s="2"/>
      <c r="XBR35" s="2"/>
      <c r="XBS35" s="2"/>
      <c r="XBT35" s="2"/>
      <c r="XBU35" s="2"/>
      <c r="XBV35" s="2"/>
      <c r="XBW35" s="2"/>
      <c r="XBX35" s="2"/>
      <c r="XBY35" s="2"/>
      <c r="XBZ35" s="2"/>
      <c r="XCA35" s="2"/>
      <c r="XCB35" s="2"/>
      <c r="XCC35" s="2"/>
      <c r="XCD35" s="2"/>
      <c r="XCE35" s="2"/>
      <c r="XCF35" s="2"/>
      <c r="XCG35" s="2"/>
      <c r="XCH35" s="2"/>
      <c r="XCI35" s="2"/>
      <c r="XCJ35" s="2"/>
      <c r="XCK35" s="2"/>
      <c r="XCL35" s="2"/>
      <c r="XCM35" s="2"/>
      <c r="XCN35" s="2"/>
      <c r="XCO35" s="2"/>
      <c r="XCP35" s="2"/>
      <c r="XCQ35" s="2"/>
      <c r="XCR35" s="2"/>
      <c r="XCS35" s="2"/>
      <c r="XCT35" s="2"/>
      <c r="XCU35" s="2"/>
      <c r="XCV35" s="2"/>
      <c r="XCW35" s="2"/>
      <c r="XCX35" s="2"/>
      <c r="XCY35" s="2"/>
      <c r="XCZ35" s="2"/>
      <c r="XDA35" s="2"/>
      <c r="XDB35" s="2"/>
      <c r="XDC35" s="2"/>
      <c r="XDD35" s="2"/>
      <c r="XDE35" s="2"/>
      <c r="XDF35" s="2"/>
      <c r="XDG35" s="2"/>
      <c r="XDH35" s="2"/>
      <c r="XDI35" s="2"/>
      <c r="XDJ35" s="2"/>
      <c r="XDK35" s="2"/>
      <c r="XDL35" s="2"/>
      <c r="XDM35" s="2"/>
      <c r="XDN35" s="2"/>
      <c r="XDO35" s="2"/>
      <c r="XDP35" s="2"/>
      <c r="XDQ35" s="2"/>
      <c r="XDR35" s="2"/>
      <c r="XDS35" s="2"/>
      <c r="XDT35" s="2"/>
      <c r="XDU35" s="2"/>
      <c r="XDV35" s="2"/>
      <c r="XDW35" s="2"/>
      <c r="XDX35" s="2"/>
      <c r="XDY35" s="2"/>
      <c r="XDZ35" s="2"/>
      <c r="XEA35" s="2"/>
      <c r="XEB35" s="2"/>
      <c r="XEC35" s="2"/>
      <c r="XED35" s="2"/>
      <c r="XEE35" s="2"/>
      <c r="XEF35" s="2"/>
      <c r="XEG35" s="2"/>
      <c r="XEH35" s="2"/>
      <c r="XEI35" s="2"/>
      <c r="XEJ35" s="2"/>
      <c r="XEK35" s="2"/>
      <c r="XEL35" s="2"/>
      <c r="XEM35" s="2"/>
      <c r="XEN35" s="2"/>
      <c r="XEO35" s="2"/>
      <c r="XEP35" s="2"/>
      <c r="XEQ35" s="2"/>
      <c r="XER35" s="2"/>
      <c r="XES35" s="2"/>
      <c r="XET35" s="2"/>
      <c r="XEU35" s="2"/>
      <c r="XEV35" s="2"/>
      <c r="XEW35" s="2"/>
      <c r="XEX35" s="2"/>
      <c r="XEY35" s="2"/>
      <c r="XEZ35" s="2"/>
      <c r="XFA35" s="2"/>
      <c r="XFB35" s="2"/>
      <c r="XFC35" s="2"/>
      <c r="XFD35" s="2"/>
    </row>
    <row r="36" spans="1:16384" x14ac:dyDescent="0.2">
      <c r="B36" s="342"/>
      <c r="C36" s="279" t="s">
        <v>70</v>
      </c>
      <c r="D36" s="260" t="s">
        <v>88</v>
      </c>
      <c r="E36" s="344"/>
    </row>
    <row r="37" spans="1:16384" x14ac:dyDescent="0.2">
      <c r="B37" s="342"/>
      <c r="C37" s="279" t="s">
        <v>162</v>
      </c>
      <c r="D37" s="260" t="s">
        <v>88</v>
      </c>
      <c r="E37" s="344"/>
    </row>
    <row r="38" spans="1:16384" x14ac:dyDescent="0.2">
      <c r="B38" s="342"/>
      <c r="C38" s="279" t="s">
        <v>163</v>
      </c>
      <c r="D38" s="260" t="s">
        <v>88</v>
      </c>
      <c r="E38" s="344"/>
    </row>
    <row r="39" spans="1:16384" x14ac:dyDescent="0.2">
      <c r="B39" s="342"/>
      <c r="C39" s="279" t="s">
        <v>166</v>
      </c>
      <c r="D39" s="260" t="s">
        <v>88</v>
      </c>
      <c r="E39" s="344"/>
    </row>
    <row r="40" spans="1:16384" x14ac:dyDescent="0.2">
      <c r="B40" s="342"/>
      <c r="C40" s="279" t="s">
        <v>150</v>
      </c>
      <c r="D40" s="260" t="s">
        <v>88</v>
      </c>
      <c r="E40" s="344"/>
    </row>
    <row r="41" spans="1:16384" x14ac:dyDescent="0.2">
      <c r="B41" s="342"/>
      <c r="C41" s="279" t="s">
        <v>151</v>
      </c>
      <c r="D41" s="260" t="s">
        <v>88</v>
      </c>
      <c r="E41" s="344"/>
    </row>
    <row r="42" spans="1:16384" x14ac:dyDescent="0.2">
      <c r="B42" s="342"/>
      <c r="C42" s="279" t="s">
        <v>167</v>
      </c>
      <c r="D42" s="260" t="s">
        <v>88</v>
      </c>
      <c r="E42" s="344"/>
    </row>
    <row r="43" spans="1:16384" x14ac:dyDescent="0.2">
      <c r="B43" s="342"/>
      <c r="C43" s="279" t="s">
        <v>168</v>
      </c>
      <c r="D43" s="260" t="s">
        <v>88</v>
      </c>
      <c r="E43" s="344"/>
    </row>
    <row r="44" spans="1:16384" x14ac:dyDescent="0.2">
      <c r="B44" s="342"/>
      <c r="C44" s="279" t="s">
        <v>152</v>
      </c>
      <c r="D44" s="260" t="s">
        <v>88</v>
      </c>
      <c r="E44" s="344"/>
    </row>
    <row r="45" spans="1:16384" x14ac:dyDescent="0.2">
      <c r="B45" s="342"/>
      <c r="C45" s="279" t="s">
        <v>169</v>
      </c>
      <c r="D45" s="260" t="s">
        <v>88</v>
      </c>
      <c r="E45" s="344"/>
    </row>
    <row r="46" spans="1:16384" x14ac:dyDescent="0.2">
      <c r="B46" s="342"/>
      <c r="C46" s="279" t="s">
        <v>158</v>
      </c>
      <c r="D46" s="260" t="s">
        <v>88</v>
      </c>
      <c r="E46" s="344"/>
    </row>
    <row r="47" spans="1:16384" x14ac:dyDescent="0.2">
      <c r="B47" s="342"/>
      <c r="C47" s="279" t="s">
        <v>153</v>
      </c>
      <c r="D47" s="260" t="s">
        <v>88</v>
      </c>
      <c r="E47" s="344"/>
    </row>
    <row r="48" spans="1:16384" x14ac:dyDescent="0.2">
      <c r="B48" s="342"/>
      <c r="C48" s="279" t="s">
        <v>154</v>
      </c>
      <c r="D48" s="260" t="s">
        <v>88</v>
      </c>
      <c r="E48" s="344"/>
    </row>
    <row r="49" spans="2:5" x14ac:dyDescent="0.2">
      <c r="B49" s="342"/>
      <c r="C49" s="280" t="s">
        <v>155</v>
      </c>
      <c r="D49" s="261" t="s">
        <v>88</v>
      </c>
      <c r="E49" s="344"/>
    </row>
    <row r="50" spans="2:5" x14ac:dyDescent="0.2">
      <c r="B50" s="345"/>
      <c r="C50" s="346"/>
      <c r="D50" s="346"/>
      <c r="E50" s="347"/>
    </row>
  </sheetData>
  <conditionalFormatting sqref="D22">
    <cfRule type="cellIs" dxfId="45" priority="3" stopIfTrue="1" operator="equal">
      <formula>TRUE</formula>
    </cfRule>
  </conditionalFormatting>
  <conditionalFormatting sqref="I4">
    <cfRule type="cellIs" dxfId="44" priority="1" stopIfTrue="1" operator="equal">
      <formula>TRUE</formula>
    </cfRule>
  </conditionalFormatting>
  <dataValidations disablePrompts="1" count="5">
    <dataValidation type="list" allowBlank="1" showInputMessage="1" showErrorMessage="1" sqref="IY17:IY18 SU17:SU18 ACQ17:ACQ18 AMM17:AMM18 AWI17:AWI18 BGE17:BGE18 BQA17:BQA18 BZW17:BZW18 CJS17:CJS18 CTO17:CTO18 DDK17:DDK18 DNG17:DNG18 DXC17:DXC18 EGY17:EGY18 EQU17:EQU18 FAQ17:FAQ18 FKM17:FKM18 FUI17:FUI18 GEE17:GEE18 GOA17:GOA18 GXW17:GXW18 HHS17:HHS18 HRO17:HRO18 IBK17:IBK18 ILG17:ILG18 IVC17:IVC18 JEY17:JEY18 JOU17:JOU18 JYQ17:JYQ18 KIM17:KIM18 KSI17:KSI18 LCE17:LCE18 LMA17:LMA18 LVW17:LVW18 MFS17:MFS18 MPO17:MPO18 MZK17:MZK18 NJG17:NJG18 NTC17:NTC18 OCY17:OCY18 OMU17:OMU18 OWQ17:OWQ18 PGM17:PGM18 PQI17:PQI18 QAE17:QAE18 QKA17:QKA18 QTW17:QTW18 RDS17:RDS18 RNO17:RNO18 RXK17:RXK18 SHG17:SHG18 SRC17:SRC18 TAY17:TAY18 TKU17:TKU18 TUQ17:TUQ18 UEM17:UEM18 UOI17:UOI18 UYE17:UYE18 VIA17:VIA18 VRW17:VRW18 WBS17:WBS18 WLO17:WLO18 WVK17:WVK18 D65548:D65549 IY65553:IY65554 SU65553:SU65554 ACQ65553:ACQ65554 AMM65553:AMM65554 AWI65553:AWI65554 BGE65553:BGE65554 BQA65553:BQA65554 BZW65553:BZW65554 CJS65553:CJS65554 CTO65553:CTO65554 DDK65553:DDK65554 DNG65553:DNG65554 DXC65553:DXC65554 EGY65553:EGY65554 EQU65553:EQU65554 FAQ65553:FAQ65554 FKM65553:FKM65554 FUI65553:FUI65554 GEE65553:GEE65554 GOA65553:GOA65554 GXW65553:GXW65554 HHS65553:HHS65554 HRO65553:HRO65554 IBK65553:IBK65554 ILG65553:ILG65554 IVC65553:IVC65554 JEY65553:JEY65554 JOU65553:JOU65554 JYQ65553:JYQ65554 KIM65553:KIM65554 KSI65553:KSI65554 LCE65553:LCE65554 LMA65553:LMA65554 LVW65553:LVW65554 MFS65553:MFS65554 MPO65553:MPO65554 MZK65553:MZK65554 NJG65553:NJG65554 NTC65553:NTC65554 OCY65553:OCY65554 OMU65553:OMU65554 OWQ65553:OWQ65554 PGM65553:PGM65554 PQI65553:PQI65554 QAE65553:QAE65554 QKA65553:QKA65554 QTW65553:QTW65554 RDS65553:RDS65554 RNO65553:RNO65554 RXK65553:RXK65554 SHG65553:SHG65554 SRC65553:SRC65554 TAY65553:TAY65554 TKU65553:TKU65554 TUQ65553:TUQ65554 UEM65553:UEM65554 UOI65553:UOI65554 UYE65553:UYE65554 VIA65553:VIA65554 VRW65553:VRW65554 WBS65553:WBS65554 WLO65553:WLO65554 WVK65553:WVK65554 D131084:D131085 IY131089:IY131090 SU131089:SU131090 ACQ131089:ACQ131090 AMM131089:AMM131090 AWI131089:AWI131090 BGE131089:BGE131090 BQA131089:BQA131090 BZW131089:BZW131090 CJS131089:CJS131090 CTO131089:CTO131090 DDK131089:DDK131090 DNG131089:DNG131090 DXC131089:DXC131090 EGY131089:EGY131090 EQU131089:EQU131090 FAQ131089:FAQ131090 FKM131089:FKM131090 FUI131089:FUI131090 GEE131089:GEE131090 GOA131089:GOA131090 GXW131089:GXW131090 HHS131089:HHS131090 HRO131089:HRO131090 IBK131089:IBK131090 ILG131089:ILG131090 IVC131089:IVC131090 JEY131089:JEY131090 JOU131089:JOU131090 JYQ131089:JYQ131090 KIM131089:KIM131090 KSI131089:KSI131090 LCE131089:LCE131090 LMA131089:LMA131090 LVW131089:LVW131090 MFS131089:MFS131090 MPO131089:MPO131090 MZK131089:MZK131090 NJG131089:NJG131090 NTC131089:NTC131090 OCY131089:OCY131090 OMU131089:OMU131090 OWQ131089:OWQ131090 PGM131089:PGM131090 PQI131089:PQI131090 QAE131089:QAE131090 QKA131089:QKA131090 QTW131089:QTW131090 RDS131089:RDS131090 RNO131089:RNO131090 RXK131089:RXK131090 SHG131089:SHG131090 SRC131089:SRC131090 TAY131089:TAY131090 TKU131089:TKU131090 TUQ131089:TUQ131090 UEM131089:UEM131090 UOI131089:UOI131090 UYE131089:UYE131090 VIA131089:VIA131090 VRW131089:VRW131090 WBS131089:WBS131090 WLO131089:WLO131090 WVK131089:WVK131090 D196620:D196621 IY196625:IY196626 SU196625:SU196626 ACQ196625:ACQ196626 AMM196625:AMM196626 AWI196625:AWI196626 BGE196625:BGE196626 BQA196625:BQA196626 BZW196625:BZW196626 CJS196625:CJS196626 CTO196625:CTO196626 DDK196625:DDK196626 DNG196625:DNG196626 DXC196625:DXC196626 EGY196625:EGY196626 EQU196625:EQU196626 FAQ196625:FAQ196626 FKM196625:FKM196626 FUI196625:FUI196626 GEE196625:GEE196626 GOA196625:GOA196626 GXW196625:GXW196626 HHS196625:HHS196626 HRO196625:HRO196626 IBK196625:IBK196626 ILG196625:ILG196626 IVC196625:IVC196626 JEY196625:JEY196626 JOU196625:JOU196626 JYQ196625:JYQ196626 KIM196625:KIM196626 KSI196625:KSI196626 LCE196625:LCE196626 LMA196625:LMA196626 LVW196625:LVW196626 MFS196625:MFS196626 MPO196625:MPO196626 MZK196625:MZK196626 NJG196625:NJG196626 NTC196625:NTC196626 OCY196625:OCY196626 OMU196625:OMU196626 OWQ196625:OWQ196626 PGM196625:PGM196626 PQI196625:PQI196626 QAE196625:QAE196626 QKA196625:QKA196626 QTW196625:QTW196626 RDS196625:RDS196626 RNO196625:RNO196626 RXK196625:RXK196626 SHG196625:SHG196626 SRC196625:SRC196626 TAY196625:TAY196626 TKU196625:TKU196626 TUQ196625:TUQ196626 UEM196625:UEM196626 UOI196625:UOI196626 UYE196625:UYE196626 VIA196625:VIA196626 VRW196625:VRW196626 WBS196625:WBS196626 WLO196625:WLO196626 WVK196625:WVK196626 D262156:D262157 IY262161:IY262162 SU262161:SU262162 ACQ262161:ACQ262162 AMM262161:AMM262162 AWI262161:AWI262162 BGE262161:BGE262162 BQA262161:BQA262162 BZW262161:BZW262162 CJS262161:CJS262162 CTO262161:CTO262162 DDK262161:DDK262162 DNG262161:DNG262162 DXC262161:DXC262162 EGY262161:EGY262162 EQU262161:EQU262162 FAQ262161:FAQ262162 FKM262161:FKM262162 FUI262161:FUI262162 GEE262161:GEE262162 GOA262161:GOA262162 GXW262161:GXW262162 HHS262161:HHS262162 HRO262161:HRO262162 IBK262161:IBK262162 ILG262161:ILG262162 IVC262161:IVC262162 JEY262161:JEY262162 JOU262161:JOU262162 JYQ262161:JYQ262162 KIM262161:KIM262162 KSI262161:KSI262162 LCE262161:LCE262162 LMA262161:LMA262162 LVW262161:LVW262162 MFS262161:MFS262162 MPO262161:MPO262162 MZK262161:MZK262162 NJG262161:NJG262162 NTC262161:NTC262162 OCY262161:OCY262162 OMU262161:OMU262162 OWQ262161:OWQ262162 PGM262161:PGM262162 PQI262161:PQI262162 QAE262161:QAE262162 QKA262161:QKA262162 QTW262161:QTW262162 RDS262161:RDS262162 RNO262161:RNO262162 RXK262161:RXK262162 SHG262161:SHG262162 SRC262161:SRC262162 TAY262161:TAY262162 TKU262161:TKU262162 TUQ262161:TUQ262162 UEM262161:UEM262162 UOI262161:UOI262162 UYE262161:UYE262162 VIA262161:VIA262162 VRW262161:VRW262162 WBS262161:WBS262162 WLO262161:WLO262162 WVK262161:WVK262162 D327692:D327693 IY327697:IY327698 SU327697:SU327698 ACQ327697:ACQ327698 AMM327697:AMM327698 AWI327697:AWI327698 BGE327697:BGE327698 BQA327697:BQA327698 BZW327697:BZW327698 CJS327697:CJS327698 CTO327697:CTO327698 DDK327697:DDK327698 DNG327697:DNG327698 DXC327697:DXC327698 EGY327697:EGY327698 EQU327697:EQU327698 FAQ327697:FAQ327698 FKM327697:FKM327698 FUI327697:FUI327698 GEE327697:GEE327698 GOA327697:GOA327698 GXW327697:GXW327698 HHS327697:HHS327698 HRO327697:HRO327698 IBK327697:IBK327698 ILG327697:ILG327698 IVC327697:IVC327698 JEY327697:JEY327698 JOU327697:JOU327698 JYQ327697:JYQ327698 KIM327697:KIM327698 KSI327697:KSI327698 LCE327697:LCE327698 LMA327697:LMA327698 LVW327697:LVW327698 MFS327697:MFS327698 MPO327697:MPO327698 MZK327697:MZK327698 NJG327697:NJG327698 NTC327697:NTC327698 OCY327697:OCY327698 OMU327697:OMU327698 OWQ327697:OWQ327698 PGM327697:PGM327698 PQI327697:PQI327698 QAE327697:QAE327698 QKA327697:QKA327698 QTW327697:QTW327698 RDS327697:RDS327698 RNO327697:RNO327698 RXK327697:RXK327698 SHG327697:SHG327698 SRC327697:SRC327698 TAY327697:TAY327698 TKU327697:TKU327698 TUQ327697:TUQ327698 UEM327697:UEM327698 UOI327697:UOI327698 UYE327697:UYE327698 VIA327697:VIA327698 VRW327697:VRW327698 WBS327697:WBS327698 WLO327697:WLO327698 WVK327697:WVK327698 D393228:D393229 IY393233:IY393234 SU393233:SU393234 ACQ393233:ACQ393234 AMM393233:AMM393234 AWI393233:AWI393234 BGE393233:BGE393234 BQA393233:BQA393234 BZW393233:BZW393234 CJS393233:CJS393234 CTO393233:CTO393234 DDK393233:DDK393234 DNG393233:DNG393234 DXC393233:DXC393234 EGY393233:EGY393234 EQU393233:EQU393234 FAQ393233:FAQ393234 FKM393233:FKM393234 FUI393233:FUI393234 GEE393233:GEE393234 GOA393233:GOA393234 GXW393233:GXW393234 HHS393233:HHS393234 HRO393233:HRO393234 IBK393233:IBK393234 ILG393233:ILG393234 IVC393233:IVC393234 JEY393233:JEY393234 JOU393233:JOU393234 JYQ393233:JYQ393234 KIM393233:KIM393234 KSI393233:KSI393234 LCE393233:LCE393234 LMA393233:LMA393234 LVW393233:LVW393234 MFS393233:MFS393234 MPO393233:MPO393234 MZK393233:MZK393234 NJG393233:NJG393234 NTC393233:NTC393234 OCY393233:OCY393234 OMU393233:OMU393234 OWQ393233:OWQ393234 PGM393233:PGM393234 PQI393233:PQI393234 QAE393233:QAE393234 QKA393233:QKA393234 QTW393233:QTW393234 RDS393233:RDS393234 RNO393233:RNO393234 RXK393233:RXK393234 SHG393233:SHG393234 SRC393233:SRC393234 TAY393233:TAY393234 TKU393233:TKU393234 TUQ393233:TUQ393234 UEM393233:UEM393234 UOI393233:UOI393234 UYE393233:UYE393234 VIA393233:VIA393234 VRW393233:VRW393234 WBS393233:WBS393234 WLO393233:WLO393234 WVK393233:WVK393234 D458764:D458765 IY458769:IY458770 SU458769:SU458770 ACQ458769:ACQ458770 AMM458769:AMM458770 AWI458769:AWI458770 BGE458769:BGE458770 BQA458769:BQA458770 BZW458769:BZW458770 CJS458769:CJS458770 CTO458769:CTO458770 DDK458769:DDK458770 DNG458769:DNG458770 DXC458769:DXC458770 EGY458769:EGY458770 EQU458769:EQU458770 FAQ458769:FAQ458770 FKM458769:FKM458770 FUI458769:FUI458770 GEE458769:GEE458770 GOA458769:GOA458770 GXW458769:GXW458770 HHS458769:HHS458770 HRO458769:HRO458770 IBK458769:IBK458770 ILG458769:ILG458770 IVC458769:IVC458770 JEY458769:JEY458770 JOU458769:JOU458770 JYQ458769:JYQ458770 KIM458769:KIM458770 KSI458769:KSI458770 LCE458769:LCE458770 LMA458769:LMA458770 LVW458769:LVW458770 MFS458769:MFS458770 MPO458769:MPO458770 MZK458769:MZK458770 NJG458769:NJG458770 NTC458769:NTC458770 OCY458769:OCY458770 OMU458769:OMU458770 OWQ458769:OWQ458770 PGM458769:PGM458770 PQI458769:PQI458770 QAE458769:QAE458770 QKA458769:QKA458770 QTW458769:QTW458770 RDS458769:RDS458770 RNO458769:RNO458770 RXK458769:RXK458770 SHG458769:SHG458770 SRC458769:SRC458770 TAY458769:TAY458770 TKU458769:TKU458770 TUQ458769:TUQ458770 UEM458769:UEM458770 UOI458769:UOI458770 UYE458769:UYE458770 VIA458769:VIA458770 VRW458769:VRW458770 WBS458769:WBS458770 WLO458769:WLO458770 WVK458769:WVK458770 D524300:D524301 IY524305:IY524306 SU524305:SU524306 ACQ524305:ACQ524306 AMM524305:AMM524306 AWI524305:AWI524306 BGE524305:BGE524306 BQA524305:BQA524306 BZW524305:BZW524306 CJS524305:CJS524306 CTO524305:CTO524306 DDK524305:DDK524306 DNG524305:DNG524306 DXC524305:DXC524306 EGY524305:EGY524306 EQU524305:EQU524306 FAQ524305:FAQ524306 FKM524305:FKM524306 FUI524305:FUI524306 GEE524305:GEE524306 GOA524305:GOA524306 GXW524305:GXW524306 HHS524305:HHS524306 HRO524305:HRO524306 IBK524305:IBK524306 ILG524305:ILG524306 IVC524305:IVC524306 JEY524305:JEY524306 JOU524305:JOU524306 JYQ524305:JYQ524306 KIM524305:KIM524306 KSI524305:KSI524306 LCE524305:LCE524306 LMA524305:LMA524306 LVW524305:LVW524306 MFS524305:MFS524306 MPO524305:MPO524306 MZK524305:MZK524306 NJG524305:NJG524306 NTC524305:NTC524306 OCY524305:OCY524306 OMU524305:OMU524306 OWQ524305:OWQ524306 PGM524305:PGM524306 PQI524305:PQI524306 QAE524305:QAE524306 QKA524305:QKA524306 QTW524305:QTW524306 RDS524305:RDS524306 RNO524305:RNO524306 RXK524305:RXK524306 SHG524305:SHG524306 SRC524305:SRC524306 TAY524305:TAY524306 TKU524305:TKU524306 TUQ524305:TUQ524306 UEM524305:UEM524306 UOI524305:UOI524306 UYE524305:UYE524306 VIA524305:VIA524306 VRW524305:VRW524306 WBS524305:WBS524306 WLO524305:WLO524306 WVK524305:WVK524306 D589836:D589837 IY589841:IY589842 SU589841:SU589842 ACQ589841:ACQ589842 AMM589841:AMM589842 AWI589841:AWI589842 BGE589841:BGE589842 BQA589841:BQA589842 BZW589841:BZW589842 CJS589841:CJS589842 CTO589841:CTO589842 DDK589841:DDK589842 DNG589841:DNG589842 DXC589841:DXC589842 EGY589841:EGY589842 EQU589841:EQU589842 FAQ589841:FAQ589842 FKM589841:FKM589842 FUI589841:FUI589842 GEE589841:GEE589842 GOA589841:GOA589842 GXW589841:GXW589842 HHS589841:HHS589842 HRO589841:HRO589842 IBK589841:IBK589842 ILG589841:ILG589842 IVC589841:IVC589842 JEY589841:JEY589842 JOU589841:JOU589842 JYQ589841:JYQ589842 KIM589841:KIM589842 KSI589841:KSI589842 LCE589841:LCE589842 LMA589841:LMA589842 LVW589841:LVW589842 MFS589841:MFS589842 MPO589841:MPO589842 MZK589841:MZK589842 NJG589841:NJG589842 NTC589841:NTC589842 OCY589841:OCY589842 OMU589841:OMU589842 OWQ589841:OWQ589842 PGM589841:PGM589842 PQI589841:PQI589842 QAE589841:QAE589842 QKA589841:QKA589842 QTW589841:QTW589842 RDS589841:RDS589842 RNO589841:RNO589842 RXK589841:RXK589842 SHG589841:SHG589842 SRC589841:SRC589842 TAY589841:TAY589842 TKU589841:TKU589842 TUQ589841:TUQ589842 UEM589841:UEM589842 UOI589841:UOI589842 UYE589841:UYE589842 VIA589841:VIA589842 VRW589841:VRW589842 WBS589841:WBS589842 WLO589841:WLO589842 WVK589841:WVK589842 D655372:D655373 IY655377:IY655378 SU655377:SU655378 ACQ655377:ACQ655378 AMM655377:AMM655378 AWI655377:AWI655378 BGE655377:BGE655378 BQA655377:BQA655378 BZW655377:BZW655378 CJS655377:CJS655378 CTO655377:CTO655378 DDK655377:DDK655378 DNG655377:DNG655378 DXC655377:DXC655378 EGY655377:EGY655378 EQU655377:EQU655378 FAQ655377:FAQ655378 FKM655377:FKM655378 FUI655377:FUI655378 GEE655377:GEE655378 GOA655377:GOA655378 GXW655377:GXW655378 HHS655377:HHS655378 HRO655377:HRO655378 IBK655377:IBK655378 ILG655377:ILG655378 IVC655377:IVC655378 JEY655377:JEY655378 JOU655377:JOU655378 JYQ655377:JYQ655378 KIM655377:KIM655378 KSI655377:KSI655378 LCE655377:LCE655378 LMA655377:LMA655378 LVW655377:LVW655378 MFS655377:MFS655378 MPO655377:MPO655378 MZK655377:MZK655378 NJG655377:NJG655378 NTC655377:NTC655378 OCY655377:OCY655378 OMU655377:OMU655378 OWQ655377:OWQ655378 PGM655377:PGM655378 PQI655377:PQI655378 QAE655377:QAE655378 QKA655377:QKA655378 QTW655377:QTW655378 RDS655377:RDS655378 RNO655377:RNO655378 RXK655377:RXK655378 SHG655377:SHG655378 SRC655377:SRC655378 TAY655377:TAY655378 TKU655377:TKU655378 TUQ655377:TUQ655378 UEM655377:UEM655378 UOI655377:UOI655378 UYE655377:UYE655378 VIA655377:VIA655378 VRW655377:VRW655378 WBS655377:WBS655378 WLO655377:WLO655378 WVK655377:WVK655378 D720908:D720909 IY720913:IY720914 SU720913:SU720914 ACQ720913:ACQ720914 AMM720913:AMM720914 AWI720913:AWI720914 BGE720913:BGE720914 BQA720913:BQA720914 BZW720913:BZW720914 CJS720913:CJS720914 CTO720913:CTO720914 DDK720913:DDK720914 DNG720913:DNG720914 DXC720913:DXC720914 EGY720913:EGY720914 EQU720913:EQU720914 FAQ720913:FAQ720914 FKM720913:FKM720914 FUI720913:FUI720914 GEE720913:GEE720914 GOA720913:GOA720914 GXW720913:GXW720914 HHS720913:HHS720914 HRO720913:HRO720914 IBK720913:IBK720914 ILG720913:ILG720914 IVC720913:IVC720914 JEY720913:JEY720914 JOU720913:JOU720914 JYQ720913:JYQ720914 KIM720913:KIM720914 KSI720913:KSI720914 LCE720913:LCE720914 LMA720913:LMA720914 LVW720913:LVW720914 MFS720913:MFS720914 MPO720913:MPO720914 MZK720913:MZK720914 NJG720913:NJG720914 NTC720913:NTC720914 OCY720913:OCY720914 OMU720913:OMU720914 OWQ720913:OWQ720914 PGM720913:PGM720914 PQI720913:PQI720914 QAE720913:QAE720914 QKA720913:QKA720914 QTW720913:QTW720914 RDS720913:RDS720914 RNO720913:RNO720914 RXK720913:RXK720914 SHG720913:SHG720914 SRC720913:SRC720914 TAY720913:TAY720914 TKU720913:TKU720914 TUQ720913:TUQ720914 UEM720913:UEM720914 UOI720913:UOI720914 UYE720913:UYE720914 VIA720913:VIA720914 VRW720913:VRW720914 WBS720913:WBS720914 WLO720913:WLO720914 WVK720913:WVK720914 D786444:D786445 IY786449:IY786450 SU786449:SU786450 ACQ786449:ACQ786450 AMM786449:AMM786450 AWI786449:AWI786450 BGE786449:BGE786450 BQA786449:BQA786450 BZW786449:BZW786450 CJS786449:CJS786450 CTO786449:CTO786450 DDK786449:DDK786450 DNG786449:DNG786450 DXC786449:DXC786450 EGY786449:EGY786450 EQU786449:EQU786450 FAQ786449:FAQ786450 FKM786449:FKM786450 FUI786449:FUI786450 GEE786449:GEE786450 GOA786449:GOA786450 GXW786449:GXW786450 HHS786449:HHS786450 HRO786449:HRO786450 IBK786449:IBK786450 ILG786449:ILG786450 IVC786449:IVC786450 JEY786449:JEY786450 JOU786449:JOU786450 JYQ786449:JYQ786450 KIM786449:KIM786450 KSI786449:KSI786450 LCE786449:LCE786450 LMA786449:LMA786450 LVW786449:LVW786450 MFS786449:MFS786450 MPO786449:MPO786450 MZK786449:MZK786450 NJG786449:NJG786450 NTC786449:NTC786450 OCY786449:OCY786450 OMU786449:OMU786450 OWQ786449:OWQ786450 PGM786449:PGM786450 PQI786449:PQI786450 QAE786449:QAE786450 QKA786449:QKA786450 QTW786449:QTW786450 RDS786449:RDS786450 RNO786449:RNO786450 RXK786449:RXK786450 SHG786449:SHG786450 SRC786449:SRC786450 TAY786449:TAY786450 TKU786449:TKU786450 TUQ786449:TUQ786450 UEM786449:UEM786450 UOI786449:UOI786450 UYE786449:UYE786450 VIA786449:VIA786450 VRW786449:VRW786450 WBS786449:WBS786450 WLO786449:WLO786450 WVK786449:WVK786450 D851980:D851981 IY851985:IY851986 SU851985:SU851986 ACQ851985:ACQ851986 AMM851985:AMM851986 AWI851985:AWI851986 BGE851985:BGE851986 BQA851985:BQA851986 BZW851985:BZW851986 CJS851985:CJS851986 CTO851985:CTO851986 DDK851985:DDK851986 DNG851985:DNG851986 DXC851985:DXC851986 EGY851985:EGY851986 EQU851985:EQU851986 FAQ851985:FAQ851986 FKM851985:FKM851986 FUI851985:FUI851986 GEE851985:GEE851986 GOA851985:GOA851986 GXW851985:GXW851986 HHS851985:HHS851986 HRO851985:HRO851986 IBK851985:IBK851986 ILG851985:ILG851986 IVC851985:IVC851986 JEY851985:JEY851986 JOU851985:JOU851986 JYQ851985:JYQ851986 KIM851985:KIM851986 KSI851985:KSI851986 LCE851985:LCE851986 LMA851985:LMA851986 LVW851985:LVW851986 MFS851985:MFS851986 MPO851985:MPO851986 MZK851985:MZK851986 NJG851985:NJG851986 NTC851985:NTC851986 OCY851985:OCY851986 OMU851985:OMU851986 OWQ851985:OWQ851986 PGM851985:PGM851986 PQI851985:PQI851986 QAE851985:QAE851986 QKA851985:QKA851986 QTW851985:QTW851986 RDS851985:RDS851986 RNO851985:RNO851986 RXK851985:RXK851986 SHG851985:SHG851986 SRC851985:SRC851986 TAY851985:TAY851986 TKU851985:TKU851986 TUQ851985:TUQ851986 UEM851985:UEM851986 UOI851985:UOI851986 UYE851985:UYE851986 VIA851985:VIA851986 VRW851985:VRW851986 WBS851985:WBS851986 WLO851985:WLO851986 WVK851985:WVK851986 D917516:D917517 IY917521:IY917522 SU917521:SU917522 ACQ917521:ACQ917522 AMM917521:AMM917522 AWI917521:AWI917522 BGE917521:BGE917522 BQA917521:BQA917522 BZW917521:BZW917522 CJS917521:CJS917522 CTO917521:CTO917522 DDK917521:DDK917522 DNG917521:DNG917522 DXC917521:DXC917522 EGY917521:EGY917522 EQU917521:EQU917522 FAQ917521:FAQ917522 FKM917521:FKM917522 FUI917521:FUI917522 GEE917521:GEE917522 GOA917521:GOA917522 GXW917521:GXW917522 HHS917521:HHS917522 HRO917521:HRO917522 IBK917521:IBK917522 ILG917521:ILG917522 IVC917521:IVC917522 JEY917521:JEY917522 JOU917521:JOU917522 JYQ917521:JYQ917522 KIM917521:KIM917522 KSI917521:KSI917522 LCE917521:LCE917522 LMA917521:LMA917522 LVW917521:LVW917522 MFS917521:MFS917522 MPO917521:MPO917522 MZK917521:MZK917522 NJG917521:NJG917522 NTC917521:NTC917522 OCY917521:OCY917522 OMU917521:OMU917522 OWQ917521:OWQ917522 PGM917521:PGM917522 PQI917521:PQI917522 QAE917521:QAE917522 QKA917521:QKA917522 QTW917521:QTW917522 RDS917521:RDS917522 RNO917521:RNO917522 RXK917521:RXK917522 SHG917521:SHG917522 SRC917521:SRC917522 TAY917521:TAY917522 TKU917521:TKU917522 TUQ917521:TUQ917522 UEM917521:UEM917522 UOI917521:UOI917522 UYE917521:UYE917522 VIA917521:VIA917522 VRW917521:VRW917522 WBS917521:WBS917522 WLO917521:WLO917522 WVK917521:WVK917522 D983052:D983053 IY983057:IY983058 SU983057:SU983058 ACQ983057:ACQ983058 AMM983057:AMM983058 AWI983057:AWI983058 BGE983057:BGE983058 BQA983057:BQA983058 BZW983057:BZW983058 CJS983057:CJS983058 CTO983057:CTO983058 DDK983057:DDK983058 DNG983057:DNG983058 DXC983057:DXC983058 EGY983057:EGY983058 EQU983057:EQU983058 FAQ983057:FAQ983058 FKM983057:FKM983058 FUI983057:FUI983058 GEE983057:GEE983058 GOA983057:GOA983058 GXW983057:GXW983058 HHS983057:HHS983058 HRO983057:HRO983058 IBK983057:IBK983058 ILG983057:ILG983058 IVC983057:IVC983058 JEY983057:JEY983058 JOU983057:JOU983058 JYQ983057:JYQ983058 KIM983057:KIM983058 KSI983057:KSI983058 LCE983057:LCE983058 LMA983057:LMA983058 LVW983057:LVW983058 MFS983057:MFS983058 MPO983057:MPO983058 MZK983057:MZK983058 NJG983057:NJG983058 NTC983057:NTC983058 OCY983057:OCY983058 OMU983057:OMU983058 OWQ983057:OWQ983058 PGM983057:PGM983058 PQI983057:PQI983058 QAE983057:QAE983058 QKA983057:QKA983058 QTW983057:QTW983058 RDS983057:RDS983058 RNO983057:RNO983058 RXK983057:RXK983058 SHG983057:SHG983058 SRC983057:SRC983058 TAY983057:TAY983058 TKU983057:TKU983058 TUQ983057:TUQ983058 UEM983057:UEM983058 UOI983057:UOI983058 UYE983057:UYE983058 VIA983057:VIA983058 VRW983057:VRW983058 WBS983057:WBS983058 WLO983057:WLO983058 WVK983057:WVK983058 D20">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IY13 SU13 ACQ13 AMM13 AWI13 BGE13 BQA13 BZW13 CJS13 CTO13 DDK13 DNG13 DXC13 EGY13 EQU13 FAQ13 FKM13 FUI13 GEE13 GOA13 GXW13 HHS13 HRO13 IBK13 ILG13 IVC13 JEY13 JOU13 JYQ13 KIM13 KSI13 LCE13 LMA13 LVW13 MFS13 MPO13 MZK13 NJG13 NTC13 OCY13 OMU13 OWQ13 PGM13 PQI13 QAE13 QKA13 QTW13 RDS13 RNO13 RXK13 SHG13 SRC13 TAY13 TKU13 TUQ13 UEM13 UOI13 UYE13 VIA13 VRW13 WBS13 WLO13 WVK13 D65544 IY65549 SU65549 ACQ65549 AMM65549 AWI65549 BGE65549 BQA65549 BZW65549 CJS65549 CTO65549 DDK65549 DNG65549 DXC65549 EGY65549 EQU65549 FAQ65549 FKM65549 FUI65549 GEE65549 GOA65549 GXW65549 HHS65549 HRO65549 IBK65549 ILG65549 IVC65549 JEY65549 JOU65549 JYQ65549 KIM65549 KSI65549 LCE65549 LMA65549 LVW65549 MFS65549 MPO65549 MZK65549 NJG65549 NTC65549 OCY65549 OMU65549 OWQ65549 PGM65549 PQI65549 QAE65549 QKA65549 QTW65549 RDS65549 RNO65549 RXK65549 SHG65549 SRC65549 TAY65549 TKU65549 TUQ65549 UEM65549 UOI65549 UYE65549 VIA65549 VRW65549 WBS65549 WLO65549 WVK65549 D131080 IY131085 SU131085 ACQ131085 AMM131085 AWI131085 BGE131085 BQA131085 BZW131085 CJS131085 CTO131085 DDK131085 DNG131085 DXC131085 EGY131085 EQU131085 FAQ131085 FKM131085 FUI131085 GEE131085 GOA131085 GXW131085 HHS131085 HRO131085 IBK131085 ILG131085 IVC131085 JEY131085 JOU131085 JYQ131085 KIM131085 KSI131085 LCE131085 LMA131085 LVW131085 MFS131085 MPO131085 MZK131085 NJG131085 NTC131085 OCY131085 OMU131085 OWQ131085 PGM131085 PQI131085 QAE131085 QKA131085 QTW131085 RDS131085 RNO131085 RXK131085 SHG131085 SRC131085 TAY131085 TKU131085 TUQ131085 UEM131085 UOI131085 UYE131085 VIA131085 VRW131085 WBS131085 WLO131085 WVK131085 D196616 IY196621 SU196621 ACQ196621 AMM196621 AWI196621 BGE196621 BQA196621 BZW196621 CJS196621 CTO196621 DDK196621 DNG196621 DXC196621 EGY196621 EQU196621 FAQ196621 FKM196621 FUI196621 GEE196621 GOA196621 GXW196621 HHS196621 HRO196621 IBK196621 ILG196621 IVC196621 JEY196621 JOU196621 JYQ196621 KIM196621 KSI196621 LCE196621 LMA196621 LVW196621 MFS196621 MPO196621 MZK196621 NJG196621 NTC196621 OCY196621 OMU196621 OWQ196621 PGM196621 PQI196621 QAE196621 QKA196621 QTW196621 RDS196621 RNO196621 RXK196621 SHG196621 SRC196621 TAY196621 TKU196621 TUQ196621 UEM196621 UOI196621 UYE196621 VIA196621 VRW196621 WBS196621 WLO196621 WVK196621 D262152 IY262157 SU262157 ACQ262157 AMM262157 AWI262157 BGE262157 BQA262157 BZW262157 CJS262157 CTO262157 DDK262157 DNG262157 DXC262157 EGY262157 EQU262157 FAQ262157 FKM262157 FUI262157 GEE262157 GOA262157 GXW262157 HHS262157 HRO262157 IBK262157 ILG262157 IVC262157 JEY262157 JOU262157 JYQ262157 KIM262157 KSI262157 LCE262157 LMA262157 LVW262157 MFS262157 MPO262157 MZK262157 NJG262157 NTC262157 OCY262157 OMU262157 OWQ262157 PGM262157 PQI262157 QAE262157 QKA262157 QTW262157 RDS262157 RNO262157 RXK262157 SHG262157 SRC262157 TAY262157 TKU262157 TUQ262157 UEM262157 UOI262157 UYE262157 VIA262157 VRW262157 WBS262157 WLO262157 WVK262157 D327688 IY327693 SU327693 ACQ327693 AMM327693 AWI327693 BGE327693 BQA327693 BZW327693 CJS327693 CTO327693 DDK327693 DNG327693 DXC327693 EGY327693 EQU327693 FAQ327693 FKM327693 FUI327693 GEE327693 GOA327693 GXW327693 HHS327693 HRO327693 IBK327693 ILG327693 IVC327693 JEY327693 JOU327693 JYQ327693 KIM327693 KSI327693 LCE327693 LMA327693 LVW327693 MFS327693 MPO327693 MZK327693 NJG327693 NTC327693 OCY327693 OMU327693 OWQ327693 PGM327693 PQI327693 QAE327693 QKA327693 QTW327693 RDS327693 RNO327693 RXK327693 SHG327693 SRC327693 TAY327693 TKU327693 TUQ327693 UEM327693 UOI327693 UYE327693 VIA327693 VRW327693 WBS327693 WLO327693 WVK327693 D393224 IY393229 SU393229 ACQ393229 AMM393229 AWI393229 BGE393229 BQA393229 BZW393229 CJS393229 CTO393229 DDK393229 DNG393229 DXC393229 EGY393229 EQU393229 FAQ393229 FKM393229 FUI393229 GEE393229 GOA393229 GXW393229 HHS393229 HRO393229 IBK393229 ILG393229 IVC393229 JEY393229 JOU393229 JYQ393229 KIM393229 KSI393229 LCE393229 LMA393229 LVW393229 MFS393229 MPO393229 MZK393229 NJG393229 NTC393229 OCY393229 OMU393229 OWQ393229 PGM393229 PQI393229 QAE393229 QKA393229 QTW393229 RDS393229 RNO393229 RXK393229 SHG393229 SRC393229 TAY393229 TKU393229 TUQ393229 UEM393229 UOI393229 UYE393229 VIA393229 VRW393229 WBS393229 WLO393229 WVK393229 D458760 IY458765 SU458765 ACQ458765 AMM458765 AWI458765 BGE458765 BQA458765 BZW458765 CJS458765 CTO458765 DDK458765 DNG458765 DXC458765 EGY458765 EQU458765 FAQ458765 FKM458765 FUI458765 GEE458765 GOA458765 GXW458765 HHS458765 HRO458765 IBK458765 ILG458765 IVC458765 JEY458765 JOU458765 JYQ458765 KIM458765 KSI458765 LCE458765 LMA458765 LVW458765 MFS458765 MPO458765 MZK458765 NJG458765 NTC458765 OCY458765 OMU458765 OWQ458765 PGM458765 PQI458765 QAE458765 QKA458765 QTW458765 RDS458765 RNO458765 RXK458765 SHG458765 SRC458765 TAY458765 TKU458765 TUQ458765 UEM458765 UOI458765 UYE458765 VIA458765 VRW458765 WBS458765 WLO458765 WVK458765 D524296 IY524301 SU524301 ACQ524301 AMM524301 AWI524301 BGE524301 BQA524301 BZW524301 CJS524301 CTO524301 DDK524301 DNG524301 DXC524301 EGY524301 EQU524301 FAQ524301 FKM524301 FUI524301 GEE524301 GOA524301 GXW524301 HHS524301 HRO524301 IBK524301 ILG524301 IVC524301 JEY524301 JOU524301 JYQ524301 KIM524301 KSI524301 LCE524301 LMA524301 LVW524301 MFS524301 MPO524301 MZK524301 NJG524301 NTC524301 OCY524301 OMU524301 OWQ524301 PGM524301 PQI524301 QAE524301 QKA524301 QTW524301 RDS524301 RNO524301 RXK524301 SHG524301 SRC524301 TAY524301 TKU524301 TUQ524301 UEM524301 UOI524301 UYE524301 VIA524301 VRW524301 WBS524301 WLO524301 WVK524301 D589832 IY589837 SU589837 ACQ589837 AMM589837 AWI589837 BGE589837 BQA589837 BZW589837 CJS589837 CTO589837 DDK589837 DNG589837 DXC589837 EGY589837 EQU589837 FAQ589837 FKM589837 FUI589837 GEE589837 GOA589837 GXW589837 HHS589837 HRO589837 IBK589837 ILG589837 IVC589837 JEY589837 JOU589837 JYQ589837 KIM589837 KSI589837 LCE589837 LMA589837 LVW589837 MFS589837 MPO589837 MZK589837 NJG589837 NTC589837 OCY589837 OMU589837 OWQ589837 PGM589837 PQI589837 QAE589837 QKA589837 QTW589837 RDS589837 RNO589837 RXK589837 SHG589837 SRC589837 TAY589837 TKU589837 TUQ589837 UEM589837 UOI589837 UYE589837 VIA589837 VRW589837 WBS589837 WLO589837 WVK589837 D655368 IY655373 SU655373 ACQ655373 AMM655373 AWI655373 BGE655373 BQA655373 BZW655373 CJS655373 CTO655373 DDK655373 DNG655373 DXC655373 EGY655373 EQU655373 FAQ655373 FKM655373 FUI655373 GEE655373 GOA655373 GXW655373 HHS655373 HRO655373 IBK655373 ILG655373 IVC655373 JEY655373 JOU655373 JYQ655373 KIM655373 KSI655373 LCE655373 LMA655373 LVW655373 MFS655373 MPO655373 MZK655373 NJG655373 NTC655373 OCY655373 OMU655373 OWQ655373 PGM655373 PQI655373 QAE655373 QKA655373 QTW655373 RDS655373 RNO655373 RXK655373 SHG655373 SRC655373 TAY655373 TKU655373 TUQ655373 UEM655373 UOI655373 UYE655373 VIA655373 VRW655373 WBS655373 WLO655373 WVK655373 D720904 IY720909 SU720909 ACQ720909 AMM720909 AWI720909 BGE720909 BQA720909 BZW720909 CJS720909 CTO720909 DDK720909 DNG720909 DXC720909 EGY720909 EQU720909 FAQ720909 FKM720909 FUI720909 GEE720909 GOA720909 GXW720909 HHS720909 HRO720909 IBK720909 ILG720909 IVC720909 JEY720909 JOU720909 JYQ720909 KIM720909 KSI720909 LCE720909 LMA720909 LVW720909 MFS720909 MPO720909 MZK720909 NJG720909 NTC720909 OCY720909 OMU720909 OWQ720909 PGM720909 PQI720909 QAE720909 QKA720909 QTW720909 RDS720909 RNO720909 RXK720909 SHG720909 SRC720909 TAY720909 TKU720909 TUQ720909 UEM720909 UOI720909 UYE720909 VIA720909 VRW720909 WBS720909 WLO720909 WVK720909 D786440 IY786445 SU786445 ACQ786445 AMM786445 AWI786445 BGE786445 BQA786445 BZW786445 CJS786445 CTO786445 DDK786445 DNG786445 DXC786445 EGY786445 EQU786445 FAQ786445 FKM786445 FUI786445 GEE786445 GOA786445 GXW786445 HHS786445 HRO786445 IBK786445 ILG786445 IVC786445 JEY786445 JOU786445 JYQ786445 KIM786445 KSI786445 LCE786445 LMA786445 LVW786445 MFS786445 MPO786445 MZK786445 NJG786445 NTC786445 OCY786445 OMU786445 OWQ786445 PGM786445 PQI786445 QAE786445 QKA786445 QTW786445 RDS786445 RNO786445 RXK786445 SHG786445 SRC786445 TAY786445 TKU786445 TUQ786445 UEM786445 UOI786445 UYE786445 VIA786445 VRW786445 WBS786445 WLO786445 WVK786445 D851976 IY851981 SU851981 ACQ851981 AMM851981 AWI851981 BGE851981 BQA851981 BZW851981 CJS851981 CTO851981 DDK851981 DNG851981 DXC851981 EGY851981 EQU851981 FAQ851981 FKM851981 FUI851981 GEE851981 GOA851981 GXW851981 HHS851981 HRO851981 IBK851981 ILG851981 IVC851981 JEY851981 JOU851981 JYQ851981 KIM851981 KSI851981 LCE851981 LMA851981 LVW851981 MFS851981 MPO851981 MZK851981 NJG851981 NTC851981 OCY851981 OMU851981 OWQ851981 PGM851981 PQI851981 QAE851981 QKA851981 QTW851981 RDS851981 RNO851981 RXK851981 SHG851981 SRC851981 TAY851981 TKU851981 TUQ851981 UEM851981 UOI851981 UYE851981 VIA851981 VRW851981 WBS851981 WLO851981 WVK851981 D917512 IY917517 SU917517 ACQ917517 AMM917517 AWI917517 BGE917517 BQA917517 BZW917517 CJS917517 CTO917517 DDK917517 DNG917517 DXC917517 EGY917517 EQU917517 FAQ917517 FKM917517 FUI917517 GEE917517 GOA917517 GXW917517 HHS917517 HRO917517 IBK917517 ILG917517 IVC917517 JEY917517 JOU917517 JYQ917517 KIM917517 KSI917517 LCE917517 LMA917517 LVW917517 MFS917517 MPO917517 MZK917517 NJG917517 NTC917517 OCY917517 OMU917517 OWQ917517 PGM917517 PQI917517 QAE917517 QKA917517 QTW917517 RDS917517 RNO917517 RXK917517 SHG917517 SRC917517 TAY917517 TKU917517 TUQ917517 UEM917517 UOI917517 UYE917517 VIA917517 VRW917517 WBS917517 WLO917517 WVK917517 D983048 IY983053 SU983053 ACQ983053 AMM983053 AWI983053 BGE983053 BQA983053 BZW983053 CJS983053 CTO983053 DDK983053 DNG983053 DXC983053 EGY983053 EQU983053 FAQ983053 FKM983053 FUI983053 GEE983053 GOA983053 GXW983053 HHS983053 HRO983053 IBK983053 ILG983053 IVC983053 JEY983053 JOU983053 JYQ983053 KIM983053 KSI983053 LCE983053 LMA983053 LVW983053 MFS983053 MPO983053 MZK983053 NJG983053 NTC983053 OCY983053 OMU983053 OWQ983053 PGM983053 PQI983053 QAE983053 QKA983053 QTW983053 RDS983053 RNO983053 RXK983053 SHG983053 SRC983053 TAY983053 TKU983053 TUQ983053 UEM983053 UOI983053 UYE983053 VIA983053 VRW983053 WBS983053 WLO983053 WVK983053 D13">
      <formula1>"EUR,USD,GBP,JPY,CHF"</formula1>
    </dataValidation>
    <dataValidation type="list" allowBlank="1" showInputMessage="1" showErrorMessage="1" sqref="D15">
      <formula1>"ibor,Libor"</formula1>
    </dataValidation>
    <dataValidation type="list" allowBlank="1" showInputMessage="1" showErrorMessage="1" sqref="D16">
      <formula1>"Actual/Actual (ISDA),Actual/360,30/360 (Bond Basis),30E/360 (Eurobond Basis),Actual/365 (Fixed),Actual/Actual (ISMA),Actual/Actual (AFB),1/1,30/360 (Italian),Simple"</formula1>
    </dataValidation>
    <dataValidation type="list" allowBlank="1" showInputMessage="1" showErrorMessage="1" sqref="D18">
      <formula1>"TARGET,UnitedKingdom::Exchange,UnitedKingdom::Metals,UnitedKingdom::Settlement,UnitedStates::GovernmentBond,UnitedStates::NERC,UnitedStates::NYSE,UnitedStates::Settlement,Switzerland,Japan,Italy::Exchange,NullCalendar"</formula1>
    </dataValidation>
  </dataValidations>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Y43"/>
  <sheetViews>
    <sheetView showGridLines="0" workbookViewId="0">
      <selection activeCell="Q5" sqref="Q5"/>
    </sheetView>
  </sheetViews>
  <sheetFormatPr defaultRowHeight="11.25" x14ac:dyDescent="0.2"/>
  <cols>
    <col min="1" max="2" width="2.7109375" style="25" customWidth="1"/>
    <col min="3" max="3" width="10.140625" style="25" bestFit="1" customWidth="1"/>
    <col min="4" max="5" width="19.42578125" style="25" customWidth="1"/>
    <col min="6" max="6" width="34.85546875" style="25" bestFit="1" customWidth="1"/>
    <col min="7" max="7" width="2.42578125" style="25" customWidth="1"/>
    <col min="8" max="8" width="12.5703125" style="25" customWidth="1"/>
    <col min="9" max="9" width="15.7109375" style="25" customWidth="1"/>
    <col min="10" max="10" width="9" style="25" bestFit="1" customWidth="1"/>
    <col min="11" max="11" width="9.140625" style="25" customWidth="1"/>
    <col min="12" max="12" width="11" style="25" bestFit="1" customWidth="1"/>
    <col min="13" max="13" width="14.140625" style="25" bestFit="1" customWidth="1"/>
    <col min="14" max="14" width="3" style="25" customWidth="1"/>
    <col min="15" max="15" width="2.7109375" style="25" customWidth="1"/>
    <col min="16" max="16" width="12.5703125" style="25" bestFit="1" customWidth="1"/>
    <col min="17" max="21" width="9.140625" style="25"/>
    <col min="22" max="23" width="2.7109375" style="25" customWidth="1"/>
    <col min="24" max="16384" width="9.140625" style="25"/>
  </cols>
  <sheetData>
    <row r="1" spans="2:18" s="24" customFormat="1" x14ac:dyDescent="0.2">
      <c r="H1" s="25"/>
      <c r="I1" s="25"/>
      <c r="J1" s="25"/>
      <c r="K1" s="25"/>
      <c r="L1" s="25"/>
      <c r="M1" s="25"/>
      <c r="N1" s="25"/>
      <c r="O1" s="25"/>
      <c r="P1" s="25"/>
      <c r="Q1" s="25"/>
      <c r="R1" s="25"/>
    </row>
    <row r="2" spans="2:18" s="24" customFormat="1" ht="12" x14ac:dyDescent="0.25">
      <c r="B2" s="274"/>
      <c r="C2" s="166"/>
      <c r="D2" s="329"/>
      <c r="E2" s="326"/>
      <c r="F2" s="326"/>
      <c r="G2" s="326"/>
      <c r="H2" s="330"/>
      <c r="I2" s="326"/>
      <c r="J2" s="326"/>
      <c r="K2" s="326"/>
      <c r="L2" s="326"/>
      <c r="M2" s="326"/>
      <c r="N2" s="327"/>
    </row>
    <row r="3" spans="2:18" s="24" customFormat="1" ht="22.5" customHeight="1" x14ac:dyDescent="0.2">
      <c r="B3" s="204"/>
      <c r="C3" s="27" t="s">
        <v>20</v>
      </c>
      <c r="D3" s="27" t="s">
        <v>138</v>
      </c>
      <c r="E3" s="27" t="s">
        <v>124</v>
      </c>
      <c r="F3" s="27" t="s">
        <v>139</v>
      </c>
      <c r="G3" s="28"/>
      <c r="H3" s="352" t="e">
        <f ca="1">_xll.RData(H4:H10,I3:J3,,,,I4)</f>
        <v>#NAME?</v>
      </c>
      <c r="I3" s="353" t="s">
        <v>115</v>
      </c>
      <c r="J3" s="353" t="s">
        <v>92</v>
      </c>
      <c r="K3" s="353" t="s">
        <v>114</v>
      </c>
      <c r="L3" s="353" t="s">
        <v>113</v>
      </c>
      <c r="M3" s="353" t="s">
        <v>112</v>
      </c>
      <c r="N3" s="328"/>
    </row>
    <row r="4" spans="2:18" s="24" customFormat="1" x14ac:dyDescent="0.2">
      <c r="B4" s="204"/>
      <c r="C4" s="276" t="s">
        <v>56</v>
      </c>
      <c r="D4" s="33" t="e">
        <f ca="1">_xll.qlRelinkableHandleYieldTermStructure(UPPER(Currency)&amp;C4,,Permanent,Trigger,ObjectOverwrite)</f>
        <v>#NAME?</v>
      </c>
      <c r="E4" s="34" t="e">
        <f ca="1">_xll.qlSonia("Sonia",D4,Permanent,Trigger,ObjectOverwrite)</f>
        <v>#NAME?</v>
      </c>
      <c r="F4" s="34" t="e">
        <f ca="1">_xll.qlLastFixingQuote("Eonia"&amp;$F$3,E4,Permanent,Trigger,ObjectOverwrite)</f>
        <v>#NAME?</v>
      </c>
      <c r="G4" s="26"/>
      <c r="H4" s="161" t="str">
        <f t="shared" ref="H4:H10" si="0">UPPER(Currency)&amp;C4&amp;"FSR="</f>
        <v>GBPONFSR=</v>
      </c>
      <c r="I4" s="354">
        <v>42283</v>
      </c>
      <c r="J4" s="355">
        <v>0.48125000000000001</v>
      </c>
      <c r="K4" s="355" t="e">
        <f ca="1">IF(AND(ISNUMBER($J4),$J4&lt;&gt;0%,_xll.ohTrigger(Trigger)+1),TRUE,FALSE)</f>
        <v>#NAME?</v>
      </c>
      <c r="L4" s="356" t="e">
        <f ca="1">IF($K4,_xll.qlIndexAddFixings($E4,$I4,$J4/100,TRUE,ISERROR($M4)),NA())</f>
        <v>#NAME?</v>
      </c>
      <c r="M4" s="357" t="e">
        <f ca="1">_xll.qlIndexFixing($E4,$I4,TRUE,$K4)</f>
        <v>#NAME?</v>
      </c>
      <c r="N4" s="328"/>
      <c r="P4" s="569" t="s">
        <v>268</v>
      </c>
      <c r="Q4" s="569">
        <f>GeneralSettings_MKT!Trigger</f>
        <v>42334.957071759258</v>
      </c>
    </row>
    <row r="5" spans="2:18" s="24" customFormat="1" x14ac:dyDescent="0.2">
      <c r="B5" s="204"/>
      <c r="C5" s="276" t="s">
        <v>19</v>
      </c>
      <c r="D5" s="33"/>
      <c r="E5" s="34" t="e">
        <f ca="1">_xll.qlLibor(PROPER(Currency)&amp;FamilyName&amp;C5,Currency,C5,D5,Permanent,Trigger,ObjectOverwrite)</f>
        <v>#NAME?</v>
      </c>
      <c r="F5" s="34" t="e">
        <f ca="1">_xll.qlLastFixingQuote(PROPER(Currency)&amp;FamilyName&amp;C5&amp;$F$3,E5,Permanent,Trigger,ObjectOverwrite)</f>
        <v>#NAME?</v>
      </c>
      <c r="G5" s="26"/>
      <c r="H5" s="29" t="str">
        <f t="shared" si="0"/>
        <v>GBPSWFSR=</v>
      </c>
      <c r="I5" s="30">
        <v>42283</v>
      </c>
      <c r="J5" s="31">
        <v>0.48613000000000001</v>
      </c>
      <c r="K5" s="31" t="e">
        <f ca="1">IF(AND(ISNUMBER($J5),$J5&lt;&gt;0%,_xll.ohTrigger(Trigger)+1),TRUE,FALSE)</f>
        <v>#NAME?</v>
      </c>
      <c r="L5" s="32" t="e">
        <f ca="1">IF($K5,_xll.qlIndexAddFixings($E5,$I5,$J5/100,TRUE,ISERROR($M5)),NA())</f>
        <v>#NAME?</v>
      </c>
      <c r="M5" s="29" t="e">
        <f ca="1">_xll.qlIndexFixing($E5,$I5,TRUE,$K5)</f>
        <v>#NAME?</v>
      </c>
      <c r="N5" s="328"/>
      <c r="P5" s="569" t="s">
        <v>269</v>
      </c>
      <c r="Q5" s="570" t="e">
        <f ca="1">_xll.ohTrigger(E4:E10)</f>
        <v>#NAME?</v>
      </c>
    </row>
    <row r="6" spans="2:18" s="24" customFormat="1" x14ac:dyDescent="0.2">
      <c r="B6" s="204"/>
      <c r="C6" s="276" t="s">
        <v>16</v>
      </c>
      <c r="D6" s="33" t="e">
        <f ca="1">_xll.qlRelinkableHandleYieldTermStructure(UPPER(Currency)&amp;C6,,Permanent,Trigger,ObjectOverwrite)</f>
        <v>#NAME?</v>
      </c>
      <c r="E6" s="34" t="e">
        <f ca="1">_xll.qlLibor(PROPER(Currency)&amp;FamilyName&amp;C6,Currency,C6,D6,Permanent,Trigger,ObjectOverwrite)</f>
        <v>#NAME?</v>
      </c>
      <c r="F6" s="34" t="e">
        <f ca="1">_xll.qlLastFixingQuote(PROPER(Currency)&amp;FamilyName&amp;C6&amp;$F$3,E6,Permanent,Trigger,ObjectOverwrite)</f>
        <v>#NAME?</v>
      </c>
      <c r="G6" s="26"/>
      <c r="H6" s="29" t="str">
        <f t="shared" si="0"/>
        <v>GBP1MFSR=</v>
      </c>
      <c r="I6" s="30">
        <v>42283</v>
      </c>
      <c r="J6" s="31">
        <v>0.50819000000000003</v>
      </c>
      <c r="K6" s="31" t="e">
        <f ca="1">IF(AND(ISNUMBER($J6),$J6&lt;&gt;0%,_xll.ohTrigger(Trigger)+1),TRUE,FALSE)</f>
        <v>#NAME?</v>
      </c>
      <c r="L6" s="32" t="e">
        <f ca="1">IF($K6,_xll.qlIndexAddFixings($E6,$I6,$J6/100,TRUE,ISERROR($M6)),NA())</f>
        <v>#NAME?</v>
      </c>
      <c r="M6" s="29" t="e">
        <f ca="1">_xll.qlIndexFixing($E6,$I6,TRUE,$K6)</f>
        <v>#NAME?</v>
      </c>
      <c r="N6" s="328"/>
    </row>
    <row r="7" spans="2:18" s="24" customFormat="1" x14ac:dyDescent="0.2">
      <c r="B7" s="204"/>
      <c r="C7" s="276" t="s">
        <v>15</v>
      </c>
      <c r="D7" s="33"/>
      <c r="E7" s="34" t="e">
        <f ca="1">_xll.qlLibor(PROPER(Currency)&amp;FamilyName&amp;C7,Currency,C7,D7,Permanent,Trigger,ObjectOverwrite)</f>
        <v>#NAME?</v>
      </c>
      <c r="F7" s="34" t="e">
        <f ca="1">_xll.qlLastFixingQuote(PROPER(Currency)&amp;FamilyName&amp;C7&amp;$F$3,E7,Permanent,Trigger,ObjectOverwrite)</f>
        <v>#NAME?</v>
      </c>
      <c r="G7" s="26"/>
      <c r="H7" s="29" t="str">
        <f t="shared" si="0"/>
        <v>GBP2MFSR=</v>
      </c>
      <c r="I7" s="30">
        <v>42283</v>
      </c>
      <c r="J7" s="31">
        <v>0.53800000000000003</v>
      </c>
      <c r="K7" s="31" t="e">
        <f ca="1">IF(AND(ISNUMBER($J7),$J7&lt;&gt;0%,_xll.ohTrigger(Trigger)+1),TRUE,FALSE)</f>
        <v>#NAME?</v>
      </c>
      <c r="L7" s="32" t="e">
        <f ca="1">IF($K7,_xll.qlIndexAddFixings($E7,$I7,$J7/100,TRUE,ISERROR($M7)),NA())</f>
        <v>#NAME?</v>
      </c>
      <c r="M7" s="29" t="e">
        <f ca="1">_xll.qlIndexFixing($E7,$I7,TRUE,$K7)</f>
        <v>#NAME?</v>
      </c>
      <c r="N7" s="328"/>
    </row>
    <row r="8" spans="2:18" s="24" customFormat="1" x14ac:dyDescent="0.2">
      <c r="B8" s="204"/>
      <c r="C8" s="276" t="s">
        <v>14</v>
      </c>
      <c r="D8" s="33" t="e">
        <f ca="1">_xll.qlRelinkableHandleYieldTermStructure(UPPER(Currency)&amp;C8,,Permanent,Trigger,ObjectOverwrite)</f>
        <v>#NAME?</v>
      </c>
      <c r="E8" s="34" t="e">
        <f ca="1">_xll.qlLibor(PROPER(Currency)&amp;FamilyName&amp;C8,Currency,C8,D8,Permanent,Trigger,ObjectOverwrite)</f>
        <v>#NAME?</v>
      </c>
      <c r="F8" s="34" t="e">
        <f ca="1">_xll.qlLastFixingQuote(PROPER(Currency)&amp;FamilyName&amp;C8&amp;$F$3,E8,Permanent,Trigger,ObjectOverwrite)</f>
        <v>#NAME?</v>
      </c>
      <c r="G8" s="26"/>
      <c r="H8" s="29" t="str">
        <f t="shared" si="0"/>
        <v>GBP3MFSR=</v>
      </c>
      <c r="I8" s="30">
        <v>42283</v>
      </c>
      <c r="J8" s="31">
        <v>0.58312999999999993</v>
      </c>
      <c r="K8" s="31" t="e">
        <f ca="1">IF(AND(ISNUMBER($J8),$J8&lt;&gt;0%,_xll.ohTrigger(Trigger)+1),TRUE,FALSE)</f>
        <v>#NAME?</v>
      </c>
      <c r="L8" s="32" t="e">
        <f ca="1">IF($K8,_xll.qlIndexAddFixings($E8,$I8,$J8/100,TRUE,ISERROR($M8)),NA())</f>
        <v>#NAME?</v>
      </c>
      <c r="M8" s="29" t="e">
        <f ca="1">_xll.qlIndexFixing($E8,$I8,TRUE,$K8)</f>
        <v>#NAME?</v>
      </c>
      <c r="N8" s="328"/>
    </row>
    <row r="9" spans="2:18" s="24" customFormat="1" x14ac:dyDescent="0.2">
      <c r="B9" s="204"/>
      <c r="C9" s="276" t="s">
        <v>11</v>
      </c>
      <c r="D9" s="33" t="e">
        <f ca="1">_xll.qlRelinkableHandleYieldTermStructure(UPPER(Currency)&amp;C9,,Permanent,Trigger,ObjectOverwrite)</f>
        <v>#NAME?</v>
      </c>
      <c r="E9" s="793" t="e">
        <f ca="1">_xll.qlLibor(PROPER(Currency)&amp;FamilyName&amp;C9,Currency,C9,D11,Permanent,Trigger,ObjectOverwrite)</f>
        <v>#NAME?</v>
      </c>
      <c r="F9" s="34" t="e">
        <f ca="1">_xll.qlLastFixingQuote(PROPER(Currency)&amp;FamilyName&amp;C9&amp;$F$3,E9,Permanent,Trigger,ObjectOverwrite)</f>
        <v>#NAME?</v>
      </c>
      <c r="G9" s="26"/>
      <c r="H9" s="29" t="str">
        <f t="shared" si="0"/>
        <v>GBP6MFSR=</v>
      </c>
      <c r="I9" s="30">
        <v>42283</v>
      </c>
      <c r="J9" s="31">
        <v>0.74938000000000005</v>
      </c>
      <c r="K9" s="31" t="e">
        <f ca="1">IF(AND(ISNUMBER($J9),$J9&lt;&gt;0%,_xll.ohTrigger(Trigger)+1),TRUE,FALSE)</f>
        <v>#NAME?</v>
      </c>
      <c r="L9" s="32" t="e">
        <f ca="1">IF($K9,_xll.qlIndexAddFixings($E9,$I9,$J9/100,TRUE,ISERROR($M9)),NA())</f>
        <v>#NAME?</v>
      </c>
      <c r="M9" s="29" t="e">
        <f ca="1">_xll.qlIndexFixing($E9,$I9,TRUE,$K9)</f>
        <v>#NAME?</v>
      </c>
      <c r="N9" s="328"/>
    </row>
    <row r="10" spans="2:18" s="24" customFormat="1" x14ac:dyDescent="0.2">
      <c r="B10" s="204"/>
      <c r="C10" s="276" t="s">
        <v>5</v>
      </c>
      <c r="D10" s="33" t="e">
        <f ca="1">_xll.qlRelinkableHandleYieldTermStructure(UPPER(Currency)&amp;C10,,Permanent,Trigger,ObjectOverwrite)</f>
        <v>#NAME?</v>
      </c>
      <c r="E10" s="34" t="e">
        <f ca="1">_xll.qlLibor(PROPER(Currency)&amp;FamilyName&amp;C10,Currency,C10,D10,Permanent,Trigger,ObjectOverwrite)</f>
        <v>#NAME?</v>
      </c>
      <c r="F10" s="34" t="e">
        <f ca="1">_xll.qlLastFixingQuote(PROPER(Currency)&amp;FamilyName&amp;C10&amp;$F$3,E10,Permanent,Trigger,ObjectOverwrite)</f>
        <v>#NAME?</v>
      </c>
      <c r="G10" s="26"/>
      <c r="H10" s="157" t="str">
        <f t="shared" si="0"/>
        <v>GBP1YFSR=</v>
      </c>
      <c r="I10" s="158">
        <v>42283</v>
      </c>
      <c r="J10" s="159">
        <v>1.0327500000000001</v>
      </c>
      <c r="K10" s="159" t="e">
        <f ca="1">IF(AND(ISNUMBER($J10),$J10&lt;&gt;0%,_xll.ohTrigger(Trigger)+1),TRUE,FALSE)</f>
        <v>#NAME?</v>
      </c>
      <c r="L10" s="160" t="e">
        <f ca="1">IF($K10,_xll.qlIndexAddFixings($E10,$I10,$J10/100,TRUE,ISERROR($M10)),NA())</f>
        <v>#NAME?</v>
      </c>
      <c r="M10" s="157" t="e">
        <f ca="1">_xll.qlIndexFixing($E10,$I10,TRUE,$K10)</f>
        <v>#NAME?</v>
      </c>
      <c r="N10" s="328"/>
    </row>
    <row r="11" spans="2:18" s="24" customFormat="1" x14ac:dyDescent="0.2">
      <c r="B11" s="204"/>
      <c r="C11" s="358" t="s">
        <v>117</v>
      </c>
      <c r="D11" s="359" t="e">
        <f ca="1">_xll.qlRelinkableHandleYieldTermStructure(UPPER(Currency)&amp;C11,,Permanent,Trigger,ObjectOverwrite)</f>
        <v>#NAME?</v>
      </c>
      <c r="E11" s="135"/>
      <c r="F11" s="360"/>
      <c r="G11" s="26"/>
      <c r="H11" s="36"/>
      <c r="I11" s="37"/>
      <c r="J11" s="38"/>
      <c r="K11" s="38"/>
      <c r="L11" s="39"/>
      <c r="M11" s="163"/>
      <c r="N11" s="328"/>
    </row>
    <row r="12" spans="2:18" s="24" customFormat="1" x14ac:dyDescent="0.2">
      <c r="B12" s="206"/>
      <c r="C12" s="207"/>
      <c r="D12" s="207"/>
      <c r="E12" s="207"/>
      <c r="F12" s="207"/>
      <c r="G12" s="207"/>
      <c r="H12" s="207"/>
      <c r="I12" s="207"/>
      <c r="J12" s="207"/>
      <c r="K12" s="207"/>
      <c r="L12" s="207"/>
      <c r="M12" s="207"/>
      <c r="N12" s="209"/>
    </row>
    <row r="13" spans="2:18" s="24" customFormat="1" x14ac:dyDescent="0.2">
      <c r="E13" s="25"/>
      <c r="F13" s="25"/>
      <c r="G13" s="25"/>
      <c r="J13" s="25"/>
    </row>
    <row r="14" spans="2:18" x14ac:dyDescent="0.2">
      <c r="E14" s="134" t="s">
        <v>120</v>
      </c>
      <c r="F14" s="135" t="e">
        <f ca="1">"START:"&amp;_xll.qlSettingsEvaluationDate(Trigger)&amp; " END:"&amp;_xll.qlSettingsEvaluationDate(Trigger)&amp;" INTERVAL:1D"</f>
        <v>#NAME?</v>
      </c>
      <c r="H14" s="395" t="e">
        <f ca="1">_xll.RHistory(I15,$F$16&amp;";"&amp;$F$17,$F$14,,"SORT:"&amp;$F$15&amp;" CH:Fd",J14)</f>
        <v>#NAME?</v>
      </c>
      <c r="I14" s="395"/>
      <c r="J14" s="415" t="s">
        <v>217</v>
      </c>
      <c r="K14" s="415" t="s">
        <v>92</v>
      </c>
      <c r="L14" s="178" t="s">
        <v>113</v>
      </c>
    </row>
    <row r="15" spans="2:18" x14ac:dyDescent="0.2">
      <c r="E15" s="134" t="s">
        <v>121</v>
      </c>
      <c r="F15" s="35" t="s">
        <v>122</v>
      </c>
      <c r="H15" s="150" t="s">
        <v>16</v>
      </c>
      <c r="I15" s="150" t="str">
        <f>Currency&amp;H15&amp;"FSR="</f>
        <v>GBP1MFSR=</v>
      </c>
      <c r="J15" s="396">
        <v>42283</v>
      </c>
      <c r="K15" s="150">
        <v>0.50819000000000003</v>
      </c>
      <c r="L15" s="150" t="e">
        <f ca="1">_xll.qlIndexAddFixings(PROPER(Currency)&amp;FamilyName&amp;H15,J15,K15/100,TRUE,_xll.ohTrigger(GBPLibor_MKT!E4:E10))</f>
        <v>#NAME?</v>
      </c>
    </row>
    <row r="16" spans="2:18" x14ac:dyDescent="0.2">
      <c r="E16" s="134" t="s">
        <v>123</v>
      </c>
      <c r="F16" s="414" t="s">
        <v>215</v>
      </c>
    </row>
    <row r="17" spans="1:25" x14ac:dyDescent="0.2">
      <c r="E17" s="413"/>
      <c r="F17" s="414" t="s">
        <v>216</v>
      </c>
      <c r="H17" s="395" t="e">
        <f ca="1">_xll.RHistory(I18,$F$16&amp;";"&amp;$F$17,$F$14,,"SORT:"&amp;$F$15&amp;" CH:Fd",J17)</f>
        <v>#NAME?</v>
      </c>
      <c r="I17" s="395"/>
      <c r="J17" s="415" t="s">
        <v>217</v>
      </c>
      <c r="K17" s="415" t="s">
        <v>92</v>
      </c>
      <c r="L17" s="417" t="s">
        <v>113</v>
      </c>
    </row>
    <row r="18" spans="1:25" x14ac:dyDescent="0.2">
      <c r="H18" s="416" t="s">
        <v>14</v>
      </c>
      <c r="I18" s="416" t="str">
        <f>Currency&amp;H18&amp;"FSR="</f>
        <v>GBP3MFSR=</v>
      </c>
      <c r="J18" s="396">
        <v>42283</v>
      </c>
      <c r="K18" s="416">
        <v>0.58313000000000004</v>
      </c>
      <c r="L18" s="416" t="e">
        <f ca="1">_xll.qlIndexAddFixings(PROPER(Currency)&amp;FamilyName&amp;H18,J18,K18/100,TRUE,_xll.ohTrigger(GBPLibor_MKT!E7:E13))</f>
        <v>#NAME?</v>
      </c>
    </row>
    <row r="19" spans="1:25" x14ac:dyDescent="0.2">
      <c r="H19" s="413"/>
      <c r="I19" s="413"/>
      <c r="J19" s="413"/>
      <c r="K19" s="413"/>
      <c r="L19" s="413"/>
    </row>
    <row r="20" spans="1:25" s="24" customFormat="1" x14ac:dyDescent="0.2">
      <c r="A20" s="25"/>
      <c r="B20" s="25"/>
      <c r="C20" s="25"/>
      <c r="G20" s="25"/>
      <c r="H20" s="395" t="e">
        <f ca="1">_xll.RHistory(I21,$F$16&amp;";"&amp;$F$17,$F$14,,"SORT:"&amp;$F$15&amp;" CH:Fd",J20)</f>
        <v>#NAME?</v>
      </c>
      <c r="I20" s="395"/>
      <c r="J20" s="415" t="s">
        <v>217</v>
      </c>
      <c r="K20" s="415" t="s">
        <v>92</v>
      </c>
      <c r="L20" s="417" t="s">
        <v>113</v>
      </c>
      <c r="M20" s="25"/>
      <c r="N20" s="25"/>
      <c r="O20" s="25"/>
      <c r="P20" s="25"/>
      <c r="Q20" s="25"/>
      <c r="R20" s="25"/>
      <c r="S20" s="25"/>
      <c r="T20" s="25"/>
      <c r="U20" s="25"/>
      <c r="V20" s="25"/>
      <c r="W20" s="25"/>
      <c r="X20" s="25"/>
      <c r="Y20" s="25"/>
    </row>
    <row r="21" spans="1:25" s="24" customFormat="1" x14ac:dyDescent="0.2">
      <c r="A21" s="25"/>
      <c r="B21" s="25"/>
      <c r="C21" s="25"/>
      <c r="D21" s="25"/>
      <c r="G21" s="25"/>
      <c r="H21" s="416" t="s">
        <v>11</v>
      </c>
      <c r="I21" s="416" t="str">
        <f>Currency&amp;H21&amp;"FSR="</f>
        <v>GBP6MFSR=</v>
      </c>
      <c r="J21" s="396">
        <v>42283</v>
      </c>
      <c r="K21" s="416">
        <v>0.74938000000000005</v>
      </c>
      <c r="L21" s="416" t="e">
        <f ca="1">_xll.qlIndexAddFixings(PROPER(Currency)&amp;FamilyName&amp;H21,J21,K21/100,TRUE,_xll.ohTrigger(GBPLibor_MKT!E10:E16))</f>
        <v>#NAME?</v>
      </c>
      <c r="M21" s="25"/>
      <c r="N21" s="25"/>
      <c r="O21" s="25"/>
      <c r="P21" s="25"/>
      <c r="Q21" s="25"/>
      <c r="R21" s="25"/>
      <c r="S21" s="25"/>
      <c r="T21" s="25"/>
      <c r="U21" s="25"/>
      <c r="V21" s="25"/>
      <c r="W21" s="25"/>
      <c r="X21" s="25"/>
      <c r="Y21" s="25"/>
    </row>
    <row r="22" spans="1:25" s="24" customFormat="1" x14ac:dyDescent="0.2">
      <c r="A22" s="25"/>
      <c r="B22" s="25"/>
      <c r="C22" s="25"/>
      <c r="D22" s="25"/>
      <c r="E22" s="25"/>
      <c r="F22" s="25"/>
      <c r="G22" s="25"/>
      <c r="H22" s="413"/>
      <c r="I22" s="413"/>
      <c r="J22" s="413"/>
      <c r="K22" s="413"/>
      <c r="L22" s="413"/>
      <c r="M22" s="25"/>
      <c r="N22" s="25"/>
      <c r="O22" s="25"/>
      <c r="P22" s="25"/>
      <c r="Q22" s="25"/>
      <c r="R22" s="25"/>
      <c r="S22" s="25"/>
      <c r="T22" s="25"/>
      <c r="U22" s="25"/>
      <c r="V22" s="25"/>
      <c r="W22" s="25"/>
      <c r="X22" s="25"/>
      <c r="Y22" s="25"/>
    </row>
    <row r="23" spans="1:25" s="24" customFormat="1" x14ac:dyDescent="0.2">
      <c r="A23" s="25"/>
      <c r="B23" s="25"/>
      <c r="C23" s="25"/>
      <c r="D23" s="25"/>
      <c r="E23" s="25"/>
      <c r="F23" s="25"/>
      <c r="G23" s="25"/>
      <c r="H23" s="395" t="e">
        <f ca="1">_xll.RHistory(I24,$F$16&amp;";"&amp;$F$17,$F$14,,"SORT:"&amp;$F$15&amp;" CH:Fd",J23)</f>
        <v>#NAME?</v>
      </c>
      <c r="I23" s="395"/>
      <c r="J23" s="415" t="s">
        <v>217</v>
      </c>
      <c r="K23" s="415" t="s">
        <v>92</v>
      </c>
      <c r="L23" s="417" t="s">
        <v>113</v>
      </c>
      <c r="M23" s="25"/>
      <c r="N23" s="25"/>
      <c r="O23" s="25"/>
      <c r="P23" s="25"/>
      <c r="Q23" s="25"/>
      <c r="R23" s="25"/>
      <c r="S23" s="25"/>
      <c r="T23" s="25"/>
      <c r="U23" s="25"/>
      <c r="V23" s="25"/>
      <c r="W23" s="25"/>
      <c r="X23" s="25"/>
      <c r="Y23" s="25"/>
    </row>
    <row r="24" spans="1:25" s="24" customFormat="1" x14ac:dyDescent="0.2">
      <c r="A24" s="25"/>
      <c r="B24" s="25"/>
      <c r="C24" s="25"/>
      <c r="D24" s="25"/>
      <c r="E24" s="25"/>
      <c r="F24" s="25"/>
      <c r="G24" s="25"/>
      <c r="H24" s="416" t="s">
        <v>5</v>
      </c>
      <c r="I24" s="416" t="str">
        <f>Currency&amp;H24&amp;"FSR="</f>
        <v>GBP1YFSR=</v>
      </c>
      <c r="J24" s="396">
        <v>42283</v>
      </c>
      <c r="K24" s="416">
        <v>1.0327500000000001</v>
      </c>
      <c r="L24" s="416" t="e">
        <f ca="1">_xll.qlIndexAddFixings(PROPER(Currency)&amp;FamilyName&amp;H24,J24,K24/100,TRUE,_xll.ohTrigger(GBPLibor_MKT!E13:E19))</f>
        <v>#NAME?</v>
      </c>
      <c r="M24" s="25"/>
      <c r="N24" s="25"/>
      <c r="O24" s="25"/>
      <c r="P24" s="25"/>
      <c r="Q24" s="25"/>
      <c r="R24" s="25"/>
      <c r="S24" s="25"/>
      <c r="T24" s="25"/>
      <c r="U24" s="25"/>
      <c r="V24" s="25"/>
      <c r="W24" s="25"/>
      <c r="X24" s="25"/>
      <c r="Y24" s="25"/>
    </row>
    <row r="25" spans="1:25" s="24" customFormat="1" x14ac:dyDescent="0.2">
      <c r="A25" s="25"/>
      <c r="B25" s="25"/>
      <c r="C25" s="25"/>
      <c r="D25" s="25"/>
      <c r="E25" s="25"/>
      <c r="F25" s="25"/>
      <c r="G25" s="25"/>
      <c r="H25" s="413"/>
      <c r="I25" s="413"/>
      <c r="J25" s="413"/>
      <c r="K25" s="413"/>
      <c r="L25" s="413"/>
      <c r="M25" s="25"/>
      <c r="N25" s="25"/>
      <c r="O25" s="25"/>
      <c r="P25" s="25"/>
      <c r="Q25" s="25"/>
      <c r="R25" s="25"/>
      <c r="S25" s="25"/>
      <c r="T25" s="25"/>
      <c r="U25" s="25"/>
      <c r="V25" s="25"/>
      <c r="W25" s="25"/>
      <c r="X25" s="25"/>
      <c r="Y25" s="25"/>
    </row>
    <row r="26" spans="1:25" s="24" customFormat="1" x14ac:dyDescent="0.2">
      <c r="A26" s="25"/>
      <c r="B26" s="25"/>
      <c r="C26" s="25"/>
      <c r="D26" s="25"/>
      <c r="E26" s="25"/>
      <c r="F26" s="25"/>
      <c r="G26" s="25"/>
      <c r="H26" s="413"/>
      <c r="I26" s="413"/>
      <c r="J26" s="413"/>
      <c r="K26" s="413"/>
      <c r="L26" s="413"/>
      <c r="M26" s="25"/>
      <c r="N26" s="25"/>
      <c r="O26" s="25"/>
      <c r="P26" s="25"/>
      <c r="Q26" s="25"/>
      <c r="R26" s="25"/>
      <c r="S26" s="25"/>
      <c r="T26" s="25"/>
      <c r="U26" s="25"/>
      <c r="V26" s="25"/>
      <c r="W26" s="25"/>
      <c r="X26" s="25"/>
      <c r="Y26" s="25"/>
    </row>
    <row r="27" spans="1:25" s="24" customFormat="1" x14ac:dyDescent="0.2">
      <c r="A27" s="25"/>
      <c r="B27" s="25"/>
      <c r="C27" s="25"/>
      <c r="D27" s="25"/>
      <c r="E27" s="25"/>
      <c r="F27" s="25"/>
      <c r="G27" s="25"/>
      <c r="H27" s="413"/>
      <c r="I27" s="413"/>
      <c r="J27" s="413"/>
      <c r="K27" s="413"/>
      <c r="L27" s="413"/>
      <c r="M27" s="25"/>
      <c r="N27" s="25"/>
      <c r="O27" s="25"/>
      <c r="P27" s="25"/>
      <c r="Q27" s="25"/>
      <c r="R27" s="25"/>
      <c r="S27" s="25"/>
      <c r="T27" s="25"/>
      <c r="U27" s="25"/>
      <c r="V27" s="25"/>
      <c r="W27" s="25"/>
      <c r="X27" s="25"/>
      <c r="Y27" s="25"/>
    </row>
    <row r="28" spans="1:25" s="24" customFormat="1" x14ac:dyDescent="0.2">
      <c r="A28" s="25"/>
      <c r="B28" s="25"/>
      <c r="C28" s="25"/>
      <c r="D28" s="25"/>
      <c r="E28" s="25"/>
      <c r="F28" s="25"/>
      <c r="G28" s="25"/>
      <c r="H28" s="413"/>
      <c r="I28" s="413"/>
      <c r="J28" s="413"/>
      <c r="K28" s="413"/>
      <c r="L28" s="413"/>
      <c r="M28" s="25"/>
      <c r="N28" s="25"/>
      <c r="O28" s="25"/>
      <c r="P28" s="25"/>
      <c r="Q28" s="25"/>
      <c r="R28" s="25"/>
      <c r="S28" s="25"/>
      <c r="T28" s="25"/>
      <c r="U28" s="25"/>
      <c r="V28" s="25"/>
      <c r="W28" s="25"/>
      <c r="X28" s="25"/>
      <c r="Y28" s="25"/>
    </row>
    <row r="29" spans="1:25" s="24" customFormat="1" x14ac:dyDescent="0.2">
      <c r="A29" s="25"/>
      <c r="B29" s="25"/>
      <c r="C29" s="25"/>
      <c r="D29" s="25"/>
      <c r="E29" s="25"/>
      <c r="F29" s="25"/>
      <c r="G29" s="25"/>
      <c r="H29" s="413"/>
      <c r="I29" s="413"/>
      <c r="J29" s="413"/>
      <c r="K29" s="413"/>
      <c r="L29" s="413"/>
      <c r="M29" s="25"/>
      <c r="N29" s="25"/>
      <c r="O29" s="25"/>
      <c r="P29" s="25"/>
      <c r="Q29" s="25"/>
      <c r="R29" s="25"/>
      <c r="S29" s="25"/>
      <c r="T29" s="25"/>
      <c r="U29" s="25"/>
      <c r="V29" s="25"/>
      <c r="W29" s="25"/>
      <c r="X29" s="25"/>
      <c r="Y29" s="25"/>
    </row>
    <row r="30" spans="1:25" s="24" customFormat="1" x14ac:dyDescent="0.2">
      <c r="A30" s="25"/>
      <c r="B30" s="25"/>
      <c r="C30" s="25"/>
      <c r="D30" s="25"/>
      <c r="E30" s="25"/>
      <c r="F30" s="25"/>
      <c r="G30" s="25"/>
      <c r="H30" s="413"/>
      <c r="I30" s="413"/>
      <c r="J30" s="413"/>
      <c r="K30" s="413"/>
      <c r="L30" s="413"/>
      <c r="M30" s="25"/>
      <c r="N30" s="25"/>
      <c r="O30" s="25"/>
      <c r="P30" s="25"/>
      <c r="Q30" s="25"/>
      <c r="R30" s="25"/>
      <c r="S30" s="25"/>
      <c r="T30" s="25"/>
      <c r="U30" s="25"/>
      <c r="V30" s="25"/>
      <c r="W30" s="25"/>
      <c r="X30" s="25"/>
      <c r="Y30" s="25"/>
    </row>
    <row r="31" spans="1:25" s="24" customFormat="1" x14ac:dyDescent="0.2">
      <c r="A31" s="25"/>
      <c r="B31" s="25"/>
      <c r="C31" s="25"/>
      <c r="D31" s="25"/>
      <c r="E31" s="25"/>
      <c r="F31" s="25"/>
      <c r="G31" s="25"/>
      <c r="H31" s="413"/>
      <c r="I31" s="413"/>
      <c r="J31" s="413"/>
      <c r="K31" s="413"/>
      <c r="L31" s="413"/>
      <c r="M31" s="25"/>
      <c r="N31" s="25"/>
      <c r="O31" s="25"/>
      <c r="P31" s="25"/>
      <c r="Q31" s="25"/>
      <c r="R31" s="25"/>
      <c r="S31" s="25"/>
      <c r="T31" s="25"/>
      <c r="U31" s="25"/>
      <c r="V31" s="25"/>
      <c r="W31" s="25"/>
      <c r="X31" s="25"/>
      <c r="Y31" s="25"/>
    </row>
    <row r="32" spans="1:25" s="24" customFormat="1" x14ac:dyDescent="0.2">
      <c r="A32" s="25"/>
      <c r="B32" s="25"/>
      <c r="C32" s="25"/>
      <c r="D32" s="25"/>
      <c r="E32" s="25"/>
      <c r="F32" s="25"/>
      <c r="G32" s="25"/>
      <c r="H32" s="413"/>
      <c r="I32" s="413"/>
      <c r="J32" s="413"/>
      <c r="K32" s="413"/>
      <c r="L32" s="413"/>
      <c r="M32" s="25"/>
      <c r="N32" s="25"/>
      <c r="O32" s="25"/>
      <c r="P32" s="25"/>
      <c r="Q32" s="25"/>
      <c r="R32" s="25"/>
      <c r="S32" s="25"/>
      <c r="T32" s="25"/>
      <c r="U32" s="25"/>
      <c r="V32" s="25"/>
      <c r="W32" s="25"/>
      <c r="X32" s="25"/>
      <c r="Y32" s="25"/>
    </row>
    <row r="33" spans="1:25" s="24" customFormat="1" x14ac:dyDescent="0.2">
      <c r="A33" s="25"/>
      <c r="B33" s="25"/>
      <c r="C33" s="25"/>
      <c r="D33" s="25"/>
      <c r="E33" s="25"/>
      <c r="F33" s="25"/>
      <c r="G33" s="25"/>
      <c r="H33" s="413"/>
      <c r="I33" s="413"/>
      <c r="J33" s="413"/>
      <c r="K33" s="413"/>
      <c r="L33" s="413"/>
      <c r="M33" s="25"/>
      <c r="N33" s="25"/>
      <c r="O33" s="25"/>
      <c r="P33" s="25"/>
      <c r="Q33" s="25"/>
      <c r="R33" s="25"/>
      <c r="S33" s="25"/>
      <c r="T33" s="25"/>
      <c r="U33" s="25"/>
      <c r="V33" s="25"/>
      <c r="W33" s="25"/>
      <c r="X33" s="25"/>
      <c r="Y33" s="25"/>
    </row>
    <row r="34" spans="1:25" s="24" customFormat="1" x14ac:dyDescent="0.2">
      <c r="A34" s="25"/>
      <c r="B34" s="25"/>
      <c r="C34" s="25"/>
      <c r="D34" s="25"/>
      <c r="E34" s="25"/>
      <c r="F34" s="25"/>
      <c r="G34" s="25"/>
      <c r="H34" s="413"/>
      <c r="I34" s="413"/>
      <c r="J34" s="413"/>
      <c r="K34" s="413"/>
      <c r="L34" s="413"/>
      <c r="M34" s="25"/>
      <c r="N34" s="25"/>
      <c r="O34" s="25"/>
      <c r="P34" s="25"/>
      <c r="Q34" s="25"/>
      <c r="R34" s="25"/>
      <c r="S34" s="25"/>
      <c r="T34" s="25"/>
      <c r="U34" s="25"/>
      <c r="V34" s="25"/>
      <c r="W34" s="25"/>
      <c r="X34" s="25"/>
      <c r="Y34" s="25"/>
    </row>
    <row r="35" spans="1:25" s="24" customFormat="1" x14ac:dyDescent="0.2">
      <c r="A35" s="25"/>
      <c r="B35" s="25"/>
      <c r="C35" s="25"/>
      <c r="D35" s="25"/>
      <c r="E35" s="25"/>
      <c r="F35" s="25"/>
      <c r="G35" s="25"/>
      <c r="H35" s="413"/>
      <c r="I35" s="413"/>
      <c r="J35" s="413"/>
      <c r="K35" s="413"/>
      <c r="L35" s="413"/>
      <c r="M35" s="25"/>
      <c r="N35" s="25"/>
      <c r="O35" s="25"/>
      <c r="P35" s="25"/>
      <c r="Q35" s="25"/>
      <c r="R35" s="25"/>
      <c r="S35" s="25"/>
      <c r="T35" s="25"/>
      <c r="U35" s="25"/>
      <c r="V35" s="25"/>
      <c r="W35" s="25"/>
      <c r="X35" s="25"/>
      <c r="Y35" s="25"/>
    </row>
    <row r="36" spans="1:25" x14ac:dyDescent="0.2">
      <c r="H36" s="413"/>
      <c r="I36" s="413"/>
      <c r="J36" s="413"/>
      <c r="K36" s="413"/>
      <c r="L36" s="413"/>
    </row>
    <row r="37" spans="1:25" x14ac:dyDescent="0.2">
      <c r="H37" s="413"/>
      <c r="I37" s="413"/>
      <c r="J37" s="413"/>
      <c r="K37" s="413"/>
      <c r="L37" s="413"/>
    </row>
    <row r="38" spans="1:25" x14ac:dyDescent="0.2">
      <c r="H38" s="413"/>
      <c r="I38" s="413"/>
      <c r="J38" s="413"/>
      <c r="K38" s="413"/>
      <c r="L38" s="413"/>
    </row>
    <row r="39" spans="1:25" x14ac:dyDescent="0.2">
      <c r="H39" s="413"/>
      <c r="I39" s="413"/>
      <c r="J39" s="413"/>
      <c r="K39" s="413"/>
      <c r="L39" s="413"/>
    </row>
    <row r="40" spans="1:25" x14ac:dyDescent="0.2">
      <c r="H40" s="413"/>
      <c r="I40" s="413"/>
      <c r="J40" s="413"/>
      <c r="K40" s="413"/>
      <c r="L40" s="413"/>
    </row>
    <row r="41" spans="1:25" x14ac:dyDescent="0.2">
      <c r="H41" s="413"/>
      <c r="I41" s="413"/>
      <c r="J41" s="413"/>
      <c r="K41" s="413"/>
      <c r="L41" s="413"/>
    </row>
    <row r="42" spans="1:25" x14ac:dyDescent="0.2">
      <c r="H42" s="413"/>
      <c r="I42" s="413"/>
      <c r="J42" s="413"/>
      <c r="K42" s="413"/>
      <c r="L42" s="413"/>
    </row>
    <row r="43" spans="1:25" x14ac:dyDescent="0.2">
      <c r="H43" s="413"/>
      <c r="I43" s="413"/>
      <c r="J43" s="413"/>
      <c r="K43" s="413"/>
      <c r="L43" s="413"/>
    </row>
  </sheetData>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8"/>
  <dimension ref="A1:W12"/>
  <sheetViews>
    <sheetView topLeftCell="I1" workbookViewId="0">
      <selection activeCell="W3" sqref="W3"/>
    </sheetView>
  </sheetViews>
  <sheetFormatPr defaultColWidth="25.42578125" defaultRowHeight="11.25" customHeight="1" outlineLevelCol="1" x14ac:dyDescent="0.2"/>
  <cols>
    <col min="1" max="1" width="3.140625" style="2" hidden="1" customWidth="1" outlineLevel="1"/>
    <col min="2" max="2" width="6" style="2" hidden="1" customWidth="1" outlineLevel="1"/>
    <col min="3" max="3" width="3.140625" style="2" hidden="1" customWidth="1" outlineLevel="1"/>
    <col min="4" max="4" width="2" style="2" hidden="1" customWidth="1" outlineLevel="1"/>
    <col min="5" max="5" width="21.42578125" style="2" hidden="1" customWidth="1" outlineLevel="1"/>
    <col min="6" max="6" width="20.140625" style="2" hidden="1" customWidth="1" outlineLevel="1"/>
    <col min="7" max="7" width="25.42578125" style="2" hidden="1" customWidth="1" outlineLevel="1"/>
    <col min="8" max="8" width="2.7109375" style="2" hidden="1" customWidth="1" outlineLevel="1"/>
    <col min="9" max="9" width="2.5703125" style="2" customWidth="1" collapsed="1"/>
    <col min="10" max="10" width="2.7109375" style="2" customWidth="1"/>
    <col min="11" max="11" width="4.28515625" style="2" customWidth="1"/>
    <col min="12" max="13" width="14.85546875" style="2" customWidth="1"/>
    <col min="14" max="14" width="10.7109375" style="2" customWidth="1"/>
    <col min="15" max="15" width="2.7109375" style="2" customWidth="1"/>
    <col min="16" max="16" width="10.7109375" style="2" customWidth="1"/>
    <col min="17" max="17" width="2.7109375" style="2" customWidth="1"/>
    <col min="18" max="19" width="10.7109375" style="2" customWidth="1"/>
    <col min="20" max="20" width="2.7109375" style="2" customWidth="1"/>
    <col min="21" max="21" width="5.7109375" style="2" customWidth="1"/>
    <col min="22" max="22" width="9.42578125" style="2" bestFit="1" customWidth="1"/>
    <col min="23" max="23" width="15" style="2" bestFit="1" customWidth="1"/>
    <col min="24" max="24" width="9.85546875" style="2" bestFit="1" customWidth="1"/>
    <col min="25" max="26" width="8.7109375" style="2" bestFit="1" customWidth="1"/>
    <col min="27" max="16384" width="25.42578125" style="2"/>
  </cols>
  <sheetData>
    <row r="1" spans="1:23" ht="11.25" customHeight="1" x14ac:dyDescent="0.2">
      <c r="A1" s="19"/>
      <c r="B1" s="19"/>
      <c r="C1" s="19"/>
      <c r="D1" s="70"/>
      <c r="E1" s="70"/>
      <c r="F1" s="70"/>
      <c r="G1" s="70"/>
      <c r="H1" s="71"/>
      <c r="J1" s="274" t="s">
        <v>149</v>
      </c>
      <c r="K1" s="166"/>
      <c r="L1" s="166"/>
      <c r="M1" s="166"/>
      <c r="N1" s="166"/>
      <c r="O1" s="166"/>
      <c r="P1" s="166"/>
      <c r="Q1" s="166"/>
      <c r="R1" s="166"/>
      <c r="S1" s="166"/>
      <c r="T1" s="203"/>
    </row>
    <row r="2" spans="1:23" ht="11.25" customHeight="1" x14ac:dyDescent="0.2">
      <c r="A2" s="72"/>
      <c r="B2" s="40"/>
      <c r="C2" s="40"/>
      <c r="D2" s="40"/>
      <c r="E2" s="40"/>
      <c r="F2" s="40"/>
      <c r="G2" s="40"/>
      <c r="H2" s="73"/>
      <c r="J2" s="204"/>
      <c r="K2" s="162"/>
      <c r="L2" s="262"/>
      <c r="M2" s="249">
        <f>VLOOKUP(J1,AreaTable,2,FALSE)</f>
        <v>0</v>
      </c>
      <c r="N2" s="165"/>
      <c r="O2" s="165"/>
      <c r="P2" s="165"/>
      <c r="Q2" s="165"/>
      <c r="R2" s="165"/>
      <c r="S2" s="184" t="e">
        <f ca="1">_xll.ohTrigger(S5:S11)</f>
        <v>#NAME?</v>
      </c>
      <c r="T2" s="205"/>
      <c r="V2" s="569" t="s">
        <v>268</v>
      </c>
      <c r="W2" s="569">
        <f>GeneralSettings_MKT!Trigger</f>
        <v>42334.957071759258</v>
      </c>
    </row>
    <row r="3" spans="1:23" ht="11.25" customHeight="1" x14ac:dyDescent="0.2">
      <c r="A3" s="74"/>
      <c r="B3" s="75"/>
      <c r="C3" s="75"/>
      <c r="D3" s="40"/>
      <c r="E3" s="40"/>
      <c r="F3" s="40"/>
      <c r="G3" s="40"/>
      <c r="H3" s="73"/>
      <c r="J3" s="167"/>
      <c r="K3" s="165"/>
      <c r="L3" s="162"/>
      <c r="M3" s="162"/>
      <c r="N3" s="162"/>
      <c r="O3" s="165"/>
      <c r="P3" s="165"/>
      <c r="Q3" s="165"/>
      <c r="R3" s="162"/>
      <c r="S3" s="198"/>
      <c r="T3" s="168"/>
      <c r="V3" s="569" t="s">
        <v>269</v>
      </c>
      <c r="W3" s="570" t="e">
        <f ca="1">_xll.ohTrigger(S5:S11)</f>
        <v>#NAME?</v>
      </c>
    </row>
    <row r="4" spans="1:23" ht="21" customHeight="1" x14ac:dyDescent="0.2">
      <c r="A4" s="56"/>
      <c r="B4" s="283" t="s">
        <v>20</v>
      </c>
      <c r="C4" s="200"/>
      <c r="D4" s="202"/>
      <c r="E4" s="200" t="s">
        <v>129</v>
      </c>
      <c r="F4" s="180" t="s">
        <v>147</v>
      </c>
      <c r="G4" s="180" t="e">
        <f ca="1">_xll.ohRangeRetrieveError(F4)</f>
        <v>#NAME?</v>
      </c>
      <c r="H4" s="73"/>
      <c r="J4" s="167"/>
      <c r="K4" s="178"/>
      <c r="L4" s="181" t="s">
        <v>119</v>
      </c>
      <c r="M4" s="182"/>
      <c r="N4" s="200"/>
      <c r="O4" s="165"/>
      <c r="P4" s="172" t="s">
        <v>97</v>
      </c>
      <c r="Q4" s="165"/>
      <c r="R4" s="173" t="s">
        <v>96</v>
      </c>
      <c r="S4" s="174" t="s">
        <v>95</v>
      </c>
      <c r="T4" s="168"/>
    </row>
    <row r="5" spans="1:23" ht="11.25" customHeight="1" x14ac:dyDescent="0.2">
      <c r="A5" s="56"/>
      <c r="B5" s="57" t="str">
        <f>K5</f>
        <v>ON</v>
      </c>
      <c r="C5" s="58"/>
      <c r="D5" s="59" t="s">
        <v>159</v>
      </c>
      <c r="E5" s="60" t="str">
        <f t="shared" ref="E5:E11" si="0">Currency&amp;B5&amp;$D5&amp;QuoteSuffix</f>
        <v>GBPOND_Quote</v>
      </c>
      <c r="F5" s="60" t="e">
        <f ca="1">_xll.qlSimpleQuote(E5,,RateTickValue,Permanent,Trigger,ObjectOverwrite)</f>
        <v>#NAME?</v>
      </c>
      <c r="G5" s="61" t="e">
        <f ca="1">_xll.ohRangeRetrieveError(F5)</f>
        <v>#NAME?</v>
      </c>
      <c r="H5" s="73"/>
      <c r="J5" s="167"/>
      <c r="K5" s="76" t="s">
        <v>56</v>
      </c>
      <c r="L5" s="77"/>
      <c r="M5" s="255" t="str">
        <f>GBPLibor_MKT!H4</f>
        <v>GBPONFSR=</v>
      </c>
      <c r="N5" s="361">
        <f>GBPLibor_MKT!J4</f>
        <v>0.48125000000000001</v>
      </c>
      <c r="O5" s="253"/>
      <c r="P5" s="223">
        <v>0.48125000000000001</v>
      </c>
      <c r="Q5" s="225"/>
      <c r="R5" s="223">
        <f t="array" ref="R5:R11">QuoteStatic</f>
        <v>0.48125000000000001</v>
      </c>
      <c r="S5" s="189" t="e">
        <f ca="1">_xll.qlSimpleQuoteSetValue(F5,R5/100,Trigger)</f>
        <v>#NAME?</v>
      </c>
      <c r="T5" s="168"/>
    </row>
    <row r="6" spans="1:23" ht="11.25" customHeight="1" x14ac:dyDescent="0.2">
      <c r="A6" s="56"/>
      <c r="B6" s="62" t="str">
        <f t="shared" ref="B6:B11" si="1">K6</f>
        <v>SW</v>
      </c>
      <c r="C6" s="63"/>
      <c r="D6" s="64" t="s">
        <v>159</v>
      </c>
      <c r="E6" s="53" t="str">
        <f t="shared" si="0"/>
        <v>GBPSWD_Quote</v>
      </c>
      <c r="F6" s="53" t="e">
        <f ca="1">_xll.qlSimpleQuote(E6,,RateTickValue,Permanent,Trigger,ObjectOverwrite)</f>
        <v>#NAME?</v>
      </c>
      <c r="G6" s="65" t="e">
        <f ca="1">_xll.ohRangeRetrieveError(F6)</f>
        <v>#NAME?</v>
      </c>
      <c r="H6" s="73"/>
      <c r="J6" s="167"/>
      <c r="K6" s="78" t="s">
        <v>19</v>
      </c>
      <c r="L6" s="255"/>
      <c r="M6" s="255" t="str">
        <f>GBPLibor_MKT!H5</f>
        <v>GBPSWFSR=</v>
      </c>
      <c r="N6" s="362">
        <f>GBPLibor_MKT!J5</f>
        <v>0.48613000000000001</v>
      </c>
      <c r="O6" s="253"/>
      <c r="P6" s="222">
        <v>0.48613000000000001</v>
      </c>
      <c r="Q6" s="225"/>
      <c r="R6" s="222">
        <v>0.48613000000000001</v>
      </c>
      <c r="S6" s="190" t="e">
        <f ca="1">_xll.qlSimpleQuoteSetValue(F6,R6/100,Trigger)</f>
        <v>#NAME?</v>
      </c>
      <c r="T6" s="168"/>
    </row>
    <row r="7" spans="1:23" ht="11.25" customHeight="1" x14ac:dyDescent="0.2">
      <c r="A7" s="56"/>
      <c r="B7" s="62" t="str">
        <f t="shared" si="1"/>
        <v>1M</v>
      </c>
      <c r="C7" s="63"/>
      <c r="D7" s="64" t="s">
        <v>159</v>
      </c>
      <c r="E7" s="53" t="str">
        <f t="shared" si="0"/>
        <v>GBP1MD_Quote</v>
      </c>
      <c r="F7" s="53" t="e">
        <f ca="1">_xll.qlSimpleQuote(E7,,RateTickValue,Permanent,Trigger,ObjectOverwrite)</f>
        <v>#NAME?</v>
      </c>
      <c r="G7" s="65" t="e">
        <f ca="1">_xll.ohRangeRetrieveError(F7)</f>
        <v>#NAME?</v>
      </c>
      <c r="H7" s="133"/>
      <c r="J7" s="167"/>
      <c r="K7" s="78" t="s">
        <v>16</v>
      </c>
      <c r="L7" s="255"/>
      <c r="M7" s="255" t="str">
        <f>GBPLibor_MKT!H6</f>
        <v>GBP1MFSR=</v>
      </c>
      <c r="N7" s="362">
        <f>GBPLibor_MKT!J6</f>
        <v>0.50819000000000003</v>
      </c>
      <c r="O7" s="253"/>
      <c r="P7" s="222">
        <v>0.50819000000000003</v>
      </c>
      <c r="Q7" s="225"/>
      <c r="R7" s="222">
        <v>0.50819000000000003</v>
      </c>
      <c r="S7" s="190" t="e">
        <f ca="1">_xll.qlSimpleQuoteSetValue(F7,R7/100,Trigger)</f>
        <v>#NAME?</v>
      </c>
      <c r="T7" s="168"/>
    </row>
    <row r="8" spans="1:23" ht="11.25" customHeight="1" x14ac:dyDescent="0.2">
      <c r="A8" s="56"/>
      <c r="B8" s="62" t="str">
        <f t="shared" si="1"/>
        <v>2M</v>
      </c>
      <c r="C8" s="63"/>
      <c r="D8" s="64" t="s">
        <v>159</v>
      </c>
      <c r="E8" s="53" t="str">
        <f t="shared" si="0"/>
        <v>GBP2MD_Quote</v>
      </c>
      <c r="F8" s="53" t="e">
        <f ca="1">_xll.qlSimpleQuote(E8,,RateTickValue,Permanent,Trigger,ObjectOverwrite)</f>
        <v>#NAME?</v>
      </c>
      <c r="G8" s="65" t="e">
        <f ca="1">_xll.ohRangeRetrieveError(F8)</f>
        <v>#NAME?</v>
      </c>
      <c r="H8" s="133"/>
      <c r="J8" s="167"/>
      <c r="K8" s="78" t="s">
        <v>15</v>
      </c>
      <c r="L8" s="255"/>
      <c r="M8" s="255" t="str">
        <f>GBPLibor_MKT!H7</f>
        <v>GBP2MFSR=</v>
      </c>
      <c r="N8" s="362">
        <f>GBPLibor_MKT!J7</f>
        <v>0.53800000000000003</v>
      </c>
      <c r="O8" s="253"/>
      <c r="P8" s="222">
        <v>0.53800000000000003</v>
      </c>
      <c r="Q8" s="225"/>
      <c r="R8" s="222">
        <v>0.53800000000000003</v>
      </c>
      <c r="S8" s="190" t="e">
        <f ca="1">_xll.qlSimpleQuoteSetValue(F8,R8/100,Trigger)</f>
        <v>#NAME?</v>
      </c>
      <c r="T8" s="168"/>
    </row>
    <row r="9" spans="1:23" ht="11.25" customHeight="1" x14ac:dyDescent="0.2">
      <c r="A9" s="56"/>
      <c r="B9" s="62" t="str">
        <f t="shared" si="1"/>
        <v>3M</v>
      </c>
      <c r="C9" s="63"/>
      <c r="D9" s="64" t="s">
        <v>159</v>
      </c>
      <c r="E9" s="53" t="str">
        <f t="shared" si="0"/>
        <v>GBP3MD_Quote</v>
      </c>
      <c r="F9" s="53" t="e">
        <f ca="1">_xll.qlSimpleQuote(E9,,RateTickValue,Permanent,Trigger,ObjectOverwrite)</f>
        <v>#NAME?</v>
      </c>
      <c r="G9" s="65" t="e">
        <f ca="1">_xll.ohRangeRetrieveError(F9)</f>
        <v>#NAME?</v>
      </c>
      <c r="H9" s="133"/>
      <c r="J9" s="167"/>
      <c r="K9" s="78" t="s">
        <v>14</v>
      </c>
      <c r="L9" s="255"/>
      <c r="M9" s="255" t="str">
        <f>GBPLibor_MKT!H8</f>
        <v>GBP3MFSR=</v>
      </c>
      <c r="N9" s="362">
        <f>GBPLibor_MKT!J8</f>
        <v>0.58312999999999993</v>
      </c>
      <c r="O9" s="253"/>
      <c r="P9" s="222">
        <v>0.58312999999999993</v>
      </c>
      <c r="Q9" s="225"/>
      <c r="R9" s="222">
        <v>0.58312999999999993</v>
      </c>
      <c r="S9" s="190" t="e">
        <f ca="1">_xll.qlSimpleQuoteSetValue(F9,R9/100,Trigger)</f>
        <v>#NAME?</v>
      </c>
      <c r="T9" s="168"/>
    </row>
    <row r="10" spans="1:23" ht="11.25" customHeight="1" x14ac:dyDescent="0.2">
      <c r="A10" s="56"/>
      <c r="B10" s="62" t="str">
        <f t="shared" si="1"/>
        <v>6M</v>
      </c>
      <c r="C10" s="63"/>
      <c r="D10" s="64" t="s">
        <v>159</v>
      </c>
      <c r="E10" s="53" t="str">
        <f t="shared" si="0"/>
        <v>GBP6MD_Quote</v>
      </c>
      <c r="F10" s="53" t="e">
        <f ca="1">_xll.qlSimpleQuote(E10,,RateTickValue,Permanent,Trigger,ObjectOverwrite)</f>
        <v>#NAME?</v>
      </c>
      <c r="G10" s="65" t="e">
        <f ca="1">_xll.ohRangeRetrieveError(F10)</f>
        <v>#NAME?</v>
      </c>
      <c r="H10" s="133"/>
      <c r="J10" s="167"/>
      <c r="K10" s="78" t="s">
        <v>11</v>
      </c>
      <c r="L10" s="255"/>
      <c r="M10" s="255" t="str">
        <f>GBPLibor_MKT!H9</f>
        <v>GBP6MFSR=</v>
      </c>
      <c r="N10" s="362">
        <f>GBPLibor_MKT!J9</f>
        <v>0.74938000000000005</v>
      </c>
      <c r="O10" s="253"/>
      <c r="P10" s="222">
        <v>0.74938000000000005</v>
      </c>
      <c r="Q10" s="225"/>
      <c r="R10" s="222">
        <v>0.74938000000000005</v>
      </c>
      <c r="S10" s="190" t="e">
        <f ca="1">_xll.qlSimpleQuoteSetValue(F10,R10/100,Trigger)</f>
        <v>#NAME?</v>
      </c>
      <c r="T10" s="168"/>
    </row>
    <row r="11" spans="1:23" ht="11.25" customHeight="1" x14ac:dyDescent="0.2">
      <c r="A11" s="56"/>
      <c r="B11" s="66" t="str">
        <f t="shared" si="1"/>
        <v>1Y</v>
      </c>
      <c r="C11" s="67"/>
      <c r="D11" s="68" t="s">
        <v>159</v>
      </c>
      <c r="E11" s="55" t="str">
        <f t="shared" si="0"/>
        <v>GBP1YD_Quote</v>
      </c>
      <c r="F11" s="55" t="e">
        <f ca="1">_xll.qlSimpleQuote(E11,,RateTickValue,Permanent,Trigger,ObjectOverwrite)</f>
        <v>#NAME?</v>
      </c>
      <c r="G11" s="69" t="e">
        <f ca="1">_xll.ohRangeRetrieveError(F11)</f>
        <v>#NAME?</v>
      </c>
      <c r="H11" s="133"/>
      <c r="J11" s="167"/>
      <c r="K11" s="81" t="s">
        <v>5</v>
      </c>
      <c r="L11" s="257"/>
      <c r="M11" s="257" t="str">
        <f>GBPLibor_MKT!H10</f>
        <v>GBP1YFSR=</v>
      </c>
      <c r="N11" s="363">
        <f>GBPLibor_MKT!J10</f>
        <v>1.0327500000000001</v>
      </c>
      <c r="O11" s="253"/>
      <c r="P11" s="224">
        <v>1.0327500000000001</v>
      </c>
      <c r="Q11" s="225"/>
      <c r="R11" s="224">
        <v>1.0327500000000001</v>
      </c>
      <c r="S11" s="192" t="e">
        <f ca="1">_xll.qlSimpleQuoteSetValue(F11,R11/100,Trigger)</f>
        <v>#NAME?</v>
      </c>
      <c r="T11" s="168"/>
    </row>
    <row r="12" spans="1:23" ht="11.25" customHeight="1" x14ac:dyDescent="0.2">
      <c r="A12" s="113"/>
      <c r="B12" s="114"/>
      <c r="C12" s="114"/>
      <c r="D12" s="114"/>
      <c r="E12" s="114"/>
      <c r="F12" s="114"/>
      <c r="G12" s="114"/>
      <c r="H12" s="115"/>
      <c r="J12" s="206"/>
      <c r="K12" s="207"/>
      <c r="L12" s="207"/>
      <c r="M12" s="207"/>
      <c r="N12" s="207"/>
      <c r="O12" s="207"/>
      <c r="P12" s="207"/>
      <c r="Q12" s="207"/>
      <c r="R12" s="207"/>
      <c r="S12" s="207"/>
      <c r="T12" s="209"/>
    </row>
  </sheetData>
  <conditionalFormatting sqref="S6:S11">
    <cfRule type="cellIs" dxfId="43" priority="1" stopIfTrue="1" operator="greaterThan">
      <formula>0</formula>
    </cfRule>
    <cfRule type="cellIs" dxfId="42" priority="2" stopIfTrue="1" operator="lessThan">
      <formula>0</formula>
    </cfRule>
  </conditionalFormatting>
  <conditionalFormatting sqref="S5">
    <cfRule type="cellIs" dxfId="41" priority="3" stopIfTrue="1" operator="greaterThan">
      <formula>0</formula>
    </cfRule>
    <cfRule type="cellIs" dxfId="40" priority="4" stopIfTrue="1" operator="lessThan">
      <formula>0</formula>
    </cfRule>
  </conditionalFormatting>
  <dataValidations count="1">
    <dataValidation showInputMessage="1" showErrorMessage="1" sqref="M2"/>
  </dataValidations>
  <pageMargins left="0.75" right="0.75" top="1" bottom="1" header="0.5" footer="0.5"/>
  <pageSetup orientation="portrait" r:id="rId1"/>
  <headerFooter alignWithMargins="0"/>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AB59"/>
  <sheetViews>
    <sheetView topLeftCell="I1" workbookViewId="0">
      <selection activeCell="AB3" sqref="AB3"/>
    </sheetView>
  </sheetViews>
  <sheetFormatPr defaultRowHeight="11.25" outlineLevelCol="1" x14ac:dyDescent="0.2"/>
  <cols>
    <col min="1" max="2" width="2.7109375" style="2" hidden="1" customWidth="1" outlineLevel="1"/>
    <col min="3" max="3" width="2.7109375" style="229" hidden="1" customWidth="1" outlineLevel="1"/>
    <col min="4" max="4" width="5" style="2" hidden="1" customWidth="1" outlineLevel="1"/>
    <col min="5" max="5" width="16.140625" style="2" hidden="1" customWidth="1" outlineLevel="1"/>
    <col min="6" max="6" width="21.42578125" style="2" hidden="1" customWidth="1" outlineLevel="1"/>
    <col min="7" max="7" width="25.7109375" style="148" hidden="1" customWidth="1" outlineLevel="1"/>
    <col min="8" max="8" width="2.7109375" style="2" hidden="1" customWidth="1" outlineLevel="1"/>
    <col min="9" max="9" width="2.7109375" style="2" customWidth="1" collapsed="1"/>
    <col min="10" max="10" width="2.7109375" style="2" customWidth="1"/>
    <col min="11" max="11" width="4.28515625" style="2" customWidth="1"/>
    <col min="12" max="12" width="4.28515625" style="229" customWidth="1"/>
    <col min="13"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5" width="2.7109375" style="2" customWidth="1"/>
    <col min="26" max="26" width="10" style="2" bestFit="1" customWidth="1"/>
    <col min="27" max="16384" width="9.140625" style="2"/>
  </cols>
  <sheetData>
    <row r="1" spans="1:28" x14ac:dyDescent="0.2">
      <c r="A1" s="319"/>
      <c r="B1" s="320"/>
      <c r="C1" s="320"/>
      <c r="D1" s="320"/>
      <c r="E1" s="320"/>
      <c r="F1" s="321"/>
      <c r="G1" s="320"/>
      <c r="H1" s="322"/>
      <c r="J1" s="285" t="s">
        <v>156</v>
      </c>
      <c r="K1" s="70"/>
      <c r="L1" s="70"/>
      <c r="M1" s="70"/>
      <c r="N1" s="70"/>
      <c r="O1" s="70"/>
      <c r="P1" s="70"/>
      <c r="Q1" s="70"/>
      <c r="R1" s="70"/>
      <c r="S1" s="70"/>
      <c r="T1" s="70"/>
      <c r="U1" s="70"/>
      <c r="V1" s="70"/>
      <c r="W1" s="70"/>
      <c r="X1" s="70"/>
      <c r="Y1" s="71"/>
    </row>
    <row r="2" spans="1:28" x14ac:dyDescent="0.2">
      <c r="A2" s="323"/>
      <c r="B2" s="149"/>
      <c r="C2" s="149"/>
      <c r="D2" s="149"/>
      <c r="E2" s="149"/>
      <c r="F2" s="149"/>
      <c r="G2" s="324"/>
      <c r="H2" s="325"/>
      <c r="J2" s="72"/>
      <c r="K2" s="163"/>
      <c r="L2" s="163"/>
      <c r="M2" s="163"/>
      <c r="N2" s="163"/>
      <c r="O2" s="249" t="str">
        <f>VLOOKUP(J1,AreaTable,2,FALSE)</f>
        <v>ICAP</v>
      </c>
      <c r="P2" s="163"/>
      <c r="Q2" s="178" t="s">
        <v>209</v>
      </c>
      <c r="R2" s="382" t="e">
        <f t="array" aca="1" ref="R2" ca="1">AND(_xll.ohFilter($Q$5:$Q$58,ISNUMBER($Q$5:$Q$58))=0)</f>
        <v>#NAME?</v>
      </c>
      <c r="S2" s="253"/>
      <c r="T2" s="253"/>
      <c r="U2" s="253"/>
      <c r="V2" s="253"/>
      <c r="W2" s="253"/>
      <c r="X2" s="150" t="e">
        <f ca="1">_xll.ohTrigger(X5:X58)</f>
        <v>#NAME?</v>
      </c>
      <c r="Y2" s="201"/>
      <c r="AA2" s="569" t="s">
        <v>268</v>
      </c>
      <c r="AB2" s="569">
        <f>GeneralSettings_MKT!Trigger</f>
        <v>42334.957071759258</v>
      </c>
    </row>
    <row r="3" spans="1:28" x14ac:dyDescent="0.2">
      <c r="A3" s="323"/>
      <c r="B3" s="149"/>
      <c r="C3" s="149"/>
      <c r="D3" s="149"/>
      <c r="E3" s="149"/>
      <c r="F3" s="149"/>
      <c r="G3" s="324"/>
      <c r="H3" s="325"/>
      <c r="J3" s="286"/>
      <c r="K3" s="163"/>
      <c r="L3" s="163"/>
      <c r="M3" s="253"/>
      <c r="N3" s="163"/>
      <c r="O3" s="163"/>
      <c r="P3" s="163"/>
      <c r="Q3" s="163"/>
      <c r="R3" s="163"/>
      <c r="S3" s="163"/>
      <c r="T3" s="253"/>
      <c r="U3" s="253"/>
      <c r="V3" s="253"/>
      <c r="W3" s="163"/>
      <c r="X3" s="163"/>
      <c r="Y3" s="287"/>
      <c r="AA3" s="569" t="s">
        <v>269</v>
      </c>
      <c r="AB3" s="570" t="e">
        <f ca="1">_xll.ohTrigger(X5:X58)</f>
        <v>#NAME?</v>
      </c>
    </row>
    <row r="4" spans="1:28" ht="21" customHeight="1" x14ac:dyDescent="0.2">
      <c r="A4" s="167"/>
      <c r="B4" s="283"/>
      <c r="C4" s="284"/>
      <c r="D4" s="202"/>
      <c r="E4" s="200" t="s">
        <v>129</v>
      </c>
      <c r="F4" s="180" t="s">
        <v>147</v>
      </c>
      <c r="G4" s="180" t="e">
        <f ca="1">_xll.ohRangeRetrieveError(F4)</f>
        <v>#NAME?</v>
      </c>
      <c r="H4" s="205"/>
      <c r="J4" s="286"/>
      <c r="K4" s="179"/>
      <c r="L4" s="179"/>
      <c r="M4" s="179"/>
      <c r="N4" s="200" t="s">
        <v>119</v>
      </c>
      <c r="O4" s="182" t="e">
        <f ca="1">_xll.RData(O5:O58,P4:Q4,,ReutersRtMode,,P5)</f>
        <v>#NAME?</v>
      </c>
      <c r="P4" s="172" t="s">
        <v>100</v>
      </c>
      <c r="Q4" s="172" t="s">
        <v>79</v>
      </c>
      <c r="R4" s="172" t="s">
        <v>157</v>
      </c>
      <c r="S4" s="172" t="s">
        <v>144</v>
      </c>
      <c r="T4" s="253"/>
      <c r="U4" s="172" t="s">
        <v>97</v>
      </c>
      <c r="V4" s="253"/>
      <c r="W4" s="172" t="s">
        <v>96</v>
      </c>
      <c r="X4" s="172" t="s">
        <v>95</v>
      </c>
      <c r="Y4" s="287"/>
    </row>
    <row r="5" spans="1:28" x14ac:dyDescent="0.2">
      <c r="A5" s="167"/>
      <c r="B5" s="175">
        <f>K5</f>
        <v>1</v>
      </c>
      <c r="C5" s="175" t="str">
        <f>L5</f>
        <v>x</v>
      </c>
      <c r="D5" s="175" t="str">
        <f>M5</f>
        <v>4F</v>
      </c>
      <c r="E5" s="185" t="str">
        <f t="shared" ref="E5:E36" si="0">Currency&amp;$B5&amp;C5&amp;$D5&amp;QuoteSuffix</f>
        <v>GBP1x4F_Quote</v>
      </c>
      <c r="F5" s="175" t="e">
        <f ca="1">_xll.qlSimpleQuote(E5,,RateTickValue,Permanent,Trigger,ObjectOverwrite)</f>
        <v>#NAME?</v>
      </c>
      <c r="G5" s="231" t="e">
        <f ca="1">_xll.ohRangeRetrieveError(F5)</f>
        <v>#NAME?</v>
      </c>
      <c r="H5" s="205"/>
      <c r="J5" s="286"/>
      <c r="K5" s="295">
        <v>1</v>
      </c>
      <c r="L5" s="295" t="s">
        <v>160</v>
      </c>
      <c r="M5" s="295" t="str">
        <f>K5+3&amp;"F"</f>
        <v>4F</v>
      </c>
      <c r="N5" s="85" t="str">
        <f t="shared" ref="N5:N36" si="1">Currency&amp;$K5&amp;L5&amp;$M5</f>
        <v>GBP1x4F</v>
      </c>
      <c r="O5" s="193" t="str">
        <f t="array" ref="O5:O58">UPPER(Instruments)&amp;"="&amp;VLOOKUP(Contributor,ContributorTable,2,FALSE)</f>
        <v>GBP1X4F=ICAP</v>
      </c>
      <c r="P5" s="379">
        <v>0.56500000000000006</v>
      </c>
      <c r="Q5" s="379">
        <v>0.61499999999999999</v>
      </c>
      <c r="R5" s="223" t="e">
        <f ca="1">IF($R$2,IF(ISNUMBER(P5),P5,#NUM!), IFERROR(AVERAGE(P5:Q5),#NUM!))</f>
        <v>#NAME?</v>
      </c>
      <c r="S5" s="223" t="e">
        <f ca="1">(R5-P5)*2</f>
        <v>#NAME?</v>
      </c>
      <c r="T5" s="253"/>
      <c r="U5" s="223">
        <v>0.59000000000000008</v>
      </c>
      <c r="V5" s="253"/>
      <c r="W5" s="122">
        <f t="array" ref="W5:W58">QuoteStatic</f>
        <v>0.59000000000000008</v>
      </c>
      <c r="X5" s="291" t="e">
        <f ca="1">_xll.qlSimpleQuoteSetValue(F5,W5/100,Trigger)</f>
        <v>#NAME?</v>
      </c>
      <c r="Y5" s="287"/>
    </row>
    <row r="6" spans="1:28" x14ac:dyDescent="0.2">
      <c r="A6" s="167"/>
      <c r="B6" s="176">
        <f t="shared" ref="B6:B58" si="2">K6</f>
        <v>2</v>
      </c>
      <c r="C6" s="176" t="str">
        <f t="shared" ref="C6:C58" si="3">L6</f>
        <v>x</v>
      </c>
      <c r="D6" s="176" t="str">
        <f t="shared" ref="D6:D58" si="4">M6</f>
        <v>5F</v>
      </c>
      <c r="E6" s="186" t="str">
        <f t="shared" si="0"/>
        <v>GBP2x5F_Quote</v>
      </c>
      <c r="F6" s="176" t="e">
        <f ca="1">_xll.qlSimpleQuote(E6,,RateTickValue,Permanent,Trigger,ObjectOverwrite)</f>
        <v>#NAME?</v>
      </c>
      <c r="G6" s="232" t="e">
        <f ca="1">_xll.ohRangeRetrieveError(F6)</f>
        <v>#NAME?</v>
      </c>
      <c r="H6" s="205"/>
      <c r="J6" s="286"/>
      <c r="K6" s="296">
        <v>2</v>
      </c>
      <c r="L6" s="296" t="s">
        <v>160</v>
      </c>
      <c r="M6" s="296" t="str">
        <f t="shared" ref="M6:M16" si="5">K6+3&amp;"F"</f>
        <v>5F</v>
      </c>
      <c r="N6" s="86" t="str">
        <f t="shared" si="1"/>
        <v>GBP2x5F</v>
      </c>
      <c r="O6" s="188" t="str">
        <v>GBP2X5F=ICAP</v>
      </c>
      <c r="P6" s="380">
        <v>0.57499999999999996</v>
      </c>
      <c r="Q6" s="380">
        <v>0.625</v>
      </c>
      <c r="R6" s="222" t="e">
        <f t="shared" ref="R6:R58" ca="1" si="6">IF($R$2,IF(ISNUMBER(P6),P6,#NUM!), IFERROR(AVERAGE(P6:Q6),#NUM!))</f>
        <v>#NAME?</v>
      </c>
      <c r="S6" s="222" t="e">
        <f t="shared" ref="S6:S58" ca="1" si="7">(R6-P6)*2</f>
        <v>#NAME?</v>
      </c>
      <c r="T6" s="253"/>
      <c r="U6" s="222">
        <v>0.6</v>
      </c>
      <c r="V6" s="253"/>
      <c r="W6" s="124">
        <v>0.6</v>
      </c>
      <c r="X6" s="292" t="e">
        <f ca="1">_xll.qlSimpleQuoteSetValue(F6,W6/100,Trigger)</f>
        <v>#NAME?</v>
      </c>
      <c r="Y6" s="287"/>
    </row>
    <row r="7" spans="1:28" x14ac:dyDescent="0.2">
      <c r="A7" s="167"/>
      <c r="B7" s="176">
        <f t="shared" si="2"/>
        <v>3</v>
      </c>
      <c r="C7" s="176" t="str">
        <f t="shared" si="3"/>
        <v>x</v>
      </c>
      <c r="D7" s="176" t="str">
        <f t="shared" si="4"/>
        <v>6F</v>
      </c>
      <c r="E7" s="186" t="str">
        <f t="shared" si="0"/>
        <v>GBP3x6F_Quote</v>
      </c>
      <c r="F7" s="176" t="e">
        <f ca="1">_xll.qlSimpleQuote(E7,,RateTickValue,Permanent,Trigger,ObjectOverwrite)</f>
        <v>#NAME?</v>
      </c>
      <c r="G7" s="232" t="e">
        <f ca="1">_xll.ohRangeRetrieveError(F7)</f>
        <v>#NAME?</v>
      </c>
      <c r="H7" s="205"/>
      <c r="J7" s="286"/>
      <c r="K7" s="296">
        <v>3</v>
      </c>
      <c r="L7" s="296" t="s">
        <v>160</v>
      </c>
      <c r="M7" s="296" t="str">
        <f t="shared" si="5"/>
        <v>6F</v>
      </c>
      <c r="N7" s="86" t="str">
        <f t="shared" si="1"/>
        <v>GBP3x6F</v>
      </c>
      <c r="O7" s="188" t="str">
        <v>GBP3X6F=ICAP</v>
      </c>
      <c r="P7" s="380">
        <v>0.59000000000000008</v>
      </c>
      <c r="Q7" s="380">
        <v>0.64</v>
      </c>
      <c r="R7" s="222" t="e">
        <f t="shared" ca="1" si="6"/>
        <v>#NAME?</v>
      </c>
      <c r="S7" s="222" t="e">
        <f t="shared" ca="1" si="7"/>
        <v>#NAME?</v>
      </c>
      <c r="T7" s="253"/>
      <c r="U7" s="222">
        <v>0.61499999999999999</v>
      </c>
      <c r="V7" s="253"/>
      <c r="W7" s="124">
        <v>0.61499999999999999</v>
      </c>
      <c r="X7" s="292" t="e">
        <f ca="1">_xll.qlSimpleQuoteSetValue(F7,W7/100,Trigger)</f>
        <v>#NAME?</v>
      </c>
      <c r="Y7" s="287"/>
    </row>
    <row r="8" spans="1:28" x14ac:dyDescent="0.2">
      <c r="A8" s="167"/>
      <c r="B8" s="176">
        <f t="shared" si="2"/>
        <v>4</v>
      </c>
      <c r="C8" s="176" t="str">
        <f t="shared" si="3"/>
        <v>x</v>
      </c>
      <c r="D8" s="176" t="str">
        <f t="shared" si="4"/>
        <v>7F</v>
      </c>
      <c r="E8" s="186" t="str">
        <f t="shared" si="0"/>
        <v>GBP4x7F_Quote</v>
      </c>
      <c r="F8" s="176" t="e">
        <f ca="1">_xll.qlSimpleQuote(E8,,RateTickValue,Permanent,Trigger,ObjectOverwrite)</f>
        <v>#NAME?</v>
      </c>
      <c r="G8" s="232" t="e">
        <f ca="1">_xll.ohRangeRetrieveError(F8)</f>
        <v>#NAME?</v>
      </c>
      <c r="H8" s="205"/>
      <c r="J8" s="286"/>
      <c r="K8" s="296">
        <v>4</v>
      </c>
      <c r="L8" s="296" t="s">
        <v>160</v>
      </c>
      <c r="M8" s="296" t="str">
        <f t="shared" si="5"/>
        <v>7F</v>
      </c>
      <c r="N8" s="86" t="str">
        <f t="shared" si="1"/>
        <v>GBP4x7F</v>
      </c>
      <c r="O8" s="188" t="str">
        <v>GBP4X7F=ICAP</v>
      </c>
      <c r="P8" s="380">
        <v>0.60499999999999998</v>
      </c>
      <c r="Q8" s="380">
        <v>0.65500000000000003</v>
      </c>
      <c r="R8" s="222" t="e">
        <f t="shared" ca="1" si="6"/>
        <v>#NAME?</v>
      </c>
      <c r="S8" s="222" t="e">
        <f t="shared" ca="1" si="7"/>
        <v>#NAME?</v>
      </c>
      <c r="T8" s="253"/>
      <c r="U8" s="222">
        <v>0.63</v>
      </c>
      <c r="V8" s="253"/>
      <c r="W8" s="124">
        <v>0.63</v>
      </c>
      <c r="X8" s="292" t="e">
        <f ca="1">_xll.qlSimpleQuoteSetValue(F8,W8/100,Trigger)</f>
        <v>#NAME?</v>
      </c>
      <c r="Y8" s="287"/>
    </row>
    <row r="9" spans="1:28" x14ac:dyDescent="0.2">
      <c r="A9" s="167"/>
      <c r="B9" s="176">
        <f t="shared" si="2"/>
        <v>5</v>
      </c>
      <c r="C9" s="176" t="str">
        <f t="shared" si="3"/>
        <v>x</v>
      </c>
      <c r="D9" s="176" t="str">
        <f t="shared" si="4"/>
        <v>8F</v>
      </c>
      <c r="E9" s="186" t="str">
        <f t="shared" si="0"/>
        <v>GBP5x8F_Quote</v>
      </c>
      <c r="F9" s="176" t="e">
        <f ca="1">_xll.qlSimpleQuote(E9,,RateTickValue,Permanent,Trigger,ObjectOverwrite)</f>
        <v>#NAME?</v>
      </c>
      <c r="G9" s="232" t="e">
        <f ca="1">_xll.ohRangeRetrieveError(F9)</f>
        <v>#NAME?</v>
      </c>
      <c r="H9" s="205"/>
      <c r="J9" s="286"/>
      <c r="K9" s="296">
        <v>5</v>
      </c>
      <c r="L9" s="296" t="s">
        <v>160</v>
      </c>
      <c r="M9" s="296" t="str">
        <f t="shared" si="5"/>
        <v>8F</v>
      </c>
      <c r="N9" s="86" t="str">
        <f t="shared" si="1"/>
        <v>GBP5x8F</v>
      </c>
      <c r="O9" s="188" t="str">
        <v>GBP5X8F=ICAP</v>
      </c>
      <c r="P9" s="380">
        <v>0.625</v>
      </c>
      <c r="Q9" s="380">
        <v>0.67500000000000004</v>
      </c>
      <c r="R9" s="222" t="e">
        <f t="shared" ca="1" si="6"/>
        <v>#NAME?</v>
      </c>
      <c r="S9" s="222" t="e">
        <f t="shared" ca="1" si="7"/>
        <v>#NAME?</v>
      </c>
      <c r="T9" s="253"/>
      <c r="U9" s="222">
        <v>0.65</v>
      </c>
      <c r="V9" s="253"/>
      <c r="W9" s="124">
        <v>0.65</v>
      </c>
      <c r="X9" s="292" t="e">
        <f ca="1">_xll.qlSimpleQuoteSetValue(F9,W9/100,Trigger)</f>
        <v>#NAME?</v>
      </c>
      <c r="Y9" s="287"/>
    </row>
    <row r="10" spans="1:28" x14ac:dyDescent="0.2">
      <c r="A10" s="167"/>
      <c r="B10" s="176">
        <f t="shared" si="2"/>
        <v>6</v>
      </c>
      <c r="C10" s="176" t="str">
        <f t="shared" si="3"/>
        <v>x</v>
      </c>
      <c r="D10" s="176" t="str">
        <f t="shared" si="4"/>
        <v>9F</v>
      </c>
      <c r="E10" s="186" t="str">
        <f t="shared" si="0"/>
        <v>GBP6x9F_Quote</v>
      </c>
      <c r="F10" s="176" t="e">
        <f ca="1">_xll.qlSimpleQuote(E10,,RateTickValue,Permanent,Trigger,ObjectOverwrite)</f>
        <v>#NAME?</v>
      </c>
      <c r="G10" s="232" t="e">
        <f ca="1">_xll.ohRangeRetrieveError(F10)</f>
        <v>#NAME?</v>
      </c>
      <c r="H10" s="205"/>
      <c r="J10" s="286"/>
      <c r="K10" s="296">
        <v>6</v>
      </c>
      <c r="L10" s="296" t="s">
        <v>160</v>
      </c>
      <c r="M10" s="296" t="str">
        <f t="shared" si="5"/>
        <v>9F</v>
      </c>
      <c r="N10" s="86" t="str">
        <f t="shared" si="1"/>
        <v>GBP6x9F</v>
      </c>
      <c r="O10" s="188" t="str">
        <v>GBP6X9F=ICAP</v>
      </c>
      <c r="P10" s="380">
        <v>0.64</v>
      </c>
      <c r="Q10" s="380">
        <v>0.69000000000000006</v>
      </c>
      <c r="R10" s="222" t="e">
        <f t="shared" ca="1" si="6"/>
        <v>#NAME?</v>
      </c>
      <c r="S10" s="222" t="e">
        <f t="shared" ca="1" si="7"/>
        <v>#NAME?</v>
      </c>
      <c r="T10" s="253"/>
      <c r="U10" s="222">
        <v>0.66500000000000004</v>
      </c>
      <c r="V10" s="253"/>
      <c r="W10" s="124">
        <v>0.66500000000000004</v>
      </c>
      <c r="X10" s="292" t="e">
        <f ca="1">_xll.qlSimpleQuoteSetValue(F10,W10/100,Trigger)</f>
        <v>#NAME?</v>
      </c>
      <c r="Y10" s="287"/>
    </row>
    <row r="11" spans="1:28" x14ac:dyDescent="0.2">
      <c r="A11" s="167"/>
      <c r="B11" s="176">
        <f t="shared" si="2"/>
        <v>7</v>
      </c>
      <c r="C11" s="176" t="str">
        <f t="shared" si="3"/>
        <v>x</v>
      </c>
      <c r="D11" s="176" t="str">
        <f t="shared" si="4"/>
        <v>10F</v>
      </c>
      <c r="E11" s="186" t="str">
        <f t="shared" si="0"/>
        <v>GBP7x10F_Quote</v>
      </c>
      <c r="F11" s="176" t="e">
        <f ca="1">_xll.qlSimpleQuote(E11,,RateTickValue,Permanent,Trigger,ObjectOverwrite)</f>
        <v>#NAME?</v>
      </c>
      <c r="G11" s="232" t="e">
        <f ca="1">_xll.ohRangeRetrieveError(F11)</f>
        <v>#NAME?</v>
      </c>
      <c r="H11" s="205"/>
      <c r="J11" s="286"/>
      <c r="K11" s="296">
        <v>7</v>
      </c>
      <c r="L11" s="296" t="s">
        <v>160</v>
      </c>
      <c r="M11" s="296" t="str">
        <f t="shared" si="5"/>
        <v>10F</v>
      </c>
      <c r="N11" s="86" t="str">
        <f t="shared" si="1"/>
        <v>GBP7x10F</v>
      </c>
      <c r="O11" s="188" t="str">
        <v>GBP7X10F=ICAP</v>
      </c>
      <c r="P11" s="380" t="s">
        <v>210</v>
      </c>
      <c r="Q11" s="380" t="s">
        <v>210</v>
      </c>
      <c r="R11" s="222" t="e">
        <f t="shared" ca="1" si="6"/>
        <v>#NAME?</v>
      </c>
      <c r="S11" s="222" t="e">
        <f t="shared" ca="1" si="7"/>
        <v>#NAME?</v>
      </c>
      <c r="T11" s="253"/>
      <c r="U11" s="222" t="e">
        <v>#NUM!</v>
      </c>
      <c r="V11" s="253"/>
      <c r="W11" s="124" t="e">
        <v>#NUM!</v>
      </c>
      <c r="X11" s="292" t="e">
        <f ca="1">_xll.qlSimpleQuoteSetValue(F11,W11/100,Trigger)</f>
        <v>#NAME?</v>
      </c>
      <c r="Y11" s="287"/>
    </row>
    <row r="12" spans="1:28" x14ac:dyDescent="0.2">
      <c r="A12" s="167"/>
      <c r="B12" s="176">
        <f t="shared" si="2"/>
        <v>8</v>
      </c>
      <c r="C12" s="176" t="str">
        <f t="shared" si="3"/>
        <v>x</v>
      </c>
      <c r="D12" s="176" t="str">
        <f t="shared" si="4"/>
        <v>11F</v>
      </c>
      <c r="E12" s="186" t="str">
        <f t="shared" si="0"/>
        <v>GBP8x11F_Quote</v>
      </c>
      <c r="F12" s="176" t="e">
        <f ca="1">_xll.qlSimpleQuote(E12,,RateTickValue,Permanent,Trigger,ObjectOverwrite)</f>
        <v>#NAME?</v>
      </c>
      <c r="G12" s="232" t="e">
        <f ca="1">_xll.ohRangeRetrieveError(F12)</f>
        <v>#NAME?</v>
      </c>
      <c r="H12" s="205"/>
      <c r="J12" s="286"/>
      <c r="K12" s="296">
        <v>8</v>
      </c>
      <c r="L12" s="296" t="s">
        <v>160</v>
      </c>
      <c r="M12" s="296" t="str">
        <f t="shared" si="5"/>
        <v>11F</v>
      </c>
      <c r="N12" s="86" t="str">
        <f t="shared" si="1"/>
        <v>GBP8x11F</v>
      </c>
      <c r="O12" s="188" t="str">
        <v>GBP8X11F=ICAP</v>
      </c>
      <c r="P12" s="380" t="s">
        <v>210</v>
      </c>
      <c r="Q12" s="380" t="s">
        <v>210</v>
      </c>
      <c r="R12" s="222" t="e">
        <f t="shared" ca="1" si="6"/>
        <v>#NAME?</v>
      </c>
      <c r="S12" s="222" t="e">
        <f t="shared" ca="1" si="7"/>
        <v>#NAME?</v>
      </c>
      <c r="T12" s="253"/>
      <c r="U12" s="222" t="e">
        <v>#NUM!</v>
      </c>
      <c r="V12" s="253"/>
      <c r="W12" s="124" t="e">
        <v>#NUM!</v>
      </c>
      <c r="X12" s="292" t="e">
        <f ca="1">_xll.qlSimpleQuoteSetValue(F12,W12/100,Trigger)</f>
        <v>#NAME?</v>
      </c>
      <c r="Y12" s="287"/>
    </row>
    <row r="13" spans="1:28" x14ac:dyDescent="0.2">
      <c r="A13" s="167"/>
      <c r="B13" s="176">
        <f t="shared" si="2"/>
        <v>9</v>
      </c>
      <c r="C13" s="176" t="str">
        <f t="shared" si="3"/>
        <v>x</v>
      </c>
      <c r="D13" s="176" t="str">
        <f t="shared" si="4"/>
        <v>12F</v>
      </c>
      <c r="E13" s="186" t="str">
        <f t="shared" si="0"/>
        <v>GBP9x12F_Quote</v>
      </c>
      <c r="F13" s="176" t="e">
        <f ca="1">_xll.qlSimpleQuote(E13,,RateTickValue,Permanent,Trigger,ObjectOverwrite)</f>
        <v>#NAME?</v>
      </c>
      <c r="G13" s="232" t="e">
        <f ca="1">_xll.ohRangeRetrieveError(F13)</f>
        <v>#NAME?</v>
      </c>
      <c r="H13" s="205"/>
      <c r="J13" s="286"/>
      <c r="K13" s="296">
        <v>9</v>
      </c>
      <c r="L13" s="296" t="s">
        <v>160</v>
      </c>
      <c r="M13" s="296" t="str">
        <f t="shared" si="5"/>
        <v>12F</v>
      </c>
      <c r="N13" s="86" t="str">
        <f t="shared" si="1"/>
        <v>GBP9x12F</v>
      </c>
      <c r="O13" s="188" t="str">
        <v>GBP9X12F=ICAP</v>
      </c>
      <c r="P13" s="380">
        <v>0.70499999999999996</v>
      </c>
      <c r="Q13" s="380">
        <v>0.755</v>
      </c>
      <c r="R13" s="222" t="e">
        <f t="shared" ca="1" si="6"/>
        <v>#NAME?</v>
      </c>
      <c r="S13" s="222" t="e">
        <f t="shared" ca="1" si="7"/>
        <v>#NAME?</v>
      </c>
      <c r="T13" s="253"/>
      <c r="U13" s="222">
        <v>0.73</v>
      </c>
      <c r="V13" s="253"/>
      <c r="W13" s="124">
        <v>0.73</v>
      </c>
      <c r="X13" s="292" t="e">
        <f ca="1">_xll.qlSimpleQuoteSetValue(F13,W13/100,Trigger)</f>
        <v>#NAME?</v>
      </c>
      <c r="Y13" s="287"/>
    </row>
    <row r="14" spans="1:28" x14ac:dyDescent="0.2">
      <c r="A14" s="167"/>
      <c r="B14" s="176">
        <f t="shared" si="2"/>
        <v>10</v>
      </c>
      <c r="C14" s="176" t="str">
        <f t="shared" si="3"/>
        <v>x</v>
      </c>
      <c r="D14" s="176" t="str">
        <f t="shared" si="4"/>
        <v>13F</v>
      </c>
      <c r="E14" s="186" t="str">
        <f t="shared" si="0"/>
        <v>GBP10x13F_Quote</v>
      </c>
      <c r="F14" s="176" t="e">
        <f ca="1">_xll.qlSimpleQuote(E14,,RateTickValue,Permanent,Trigger,ObjectOverwrite)</f>
        <v>#NAME?</v>
      </c>
      <c r="G14" s="232" t="e">
        <f ca="1">_xll.ohRangeRetrieveError(F14)</f>
        <v>#NAME?</v>
      </c>
      <c r="H14" s="205"/>
      <c r="J14" s="286"/>
      <c r="K14" s="296">
        <v>10</v>
      </c>
      <c r="L14" s="296" t="s">
        <v>160</v>
      </c>
      <c r="M14" s="296" t="str">
        <f t="shared" si="5"/>
        <v>13F</v>
      </c>
      <c r="N14" s="86" t="str">
        <f t="shared" si="1"/>
        <v>GBP10x13F</v>
      </c>
      <c r="O14" s="188" t="str">
        <v>GBP10X13F=ICAP</v>
      </c>
      <c r="P14" s="380" t="s">
        <v>210</v>
      </c>
      <c r="Q14" s="380" t="s">
        <v>210</v>
      </c>
      <c r="R14" s="222" t="e">
        <f t="shared" ca="1" si="6"/>
        <v>#NAME?</v>
      </c>
      <c r="S14" s="222" t="e">
        <f t="shared" ca="1" si="7"/>
        <v>#NAME?</v>
      </c>
      <c r="T14" s="253"/>
      <c r="U14" s="222" t="e">
        <v>#NUM!</v>
      </c>
      <c r="V14" s="253"/>
      <c r="W14" s="124" t="e">
        <v>#NUM!</v>
      </c>
      <c r="X14" s="292" t="e">
        <f ca="1">_xll.qlSimpleQuoteSetValue(F14,W14/100,Trigger)</f>
        <v>#NAME?</v>
      </c>
      <c r="Y14" s="287"/>
    </row>
    <row r="15" spans="1:28" x14ac:dyDescent="0.2">
      <c r="A15" s="167"/>
      <c r="B15" s="176">
        <f t="shared" si="2"/>
        <v>11</v>
      </c>
      <c r="C15" s="176" t="str">
        <f t="shared" si="3"/>
        <v>x</v>
      </c>
      <c r="D15" s="176" t="str">
        <f t="shared" si="4"/>
        <v>14F</v>
      </c>
      <c r="E15" s="186" t="str">
        <f t="shared" si="0"/>
        <v>GBP11x14F_Quote</v>
      </c>
      <c r="F15" s="176" t="e">
        <f ca="1">_xll.qlSimpleQuote(E15,,RateTickValue,Permanent,Trigger,ObjectOverwrite)</f>
        <v>#NAME?</v>
      </c>
      <c r="G15" s="232" t="e">
        <f ca="1">_xll.ohRangeRetrieveError(F15)</f>
        <v>#NAME?</v>
      </c>
      <c r="H15" s="205"/>
      <c r="J15" s="286"/>
      <c r="K15" s="296">
        <v>11</v>
      </c>
      <c r="L15" s="296" t="s">
        <v>160</v>
      </c>
      <c r="M15" s="296" t="str">
        <f t="shared" si="5"/>
        <v>14F</v>
      </c>
      <c r="N15" s="86" t="str">
        <f t="shared" si="1"/>
        <v>GBP11x14F</v>
      </c>
      <c r="O15" s="188" t="str">
        <v>GBP11X14F=ICAP</v>
      </c>
      <c r="P15" s="380" t="s">
        <v>210</v>
      </c>
      <c r="Q15" s="380" t="s">
        <v>210</v>
      </c>
      <c r="R15" s="222" t="e">
        <f t="shared" ca="1" si="6"/>
        <v>#NAME?</v>
      </c>
      <c r="S15" s="222" t="e">
        <f t="shared" ca="1" si="7"/>
        <v>#NAME?</v>
      </c>
      <c r="T15" s="253"/>
      <c r="U15" s="222" t="e">
        <v>#NUM!</v>
      </c>
      <c r="V15" s="253"/>
      <c r="W15" s="124" t="e">
        <v>#NUM!</v>
      </c>
      <c r="X15" s="292" t="e">
        <f ca="1">_xll.qlSimpleQuoteSetValue(F15,W15/100,Trigger)</f>
        <v>#NAME?</v>
      </c>
      <c r="Y15" s="287"/>
    </row>
    <row r="16" spans="1:28" x14ac:dyDescent="0.2">
      <c r="A16" s="167"/>
      <c r="B16" s="176">
        <f t="shared" si="2"/>
        <v>12</v>
      </c>
      <c r="C16" s="176" t="str">
        <f t="shared" si="3"/>
        <v>x</v>
      </c>
      <c r="D16" s="176" t="str">
        <f t="shared" si="4"/>
        <v>15F</v>
      </c>
      <c r="E16" s="186" t="str">
        <f t="shared" si="0"/>
        <v>GBP12x15F_Quote</v>
      </c>
      <c r="F16" s="176" t="e">
        <f ca="1">_xll.qlSimpleQuote(E16,,RateTickValue,Permanent,Trigger,ObjectOverwrite)</f>
        <v>#NAME?</v>
      </c>
      <c r="G16" s="232" t="e">
        <f ca="1">_xll.ohRangeRetrieveError(F16)</f>
        <v>#NAME?</v>
      </c>
      <c r="H16" s="205"/>
      <c r="J16" s="286"/>
      <c r="K16" s="296">
        <v>12</v>
      </c>
      <c r="L16" s="296" t="s">
        <v>160</v>
      </c>
      <c r="M16" s="296" t="str">
        <f t="shared" si="5"/>
        <v>15F</v>
      </c>
      <c r="N16" s="86" t="str">
        <f t="shared" si="1"/>
        <v>GBP12x15F</v>
      </c>
      <c r="O16" s="188" t="str">
        <v>GBP12X15F=ICAP</v>
      </c>
      <c r="P16" s="380">
        <v>0.79</v>
      </c>
      <c r="Q16" s="380">
        <v>0.84000000000000008</v>
      </c>
      <c r="R16" s="222" t="e">
        <f t="shared" ca="1" si="6"/>
        <v>#NAME?</v>
      </c>
      <c r="S16" s="222" t="e">
        <f t="shared" ca="1" si="7"/>
        <v>#NAME?</v>
      </c>
      <c r="T16" s="253"/>
      <c r="U16" s="222">
        <v>0.81500000000000006</v>
      </c>
      <c r="V16" s="253"/>
      <c r="W16" s="124">
        <v>0.81500000000000006</v>
      </c>
      <c r="X16" s="292" t="e">
        <f ca="1">_xll.qlSimpleQuoteSetValue(F16,W16/100,Trigger)</f>
        <v>#NAME?</v>
      </c>
      <c r="Y16" s="287"/>
    </row>
    <row r="17" spans="1:25" x14ac:dyDescent="0.2">
      <c r="A17" s="167"/>
      <c r="B17" s="175">
        <f t="shared" si="2"/>
        <v>1</v>
      </c>
      <c r="C17" s="175" t="str">
        <f t="shared" si="3"/>
        <v>x</v>
      </c>
      <c r="D17" s="175" t="str">
        <f t="shared" si="4"/>
        <v>7F</v>
      </c>
      <c r="E17" s="185" t="str">
        <f t="shared" si="0"/>
        <v>GBP1x7F_Quote</v>
      </c>
      <c r="F17" s="175" t="e">
        <f ca="1">_xll.qlSimpleQuote(E17,,RateTickValue,Permanent,Trigger,ObjectOverwrite)</f>
        <v>#NAME?</v>
      </c>
      <c r="G17" s="231" t="e">
        <f ca="1">_xll.ohRangeRetrieveError(F17)</f>
        <v>#NAME?</v>
      </c>
      <c r="H17" s="205"/>
      <c r="J17" s="286"/>
      <c r="K17" s="295">
        <v>1</v>
      </c>
      <c r="L17" s="295" t="s">
        <v>160</v>
      </c>
      <c r="M17" s="295" t="str">
        <f>K17+6&amp;"F"</f>
        <v>7F</v>
      </c>
      <c r="N17" s="275" t="str">
        <f t="shared" si="1"/>
        <v>GBP1x7F</v>
      </c>
      <c r="O17" s="193" t="str">
        <v>GBP1X7F=ICAP</v>
      </c>
      <c r="P17" s="379">
        <v>0.73</v>
      </c>
      <c r="Q17" s="379">
        <v>0.78</v>
      </c>
      <c r="R17" s="223" t="e">
        <f t="shared" ca="1" si="6"/>
        <v>#NAME?</v>
      </c>
      <c r="S17" s="223" t="e">
        <f t="shared" ca="1" si="7"/>
        <v>#NAME?</v>
      </c>
      <c r="T17" s="253"/>
      <c r="U17" s="223">
        <v>0.755</v>
      </c>
      <c r="V17" s="253"/>
      <c r="W17" s="122">
        <v>0.755</v>
      </c>
      <c r="X17" s="291" t="e">
        <f ca="1">_xll.qlSimpleQuoteSetValue(F17,W17/100,Trigger)</f>
        <v>#NAME?</v>
      </c>
      <c r="Y17" s="287"/>
    </row>
    <row r="18" spans="1:25" x14ac:dyDescent="0.2">
      <c r="A18" s="167"/>
      <c r="B18" s="176">
        <f t="shared" si="2"/>
        <v>2</v>
      </c>
      <c r="C18" s="176" t="str">
        <f t="shared" si="3"/>
        <v>x</v>
      </c>
      <c r="D18" s="176" t="str">
        <f t="shared" si="4"/>
        <v>8F</v>
      </c>
      <c r="E18" s="186" t="str">
        <f t="shared" si="0"/>
        <v>GBP2x8F_Quote</v>
      </c>
      <c r="F18" s="176" t="e">
        <f ca="1">_xll.qlSimpleQuote(E18,,RateTickValue,Permanent,Trigger,ObjectOverwrite)</f>
        <v>#NAME?</v>
      </c>
      <c r="G18" s="232" t="e">
        <f ca="1">_xll.ohRangeRetrieveError(F18)</f>
        <v>#NAME?</v>
      </c>
      <c r="H18" s="205"/>
      <c r="J18" s="286"/>
      <c r="K18" s="296">
        <v>2</v>
      </c>
      <c r="L18" s="296" t="s">
        <v>160</v>
      </c>
      <c r="M18" s="296" t="str">
        <f t="shared" ref="M18:M34" si="8">K18+6&amp;"F"</f>
        <v>8F</v>
      </c>
      <c r="N18" s="276" t="str">
        <f t="shared" si="1"/>
        <v>GBP2x8F</v>
      </c>
      <c r="O18" s="188" t="str">
        <v>GBP2X8F=ICAP</v>
      </c>
      <c r="P18" s="380">
        <v>0.74</v>
      </c>
      <c r="Q18" s="380">
        <v>0.79</v>
      </c>
      <c r="R18" s="222" t="e">
        <f t="shared" ca="1" si="6"/>
        <v>#NAME?</v>
      </c>
      <c r="S18" s="222" t="e">
        <f t="shared" ca="1" si="7"/>
        <v>#NAME?</v>
      </c>
      <c r="T18" s="253"/>
      <c r="U18" s="222">
        <v>0.76500000000000001</v>
      </c>
      <c r="V18" s="253"/>
      <c r="W18" s="124">
        <v>0.76500000000000001</v>
      </c>
      <c r="X18" s="292" t="e">
        <f ca="1">_xll.qlSimpleQuoteSetValue(F18,W18/100,Trigger)</f>
        <v>#NAME?</v>
      </c>
      <c r="Y18" s="287"/>
    </row>
    <row r="19" spans="1:25" x14ac:dyDescent="0.2">
      <c r="A19" s="167"/>
      <c r="B19" s="176">
        <f t="shared" si="2"/>
        <v>3</v>
      </c>
      <c r="C19" s="176" t="str">
        <f t="shared" si="3"/>
        <v>x</v>
      </c>
      <c r="D19" s="176" t="str">
        <f t="shared" si="4"/>
        <v>9F</v>
      </c>
      <c r="E19" s="186" t="str">
        <f t="shared" si="0"/>
        <v>GBP3x9F_Quote</v>
      </c>
      <c r="F19" s="176" t="e">
        <f ca="1">_xll.qlSimpleQuote(E19,,RateTickValue,Permanent,Trigger,ObjectOverwrite)</f>
        <v>#NAME?</v>
      </c>
      <c r="G19" s="232" t="e">
        <f ca="1">_xll.ohRangeRetrieveError(F19)</f>
        <v>#NAME?</v>
      </c>
      <c r="H19" s="205"/>
      <c r="J19" s="286"/>
      <c r="K19" s="296">
        <v>3</v>
      </c>
      <c r="L19" s="296" t="s">
        <v>160</v>
      </c>
      <c r="M19" s="296" t="str">
        <f t="shared" si="8"/>
        <v>9F</v>
      </c>
      <c r="N19" s="276" t="str">
        <f t="shared" si="1"/>
        <v>GBP3x9F</v>
      </c>
      <c r="O19" s="188" t="str">
        <v>GBP3X9F=ICAP</v>
      </c>
      <c r="P19" s="380">
        <v>0.75</v>
      </c>
      <c r="Q19" s="380">
        <v>0.8</v>
      </c>
      <c r="R19" s="222" t="e">
        <f t="shared" ca="1" si="6"/>
        <v>#NAME?</v>
      </c>
      <c r="S19" s="222" t="e">
        <f t="shared" ca="1" si="7"/>
        <v>#NAME?</v>
      </c>
      <c r="T19" s="253"/>
      <c r="U19" s="222">
        <v>0.77500000000000002</v>
      </c>
      <c r="V19" s="253"/>
      <c r="W19" s="124">
        <v>0.77500000000000002</v>
      </c>
      <c r="X19" s="292" t="e">
        <f ca="1">_xll.qlSimpleQuoteSetValue(F19,W19/100,Trigger)</f>
        <v>#NAME?</v>
      </c>
      <c r="Y19" s="287"/>
    </row>
    <row r="20" spans="1:25" x14ac:dyDescent="0.2">
      <c r="A20" s="167"/>
      <c r="B20" s="176">
        <f t="shared" si="2"/>
        <v>4</v>
      </c>
      <c r="C20" s="176" t="str">
        <f t="shared" si="3"/>
        <v>x</v>
      </c>
      <c r="D20" s="176" t="str">
        <f t="shared" si="4"/>
        <v>10F</v>
      </c>
      <c r="E20" s="186" t="str">
        <f t="shared" si="0"/>
        <v>GBP4x10F_Quote</v>
      </c>
      <c r="F20" s="176" t="e">
        <f ca="1">_xll.qlSimpleQuote(E20,,RateTickValue,Permanent,Trigger,ObjectOverwrite)</f>
        <v>#NAME?</v>
      </c>
      <c r="G20" s="232" t="e">
        <f ca="1">_xll.ohRangeRetrieveError(F20)</f>
        <v>#NAME?</v>
      </c>
      <c r="H20" s="205"/>
      <c r="J20" s="286"/>
      <c r="K20" s="296">
        <v>4</v>
      </c>
      <c r="L20" s="296" t="s">
        <v>160</v>
      </c>
      <c r="M20" s="296" t="str">
        <f t="shared" si="8"/>
        <v>10F</v>
      </c>
      <c r="N20" s="276" t="str">
        <f t="shared" si="1"/>
        <v>GBP4x10F</v>
      </c>
      <c r="O20" s="188" t="str">
        <v>GBP4X10F=ICAP</v>
      </c>
      <c r="P20" s="380">
        <v>0.76500000000000001</v>
      </c>
      <c r="Q20" s="380">
        <v>0.81500000000000006</v>
      </c>
      <c r="R20" s="222" t="e">
        <f t="shared" ca="1" si="6"/>
        <v>#NAME?</v>
      </c>
      <c r="S20" s="222" t="e">
        <f t="shared" ca="1" si="7"/>
        <v>#NAME?</v>
      </c>
      <c r="T20" s="253"/>
      <c r="U20" s="222">
        <v>0.79</v>
      </c>
      <c r="V20" s="253"/>
      <c r="W20" s="124">
        <v>0.79</v>
      </c>
      <c r="X20" s="292" t="e">
        <f ca="1">_xll.qlSimpleQuoteSetValue(F20,W20/100,Trigger)</f>
        <v>#NAME?</v>
      </c>
      <c r="Y20" s="287"/>
    </row>
    <row r="21" spans="1:25" x14ac:dyDescent="0.2">
      <c r="A21" s="167"/>
      <c r="B21" s="176">
        <f t="shared" si="2"/>
        <v>5</v>
      </c>
      <c r="C21" s="176" t="str">
        <f t="shared" si="3"/>
        <v>x</v>
      </c>
      <c r="D21" s="176" t="str">
        <f t="shared" si="4"/>
        <v>11F</v>
      </c>
      <c r="E21" s="186" t="str">
        <f t="shared" si="0"/>
        <v>GBP5x11F_Quote</v>
      </c>
      <c r="F21" s="176" t="e">
        <f ca="1">_xll.qlSimpleQuote(E21,,RateTickValue,Permanent,Trigger,ObjectOverwrite)</f>
        <v>#NAME?</v>
      </c>
      <c r="G21" s="232" t="e">
        <f ca="1">_xll.ohRangeRetrieveError(F21)</f>
        <v>#NAME?</v>
      </c>
      <c r="H21" s="205"/>
      <c r="J21" s="286"/>
      <c r="K21" s="296">
        <v>5</v>
      </c>
      <c r="L21" s="296" t="s">
        <v>160</v>
      </c>
      <c r="M21" s="296" t="str">
        <f t="shared" si="8"/>
        <v>11F</v>
      </c>
      <c r="N21" s="276" t="str">
        <f t="shared" si="1"/>
        <v>GBP5x11F</v>
      </c>
      <c r="O21" s="188" t="str">
        <v>GBP5X11F=ICAP</v>
      </c>
      <c r="P21" s="380">
        <v>0.78499999999999992</v>
      </c>
      <c r="Q21" s="380">
        <v>0.83499999999999996</v>
      </c>
      <c r="R21" s="222" t="e">
        <f t="shared" ca="1" si="6"/>
        <v>#NAME?</v>
      </c>
      <c r="S21" s="222" t="e">
        <f t="shared" ca="1" si="7"/>
        <v>#NAME?</v>
      </c>
      <c r="T21" s="253"/>
      <c r="U21" s="222">
        <v>0.80999999999999994</v>
      </c>
      <c r="V21" s="253"/>
      <c r="W21" s="124">
        <v>0.80999999999999994</v>
      </c>
      <c r="X21" s="292" t="e">
        <f ca="1">_xll.qlSimpleQuoteSetValue(F21,W21/100,Trigger)</f>
        <v>#NAME?</v>
      </c>
      <c r="Y21" s="287"/>
    </row>
    <row r="22" spans="1:25" x14ac:dyDescent="0.2">
      <c r="A22" s="167"/>
      <c r="B22" s="176">
        <f t="shared" si="2"/>
        <v>6</v>
      </c>
      <c r="C22" s="176" t="str">
        <f t="shared" si="3"/>
        <v>x</v>
      </c>
      <c r="D22" s="176" t="str">
        <f t="shared" si="4"/>
        <v>12F</v>
      </c>
      <c r="E22" s="186" t="str">
        <f t="shared" si="0"/>
        <v>GBP6x12F_Quote</v>
      </c>
      <c r="F22" s="176" t="e">
        <f ca="1">_xll.qlSimpleQuote(E22,,RateTickValue,Permanent,Trigger,ObjectOverwrite)</f>
        <v>#NAME?</v>
      </c>
      <c r="G22" s="232" t="e">
        <f ca="1">_xll.ohRangeRetrieveError(F22)</f>
        <v>#NAME?</v>
      </c>
      <c r="H22" s="205"/>
      <c r="J22" s="286"/>
      <c r="K22" s="296">
        <v>6</v>
      </c>
      <c r="L22" s="296" t="s">
        <v>160</v>
      </c>
      <c r="M22" s="296" t="str">
        <f t="shared" si="8"/>
        <v>12F</v>
      </c>
      <c r="N22" s="276" t="str">
        <f t="shared" si="1"/>
        <v>GBP6x12F</v>
      </c>
      <c r="O22" s="188" t="str">
        <v>GBP6X12F=ICAP</v>
      </c>
      <c r="P22" s="380">
        <v>0.79500000000000004</v>
      </c>
      <c r="Q22" s="380">
        <v>0.84499999999999997</v>
      </c>
      <c r="R22" s="222" t="e">
        <f t="shared" ca="1" si="6"/>
        <v>#NAME?</v>
      </c>
      <c r="S22" s="222" t="e">
        <f t="shared" ca="1" si="7"/>
        <v>#NAME?</v>
      </c>
      <c r="T22" s="253"/>
      <c r="U22" s="222">
        <v>0.82000000000000006</v>
      </c>
      <c r="V22" s="253"/>
      <c r="W22" s="124">
        <v>0.82000000000000006</v>
      </c>
      <c r="X22" s="292" t="e">
        <f ca="1">_xll.qlSimpleQuoteSetValue(F22,W22/100,Trigger)</f>
        <v>#NAME?</v>
      </c>
      <c r="Y22" s="287"/>
    </row>
    <row r="23" spans="1:25" x14ac:dyDescent="0.2">
      <c r="A23" s="167"/>
      <c r="B23" s="176">
        <f t="shared" si="2"/>
        <v>7</v>
      </c>
      <c r="C23" s="176" t="str">
        <f t="shared" si="3"/>
        <v>x</v>
      </c>
      <c r="D23" s="176" t="str">
        <f t="shared" si="4"/>
        <v>13F</v>
      </c>
      <c r="E23" s="186" t="str">
        <f t="shared" si="0"/>
        <v>GBP7x13F_Quote</v>
      </c>
      <c r="F23" s="176" t="e">
        <f ca="1">_xll.qlSimpleQuote(E23,,RateTickValue,Permanent,Trigger,ObjectOverwrite)</f>
        <v>#NAME?</v>
      </c>
      <c r="G23" s="232" t="e">
        <f ca="1">_xll.ohRangeRetrieveError(F23)</f>
        <v>#NAME?</v>
      </c>
      <c r="H23" s="205"/>
      <c r="J23" s="286"/>
      <c r="K23" s="296">
        <v>7</v>
      </c>
      <c r="L23" s="296" t="s">
        <v>160</v>
      </c>
      <c r="M23" s="296" t="str">
        <f t="shared" si="8"/>
        <v>13F</v>
      </c>
      <c r="N23" s="276" t="str">
        <f t="shared" si="1"/>
        <v>GBP7x13F</v>
      </c>
      <c r="O23" s="188" t="str">
        <v>GBP7X13F=ICAP</v>
      </c>
      <c r="P23" s="380" t="s">
        <v>210</v>
      </c>
      <c r="Q23" s="380" t="s">
        <v>210</v>
      </c>
      <c r="R23" s="222" t="e">
        <f t="shared" ca="1" si="6"/>
        <v>#NAME?</v>
      </c>
      <c r="S23" s="222" t="e">
        <f t="shared" ca="1" si="7"/>
        <v>#NAME?</v>
      </c>
      <c r="T23" s="253"/>
      <c r="U23" s="222" t="e">
        <v>#NUM!</v>
      </c>
      <c r="V23" s="253"/>
      <c r="W23" s="124" t="e">
        <v>#NUM!</v>
      </c>
      <c r="X23" s="292" t="e">
        <f ca="1">_xll.qlSimpleQuoteSetValue(F23,W23/100,Trigger)</f>
        <v>#NAME?</v>
      </c>
      <c r="Y23" s="287"/>
    </row>
    <row r="24" spans="1:25" x14ac:dyDescent="0.2">
      <c r="A24" s="167"/>
      <c r="B24" s="176">
        <f t="shared" si="2"/>
        <v>8</v>
      </c>
      <c r="C24" s="176" t="str">
        <f t="shared" si="3"/>
        <v>x</v>
      </c>
      <c r="D24" s="176" t="str">
        <f t="shared" si="4"/>
        <v>14F</v>
      </c>
      <c r="E24" s="186" t="str">
        <f t="shared" si="0"/>
        <v>GBP8x14F_Quote</v>
      </c>
      <c r="F24" s="176" t="e">
        <f ca="1">_xll.qlSimpleQuote(E24,,RateTickValue,Permanent,Trigger,ObjectOverwrite)</f>
        <v>#NAME?</v>
      </c>
      <c r="G24" s="232" t="e">
        <f ca="1">_xll.ohRangeRetrieveError(F24)</f>
        <v>#NAME?</v>
      </c>
      <c r="H24" s="205"/>
      <c r="J24" s="286"/>
      <c r="K24" s="296">
        <v>8</v>
      </c>
      <c r="L24" s="296" t="s">
        <v>160</v>
      </c>
      <c r="M24" s="296" t="str">
        <f t="shared" si="8"/>
        <v>14F</v>
      </c>
      <c r="N24" s="276" t="str">
        <f t="shared" si="1"/>
        <v>GBP8x14F</v>
      </c>
      <c r="O24" s="188" t="str">
        <v>GBP8X14F=ICAP</v>
      </c>
      <c r="P24" s="380" t="s">
        <v>210</v>
      </c>
      <c r="Q24" s="380" t="s">
        <v>210</v>
      </c>
      <c r="R24" s="222" t="e">
        <f t="shared" ca="1" si="6"/>
        <v>#NAME?</v>
      </c>
      <c r="S24" s="222" t="e">
        <f t="shared" ca="1" si="7"/>
        <v>#NAME?</v>
      </c>
      <c r="T24" s="253"/>
      <c r="U24" s="222" t="e">
        <v>#NUM!</v>
      </c>
      <c r="V24" s="253"/>
      <c r="W24" s="124" t="e">
        <v>#NUM!</v>
      </c>
      <c r="X24" s="292" t="e">
        <f ca="1">_xll.qlSimpleQuoteSetValue(F24,W24/100,Trigger)</f>
        <v>#NAME?</v>
      </c>
      <c r="Y24" s="287"/>
    </row>
    <row r="25" spans="1:25" x14ac:dyDescent="0.2">
      <c r="A25" s="167"/>
      <c r="B25" s="176">
        <f t="shared" si="2"/>
        <v>9</v>
      </c>
      <c r="C25" s="176" t="str">
        <f t="shared" si="3"/>
        <v>x</v>
      </c>
      <c r="D25" s="176" t="str">
        <f t="shared" si="4"/>
        <v>15F</v>
      </c>
      <c r="E25" s="186" t="str">
        <f t="shared" si="0"/>
        <v>GBP9x15F_Quote</v>
      </c>
      <c r="F25" s="176" t="e">
        <f ca="1">_xll.qlSimpleQuote(E25,,RateTickValue,Permanent,Trigger,ObjectOverwrite)</f>
        <v>#NAME?</v>
      </c>
      <c r="G25" s="232" t="e">
        <f ca="1">_xll.ohRangeRetrieveError(F25)</f>
        <v>#NAME?</v>
      </c>
      <c r="H25" s="205"/>
      <c r="J25" s="286"/>
      <c r="K25" s="296">
        <v>9</v>
      </c>
      <c r="L25" s="296" t="s">
        <v>160</v>
      </c>
      <c r="M25" s="296" t="str">
        <f t="shared" si="8"/>
        <v>15F</v>
      </c>
      <c r="N25" s="276" t="str">
        <f t="shared" si="1"/>
        <v>GBP9x15F</v>
      </c>
      <c r="O25" s="188" t="str">
        <v>GBP9X15F=ICAP</v>
      </c>
      <c r="P25" s="380">
        <v>0.86999999999999988</v>
      </c>
      <c r="Q25" s="380">
        <v>0.91999999999999993</v>
      </c>
      <c r="R25" s="222" t="e">
        <f t="shared" ca="1" si="6"/>
        <v>#NAME?</v>
      </c>
      <c r="S25" s="222" t="e">
        <f t="shared" ca="1" si="7"/>
        <v>#NAME?</v>
      </c>
      <c r="T25" s="253"/>
      <c r="U25" s="222">
        <v>0.89499999999999991</v>
      </c>
      <c r="V25" s="253"/>
      <c r="W25" s="124">
        <v>0.89499999999999991</v>
      </c>
      <c r="X25" s="292" t="e">
        <f ca="1">_xll.qlSimpleQuoteSetValue(F25,W25/100,Trigger)</f>
        <v>#NAME?</v>
      </c>
      <c r="Y25" s="287"/>
    </row>
    <row r="26" spans="1:25" x14ac:dyDescent="0.2">
      <c r="A26" s="167"/>
      <c r="B26" s="176">
        <f t="shared" si="2"/>
        <v>10</v>
      </c>
      <c r="C26" s="176" t="str">
        <f t="shared" si="3"/>
        <v>x</v>
      </c>
      <c r="D26" s="176" t="str">
        <f t="shared" si="4"/>
        <v>16F</v>
      </c>
      <c r="E26" s="186" t="str">
        <f t="shared" si="0"/>
        <v>GBP10x16F_Quote</v>
      </c>
      <c r="F26" s="176" t="e">
        <f ca="1">_xll.qlSimpleQuote(E26,,RateTickValue,Permanent,Trigger,ObjectOverwrite)</f>
        <v>#NAME?</v>
      </c>
      <c r="G26" s="232" t="e">
        <f ca="1">_xll.ohRangeRetrieveError(F26)</f>
        <v>#NAME?</v>
      </c>
      <c r="H26" s="205"/>
      <c r="J26" s="286"/>
      <c r="K26" s="296">
        <v>10</v>
      </c>
      <c r="L26" s="296" t="s">
        <v>160</v>
      </c>
      <c r="M26" s="296" t="str">
        <f t="shared" si="8"/>
        <v>16F</v>
      </c>
      <c r="N26" s="276" t="str">
        <f t="shared" si="1"/>
        <v>GBP10x16F</v>
      </c>
      <c r="O26" s="188" t="str">
        <v>GBP10X16F=ICAP</v>
      </c>
      <c r="P26" s="380" t="s">
        <v>210</v>
      </c>
      <c r="Q26" s="380" t="s">
        <v>210</v>
      </c>
      <c r="R26" s="222" t="e">
        <f t="shared" ca="1" si="6"/>
        <v>#NAME?</v>
      </c>
      <c r="S26" s="222" t="e">
        <f t="shared" ca="1" si="7"/>
        <v>#NAME?</v>
      </c>
      <c r="T26" s="253"/>
      <c r="U26" s="222" t="e">
        <v>#NUM!</v>
      </c>
      <c r="V26" s="253"/>
      <c r="W26" s="124" t="e">
        <v>#NUM!</v>
      </c>
      <c r="X26" s="292" t="e">
        <f ca="1">_xll.qlSimpleQuoteSetValue(F26,W26/100,Trigger)</f>
        <v>#NAME?</v>
      </c>
      <c r="Y26" s="287"/>
    </row>
    <row r="27" spans="1:25" x14ac:dyDescent="0.2">
      <c r="A27" s="167"/>
      <c r="B27" s="176">
        <f t="shared" si="2"/>
        <v>11</v>
      </c>
      <c r="C27" s="176" t="str">
        <f t="shared" si="3"/>
        <v>x</v>
      </c>
      <c r="D27" s="176" t="str">
        <f t="shared" si="4"/>
        <v>17F</v>
      </c>
      <c r="E27" s="186" t="str">
        <f t="shared" si="0"/>
        <v>GBP11x17F_Quote</v>
      </c>
      <c r="F27" s="176" t="e">
        <f ca="1">_xll.qlSimpleQuote(E27,,RateTickValue,Permanent,Trigger,ObjectOverwrite)</f>
        <v>#NAME?</v>
      </c>
      <c r="G27" s="232" t="e">
        <f ca="1">_xll.ohRangeRetrieveError(F27)</f>
        <v>#NAME?</v>
      </c>
      <c r="H27" s="205"/>
      <c r="J27" s="286"/>
      <c r="K27" s="296">
        <v>11</v>
      </c>
      <c r="L27" s="296" t="s">
        <v>160</v>
      </c>
      <c r="M27" s="296" t="str">
        <f t="shared" si="8"/>
        <v>17F</v>
      </c>
      <c r="N27" s="276" t="str">
        <f t="shared" si="1"/>
        <v>GBP11x17F</v>
      </c>
      <c r="O27" s="188" t="str">
        <v>GBP11X17F=ICAP</v>
      </c>
      <c r="P27" s="380" t="s">
        <v>210</v>
      </c>
      <c r="Q27" s="380" t="s">
        <v>210</v>
      </c>
      <c r="R27" s="222" t="e">
        <f t="shared" ca="1" si="6"/>
        <v>#NAME?</v>
      </c>
      <c r="S27" s="222" t="e">
        <f t="shared" ca="1" si="7"/>
        <v>#NAME?</v>
      </c>
      <c r="T27" s="253"/>
      <c r="U27" s="222" t="e">
        <v>#NUM!</v>
      </c>
      <c r="V27" s="253"/>
      <c r="W27" s="124" t="e">
        <v>#NUM!</v>
      </c>
      <c r="X27" s="292" t="e">
        <f ca="1">_xll.qlSimpleQuoteSetValue(F27,W27/100,Trigger)</f>
        <v>#NAME?</v>
      </c>
      <c r="Y27" s="287"/>
    </row>
    <row r="28" spans="1:25" x14ac:dyDescent="0.2">
      <c r="A28" s="167"/>
      <c r="B28" s="176">
        <f t="shared" si="2"/>
        <v>12</v>
      </c>
      <c r="C28" s="176" t="str">
        <f t="shared" si="3"/>
        <v>x</v>
      </c>
      <c r="D28" s="176" t="str">
        <f t="shared" si="4"/>
        <v>18F</v>
      </c>
      <c r="E28" s="186" t="str">
        <f t="shared" si="0"/>
        <v>GBP12x18F_Quote</v>
      </c>
      <c r="F28" s="176" t="e">
        <f ca="1">_xll.qlSimpleQuote(E28,,RateTickValue,Permanent,Trigger,ObjectOverwrite)</f>
        <v>#NAME?</v>
      </c>
      <c r="G28" s="232" t="e">
        <f ca="1">_xll.ohRangeRetrieveError(F28)</f>
        <v>#NAME?</v>
      </c>
      <c r="H28" s="205"/>
      <c r="J28" s="286"/>
      <c r="K28" s="296">
        <v>12</v>
      </c>
      <c r="L28" s="296" t="s">
        <v>160</v>
      </c>
      <c r="M28" s="296" t="str">
        <f t="shared" si="8"/>
        <v>18F</v>
      </c>
      <c r="N28" s="276" t="str">
        <f t="shared" si="1"/>
        <v>GBP12x18F</v>
      </c>
      <c r="O28" s="188" t="str">
        <v>GBP12X18F=ICAP</v>
      </c>
      <c r="P28" s="380">
        <v>0.97</v>
      </c>
      <c r="Q28" s="380">
        <v>1.02</v>
      </c>
      <c r="R28" s="222" t="e">
        <f t="shared" ca="1" si="6"/>
        <v>#NAME?</v>
      </c>
      <c r="S28" s="222" t="e">
        <f t="shared" ca="1" si="7"/>
        <v>#NAME?</v>
      </c>
      <c r="T28" s="253"/>
      <c r="U28" s="222">
        <v>0.995</v>
      </c>
      <c r="V28" s="253"/>
      <c r="W28" s="124">
        <v>0.995</v>
      </c>
      <c r="X28" s="292" t="e">
        <f ca="1">_xll.qlSimpleQuoteSetValue(F28,W28/100,Trigger)</f>
        <v>#NAME?</v>
      </c>
      <c r="Y28" s="287"/>
    </row>
    <row r="29" spans="1:25" x14ac:dyDescent="0.2">
      <c r="A29" s="167"/>
      <c r="B29" s="176">
        <f t="shared" si="2"/>
        <v>13</v>
      </c>
      <c r="C29" s="176" t="str">
        <f t="shared" si="3"/>
        <v>x</v>
      </c>
      <c r="D29" s="176" t="str">
        <f t="shared" si="4"/>
        <v>19F</v>
      </c>
      <c r="E29" s="186" t="str">
        <f t="shared" si="0"/>
        <v>GBP13x19F_Quote</v>
      </c>
      <c r="F29" s="176" t="e">
        <f ca="1">_xll.qlSimpleQuote(E29,,RateTickValue,Permanent,Trigger,ObjectOverwrite)</f>
        <v>#NAME?</v>
      </c>
      <c r="G29" s="232" t="e">
        <f ca="1">_xll.ohRangeRetrieveError(F29)</f>
        <v>#NAME?</v>
      </c>
      <c r="H29" s="205"/>
      <c r="J29" s="286"/>
      <c r="K29" s="296">
        <v>13</v>
      </c>
      <c r="L29" s="296" t="s">
        <v>160</v>
      </c>
      <c r="M29" s="296" t="str">
        <f t="shared" si="8"/>
        <v>19F</v>
      </c>
      <c r="N29" s="276" t="str">
        <f t="shared" si="1"/>
        <v>GBP13x19F</v>
      </c>
      <c r="O29" s="188" t="str">
        <v>GBP13X19F=ICAP</v>
      </c>
      <c r="P29" s="380" t="s">
        <v>210</v>
      </c>
      <c r="Q29" s="380" t="s">
        <v>210</v>
      </c>
      <c r="R29" s="222" t="e">
        <f t="shared" ca="1" si="6"/>
        <v>#NAME?</v>
      </c>
      <c r="S29" s="222" t="e">
        <f t="shared" ca="1" si="7"/>
        <v>#NAME?</v>
      </c>
      <c r="T29" s="253"/>
      <c r="U29" s="222" t="e">
        <v>#NUM!</v>
      </c>
      <c r="V29" s="253"/>
      <c r="W29" s="124" t="e">
        <v>#NUM!</v>
      </c>
      <c r="X29" s="292" t="e">
        <f ca="1">_xll.qlSimpleQuoteSetValue(F29,W29/100,Trigger)</f>
        <v>#NAME?</v>
      </c>
      <c r="Y29" s="287"/>
    </row>
    <row r="30" spans="1:25" x14ac:dyDescent="0.2">
      <c r="A30" s="167"/>
      <c r="B30" s="176">
        <f t="shared" si="2"/>
        <v>14</v>
      </c>
      <c r="C30" s="176" t="str">
        <f t="shared" si="3"/>
        <v>x</v>
      </c>
      <c r="D30" s="176" t="str">
        <f t="shared" si="4"/>
        <v>20F</v>
      </c>
      <c r="E30" s="186" t="str">
        <f t="shared" si="0"/>
        <v>GBP14x20F_Quote</v>
      </c>
      <c r="F30" s="176" t="e">
        <f ca="1">_xll.qlSimpleQuote(E30,,RateTickValue,Permanent,Trigger,ObjectOverwrite)</f>
        <v>#NAME?</v>
      </c>
      <c r="G30" s="232" t="e">
        <f ca="1">_xll.ohRangeRetrieveError(F30)</f>
        <v>#NAME?</v>
      </c>
      <c r="H30" s="205"/>
      <c r="J30" s="286"/>
      <c r="K30" s="296">
        <v>14</v>
      </c>
      <c r="L30" s="296" t="s">
        <v>160</v>
      </c>
      <c r="M30" s="296" t="str">
        <f t="shared" si="8"/>
        <v>20F</v>
      </c>
      <c r="N30" s="276" t="str">
        <f t="shared" si="1"/>
        <v>GBP14x20F</v>
      </c>
      <c r="O30" s="188" t="str">
        <v>GBP14X20F=ICAP</v>
      </c>
      <c r="P30" s="380" t="s">
        <v>210</v>
      </c>
      <c r="Q30" s="380" t="s">
        <v>210</v>
      </c>
      <c r="R30" s="222" t="e">
        <f t="shared" ca="1" si="6"/>
        <v>#NAME?</v>
      </c>
      <c r="S30" s="222" t="e">
        <f t="shared" ca="1" si="7"/>
        <v>#NAME?</v>
      </c>
      <c r="T30" s="253"/>
      <c r="U30" s="222" t="e">
        <v>#NUM!</v>
      </c>
      <c r="V30" s="253"/>
      <c r="W30" s="124" t="e">
        <v>#NUM!</v>
      </c>
      <c r="X30" s="292" t="e">
        <f ca="1">_xll.qlSimpleQuoteSetValue(F30,W30/100,Trigger)</f>
        <v>#NAME?</v>
      </c>
      <c r="Y30" s="287"/>
    </row>
    <row r="31" spans="1:25" x14ac:dyDescent="0.2">
      <c r="A31" s="167"/>
      <c r="B31" s="176">
        <f t="shared" si="2"/>
        <v>15</v>
      </c>
      <c r="C31" s="176" t="str">
        <f t="shared" si="3"/>
        <v>x</v>
      </c>
      <c r="D31" s="176" t="str">
        <f t="shared" si="4"/>
        <v>21F</v>
      </c>
      <c r="E31" s="186" t="str">
        <f t="shared" si="0"/>
        <v>GBP15x21F_Quote</v>
      </c>
      <c r="F31" s="176" t="e">
        <f ca="1">_xll.qlSimpleQuote(E31,,RateTickValue,Permanent,Trigger,ObjectOverwrite)</f>
        <v>#NAME?</v>
      </c>
      <c r="G31" s="232" t="e">
        <f ca="1">_xll.ohRangeRetrieveError(F31)</f>
        <v>#NAME?</v>
      </c>
      <c r="H31" s="205"/>
      <c r="J31" s="286"/>
      <c r="K31" s="296">
        <v>15</v>
      </c>
      <c r="L31" s="296" t="s">
        <v>160</v>
      </c>
      <c r="M31" s="296" t="str">
        <f t="shared" si="8"/>
        <v>21F</v>
      </c>
      <c r="N31" s="276" t="str">
        <f t="shared" si="1"/>
        <v>GBP15x21F</v>
      </c>
      <c r="O31" s="188" t="str">
        <v>GBP15X21F=ICAP</v>
      </c>
      <c r="P31" s="380" t="s">
        <v>210</v>
      </c>
      <c r="Q31" s="380" t="s">
        <v>210</v>
      </c>
      <c r="R31" s="222" t="e">
        <f t="shared" ca="1" si="6"/>
        <v>#NAME?</v>
      </c>
      <c r="S31" s="222" t="e">
        <f t="shared" ca="1" si="7"/>
        <v>#NAME?</v>
      </c>
      <c r="T31" s="253"/>
      <c r="U31" s="222" t="e">
        <v>#NUM!</v>
      </c>
      <c r="V31" s="253"/>
      <c r="W31" s="124" t="e">
        <v>#NUM!</v>
      </c>
      <c r="X31" s="292" t="e">
        <f ca="1">_xll.qlSimpleQuoteSetValue(F31,W31/100,Trigger)</f>
        <v>#NAME?</v>
      </c>
      <c r="Y31" s="287"/>
    </row>
    <row r="32" spans="1:25" x14ac:dyDescent="0.2">
      <c r="A32" s="167"/>
      <c r="B32" s="176">
        <f t="shared" si="2"/>
        <v>16</v>
      </c>
      <c r="C32" s="176" t="str">
        <f t="shared" si="3"/>
        <v>x</v>
      </c>
      <c r="D32" s="176" t="str">
        <f t="shared" si="4"/>
        <v>22F</v>
      </c>
      <c r="E32" s="186" t="str">
        <f t="shared" si="0"/>
        <v>GBP16x22F_Quote</v>
      </c>
      <c r="F32" s="176" t="e">
        <f ca="1">_xll.qlSimpleQuote(E32,,RateTickValue,Permanent,Trigger,ObjectOverwrite)</f>
        <v>#NAME?</v>
      </c>
      <c r="G32" s="232" t="e">
        <f ca="1">_xll.ohRangeRetrieveError(F32)</f>
        <v>#NAME?</v>
      </c>
      <c r="H32" s="205"/>
      <c r="J32" s="286"/>
      <c r="K32" s="296">
        <v>16</v>
      </c>
      <c r="L32" s="296" t="s">
        <v>160</v>
      </c>
      <c r="M32" s="296" t="str">
        <f t="shared" si="8"/>
        <v>22F</v>
      </c>
      <c r="N32" s="276" t="str">
        <f t="shared" si="1"/>
        <v>GBP16x22F</v>
      </c>
      <c r="O32" s="188" t="str">
        <v>GBP16X22F=ICAP</v>
      </c>
      <c r="P32" s="380" t="s">
        <v>210</v>
      </c>
      <c r="Q32" s="380" t="s">
        <v>210</v>
      </c>
      <c r="R32" s="222" t="e">
        <f t="shared" ca="1" si="6"/>
        <v>#NAME?</v>
      </c>
      <c r="S32" s="222" t="e">
        <f t="shared" ca="1" si="7"/>
        <v>#NAME?</v>
      </c>
      <c r="T32" s="253"/>
      <c r="U32" s="222" t="e">
        <v>#NUM!</v>
      </c>
      <c r="V32" s="253"/>
      <c r="W32" s="124" t="e">
        <v>#NUM!</v>
      </c>
      <c r="X32" s="292" t="e">
        <f ca="1">_xll.qlSimpleQuoteSetValue(F32,W32/100,Trigger)</f>
        <v>#NAME?</v>
      </c>
      <c r="Y32" s="287"/>
    </row>
    <row r="33" spans="1:25" x14ac:dyDescent="0.2">
      <c r="A33" s="167"/>
      <c r="B33" s="176">
        <f t="shared" si="2"/>
        <v>17</v>
      </c>
      <c r="C33" s="176" t="str">
        <f t="shared" si="3"/>
        <v>x</v>
      </c>
      <c r="D33" s="176" t="str">
        <f t="shared" si="4"/>
        <v>23F</v>
      </c>
      <c r="E33" s="186" t="str">
        <f t="shared" si="0"/>
        <v>GBP17x23F_Quote</v>
      </c>
      <c r="F33" s="176" t="e">
        <f ca="1">_xll.qlSimpleQuote(E33,,RateTickValue,Permanent,Trigger,ObjectOverwrite)</f>
        <v>#NAME?</v>
      </c>
      <c r="G33" s="232" t="e">
        <f ca="1">_xll.ohRangeRetrieveError(F33)</f>
        <v>#NAME?</v>
      </c>
      <c r="H33" s="205"/>
      <c r="J33" s="286"/>
      <c r="K33" s="296">
        <v>17</v>
      </c>
      <c r="L33" s="296" t="s">
        <v>160</v>
      </c>
      <c r="M33" s="296" t="str">
        <f t="shared" si="8"/>
        <v>23F</v>
      </c>
      <c r="N33" s="276" t="str">
        <f t="shared" si="1"/>
        <v>GBP17x23F</v>
      </c>
      <c r="O33" s="188" t="str">
        <v>GBP17X23F=ICAP</v>
      </c>
      <c r="P33" s="380" t="s">
        <v>210</v>
      </c>
      <c r="Q33" s="380" t="s">
        <v>210</v>
      </c>
      <c r="R33" s="222" t="e">
        <f t="shared" ca="1" si="6"/>
        <v>#NAME?</v>
      </c>
      <c r="S33" s="222" t="e">
        <f t="shared" ca="1" si="7"/>
        <v>#NAME?</v>
      </c>
      <c r="T33" s="253"/>
      <c r="U33" s="222" t="e">
        <v>#NUM!</v>
      </c>
      <c r="V33" s="253"/>
      <c r="W33" s="124" t="e">
        <v>#NUM!</v>
      </c>
      <c r="X33" s="292" t="e">
        <f ca="1">_xll.qlSimpleQuoteSetValue(F33,W33/100,Trigger)</f>
        <v>#NAME?</v>
      </c>
      <c r="Y33" s="287"/>
    </row>
    <row r="34" spans="1:25" x14ac:dyDescent="0.2">
      <c r="A34" s="167"/>
      <c r="B34" s="177">
        <f t="shared" si="2"/>
        <v>18</v>
      </c>
      <c r="C34" s="177" t="str">
        <f t="shared" si="3"/>
        <v>x</v>
      </c>
      <c r="D34" s="177" t="str">
        <f t="shared" si="4"/>
        <v>24F</v>
      </c>
      <c r="E34" s="187" t="str">
        <f t="shared" si="0"/>
        <v>GBP18x24F_Quote</v>
      </c>
      <c r="F34" s="177" t="e">
        <f ca="1">_xll.qlSimpleQuote(E34,,RateTickValue,Permanent,Trigger,ObjectOverwrite)</f>
        <v>#NAME?</v>
      </c>
      <c r="G34" s="233" t="e">
        <f ca="1">_xll.ohRangeRetrieveError(F34)</f>
        <v>#NAME?</v>
      </c>
      <c r="H34" s="205"/>
      <c r="J34" s="286"/>
      <c r="K34" s="297">
        <v>18</v>
      </c>
      <c r="L34" s="297" t="s">
        <v>160</v>
      </c>
      <c r="M34" s="297" t="str">
        <f t="shared" si="8"/>
        <v>24F</v>
      </c>
      <c r="N34" s="277" t="str">
        <f t="shared" si="1"/>
        <v>GBP18x24F</v>
      </c>
      <c r="O34" s="191" t="str">
        <v>GBP18X24F=ICAP</v>
      </c>
      <c r="P34" s="381" t="s">
        <v>210</v>
      </c>
      <c r="Q34" s="381" t="s">
        <v>210</v>
      </c>
      <c r="R34" s="224" t="e">
        <f t="shared" ca="1" si="6"/>
        <v>#NAME?</v>
      </c>
      <c r="S34" s="224" t="e">
        <f t="shared" ca="1" si="7"/>
        <v>#NAME?</v>
      </c>
      <c r="T34" s="253"/>
      <c r="U34" s="224" t="e">
        <v>#NUM!</v>
      </c>
      <c r="V34" s="253"/>
      <c r="W34" s="293" t="e">
        <v>#NUM!</v>
      </c>
      <c r="X34" s="294" t="e">
        <f ca="1">_xll.qlSimpleQuoteSetValue(F34,W34/100,Trigger)</f>
        <v>#NAME?</v>
      </c>
      <c r="Y34" s="287"/>
    </row>
    <row r="35" spans="1:25" x14ac:dyDescent="0.2">
      <c r="A35" s="167"/>
      <c r="B35" s="176">
        <f t="shared" si="2"/>
        <v>1</v>
      </c>
      <c r="C35" s="176" t="str">
        <f t="shared" si="3"/>
        <v>x</v>
      </c>
      <c r="D35" s="176" t="str">
        <f t="shared" si="4"/>
        <v>13F</v>
      </c>
      <c r="E35" s="186" t="str">
        <f t="shared" si="0"/>
        <v>GBP1x13F_Quote</v>
      </c>
      <c r="F35" s="176" t="e">
        <f ca="1">_xll.qlSimpleQuote(E35,,RateTickValue,Permanent,Trigger,ObjectOverwrite)</f>
        <v>#NAME?</v>
      </c>
      <c r="G35" s="232" t="e">
        <f ca="1">_xll.ohRangeRetrieveError(F35)</f>
        <v>#NAME?</v>
      </c>
      <c r="H35" s="205"/>
      <c r="J35" s="286"/>
      <c r="K35" s="296">
        <v>1</v>
      </c>
      <c r="L35" s="296" t="s">
        <v>160</v>
      </c>
      <c r="M35" s="296" t="str">
        <f>K35+12&amp;"F"</f>
        <v>13F</v>
      </c>
      <c r="N35" s="86" t="str">
        <f t="shared" si="1"/>
        <v>GBP1x13F</v>
      </c>
      <c r="O35" s="188" t="str">
        <v>GBP1X13F=ICAP</v>
      </c>
      <c r="P35" s="380">
        <v>1.0349999999999999</v>
      </c>
      <c r="Q35" s="380">
        <v>1.135</v>
      </c>
      <c r="R35" s="222" t="e">
        <f t="shared" ca="1" si="6"/>
        <v>#NAME?</v>
      </c>
      <c r="S35" s="222" t="e">
        <f t="shared" ca="1" si="7"/>
        <v>#NAME?</v>
      </c>
      <c r="T35" s="253"/>
      <c r="U35" s="222">
        <v>1.085</v>
      </c>
      <c r="V35" s="253"/>
      <c r="W35" s="124">
        <v>1.085</v>
      </c>
      <c r="X35" s="292" t="e">
        <f ca="1">_xll.qlSimpleQuoteSetValue(F35,W35/100,Trigger)</f>
        <v>#NAME?</v>
      </c>
      <c r="Y35" s="287"/>
    </row>
    <row r="36" spans="1:25" x14ac:dyDescent="0.2">
      <c r="A36" s="167"/>
      <c r="B36" s="176">
        <f t="shared" si="2"/>
        <v>2</v>
      </c>
      <c r="C36" s="176" t="str">
        <f t="shared" si="3"/>
        <v>x</v>
      </c>
      <c r="D36" s="176" t="str">
        <f t="shared" si="4"/>
        <v>14F</v>
      </c>
      <c r="E36" s="186" t="str">
        <f t="shared" si="0"/>
        <v>GBP2x14F_Quote</v>
      </c>
      <c r="F36" s="176" t="e">
        <f ca="1">_xll.qlSimpleQuote(E36,,RateTickValue,Permanent,Trigger,ObjectOverwrite)</f>
        <v>#NAME?</v>
      </c>
      <c r="G36" s="232" t="e">
        <f ca="1">_xll.ohRangeRetrieveError(F36)</f>
        <v>#NAME?</v>
      </c>
      <c r="H36" s="205"/>
      <c r="J36" s="286"/>
      <c r="K36" s="296">
        <v>2</v>
      </c>
      <c r="L36" s="296" t="s">
        <v>160</v>
      </c>
      <c r="M36" s="296" t="str">
        <f t="shared" ref="M36:M58" si="9">K36+12&amp;"F"</f>
        <v>14F</v>
      </c>
      <c r="N36" s="86" t="str">
        <f t="shared" si="1"/>
        <v>GBP2x14F</v>
      </c>
      <c r="O36" s="188" t="str">
        <v>GBP2X14F=ICAP</v>
      </c>
      <c r="P36" s="380">
        <v>1.0549999999999999</v>
      </c>
      <c r="Q36" s="380">
        <v>1.155</v>
      </c>
      <c r="R36" s="222" t="e">
        <f t="shared" ca="1" si="6"/>
        <v>#NAME?</v>
      </c>
      <c r="S36" s="222" t="e">
        <f t="shared" ca="1" si="7"/>
        <v>#NAME?</v>
      </c>
      <c r="T36" s="253"/>
      <c r="U36" s="222">
        <v>1.105</v>
      </c>
      <c r="V36" s="253"/>
      <c r="W36" s="124">
        <v>1.105</v>
      </c>
      <c r="X36" s="292" t="e">
        <f ca="1">_xll.qlSimpleQuoteSetValue(F36,W36/100,Trigger)</f>
        <v>#NAME?</v>
      </c>
      <c r="Y36" s="287"/>
    </row>
    <row r="37" spans="1:25" x14ac:dyDescent="0.2">
      <c r="A37" s="167"/>
      <c r="B37" s="176">
        <f t="shared" si="2"/>
        <v>3</v>
      </c>
      <c r="C37" s="176" t="str">
        <f t="shared" si="3"/>
        <v>x</v>
      </c>
      <c r="D37" s="176" t="str">
        <f t="shared" si="4"/>
        <v>15F</v>
      </c>
      <c r="E37" s="186" t="str">
        <f t="shared" ref="E37:E58" si="10">Currency&amp;$B37&amp;C37&amp;$D37&amp;QuoteSuffix</f>
        <v>GBP3x15F_Quote</v>
      </c>
      <c r="F37" s="176" t="e">
        <f ca="1">_xll.qlSimpleQuote(E37,,RateTickValue,Permanent,Trigger,ObjectOverwrite)</f>
        <v>#NAME?</v>
      </c>
      <c r="G37" s="232" t="e">
        <f ca="1">_xll.ohRangeRetrieveError(F37)</f>
        <v>#NAME?</v>
      </c>
      <c r="H37" s="205"/>
      <c r="J37" s="286"/>
      <c r="K37" s="296">
        <v>3</v>
      </c>
      <c r="L37" s="296" t="s">
        <v>160</v>
      </c>
      <c r="M37" s="296" t="str">
        <f t="shared" si="9"/>
        <v>15F</v>
      </c>
      <c r="N37" s="86" t="str">
        <f t="shared" ref="N37:N58" si="11">Currency&amp;$K37&amp;L37&amp;$M37</f>
        <v>GBP3x15F</v>
      </c>
      <c r="O37" s="188" t="str">
        <v>GBP3X15F=ICAP</v>
      </c>
      <c r="P37" s="380">
        <v>1.07</v>
      </c>
      <c r="Q37" s="380">
        <v>1.17</v>
      </c>
      <c r="R37" s="222" t="e">
        <f t="shared" ca="1" si="6"/>
        <v>#NAME?</v>
      </c>
      <c r="S37" s="222" t="e">
        <f t="shared" ca="1" si="7"/>
        <v>#NAME?</v>
      </c>
      <c r="T37" s="253"/>
      <c r="U37" s="222">
        <v>1.1200000000000001</v>
      </c>
      <c r="V37" s="253"/>
      <c r="W37" s="124">
        <v>1.1200000000000001</v>
      </c>
      <c r="X37" s="292" t="e">
        <f ca="1">_xll.qlSimpleQuoteSetValue(F37,W37/100,Trigger)</f>
        <v>#NAME?</v>
      </c>
      <c r="Y37" s="287"/>
    </row>
    <row r="38" spans="1:25" x14ac:dyDescent="0.2">
      <c r="A38" s="167"/>
      <c r="B38" s="176">
        <f t="shared" si="2"/>
        <v>4</v>
      </c>
      <c r="C38" s="176" t="str">
        <f t="shared" si="3"/>
        <v>x</v>
      </c>
      <c r="D38" s="176" t="str">
        <f t="shared" si="4"/>
        <v>16F</v>
      </c>
      <c r="E38" s="186" t="str">
        <f t="shared" si="10"/>
        <v>GBP4x16F_Quote</v>
      </c>
      <c r="F38" s="176" t="e">
        <f ca="1">_xll.qlSimpleQuote(E38,,RateTickValue,Permanent,Trigger,ObjectOverwrite)</f>
        <v>#NAME?</v>
      </c>
      <c r="G38" s="232" t="e">
        <f ca="1">_xll.ohRangeRetrieveError(F38)</f>
        <v>#NAME?</v>
      </c>
      <c r="H38" s="205"/>
      <c r="J38" s="286"/>
      <c r="K38" s="296">
        <v>4</v>
      </c>
      <c r="L38" s="296" t="s">
        <v>160</v>
      </c>
      <c r="M38" s="296" t="str">
        <f t="shared" si="9"/>
        <v>16F</v>
      </c>
      <c r="N38" s="86" t="str">
        <f t="shared" si="11"/>
        <v>GBP4x16F</v>
      </c>
      <c r="O38" s="188" t="str">
        <v>GBP4X16F=ICAP</v>
      </c>
      <c r="P38" s="380">
        <v>1.1000000000000001</v>
      </c>
      <c r="Q38" s="380">
        <v>1.2</v>
      </c>
      <c r="R38" s="222" t="e">
        <f t="shared" ca="1" si="6"/>
        <v>#NAME?</v>
      </c>
      <c r="S38" s="222" t="e">
        <f t="shared" ca="1" si="7"/>
        <v>#NAME?</v>
      </c>
      <c r="T38" s="253"/>
      <c r="U38" s="222">
        <v>1.1499999999999999</v>
      </c>
      <c r="V38" s="253"/>
      <c r="W38" s="124">
        <v>1.1499999999999999</v>
      </c>
      <c r="X38" s="292" t="e">
        <f ca="1">_xll.qlSimpleQuoteSetValue(F38,W38/100,Trigger)</f>
        <v>#NAME?</v>
      </c>
      <c r="Y38" s="287"/>
    </row>
    <row r="39" spans="1:25" x14ac:dyDescent="0.2">
      <c r="A39" s="167"/>
      <c r="B39" s="176">
        <f t="shared" si="2"/>
        <v>5</v>
      </c>
      <c r="C39" s="176" t="str">
        <f t="shared" si="3"/>
        <v>x</v>
      </c>
      <c r="D39" s="176" t="str">
        <f t="shared" si="4"/>
        <v>17F</v>
      </c>
      <c r="E39" s="186" t="str">
        <f t="shared" si="10"/>
        <v>GBP5x17F_Quote</v>
      </c>
      <c r="F39" s="176" t="e">
        <f ca="1">_xll.qlSimpleQuote(E39,,RateTickValue,Permanent,Trigger,ObjectOverwrite)</f>
        <v>#NAME?</v>
      </c>
      <c r="G39" s="232" t="e">
        <f ca="1">_xll.ohRangeRetrieveError(F39)</f>
        <v>#NAME?</v>
      </c>
      <c r="H39" s="205"/>
      <c r="J39" s="286"/>
      <c r="K39" s="296">
        <v>5</v>
      </c>
      <c r="L39" s="296" t="s">
        <v>160</v>
      </c>
      <c r="M39" s="296" t="str">
        <f t="shared" si="9"/>
        <v>17F</v>
      </c>
      <c r="N39" s="86" t="str">
        <f t="shared" si="11"/>
        <v>GBP5x17F</v>
      </c>
      <c r="O39" s="188" t="str">
        <v>GBP5X17F=ICAP</v>
      </c>
      <c r="P39" s="380">
        <v>1.125</v>
      </c>
      <c r="Q39" s="380">
        <v>1.2250000000000001</v>
      </c>
      <c r="R39" s="222" t="e">
        <f t="shared" ca="1" si="6"/>
        <v>#NAME?</v>
      </c>
      <c r="S39" s="222" t="e">
        <f t="shared" ca="1" si="7"/>
        <v>#NAME?</v>
      </c>
      <c r="T39" s="253"/>
      <c r="U39" s="222">
        <v>1.175</v>
      </c>
      <c r="V39" s="253"/>
      <c r="W39" s="124">
        <v>1.175</v>
      </c>
      <c r="X39" s="292" t="e">
        <f ca="1">_xll.qlSimpleQuoteSetValue(F39,W39/100,Trigger)</f>
        <v>#NAME?</v>
      </c>
      <c r="Y39" s="287"/>
    </row>
    <row r="40" spans="1:25" x14ac:dyDescent="0.2">
      <c r="A40" s="167"/>
      <c r="B40" s="176">
        <f t="shared" si="2"/>
        <v>6</v>
      </c>
      <c r="C40" s="176" t="str">
        <f t="shared" si="3"/>
        <v>x</v>
      </c>
      <c r="D40" s="176" t="str">
        <f t="shared" si="4"/>
        <v>18F</v>
      </c>
      <c r="E40" s="186" t="str">
        <f t="shared" si="10"/>
        <v>GBP6x18F_Quote</v>
      </c>
      <c r="F40" s="176" t="e">
        <f ca="1">_xll.qlSimpleQuote(E40,,RateTickValue,Permanent,Trigger,ObjectOverwrite)</f>
        <v>#NAME?</v>
      </c>
      <c r="G40" s="232" t="e">
        <f ca="1">_xll.ohRangeRetrieveError(F40)</f>
        <v>#NAME?</v>
      </c>
      <c r="H40" s="205"/>
      <c r="J40" s="286"/>
      <c r="K40" s="296">
        <v>6</v>
      </c>
      <c r="L40" s="296" t="s">
        <v>160</v>
      </c>
      <c r="M40" s="296" t="str">
        <f t="shared" si="9"/>
        <v>18F</v>
      </c>
      <c r="N40" s="86" t="str">
        <f t="shared" si="11"/>
        <v>GBP6x18F</v>
      </c>
      <c r="O40" s="188" t="str">
        <v>GBP6X18F=ICAP</v>
      </c>
      <c r="P40" s="380">
        <v>1.1399999999999999</v>
      </c>
      <c r="Q40" s="380">
        <v>1.24</v>
      </c>
      <c r="R40" s="222" t="e">
        <f t="shared" ca="1" si="6"/>
        <v>#NAME?</v>
      </c>
      <c r="S40" s="222" t="e">
        <f t="shared" ca="1" si="7"/>
        <v>#NAME?</v>
      </c>
      <c r="T40" s="253"/>
      <c r="U40" s="222">
        <v>1.19</v>
      </c>
      <c r="V40" s="253"/>
      <c r="W40" s="124">
        <v>1.19</v>
      </c>
      <c r="X40" s="292" t="e">
        <f ca="1">_xll.qlSimpleQuoteSetValue(F40,W40/100,Trigger)</f>
        <v>#NAME?</v>
      </c>
      <c r="Y40" s="287"/>
    </row>
    <row r="41" spans="1:25" x14ac:dyDescent="0.2">
      <c r="A41" s="167"/>
      <c r="B41" s="176">
        <f t="shared" si="2"/>
        <v>7</v>
      </c>
      <c r="C41" s="176" t="str">
        <f t="shared" si="3"/>
        <v>x</v>
      </c>
      <c r="D41" s="176" t="str">
        <f t="shared" si="4"/>
        <v>19F</v>
      </c>
      <c r="E41" s="186" t="str">
        <f t="shared" si="10"/>
        <v>GBP7x19F_Quote</v>
      </c>
      <c r="F41" s="176" t="e">
        <f ca="1">_xll.qlSimpleQuote(E41,,RateTickValue,Permanent,Trigger,ObjectOverwrite)</f>
        <v>#NAME?</v>
      </c>
      <c r="G41" s="232" t="e">
        <f ca="1">_xll.ohRangeRetrieveError(F41)</f>
        <v>#NAME?</v>
      </c>
      <c r="H41" s="205"/>
      <c r="J41" s="286"/>
      <c r="K41" s="296">
        <v>7</v>
      </c>
      <c r="L41" s="296" t="s">
        <v>160</v>
      </c>
      <c r="M41" s="296" t="str">
        <f t="shared" si="9"/>
        <v>19F</v>
      </c>
      <c r="N41" s="86" t="str">
        <f t="shared" si="11"/>
        <v>GBP7x19F</v>
      </c>
      <c r="O41" s="188" t="str">
        <v>GBP7X19F=ICAP</v>
      </c>
      <c r="P41" s="380" t="s">
        <v>210</v>
      </c>
      <c r="Q41" s="380" t="s">
        <v>210</v>
      </c>
      <c r="R41" s="222" t="e">
        <f t="shared" ca="1" si="6"/>
        <v>#NAME?</v>
      </c>
      <c r="S41" s="222" t="e">
        <f t="shared" ca="1" si="7"/>
        <v>#NAME?</v>
      </c>
      <c r="T41" s="253"/>
      <c r="U41" s="222" t="e">
        <v>#NUM!</v>
      </c>
      <c r="V41" s="253"/>
      <c r="W41" s="124" t="e">
        <v>#NUM!</v>
      </c>
      <c r="X41" s="292" t="e">
        <f ca="1">_xll.qlSimpleQuoteSetValue(F41,W41/100,Trigger)</f>
        <v>#NAME?</v>
      </c>
      <c r="Y41" s="287"/>
    </row>
    <row r="42" spans="1:25" x14ac:dyDescent="0.2">
      <c r="A42" s="167"/>
      <c r="B42" s="176">
        <f t="shared" si="2"/>
        <v>8</v>
      </c>
      <c r="C42" s="176" t="str">
        <f t="shared" si="3"/>
        <v>x</v>
      </c>
      <c r="D42" s="176" t="str">
        <f t="shared" si="4"/>
        <v>20F</v>
      </c>
      <c r="E42" s="186" t="str">
        <f t="shared" si="10"/>
        <v>GBP8x20F_Quote</v>
      </c>
      <c r="F42" s="176" t="e">
        <f ca="1">_xll.qlSimpleQuote(E42,,RateTickValue,Permanent,Trigger,ObjectOverwrite)</f>
        <v>#NAME?</v>
      </c>
      <c r="G42" s="232" t="e">
        <f ca="1">_xll.ohRangeRetrieveError(F42)</f>
        <v>#NAME?</v>
      </c>
      <c r="H42" s="205"/>
      <c r="J42" s="286"/>
      <c r="K42" s="296">
        <v>8</v>
      </c>
      <c r="L42" s="296" t="s">
        <v>160</v>
      </c>
      <c r="M42" s="296" t="str">
        <f t="shared" si="9"/>
        <v>20F</v>
      </c>
      <c r="N42" s="86" t="str">
        <f t="shared" si="11"/>
        <v>GBP8x20F</v>
      </c>
      <c r="O42" s="188" t="str">
        <v>GBP8X20F=ICAP</v>
      </c>
      <c r="P42" s="380" t="s">
        <v>210</v>
      </c>
      <c r="Q42" s="380" t="s">
        <v>210</v>
      </c>
      <c r="R42" s="222" t="e">
        <f t="shared" ca="1" si="6"/>
        <v>#NAME?</v>
      </c>
      <c r="S42" s="222" t="e">
        <f t="shared" ca="1" si="7"/>
        <v>#NAME?</v>
      </c>
      <c r="T42" s="253"/>
      <c r="U42" s="222" t="e">
        <v>#NUM!</v>
      </c>
      <c r="V42" s="253"/>
      <c r="W42" s="124" t="e">
        <v>#NUM!</v>
      </c>
      <c r="X42" s="292" t="e">
        <f ca="1">_xll.qlSimpleQuoteSetValue(F42,W42/100,Trigger)</f>
        <v>#NAME?</v>
      </c>
      <c r="Y42" s="287"/>
    </row>
    <row r="43" spans="1:25" x14ac:dyDescent="0.2">
      <c r="A43" s="167"/>
      <c r="B43" s="176">
        <f t="shared" si="2"/>
        <v>9</v>
      </c>
      <c r="C43" s="176" t="str">
        <f t="shared" si="3"/>
        <v>x</v>
      </c>
      <c r="D43" s="176" t="str">
        <f t="shared" si="4"/>
        <v>21F</v>
      </c>
      <c r="E43" s="186" t="str">
        <f t="shared" si="10"/>
        <v>GBP9x21F_Quote</v>
      </c>
      <c r="F43" s="176" t="e">
        <f ca="1">_xll.qlSimpleQuote(E43,,RateTickValue,Permanent,Trigger,ObjectOverwrite)</f>
        <v>#NAME?</v>
      </c>
      <c r="G43" s="232" t="e">
        <f ca="1">_xll.ohRangeRetrieveError(F43)</f>
        <v>#NAME?</v>
      </c>
      <c r="H43" s="205"/>
      <c r="J43" s="286"/>
      <c r="K43" s="296">
        <v>9</v>
      </c>
      <c r="L43" s="296" t="s">
        <v>160</v>
      </c>
      <c r="M43" s="296" t="str">
        <f t="shared" si="9"/>
        <v>21F</v>
      </c>
      <c r="N43" s="86" t="str">
        <f t="shared" si="11"/>
        <v>GBP9x21F</v>
      </c>
      <c r="O43" s="188" t="str">
        <v>GBP9X21F=ICAP</v>
      </c>
      <c r="P43" s="380">
        <v>1.2250000000000001</v>
      </c>
      <c r="Q43" s="380">
        <v>1.325</v>
      </c>
      <c r="R43" s="222" t="e">
        <f t="shared" ca="1" si="6"/>
        <v>#NAME?</v>
      </c>
      <c r="S43" s="222" t="e">
        <f t="shared" ca="1" si="7"/>
        <v>#NAME?</v>
      </c>
      <c r="T43" s="253"/>
      <c r="U43" s="222">
        <v>1.2749999999999999</v>
      </c>
      <c r="V43" s="253"/>
      <c r="W43" s="124">
        <v>1.2749999999999999</v>
      </c>
      <c r="X43" s="292" t="e">
        <f ca="1">_xll.qlSimpleQuoteSetValue(F43,W43/100,Trigger)</f>
        <v>#NAME?</v>
      </c>
      <c r="Y43" s="287"/>
    </row>
    <row r="44" spans="1:25" x14ac:dyDescent="0.2">
      <c r="A44" s="167"/>
      <c r="B44" s="176">
        <f t="shared" si="2"/>
        <v>10</v>
      </c>
      <c r="C44" s="176" t="str">
        <f t="shared" si="3"/>
        <v>x</v>
      </c>
      <c r="D44" s="176" t="str">
        <f t="shared" si="4"/>
        <v>22F</v>
      </c>
      <c r="E44" s="186" t="str">
        <f t="shared" si="10"/>
        <v>GBP10x22F_Quote</v>
      </c>
      <c r="F44" s="176" t="e">
        <f ca="1">_xll.qlSimpleQuote(E44,,RateTickValue,Permanent,Trigger,ObjectOverwrite)</f>
        <v>#NAME?</v>
      </c>
      <c r="G44" s="232" t="e">
        <f ca="1">_xll.ohRangeRetrieveError(F44)</f>
        <v>#NAME?</v>
      </c>
      <c r="H44" s="205"/>
      <c r="J44" s="286"/>
      <c r="K44" s="296">
        <v>10</v>
      </c>
      <c r="L44" s="296" t="s">
        <v>160</v>
      </c>
      <c r="M44" s="296" t="str">
        <f t="shared" si="9"/>
        <v>22F</v>
      </c>
      <c r="N44" s="86" t="str">
        <f t="shared" si="11"/>
        <v>GBP10x22F</v>
      </c>
      <c r="O44" s="188" t="str">
        <v>GBP10X22F=ICAP</v>
      </c>
      <c r="P44" s="380" t="s">
        <v>210</v>
      </c>
      <c r="Q44" s="380" t="s">
        <v>210</v>
      </c>
      <c r="R44" s="222" t="e">
        <f t="shared" ca="1" si="6"/>
        <v>#NAME?</v>
      </c>
      <c r="S44" s="222" t="e">
        <f t="shared" ca="1" si="7"/>
        <v>#NAME?</v>
      </c>
      <c r="T44" s="253"/>
      <c r="U44" s="222" t="e">
        <v>#NUM!</v>
      </c>
      <c r="V44" s="253"/>
      <c r="W44" s="124" t="e">
        <v>#NUM!</v>
      </c>
      <c r="X44" s="292" t="e">
        <f ca="1">_xll.qlSimpleQuoteSetValue(F44,W44/100,Trigger)</f>
        <v>#NAME?</v>
      </c>
      <c r="Y44" s="287"/>
    </row>
    <row r="45" spans="1:25" x14ac:dyDescent="0.2">
      <c r="A45" s="167"/>
      <c r="B45" s="176">
        <f t="shared" si="2"/>
        <v>11</v>
      </c>
      <c r="C45" s="176" t="str">
        <f t="shared" si="3"/>
        <v>x</v>
      </c>
      <c r="D45" s="176" t="str">
        <f t="shared" si="4"/>
        <v>23F</v>
      </c>
      <c r="E45" s="186" t="str">
        <f t="shared" si="10"/>
        <v>GBP11x23F_Quote</v>
      </c>
      <c r="F45" s="176" t="e">
        <f ca="1">_xll.qlSimpleQuote(E45,,RateTickValue,Permanent,Trigger,ObjectOverwrite)</f>
        <v>#NAME?</v>
      </c>
      <c r="G45" s="232" t="e">
        <f ca="1">_xll.ohRangeRetrieveError(F45)</f>
        <v>#NAME?</v>
      </c>
      <c r="H45" s="205"/>
      <c r="J45" s="286"/>
      <c r="K45" s="296">
        <v>11</v>
      </c>
      <c r="L45" s="296" t="s">
        <v>160</v>
      </c>
      <c r="M45" s="296" t="str">
        <f t="shared" si="9"/>
        <v>23F</v>
      </c>
      <c r="N45" s="86" t="str">
        <f t="shared" si="11"/>
        <v>GBP11x23F</v>
      </c>
      <c r="O45" s="188" t="str">
        <v>GBP11X23F=ICAP</v>
      </c>
      <c r="P45" s="380" t="s">
        <v>210</v>
      </c>
      <c r="Q45" s="380" t="s">
        <v>210</v>
      </c>
      <c r="R45" s="222" t="e">
        <f t="shared" ca="1" si="6"/>
        <v>#NAME?</v>
      </c>
      <c r="S45" s="222" t="e">
        <f t="shared" ca="1" si="7"/>
        <v>#NAME?</v>
      </c>
      <c r="T45" s="253"/>
      <c r="U45" s="222" t="e">
        <v>#NUM!</v>
      </c>
      <c r="V45" s="253"/>
      <c r="W45" s="124" t="e">
        <v>#NUM!</v>
      </c>
      <c r="X45" s="292" t="e">
        <f ca="1">_xll.qlSimpleQuoteSetValue(F45,W45/100,Trigger)</f>
        <v>#NAME?</v>
      </c>
      <c r="Y45" s="287"/>
    </row>
    <row r="46" spans="1:25" x14ac:dyDescent="0.2">
      <c r="A46" s="167"/>
      <c r="B46" s="176">
        <f t="shared" si="2"/>
        <v>12</v>
      </c>
      <c r="C46" s="176" t="str">
        <f t="shared" si="3"/>
        <v>x</v>
      </c>
      <c r="D46" s="176" t="str">
        <f t="shared" si="4"/>
        <v>24F</v>
      </c>
      <c r="E46" s="186" t="str">
        <f t="shared" si="10"/>
        <v>GBP12x24F_Quote</v>
      </c>
      <c r="F46" s="176" t="e">
        <f ca="1">_xll.qlSimpleQuote(E46,,RateTickValue,Permanent,Trigger,ObjectOverwrite)</f>
        <v>#NAME?</v>
      </c>
      <c r="G46" s="232" t="e">
        <f ca="1">_xll.ohRangeRetrieveError(F46)</f>
        <v>#NAME?</v>
      </c>
      <c r="H46" s="205"/>
      <c r="J46" s="286"/>
      <c r="K46" s="296">
        <v>12</v>
      </c>
      <c r="L46" s="296" t="s">
        <v>160</v>
      </c>
      <c r="M46" s="296" t="str">
        <f t="shared" si="9"/>
        <v>24F</v>
      </c>
      <c r="N46" s="86" t="str">
        <f t="shared" si="11"/>
        <v>GBP12x24F</v>
      </c>
      <c r="O46" s="188" t="str">
        <v>GBP12X24F=ICAP</v>
      </c>
      <c r="P46" s="380">
        <v>1.3149999999999999</v>
      </c>
      <c r="Q46" s="380">
        <v>1.415</v>
      </c>
      <c r="R46" s="222" t="e">
        <f t="shared" ca="1" si="6"/>
        <v>#NAME?</v>
      </c>
      <c r="S46" s="222" t="e">
        <f t="shared" ca="1" si="7"/>
        <v>#NAME?</v>
      </c>
      <c r="T46" s="253"/>
      <c r="U46" s="222">
        <v>1.365</v>
      </c>
      <c r="V46" s="253"/>
      <c r="W46" s="124">
        <v>1.365</v>
      </c>
      <c r="X46" s="292" t="e">
        <f ca="1">_xll.qlSimpleQuoteSetValue(F46,W46/100,Trigger)</f>
        <v>#NAME?</v>
      </c>
      <c r="Y46" s="287"/>
    </row>
    <row r="47" spans="1:25" x14ac:dyDescent="0.2">
      <c r="A47" s="167"/>
      <c r="B47" s="176">
        <f t="shared" si="2"/>
        <v>13</v>
      </c>
      <c r="C47" s="176" t="str">
        <f t="shared" si="3"/>
        <v>x</v>
      </c>
      <c r="D47" s="176" t="str">
        <f t="shared" si="4"/>
        <v>25F</v>
      </c>
      <c r="E47" s="186" t="str">
        <f t="shared" si="10"/>
        <v>GBP13x25F_Quote</v>
      </c>
      <c r="F47" s="176" t="e">
        <f ca="1">_xll.qlSimpleQuote(E47,,RateTickValue,Permanent,Trigger,ObjectOverwrite)</f>
        <v>#NAME?</v>
      </c>
      <c r="G47" s="232" t="e">
        <f ca="1">_xll.ohRangeRetrieveError(F47)</f>
        <v>#NAME?</v>
      </c>
      <c r="H47" s="205"/>
      <c r="J47" s="286"/>
      <c r="K47" s="296">
        <v>13</v>
      </c>
      <c r="L47" s="296" t="s">
        <v>160</v>
      </c>
      <c r="M47" s="296" t="str">
        <f t="shared" si="9"/>
        <v>25F</v>
      </c>
      <c r="N47" s="86" t="str">
        <f t="shared" si="11"/>
        <v>GBP13x25F</v>
      </c>
      <c r="O47" s="188" t="str">
        <v>GBP13X25F=ICAP</v>
      </c>
      <c r="P47" s="380" t="s">
        <v>210</v>
      </c>
      <c r="Q47" s="380" t="s">
        <v>210</v>
      </c>
      <c r="R47" s="222" t="e">
        <f t="shared" ca="1" si="6"/>
        <v>#NAME?</v>
      </c>
      <c r="S47" s="222" t="e">
        <f t="shared" ca="1" si="7"/>
        <v>#NAME?</v>
      </c>
      <c r="T47" s="253"/>
      <c r="U47" s="222" t="e">
        <v>#NUM!</v>
      </c>
      <c r="V47" s="253"/>
      <c r="W47" s="124" t="e">
        <v>#NUM!</v>
      </c>
      <c r="X47" s="292" t="e">
        <f ca="1">_xll.qlSimpleQuoteSetValue(F47,W47/100,Trigger)</f>
        <v>#NAME?</v>
      </c>
      <c r="Y47" s="287"/>
    </row>
    <row r="48" spans="1:25" x14ac:dyDescent="0.2">
      <c r="A48" s="167"/>
      <c r="B48" s="176">
        <f t="shared" si="2"/>
        <v>14</v>
      </c>
      <c r="C48" s="176" t="str">
        <f t="shared" si="3"/>
        <v>x</v>
      </c>
      <c r="D48" s="176" t="str">
        <f t="shared" si="4"/>
        <v>26F</v>
      </c>
      <c r="E48" s="186" t="str">
        <f t="shared" si="10"/>
        <v>GBP14x26F_Quote</v>
      </c>
      <c r="F48" s="176" t="e">
        <f ca="1">_xll.qlSimpleQuote(E48,,RateTickValue,Permanent,Trigger,ObjectOverwrite)</f>
        <v>#NAME?</v>
      </c>
      <c r="G48" s="232" t="e">
        <f ca="1">_xll.ohRangeRetrieveError(F48)</f>
        <v>#NAME?</v>
      </c>
      <c r="H48" s="205"/>
      <c r="J48" s="286"/>
      <c r="K48" s="296">
        <v>14</v>
      </c>
      <c r="L48" s="296" t="s">
        <v>160</v>
      </c>
      <c r="M48" s="296" t="str">
        <f t="shared" si="9"/>
        <v>26F</v>
      </c>
      <c r="N48" s="86" t="str">
        <f t="shared" si="11"/>
        <v>GBP14x26F</v>
      </c>
      <c r="O48" s="188" t="str">
        <v>GBP14X26F=ICAP</v>
      </c>
      <c r="P48" s="380" t="s">
        <v>210</v>
      </c>
      <c r="Q48" s="380" t="s">
        <v>210</v>
      </c>
      <c r="R48" s="222" t="e">
        <f t="shared" ca="1" si="6"/>
        <v>#NAME?</v>
      </c>
      <c r="S48" s="222" t="e">
        <f t="shared" ca="1" si="7"/>
        <v>#NAME?</v>
      </c>
      <c r="T48" s="253"/>
      <c r="U48" s="222" t="e">
        <v>#NUM!</v>
      </c>
      <c r="V48" s="253"/>
      <c r="W48" s="124" t="e">
        <v>#NUM!</v>
      </c>
      <c r="X48" s="292" t="e">
        <f ca="1">_xll.qlSimpleQuoteSetValue(F48,W48/100,Trigger)</f>
        <v>#NAME?</v>
      </c>
      <c r="Y48" s="287"/>
    </row>
    <row r="49" spans="1:25" x14ac:dyDescent="0.2">
      <c r="A49" s="167"/>
      <c r="B49" s="176">
        <f t="shared" si="2"/>
        <v>15</v>
      </c>
      <c r="C49" s="176" t="str">
        <f t="shared" si="3"/>
        <v>x</v>
      </c>
      <c r="D49" s="176" t="str">
        <f t="shared" si="4"/>
        <v>27F</v>
      </c>
      <c r="E49" s="186" t="str">
        <f t="shared" si="10"/>
        <v>GBP15x27F_Quote</v>
      </c>
      <c r="F49" s="176" t="e">
        <f ca="1">_xll.qlSimpleQuote(E49,,RateTickValue,Permanent,Trigger,ObjectOverwrite)</f>
        <v>#NAME?</v>
      </c>
      <c r="G49" s="232" t="e">
        <f ca="1">_xll.ohRangeRetrieveError(F49)</f>
        <v>#NAME?</v>
      </c>
      <c r="H49" s="205"/>
      <c r="J49" s="286"/>
      <c r="K49" s="296">
        <v>15</v>
      </c>
      <c r="L49" s="296" t="s">
        <v>160</v>
      </c>
      <c r="M49" s="296" t="str">
        <f t="shared" si="9"/>
        <v>27F</v>
      </c>
      <c r="N49" s="86" t="str">
        <f t="shared" si="11"/>
        <v>GBP15x27F</v>
      </c>
      <c r="O49" s="188" t="str">
        <v>GBP15X27F=ICAP</v>
      </c>
      <c r="P49" s="380" t="s">
        <v>210</v>
      </c>
      <c r="Q49" s="380" t="s">
        <v>210</v>
      </c>
      <c r="R49" s="222" t="e">
        <f t="shared" ca="1" si="6"/>
        <v>#NAME?</v>
      </c>
      <c r="S49" s="222" t="e">
        <f t="shared" ca="1" si="7"/>
        <v>#NAME?</v>
      </c>
      <c r="T49" s="253"/>
      <c r="U49" s="222" t="e">
        <v>#NUM!</v>
      </c>
      <c r="V49" s="253"/>
      <c r="W49" s="124" t="e">
        <v>#NUM!</v>
      </c>
      <c r="X49" s="292" t="e">
        <f ca="1">_xll.qlSimpleQuoteSetValue(F49,W49/100,Trigger)</f>
        <v>#NAME?</v>
      </c>
      <c r="Y49" s="287"/>
    </row>
    <row r="50" spans="1:25" x14ac:dyDescent="0.2">
      <c r="A50" s="167"/>
      <c r="B50" s="176">
        <f t="shared" si="2"/>
        <v>16</v>
      </c>
      <c r="C50" s="176" t="str">
        <f t="shared" si="3"/>
        <v>x</v>
      </c>
      <c r="D50" s="176" t="str">
        <f t="shared" si="4"/>
        <v>28F</v>
      </c>
      <c r="E50" s="186" t="str">
        <f t="shared" si="10"/>
        <v>GBP16x28F_Quote</v>
      </c>
      <c r="F50" s="176" t="e">
        <f ca="1">_xll.qlSimpleQuote(E50,,RateTickValue,Permanent,Trigger,ObjectOverwrite)</f>
        <v>#NAME?</v>
      </c>
      <c r="G50" s="232" t="e">
        <f ca="1">_xll.ohRangeRetrieveError(F50)</f>
        <v>#NAME?</v>
      </c>
      <c r="H50" s="205"/>
      <c r="J50" s="286"/>
      <c r="K50" s="296">
        <v>16</v>
      </c>
      <c r="L50" s="296" t="s">
        <v>160</v>
      </c>
      <c r="M50" s="296" t="str">
        <f t="shared" si="9"/>
        <v>28F</v>
      </c>
      <c r="N50" s="86" t="str">
        <f t="shared" si="11"/>
        <v>GBP16x28F</v>
      </c>
      <c r="O50" s="188" t="str">
        <v>GBP16X28F=ICAP</v>
      </c>
      <c r="P50" s="380" t="s">
        <v>210</v>
      </c>
      <c r="Q50" s="380" t="s">
        <v>210</v>
      </c>
      <c r="R50" s="222" t="e">
        <f t="shared" ca="1" si="6"/>
        <v>#NAME?</v>
      </c>
      <c r="S50" s="222" t="e">
        <f t="shared" ca="1" si="7"/>
        <v>#NAME?</v>
      </c>
      <c r="T50" s="253"/>
      <c r="U50" s="222" t="e">
        <v>#NUM!</v>
      </c>
      <c r="V50" s="253"/>
      <c r="W50" s="124" t="e">
        <v>#NUM!</v>
      </c>
      <c r="X50" s="292" t="e">
        <f ca="1">_xll.qlSimpleQuoteSetValue(F50,W50/100,Trigger)</f>
        <v>#NAME?</v>
      </c>
      <c r="Y50" s="287"/>
    </row>
    <row r="51" spans="1:25" x14ac:dyDescent="0.2">
      <c r="A51" s="167"/>
      <c r="B51" s="176">
        <f t="shared" si="2"/>
        <v>17</v>
      </c>
      <c r="C51" s="176" t="str">
        <f t="shared" si="3"/>
        <v>x</v>
      </c>
      <c r="D51" s="176" t="str">
        <f t="shared" si="4"/>
        <v>29F</v>
      </c>
      <c r="E51" s="186" t="str">
        <f t="shared" si="10"/>
        <v>GBP17x29F_Quote</v>
      </c>
      <c r="F51" s="176" t="e">
        <f ca="1">_xll.qlSimpleQuote(E51,,RateTickValue,Permanent,Trigger,ObjectOverwrite)</f>
        <v>#NAME?</v>
      </c>
      <c r="G51" s="232" t="e">
        <f ca="1">_xll.ohRangeRetrieveError(F51)</f>
        <v>#NAME?</v>
      </c>
      <c r="H51" s="205"/>
      <c r="J51" s="286"/>
      <c r="K51" s="296">
        <v>17</v>
      </c>
      <c r="L51" s="296" t="s">
        <v>160</v>
      </c>
      <c r="M51" s="296" t="str">
        <f t="shared" si="9"/>
        <v>29F</v>
      </c>
      <c r="N51" s="86" t="str">
        <f t="shared" si="11"/>
        <v>GBP17x29F</v>
      </c>
      <c r="O51" s="188" t="str">
        <v>GBP17X29F=ICAP</v>
      </c>
      <c r="P51" s="380" t="s">
        <v>210</v>
      </c>
      <c r="Q51" s="380" t="s">
        <v>210</v>
      </c>
      <c r="R51" s="222" t="e">
        <f t="shared" ca="1" si="6"/>
        <v>#NAME?</v>
      </c>
      <c r="S51" s="222" t="e">
        <f t="shared" ca="1" si="7"/>
        <v>#NAME?</v>
      </c>
      <c r="T51" s="253"/>
      <c r="U51" s="222" t="e">
        <v>#NUM!</v>
      </c>
      <c r="V51" s="253"/>
      <c r="W51" s="124" t="e">
        <v>#NUM!</v>
      </c>
      <c r="X51" s="292" t="e">
        <f ca="1">_xll.qlSimpleQuoteSetValue(F51,W51/100,Trigger)</f>
        <v>#NAME?</v>
      </c>
      <c r="Y51" s="287"/>
    </row>
    <row r="52" spans="1:25" x14ac:dyDescent="0.2">
      <c r="A52" s="167"/>
      <c r="B52" s="176">
        <f t="shared" si="2"/>
        <v>18</v>
      </c>
      <c r="C52" s="176" t="str">
        <f t="shared" si="3"/>
        <v>x</v>
      </c>
      <c r="D52" s="176" t="str">
        <f t="shared" si="4"/>
        <v>30F</v>
      </c>
      <c r="E52" s="186" t="str">
        <f t="shared" si="10"/>
        <v>GBP18x30F_Quote</v>
      </c>
      <c r="F52" s="176" t="e">
        <f ca="1">_xll.qlSimpleQuote(E52,,RateTickValue,Permanent,Trigger,ObjectOverwrite)</f>
        <v>#NAME?</v>
      </c>
      <c r="G52" s="232" t="e">
        <f ca="1">_xll.ohRangeRetrieveError(F52)</f>
        <v>#NAME?</v>
      </c>
      <c r="H52" s="205"/>
      <c r="J52" s="286"/>
      <c r="K52" s="296">
        <v>18</v>
      </c>
      <c r="L52" s="296" t="s">
        <v>160</v>
      </c>
      <c r="M52" s="296" t="str">
        <f t="shared" si="9"/>
        <v>30F</v>
      </c>
      <c r="N52" s="86" t="str">
        <f t="shared" si="11"/>
        <v>GBP18x30F</v>
      </c>
      <c r="O52" s="188" t="str">
        <v>GBP18X30F=ICAP</v>
      </c>
      <c r="P52" s="380" t="s">
        <v>210</v>
      </c>
      <c r="Q52" s="380" t="s">
        <v>210</v>
      </c>
      <c r="R52" s="222" t="e">
        <f t="shared" ca="1" si="6"/>
        <v>#NAME?</v>
      </c>
      <c r="S52" s="222" t="e">
        <f t="shared" ca="1" si="7"/>
        <v>#NAME?</v>
      </c>
      <c r="T52" s="253"/>
      <c r="U52" s="222" t="e">
        <v>#NUM!</v>
      </c>
      <c r="V52" s="253"/>
      <c r="W52" s="124" t="e">
        <v>#NUM!</v>
      </c>
      <c r="X52" s="292" t="e">
        <f ca="1">_xll.qlSimpleQuoteSetValue(F52,W52/100,Trigger)</f>
        <v>#NAME?</v>
      </c>
      <c r="Y52" s="287"/>
    </row>
    <row r="53" spans="1:25" x14ac:dyDescent="0.2">
      <c r="A53" s="167"/>
      <c r="B53" s="176">
        <f t="shared" si="2"/>
        <v>19</v>
      </c>
      <c r="C53" s="176" t="str">
        <f t="shared" si="3"/>
        <v>x</v>
      </c>
      <c r="D53" s="176" t="str">
        <f t="shared" si="4"/>
        <v>31F</v>
      </c>
      <c r="E53" s="186" t="str">
        <f t="shared" si="10"/>
        <v>GBP19x31F_Quote</v>
      </c>
      <c r="F53" s="176" t="e">
        <f ca="1">_xll.qlSimpleQuote(E53,,RateTickValue,Permanent,Trigger,ObjectOverwrite)</f>
        <v>#NAME?</v>
      </c>
      <c r="G53" s="232" t="e">
        <f ca="1">_xll.ohRangeRetrieveError(F53)</f>
        <v>#NAME?</v>
      </c>
      <c r="H53" s="205"/>
      <c r="J53" s="286"/>
      <c r="K53" s="296">
        <v>19</v>
      </c>
      <c r="L53" s="296" t="s">
        <v>160</v>
      </c>
      <c r="M53" s="296" t="str">
        <f t="shared" si="9"/>
        <v>31F</v>
      </c>
      <c r="N53" s="86" t="str">
        <f t="shared" si="11"/>
        <v>GBP19x31F</v>
      </c>
      <c r="O53" s="188" t="str">
        <v>GBP19X31F=ICAP</v>
      </c>
      <c r="P53" s="380" t="s">
        <v>210</v>
      </c>
      <c r="Q53" s="380" t="s">
        <v>210</v>
      </c>
      <c r="R53" s="222" t="e">
        <f t="shared" ca="1" si="6"/>
        <v>#NAME?</v>
      </c>
      <c r="S53" s="222" t="e">
        <f t="shared" ca="1" si="7"/>
        <v>#NAME?</v>
      </c>
      <c r="T53" s="253"/>
      <c r="U53" s="222" t="e">
        <v>#NUM!</v>
      </c>
      <c r="V53" s="253"/>
      <c r="W53" s="124" t="e">
        <v>#NUM!</v>
      </c>
      <c r="X53" s="292" t="e">
        <f ca="1">_xll.qlSimpleQuoteSetValue(F53,W53/100,Trigger)</f>
        <v>#NAME?</v>
      </c>
      <c r="Y53" s="287"/>
    </row>
    <row r="54" spans="1:25" x14ac:dyDescent="0.2">
      <c r="A54" s="167"/>
      <c r="B54" s="176">
        <f t="shared" si="2"/>
        <v>20</v>
      </c>
      <c r="C54" s="176" t="str">
        <f t="shared" si="3"/>
        <v>x</v>
      </c>
      <c r="D54" s="176" t="str">
        <f t="shared" si="4"/>
        <v>32F</v>
      </c>
      <c r="E54" s="186" t="str">
        <f t="shared" si="10"/>
        <v>GBP20x32F_Quote</v>
      </c>
      <c r="F54" s="176" t="e">
        <f ca="1">_xll.qlSimpleQuote(E54,,RateTickValue,Permanent,Trigger,ObjectOverwrite)</f>
        <v>#NAME?</v>
      </c>
      <c r="G54" s="232" t="e">
        <f ca="1">_xll.ohRangeRetrieveError(F54)</f>
        <v>#NAME?</v>
      </c>
      <c r="H54" s="205"/>
      <c r="J54" s="286"/>
      <c r="K54" s="296">
        <v>20</v>
      </c>
      <c r="L54" s="296" t="s">
        <v>160</v>
      </c>
      <c r="M54" s="296" t="str">
        <f t="shared" si="9"/>
        <v>32F</v>
      </c>
      <c r="N54" s="86" t="str">
        <f t="shared" si="11"/>
        <v>GBP20x32F</v>
      </c>
      <c r="O54" s="188" t="str">
        <v>GBP20X32F=ICAP</v>
      </c>
      <c r="P54" s="380" t="s">
        <v>210</v>
      </c>
      <c r="Q54" s="380" t="s">
        <v>210</v>
      </c>
      <c r="R54" s="222" t="e">
        <f t="shared" ca="1" si="6"/>
        <v>#NAME?</v>
      </c>
      <c r="S54" s="222" t="e">
        <f t="shared" ca="1" si="7"/>
        <v>#NAME?</v>
      </c>
      <c r="T54" s="253"/>
      <c r="U54" s="222" t="e">
        <v>#NUM!</v>
      </c>
      <c r="V54" s="253"/>
      <c r="W54" s="124" t="e">
        <v>#NUM!</v>
      </c>
      <c r="X54" s="292" t="e">
        <f ca="1">_xll.qlSimpleQuoteSetValue(F54,W54/100,Trigger)</f>
        <v>#NAME?</v>
      </c>
      <c r="Y54" s="287"/>
    </row>
    <row r="55" spans="1:25" x14ac:dyDescent="0.2">
      <c r="A55" s="167"/>
      <c r="B55" s="176">
        <f t="shared" si="2"/>
        <v>21</v>
      </c>
      <c r="C55" s="176" t="str">
        <f t="shared" si="3"/>
        <v>x</v>
      </c>
      <c r="D55" s="176" t="str">
        <f t="shared" si="4"/>
        <v>33F</v>
      </c>
      <c r="E55" s="186" t="str">
        <f t="shared" si="10"/>
        <v>GBP21x33F_Quote</v>
      </c>
      <c r="F55" s="176" t="e">
        <f ca="1">_xll.qlSimpleQuote(E55,,RateTickValue,Permanent,Trigger,ObjectOverwrite)</f>
        <v>#NAME?</v>
      </c>
      <c r="G55" s="232" t="e">
        <f ca="1">_xll.ohRangeRetrieveError(F55)</f>
        <v>#NAME?</v>
      </c>
      <c r="H55" s="205"/>
      <c r="J55" s="286"/>
      <c r="K55" s="296">
        <v>21</v>
      </c>
      <c r="L55" s="296" t="s">
        <v>160</v>
      </c>
      <c r="M55" s="296" t="str">
        <f t="shared" si="9"/>
        <v>33F</v>
      </c>
      <c r="N55" s="86" t="str">
        <f t="shared" si="11"/>
        <v>GBP21x33F</v>
      </c>
      <c r="O55" s="188" t="str">
        <v>GBP21X33F=ICAP</v>
      </c>
      <c r="P55" s="380" t="s">
        <v>210</v>
      </c>
      <c r="Q55" s="380" t="s">
        <v>210</v>
      </c>
      <c r="R55" s="222" t="e">
        <f t="shared" ca="1" si="6"/>
        <v>#NAME?</v>
      </c>
      <c r="S55" s="222" t="e">
        <f t="shared" ca="1" si="7"/>
        <v>#NAME?</v>
      </c>
      <c r="T55" s="253"/>
      <c r="U55" s="222" t="e">
        <v>#NUM!</v>
      </c>
      <c r="V55" s="253"/>
      <c r="W55" s="124" t="e">
        <v>#NUM!</v>
      </c>
      <c r="X55" s="292" t="e">
        <f ca="1">_xll.qlSimpleQuoteSetValue(F55,W55/100,Trigger)</f>
        <v>#NAME?</v>
      </c>
      <c r="Y55" s="287"/>
    </row>
    <row r="56" spans="1:25" x14ac:dyDescent="0.2">
      <c r="A56" s="167"/>
      <c r="B56" s="176">
        <f t="shared" si="2"/>
        <v>22</v>
      </c>
      <c r="C56" s="176" t="str">
        <f t="shared" si="3"/>
        <v>x</v>
      </c>
      <c r="D56" s="176" t="str">
        <f t="shared" si="4"/>
        <v>34F</v>
      </c>
      <c r="E56" s="186" t="str">
        <f t="shared" si="10"/>
        <v>GBP22x34F_Quote</v>
      </c>
      <c r="F56" s="176" t="e">
        <f ca="1">_xll.qlSimpleQuote(E56,,RateTickValue,Permanent,Trigger,ObjectOverwrite)</f>
        <v>#NAME?</v>
      </c>
      <c r="G56" s="232" t="e">
        <f ca="1">_xll.ohRangeRetrieveError(F56)</f>
        <v>#NAME?</v>
      </c>
      <c r="H56" s="205"/>
      <c r="J56" s="286"/>
      <c r="K56" s="296">
        <v>22</v>
      </c>
      <c r="L56" s="296" t="s">
        <v>160</v>
      </c>
      <c r="M56" s="296" t="str">
        <f t="shared" si="9"/>
        <v>34F</v>
      </c>
      <c r="N56" s="86" t="str">
        <f t="shared" si="11"/>
        <v>GBP22x34F</v>
      </c>
      <c r="O56" s="188" t="str">
        <v>GBP22X34F=ICAP</v>
      </c>
      <c r="P56" s="380" t="s">
        <v>210</v>
      </c>
      <c r="Q56" s="380" t="s">
        <v>210</v>
      </c>
      <c r="R56" s="222" t="e">
        <f t="shared" ca="1" si="6"/>
        <v>#NAME?</v>
      </c>
      <c r="S56" s="222" t="e">
        <f t="shared" ca="1" si="7"/>
        <v>#NAME?</v>
      </c>
      <c r="T56" s="253"/>
      <c r="U56" s="222" t="e">
        <v>#NUM!</v>
      </c>
      <c r="V56" s="253"/>
      <c r="W56" s="124" t="e">
        <v>#NUM!</v>
      </c>
      <c r="X56" s="292" t="e">
        <f ca="1">_xll.qlSimpleQuoteSetValue(F56,W56/100,Trigger)</f>
        <v>#NAME?</v>
      </c>
      <c r="Y56" s="287"/>
    </row>
    <row r="57" spans="1:25" x14ac:dyDescent="0.2">
      <c r="A57" s="167"/>
      <c r="B57" s="176">
        <f t="shared" si="2"/>
        <v>23</v>
      </c>
      <c r="C57" s="176" t="str">
        <f t="shared" si="3"/>
        <v>x</v>
      </c>
      <c r="D57" s="176" t="str">
        <f t="shared" si="4"/>
        <v>35F</v>
      </c>
      <c r="E57" s="186" t="str">
        <f t="shared" si="10"/>
        <v>GBP23x35F_Quote</v>
      </c>
      <c r="F57" s="176" t="e">
        <f ca="1">_xll.qlSimpleQuote(E57,,RateTickValue,Permanent,Trigger,ObjectOverwrite)</f>
        <v>#NAME?</v>
      </c>
      <c r="G57" s="232" t="e">
        <f ca="1">_xll.ohRangeRetrieveError(F57)</f>
        <v>#NAME?</v>
      </c>
      <c r="H57" s="205"/>
      <c r="J57" s="286"/>
      <c r="K57" s="296">
        <v>23</v>
      </c>
      <c r="L57" s="296" t="s">
        <v>160</v>
      </c>
      <c r="M57" s="296" t="str">
        <f t="shared" si="9"/>
        <v>35F</v>
      </c>
      <c r="N57" s="86" t="str">
        <f t="shared" si="11"/>
        <v>GBP23x35F</v>
      </c>
      <c r="O57" s="188" t="str">
        <v>GBP23X35F=ICAP</v>
      </c>
      <c r="P57" s="380" t="s">
        <v>210</v>
      </c>
      <c r="Q57" s="380" t="s">
        <v>210</v>
      </c>
      <c r="R57" s="222" t="e">
        <f t="shared" ca="1" si="6"/>
        <v>#NAME?</v>
      </c>
      <c r="S57" s="222" t="e">
        <f t="shared" ca="1" si="7"/>
        <v>#NAME?</v>
      </c>
      <c r="T57" s="253"/>
      <c r="U57" s="222" t="e">
        <v>#NUM!</v>
      </c>
      <c r="V57" s="253"/>
      <c r="W57" s="124" t="e">
        <v>#NUM!</v>
      </c>
      <c r="X57" s="292" t="e">
        <f ca="1">_xll.qlSimpleQuoteSetValue(F57,W57/100,Trigger)</f>
        <v>#NAME?</v>
      </c>
      <c r="Y57" s="287"/>
    </row>
    <row r="58" spans="1:25" x14ac:dyDescent="0.2">
      <c r="A58" s="167"/>
      <c r="B58" s="177">
        <f t="shared" si="2"/>
        <v>24</v>
      </c>
      <c r="C58" s="177" t="str">
        <f t="shared" si="3"/>
        <v>x</v>
      </c>
      <c r="D58" s="177" t="str">
        <f t="shared" si="4"/>
        <v>36F</v>
      </c>
      <c r="E58" s="187" t="str">
        <f t="shared" si="10"/>
        <v>GBP24x36F_Quote</v>
      </c>
      <c r="F58" s="177" t="e">
        <f ca="1">_xll.qlSimpleQuote(E58,,RateTickValue,Permanent,Trigger,ObjectOverwrite)</f>
        <v>#NAME?</v>
      </c>
      <c r="G58" s="233" t="e">
        <f ca="1">_xll.ohRangeRetrieveError(F58)</f>
        <v>#NAME?</v>
      </c>
      <c r="H58" s="205"/>
      <c r="J58" s="286"/>
      <c r="K58" s="297">
        <v>24</v>
      </c>
      <c r="L58" s="297" t="s">
        <v>160</v>
      </c>
      <c r="M58" s="297" t="str">
        <f t="shared" si="9"/>
        <v>36F</v>
      </c>
      <c r="N58" s="86" t="str">
        <f t="shared" si="11"/>
        <v>GBP24x36F</v>
      </c>
      <c r="O58" s="188" t="str">
        <v>GBP24X36F=ICAP</v>
      </c>
      <c r="P58" s="380" t="s">
        <v>210</v>
      </c>
      <c r="Q58" s="380" t="s">
        <v>210</v>
      </c>
      <c r="R58" s="222" t="e">
        <f t="shared" ca="1" si="6"/>
        <v>#NAME?</v>
      </c>
      <c r="S58" s="224" t="e">
        <f t="shared" ca="1" si="7"/>
        <v>#NAME?</v>
      </c>
      <c r="T58" s="253"/>
      <c r="U58" s="222" t="e">
        <v>#NUM!</v>
      </c>
      <c r="V58" s="253"/>
      <c r="W58" s="124" t="e">
        <v>#NUM!</v>
      </c>
      <c r="X58" s="292" t="e">
        <f ca="1">_xll.qlSimpleQuoteSetValue(F58,W58/100,Trigger)</f>
        <v>#NAME?</v>
      </c>
      <c r="Y58" s="287"/>
    </row>
    <row r="59" spans="1:25" x14ac:dyDescent="0.2">
      <c r="A59" s="206"/>
      <c r="B59" s="207"/>
      <c r="C59" s="207"/>
      <c r="D59" s="207"/>
      <c r="E59" s="207"/>
      <c r="F59" s="208"/>
      <c r="G59" s="208"/>
      <c r="H59" s="209"/>
      <c r="J59" s="288"/>
      <c r="K59" s="289"/>
      <c r="L59" s="289"/>
      <c r="M59" s="289"/>
      <c r="N59" s="289"/>
      <c r="O59" s="289"/>
      <c r="P59" s="289"/>
      <c r="Q59" s="289"/>
      <c r="R59" s="289"/>
      <c r="S59" s="282"/>
      <c r="T59" s="282"/>
      <c r="U59" s="289"/>
      <c r="V59" s="282"/>
      <c r="W59" s="289"/>
      <c r="X59" s="289"/>
      <c r="Y59" s="290"/>
    </row>
  </sheetData>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3"/>
  <sheetViews>
    <sheetView topLeftCell="K1" workbookViewId="0">
      <selection activeCell="AE3" sqref="AE3"/>
    </sheetView>
  </sheetViews>
  <sheetFormatPr defaultRowHeight="11.25" customHeight="1" outlineLevelCol="1" x14ac:dyDescent="0.2"/>
  <cols>
    <col min="1" max="1" width="2.7109375" style="45" hidden="1" customWidth="1" outlineLevel="1"/>
    <col min="2" max="3" width="4" style="45" hidden="1" customWidth="1" outlineLevel="1"/>
    <col min="4" max="4" width="6" style="45" hidden="1" customWidth="1" outlineLevel="1"/>
    <col min="5" max="7" width="21.42578125" style="45" hidden="1" customWidth="1" outlineLevel="1"/>
    <col min="8" max="8" width="20.28515625" style="45" hidden="1" customWidth="1" outlineLevel="1"/>
    <col min="9" max="9" width="32.85546875" style="45" hidden="1" customWidth="1" outlineLevel="1"/>
    <col min="10" max="10" width="2.7109375" style="45" hidden="1" customWidth="1" outlineLevel="1"/>
    <col min="11" max="11" width="2.7109375" style="45" customWidth="1" collapsed="1"/>
    <col min="12" max="12" width="2.7109375" style="45" customWidth="1"/>
    <col min="13" max="15" width="4.28515625" style="45" customWidth="1"/>
    <col min="16" max="16" width="14.7109375" style="45" customWidth="1"/>
    <col min="17" max="17" width="18.7109375" style="45" customWidth="1"/>
    <col min="18" max="22" width="10.7109375" style="45" customWidth="1"/>
    <col min="23" max="23" width="2.7109375" style="45" customWidth="1"/>
    <col min="24" max="24" width="10.7109375" style="45" customWidth="1"/>
    <col min="25" max="25" width="2.7109375" style="45" customWidth="1"/>
    <col min="26" max="27" width="10.7109375" style="45" customWidth="1"/>
    <col min="28" max="28" width="2.7109375" style="45" customWidth="1"/>
    <col min="29" max="29" width="9.140625" style="45"/>
    <col min="30" max="30" width="9.85546875" style="45" bestFit="1" customWidth="1"/>
    <col min="31" max="16384" width="9.140625" style="45"/>
  </cols>
  <sheetData>
    <row r="1" spans="1:31" ht="11.25" customHeight="1" x14ac:dyDescent="0.2">
      <c r="A1" s="285"/>
      <c r="B1" s="70"/>
      <c r="C1" s="70"/>
      <c r="D1" s="70"/>
      <c r="E1" s="70"/>
      <c r="F1" s="70"/>
      <c r="G1" s="70"/>
      <c r="H1" s="70"/>
      <c r="I1" s="70"/>
      <c r="J1" s="71"/>
      <c r="L1" s="299" t="s">
        <v>163</v>
      </c>
      <c r="M1" s="298"/>
      <c r="N1" s="298"/>
      <c r="O1" s="298"/>
      <c r="P1" s="298"/>
      <c r="Q1" s="298"/>
      <c r="R1" s="298"/>
      <c r="S1" s="298"/>
      <c r="T1" s="298"/>
      <c r="U1" s="298"/>
      <c r="V1" s="298"/>
      <c r="W1" s="298"/>
      <c r="X1" s="298"/>
      <c r="Y1" s="298"/>
      <c r="Z1" s="298"/>
      <c r="AA1" s="298"/>
      <c r="AB1" s="300"/>
    </row>
    <row r="2" spans="1:31" ht="11.25" customHeight="1" x14ac:dyDescent="0.2">
      <c r="A2" s="72"/>
      <c r="B2" s="163"/>
      <c r="C2" s="163"/>
      <c r="D2" s="163"/>
      <c r="E2" s="163"/>
      <c r="F2" s="163"/>
      <c r="G2" s="163"/>
      <c r="H2" s="163"/>
      <c r="I2" s="163"/>
      <c r="J2" s="201"/>
      <c r="L2" s="204"/>
      <c r="M2" s="162"/>
      <c r="N2" s="162"/>
      <c r="O2" s="162"/>
      <c r="P2" s="162"/>
      <c r="Q2" s="249" t="str">
        <f>VLOOKUP(L1,AreaTable,2,FALSE)</f>
        <v>ICAP</v>
      </c>
      <c r="R2" s="162"/>
      <c r="S2" s="162"/>
      <c r="T2" s="178" t="s">
        <v>209</v>
      </c>
      <c r="U2" s="111" t="e">
        <f t="array" aca="1" ref="U2" ca="1">AND(_xll.ohFilter($S$5:$S$9,ISNUMBER($S$5:$S$9))=0)</f>
        <v>#NAME?</v>
      </c>
      <c r="V2" s="162"/>
      <c r="W2" s="165"/>
      <c r="X2" s="165"/>
      <c r="Y2" s="165"/>
      <c r="Z2" s="165"/>
      <c r="AA2" s="184" t="e">
        <f ca="1">_xll.ohTrigger(AA5:AA9)</f>
        <v>#NAME?</v>
      </c>
      <c r="AB2" s="205"/>
      <c r="AD2" s="569" t="s">
        <v>268</v>
      </c>
      <c r="AE2" s="569">
        <f>GeneralSettings_MKT!Trigger</f>
        <v>42334.957071759258</v>
      </c>
    </row>
    <row r="3" spans="1:31" ht="11.25" customHeight="1" x14ac:dyDescent="0.2">
      <c r="A3" s="197"/>
      <c r="B3" s="151"/>
      <c r="C3" s="151"/>
      <c r="D3" s="151"/>
      <c r="E3" s="253"/>
      <c r="F3" s="253" t="s">
        <v>14</v>
      </c>
      <c r="G3" s="253"/>
      <c r="H3" s="253"/>
      <c r="I3" s="163"/>
      <c r="J3" s="301"/>
      <c r="L3" s="167"/>
      <c r="M3" s="165"/>
      <c r="N3" s="162"/>
      <c r="O3" s="162"/>
      <c r="P3" s="162"/>
      <c r="Q3" s="162"/>
      <c r="R3" s="162"/>
      <c r="S3" s="162"/>
      <c r="T3" s="162"/>
      <c r="U3" s="162"/>
      <c r="V3" s="162"/>
      <c r="W3" s="165"/>
      <c r="X3" s="165"/>
      <c r="Y3" s="165"/>
      <c r="Z3" s="162"/>
      <c r="AA3" s="152"/>
      <c r="AB3" s="168"/>
      <c r="AD3" s="569" t="s">
        <v>269</v>
      </c>
      <c r="AE3" s="570" t="e">
        <f ca="1">_xll.ohTrigger(AA5:AA9)</f>
        <v>#NAME?</v>
      </c>
    </row>
    <row r="4" spans="1:31" ht="21" customHeight="1" x14ac:dyDescent="0.2">
      <c r="A4" s="204"/>
      <c r="B4" s="200"/>
      <c r="C4" s="200"/>
      <c r="D4" s="263" t="s">
        <v>93</v>
      </c>
      <c r="E4" s="263" t="s">
        <v>129</v>
      </c>
      <c r="F4" s="200" t="s">
        <v>128</v>
      </c>
      <c r="G4" s="200" t="s">
        <v>130</v>
      </c>
      <c r="H4" s="200" t="s">
        <v>145</v>
      </c>
      <c r="I4" s="179"/>
      <c r="J4" s="205"/>
      <c r="L4" s="167"/>
      <c r="M4" s="213"/>
      <c r="N4" s="213"/>
      <c r="O4" s="213"/>
      <c r="P4" s="213" t="s">
        <v>119</v>
      </c>
      <c r="Q4" s="212" t="e">
        <f ca="1">_xll.RData(Q5:Q9,R4:T4,,ReutersRtMode,,R5)</f>
        <v>#NAME?</v>
      </c>
      <c r="R4" s="213" t="s">
        <v>100</v>
      </c>
      <c r="S4" s="213" t="s">
        <v>79</v>
      </c>
      <c r="T4" s="213" t="s">
        <v>106</v>
      </c>
      <c r="U4" s="214" t="s">
        <v>157</v>
      </c>
      <c r="V4" s="173" t="s">
        <v>144</v>
      </c>
      <c r="W4" s="165"/>
      <c r="X4" s="173" t="s">
        <v>97</v>
      </c>
      <c r="Y4" s="165"/>
      <c r="Z4" s="173" t="s">
        <v>96</v>
      </c>
      <c r="AA4" s="173" t="s">
        <v>95</v>
      </c>
      <c r="AB4" s="168"/>
    </row>
    <row r="5" spans="1:31" ht="11.25" customHeight="1" x14ac:dyDescent="0.2">
      <c r="A5" s="264"/>
      <c r="B5" s="118"/>
      <c r="C5" s="89" t="s">
        <v>70</v>
      </c>
      <c r="D5" s="90" t="e">
        <f ca="1">_xll.qlIMMnextCode(EvaluationDate,,Trigger)</f>
        <v>#NAME?</v>
      </c>
      <c r="E5" s="89" t="e">
        <f t="shared" ref="E5:E9" ca="1" si="0">Currency&amp;$B5&amp;$C5&amp;$D5&amp;QuoteSuffix</f>
        <v>#NAME?</v>
      </c>
      <c r="F5" s="175" t="e">
        <f ca="1">Currency&amp;"FUT"&amp;$F$3&amp;D5&amp;QuoteSuffix</f>
        <v>#NAME?</v>
      </c>
      <c r="G5" s="175" t="e">
        <f ca="1">_xll.qlSimpleQuote(Currency&amp;N5&amp;O5&amp;M5&amp;QuoteSuffix,,RateTickValue,Permanent,Trigger,ObjectOverwrite)</f>
        <v>#NAME?</v>
      </c>
      <c r="H5" s="175" t="e">
        <f ca="1">_xll.qlCompositeQuote(Currency&amp;$B5&amp;$C5&amp;$D5&amp;QuoteSuffix,F5,G5,"+",Permanent,ISERROR(Futures3M_MKT!$F$5:$F$46),ObjectOverwrite)</f>
        <v>#NAME?</v>
      </c>
      <c r="I5" s="231" t="e">
        <f ca="1">_xll.ohRangeRetrieveError(H5)</f>
        <v>#NAME?</v>
      </c>
      <c r="J5" s="205"/>
      <c r="K5" s="2"/>
      <c r="L5" s="167"/>
      <c r="M5" s="122" t="s">
        <v>126</v>
      </c>
      <c r="N5" s="122" t="s">
        <v>125</v>
      </c>
      <c r="O5" s="123">
        <v>1</v>
      </c>
      <c r="P5" s="223" t="str">
        <f t="shared" ref="P5:P9" si="1">Currency&amp;$N5&amp;$O5&amp;$M5</f>
        <v>GBPF1SP</v>
      </c>
      <c r="Q5" s="193" t="str">
        <f t="array" ref="Q5:Q9">Instruments&amp;"="&amp;VLOOKUP($Q$2,ContributorTable,2,FALSE)</f>
        <v>GBPF1SP=ICAP</v>
      </c>
      <c r="R5" s="379">
        <v>10.875</v>
      </c>
      <c r="S5" s="379">
        <v>14.875</v>
      </c>
      <c r="T5" s="383" t="s">
        <v>140</v>
      </c>
      <c r="U5" s="223" t="e">
        <f ca="1">IF($U$2,IF(ISNUMBER(R5),R5,#NUM!), IFERROR(AVERAGE(R5:S5),#NUM!))</f>
        <v>#NAME?</v>
      </c>
      <c r="V5" s="222" t="e">
        <f ca="1">(U5-R5)*2</f>
        <v>#NAME?</v>
      </c>
      <c r="W5" s="165"/>
      <c r="X5" s="222">
        <v>12.875</v>
      </c>
      <c r="Y5" s="165"/>
      <c r="Z5" s="124">
        <f t="array" ref="Z5:Z9">QuoteStatic</f>
        <v>12.875</v>
      </c>
      <c r="AA5" s="292" t="e">
        <f ca="1">_xll.qlSimpleQuoteSetValue(G5,Z5/100,Trigger)</f>
        <v>#NAME?</v>
      </c>
      <c r="AB5" s="168"/>
    </row>
    <row r="6" spans="1:31" ht="11.25" customHeight="1" x14ac:dyDescent="0.2">
      <c r="A6" s="264"/>
      <c r="B6" s="119"/>
      <c r="C6" s="52" t="s">
        <v>70</v>
      </c>
      <c r="D6" s="91" t="e">
        <f ca="1">_xll.qlIMMnextCode(D5,,Trigger)</f>
        <v>#NAME?</v>
      </c>
      <c r="E6" s="52" t="e">
        <f t="shared" ca="1" si="0"/>
        <v>#NAME?</v>
      </c>
      <c r="F6" s="176" t="e">
        <f ca="1">Currency&amp;"FUT"&amp;$F$3&amp;D6&amp;QuoteSuffix</f>
        <v>#NAME?</v>
      </c>
      <c r="G6" s="176" t="e">
        <f ca="1">_xll.qlSimpleQuote(Currency&amp;N6&amp;O6&amp;M6&amp;QuoteSuffix,,RateTickValue,Permanent,Trigger,ObjectOverwrite)</f>
        <v>#NAME?</v>
      </c>
      <c r="H6" s="176" t="e">
        <f ca="1">_xll.qlCompositeQuote(Currency&amp;$B6&amp;$C6&amp;$D6&amp;QuoteSuffix,F6,G6,"+",Permanent,ISERROR(Futures3M_MKT!$F$5:$F$46),ObjectOverwrite)</f>
        <v>#NAME?</v>
      </c>
      <c r="I6" s="232" t="e">
        <f ca="1">_xll.ohRangeRetrieveError(H6)</f>
        <v>#NAME?</v>
      </c>
      <c r="J6" s="205"/>
      <c r="K6" s="2"/>
      <c r="L6" s="167"/>
      <c r="M6" s="124" t="s">
        <v>126</v>
      </c>
      <c r="N6" s="124" t="s">
        <v>125</v>
      </c>
      <c r="O6" s="125">
        <v>2</v>
      </c>
      <c r="P6" s="222" t="str">
        <f t="shared" si="1"/>
        <v>GBPF2SP</v>
      </c>
      <c r="Q6" s="188" t="str">
        <v>GBPF2SP=ICAP</v>
      </c>
      <c r="R6" s="380">
        <v>11.625</v>
      </c>
      <c r="S6" s="380">
        <v>15.625</v>
      </c>
      <c r="T6" s="384" t="s">
        <v>141</v>
      </c>
      <c r="U6" s="222" t="e">
        <f t="shared" ref="U6:U9" ca="1" si="2">IF($U$2,IF(ISNUMBER(R6),R6,#NUM!), IFERROR(AVERAGE(R6:S6),#NUM!))</f>
        <v>#NAME?</v>
      </c>
      <c r="V6" s="222" t="e">
        <f t="shared" ref="V6:V9" ca="1" si="3">(U6-R6)*2</f>
        <v>#NAME?</v>
      </c>
      <c r="W6" s="165"/>
      <c r="X6" s="222">
        <v>13.625</v>
      </c>
      <c r="Y6" s="165"/>
      <c r="Z6" s="124">
        <v>13.625</v>
      </c>
      <c r="AA6" s="292" t="e">
        <f ca="1">_xll.qlSimpleQuoteSetValue(G6,Z6/100,Trigger)</f>
        <v>#NAME?</v>
      </c>
      <c r="AB6" s="168"/>
    </row>
    <row r="7" spans="1:31" ht="11.25" customHeight="1" x14ac:dyDescent="0.2">
      <c r="A7" s="264"/>
      <c r="B7" s="119"/>
      <c r="C7" s="52" t="s">
        <v>70</v>
      </c>
      <c r="D7" s="91" t="e">
        <f ca="1">_xll.qlIMMnextCode(D6,,Trigger)</f>
        <v>#NAME?</v>
      </c>
      <c r="E7" s="52" t="e">
        <f t="shared" ca="1" si="0"/>
        <v>#NAME?</v>
      </c>
      <c r="F7" s="176" t="e">
        <f ca="1">Currency&amp;"FUT"&amp;$F$3&amp;D7&amp;QuoteSuffix</f>
        <v>#NAME?</v>
      </c>
      <c r="G7" s="176" t="e">
        <f ca="1">_xll.qlSimpleQuote(Currency&amp;N7&amp;O7&amp;M7&amp;QuoteSuffix,,RateTickValue,Permanent,Trigger,ObjectOverwrite)</f>
        <v>#NAME?</v>
      </c>
      <c r="H7" s="176" t="e">
        <f ca="1">_xll.qlCompositeQuote(Currency&amp;$B7&amp;$C7&amp;$D7&amp;QuoteSuffix,F7,G7,"+",Permanent,ISERROR(Futures3M_MKT!$F$5:$F$46),ObjectOverwrite)</f>
        <v>#NAME?</v>
      </c>
      <c r="I7" s="232" t="e">
        <f ca="1">_xll.ohRangeRetrieveError(H7)</f>
        <v>#NAME?</v>
      </c>
      <c r="J7" s="205"/>
      <c r="K7" s="2"/>
      <c r="L7" s="167"/>
      <c r="M7" s="124" t="s">
        <v>126</v>
      </c>
      <c r="N7" s="124" t="s">
        <v>125</v>
      </c>
      <c r="O7" s="125">
        <v>3</v>
      </c>
      <c r="P7" s="222" t="str">
        <f t="shared" si="1"/>
        <v>GBPF3SP</v>
      </c>
      <c r="Q7" s="188" t="str">
        <v>GBPF3SP=ICAP</v>
      </c>
      <c r="R7" s="380">
        <v>12.25</v>
      </c>
      <c r="S7" s="380">
        <v>16.25</v>
      </c>
      <c r="T7" s="384" t="s">
        <v>142</v>
      </c>
      <c r="U7" s="222" t="e">
        <f t="shared" ca="1" si="2"/>
        <v>#NAME?</v>
      </c>
      <c r="V7" s="222" t="e">
        <f t="shared" ca="1" si="3"/>
        <v>#NAME?</v>
      </c>
      <c r="W7" s="165"/>
      <c r="X7" s="222">
        <v>14.25</v>
      </c>
      <c r="Y7" s="165"/>
      <c r="Z7" s="124">
        <v>14.25</v>
      </c>
      <c r="AA7" s="292" t="e">
        <f ca="1">_xll.qlSimpleQuoteSetValue(G7,Z7/100,Trigger)</f>
        <v>#NAME?</v>
      </c>
      <c r="AB7" s="168"/>
    </row>
    <row r="8" spans="1:31" ht="11.25" customHeight="1" x14ac:dyDescent="0.2">
      <c r="A8" s="167"/>
      <c r="B8" s="119"/>
      <c r="C8" s="52" t="s">
        <v>70</v>
      </c>
      <c r="D8" s="91" t="e">
        <f ca="1">_xll.qlIMMnextCode(D7,,Trigger)</f>
        <v>#NAME?</v>
      </c>
      <c r="E8" s="52" t="e">
        <f t="shared" ca="1" si="0"/>
        <v>#NAME?</v>
      </c>
      <c r="F8" s="176" t="e">
        <f ca="1">Currency&amp;"FUT"&amp;$F$3&amp;D8&amp;QuoteSuffix</f>
        <v>#NAME?</v>
      </c>
      <c r="G8" s="176" t="e">
        <f ca="1">_xll.qlSimpleQuote(Currency&amp;N8&amp;O8&amp;M8&amp;QuoteSuffix,,RateTickValue,Permanent,Trigger,ObjectOverwrite)</f>
        <v>#NAME?</v>
      </c>
      <c r="H8" s="176" t="e">
        <f ca="1">_xll.qlCompositeQuote(Currency&amp;$B8&amp;$C8&amp;$D8&amp;QuoteSuffix,F8,G8,"+",Permanent,ISERROR(Futures3M_MKT!$F$5:$F$46),ObjectOverwrite)</f>
        <v>#NAME?</v>
      </c>
      <c r="I8" s="232" t="e">
        <f ca="1">_xll.ohRangeRetrieveError(H8)</f>
        <v>#NAME?</v>
      </c>
      <c r="J8" s="205"/>
      <c r="K8" s="2"/>
      <c r="L8" s="167"/>
      <c r="M8" s="124" t="s">
        <v>126</v>
      </c>
      <c r="N8" s="124" t="s">
        <v>125</v>
      </c>
      <c r="O8" s="125">
        <v>4</v>
      </c>
      <c r="P8" s="222" t="str">
        <f t="shared" si="1"/>
        <v>GBPF4SP</v>
      </c>
      <c r="Q8" s="188" t="str">
        <v>GBPF4SP=ICAP</v>
      </c>
      <c r="R8" s="380">
        <v>13.625</v>
      </c>
      <c r="S8" s="380">
        <v>17.625</v>
      </c>
      <c r="T8" s="384" t="s">
        <v>143</v>
      </c>
      <c r="U8" s="222" t="e">
        <f t="shared" ca="1" si="2"/>
        <v>#NAME?</v>
      </c>
      <c r="V8" s="222" t="e">
        <f t="shared" ca="1" si="3"/>
        <v>#NAME?</v>
      </c>
      <c r="W8" s="165"/>
      <c r="X8" s="222">
        <v>15.625</v>
      </c>
      <c r="Y8" s="165"/>
      <c r="Z8" s="124">
        <v>15.625</v>
      </c>
      <c r="AA8" s="292" t="e">
        <f ca="1">_xll.qlSimpleQuoteSetValue(G8,Z8/100,Trigger)</f>
        <v>#NAME?</v>
      </c>
      <c r="AB8" s="168"/>
    </row>
    <row r="9" spans="1:31" ht="11.25" customHeight="1" x14ac:dyDescent="0.2">
      <c r="A9" s="167"/>
      <c r="B9" s="120"/>
      <c r="C9" s="54" t="s">
        <v>70</v>
      </c>
      <c r="D9" s="92" t="e">
        <f ca="1">_xll.qlIMMnextCode(D8,,Trigger)</f>
        <v>#NAME?</v>
      </c>
      <c r="E9" s="54" t="e">
        <f t="shared" ca="1" si="0"/>
        <v>#NAME?</v>
      </c>
      <c r="F9" s="177" t="e">
        <f ca="1">Currency&amp;"FUT"&amp;$F$3&amp;D9&amp;QuoteSuffix</f>
        <v>#NAME?</v>
      </c>
      <c r="G9" s="177" t="e">
        <f ca="1">_xll.qlSimpleQuote(Currency&amp;N9&amp;O9&amp;M9&amp;QuoteSuffix,,RateTickValue,Permanent,Trigger,ObjectOverwrite)</f>
        <v>#NAME?</v>
      </c>
      <c r="H9" s="177" t="e">
        <f ca="1">_xll.qlCompositeQuote(Currency&amp;$B9&amp;$C9&amp;$D9&amp;QuoteSuffix,F9,G9,"+",Permanent,ISERROR(Futures3M_MKT!$F$5:$F$46),ObjectOverwrite)</f>
        <v>#NAME?</v>
      </c>
      <c r="I9" s="233" t="e">
        <f ca="1">_xll.ohRangeRetrieveError(H9)</f>
        <v>#NAME?</v>
      </c>
      <c r="J9" s="205"/>
      <c r="K9" s="2"/>
      <c r="L9" s="167"/>
      <c r="M9" s="124" t="s">
        <v>126</v>
      </c>
      <c r="N9" s="124" t="s">
        <v>125</v>
      </c>
      <c r="O9" s="125">
        <v>5</v>
      </c>
      <c r="P9" s="222" t="str">
        <f t="shared" si="1"/>
        <v>GBPF5SP</v>
      </c>
      <c r="Q9" s="188" t="str">
        <v>GBPF5SP=ICAP</v>
      </c>
      <c r="R9" s="380">
        <v>16.25</v>
      </c>
      <c r="S9" s="380">
        <v>20.25</v>
      </c>
      <c r="T9" s="384" t="s">
        <v>173</v>
      </c>
      <c r="U9" s="222" t="e">
        <f t="shared" ca="1" si="2"/>
        <v>#NAME?</v>
      </c>
      <c r="V9" s="224" t="e">
        <f t="shared" ca="1" si="3"/>
        <v>#NAME?</v>
      </c>
      <c r="W9" s="165"/>
      <c r="X9" s="222">
        <v>18.25</v>
      </c>
      <c r="Y9" s="165"/>
      <c r="Z9" s="293">
        <v>18.25</v>
      </c>
      <c r="AA9" s="294" t="e">
        <f ca="1">_xll.qlSimpleQuoteSetValue(G9,Z9/100,Trigger)</f>
        <v>#NAME?</v>
      </c>
      <c r="AB9" s="168"/>
    </row>
    <row r="10" spans="1:31" ht="11.25" customHeight="1" x14ac:dyDescent="0.2">
      <c r="A10" s="302"/>
      <c r="B10" s="303"/>
      <c r="C10" s="303"/>
      <c r="D10" s="303"/>
      <c r="E10" s="303"/>
      <c r="F10" s="303"/>
      <c r="G10" s="303"/>
      <c r="H10" s="303"/>
      <c r="I10" s="303"/>
      <c r="J10" s="209"/>
      <c r="K10" s="2"/>
      <c r="L10" s="206"/>
      <c r="M10" s="247"/>
      <c r="N10" s="247"/>
      <c r="O10" s="247"/>
      <c r="P10" s="247"/>
      <c r="Q10" s="247"/>
      <c r="R10" s="247"/>
      <c r="S10" s="247"/>
      <c r="T10" s="247"/>
      <c r="U10" s="247"/>
      <c r="V10" s="207"/>
      <c r="W10" s="207"/>
      <c r="X10" s="247"/>
      <c r="Y10" s="207"/>
      <c r="Z10" s="207"/>
      <c r="AA10" s="207"/>
      <c r="AB10" s="248"/>
    </row>
    <row r="11" spans="1:31" ht="11.25" customHeight="1" x14ac:dyDescent="0.2">
      <c r="K11" s="2"/>
    </row>
    <row r="12" spans="1:31" ht="11.25" customHeight="1" x14ac:dyDescent="0.2">
      <c r="G12" s="153"/>
    </row>
    <row r="13" spans="1:31" ht="11.25" customHeight="1" x14ac:dyDescent="0.2">
      <c r="G13" s="153"/>
    </row>
    <row r="14" spans="1:31" ht="11.25" customHeight="1" x14ac:dyDescent="0.2">
      <c r="G14" s="153"/>
    </row>
    <row r="15" spans="1:31" ht="11.25" customHeight="1" x14ac:dyDescent="0.2">
      <c r="G15" s="153"/>
    </row>
    <row r="22" spans="12:28" ht="11.25" customHeight="1" x14ac:dyDescent="0.2">
      <c r="L22" s="2"/>
      <c r="M22" s="2"/>
      <c r="N22" s="2"/>
      <c r="O22" s="2"/>
      <c r="P22" s="2"/>
      <c r="Q22" s="2"/>
      <c r="R22" s="2"/>
      <c r="S22" s="2"/>
      <c r="T22" s="2"/>
      <c r="U22" s="2"/>
      <c r="V22" s="2"/>
      <c r="W22" s="2"/>
      <c r="X22" s="2"/>
      <c r="Y22" s="2"/>
      <c r="Z22" s="2"/>
      <c r="AA22" s="2"/>
      <c r="AB22" s="2"/>
    </row>
    <row r="23" spans="12:28" ht="11.25" customHeight="1" x14ac:dyDescent="0.2">
      <c r="L23" s="2"/>
      <c r="M23" s="2"/>
      <c r="N23" s="2"/>
      <c r="O23" s="2"/>
      <c r="P23" s="2"/>
      <c r="Q23" s="2"/>
      <c r="R23" s="2"/>
      <c r="S23" s="2"/>
      <c r="T23" s="2"/>
      <c r="U23" s="2"/>
      <c r="V23" s="2"/>
      <c r="W23" s="2"/>
      <c r="X23" s="2"/>
      <c r="Y23" s="2"/>
      <c r="Z23" s="2"/>
      <c r="AA23" s="2"/>
      <c r="AB23" s="2"/>
    </row>
    <row r="24" spans="12:28" ht="11.25" customHeight="1" x14ac:dyDescent="0.2">
      <c r="L24" s="2"/>
      <c r="M24" s="2"/>
      <c r="N24" s="2"/>
      <c r="O24" s="2"/>
      <c r="P24" s="2"/>
      <c r="Q24" s="2"/>
      <c r="R24" s="2"/>
      <c r="S24" s="2"/>
      <c r="T24" s="2"/>
      <c r="U24" s="2"/>
      <c r="V24" s="2"/>
      <c r="W24" s="2"/>
      <c r="X24" s="2"/>
      <c r="Y24" s="2"/>
      <c r="Z24" s="2"/>
      <c r="AA24" s="2"/>
      <c r="AB24" s="2"/>
    </row>
    <row r="25" spans="12:28" ht="11.25" customHeight="1" x14ac:dyDescent="0.2">
      <c r="L25" s="2"/>
      <c r="M25" s="2"/>
      <c r="N25" s="2"/>
      <c r="O25" s="2"/>
      <c r="P25" s="2"/>
      <c r="Q25" s="2"/>
      <c r="R25" s="2"/>
      <c r="S25" s="2"/>
      <c r="T25" s="2"/>
      <c r="U25" s="2"/>
      <c r="V25" s="2"/>
      <c r="W25" s="2"/>
      <c r="X25" s="2"/>
      <c r="Y25" s="2"/>
      <c r="Z25" s="2"/>
      <c r="AA25" s="2"/>
      <c r="AB25" s="2"/>
    </row>
    <row r="26" spans="12:28" ht="11.25" customHeight="1" x14ac:dyDescent="0.2">
      <c r="L26" s="2"/>
      <c r="M26" s="2"/>
      <c r="N26" s="2"/>
      <c r="O26" s="2"/>
      <c r="P26" s="2"/>
      <c r="Q26" s="2"/>
      <c r="R26" s="2"/>
      <c r="S26" s="2"/>
      <c r="T26" s="2"/>
      <c r="U26" s="2"/>
      <c r="V26" s="2"/>
      <c r="W26" s="2"/>
      <c r="X26" s="2"/>
      <c r="Y26" s="2"/>
      <c r="Z26" s="2"/>
      <c r="AA26" s="2"/>
      <c r="AB26" s="2"/>
    </row>
    <row r="27" spans="12:28" ht="11.25" customHeight="1" x14ac:dyDescent="0.2">
      <c r="L27" s="2"/>
      <c r="M27" s="2"/>
      <c r="N27" s="2"/>
      <c r="O27" s="2"/>
      <c r="P27" s="2"/>
      <c r="Q27" s="2"/>
      <c r="R27" s="2"/>
      <c r="S27" s="2"/>
      <c r="T27" s="2"/>
      <c r="U27" s="2"/>
      <c r="V27" s="2"/>
      <c r="W27" s="2"/>
      <c r="X27" s="2"/>
      <c r="Y27" s="2"/>
      <c r="Z27" s="2"/>
      <c r="AA27" s="2"/>
      <c r="AB27" s="2"/>
    </row>
    <row r="28" spans="12:28" ht="11.25" customHeight="1" x14ac:dyDescent="0.2">
      <c r="L28" s="2"/>
      <c r="M28" s="2"/>
      <c r="N28" s="2"/>
      <c r="O28" s="2"/>
      <c r="P28" s="2"/>
      <c r="Q28" s="2"/>
      <c r="R28" s="2"/>
      <c r="S28" s="2"/>
      <c r="T28" s="2"/>
      <c r="U28" s="2"/>
      <c r="V28" s="2"/>
      <c r="W28" s="2"/>
      <c r="X28" s="2"/>
      <c r="Y28" s="2"/>
      <c r="Z28" s="2"/>
      <c r="AA28" s="2"/>
      <c r="AB28" s="2"/>
    </row>
    <row r="29" spans="12:28" ht="11.25" customHeight="1" x14ac:dyDescent="0.2">
      <c r="L29" s="2"/>
      <c r="M29" s="2"/>
      <c r="N29" s="2"/>
      <c r="O29" s="2"/>
      <c r="P29" s="2"/>
      <c r="Q29" s="2"/>
      <c r="R29" s="2"/>
      <c r="S29" s="2"/>
      <c r="T29" s="2"/>
      <c r="U29" s="2"/>
      <c r="V29" s="2"/>
      <c r="W29" s="2"/>
      <c r="X29" s="2"/>
      <c r="Y29" s="2"/>
      <c r="Z29" s="2"/>
      <c r="AA29" s="2"/>
      <c r="AB29" s="2"/>
    </row>
    <row r="30" spans="12:28" ht="11.25" customHeight="1" x14ac:dyDescent="0.2">
      <c r="L30" s="2"/>
      <c r="M30" s="2"/>
      <c r="N30" s="2"/>
      <c r="O30" s="2"/>
      <c r="P30" s="2"/>
      <c r="Q30" s="2"/>
      <c r="R30" s="2"/>
      <c r="S30" s="2"/>
      <c r="T30" s="2"/>
      <c r="U30" s="2"/>
      <c r="V30" s="2"/>
      <c r="W30" s="2"/>
      <c r="X30" s="2"/>
      <c r="Y30" s="2"/>
      <c r="Z30" s="2"/>
      <c r="AA30" s="2"/>
      <c r="AB30" s="2"/>
    </row>
    <row r="31" spans="12:28" ht="11.25" customHeight="1" x14ac:dyDescent="0.2">
      <c r="L31" s="2"/>
      <c r="M31" s="2"/>
      <c r="N31" s="2"/>
      <c r="O31" s="2"/>
      <c r="P31" s="2"/>
      <c r="Q31" s="2"/>
      <c r="R31" s="2"/>
      <c r="S31" s="2"/>
      <c r="T31" s="2"/>
      <c r="U31" s="2"/>
      <c r="V31" s="2"/>
      <c r="W31" s="2"/>
      <c r="X31" s="2"/>
      <c r="Y31" s="2"/>
      <c r="Z31" s="2"/>
      <c r="AA31" s="2"/>
      <c r="AB31" s="2"/>
    </row>
    <row r="32" spans="12:28" ht="11.25" customHeight="1" x14ac:dyDescent="0.2">
      <c r="L32" s="2"/>
      <c r="M32" s="2"/>
      <c r="N32" s="2"/>
      <c r="O32" s="2"/>
      <c r="P32" s="2"/>
      <c r="Q32" s="2"/>
      <c r="R32" s="2"/>
      <c r="S32" s="2"/>
      <c r="T32" s="2"/>
      <c r="U32" s="2"/>
      <c r="V32" s="2"/>
      <c r="W32" s="2"/>
      <c r="X32" s="2"/>
      <c r="Y32" s="2"/>
      <c r="Z32" s="2"/>
      <c r="AA32" s="2"/>
      <c r="AB32" s="2"/>
    </row>
    <row r="33" spans="12:28" ht="11.25" customHeight="1" x14ac:dyDescent="0.2">
      <c r="L33" s="2"/>
      <c r="M33" s="2"/>
      <c r="N33" s="2"/>
      <c r="O33" s="2"/>
      <c r="P33" s="2"/>
      <c r="Q33" s="2"/>
      <c r="R33" s="2"/>
      <c r="S33" s="2"/>
      <c r="T33" s="2"/>
      <c r="U33" s="2"/>
      <c r="V33" s="2"/>
      <c r="W33" s="2"/>
      <c r="X33" s="2"/>
      <c r="Y33" s="2"/>
      <c r="Z33" s="2"/>
      <c r="AA33" s="2"/>
      <c r="AB33" s="2"/>
    </row>
  </sheetData>
  <dataValidations count="1">
    <dataValidation showInputMessage="1" showErrorMessage="1" sqref="Q2"/>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9"/>
  <sheetViews>
    <sheetView topLeftCell="I1" workbookViewId="0">
      <selection activeCell="AC3" sqref="AC3"/>
    </sheetView>
  </sheetViews>
  <sheetFormatPr defaultRowHeight="11.25" outlineLevelCol="1" x14ac:dyDescent="0.2"/>
  <cols>
    <col min="1" max="1" width="2.7109375" style="2" hidden="1" customWidth="1" outlineLevel="1"/>
    <col min="2" max="2" width="3.5703125" style="2" hidden="1" customWidth="1" outlineLevel="1"/>
    <col min="3" max="4" width="7.28515625" style="2" hidden="1" customWidth="1" outlineLevel="1"/>
    <col min="5" max="5" width="21.42578125" style="2" hidden="1" customWidth="1" outlineLevel="1"/>
    <col min="6" max="7" width="25.7109375" style="2" hidden="1" customWidth="1" outlineLevel="1"/>
    <col min="8" max="8" width="2.7109375" style="2" hidden="1" customWidth="1" outlineLevel="1"/>
    <col min="9" max="9" width="2.7109375" style="2" customWidth="1" collapsed="1"/>
    <col min="10" max="10" width="2.7109375" style="2" customWidth="1"/>
    <col min="11" max="11" width="4" style="2" customWidth="1"/>
    <col min="12" max="13" width="9.140625" style="2"/>
    <col min="14" max="14" width="17.28515625" style="2" bestFit="1" customWidth="1"/>
    <col min="15" max="15" width="17.5703125" style="2" customWidth="1"/>
    <col min="16" max="20" width="10.7109375" style="2" customWidth="1"/>
    <col min="21" max="21" width="2.7109375" style="2" customWidth="1"/>
    <col min="22" max="22" width="10.7109375" style="2" customWidth="1"/>
    <col min="23" max="23" width="2.7109375" style="2" customWidth="1"/>
    <col min="24" max="25" width="10.7109375" style="2" customWidth="1"/>
    <col min="26" max="27" width="2.7109375" style="2" customWidth="1"/>
    <col min="28" max="16384" width="9.140625" style="2"/>
  </cols>
  <sheetData>
    <row r="1" spans="1:29" x14ac:dyDescent="0.2">
      <c r="A1" s="199"/>
      <c r="B1" s="70"/>
      <c r="C1" s="70"/>
      <c r="D1" s="70"/>
      <c r="E1" s="70"/>
      <c r="F1" s="70"/>
      <c r="G1" s="70"/>
      <c r="H1" s="71"/>
      <c r="J1" s="274" t="s">
        <v>169</v>
      </c>
      <c r="K1" s="166"/>
      <c r="L1" s="306"/>
      <c r="M1" s="306"/>
      <c r="N1" s="196"/>
      <c r="O1" s="70"/>
      <c r="P1" s="166"/>
      <c r="Q1" s="166"/>
      <c r="R1" s="166"/>
      <c r="S1" s="166"/>
      <c r="T1" s="166"/>
      <c r="U1" s="250"/>
      <c r="V1" s="250"/>
      <c r="W1" s="166"/>
      <c r="X1" s="250"/>
      <c r="Y1" s="166"/>
      <c r="Z1" s="307"/>
    </row>
    <row r="2" spans="1:29" x14ac:dyDescent="0.2">
      <c r="A2" s="72"/>
      <c r="B2" s="163"/>
      <c r="C2" s="163"/>
      <c r="D2" s="163"/>
      <c r="E2" s="163"/>
      <c r="F2" s="163"/>
      <c r="G2" s="163"/>
      <c r="H2" s="201"/>
      <c r="J2" s="204"/>
      <c r="K2" s="162"/>
      <c r="L2" s="162"/>
      <c r="M2" s="162"/>
      <c r="N2" s="162"/>
      <c r="O2" s="249" t="str">
        <f>VLOOKUP(J1,AreaTable,2,FALSE)</f>
        <v>ICAP</v>
      </c>
      <c r="P2" s="162"/>
      <c r="Q2" s="162"/>
      <c r="R2" s="178" t="s">
        <v>209</v>
      </c>
      <c r="S2" s="111" t="e">
        <f t="array" aca="1" ref="S2" ca="1">AND(_xll.ohFilter($Q$5:$Q$8,ISNUMBER($Q$5:$Q$8))=0)</f>
        <v>#NAME?</v>
      </c>
      <c r="T2" s="162"/>
      <c r="U2" s="165"/>
      <c r="V2" s="165"/>
      <c r="W2" s="162"/>
      <c r="X2" s="162"/>
      <c r="Y2" s="184" t="e">
        <f ca="1">_xll.ohTrigger(Y5:Y8)</f>
        <v>#NAME?</v>
      </c>
      <c r="Z2" s="308"/>
      <c r="AB2" s="569" t="s">
        <v>268</v>
      </c>
      <c r="AC2" s="569">
        <f>GeneralSettings_MKT!Trigger</f>
        <v>42334.957071759258</v>
      </c>
    </row>
    <row r="3" spans="1:29" x14ac:dyDescent="0.2">
      <c r="A3" s="197"/>
      <c r="B3" s="151"/>
      <c r="C3" s="151"/>
      <c r="D3" s="253" t="s">
        <v>69</v>
      </c>
      <c r="E3" s="253" t="s">
        <v>11</v>
      </c>
      <c r="F3" s="163"/>
      <c r="G3" s="163"/>
      <c r="H3" s="301"/>
      <c r="J3" s="204"/>
      <c r="K3" s="162"/>
      <c r="L3" s="162"/>
      <c r="M3" s="162"/>
      <c r="N3" s="309" t="e">
        <f ca="1">_xll.qlCalendarEndOfMonth(Calendar,_xll.qlCalendarAdvance(Calendar,EvaluationDate,"2d"))</f>
        <v>#NAME?</v>
      </c>
      <c r="O3" s="162"/>
      <c r="P3" s="162"/>
      <c r="Q3" s="162"/>
      <c r="R3" s="162"/>
      <c r="S3" s="162"/>
      <c r="T3" s="162"/>
      <c r="U3" s="165"/>
      <c r="V3" s="165"/>
      <c r="W3" s="162"/>
      <c r="X3" s="162"/>
      <c r="Y3" s="163"/>
      <c r="Z3" s="308"/>
      <c r="AB3" s="569" t="s">
        <v>269</v>
      </c>
      <c r="AC3" s="570" t="e">
        <f ca="1">_xll.ohTrigger(Y5:Y8)</f>
        <v>#NAME?</v>
      </c>
    </row>
    <row r="4" spans="1:29" s="314" customFormat="1" ht="21" customHeight="1" x14ac:dyDescent="0.25">
      <c r="A4" s="311"/>
      <c r="B4" s="200" t="s">
        <v>67</v>
      </c>
      <c r="C4" s="263" t="s">
        <v>66</v>
      </c>
      <c r="D4" s="263" t="s">
        <v>65</v>
      </c>
      <c r="E4" s="200" t="s">
        <v>129</v>
      </c>
      <c r="F4" s="200" t="s">
        <v>147</v>
      </c>
      <c r="G4" s="200" t="s">
        <v>146</v>
      </c>
      <c r="H4" s="313"/>
      <c r="J4" s="311"/>
      <c r="K4" s="213" t="s">
        <v>67</v>
      </c>
      <c r="L4" s="213" t="s">
        <v>66</v>
      </c>
      <c r="M4" s="213" t="s">
        <v>65</v>
      </c>
      <c r="N4" s="213" t="s">
        <v>102</v>
      </c>
      <c r="O4" s="212" t="e">
        <f ca="1">_xll.RData(O5:O8,P4:R4,,ReutersRtMode,,P5)</f>
        <v>#NAME?</v>
      </c>
      <c r="P4" s="213" t="s">
        <v>100</v>
      </c>
      <c r="Q4" s="213" t="s">
        <v>79</v>
      </c>
      <c r="R4" s="213" t="s">
        <v>106</v>
      </c>
      <c r="S4" s="214" t="s">
        <v>98</v>
      </c>
      <c r="T4" s="173" t="s">
        <v>144</v>
      </c>
      <c r="U4" s="315"/>
      <c r="V4" s="213" t="s">
        <v>97</v>
      </c>
      <c r="W4" s="315"/>
      <c r="X4" s="213" t="s">
        <v>96</v>
      </c>
      <c r="Y4" s="213" t="s">
        <v>95</v>
      </c>
      <c r="Z4" s="313"/>
    </row>
    <row r="5" spans="1:29" x14ac:dyDescent="0.2">
      <c r="A5" s="264"/>
      <c r="B5" s="89">
        <v>1</v>
      </c>
      <c r="C5" s="90" t="b">
        <v>0</v>
      </c>
      <c r="D5" s="89" t="e">
        <f t="array" aca="1" ref="D5:D8" ca="1">_xll.qlIMMNextCodes(_xll.qlSettingsEvaluationDate(Trigger)-1,C5:C8)</f>
        <v>#NAME?</v>
      </c>
      <c r="E5" s="185" t="e">
        <f ca="1">Currency&amp;$D$3&amp;$E$3&amp;$D5&amp;QuoteSuffix</f>
        <v>#NAME?</v>
      </c>
      <c r="F5" s="175" t="e">
        <f ca="1">_xll.qlSimpleQuote(E5,,PriceTickValue,Permanent,Trigger,ObjectOverwrite)</f>
        <v>#NAME?</v>
      </c>
      <c r="G5" s="231" t="e">
        <f ca="1">_xll.ohRangeRetrieveError(F5)</f>
        <v>#NAME?</v>
      </c>
      <c r="H5" s="205"/>
      <c r="J5" s="264"/>
      <c r="K5" s="95">
        <v>1</v>
      </c>
      <c r="L5" s="95" t="b">
        <v>0</v>
      </c>
      <c r="M5" s="96" t="e">
        <f t="array" aca="1" ref="M5:M8" ca="1">_xll.qlIMMcode(FuturesDates)</f>
        <v>#NAME?</v>
      </c>
      <c r="N5" s="97" t="e">
        <f t="array" aca="1" ref="N5:N8" ca="1">_xll.qlIMMNextDates(N3,$L5:$L8)</f>
        <v>#NAME?</v>
      </c>
      <c r="O5" s="96" t="str">
        <f t="array" ref="O5:O8">Currency&amp;"6F"&amp;K5:K8&amp;"="&amp;VLOOKUP(Contributor,ContributorTable,2,FALSE)</f>
        <v>GBP6F1=ICAP</v>
      </c>
      <c r="P5" s="379">
        <v>0.73499999999999999</v>
      </c>
      <c r="Q5" s="379">
        <v>0.79500000000000004</v>
      </c>
      <c r="R5" s="385" t="s">
        <v>211</v>
      </c>
      <c r="S5" s="223" t="e">
        <f ca="1">IF($S$2,IF(ISNUMBER(P5),P5,#NUM!), IFERROR(AVERAGE(P5:Q5),#NUM!))</f>
        <v>#NAME?</v>
      </c>
      <c r="T5" s="222">
        <f>Q5-P5</f>
        <v>6.0000000000000053E-2</v>
      </c>
      <c r="U5" s="265"/>
      <c r="V5" s="104">
        <v>0.76500000000000001</v>
      </c>
      <c r="W5" s="265"/>
      <c r="X5" s="223">
        <f t="array" ref="X5:X8">QuoteStatic</f>
        <v>0.76500000000000001</v>
      </c>
      <c r="Y5" s="96" t="e">
        <f ca="1">_xll.qlSimpleQuoteSetValue(F5,X5,Trigger)</f>
        <v>#NAME?</v>
      </c>
      <c r="Z5" s="205"/>
    </row>
    <row r="6" spans="1:29" x14ac:dyDescent="0.2">
      <c r="A6" s="264"/>
      <c r="B6" s="52">
        <v>2</v>
      </c>
      <c r="C6" s="91" t="b">
        <v>0</v>
      </c>
      <c r="D6" s="52" t="e">
        <f ca="1"/>
        <v>#NAME?</v>
      </c>
      <c r="E6" s="186" t="e">
        <f ca="1">Currency&amp;$D$3&amp;$E$3&amp;$D6&amp;QuoteSuffix</f>
        <v>#NAME?</v>
      </c>
      <c r="F6" s="176" t="e">
        <f ca="1">_xll.qlSimpleQuote(E6,,PriceTickValue,Permanent,Trigger,ObjectOverwrite)</f>
        <v>#NAME?</v>
      </c>
      <c r="G6" s="232" t="e">
        <f ca="1">_xll.ohRangeRetrieveError(F6)</f>
        <v>#NAME?</v>
      </c>
      <c r="H6" s="205"/>
      <c r="J6" s="264"/>
      <c r="K6" s="98">
        <v>2</v>
      </c>
      <c r="L6" s="98" t="b">
        <v>0</v>
      </c>
      <c r="M6" s="99" t="e">
        <f ca="1"/>
        <v>#NAME?</v>
      </c>
      <c r="N6" s="100" t="e">
        <f ca="1"/>
        <v>#NAME?</v>
      </c>
      <c r="O6" s="99" t="str">
        <v>GBP6F2=ICAP</v>
      </c>
      <c r="P6" s="380">
        <v>0.78</v>
      </c>
      <c r="Q6" s="380">
        <v>0.84000000000000008</v>
      </c>
      <c r="R6" s="386" t="s">
        <v>212</v>
      </c>
      <c r="S6" s="222" t="e">
        <f t="shared" ref="S6:S8" ca="1" si="0">IF($S$2,IF(ISNUMBER(P6),P6,#NUM!), IFERROR(AVERAGE(P6:Q6),#NUM!))</f>
        <v>#NAME?</v>
      </c>
      <c r="T6" s="222">
        <f t="shared" ref="T6:T8" si="1">Q6-P6</f>
        <v>6.0000000000000053E-2</v>
      </c>
      <c r="U6" s="265"/>
      <c r="V6" s="105">
        <v>0.81</v>
      </c>
      <c r="W6" s="265"/>
      <c r="X6" s="222">
        <v>0.81</v>
      </c>
      <c r="Y6" s="99" t="e">
        <f ca="1">_xll.qlSimpleQuoteSetValue(F6,X6,Trigger)</f>
        <v>#NAME?</v>
      </c>
      <c r="Z6" s="205"/>
    </row>
    <row r="7" spans="1:29" x14ac:dyDescent="0.2">
      <c r="A7" s="264"/>
      <c r="B7" s="52">
        <v>3</v>
      </c>
      <c r="C7" s="91" t="b">
        <v>0</v>
      </c>
      <c r="D7" s="52" t="e">
        <f ca="1"/>
        <v>#NAME?</v>
      </c>
      <c r="E7" s="186" t="e">
        <f ca="1">Currency&amp;$D$3&amp;$E$3&amp;$D7&amp;QuoteSuffix</f>
        <v>#NAME?</v>
      </c>
      <c r="F7" s="176" t="e">
        <f ca="1">_xll.qlSimpleQuote(E7,,PriceTickValue,Permanent,Trigger,ObjectOverwrite)</f>
        <v>#NAME?</v>
      </c>
      <c r="G7" s="232" t="e">
        <f ca="1">_xll.ohRangeRetrieveError(F7)</f>
        <v>#NAME?</v>
      </c>
      <c r="H7" s="205"/>
      <c r="J7" s="264"/>
      <c r="K7" s="98">
        <v>3</v>
      </c>
      <c r="L7" s="98" t="b">
        <v>0</v>
      </c>
      <c r="M7" s="99" t="e">
        <f ca="1"/>
        <v>#NAME?</v>
      </c>
      <c r="N7" s="100" t="e">
        <f ca="1"/>
        <v>#NAME?</v>
      </c>
      <c r="O7" s="99" t="str">
        <v>GBP6F3=ICAP</v>
      </c>
      <c r="P7" s="380">
        <v>0.84499999999999997</v>
      </c>
      <c r="Q7" s="380">
        <v>0.90500000000000003</v>
      </c>
      <c r="R7" s="386" t="s">
        <v>213</v>
      </c>
      <c r="S7" s="222" t="e">
        <f t="shared" ca="1" si="0"/>
        <v>#NAME?</v>
      </c>
      <c r="T7" s="222">
        <f t="shared" si="1"/>
        <v>6.0000000000000053E-2</v>
      </c>
      <c r="U7" s="265"/>
      <c r="V7" s="105">
        <v>0.875</v>
      </c>
      <c r="W7" s="265"/>
      <c r="X7" s="222">
        <v>0.875</v>
      </c>
      <c r="Y7" s="99" t="e">
        <f ca="1">_xll.qlSimpleQuoteSetValue(F7,X7,Trigger)</f>
        <v>#NAME?</v>
      </c>
      <c r="Z7" s="205"/>
    </row>
    <row r="8" spans="1:29" x14ac:dyDescent="0.2">
      <c r="A8" s="264"/>
      <c r="B8" s="54">
        <v>4</v>
      </c>
      <c r="C8" s="92" t="b">
        <v>0</v>
      </c>
      <c r="D8" s="54" t="e">
        <f ca="1"/>
        <v>#NAME?</v>
      </c>
      <c r="E8" s="187" t="e">
        <f ca="1">Currency&amp;$D$3&amp;$E$3&amp;$D8&amp;QuoteSuffix</f>
        <v>#NAME?</v>
      </c>
      <c r="F8" s="177" t="e">
        <f ca="1">_xll.qlSimpleQuote(E8,,PriceTickValue,Permanent,Trigger,ObjectOverwrite)</f>
        <v>#NAME?</v>
      </c>
      <c r="G8" s="233" t="e">
        <f ca="1">_xll.ohRangeRetrieveError(F8)</f>
        <v>#NAME?</v>
      </c>
      <c r="H8" s="205"/>
      <c r="J8" s="264"/>
      <c r="K8" s="101">
        <v>4</v>
      </c>
      <c r="L8" s="101" t="b">
        <v>0</v>
      </c>
      <c r="M8" s="102" t="e">
        <f ca="1"/>
        <v>#NAME?</v>
      </c>
      <c r="N8" s="103" t="e">
        <f ca="1"/>
        <v>#NAME?</v>
      </c>
      <c r="O8" s="102" t="str">
        <v>GBP6F4=ICAP</v>
      </c>
      <c r="P8" s="381">
        <v>0.94499999999999995</v>
      </c>
      <c r="Q8" s="381">
        <v>1.0049999999999999</v>
      </c>
      <c r="R8" s="387" t="s">
        <v>214</v>
      </c>
      <c r="S8" s="224" t="e">
        <f t="shared" ca="1" si="0"/>
        <v>#NAME?</v>
      </c>
      <c r="T8" s="224">
        <f t="shared" si="1"/>
        <v>5.9999999999999942E-2</v>
      </c>
      <c r="U8" s="265"/>
      <c r="V8" s="106">
        <v>0.97499999999999987</v>
      </c>
      <c r="W8" s="265"/>
      <c r="X8" s="224">
        <v>0.97499999999999987</v>
      </c>
      <c r="Y8" s="102" t="e">
        <f ca="1">_xll.qlSimpleQuoteSetValue(F8,X8,Trigger)</f>
        <v>#NAME?</v>
      </c>
      <c r="Z8" s="205"/>
    </row>
    <row r="9" spans="1:29" x14ac:dyDescent="0.2">
      <c r="A9" s="266"/>
      <c r="B9" s="207"/>
      <c r="C9" s="207"/>
      <c r="D9" s="207"/>
      <c r="E9" s="207"/>
      <c r="F9" s="207"/>
      <c r="G9" s="207"/>
      <c r="H9" s="209"/>
      <c r="J9" s="266"/>
      <c r="K9" s="207"/>
      <c r="L9" s="207"/>
      <c r="M9" s="207"/>
      <c r="N9" s="207"/>
      <c r="O9" s="207"/>
      <c r="P9" s="207"/>
      <c r="Q9" s="207"/>
      <c r="R9" s="207"/>
      <c r="S9" s="207"/>
      <c r="T9" s="207"/>
      <c r="U9" s="207"/>
      <c r="V9" s="207"/>
      <c r="W9" s="207"/>
      <c r="X9" s="207"/>
      <c r="Y9" s="207"/>
      <c r="Z9" s="209"/>
    </row>
  </sheetData>
  <conditionalFormatting sqref="Y5:Y8">
    <cfRule type="cellIs" dxfId="39" priority="1" stopIfTrue="1" operator="greaterThan">
      <formula>0</formula>
    </cfRule>
    <cfRule type="cellIs" dxfId="38"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AB41"/>
  <sheetViews>
    <sheetView showGridLines="0" topLeftCell="I1" workbookViewId="0">
      <selection activeCell="AB3" sqref="AB3"/>
    </sheetView>
  </sheetViews>
  <sheetFormatPr defaultRowHeight="11.25" customHeight="1" outlineLevelCol="1" x14ac:dyDescent="0.2"/>
  <cols>
    <col min="1" max="1" width="2.7109375" style="2" hidden="1" customWidth="1" outlineLevel="1"/>
    <col min="2" max="2" width="6" style="2" hidden="1" customWidth="1" outlineLevel="1"/>
    <col min="3" max="4" width="4" style="2" hidden="1" customWidth="1" outlineLevel="1"/>
    <col min="5" max="5" width="16.140625" style="2" hidden="1" customWidth="1" outlineLevel="1"/>
    <col min="6" max="6" width="21.42578125" style="148" hidden="1" customWidth="1" outlineLevel="1"/>
    <col min="7" max="7" width="25.7109375" style="2" hidden="1" customWidth="1" outlineLevel="1"/>
    <col min="8" max="8" width="2.7109375" style="2" hidden="1" customWidth="1" outlineLevel="1"/>
    <col min="9" max="9" width="2.7109375" style="2" customWidth="1" collapsed="1"/>
    <col min="10" max="10" width="2.7109375" style="2" customWidth="1"/>
    <col min="11" max="11" width="4.28515625" style="2" customWidth="1"/>
    <col min="12" max="12" width="4.28515625" style="229" customWidth="1"/>
    <col min="13"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5" width="2.7109375" style="2" customWidth="1"/>
    <col min="26" max="16384" width="9.140625" style="2"/>
  </cols>
  <sheetData>
    <row r="1" spans="1:28" ht="11.25" customHeight="1" x14ac:dyDescent="0.2">
      <c r="A1" s="199"/>
      <c r="B1" s="70"/>
      <c r="C1" s="70"/>
      <c r="D1" s="70"/>
      <c r="E1" s="70"/>
      <c r="F1" s="70"/>
      <c r="G1" s="70"/>
      <c r="H1" s="71"/>
      <c r="J1" s="195" t="s">
        <v>70</v>
      </c>
      <c r="K1" s="166"/>
      <c r="L1" s="166"/>
      <c r="M1" s="166"/>
      <c r="N1" s="166"/>
      <c r="O1" s="166"/>
      <c r="P1" s="166"/>
      <c r="Q1" s="166"/>
      <c r="R1" s="166"/>
      <c r="S1" s="166"/>
      <c r="T1" s="166"/>
      <c r="U1" s="166"/>
      <c r="V1" s="166"/>
      <c r="W1" s="166"/>
      <c r="X1" s="166"/>
      <c r="Y1" s="203"/>
    </row>
    <row r="2" spans="1:28" ht="11.25" customHeight="1" x14ac:dyDescent="0.2">
      <c r="A2" s="72"/>
      <c r="B2" s="163"/>
      <c r="C2" s="163"/>
      <c r="D2" s="163"/>
      <c r="E2" s="163"/>
      <c r="F2" s="163"/>
      <c r="G2" s="163"/>
      <c r="H2" s="201"/>
      <c r="J2" s="204"/>
      <c r="K2" s="162"/>
      <c r="L2" s="162"/>
      <c r="M2" s="162"/>
      <c r="N2" s="162"/>
      <c r="O2" s="249" t="str">
        <f>VLOOKUP(J1,AreaTable,2,FALSE)</f>
        <v>ICAP</v>
      </c>
      <c r="P2" s="162"/>
      <c r="Q2" s="178" t="s">
        <v>209</v>
      </c>
      <c r="R2" s="111" t="e">
        <f t="array" aca="1" ref="R2" ca="1">AND(_xll.ohFilter($Q$5:$Q$40,ISNUMBER($Q$5:$Q$40))=0)</f>
        <v>#NAME?</v>
      </c>
      <c r="S2" s="162"/>
      <c r="T2" s="165"/>
      <c r="U2" s="165"/>
      <c r="V2" s="165"/>
      <c r="W2" s="165"/>
      <c r="X2" s="184" t="e">
        <f ca="1">_xll.ohTrigger(X5:X40)</f>
        <v>#NAME?</v>
      </c>
      <c r="Y2" s="205"/>
      <c r="AA2" s="569" t="s">
        <v>268</v>
      </c>
      <c r="AB2" s="569">
        <f>GeneralSettings_MKT!Trigger</f>
        <v>42334.957071759258</v>
      </c>
    </row>
    <row r="3" spans="1:28" ht="11.25" customHeight="1" x14ac:dyDescent="0.2">
      <c r="A3" s="197"/>
      <c r="B3" s="151"/>
      <c r="C3" s="151"/>
      <c r="D3" s="253"/>
      <c r="E3" s="253"/>
      <c r="F3" s="163"/>
      <c r="G3" s="163"/>
      <c r="H3" s="301"/>
      <c r="J3" s="167"/>
      <c r="K3" s="165"/>
      <c r="L3" s="165"/>
      <c r="M3" s="162"/>
      <c r="N3" s="162"/>
      <c r="O3" s="162"/>
      <c r="P3" s="162"/>
      <c r="Q3" s="162"/>
      <c r="R3" s="162"/>
      <c r="S3" s="162"/>
      <c r="T3" s="165"/>
      <c r="U3" s="165"/>
      <c r="V3" s="165"/>
      <c r="W3" s="162"/>
      <c r="X3" s="163"/>
      <c r="Y3" s="168"/>
      <c r="AA3" s="569" t="s">
        <v>269</v>
      </c>
      <c r="AB3" s="570" t="e">
        <f ca="1">_xll.ohTrigger(X5:X40)</f>
        <v>#NAME?</v>
      </c>
    </row>
    <row r="4" spans="1:28" ht="21" customHeight="1" x14ac:dyDescent="0.2">
      <c r="A4" s="204"/>
      <c r="B4" s="200" t="s">
        <v>20</v>
      </c>
      <c r="C4" s="263"/>
      <c r="D4" s="263"/>
      <c r="E4" s="200" t="s">
        <v>129</v>
      </c>
      <c r="F4" s="200" t="s">
        <v>147</v>
      </c>
      <c r="G4" s="200" t="s">
        <v>146</v>
      </c>
      <c r="H4" s="205"/>
      <c r="J4" s="167"/>
      <c r="K4" s="249"/>
      <c r="L4" s="249"/>
      <c r="M4" s="249"/>
      <c r="N4" s="211" t="s">
        <v>119</v>
      </c>
      <c r="O4" s="212" t="e">
        <f ca="1">_xll.RData(O5:O40,P4:Q4,,ReutersRtMode,,P5)</f>
        <v>#NAME?</v>
      </c>
      <c r="P4" s="213" t="s">
        <v>100</v>
      </c>
      <c r="Q4" s="213" t="s">
        <v>79</v>
      </c>
      <c r="R4" s="214" t="s">
        <v>161</v>
      </c>
      <c r="S4" s="173" t="s">
        <v>144</v>
      </c>
      <c r="T4" s="165"/>
      <c r="U4" s="172" t="s">
        <v>97</v>
      </c>
      <c r="V4" s="165"/>
      <c r="W4" s="181" t="s">
        <v>96</v>
      </c>
      <c r="X4" s="181" t="s">
        <v>95</v>
      </c>
      <c r="Y4" s="168"/>
    </row>
    <row r="5" spans="1:28" ht="11.25" customHeight="1" x14ac:dyDescent="0.2">
      <c r="A5" s="264"/>
      <c r="B5" s="89" t="str">
        <f>K5</f>
        <v>SW</v>
      </c>
      <c r="C5" s="90" t="s">
        <v>70</v>
      </c>
      <c r="D5" s="89"/>
      <c r="E5" s="185" t="str">
        <f t="shared" ref="E5:E40" si="0">Currency&amp;$B5&amp;$C5&amp;QuoteSuffix</f>
        <v>GBPSWOIS_Quote</v>
      </c>
      <c r="F5" s="175" t="e">
        <f ca="1">_xll.qlSimpleQuote(E5,,RateTickValue,Permanent,Trigger,ObjectOverwrite)</f>
        <v>#NAME?</v>
      </c>
      <c r="G5" s="231" t="e">
        <f ca="1">_xll.ohRangeRetrieveError(F5)</f>
        <v>#NAME?</v>
      </c>
      <c r="H5" s="205"/>
      <c r="J5" s="167"/>
      <c r="K5" s="215" t="s">
        <v>19</v>
      </c>
      <c r="L5" s="215" t="s">
        <v>70</v>
      </c>
      <c r="M5" s="215"/>
      <c r="N5" s="216" t="str">
        <f t="shared" ref="N5:N40" si="1">Currency&amp;$K5&amp;L5</f>
        <v>GBPSWOIS</v>
      </c>
      <c r="O5" s="216" t="str">
        <f t="shared" ref="O5:O40" si="2">N5&amp;"="&amp;VLOOKUP(Contributor,ContributorTable,2,FALSE)</f>
        <v>GBPSWOIS=ICAP</v>
      </c>
      <c r="P5" s="379">
        <v>0.43125000000000002</v>
      </c>
      <c r="Q5" s="379">
        <v>0.49124999999999996</v>
      </c>
      <c r="R5" s="169" t="e">
        <f ca="1">IF($R$2,IF(ISNUMBER(P5),P5,#NUM!), IFERROR(AVERAGE(P5:Q5),#NUM!))</f>
        <v>#NAME?</v>
      </c>
      <c r="S5" s="170" t="e">
        <f t="shared" ref="S5:S40" ca="1" si="3">(R5-P5)*2</f>
        <v>#NAME?</v>
      </c>
      <c r="T5" s="226"/>
      <c r="U5" s="227">
        <v>0.46124999999999999</v>
      </c>
      <c r="V5" s="226"/>
      <c r="W5" s="169">
        <f t="array" ref="W5:W40">QuoteStatic</f>
        <v>0.46124999999999999</v>
      </c>
      <c r="X5" s="220" t="e">
        <f ca="1">_xll.qlSimpleQuoteSetValue(F5,W5/100,Trigger)</f>
        <v>#NAME?</v>
      </c>
      <c r="Y5" s="168"/>
    </row>
    <row r="6" spans="1:28" ht="11.25" customHeight="1" x14ac:dyDescent="0.2">
      <c r="A6" s="264"/>
      <c r="B6" s="52" t="str">
        <f t="shared" ref="B6:B40" si="4">K6</f>
        <v>2W</v>
      </c>
      <c r="C6" s="91" t="s">
        <v>70</v>
      </c>
      <c r="D6" s="52"/>
      <c r="E6" s="186" t="str">
        <f t="shared" si="0"/>
        <v>GBP2WOIS_Quote</v>
      </c>
      <c r="F6" s="176" t="e">
        <f ca="1">_xll.qlSimpleQuote(E6,,RateTickValue,Permanent,Trigger,ObjectOverwrite)</f>
        <v>#NAME?</v>
      </c>
      <c r="G6" s="232" t="e">
        <f ca="1">_xll.ohRangeRetrieveError(F6)</f>
        <v>#NAME?</v>
      </c>
      <c r="H6" s="205"/>
      <c r="J6" s="167"/>
      <c r="K6" s="217" t="s">
        <v>18</v>
      </c>
      <c r="L6" s="217" t="s">
        <v>70</v>
      </c>
      <c r="M6" s="217"/>
      <c r="N6" s="218" t="str">
        <f t="shared" si="1"/>
        <v>GBP2WOIS</v>
      </c>
      <c r="O6" s="218" t="str">
        <f t="shared" si="2"/>
        <v>GBP2WOIS=ICAP</v>
      </c>
      <c r="P6" s="380">
        <v>0.4425</v>
      </c>
      <c r="Q6" s="380">
        <v>0.48250000000000004</v>
      </c>
      <c r="R6" s="170" t="e">
        <f t="shared" ref="R6:R40" ca="1" si="5">IF($R$2,IF(ISNUMBER(P6),P6,#NUM!), IFERROR(AVERAGE(P6:Q6),#NUM!))</f>
        <v>#NAME?</v>
      </c>
      <c r="S6" s="170" t="e">
        <f t="shared" ca="1" si="3"/>
        <v>#NAME?</v>
      </c>
      <c r="T6" s="226"/>
      <c r="U6" s="228">
        <v>0.46250000000000002</v>
      </c>
      <c r="V6" s="226"/>
      <c r="W6" s="170">
        <v>0.46250000000000002</v>
      </c>
      <c r="X6" s="221" t="e">
        <f ca="1">_xll.qlSimpleQuoteSetValue(F6,W6/100,Trigger)</f>
        <v>#NAME?</v>
      </c>
      <c r="Y6" s="168"/>
    </row>
    <row r="7" spans="1:28" ht="11.25" customHeight="1" x14ac:dyDescent="0.2">
      <c r="A7" s="264"/>
      <c r="B7" s="52" t="str">
        <f t="shared" si="4"/>
        <v>3W</v>
      </c>
      <c r="C7" s="91" t="s">
        <v>70</v>
      </c>
      <c r="D7" s="52"/>
      <c r="E7" s="186" t="str">
        <f t="shared" si="0"/>
        <v>GBP3WOIS_Quote</v>
      </c>
      <c r="F7" s="176" t="e">
        <f ca="1">_xll.qlSimpleQuote(E7,,RateTickValue,Permanent,Trigger,ObjectOverwrite)</f>
        <v>#NAME?</v>
      </c>
      <c r="G7" s="232" t="e">
        <f ca="1">_xll.ohRangeRetrieveError(F7)</f>
        <v>#NAME?</v>
      </c>
      <c r="H7" s="205"/>
      <c r="J7" s="167"/>
      <c r="K7" s="217" t="s">
        <v>17</v>
      </c>
      <c r="L7" s="217" t="s">
        <v>70</v>
      </c>
      <c r="M7" s="217"/>
      <c r="N7" s="218" t="str">
        <f t="shared" si="1"/>
        <v>GBP3WOIS</v>
      </c>
      <c r="O7" s="218" t="str">
        <f t="shared" si="2"/>
        <v>GBP3WOIS=ICAP</v>
      </c>
      <c r="P7" s="380" t="s">
        <v>210</v>
      </c>
      <c r="Q7" s="380" t="s">
        <v>210</v>
      </c>
      <c r="R7" s="170" t="e">
        <f t="shared" ca="1" si="5"/>
        <v>#NAME?</v>
      </c>
      <c r="S7" s="170" t="e">
        <f t="shared" ca="1" si="3"/>
        <v>#NAME?</v>
      </c>
      <c r="T7" s="226"/>
      <c r="U7" s="228" t="e">
        <v>#NUM!</v>
      </c>
      <c r="V7" s="226"/>
      <c r="W7" s="170" t="e">
        <v>#NUM!</v>
      </c>
      <c r="X7" s="221" t="e">
        <f ca="1">_xll.qlSimpleQuoteSetValue(F7,W7/100,Trigger)</f>
        <v>#NAME?</v>
      </c>
      <c r="Y7" s="168"/>
    </row>
    <row r="8" spans="1:28" ht="11.25" customHeight="1" x14ac:dyDescent="0.2">
      <c r="A8" s="167"/>
      <c r="B8" s="52" t="str">
        <f t="shared" si="4"/>
        <v>1M</v>
      </c>
      <c r="C8" s="91" t="s">
        <v>70</v>
      </c>
      <c r="D8" s="52"/>
      <c r="E8" s="186" t="str">
        <f t="shared" si="0"/>
        <v>GBP1MOIS_Quote</v>
      </c>
      <c r="F8" s="176" t="e">
        <f ca="1">_xll.qlSimpleQuote(E8,,RateTickValue,Permanent,Trigger,ObjectOverwrite)</f>
        <v>#NAME?</v>
      </c>
      <c r="G8" s="232" t="e">
        <f ca="1">_xll.ohRangeRetrieveError(F8)</f>
        <v>#NAME?</v>
      </c>
      <c r="H8" s="205"/>
      <c r="J8" s="167"/>
      <c r="K8" s="217" t="s">
        <v>16</v>
      </c>
      <c r="L8" s="217" t="s">
        <v>70</v>
      </c>
      <c r="M8" s="217"/>
      <c r="N8" s="218" t="str">
        <f t="shared" si="1"/>
        <v>GBP1MOIS</v>
      </c>
      <c r="O8" s="218" t="str">
        <f t="shared" si="2"/>
        <v>GBP1MOIS=ICAP</v>
      </c>
      <c r="P8" s="380">
        <v>0.4425</v>
      </c>
      <c r="Q8" s="380">
        <v>0.48250000000000004</v>
      </c>
      <c r="R8" s="170" t="e">
        <f t="shared" ca="1" si="5"/>
        <v>#NAME?</v>
      </c>
      <c r="S8" s="170" t="e">
        <f t="shared" ca="1" si="3"/>
        <v>#NAME?</v>
      </c>
      <c r="T8" s="226"/>
      <c r="U8" s="228">
        <v>0.46250000000000002</v>
      </c>
      <c r="V8" s="226"/>
      <c r="W8" s="170">
        <v>0.46250000000000002</v>
      </c>
      <c r="X8" s="221" t="e">
        <f ca="1">_xll.qlSimpleQuoteSetValue(F8,W8/100,Trigger)</f>
        <v>#NAME?</v>
      </c>
      <c r="Y8" s="168"/>
    </row>
    <row r="9" spans="1:28" ht="11.25" customHeight="1" x14ac:dyDescent="0.2">
      <c r="A9" s="167"/>
      <c r="B9" s="52" t="str">
        <f t="shared" si="4"/>
        <v>2M</v>
      </c>
      <c r="C9" s="91" t="s">
        <v>70</v>
      </c>
      <c r="D9" s="52"/>
      <c r="E9" s="186" t="str">
        <f t="shared" si="0"/>
        <v>GBP2MOIS_Quote</v>
      </c>
      <c r="F9" s="176" t="e">
        <f ca="1">_xll.qlSimpleQuote(E9,,RateTickValue,Permanent,Trigger,ObjectOverwrite)</f>
        <v>#NAME?</v>
      </c>
      <c r="G9" s="232" t="e">
        <f ca="1">_xll.ohRangeRetrieveError(F9)</f>
        <v>#NAME?</v>
      </c>
      <c r="H9" s="205"/>
      <c r="J9" s="167"/>
      <c r="K9" s="217" t="s">
        <v>15</v>
      </c>
      <c r="L9" s="217" t="s">
        <v>70</v>
      </c>
      <c r="M9" s="217"/>
      <c r="N9" s="218" t="str">
        <f t="shared" si="1"/>
        <v>GBP2MOIS</v>
      </c>
      <c r="O9" s="218" t="str">
        <f t="shared" si="2"/>
        <v>GBP2MOIS=ICAP</v>
      </c>
      <c r="P9" s="380">
        <v>0.4425</v>
      </c>
      <c r="Q9" s="380">
        <v>0.48250000000000004</v>
      </c>
      <c r="R9" s="170" t="e">
        <f t="shared" ca="1" si="5"/>
        <v>#NAME?</v>
      </c>
      <c r="S9" s="170" t="e">
        <f t="shared" ca="1" si="3"/>
        <v>#NAME?</v>
      </c>
      <c r="T9" s="226"/>
      <c r="U9" s="228">
        <v>0.46250000000000002</v>
      </c>
      <c r="V9" s="226"/>
      <c r="W9" s="170">
        <v>0.46250000000000002</v>
      </c>
      <c r="X9" s="221" t="e">
        <f ca="1">_xll.qlSimpleQuoteSetValue(F9,W9/100,Trigger)</f>
        <v>#NAME?</v>
      </c>
      <c r="Y9" s="168"/>
    </row>
    <row r="10" spans="1:28" ht="11.25" customHeight="1" x14ac:dyDescent="0.2">
      <c r="A10" s="167"/>
      <c r="B10" s="52" t="str">
        <f t="shared" si="4"/>
        <v>3M</v>
      </c>
      <c r="C10" s="91" t="s">
        <v>70</v>
      </c>
      <c r="D10" s="52"/>
      <c r="E10" s="186" t="str">
        <f t="shared" si="0"/>
        <v>GBP3MOIS_Quote</v>
      </c>
      <c r="F10" s="176" t="e">
        <f ca="1">_xll.qlSimpleQuote(E10,,RateTickValue,Permanent,Trigger,ObjectOverwrite)</f>
        <v>#NAME?</v>
      </c>
      <c r="G10" s="232" t="e">
        <f ca="1">_xll.ohRangeRetrieveError(F10)</f>
        <v>#NAME?</v>
      </c>
      <c r="H10" s="205"/>
      <c r="J10" s="167"/>
      <c r="K10" s="217" t="s">
        <v>14</v>
      </c>
      <c r="L10" s="217" t="s">
        <v>70</v>
      </c>
      <c r="M10" s="217"/>
      <c r="N10" s="218" t="str">
        <f t="shared" si="1"/>
        <v>GBP3MOIS</v>
      </c>
      <c r="O10" s="218" t="str">
        <f t="shared" si="2"/>
        <v>GBP3MOIS=ICAP</v>
      </c>
      <c r="P10" s="380">
        <v>0.44000000000000006</v>
      </c>
      <c r="Q10" s="380">
        <v>0.48</v>
      </c>
      <c r="R10" s="170" t="e">
        <f t="shared" ca="1" si="5"/>
        <v>#NAME?</v>
      </c>
      <c r="S10" s="170" t="e">
        <f t="shared" ca="1" si="3"/>
        <v>#NAME?</v>
      </c>
      <c r="T10" s="226"/>
      <c r="U10" s="228">
        <v>0.46</v>
      </c>
      <c r="V10" s="226"/>
      <c r="W10" s="170">
        <v>0.46</v>
      </c>
      <c r="X10" s="221" t="e">
        <f ca="1">_xll.qlSimpleQuoteSetValue(F10,W10/100,Trigger)</f>
        <v>#NAME?</v>
      </c>
      <c r="Y10" s="168"/>
    </row>
    <row r="11" spans="1:28" ht="11.25" customHeight="1" x14ac:dyDescent="0.2">
      <c r="A11" s="167"/>
      <c r="B11" s="52" t="str">
        <f t="shared" si="4"/>
        <v>4M</v>
      </c>
      <c r="C11" s="91" t="s">
        <v>70</v>
      </c>
      <c r="D11" s="52"/>
      <c r="E11" s="186" t="str">
        <f t="shared" si="0"/>
        <v>GBP4MOIS_Quote</v>
      </c>
      <c r="F11" s="176" t="e">
        <f ca="1">_xll.qlSimpleQuote(E11,,RateTickValue,Permanent,Trigger,ObjectOverwrite)</f>
        <v>#NAME?</v>
      </c>
      <c r="G11" s="232" t="e">
        <f ca="1">_xll.ohRangeRetrieveError(F11)</f>
        <v>#NAME?</v>
      </c>
      <c r="H11" s="205"/>
      <c r="J11" s="167"/>
      <c r="K11" s="217" t="s">
        <v>13</v>
      </c>
      <c r="L11" s="217" t="s">
        <v>70</v>
      </c>
      <c r="M11" s="217"/>
      <c r="N11" s="218" t="str">
        <f t="shared" si="1"/>
        <v>GBP4MOIS</v>
      </c>
      <c r="O11" s="218" t="str">
        <f t="shared" si="2"/>
        <v>GBP4MOIS=ICAP</v>
      </c>
      <c r="P11" s="380">
        <v>0.4425</v>
      </c>
      <c r="Q11" s="380">
        <v>0.48250000000000004</v>
      </c>
      <c r="R11" s="170" t="e">
        <f t="shared" ca="1" si="5"/>
        <v>#NAME?</v>
      </c>
      <c r="S11" s="170" t="e">
        <f t="shared" ca="1" si="3"/>
        <v>#NAME?</v>
      </c>
      <c r="T11" s="226"/>
      <c r="U11" s="228">
        <v>0.46250000000000002</v>
      </c>
      <c r="V11" s="226"/>
      <c r="W11" s="170">
        <v>0.46250000000000002</v>
      </c>
      <c r="X11" s="221" t="e">
        <f ca="1">_xll.qlSimpleQuoteSetValue(F11,W11/100,Trigger)</f>
        <v>#NAME?</v>
      </c>
      <c r="Y11" s="168"/>
    </row>
    <row r="12" spans="1:28" ht="11.25" customHeight="1" x14ac:dyDescent="0.2">
      <c r="A12" s="167"/>
      <c r="B12" s="52" t="str">
        <f t="shared" si="4"/>
        <v>5M</v>
      </c>
      <c r="C12" s="91" t="s">
        <v>70</v>
      </c>
      <c r="D12" s="52"/>
      <c r="E12" s="186" t="str">
        <f t="shared" si="0"/>
        <v>GBP5MOIS_Quote</v>
      </c>
      <c r="F12" s="176" t="e">
        <f ca="1">_xll.qlSimpleQuote(E12,,RateTickValue,Permanent,Trigger,ObjectOverwrite)</f>
        <v>#NAME?</v>
      </c>
      <c r="G12" s="232" t="e">
        <f ca="1">_xll.ohRangeRetrieveError(F12)</f>
        <v>#NAME?</v>
      </c>
      <c r="H12" s="205"/>
      <c r="J12" s="167"/>
      <c r="K12" s="217" t="s">
        <v>12</v>
      </c>
      <c r="L12" s="217" t="s">
        <v>70</v>
      </c>
      <c r="M12" s="217"/>
      <c r="N12" s="218" t="str">
        <f t="shared" si="1"/>
        <v>GBP5MOIS</v>
      </c>
      <c r="O12" s="218" t="str">
        <f t="shared" si="2"/>
        <v>GBP5MOIS=ICAP</v>
      </c>
      <c r="P12" s="380">
        <v>0.44874999999999998</v>
      </c>
      <c r="Q12" s="380">
        <v>0.48875000000000002</v>
      </c>
      <c r="R12" s="170" t="e">
        <f t="shared" ca="1" si="5"/>
        <v>#NAME?</v>
      </c>
      <c r="S12" s="170" t="e">
        <f t="shared" ca="1" si="3"/>
        <v>#NAME?</v>
      </c>
      <c r="T12" s="226"/>
      <c r="U12" s="228">
        <v>0.46875</v>
      </c>
      <c r="V12" s="226"/>
      <c r="W12" s="170">
        <v>0.46875</v>
      </c>
      <c r="X12" s="221" t="e">
        <f ca="1">_xll.qlSimpleQuoteSetValue(F12,W12/100,Trigger)</f>
        <v>#NAME?</v>
      </c>
      <c r="Y12" s="168"/>
    </row>
    <row r="13" spans="1:28" ht="11.25" customHeight="1" x14ac:dyDescent="0.2">
      <c r="A13" s="167"/>
      <c r="B13" s="52" t="str">
        <f t="shared" si="4"/>
        <v>6M</v>
      </c>
      <c r="C13" s="91" t="s">
        <v>70</v>
      </c>
      <c r="D13" s="52"/>
      <c r="E13" s="186" t="str">
        <f t="shared" si="0"/>
        <v>GBP6MOIS_Quote</v>
      </c>
      <c r="F13" s="176" t="e">
        <f ca="1">_xll.qlSimpleQuote(E13,,RateTickValue,Permanent,Trigger,ObjectOverwrite)</f>
        <v>#NAME?</v>
      </c>
      <c r="G13" s="232" t="e">
        <f ca="1">_xll.ohRangeRetrieveError(F13)</f>
        <v>#NAME?</v>
      </c>
      <c r="H13" s="205"/>
      <c r="J13" s="167"/>
      <c r="K13" s="217" t="s">
        <v>11</v>
      </c>
      <c r="L13" s="217" t="s">
        <v>70</v>
      </c>
      <c r="M13" s="217"/>
      <c r="N13" s="218" t="str">
        <f t="shared" si="1"/>
        <v>GBP6MOIS</v>
      </c>
      <c r="O13" s="218" t="str">
        <f t="shared" si="2"/>
        <v>GBP6MOIS=ICAP</v>
      </c>
      <c r="P13" s="380">
        <v>0.45374999999999999</v>
      </c>
      <c r="Q13" s="380">
        <v>0.49375000000000002</v>
      </c>
      <c r="R13" s="170" t="e">
        <f t="shared" ca="1" si="5"/>
        <v>#NAME?</v>
      </c>
      <c r="S13" s="170" t="e">
        <f t="shared" ca="1" si="3"/>
        <v>#NAME?</v>
      </c>
      <c r="T13" s="226"/>
      <c r="U13" s="228">
        <v>0.47375</v>
      </c>
      <c r="V13" s="226"/>
      <c r="W13" s="170">
        <v>0.47375</v>
      </c>
      <c r="X13" s="221" t="e">
        <f ca="1">_xll.qlSimpleQuoteSetValue(F13,W13/100,Trigger)</f>
        <v>#NAME?</v>
      </c>
      <c r="Y13" s="168"/>
    </row>
    <row r="14" spans="1:28" ht="11.25" customHeight="1" x14ac:dyDescent="0.2">
      <c r="A14" s="167"/>
      <c r="B14" s="52" t="str">
        <f t="shared" si="4"/>
        <v>7M</v>
      </c>
      <c r="C14" s="91" t="s">
        <v>70</v>
      </c>
      <c r="D14" s="52"/>
      <c r="E14" s="186" t="str">
        <f t="shared" si="0"/>
        <v>GBP7MOIS_Quote</v>
      </c>
      <c r="F14" s="176" t="e">
        <f ca="1">_xll.qlSimpleQuote(E14,,RateTickValue,Permanent,Trigger,ObjectOverwrite)</f>
        <v>#NAME?</v>
      </c>
      <c r="G14" s="232" t="e">
        <f ca="1">_xll.ohRangeRetrieveError(F14)</f>
        <v>#NAME?</v>
      </c>
      <c r="H14" s="205"/>
      <c r="J14" s="167"/>
      <c r="K14" s="217" t="s">
        <v>10</v>
      </c>
      <c r="L14" s="217" t="s">
        <v>70</v>
      </c>
      <c r="M14" s="217"/>
      <c r="N14" s="218" t="str">
        <f t="shared" si="1"/>
        <v>GBP7MOIS</v>
      </c>
      <c r="O14" s="218" t="str">
        <f t="shared" si="2"/>
        <v>GBP7MOIS=ICAP</v>
      </c>
      <c r="P14" s="380">
        <v>0.45750000000000002</v>
      </c>
      <c r="Q14" s="380">
        <v>0.49749999999999994</v>
      </c>
      <c r="R14" s="170" t="e">
        <f t="shared" ca="1" si="5"/>
        <v>#NAME?</v>
      </c>
      <c r="S14" s="170" t="e">
        <f t="shared" ca="1" si="3"/>
        <v>#NAME?</v>
      </c>
      <c r="T14" s="226"/>
      <c r="U14" s="228">
        <v>0.47749999999999998</v>
      </c>
      <c r="V14" s="226"/>
      <c r="W14" s="170">
        <v>0.47749999999999998</v>
      </c>
      <c r="X14" s="221" t="e">
        <f ca="1">_xll.qlSimpleQuoteSetValue(F14,W14/100,Trigger)</f>
        <v>#NAME?</v>
      </c>
      <c r="Y14" s="168"/>
    </row>
    <row r="15" spans="1:28" ht="11.25" customHeight="1" x14ac:dyDescent="0.2">
      <c r="A15" s="167"/>
      <c r="B15" s="52" t="str">
        <f t="shared" si="4"/>
        <v>8M</v>
      </c>
      <c r="C15" s="91" t="s">
        <v>70</v>
      </c>
      <c r="D15" s="52"/>
      <c r="E15" s="186" t="str">
        <f t="shared" si="0"/>
        <v>GBP8MOIS_Quote</v>
      </c>
      <c r="F15" s="176" t="e">
        <f ca="1">_xll.qlSimpleQuote(E15,,RateTickValue,Permanent,Trigger,ObjectOverwrite)</f>
        <v>#NAME?</v>
      </c>
      <c r="G15" s="232" t="e">
        <f ca="1">_xll.ohRangeRetrieveError(F15)</f>
        <v>#NAME?</v>
      </c>
      <c r="H15" s="205"/>
      <c r="J15" s="167"/>
      <c r="K15" s="217" t="s">
        <v>9</v>
      </c>
      <c r="L15" s="217" t="s">
        <v>70</v>
      </c>
      <c r="M15" s="217"/>
      <c r="N15" s="218" t="str">
        <f t="shared" si="1"/>
        <v>GBP8MOIS</v>
      </c>
      <c r="O15" s="218" t="str">
        <f t="shared" si="2"/>
        <v>GBP8MOIS=ICAP</v>
      </c>
      <c r="P15" s="380">
        <v>0.46500000000000002</v>
      </c>
      <c r="Q15" s="380">
        <v>0.505</v>
      </c>
      <c r="R15" s="170" t="e">
        <f t="shared" ca="1" si="5"/>
        <v>#NAME?</v>
      </c>
      <c r="S15" s="170" t="e">
        <f t="shared" ca="1" si="3"/>
        <v>#NAME?</v>
      </c>
      <c r="T15" s="226"/>
      <c r="U15" s="228">
        <v>0.48499999999999999</v>
      </c>
      <c r="V15" s="226"/>
      <c r="W15" s="170">
        <v>0.48499999999999999</v>
      </c>
      <c r="X15" s="221" t="e">
        <f ca="1">_xll.qlSimpleQuoteSetValue(F15,W15/100,Trigger)</f>
        <v>#NAME?</v>
      </c>
      <c r="Y15" s="168"/>
    </row>
    <row r="16" spans="1:28" ht="11.25" customHeight="1" x14ac:dyDescent="0.2">
      <c r="A16" s="167"/>
      <c r="B16" s="52" t="str">
        <f t="shared" si="4"/>
        <v>9M</v>
      </c>
      <c r="C16" s="91" t="s">
        <v>70</v>
      </c>
      <c r="D16" s="52"/>
      <c r="E16" s="186" t="str">
        <f t="shared" si="0"/>
        <v>GBP9MOIS_Quote</v>
      </c>
      <c r="F16" s="176" t="e">
        <f ca="1">_xll.qlSimpleQuote(E16,,RateTickValue,Permanent,Trigger,ObjectOverwrite)</f>
        <v>#NAME?</v>
      </c>
      <c r="G16" s="232" t="e">
        <f ca="1">_xll.ohRangeRetrieveError(F16)</f>
        <v>#NAME?</v>
      </c>
      <c r="H16" s="205"/>
      <c r="J16" s="167"/>
      <c r="K16" s="217" t="s">
        <v>8</v>
      </c>
      <c r="L16" s="217" t="s">
        <v>70</v>
      </c>
      <c r="M16" s="217"/>
      <c r="N16" s="218" t="str">
        <f t="shared" si="1"/>
        <v>GBP9MOIS</v>
      </c>
      <c r="O16" s="218" t="str">
        <f t="shared" si="2"/>
        <v>GBP9MOIS=ICAP</v>
      </c>
      <c r="P16" s="380">
        <v>0.47125000000000006</v>
      </c>
      <c r="Q16" s="380">
        <v>0.51124999999999998</v>
      </c>
      <c r="R16" s="170" t="e">
        <f t="shared" ca="1" si="5"/>
        <v>#NAME?</v>
      </c>
      <c r="S16" s="170" t="e">
        <f t="shared" ca="1" si="3"/>
        <v>#NAME?</v>
      </c>
      <c r="T16" s="226"/>
      <c r="U16" s="228">
        <v>0.49125000000000002</v>
      </c>
      <c r="V16" s="226"/>
      <c r="W16" s="170">
        <v>0.49125000000000002</v>
      </c>
      <c r="X16" s="221" t="e">
        <f ca="1">_xll.qlSimpleQuoteSetValue(F16,W16/100,Trigger)</f>
        <v>#NAME?</v>
      </c>
      <c r="Y16" s="168"/>
    </row>
    <row r="17" spans="1:25" ht="11.25" customHeight="1" x14ac:dyDescent="0.2">
      <c r="A17" s="167"/>
      <c r="B17" s="52" t="str">
        <f t="shared" si="4"/>
        <v>10M</v>
      </c>
      <c r="C17" s="91" t="s">
        <v>70</v>
      </c>
      <c r="D17" s="52"/>
      <c r="E17" s="186" t="str">
        <f t="shared" si="0"/>
        <v>GBP10MOIS_Quote</v>
      </c>
      <c r="F17" s="176" t="e">
        <f ca="1">_xll.qlSimpleQuote(E17,,RateTickValue,Permanent,Trigger,ObjectOverwrite)</f>
        <v>#NAME?</v>
      </c>
      <c r="G17" s="232" t="e">
        <f ca="1">_xll.ohRangeRetrieveError(F17)</f>
        <v>#NAME?</v>
      </c>
      <c r="H17" s="205"/>
      <c r="J17" s="167"/>
      <c r="K17" s="217" t="s">
        <v>7</v>
      </c>
      <c r="L17" s="217" t="s">
        <v>70</v>
      </c>
      <c r="M17" s="217"/>
      <c r="N17" s="218" t="str">
        <f t="shared" si="1"/>
        <v>GBP10MOIS</v>
      </c>
      <c r="O17" s="218" t="str">
        <f t="shared" si="2"/>
        <v>GBP10MOIS=ICAP</v>
      </c>
      <c r="P17" s="380">
        <v>0.47750000000000004</v>
      </c>
      <c r="Q17" s="380">
        <v>0.51749999999999996</v>
      </c>
      <c r="R17" s="170" t="e">
        <f t="shared" ca="1" si="5"/>
        <v>#NAME?</v>
      </c>
      <c r="S17" s="170" t="e">
        <f t="shared" ca="1" si="3"/>
        <v>#NAME?</v>
      </c>
      <c r="T17" s="226"/>
      <c r="U17" s="228">
        <v>0.4975</v>
      </c>
      <c r="V17" s="226"/>
      <c r="W17" s="170">
        <v>0.4975</v>
      </c>
      <c r="X17" s="221" t="e">
        <f ca="1">_xll.qlSimpleQuoteSetValue(F17,W17/100,Trigger)</f>
        <v>#NAME?</v>
      </c>
      <c r="Y17" s="168"/>
    </row>
    <row r="18" spans="1:25" ht="11.25" customHeight="1" x14ac:dyDescent="0.2">
      <c r="A18" s="167"/>
      <c r="B18" s="52" t="str">
        <f t="shared" si="4"/>
        <v>11M</v>
      </c>
      <c r="C18" s="91" t="s">
        <v>70</v>
      </c>
      <c r="D18" s="52"/>
      <c r="E18" s="186" t="str">
        <f t="shared" si="0"/>
        <v>GBP11MOIS_Quote</v>
      </c>
      <c r="F18" s="176" t="e">
        <f ca="1">_xll.qlSimpleQuote(E18,,RateTickValue,Permanent,Trigger,ObjectOverwrite)</f>
        <v>#NAME?</v>
      </c>
      <c r="G18" s="232" t="e">
        <f ca="1">_xll.ohRangeRetrieveError(F18)</f>
        <v>#NAME?</v>
      </c>
      <c r="H18" s="205"/>
      <c r="J18" s="167"/>
      <c r="K18" s="217" t="s">
        <v>6</v>
      </c>
      <c r="L18" s="217" t="s">
        <v>70</v>
      </c>
      <c r="M18" s="217"/>
      <c r="N18" s="218" t="str">
        <f t="shared" si="1"/>
        <v>GBP11MOIS</v>
      </c>
      <c r="O18" s="218" t="str">
        <f t="shared" si="2"/>
        <v>GBP11MOIS=ICAP</v>
      </c>
      <c r="P18" s="380">
        <v>0.48624999999999996</v>
      </c>
      <c r="Q18" s="380">
        <v>0.52625</v>
      </c>
      <c r="R18" s="170" t="e">
        <f t="shared" ca="1" si="5"/>
        <v>#NAME?</v>
      </c>
      <c r="S18" s="170" t="e">
        <f t="shared" ca="1" si="3"/>
        <v>#NAME?</v>
      </c>
      <c r="T18" s="226"/>
      <c r="U18" s="228">
        <v>0.50624999999999998</v>
      </c>
      <c r="V18" s="226"/>
      <c r="W18" s="170">
        <v>0.50624999999999998</v>
      </c>
      <c r="X18" s="221" t="e">
        <f ca="1">_xll.qlSimpleQuoteSetValue(F18,W18/100,Trigger)</f>
        <v>#NAME?</v>
      </c>
      <c r="Y18" s="168"/>
    </row>
    <row r="19" spans="1:25" ht="11.25" customHeight="1" x14ac:dyDescent="0.2">
      <c r="A19" s="167"/>
      <c r="B19" s="52" t="str">
        <f t="shared" si="4"/>
        <v>1Y</v>
      </c>
      <c r="C19" s="91" t="s">
        <v>70</v>
      </c>
      <c r="D19" s="52"/>
      <c r="E19" s="186" t="str">
        <f t="shared" si="0"/>
        <v>GBP1YOIS_Quote</v>
      </c>
      <c r="F19" s="176" t="e">
        <f ca="1">_xll.qlSimpleQuote(E19,,RateTickValue,Permanent,Trigger,ObjectOverwrite)</f>
        <v>#NAME?</v>
      </c>
      <c r="G19" s="232" t="e">
        <f ca="1">_xll.ohRangeRetrieveError(F19)</f>
        <v>#NAME?</v>
      </c>
      <c r="H19" s="205"/>
      <c r="J19" s="167"/>
      <c r="K19" s="217" t="s">
        <v>5</v>
      </c>
      <c r="L19" s="217" t="s">
        <v>70</v>
      </c>
      <c r="M19" s="217"/>
      <c r="N19" s="218" t="str">
        <f t="shared" si="1"/>
        <v>GBP1YOIS</v>
      </c>
      <c r="O19" s="218" t="str">
        <f t="shared" si="2"/>
        <v>GBP1YOIS=ICAP</v>
      </c>
      <c r="P19" s="380">
        <v>0.495</v>
      </c>
      <c r="Q19" s="380">
        <v>0.53499999999999992</v>
      </c>
      <c r="R19" s="170" t="e">
        <f t="shared" ca="1" si="5"/>
        <v>#NAME?</v>
      </c>
      <c r="S19" s="170" t="e">
        <f t="shared" ca="1" si="3"/>
        <v>#NAME?</v>
      </c>
      <c r="T19" s="226"/>
      <c r="U19" s="228">
        <v>0.5149999999999999</v>
      </c>
      <c r="V19" s="226"/>
      <c r="W19" s="170">
        <v>0.5149999999999999</v>
      </c>
      <c r="X19" s="221" t="e">
        <f ca="1">_xll.qlSimpleQuoteSetValue(F19,W19/100,Trigger)</f>
        <v>#NAME?</v>
      </c>
      <c r="Y19" s="168"/>
    </row>
    <row r="20" spans="1:25" ht="11.25" customHeight="1" x14ac:dyDescent="0.2">
      <c r="A20" s="167"/>
      <c r="B20" s="52" t="str">
        <f t="shared" si="4"/>
        <v>15M</v>
      </c>
      <c r="C20" s="91" t="s">
        <v>70</v>
      </c>
      <c r="D20" s="52"/>
      <c r="E20" s="186" t="str">
        <f t="shared" si="0"/>
        <v>GBP15MOIS_Quote</v>
      </c>
      <c r="F20" s="176" t="e">
        <f ca="1">_xll.qlSimpleQuote(E20,,RateTickValue,Permanent,Trigger,ObjectOverwrite)</f>
        <v>#NAME?</v>
      </c>
      <c r="G20" s="232" t="e">
        <f ca="1">_xll.ohRangeRetrieveError(F20)</f>
        <v>#NAME?</v>
      </c>
      <c r="H20" s="205"/>
      <c r="J20" s="167"/>
      <c r="K20" s="217" t="s">
        <v>60</v>
      </c>
      <c r="L20" s="217" t="s">
        <v>70</v>
      </c>
      <c r="M20" s="217"/>
      <c r="N20" s="218" t="str">
        <f t="shared" si="1"/>
        <v>GBP15MOIS</v>
      </c>
      <c r="O20" s="218" t="str">
        <f t="shared" si="2"/>
        <v>GBP15MOIS=ICAP</v>
      </c>
      <c r="P20" s="380">
        <v>0.52249999999999996</v>
      </c>
      <c r="Q20" s="380">
        <v>0.5625</v>
      </c>
      <c r="R20" s="170" t="e">
        <f t="shared" ca="1" si="5"/>
        <v>#NAME?</v>
      </c>
      <c r="S20" s="170" t="e">
        <f t="shared" ca="1" si="3"/>
        <v>#NAME?</v>
      </c>
      <c r="T20" s="226"/>
      <c r="U20" s="228">
        <v>0.54249999999999998</v>
      </c>
      <c r="V20" s="226"/>
      <c r="W20" s="170">
        <v>0.54249999999999998</v>
      </c>
      <c r="X20" s="221" t="e">
        <f ca="1">_xll.qlSimpleQuoteSetValue(F20,W20/100,Trigger)</f>
        <v>#NAME?</v>
      </c>
      <c r="Y20" s="168"/>
    </row>
    <row r="21" spans="1:25" ht="11.25" customHeight="1" x14ac:dyDescent="0.2">
      <c r="A21" s="167"/>
      <c r="B21" s="52" t="str">
        <f t="shared" si="4"/>
        <v>18M</v>
      </c>
      <c r="C21" s="91" t="s">
        <v>70</v>
      </c>
      <c r="D21" s="52"/>
      <c r="E21" s="186" t="str">
        <f t="shared" si="0"/>
        <v>GBP18MOIS_Quote</v>
      </c>
      <c r="F21" s="176" t="e">
        <f ca="1">_xll.qlSimpleQuote(E21,,RateTickValue,Permanent,Trigger,ObjectOverwrite)</f>
        <v>#NAME?</v>
      </c>
      <c r="G21" s="232" t="e">
        <f ca="1">_xll.ohRangeRetrieveError(F21)</f>
        <v>#NAME?</v>
      </c>
      <c r="H21" s="205"/>
      <c r="J21" s="167"/>
      <c r="K21" s="217" t="s">
        <v>59</v>
      </c>
      <c r="L21" s="217" t="s">
        <v>70</v>
      </c>
      <c r="M21" s="217"/>
      <c r="N21" s="218" t="str">
        <f t="shared" si="1"/>
        <v>GBP18MOIS</v>
      </c>
      <c r="O21" s="218" t="str">
        <f t="shared" si="2"/>
        <v>GBP18MOIS=ICAP</v>
      </c>
      <c r="P21" s="380">
        <v>0.5625</v>
      </c>
      <c r="Q21" s="380">
        <v>0.59250000000000003</v>
      </c>
      <c r="R21" s="170" t="e">
        <f t="shared" ca="1" si="5"/>
        <v>#NAME?</v>
      </c>
      <c r="S21" s="170" t="e">
        <f t="shared" ca="1" si="3"/>
        <v>#NAME?</v>
      </c>
      <c r="T21" s="226"/>
      <c r="U21" s="228">
        <v>0.57750000000000001</v>
      </c>
      <c r="V21" s="226"/>
      <c r="W21" s="170">
        <v>0.57750000000000001</v>
      </c>
      <c r="X21" s="221" t="e">
        <f ca="1">_xll.qlSimpleQuoteSetValue(F21,W21/100,Trigger)</f>
        <v>#NAME?</v>
      </c>
      <c r="Y21" s="168"/>
    </row>
    <row r="22" spans="1:25" ht="11.25" customHeight="1" x14ac:dyDescent="0.2">
      <c r="A22" s="167"/>
      <c r="B22" s="52" t="str">
        <f t="shared" si="4"/>
        <v>21M</v>
      </c>
      <c r="C22" s="91" t="s">
        <v>70</v>
      </c>
      <c r="D22" s="52"/>
      <c r="E22" s="186" t="str">
        <f t="shared" si="0"/>
        <v>GBP21MOIS_Quote</v>
      </c>
      <c r="F22" s="176" t="e">
        <f ca="1">_xll.qlSimpleQuote(E22,,RateTickValue,Permanent,Trigger,ObjectOverwrite)</f>
        <v>#NAME?</v>
      </c>
      <c r="G22" s="232" t="e">
        <f ca="1">_xll.ohRangeRetrieveError(F22)</f>
        <v>#NAME?</v>
      </c>
      <c r="H22" s="205"/>
      <c r="J22" s="167"/>
      <c r="K22" s="217" t="s">
        <v>58</v>
      </c>
      <c r="L22" s="217" t="s">
        <v>70</v>
      </c>
      <c r="M22" s="217"/>
      <c r="N22" s="218" t="str">
        <f t="shared" si="1"/>
        <v>GBP21MOIS</v>
      </c>
      <c r="O22" s="218" t="str">
        <f t="shared" si="2"/>
        <v>GBP21MOIS=ICAP</v>
      </c>
      <c r="P22" s="380" t="s">
        <v>210</v>
      </c>
      <c r="Q22" s="380" t="s">
        <v>210</v>
      </c>
      <c r="R22" s="170" t="e">
        <f t="shared" ca="1" si="5"/>
        <v>#NAME?</v>
      </c>
      <c r="S22" s="170" t="e">
        <f t="shared" ca="1" si="3"/>
        <v>#NAME?</v>
      </c>
      <c r="T22" s="226"/>
      <c r="U22" s="228" t="e">
        <v>#NUM!</v>
      </c>
      <c r="V22" s="226"/>
      <c r="W22" s="170" t="e">
        <v>#NUM!</v>
      </c>
      <c r="X22" s="221" t="e">
        <f ca="1">_xll.qlSimpleQuoteSetValue(F22,W22/100,Trigger)</f>
        <v>#NAME?</v>
      </c>
      <c r="Y22" s="168"/>
    </row>
    <row r="23" spans="1:25" ht="11.25" customHeight="1" x14ac:dyDescent="0.2">
      <c r="A23" s="167"/>
      <c r="B23" s="52" t="str">
        <f t="shared" si="4"/>
        <v>2Y</v>
      </c>
      <c r="C23" s="91" t="s">
        <v>70</v>
      </c>
      <c r="D23" s="52"/>
      <c r="E23" s="186" t="str">
        <f t="shared" si="0"/>
        <v>GBP2YOIS_Quote</v>
      </c>
      <c r="F23" s="176" t="e">
        <f ca="1">_xll.qlSimpleQuote(E23,,RateTickValue,Permanent,Trigger,ObjectOverwrite)</f>
        <v>#NAME?</v>
      </c>
      <c r="G23" s="232" t="e">
        <f ca="1">_xll.ohRangeRetrieveError(F23)</f>
        <v>#NAME?</v>
      </c>
      <c r="H23" s="205"/>
      <c r="J23" s="167"/>
      <c r="K23" s="217" t="s">
        <v>54</v>
      </c>
      <c r="L23" s="217" t="s">
        <v>70</v>
      </c>
      <c r="M23" s="217"/>
      <c r="N23" s="218" t="str">
        <f t="shared" si="1"/>
        <v>GBP2YOIS</v>
      </c>
      <c r="O23" s="218" t="str">
        <f t="shared" si="2"/>
        <v>GBP2YOIS=ICAP</v>
      </c>
      <c r="P23" s="380">
        <v>0.64249999999999996</v>
      </c>
      <c r="Q23" s="380">
        <v>0.67249999999999999</v>
      </c>
      <c r="R23" s="170" t="e">
        <f t="shared" ca="1" si="5"/>
        <v>#NAME?</v>
      </c>
      <c r="S23" s="170" t="e">
        <f t="shared" ca="1" si="3"/>
        <v>#NAME?</v>
      </c>
      <c r="T23" s="226"/>
      <c r="U23" s="228">
        <v>0.65749999999999997</v>
      </c>
      <c r="V23" s="226"/>
      <c r="W23" s="170">
        <v>0.65749999999999997</v>
      </c>
      <c r="X23" s="221" t="e">
        <f ca="1">_xll.qlSimpleQuoteSetValue(F23,W23/100,Trigger)</f>
        <v>#NAME?</v>
      </c>
      <c r="Y23" s="168"/>
    </row>
    <row r="24" spans="1:25" ht="11.25" customHeight="1" x14ac:dyDescent="0.2">
      <c r="A24" s="167"/>
      <c r="B24" s="52" t="str">
        <f t="shared" si="4"/>
        <v>3Y</v>
      </c>
      <c r="C24" s="91" t="s">
        <v>70</v>
      </c>
      <c r="D24" s="52"/>
      <c r="E24" s="186" t="str">
        <f t="shared" si="0"/>
        <v>GBP3YOIS_Quote</v>
      </c>
      <c r="F24" s="176" t="e">
        <f ca="1">_xll.qlSimpleQuote(E24,,RateTickValue,Permanent,Trigger,ObjectOverwrite)</f>
        <v>#NAME?</v>
      </c>
      <c r="G24" s="232" t="e">
        <f ca="1">_xll.ohRangeRetrieveError(F24)</f>
        <v>#NAME?</v>
      </c>
      <c r="H24" s="205"/>
      <c r="J24" s="167"/>
      <c r="K24" s="217" t="s">
        <v>53</v>
      </c>
      <c r="L24" s="217" t="s">
        <v>70</v>
      </c>
      <c r="M24" s="217"/>
      <c r="N24" s="218" t="str">
        <f t="shared" si="1"/>
        <v>GBP3YOIS</v>
      </c>
      <c r="O24" s="218" t="str">
        <f t="shared" si="2"/>
        <v>GBP3YOIS=ICAP</v>
      </c>
      <c r="P24" s="380">
        <v>0.79749999999999999</v>
      </c>
      <c r="Q24" s="380">
        <v>0.82750000000000001</v>
      </c>
      <c r="R24" s="170" t="e">
        <f t="shared" ca="1" si="5"/>
        <v>#NAME?</v>
      </c>
      <c r="S24" s="170" t="e">
        <f t="shared" ca="1" si="3"/>
        <v>#NAME?</v>
      </c>
      <c r="T24" s="226"/>
      <c r="U24" s="228">
        <v>0.8125</v>
      </c>
      <c r="V24" s="226"/>
      <c r="W24" s="170">
        <v>0.8125</v>
      </c>
      <c r="X24" s="221" t="e">
        <f ca="1">_xll.qlSimpleQuoteSetValue(F24,W24/100,Trigger)</f>
        <v>#NAME?</v>
      </c>
      <c r="Y24" s="168"/>
    </row>
    <row r="25" spans="1:25" ht="11.25" customHeight="1" x14ac:dyDescent="0.2">
      <c r="A25" s="167"/>
      <c r="B25" s="52" t="str">
        <f t="shared" si="4"/>
        <v>4Y</v>
      </c>
      <c r="C25" s="91" t="s">
        <v>70</v>
      </c>
      <c r="D25" s="52"/>
      <c r="E25" s="186" t="str">
        <f t="shared" si="0"/>
        <v>GBP4YOIS_Quote</v>
      </c>
      <c r="F25" s="176" t="e">
        <f ca="1">_xll.qlSimpleQuote(E25,,RateTickValue,Permanent,Trigger,ObjectOverwrite)</f>
        <v>#NAME?</v>
      </c>
      <c r="G25" s="232" t="e">
        <f ca="1">_xll.ohRangeRetrieveError(F25)</f>
        <v>#NAME?</v>
      </c>
      <c r="H25" s="205"/>
      <c r="J25" s="167"/>
      <c r="K25" s="217" t="s">
        <v>52</v>
      </c>
      <c r="L25" s="217" t="s">
        <v>70</v>
      </c>
      <c r="M25" s="217"/>
      <c r="N25" s="218" t="str">
        <f t="shared" si="1"/>
        <v>GBP4YOIS</v>
      </c>
      <c r="O25" s="218" t="str">
        <f t="shared" si="2"/>
        <v>GBP4YOIS=ICAP</v>
      </c>
      <c r="P25" s="380">
        <v>0.9375</v>
      </c>
      <c r="Q25" s="380">
        <v>0.98750000000000004</v>
      </c>
      <c r="R25" s="170" t="e">
        <f t="shared" ca="1" si="5"/>
        <v>#NAME?</v>
      </c>
      <c r="S25" s="170" t="e">
        <f t="shared" ca="1" si="3"/>
        <v>#NAME?</v>
      </c>
      <c r="T25" s="226"/>
      <c r="U25" s="228">
        <v>0.96125000000000005</v>
      </c>
      <c r="V25" s="226"/>
      <c r="W25" s="170">
        <v>0.96125000000000005</v>
      </c>
      <c r="X25" s="221" t="e">
        <f ca="1">_xll.qlSimpleQuoteSetValue(F25,W25/100,Trigger)</f>
        <v>#NAME?</v>
      </c>
      <c r="Y25" s="168"/>
    </row>
    <row r="26" spans="1:25" ht="11.25" customHeight="1" x14ac:dyDescent="0.2">
      <c r="A26" s="167"/>
      <c r="B26" s="52" t="str">
        <f t="shared" si="4"/>
        <v>5Y</v>
      </c>
      <c r="C26" s="91" t="s">
        <v>70</v>
      </c>
      <c r="D26" s="52"/>
      <c r="E26" s="186" t="str">
        <f t="shared" si="0"/>
        <v>GBP5YOIS_Quote</v>
      </c>
      <c r="F26" s="176" t="e">
        <f ca="1">_xll.qlSimpleQuote(E26,,RateTickValue,Permanent,Trigger,ObjectOverwrite)</f>
        <v>#NAME?</v>
      </c>
      <c r="G26" s="232" t="e">
        <f ca="1">_xll.ohRangeRetrieveError(F26)</f>
        <v>#NAME?</v>
      </c>
      <c r="H26" s="205"/>
      <c r="J26" s="167"/>
      <c r="K26" s="217" t="s">
        <v>51</v>
      </c>
      <c r="L26" s="217" t="s">
        <v>70</v>
      </c>
      <c r="M26" s="217"/>
      <c r="N26" s="218" t="str">
        <f t="shared" si="1"/>
        <v>GBP5YOIS</v>
      </c>
      <c r="O26" s="218" t="str">
        <f t="shared" si="2"/>
        <v>GBP5YOIS=ICAP</v>
      </c>
      <c r="P26" s="380">
        <v>1.07125</v>
      </c>
      <c r="Q26" s="380">
        <v>1.1212500000000001</v>
      </c>
      <c r="R26" s="170" t="e">
        <f t="shared" ca="1" si="5"/>
        <v>#NAME?</v>
      </c>
      <c r="S26" s="170" t="e">
        <f t="shared" ca="1" si="3"/>
        <v>#NAME?</v>
      </c>
      <c r="T26" s="226"/>
      <c r="U26" s="228">
        <v>1.0962499999999999</v>
      </c>
      <c r="V26" s="226"/>
      <c r="W26" s="170">
        <v>1.0962499999999999</v>
      </c>
      <c r="X26" s="221" t="e">
        <f ca="1">_xll.qlSimpleQuoteSetValue(F26,W26/100,Trigger)</f>
        <v>#NAME?</v>
      </c>
      <c r="Y26" s="168"/>
    </row>
    <row r="27" spans="1:25" ht="11.25" customHeight="1" x14ac:dyDescent="0.2">
      <c r="A27" s="167"/>
      <c r="B27" s="52" t="str">
        <f t="shared" si="4"/>
        <v>6Y</v>
      </c>
      <c r="C27" s="91" t="s">
        <v>70</v>
      </c>
      <c r="D27" s="52"/>
      <c r="E27" s="186" t="str">
        <f t="shared" si="0"/>
        <v>GBP6YOIS_Quote</v>
      </c>
      <c r="F27" s="176" t="e">
        <f ca="1">_xll.qlSimpleQuote(E27,,RateTickValue,Permanent,Trigger,ObjectOverwrite)</f>
        <v>#NAME?</v>
      </c>
      <c r="G27" s="232" t="e">
        <f ca="1">_xll.ohRangeRetrieveError(F27)</f>
        <v>#NAME?</v>
      </c>
      <c r="H27" s="205"/>
      <c r="J27" s="167"/>
      <c r="K27" s="217" t="s">
        <v>50</v>
      </c>
      <c r="L27" s="217" t="s">
        <v>70</v>
      </c>
      <c r="M27" s="217"/>
      <c r="N27" s="218" t="str">
        <f t="shared" si="1"/>
        <v>GBP6YOIS</v>
      </c>
      <c r="O27" s="218" t="str">
        <f t="shared" si="2"/>
        <v>GBP6YOIS=ICAP</v>
      </c>
      <c r="P27" s="380">
        <v>1.1875</v>
      </c>
      <c r="Q27" s="380">
        <v>1.2375</v>
      </c>
      <c r="R27" s="170" t="e">
        <f t="shared" ca="1" si="5"/>
        <v>#NAME?</v>
      </c>
      <c r="S27" s="170" t="e">
        <f t="shared" ca="1" si="3"/>
        <v>#NAME?</v>
      </c>
      <c r="T27" s="226"/>
      <c r="U27" s="228">
        <v>1.2124999999999999</v>
      </c>
      <c r="V27" s="226"/>
      <c r="W27" s="170">
        <v>1.2124999999999999</v>
      </c>
      <c r="X27" s="221" t="e">
        <f ca="1">_xll.qlSimpleQuoteSetValue(F27,W27/100,Trigger)</f>
        <v>#NAME?</v>
      </c>
      <c r="Y27" s="168"/>
    </row>
    <row r="28" spans="1:25" ht="11.25" customHeight="1" x14ac:dyDescent="0.2">
      <c r="A28" s="167"/>
      <c r="B28" s="52" t="str">
        <f t="shared" si="4"/>
        <v>7Y</v>
      </c>
      <c r="C28" s="91" t="s">
        <v>70</v>
      </c>
      <c r="D28" s="52"/>
      <c r="E28" s="186" t="str">
        <f t="shared" si="0"/>
        <v>GBP7YOIS_Quote</v>
      </c>
      <c r="F28" s="176" t="e">
        <f ca="1">_xll.qlSimpleQuote(E28,,RateTickValue,Permanent,Trigger,ObjectOverwrite)</f>
        <v>#NAME?</v>
      </c>
      <c r="G28" s="232" t="e">
        <f ca="1">_xll.ohRangeRetrieveError(F28)</f>
        <v>#NAME?</v>
      </c>
      <c r="H28" s="205"/>
      <c r="J28" s="167"/>
      <c r="K28" s="217" t="s">
        <v>49</v>
      </c>
      <c r="L28" s="217" t="s">
        <v>70</v>
      </c>
      <c r="M28" s="217"/>
      <c r="N28" s="218" t="str">
        <f t="shared" si="1"/>
        <v>GBP7YOIS</v>
      </c>
      <c r="O28" s="218" t="str">
        <f t="shared" si="2"/>
        <v>GBP7YOIS=ICAP</v>
      </c>
      <c r="P28" s="380">
        <v>1.2850000000000001</v>
      </c>
      <c r="Q28" s="380">
        <v>1.335</v>
      </c>
      <c r="R28" s="170" t="e">
        <f t="shared" ca="1" si="5"/>
        <v>#NAME?</v>
      </c>
      <c r="S28" s="170" t="e">
        <f t="shared" ca="1" si="3"/>
        <v>#NAME?</v>
      </c>
      <c r="T28" s="226"/>
      <c r="U28" s="228">
        <v>1.31</v>
      </c>
      <c r="V28" s="226"/>
      <c r="W28" s="170">
        <v>1.31</v>
      </c>
      <c r="X28" s="221" t="e">
        <f ca="1">_xll.qlSimpleQuoteSetValue(F28,W28/100,Trigger)</f>
        <v>#NAME?</v>
      </c>
      <c r="Y28" s="168"/>
    </row>
    <row r="29" spans="1:25" ht="11.25" customHeight="1" x14ac:dyDescent="0.2">
      <c r="A29" s="167"/>
      <c r="B29" s="52" t="str">
        <f t="shared" si="4"/>
        <v>8Y</v>
      </c>
      <c r="C29" s="91" t="s">
        <v>70</v>
      </c>
      <c r="D29" s="52"/>
      <c r="E29" s="186" t="str">
        <f t="shared" si="0"/>
        <v>GBP8YOIS_Quote</v>
      </c>
      <c r="F29" s="176" t="e">
        <f ca="1">_xll.qlSimpleQuote(E29,,RateTickValue,Permanent,Trigger,ObjectOverwrite)</f>
        <v>#NAME?</v>
      </c>
      <c r="G29" s="232" t="e">
        <f ca="1">_xll.ohRangeRetrieveError(F29)</f>
        <v>#NAME?</v>
      </c>
      <c r="H29" s="205"/>
      <c r="J29" s="167"/>
      <c r="K29" s="217" t="s">
        <v>48</v>
      </c>
      <c r="L29" s="217" t="s">
        <v>70</v>
      </c>
      <c r="M29" s="217"/>
      <c r="N29" s="218" t="str">
        <f t="shared" si="1"/>
        <v>GBP8YOIS</v>
      </c>
      <c r="O29" s="218" t="str">
        <f t="shared" si="2"/>
        <v>GBP8YOIS=ICAP</v>
      </c>
      <c r="P29" s="380">
        <v>1.37</v>
      </c>
      <c r="Q29" s="380">
        <v>1.42</v>
      </c>
      <c r="R29" s="170" t="e">
        <f t="shared" ca="1" si="5"/>
        <v>#NAME?</v>
      </c>
      <c r="S29" s="170" t="e">
        <f t="shared" ca="1" si="3"/>
        <v>#NAME?</v>
      </c>
      <c r="T29" s="226"/>
      <c r="U29" s="228">
        <v>1.3937499999999998</v>
      </c>
      <c r="V29" s="226"/>
      <c r="W29" s="170">
        <v>1.3937499999999998</v>
      </c>
      <c r="X29" s="221" t="e">
        <f ca="1">_xll.qlSimpleQuoteSetValue(F29,W29/100,Trigger)</f>
        <v>#NAME?</v>
      </c>
      <c r="Y29" s="168"/>
    </row>
    <row r="30" spans="1:25" ht="11.25" customHeight="1" x14ac:dyDescent="0.2">
      <c r="A30" s="167"/>
      <c r="B30" s="52" t="str">
        <f t="shared" si="4"/>
        <v>9Y</v>
      </c>
      <c r="C30" s="91" t="s">
        <v>70</v>
      </c>
      <c r="D30" s="52"/>
      <c r="E30" s="186" t="str">
        <f t="shared" si="0"/>
        <v>GBP9YOIS_Quote</v>
      </c>
      <c r="F30" s="176" t="e">
        <f ca="1">_xll.qlSimpleQuote(E30,,RateTickValue,Permanent,Trigger,ObjectOverwrite)</f>
        <v>#NAME?</v>
      </c>
      <c r="G30" s="232" t="e">
        <f ca="1">_xll.ohRangeRetrieveError(F30)</f>
        <v>#NAME?</v>
      </c>
      <c r="H30" s="205"/>
      <c r="J30" s="167"/>
      <c r="K30" s="217" t="s">
        <v>47</v>
      </c>
      <c r="L30" s="217" t="s">
        <v>70</v>
      </c>
      <c r="M30" s="217"/>
      <c r="N30" s="218" t="str">
        <f t="shared" si="1"/>
        <v>GBP9YOIS</v>
      </c>
      <c r="O30" s="218" t="str">
        <f t="shared" si="2"/>
        <v>GBP9YOIS=ICAP</v>
      </c>
      <c r="P30" s="380">
        <v>1.4424999999999999</v>
      </c>
      <c r="Q30" s="380">
        <v>1.4924999999999999</v>
      </c>
      <c r="R30" s="170" t="e">
        <f t="shared" ca="1" si="5"/>
        <v>#NAME?</v>
      </c>
      <c r="S30" s="170" t="e">
        <f t="shared" ca="1" si="3"/>
        <v>#NAME?</v>
      </c>
      <c r="T30" s="226"/>
      <c r="U30" s="228">
        <v>1.4674999999999998</v>
      </c>
      <c r="V30" s="226"/>
      <c r="W30" s="170">
        <v>1.4674999999999998</v>
      </c>
      <c r="X30" s="221" t="e">
        <f ca="1">_xll.qlSimpleQuoteSetValue(F30,W30/100,Trigger)</f>
        <v>#NAME?</v>
      </c>
      <c r="Y30" s="168"/>
    </row>
    <row r="31" spans="1:25" ht="11.25" customHeight="1" x14ac:dyDescent="0.2">
      <c r="A31" s="167"/>
      <c r="B31" s="52" t="str">
        <f t="shared" si="4"/>
        <v>10Y</v>
      </c>
      <c r="C31" s="91" t="s">
        <v>70</v>
      </c>
      <c r="D31" s="52"/>
      <c r="E31" s="186" t="str">
        <f t="shared" si="0"/>
        <v>GBP10YOIS_Quote</v>
      </c>
      <c r="F31" s="176" t="e">
        <f ca="1">_xll.qlSimpleQuote(E31,,RateTickValue,Permanent,Trigger,ObjectOverwrite)</f>
        <v>#NAME?</v>
      </c>
      <c r="G31" s="232" t="e">
        <f ca="1">_xll.ohRangeRetrieveError(F31)</f>
        <v>#NAME?</v>
      </c>
      <c r="H31" s="205"/>
      <c r="J31" s="167"/>
      <c r="K31" s="217" t="s">
        <v>46</v>
      </c>
      <c r="L31" s="217" t="s">
        <v>70</v>
      </c>
      <c r="M31" s="217"/>
      <c r="N31" s="218" t="str">
        <f t="shared" si="1"/>
        <v>GBP10YOIS</v>
      </c>
      <c r="O31" s="218" t="str">
        <f t="shared" si="2"/>
        <v>GBP10YOIS=ICAP</v>
      </c>
      <c r="P31" s="380">
        <v>1.5049999999999999</v>
      </c>
      <c r="Q31" s="380">
        <v>1.5549999999999999</v>
      </c>
      <c r="R31" s="170" t="e">
        <f t="shared" ca="1" si="5"/>
        <v>#NAME?</v>
      </c>
      <c r="S31" s="170" t="e">
        <f t="shared" ca="1" si="3"/>
        <v>#NAME?</v>
      </c>
      <c r="T31" s="226"/>
      <c r="U31" s="228">
        <v>1.5299999999999998</v>
      </c>
      <c r="V31" s="226"/>
      <c r="W31" s="170">
        <v>1.5299999999999998</v>
      </c>
      <c r="X31" s="221" t="e">
        <f ca="1">_xll.qlSimpleQuoteSetValue(F31,W31/100,Trigger)</f>
        <v>#NAME?</v>
      </c>
      <c r="Y31" s="168"/>
    </row>
    <row r="32" spans="1:25" ht="11.25" customHeight="1" x14ac:dyDescent="0.2">
      <c r="A32" s="167"/>
      <c r="B32" s="52" t="str">
        <f t="shared" si="4"/>
        <v>11Y</v>
      </c>
      <c r="C32" s="91" t="s">
        <v>70</v>
      </c>
      <c r="D32" s="52"/>
      <c r="E32" s="186" t="str">
        <f t="shared" si="0"/>
        <v>GBP11YOIS_Quote</v>
      </c>
      <c r="F32" s="176" t="e">
        <f ca="1">_xll.qlSimpleQuote(E32,,RateTickValue,Permanent,Trigger,ObjectOverwrite)</f>
        <v>#NAME?</v>
      </c>
      <c r="G32" s="232" t="e">
        <f ca="1">_xll.ohRangeRetrieveError(F32)</f>
        <v>#NAME?</v>
      </c>
      <c r="H32" s="205"/>
      <c r="J32" s="167"/>
      <c r="K32" s="217" t="s">
        <v>45</v>
      </c>
      <c r="L32" s="217" t="s">
        <v>70</v>
      </c>
      <c r="M32" s="217"/>
      <c r="N32" s="218" t="str">
        <f t="shared" si="1"/>
        <v>GBP11YOIS</v>
      </c>
      <c r="O32" s="218" t="str">
        <f t="shared" si="2"/>
        <v>GBP11YOIS=ICAP</v>
      </c>
      <c r="P32" s="380" t="s">
        <v>210</v>
      </c>
      <c r="Q32" s="380" t="s">
        <v>210</v>
      </c>
      <c r="R32" s="170" t="e">
        <f t="shared" ca="1" si="5"/>
        <v>#NAME?</v>
      </c>
      <c r="S32" s="170" t="e">
        <f t="shared" ca="1" si="3"/>
        <v>#NAME?</v>
      </c>
      <c r="T32" s="226"/>
      <c r="U32" s="228" t="e">
        <v>#NUM!</v>
      </c>
      <c r="V32" s="226"/>
      <c r="W32" s="170" t="e">
        <v>#NUM!</v>
      </c>
      <c r="X32" s="221" t="e">
        <f ca="1">_xll.qlSimpleQuoteSetValue(F32,W32/100,Trigger)</f>
        <v>#NAME?</v>
      </c>
      <c r="Y32" s="168"/>
    </row>
    <row r="33" spans="1:25" ht="11.25" customHeight="1" x14ac:dyDescent="0.2">
      <c r="A33" s="167"/>
      <c r="B33" s="52" t="str">
        <f t="shared" si="4"/>
        <v>12Y</v>
      </c>
      <c r="C33" s="91" t="s">
        <v>70</v>
      </c>
      <c r="D33" s="52"/>
      <c r="E33" s="186" t="str">
        <f t="shared" si="0"/>
        <v>GBP12YOIS_Quote</v>
      </c>
      <c r="F33" s="176" t="e">
        <f ca="1">_xll.qlSimpleQuote(E33,,RateTickValue,Permanent,Trigger,ObjectOverwrite)</f>
        <v>#NAME?</v>
      </c>
      <c r="G33" s="232" t="e">
        <f ca="1">_xll.ohRangeRetrieveError(F33)</f>
        <v>#NAME?</v>
      </c>
      <c r="H33" s="205"/>
      <c r="J33" s="167"/>
      <c r="K33" s="217" t="s">
        <v>44</v>
      </c>
      <c r="L33" s="217" t="s">
        <v>70</v>
      </c>
      <c r="M33" s="217"/>
      <c r="N33" s="218" t="str">
        <f t="shared" si="1"/>
        <v>GBP12YOIS</v>
      </c>
      <c r="O33" s="218" t="str">
        <f t="shared" si="2"/>
        <v>GBP12YOIS=ICAP</v>
      </c>
      <c r="P33" s="380">
        <v>1.6187499999999999</v>
      </c>
      <c r="Q33" s="380">
        <v>1.66875</v>
      </c>
      <c r="R33" s="170" t="e">
        <f t="shared" ca="1" si="5"/>
        <v>#NAME?</v>
      </c>
      <c r="S33" s="170" t="e">
        <f t="shared" ca="1" si="3"/>
        <v>#NAME?</v>
      </c>
      <c r="T33" s="226"/>
      <c r="U33" s="228">
        <v>1.6437499999999998</v>
      </c>
      <c r="V33" s="226"/>
      <c r="W33" s="170">
        <v>1.6437499999999998</v>
      </c>
      <c r="X33" s="221" t="e">
        <f ca="1">_xll.qlSimpleQuoteSetValue(F33,W33/100,Trigger)</f>
        <v>#NAME?</v>
      </c>
      <c r="Y33" s="168"/>
    </row>
    <row r="34" spans="1:25" ht="11.25" customHeight="1" x14ac:dyDescent="0.2">
      <c r="A34" s="167"/>
      <c r="B34" s="52" t="str">
        <f t="shared" si="4"/>
        <v>15Y</v>
      </c>
      <c r="C34" s="91" t="s">
        <v>70</v>
      </c>
      <c r="D34" s="52"/>
      <c r="E34" s="186" t="str">
        <f t="shared" si="0"/>
        <v>GBP15YOIS_Quote</v>
      </c>
      <c r="F34" s="176" t="e">
        <f ca="1">_xll.qlSimpleQuote(E34,,RateTickValue,Permanent,Trigger,ObjectOverwrite)</f>
        <v>#NAME?</v>
      </c>
      <c r="G34" s="232" t="e">
        <f ca="1">_xll.ohRangeRetrieveError(F34)</f>
        <v>#NAME?</v>
      </c>
      <c r="H34" s="205"/>
      <c r="J34" s="167"/>
      <c r="K34" s="217" t="s">
        <v>41</v>
      </c>
      <c r="L34" s="217" t="s">
        <v>70</v>
      </c>
      <c r="M34" s="217"/>
      <c r="N34" s="218" t="str">
        <f t="shared" si="1"/>
        <v>GBP15YOIS</v>
      </c>
      <c r="O34" s="218" t="str">
        <f t="shared" si="2"/>
        <v>GBP15YOIS=ICAP</v>
      </c>
      <c r="P34" s="380">
        <v>1.7437499999999999</v>
      </c>
      <c r="Q34" s="380">
        <v>1.79375</v>
      </c>
      <c r="R34" s="170" t="e">
        <f t="shared" ca="1" si="5"/>
        <v>#NAME?</v>
      </c>
      <c r="S34" s="170" t="e">
        <f t="shared" ca="1" si="3"/>
        <v>#NAME?</v>
      </c>
      <c r="T34" s="226"/>
      <c r="U34" s="228">
        <v>1.7687499999999998</v>
      </c>
      <c r="V34" s="226"/>
      <c r="W34" s="170">
        <v>1.7687499999999998</v>
      </c>
      <c r="X34" s="221" t="e">
        <f ca="1">_xll.qlSimpleQuoteSetValue(F34,W34/100,Trigger)</f>
        <v>#NAME?</v>
      </c>
      <c r="Y34" s="168"/>
    </row>
    <row r="35" spans="1:25" ht="11.25" customHeight="1" x14ac:dyDescent="0.2">
      <c r="A35" s="167"/>
      <c r="B35" s="52" t="str">
        <f t="shared" si="4"/>
        <v>20Y</v>
      </c>
      <c r="C35" s="91" t="s">
        <v>70</v>
      </c>
      <c r="D35" s="52"/>
      <c r="E35" s="186" t="str">
        <f t="shared" si="0"/>
        <v>GBP20YOIS_Quote</v>
      </c>
      <c r="F35" s="176" t="e">
        <f ca="1">_xll.qlSimpleQuote(E35,,RateTickValue,Permanent,Trigger,ObjectOverwrite)</f>
        <v>#NAME?</v>
      </c>
      <c r="G35" s="232" t="e">
        <f ca="1">_xll.ohRangeRetrieveError(F35)</f>
        <v>#NAME?</v>
      </c>
      <c r="H35" s="205"/>
      <c r="J35" s="167"/>
      <c r="K35" s="217" t="s">
        <v>36</v>
      </c>
      <c r="L35" s="217" t="s">
        <v>70</v>
      </c>
      <c r="M35" s="217"/>
      <c r="N35" s="218" t="str">
        <f t="shared" si="1"/>
        <v>GBP20YOIS</v>
      </c>
      <c r="O35" s="218" t="str">
        <f t="shared" si="2"/>
        <v>GBP20YOIS=ICAP</v>
      </c>
      <c r="P35" s="380">
        <v>1.85375</v>
      </c>
      <c r="Q35" s="380">
        <v>1.9037500000000001</v>
      </c>
      <c r="R35" s="170" t="e">
        <f t="shared" ca="1" si="5"/>
        <v>#NAME?</v>
      </c>
      <c r="S35" s="170" t="e">
        <f t="shared" ca="1" si="3"/>
        <v>#NAME?</v>
      </c>
      <c r="T35" s="226"/>
      <c r="U35" s="228">
        <v>1.8787500000000001</v>
      </c>
      <c r="V35" s="226"/>
      <c r="W35" s="170">
        <v>1.8787500000000001</v>
      </c>
      <c r="X35" s="221" t="e">
        <f ca="1">_xll.qlSimpleQuoteSetValue(F35,W35/100,Trigger)</f>
        <v>#NAME?</v>
      </c>
      <c r="Y35" s="168"/>
    </row>
    <row r="36" spans="1:25" ht="11.25" customHeight="1" x14ac:dyDescent="0.2">
      <c r="A36" s="167"/>
      <c r="B36" s="52" t="str">
        <f t="shared" si="4"/>
        <v>25Y</v>
      </c>
      <c r="C36" s="91" t="s">
        <v>70</v>
      </c>
      <c r="D36" s="52"/>
      <c r="E36" s="186" t="str">
        <f t="shared" si="0"/>
        <v>GBP25YOIS_Quote</v>
      </c>
      <c r="F36" s="176" t="e">
        <f ca="1">_xll.qlSimpleQuote(E36,,RateTickValue,Permanent,Trigger,ObjectOverwrite)</f>
        <v>#NAME?</v>
      </c>
      <c r="G36" s="232" t="e">
        <f ca="1">_xll.ohRangeRetrieveError(F36)</f>
        <v>#NAME?</v>
      </c>
      <c r="H36" s="205"/>
      <c r="J36" s="167"/>
      <c r="K36" s="217" t="s">
        <v>31</v>
      </c>
      <c r="L36" s="217" t="s">
        <v>70</v>
      </c>
      <c r="M36" s="217"/>
      <c r="N36" s="218" t="str">
        <f t="shared" si="1"/>
        <v>GBP25YOIS</v>
      </c>
      <c r="O36" s="218" t="str">
        <f t="shared" si="2"/>
        <v>GBP25YOIS=ICAP</v>
      </c>
      <c r="P36" s="380">
        <v>1.8875</v>
      </c>
      <c r="Q36" s="380">
        <v>1.9375</v>
      </c>
      <c r="R36" s="170" t="e">
        <f t="shared" ca="1" si="5"/>
        <v>#NAME?</v>
      </c>
      <c r="S36" s="170" t="e">
        <f t="shared" ca="1" si="3"/>
        <v>#NAME?</v>
      </c>
      <c r="T36" s="226"/>
      <c r="U36" s="228">
        <v>1.9125000000000001</v>
      </c>
      <c r="V36" s="226"/>
      <c r="W36" s="170">
        <v>1.9125000000000001</v>
      </c>
      <c r="X36" s="221" t="e">
        <f ca="1">_xll.qlSimpleQuoteSetValue(F36,W36/100,Trigger)</f>
        <v>#NAME?</v>
      </c>
      <c r="Y36" s="168"/>
    </row>
    <row r="37" spans="1:25" ht="11.25" customHeight="1" x14ac:dyDescent="0.2">
      <c r="A37" s="167"/>
      <c r="B37" s="52" t="str">
        <f t="shared" si="4"/>
        <v>30Y</v>
      </c>
      <c r="C37" s="91" t="s">
        <v>70</v>
      </c>
      <c r="D37" s="52"/>
      <c r="E37" s="186" t="str">
        <f t="shared" si="0"/>
        <v>GBP30YOIS_Quote</v>
      </c>
      <c r="F37" s="176" t="e">
        <f ca="1">_xll.qlSimpleQuote(E37,,RateTickValue,Permanent,Trigger,ObjectOverwrite)</f>
        <v>#NAME?</v>
      </c>
      <c r="G37" s="232" t="e">
        <f ca="1">_xll.ohRangeRetrieveError(F37)</f>
        <v>#NAME?</v>
      </c>
      <c r="H37" s="205"/>
      <c r="J37" s="167"/>
      <c r="K37" s="217" t="s">
        <v>26</v>
      </c>
      <c r="L37" s="217" t="s">
        <v>70</v>
      </c>
      <c r="M37" s="217"/>
      <c r="N37" s="218" t="str">
        <f t="shared" si="1"/>
        <v>GBP30YOIS</v>
      </c>
      <c r="O37" s="218" t="str">
        <f t="shared" si="2"/>
        <v>GBP30YOIS=ICAP</v>
      </c>
      <c r="P37" s="380">
        <v>1.8599999999999999</v>
      </c>
      <c r="Q37" s="380">
        <v>1.99</v>
      </c>
      <c r="R37" s="170" t="e">
        <f t="shared" ca="1" si="5"/>
        <v>#NAME?</v>
      </c>
      <c r="S37" s="170" t="e">
        <f t="shared" ca="1" si="3"/>
        <v>#NAME?</v>
      </c>
      <c r="T37" s="226"/>
      <c r="U37" s="228">
        <v>1.9249999999999998</v>
      </c>
      <c r="V37" s="226"/>
      <c r="W37" s="170">
        <v>1.9249999999999998</v>
      </c>
      <c r="X37" s="221" t="e">
        <f ca="1">_xll.qlSimpleQuoteSetValue(F37,W37/100,Trigger)</f>
        <v>#NAME?</v>
      </c>
      <c r="Y37" s="168"/>
    </row>
    <row r="38" spans="1:25" ht="11.25" customHeight="1" x14ac:dyDescent="0.2">
      <c r="A38" s="167"/>
      <c r="B38" s="52" t="str">
        <f t="shared" si="4"/>
        <v>40Y</v>
      </c>
      <c r="C38" s="91" t="s">
        <v>70</v>
      </c>
      <c r="D38" s="52"/>
      <c r="E38" s="186" t="str">
        <f t="shared" si="0"/>
        <v>GBP40YOIS_Quote</v>
      </c>
      <c r="F38" s="176" t="e">
        <f ca="1">_xll.qlSimpleQuote(E38,,RateTickValue,Permanent,Trigger,ObjectOverwrite)</f>
        <v>#NAME?</v>
      </c>
      <c r="G38" s="232" t="e">
        <f ca="1">_xll.ohRangeRetrieveError(F38)</f>
        <v>#NAME?</v>
      </c>
      <c r="H38" s="205"/>
      <c r="J38" s="167"/>
      <c r="K38" s="217" t="s">
        <v>24</v>
      </c>
      <c r="L38" s="217" t="s">
        <v>70</v>
      </c>
      <c r="M38" s="217"/>
      <c r="N38" s="218" t="str">
        <f t="shared" si="1"/>
        <v>GBP40YOIS</v>
      </c>
      <c r="O38" s="218" t="str">
        <f t="shared" si="2"/>
        <v>GBP40YOIS=ICAP</v>
      </c>
      <c r="P38" s="380">
        <v>1.8325</v>
      </c>
      <c r="Q38" s="380">
        <v>1.9624999999999999</v>
      </c>
      <c r="R38" s="170" t="e">
        <f t="shared" ca="1" si="5"/>
        <v>#NAME?</v>
      </c>
      <c r="S38" s="170" t="e">
        <f t="shared" ca="1" si="3"/>
        <v>#NAME?</v>
      </c>
      <c r="T38" s="226"/>
      <c r="U38" s="228">
        <v>1.8975</v>
      </c>
      <c r="V38" s="226"/>
      <c r="W38" s="170">
        <v>1.8975</v>
      </c>
      <c r="X38" s="221" t="e">
        <f ca="1">_xll.qlSimpleQuoteSetValue(F38,W38/100,Trigger)</f>
        <v>#NAME?</v>
      </c>
      <c r="Y38" s="168"/>
    </row>
    <row r="39" spans="1:25" ht="11.25" customHeight="1" x14ac:dyDescent="0.2">
      <c r="A39" s="167"/>
      <c r="B39" s="52" t="str">
        <f t="shared" si="4"/>
        <v>50Y</v>
      </c>
      <c r="C39" s="91" t="s">
        <v>70</v>
      </c>
      <c r="D39" s="52"/>
      <c r="E39" s="186" t="str">
        <f t="shared" si="0"/>
        <v>GBP50YOIS_Quote</v>
      </c>
      <c r="F39" s="176" t="e">
        <f ca="1">_xll.qlSimpleQuote(E39,,RateTickValue,Permanent,Trigger,ObjectOverwrite)</f>
        <v>#NAME?</v>
      </c>
      <c r="G39" s="232" t="e">
        <f ca="1">_xll.ohRangeRetrieveError(F39)</f>
        <v>#NAME?</v>
      </c>
      <c r="H39" s="205"/>
      <c r="J39" s="167"/>
      <c r="K39" s="217" t="s">
        <v>23</v>
      </c>
      <c r="L39" s="217" t="s">
        <v>70</v>
      </c>
      <c r="M39" s="217"/>
      <c r="N39" s="218" t="str">
        <f t="shared" si="1"/>
        <v>GBP50YOIS</v>
      </c>
      <c r="O39" s="218" t="str">
        <f t="shared" si="2"/>
        <v>GBP50YOIS=ICAP</v>
      </c>
      <c r="P39" s="380">
        <v>1.80125</v>
      </c>
      <c r="Q39" s="380">
        <v>1.9312499999999999</v>
      </c>
      <c r="R39" s="170" t="e">
        <f t="shared" ca="1" si="5"/>
        <v>#NAME?</v>
      </c>
      <c r="S39" s="170" t="e">
        <f t="shared" ca="1" si="3"/>
        <v>#NAME?</v>
      </c>
      <c r="T39" s="226"/>
      <c r="U39" s="228">
        <v>1.86625</v>
      </c>
      <c r="V39" s="226"/>
      <c r="W39" s="170">
        <v>1.86625</v>
      </c>
      <c r="X39" s="221" t="e">
        <f ca="1">_xll.qlSimpleQuoteSetValue(F39,W39/100,Trigger)</f>
        <v>#NAME?</v>
      </c>
      <c r="Y39" s="168"/>
    </row>
    <row r="40" spans="1:25" ht="11.25" customHeight="1" x14ac:dyDescent="0.2">
      <c r="A40" s="167"/>
      <c r="B40" s="52" t="str">
        <f t="shared" si="4"/>
        <v>60Y</v>
      </c>
      <c r="C40" s="91" t="s">
        <v>70</v>
      </c>
      <c r="D40" s="52"/>
      <c r="E40" s="186" t="str">
        <f t="shared" si="0"/>
        <v>GBP60YOIS_Quote</v>
      </c>
      <c r="F40" s="176" t="e">
        <f ca="1">_xll.qlSimpleQuote(E40,,RateTickValue,Permanent,Trigger,ObjectOverwrite)</f>
        <v>#NAME?</v>
      </c>
      <c r="G40" s="232" t="e">
        <f ca="1">_xll.ohRangeRetrieveError(F40)</f>
        <v>#NAME?</v>
      </c>
      <c r="H40" s="205"/>
      <c r="J40" s="167"/>
      <c r="K40" s="219" t="s">
        <v>22</v>
      </c>
      <c r="L40" s="219" t="s">
        <v>70</v>
      </c>
      <c r="M40" s="219"/>
      <c r="N40" s="218" t="str">
        <f t="shared" si="1"/>
        <v>GBP60YOIS</v>
      </c>
      <c r="O40" s="218" t="str">
        <f t="shared" si="2"/>
        <v>GBP60YOIS=ICAP</v>
      </c>
      <c r="P40" s="380">
        <v>1.80375</v>
      </c>
      <c r="Q40" s="380">
        <v>1.9337500000000001</v>
      </c>
      <c r="R40" s="170" t="e">
        <f t="shared" ca="1" si="5"/>
        <v>#NAME?</v>
      </c>
      <c r="S40" s="171" t="e">
        <f t="shared" ca="1" si="3"/>
        <v>#NAME?</v>
      </c>
      <c r="T40" s="226"/>
      <c r="U40" s="228">
        <v>1.8687499999999999</v>
      </c>
      <c r="V40" s="226"/>
      <c r="W40" s="170">
        <v>1.8687499999999999</v>
      </c>
      <c r="X40" s="221" t="e">
        <f ca="1">_xll.qlSimpleQuoteSetValue(F40,W40/100,Trigger)</f>
        <v>#NAME?</v>
      </c>
      <c r="Y40" s="168"/>
    </row>
    <row r="41" spans="1:25" ht="11.25" customHeight="1" x14ac:dyDescent="0.2">
      <c r="A41" s="206"/>
      <c r="B41" s="247"/>
      <c r="C41" s="247"/>
      <c r="D41" s="247"/>
      <c r="E41" s="247"/>
      <c r="F41" s="247"/>
      <c r="G41" s="247"/>
      <c r="H41" s="209"/>
      <c r="J41" s="206"/>
      <c r="K41" s="247"/>
      <c r="L41" s="247"/>
      <c r="M41" s="247"/>
      <c r="N41" s="247"/>
      <c r="O41" s="247"/>
      <c r="P41" s="247"/>
      <c r="Q41" s="247"/>
      <c r="R41" s="247"/>
      <c r="S41" s="207"/>
      <c r="T41" s="207"/>
      <c r="U41" s="247"/>
      <c r="V41" s="207"/>
      <c r="W41" s="247"/>
      <c r="X41" s="247"/>
      <c r="Y41" s="248"/>
    </row>
  </sheetData>
  <conditionalFormatting sqref="X16:X40">
    <cfRule type="cellIs" dxfId="37" priority="1" stopIfTrue="1" operator="greaterThan">
      <formula>0</formula>
    </cfRule>
    <cfRule type="cellIs" dxfId="36" priority="2" stopIfTrue="1" operator="lessThan">
      <formula>0</formula>
    </cfRule>
  </conditionalFormatting>
  <conditionalFormatting sqref="X5:X15">
    <cfRule type="cellIs" dxfId="35" priority="3" stopIfTrue="1" operator="greaterThan">
      <formula>0</formula>
    </cfRule>
    <cfRule type="cellIs" dxfId="34" priority="4"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H47"/>
  <sheetViews>
    <sheetView topLeftCell="L1" workbookViewId="0">
      <selection activeCell="AH3" sqref="AH3"/>
    </sheetView>
  </sheetViews>
  <sheetFormatPr defaultRowHeight="11.25" outlineLevelCol="1" x14ac:dyDescent="0.2"/>
  <cols>
    <col min="1" max="1" width="2.7109375" style="2" hidden="1" customWidth="1" outlineLevel="1"/>
    <col min="2" max="2" width="3.5703125" style="2" hidden="1" customWidth="1" outlineLevel="1"/>
    <col min="3" max="3" width="5.7109375" style="2" hidden="1" customWidth="1" outlineLevel="1"/>
    <col min="4" max="4" width="6.7109375" style="2" hidden="1" customWidth="1" outlineLevel="1"/>
    <col min="5" max="5" width="19.140625" style="2" hidden="1" customWidth="1" outlineLevel="1"/>
    <col min="6" max="6" width="22.42578125" style="2" hidden="1" customWidth="1" outlineLevel="1"/>
    <col min="7" max="7" width="23.85546875" style="2" hidden="1" customWidth="1" outlineLevel="1"/>
    <col min="8" max="9" width="29.7109375" style="2" hidden="1" customWidth="1" outlineLevel="1"/>
    <col min="10" max="10" width="17.5703125" style="2" hidden="1" customWidth="1" outlineLevel="1"/>
    <col min="11" max="11" width="2.7109375" style="2" hidden="1" customWidth="1" outlineLevel="1"/>
    <col min="12" max="12" width="2.7109375" style="2" customWidth="1" collapsed="1"/>
    <col min="13" max="13" width="2.7109375" style="2" customWidth="1"/>
    <col min="14" max="16" width="9.140625" style="2"/>
    <col min="17" max="17" width="17.28515625" style="2" bestFit="1" customWidth="1"/>
    <col min="18" max="18" width="14" style="2" customWidth="1"/>
    <col min="19" max="25" width="10.7109375" style="2" customWidth="1"/>
    <col min="26" max="26" width="2.7109375" style="2" customWidth="1"/>
    <col min="27" max="27" width="10.7109375" style="2" customWidth="1"/>
    <col min="28" max="28" width="2.7109375" style="2" customWidth="1"/>
    <col min="29" max="30" width="10.7109375" style="2" customWidth="1"/>
    <col min="31" max="32" width="2.7109375" style="2" customWidth="1"/>
    <col min="33" max="16384" width="9.140625" style="2"/>
  </cols>
  <sheetData>
    <row r="1" spans="1:34" x14ac:dyDescent="0.2">
      <c r="A1" s="199"/>
      <c r="B1" s="70"/>
      <c r="C1" s="70"/>
      <c r="D1" s="70"/>
      <c r="E1" s="70"/>
      <c r="F1" s="70"/>
      <c r="G1" s="70"/>
      <c r="H1" s="249" t="s">
        <v>78</v>
      </c>
      <c r="I1" s="184" t="str">
        <f>UPPER(Currency)&amp;"HW_Volatility_Quote"</f>
        <v>GBPHW_Volatility_Quote</v>
      </c>
      <c r="J1" s="70"/>
      <c r="K1" s="71"/>
      <c r="M1" s="274" t="s">
        <v>164</v>
      </c>
      <c r="N1" s="166"/>
      <c r="O1" s="306"/>
      <c r="P1" s="306"/>
      <c r="Q1" s="166"/>
      <c r="R1" s="166"/>
      <c r="S1" s="166"/>
      <c r="T1" s="166"/>
      <c r="U1" s="166"/>
      <c r="V1" s="166"/>
      <c r="W1" s="166"/>
      <c r="X1" s="166"/>
      <c r="Y1" s="166"/>
      <c r="Z1" s="250"/>
      <c r="AA1" s="250"/>
      <c r="AB1" s="166"/>
      <c r="AC1" s="250"/>
      <c r="AD1" s="250"/>
      <c r="AE1" s="307"/>
    </row>
    <row r="2" spans="1:34" x14ac:dyDescent="0.2">
      <c r="A2" s="72"/>
      <c r="B2" s="163"/>
      <c r="C2" s="163"/>
      <c r="D2" s="163"/>
      <c r="E2" s="163"/>
      <c r="F2" s="163"/>
      <c r="G2" s="163"/>
      <c r="H2" s="249" t="s">
        <v>77</v>
      </c>
      <c r="I2" s="184" t="str">
        <f>UPPER(Currency)&amp;"HW_MeanReversion_Quote"</f>
        <v>GBPHW_MeanReversion_Quote</v>
      </c>
      <c r="J2" s="163"/>
      <c r="K2" s="201"/>
      <c r="M2" s="204"/>
      <c r="N2" s="162"/>
      <c r="O2" s="162"/>
      <c r="P2" s="162"/>
      <c r="Q2" s="162"/>
      <c r="R2" s="162"/>
      <c r="S2" s="162"/>
      <c r="T2" s="162"/>
      <c r="U2" s="162"/>
      <c r="V2" s="162"/>
      <c r="W2" s="178" t="s">
        <v>209</v>
      </c>
      <c r="X2" s="111" t="e">
        <f t="array" aca="1" ref="X2" ca="1">AND(_xll.ohFilter($U$5:$U$46,ISNUMBER($U$5:$U$46))=0)</f>
        <v>#NAME?</v>
      </c>
      <c r="Y2" s="162"/>
      <c r="Z2" s="165"/>
      <c r="AA2" s="165"/>
      <c r="AB2" s="162"/>
      <c r="AC2" s="162"/>
      <c r="AD2" s="184" t="e">
        <f ca="1">_xll.ohTrigger(AD5:AD46)</f>
        <v>#NAME?</v>
      </c>
      <c r="AE2" s="308"/>
      <c r="AG2" s="569" t="s">
        <v>268</v>
      </c>
      <c r="AH2" s="569">
        <f>GeneralSettings_MKT!Trigger</f>
        <v>42334.957071759258</v>
      </c>
    </row>
    <row r="3" spans="1:34" x14ac:dyDescent="0.2">
      <c r="A3" s="197"/>
      <c r="B3" s="151"/>
      <c r="C3" s="151"/>
      <c r="D3" s="253" t="s">
        <v>68</v>
      </c>
      <c r="E3" s="253" t="s">
        <v>14</v>
      </c>
      <c r="F3" s="163"/>
      <c r="G3" s="163"/>
      <c r="H3" s="249" t="s">
        <v>76</v>
      </c>
      <c r="I3" s="184" t="str">
        <f>PROPER(Currency)&amp;FamilyName&amp;E3</f>
        <v>GbpLibor3M</v>
      </c>
      <c r="J3" s="163"/>
      <c r="K3" s="308"/>
      <c r="M3" s="204"/>
      <c r="N3" s="162"/>
      <c r="O3" s="162"/>
      <c r="P3" s="162"/>
      <c r="Q3" s="162"/>
      <c r="R3" s="162"/>
      <c r="S3" s="162"/>
      <c r="T3" s="162"/>
      <c r="U3" s="162"/>
      <c r="V3" s="162"/>
      <c r="W3" s="162"/>
      <c r="X3" s="162"/>
      <c r="Y3" s="162"/>
      <c r="Z3" s="165"/>
      <c r="AA3" s="165"/>
      <c r="AB3" s="162"/>
      <c r="AC3" s="165"/>
      <c r="AD3" s="198"/>
      <c r="AE3" s="308"/>
      <c r="AG3" s="569" t="s">
        <v>269</v>
      </c>
      <c r="AH3" s="570" t="e">
        <f ca="1">_xll.ohTrigger(AD5:AD46)</f>
        <v>#NAME?</v>
      </c>
    </row>
    <row r="4" spans="1:34" s="314" customFormat="1" ht="21" customHeight="1" x14ac:dyDescent="0.25">
      <c r="A4" s="311"/>
      <c r="B4" s="200" t="s">
        <v>67</v>
      </c>
      <c r="C4" s="263" t="s">
        <v>66</v>
      </c>
      <c r="D4" s="263" t="s">
        <v>65</v>
      </c>
      <c r="E4" s="200" t="s">
        <v>129</v>
      </c>
      <c r="F4" s="200" t="s">
        <v>147</v>
      </c>
      <c r="G4" s="200" t="s">
        <v>146</v>
      </c>
      <c r="H4" s="200" t="s">
        <v>165</v>
      </c>
      <c r="I4" s="200" t="s">
        <v>147</v>
      </c>
      <c r="J4" s="200" t="s">
        <v>146</v>
      </c>
      <c r="K4" s="313"/>
      <c r="M4" s="311"/>
      <c r="N4" s="213" t="s">
        <v>67</v>
      </c>
      <c r="O4" s="213" t="s">
        <v>66</v>
      </c>
      <c r="P4" s="213" t="s">
        <v>65</v>
      </c>
      <c r="Q4" s="213" t="s">
        <v>102</v>
      </c>
      <c r="R4" s="212" t="e">
        <f ca="1">_xll.RData(R5:R46,S4:W4,,ReutersRtMode,,S5)</f>
        <v>#NAME?</v>
      </c>
      <c r="S4" s="213" t="s">
        <v>101</v>
      </c>
      <c r="T4" s="213" t="s">
        <v>100</v>
      </c>
      <c r="U4" s="213" t="s">
        <v>79</v>
      </c>
      <c r="V4" s="213" t="s">
        <v>92</v>
      </c>
      <c r="W4" s="213" t="s">
        <v>99</v>
      </c>
      <c r="X4" s="214" t="s">
        <v>157</v>
      </c>
      <c r="Y4" s="173" t="s">
        <v>144</v>
      </c>
      <c r="Z4" s="315"/>
      <c r="AA4" s="213" t="s">
        <v>97</v>
      </c>
      <c r="AB4" s="315"/>
      <c r="AC4" s="213" t="s">
        <v>96</v>
      </c>
      <c r="AD4" s="213" t="s">
        <v>95</v>
      </c>
      <c r="AE4" s="313"/>
    </row>
    <row r="5" spans="1:34" x14ac:dyDescent="0.2">
      <c r="A5" s="264"/>
      <c r="B5" s="89">
        <v>1</v>
      </c>
      <c r="C5" s="90" t="b">
        <v>0</v>
      </c>
      <c r="D5" s="89" t="e">
        <f t="array" aca="1" ref="D5:D46" ca="1">_xll.qlIMMcode(FuturesDates)</f>
        <v>#NAME?</v>
      </c>
      <c r="E5" s="185" t="e">
        <f t="shared" ref="E5:E36" ca="1" si="0">Currency&amp;$D$3&amp;$E$3&amp;$D5&amp;QuoteSuffix</f>
        <v>#NAME?</v>
      </c>
      <c r="F5" s="175" t="e">
        <f ca="1">_xll.qlSimpleQuote(E5,,PriceTickValue,Permanent,Trigger,ObjectOverwrite)</f>
        <v>#NAME?</v>
      </c>
      <c r="G5" s="231" t="e">
        <f ca="1">_xll.ohRangeRetrieveError(F5)</f>
        <v>#NAME?</v>
      </c>
      <c r="H5" s="185" t="e">
        <f t="shared" ref="H5:H46" ca="1" si="1">Currency&amp;"FUT"&amp;$E$3&amp;$D5&amp;"ConvAdj"&amp;QuoteSuffix</f>
        <v>#NAME?</v>
      </c>
      <c r="I5" s="175" t="e">
        <f ca="1">_xll.qlFuturesConvAdjustmentQuote($H5,IborIndex,$D5,$F5,Volatility,MeanReversion,Permanent,Trigger,ObjectOverwrite)</f>
        <v>#NAME?</v>
      </c>
      <c r="J5" s="231" t="e">
        <f ca="1">_xll.ohRangeRetrieveError(I5)</f>
        <v>#NAME?</v>
      </c>
      <c r="K5" s="205"/>
      <c r="M5" s="264"/>
      <c r="N5" s="95">
        <v>1</v>
      </c>
      <c r="O5" s="95" t="b">
        <v>0</v>
      </c>
      <c r="P5" s="96" t="e">
        <f t="array" aca="1" ref="P5:P46" ca="1">_xll.qlIMMcode(FuturesDates)</f>
        <v>#NAME?</v>
      </c>
      <c r="Q5" s="97" t="e">
        <f t="array" aca="1" ref="Q5:Q46" ca="1">_xll.qlIMMNextDates(_xll.qlSettingsEvaluationDate(Trigger)-1,$O5:$O46)</f>
        <v>#NAME?</v>
      </c>
      <c r="R5" s="96" t="e">
        <f t="array" aca="1" ref="R5:R46" ca="1">"FSS"&amp;FuturesCodes</f>
        <v>#NAME?</v>
      </c>
      <c r="S5" s="390">
        <v>42298</v>
      </c>
      <c r="T5" s="379">
        <v>0</v>
      </c>
      <c r="U5" s="379">
        <v>0</v>
      </c>
      <c r="V5" s="379">
        <v>0</v>
      </c>
      <c r="W5" s="379">
        <v>99.39</v>
      </c>
      <c r="X5" s="223" t="e">
        <f ca="1">IF($X$2,IF(ISNUMBER(T5),T5,#NUM!), IFERROR(AVERAGE(T5:U5),#NUM!))</f>
        <v>#NAME?</v>
      </c>
      <c r="Y5" s="222" t="e">
        <f ca="1">(X5-T5)*2</f>
        <v>#NAME?</v>
      </c>
      <c r="Z5" s="265"/>
      <c r="AA5" s="104">
        <v>0</v>
      </c>
      <c r="AB5" s="265"/>
      <c r="AC5" s="223">
        <f t="array" ref="AC5:AC46">QuoteStatic</f>
        <v>0</v>
      </c>
      <c r="AD5" s="132" t="e">
        <f ca="1">_xll.qlSimpleQuoteSetValue(F5,AC5,Trigger)</f>
        <v>#NAME?</v>
      </c>
      <c r="AE5" s="205"/>
    </row>
    <row r="6" spans="1:34" x14ac:dyDescent="0.2">
      <c r="A6" s="264"/>
      <c r="B6" s="52">
        <v>2</v>
      </c>
      <c r="C6" s="91" t="b">
        <v>0</v>
      </c>
      <c r="D6" s="52" t="e">
        <f ca="1"/>
        <v>#NAME?</v>
      </c>
      <c r="E6" s="186" t="e">
        <f t="shared" ca="1" si="0"/>
        <v>#NAME?</v>
      </c>
      <c r="F6" s="176" t="e">
        <f ca="1">_xll.qlSimpleQuote(E6,,PriceTickValue,Permanent,Trigger,ObjectOverwrite)</f>
        <v>#NAME?</v>
      </c>
      <c r="G6" s="232" t="e">
        <f ca="1">_xll.ohRangeRetrieveError(F6)</f>
        <v>#NAME?</v>
      </c>
      <c r="H6" s="186" t="e">
        <f t="shared" ca="1" si="1"/>
        <v>#NAME?</v>
      </c>
      <c r="I6" s="176" t="e">
        <f ca="1">_xll.qlFuturesConvAdjustmentQuote($H6,IborIndex,$D6,$F6,Volatility,MeanReversion,Permanent,Trigger,ObjectOverwrite)</f>
        <v>#NAME?</v>
      </c>
      <c r="J6" s="232" t="e">
        <f ca="1">_xll.ohRangeRetrieveError(I6)</f>
        <v>#NAME?</v>
      </c>
      <c r="K6" s="205"/>
      <c r="M6" s="264"/>
      <c r="N6" s="98">
        <v>2</v>
      </c>
      <c r="O6" s="98" t="b">
        <v>0</v>
      </c>
      <c r="P6" s="99" t="e">
        <f ca="1"/>
        <v>#NAME?</v>
      </c>
      <c r="Q6" s="100" t="e">
        <f ca="1"/>
        <v>#NAME?</v>
      </c>
      <c r="R6" s="99" t="e">
        <f ca="1"/>
        <v>#NAME?</v>
      </c>
      <c r="S6" s="391">
        <v>42326</v>
      </c>
      <c r="T6" s="380">
        <v>0</v>
      </c>
      <c r="U6" s="380">
        <v>0</v>
      </c>
      <c r="V6" s="380">
        <v>0</v>
      </c>
      <c r="W6" s="380">
        <v>99.39</v>
      </c>
      <c r="X6" s="222" t="e">
        <f t="shared" ref="X6:X46" ca="1" si="2">IF($X$2,IF(ISNUMBER(T6),T6,#NUM!), IFERROR(AVERAGE(T6:U6),#NUM!))</f>
        <v>#NAME?</v>
      </c>
      <c r="Y6" s="222" t="e">
        <f t="shared" ref="Y6:Y46" ca="1" si="3">(X6-T6)*2</f>
        <v>#NAME?</v>
      </c>
      <c r="Z6" s="265"/>
      <c r="AA6" s="105">
        <v>0</v>
      </c>
      <c r="AB6" s="265"/>
      <c r="AC6" s="222">
        <v>0</v>
      </c>
      <c r="AD6" s="258" t="e">
        <f ca="1">_xll.qlSimpleQuoteSetValue(F6,AC6,Trigger)</f>
        <v>#NAME?</v>
      </c>
      <c r="AE6" s="205"/>
    </row>
    <row r="7" spans="1:34" x14ac:dyDescent="0.2">
      <c r="A7" s="264"/>
      <c r="B7" s="52">
        <v>3</v>
      </c>
      <c r="C7" s="91" t="b">
        <v>0</v>
      </c>
      <c r="D7" s="52" t="e">
        <f ca="1"/>
        <v>#NAME?</v>
      </c>
      <c r="E7" s="186" t="e">
        <f t="shared" ca="1" si="0"/>
        <v>#NAME?</v>
      </c>
      <c r="F7" s="176" t="e">
        <f ca="1">_xll.qlSimpleQuote(E7,,PriceTickValue,Permanent,Trigger,ObjectOverwrite)</f>
        <v>#NAME?</v>
      </c>
      <c r="G7" s="232" t="e">
        <f ca="1">_xll.ohRangeRetrieveError(F7)</f>
        <v>#NAME?</v>
      </c>
      <c r="H7" s="186" t="e">
        <f t="shared" ca="1" si="1"/>
        <v>#NAME?</v>
      </c>
      <c r="I7" s="176" t="e">
        <f ca="1">_xll.qlFuturesConvAdjustmentQuote($H7,IborIndex,$D7,$F7,Volatility,MeanReversion,Permanent,Trigger,ObjectOverwrite)</f>
        <v>#NAME?</v>
      </c>
      <c r="J7" s="232" t="e">
        <f ca="1">_xll.ohRangeRetrieveError(I7)</f>
        <v>#NAME?</v>
      </c>
      <c r="K7" s="205"/>
      <c r="M7" s="264"/>
      <c r="N7" s="98">
        <v>3</v>
      </c>
      <c r="O7" s="98" t="b">
        <v>0</v>
      </c>
      <c r="P7" s="99" t="e">
        <f ca="1"/>
        <v>#NAME?</v>
      </c>
      <c r="Q7" s="100" t="e">
        <f ca="1"/>
        <v>#NAME?</v>
      </c>
      <c r="R7" s="99" t="e">
        <f ca="1"/>
        <v>#NAME?</v>
      </c>
      <c r="S7" s="391">
        <v>42354</v>
      </c>
      <c r="T7" s="380">
        <v>99.39</v>
      </c>
      <c r="U7" s="380">
        <v>99.4</v>
      </c>
      <c r="V7" s="380">
        <v>99.39</v>
      </c>
      <c r="W7" s="380">
        <v>99.39</v>
      </c>
      <c r="X7" s="222" t="e">
        <f t="shared" ca="1" si="2"/>
        <v>#NAME?</v>
      </c>
      <c r="Y7" s="222" t="e">
        <f t="shared" ca="1" si="3"/>
        <v>#NAME?</v>
      </c>
      <c r="Z7" s="265"/>
      <c r="AA7" s="105">
        <v>99.39500000000001</v>
      </c>
      <c r="AB7" s="265"/>
      <c r="AC7" s="222">
        <v>99.39500000000001</v>
      </c>
      <c r="AD7" s="258" t="e">
        <f ca="1">_xll.qlSimpleQuoteSetValue(F7,AC7,Trigger)</f>
        <v>#NAME?</v>
      </c>
      <c r="AE7" s="205"/>
    </row>
    <row r="8" spans="1:34" x14ac:dyDescent="0.2">
      <c r="A8" s="264"/>
      <c r="B8" s="52">
        <v>4</v>
      </c>
      <c r="C8" s="91" t="b">
        <v>0</v>
      </c>
      <c r="D8" s="52" t="e">
        <f ca="1"/>
        <v>#NAME?</v>
      </c>
      <c r="E8" s="186" t="e">
        <f t="shared" ca="1" si="0"/>
        <v>#NAME?</v>
      </c>
      <c r="F8" s="176" t="e">
        <f ca="1">_xll.qlSimpleQuote(E8,,PriceTickValue,Permanent,Trigger,ObjectOverwrite)</f>
        <v>#NAME?</v>
      </c>
      <c r="G8" s="232" t="e">
        <f ca="1">_xll.ohRangeRetrieveError(F8)</f>
        <v>#NAME?</v>
      </c>
      <c r="H8" s="186" t="e">
        <f t="shared" ca="1" si="1"/>
        <v>#NAME?</v>
      </c>
      <c r="I8" s="176" t="e">
        <f ca="1">_xll.qlFuturesConvAdjustmentQuote($H8,IborIndex,$D8,$F8,Volatility,MeanReversion,Permanent,Trigger,ObjectOverwrite)</f>
        <v>#NAME?</v>
      </c>
      <c r="J8" s="232" t="e">
        <f ca="1">_xll.ohRangeRetrieveError(I8)</f>
        <v>#NAME?</v>
      </c>
      <c r="K8" s="205"/>
      <c r="M8" s="264"/>
      <c r="N8" s="98">
        <v>4</v>
      </c>
      <c r="O8" s="98" t="b">
        <v>0</v>
      </c>
      <c r="P8" s="99" t="e">
        <f ca="1"/>
        <v>#NAME?</v>
      </c>
      <c r="Q8" s="100" t="e">
        <f ca="1"/>
        <v>#NAME?</v>
      </c>
      <c r="R8" s="99" t="e">
        <f ca="1"/>
        <v>#NAME?</v>
      </c>
      <c r="S8" s="391" t="s">
        <v>210</v>
      </c>
      <c r="T8" s="380" t="s">
        <v>210</v>
      </c>
      <c r="U8" s="380" t="s">
        <v>210</v>
      </c>
      <c r="V8" s="380" t="s">
        <v>210</v>
      </c>
      <c r="W8" s="380" t="s">
        <v>210</v>
      </c>
      <c r="X8" s="222" t="e">
        <f t="shared" ca="1" si="2"/>
        <v>#NAME?</v>
      </c>
      <c r="Y8" s="222" t="e">
        <f t="shared" ca="1" si="3"/>
        <v>#NAME?</v>
      </c>
      <c r="Z8" s="265"/>
      <c r="AA8" s="105" t="e">
        <v>#NUM!</v>
      </c>
      <c r="AB8" s="265"/>
      <c r="AC8" s="222" t="e">
        <v>#NUM!</v>
      </c>
      <c r="AD8" s="258" t="e">
        <f ca="1">_xll.qlSimpleQuoteSetValue(F8,AC8,Trigger)</f>
        <v>#NAME?</v>
      </c>
      <c r="AE8" s="205"/>
    </row>
    <row r="9" spans="1:34" x14ac:dyDescent="0.2">
      <c r="A9" s="264"/>
      <c r="B9" s="52">
        <v>5</v>
      </c>
      <c r="C9" s="91" t="b">
        <v>0</v>
      </c>
      <c r="D9" s="52" t="e">
        <f ca="1"/>
        <v>#NAME?</v>
      </c>
      <c r="E9" s="186" t="e">
        <f t="shared" ca="1" si="0"/>
        <v>#NAME?</v>
      </c>
      <c r="F9" s="176" t="e">
        <f ca="1">_xll.qlSimpleQuote(E9,,PriceTickValue,Permanent,Trigger,ObjectOverwrite)</f>
        <v>#NAME?</v>
      </c>
      <c r="G9" s="232" t="e">
        <f ca="1">_xll.ohRangeRetrieveError(F9)</f>
        <v>#NAME?</v>
      </c>
      <c r="H9" s="186" t="e">
        <f t="shared" ca="1" si="1"/>
        <v>#NAME?</v>
      </c>
      <c r="I9" s="176" t="e">
        <f ca="1">_xll.qlFuturesConvAdjustmentQuote($H9,IborIndex,$D9,$F9,Volatility,MeanReversion,Permanent,Trigger,ObjectOverwrite)</f>
        <v>#NAME?</v>
      </c>
      <c r="J9" s="232" t="e">
        <f ca="1">_xll.ohRangeRetrieveError(I9)</f>
        <v>#NAME?</v>
      </c>
      <c r="K9" s="205"/>
      <c r="M9" s="264"/>
      <c r="N9" s="98">
        <v>5</v>
      </c>
      <c r="O9" s="98" t="b">
        <v>0</v>
      </c>
      <c r="P9" s="99" t="e">
        <f ca="1"/>
        <v>#NAME?</v>
      </c>
      <c r="Q9" s="100" t="e">
        <f ca="1"/>
        <v>#NAME?</v>
      </c>
      <c r="R9" s="99" t="e">
        <f ca="1"/>
        <v>#NAME?</v>
      </c>
      <c r="S9" s="391" t="s">
        <v>210</v>
      </c>
      <c r="T9" s="380" t="s">
        <v>210</v>
      </c>
      <c r="U9" s="380" t="s">
        <v>210</v>
      </c>
      <c r="V9" s="380" t="s">
        <v>210</v>
      </c>
      <c r="W9" s="380" t="s">
        <v>210</v>
      </c>
      <c r="X9" s="222" t="e">
        <f t="shared" ca="1" si="2"/>
        <v>#NAME?</v>
      </c>
      <c r="Y9" s="222" t="e">
        <f t="shared" ca="1" si="3"/>
        <v>#NAME?</v>
      </c>
      <c r="Z9" s="265"/>
      <c r="AA9" s="105" t="e">
        <v>#NUM!</v>
      </c>
      <c r="AB9" s="265"/>
      <c r="AC9" s="222" t="e">
        <v>#NUM!</v>
      </c>
      <c r="AD9" s="258" t="e">
        <f ca="1">_xll.qlSimpleQuoteSetValue(F9,AC9,Trigger)</f>
        <v>#NAME?</v>
      </c>
      <c r="AE9" s="205"/>
    </row>
    <row r="10" spans="1:34" x14ac:dyDescent="0.2">
      <c r="A10" s="264"/>
      <c r="B10" s="52">
        <v>6</v>
      </c>
      <c r="C10" s="91" t="b">
        <v>0</v>
      </c>
      <c r="D10" s="52" t="e">
        <f ca="1"/>
        <v>#NAME?</v>
      </c>
      <c r="E10" s="186" t="e">
        <f t="shared" ca="1" si="0"/>
        <v>#NAME?</v>
      </c>
      <c r="F10" s="176" t="e">
        <f ca="1">_xll.qlSimpleQuote(E10,,PriceTickValue,Permanent,Trigger,ObjectOverwrite)</f>
        <v>#NAME?</v>
      </c>
      <c r="G10" s="232" t="e">
        <f ca="1">_xll.ohRangeRetrieveError(F10)</f>
        <v>#NAME?</v>
      </c>
      <c r="H10" s="186" t="e">
        <f t="shared" ca="1" si="1"/>
        <v>#NAME?</v>
      </c>
      <c r="I10" s="176" t="e">
        <f ca="1">_xll.qlFuturesConvAdjustmentQuote($H10,IborIndex,$D10,$F10,Volatility,MeanReversion,Permanent,Trigger,ObjectOverwrite)</f>
        <v>#NAME?</v>
      </c>
      <c r="J10" s="232" t="e">
        <f ca="1">_xll.ohRangeRetrieveError(I10)</f>
        <v>#NAME?</v>
      </c>
      <c r="K10" s="205"/>
      <c r="M10" s="264"/>
      <c r="N10" s="98">
        <v>6</v>
      </c>
      <c r="O10" s="98" t="b">
        <v>0</v>
      </c>
      <c r="P10" s="99" t="e">
        <f ca="1"/>
        <v>#NAME?</v>
      </c>
      <c r="Q10" s="100" t="e">
        <f ca="1"/>
        <v>#NAME?</v>
      </c>
      <c r="R10" s="99" t="e">
        <f ca="1"/>
        <v>#NAME?</v>
      </c>
      <c r="S10" s="391">
        <v>42445</v>
      </c>
      <c r="T10" s="380">
        <v>99.34</v>
      </c>
      <c r="U10" s="380">
        <v>99.35</v>
      </c>
      <c r="V10" s="380">
        <v>99.35</v>
      </c>
      <c r="W10" s="380">
        <v>99.35</v>
      </c>
      <c r="X10" s="222" t="e">
        <f t="shared" ca="1" si="2"/>
        <v>#NAME?</v>
      </c>
      <c r="Y10" s="222" t="e">
        <f t="shared" ca="1" si="3"/>
        <v>#NAME?</v>
      </c>
      <c r="Z10" s="265"/>
      <c r="AA10" s="105">
        <v>99.344999999999999</v>
      </c>
      <c r="AB10" s="265"/>
      <c r="AC10" s="222">
        <v>99.344999999999999</v>
      </c>
      <c r="AD10" s="258" t="e">
        <f ca="1">_xll.qlSimpleQuoteSetValue(F10,AC10,Trigger)</f>
        <v>#NAME?</v>
      </c>
      <c r="AE10" s="205"/>
    </row>
    <row r="11" spans="1:34" x14ac:dyDescent="0.2">
      <c r="A11" s="264"/>
      <c r="B11" s="52">
        <v>7</v>
      </c>
      <c r="C11" s="91" t="b">
        <v>0</v>
      </c>
      <c r="D11" s="52" t="e">
        <f ca="1"/>
        <v>#NAME?</v>
      </c>
      <c r="E11" s="186" t="e">
        <f t="shared" ca="1" si="0"/>
        <v>#NAME?</v>
      </c>
      <c r="F11" s="176" t="e">
        <f ca="1">_xll.qlSimpleQuote(E11,,PriceTickValue,Permanent,Trigger,ObjectOverwrite)</f>
        <v>#NAME?</v>
      </c>
      <c r="G11" s="232" t="e">
        <f ca="1">_xll.ohRangeRetrieveError(F11)</f>
        <v>#NAME?</v>
      </c>
      <c r="H11" s="186" t="e">
        <f t="shared" ca="1" si="1"/>
        <v>#NAME?</v>
      </c>
      <c r="I11" s="176" t="e">
        <f ca="1">_xll.qlFuturesConvAdjustmentQuote($H11,IborIndex,$D11,$F11,Volatility,MeanReversion,Permanent,Trigger,ObjectOverwrite)</f>
        <v>#NAME?</v>
      </c>
      <c r="J11" s="232" t="e">
        <f ca="1">_xll.ohRangeRetrieveError(I11)</f>
        <v>#NAME?</v>
      </c>
      <c r="K11" s="205"/>
      <c r="M11" s="264"/>
      <c r="N11" s="98">
        <v>7</v>
      </c>
      <c r="O11" s="98" t="b">
        <v>0</v>
      </c>
      <c r="P11" s="99" t="e">
        <f ca="1"/>
        <v>#NAME?</v>
      </c>
      <c r="Q11" s="100" t="e">
        <f ca="1"/>
        <v>#NAME?</v>
      </c>
      <c r="R11" s="99" t="e">
        <f ca="1"/>
        <v>#NAME?</v>
      </c>
      <c r="S11" s="391" t="s">
        <v>210</v>
      </c>
      <c r="T11" s="380" t="s">
        <v>210</v>
      </c>
      <c r="U11" s="380" t="s">
        <v>210</v>
      </c>
      <c r="V11" s="380" t="s">
        <v>210</v>
      </c>
      <c r="W11" s="380" t="s">
        <v>210</v>
      </c>
      <c r="X11" s="222" t="e">
        <f t="shared" ca="1" si="2"/>
        <v>#NAME?</v>
      </c>
      <c r="Y11" s="222" t="e">
        <f t="shared" ca="1" si="3"/>
        <v>#NAME?</v>
      </c>
      <c r="Z11" s="265"/>
      <c r="AA11" s="105" t="e">
        <v>#NUM!</v>
      </c>
      <c r="AB11" s="265"/>
      <c r="AC11" s="222" t="e">
        <v>#NUM!</v>
      </c>
      <c r="AD11" s="258" t="e">
        <f ca="1">_xll.qlSimpleQuoteSetValue(F11,AC11,Trigger)</f>
        <v>#NAME?</v>
      </c>
      <c r="AE11" s="205"/>
    </row>
    <row r="12" spans="1:34" x14ac:dyDescent="0.2">
      <c r="A12" s="264"/>
      <c r="B12" s="52">
        <v>8</v>
      </c>
      <c r="C12" s="91" t="b">
        <v>0</v>
      </c>
      <c r="D12" s="52" t="e">
        <f ca="1"/>
        <v>#NAME?</v>
      </c>
      <c r="E12" s="186" t="e">
        <f t="shared" ca="1" si="0"/>
        <v>#NAME?</v>
      </c>
      <c r="F12" s="176" t="e">
        <f ca="1">_xll.qlSimpleQuote(E12,,PriceTickValue,Permanent,Trigger,ObjectOverwrite)</f>
        <v>#NAME?</v>
      </c>
      <c r="G12" s="232" t="e">
        <f ca="1">_xll.ohRangeRetrieveError(F12)</f>
        <v>#NAME?</v>
      </c>
      <c r="H12" s="186" t="e">
        <f t="shared" ca="1" si="1"/>
        <v>#NAME?</v>
      </c>
      <c r="I12" s="176" t="e">
        <f ca="1">_xll.qlFuturesConvAdjustmentQuote($H12,IborIndex,$D12,$F12,Volatility,MeanReversion,Permanent,Trigger,ObjectOverwrite)</f>
        <v>#NAME?</v>
      </c>
      <c r="J12" s="232" t="e">
        <f ca="1">_xll.ohRangeRetrieveError(I12)</f>
        <v>#NAME?</v>
      </c>
      <c r="K12" s="205"/>
      <c r="M12" s="264"/>
      <c r="N12" s="98">
        <v>8</v>
      </c>
      <c r="O12" s="98" t="b">
        <v>0</v>
      </c>
      <c r="P12" s="99" t="e">
        <f ca="1"/>
        <v>#NAME?</v>
      </c>
      <c r="Q12" s="100" t="e">
        <f ca="1"/>
        <v>#NAME?</v>
      </c>
      <c r="R12" s="99" t="e">
        <f ca="1"/>
        <v>#NAME?</v>
      </c>
      <c r="S12" s="391" t="s">
        <v>210</v>
      </c>
      <c r="T12" s="380" t="s">
        <v>210</v>
      </c>
      <c r="U12" s="380" t="s">
        <v>210</v>
      </c>
      <c r="V12" s="380" t="s">
        <v>210</v>
      </c>
      <c r="W12" s="380" t="s">
        <v>210</v>
      </c>
      <c r="X12" s="222" t="e">
        <f t="shared" ca="1" si="2"/>
        <v>#NAME?</v>
      </c>
      <c r="Y12" s="222" t="e">
        <f t="shared" ca="1" si="3"/>
        <v>#NAME?</v>
      </c>
      <c r="Z12" s="265"/>
      <c r="AA12" s="105" t="e">
        <v>#NUM!</v>
      </c>
      <c r="AB12" s="265"/>
      <c r="AC12" s="222" t="e">
        <v>#NUM!</v>
      </c>
      <c r="AD12" s="258" t="e">
        <f ca="1">_xll.qlSimpleQuoteSetValue(F12,AC12,Trigger)</f>
        <v>#NAME?</v>
      </c>
      <c r="AE12" s="205"/>
    </row>
    <row r="13" spans="1:34" x14ac:dyDescent="0.2">
      <c r="A13" s="264"/>
      <c r="B13" s="52">
        <v>9</v>
      </c>
      <c r="C13" s="91" t="b">
        <v>0</v>
      </c>
      <c r="D13" s="52" t="e">
        <f ca="1"/>
        <v>#NAME?</v>
      </c>
      <c r="E13" s="186" t="e">
        <f t="shared" ca="1" si="0"/>
        <v>#NAME?</v>
      </c>
      <c r="F13" s="176" t="e">
        <f ca="1">_xll.qlSimpleQuote(E13,,PriceTickValue,Permanent,Trigger,ObjectOverwrite)</f>
        <v>#NAME?</v>
      </c>
      <c r="G13" s="232" t="e">
        <f ca="1">_xll.ohRangeRetrieveError(F13)</f>
        <v>#NAME?</v>
      </c>
      <c r="H13" s="186" t="e">
        <f t="shared" ca="1" si="1"/>
        <v>#NAME?</v>
      </c>
      <c r="I13" s="176" t="e">
        <f ca="1">_xll.qlFuturesConvAdjustmentQuote($H13,IborIndex,$D13,$F13,Volatility,MeanReversion,Permanent,Trigger,ObjectOverwrite)</f>
        <v>#NAME?</v>
      </c>
      <c r="J13" s="232" t="e">
        <f ca="1">_xll.ohRangeRetrieveError(I13)</f>
        <v>#NAME?</v>
      </c>
      <c r="K13" s="205"/>
      <c r="M13" s="264"/>
      <c r="N13" s="98">
        <v>9</v>
      </c>
      <c r="O13" s="98" t="b">
        <v>0</v>
      </c>
      <c r="P13" s="99" t="e">
        <f ca="1"/>
        <v>#NAME?</v>
      </c>
      <c r="Q13" s="100" t="e">
        <f ca="1"/>
        <v>#NAME?</v>
      </c>
      <c r="R13" s="99" t="e">
        <f ca="1"/>
        <v>#NAME?</v>
      </c>
      <c r="S13" s="391">
        <v>42536</v>
      </c>
      <c r="T13" s="380">
        <v>99.28</v>
      </c>
      <c r="U13" s="380">
        <v>99.29</v>
      </c>
      <c r="V13" s="380">
        <v>99.29</v>
      </c>
      <c r="W13" s="380">
        <v>99.29</v>
      </c>
      <c r="X13" s="222" t="e">
        <f t="shared" ca="1" si="2"/>
        <v>#NAME?</v>
      </c>
      <c r="Y13" s="222" t="e">
        <f t="shared" ca="1" si="3"/>
        <v>#NAME?</v>
      </c>
      <c r="Z13" s="265"/>
      <c r="AA13" s="105">
        <v>99.284999999999997</v>
      </c>
      <c r="AB13" s="265"/>
      <c r="AC13" s="222">
        <v>99.284999999999997</v>
      </c>
      <c r="AD13" s="258" t="e">
        <f ca="1">_xll.qlSimpleQuoteSetValue(F13,AC13,Trigger)</f>
        <v>#NAME?</v>
      </c>
      <c r="AE13" s="205"/>
    </row>
    <row r="14" spans="1:34" x14ac:dyDescent="0.2">
      <c r="A14" s="264"/>
      <c r="B14" s="52">
        <v>10</v>
      </c>
      <c r="C14" s="91" t="b">
        <v>0</v>
      </c>
      <c r="D14" s="52" t="e">
        <f ca="1"/>
        <v>#NAME?</v>
      </c>
      <c r="E14" s="186" t="e">
        <f t="shared" ca="1" si="0"/>
        <v>#NAME?</v>
      </c>
      <c r="F14" s="176" t="e">
        <f ca="1">_xll.qlSimpleQuote(E14,,PriceTickValue,Permanent,Trigger,ObjectOverwrite)</f>
        <v>#NAME?</v>
      </c>
      <c r="G14" s="232" t="e">
        <f ca="1">_xll.ohRangeRetrieveError(F14)</f>
        <v>#NAME?</v>
      </c>
      <c r="H14" s="186" t="e">
        <f t="shared" ca="1" si="1"/>
        <v>#NAME?</v>
      </c>
      <c r="I14" s="176" t="e">
        <f ca="1">_xll.qlFuturesConvAdjustmentQuote($H14,IborIndex,$D14,$F14,Volatility,MeanReversion,Permanent,Trigger,ObjectOverwrite)</f>
        <v>#NAME?</v>
      </c>
      <c r="J14" s="232" t="e">
        <f ca="1">_xll.ohRangeRetrieveError(I14)</f>
        <v>#NAME?</v>
      </c>
      <c r="K14" s="205"/>
      <c r="M14" s="264"/>
      <c r="N14" s="98">
        <v>10</v>
      </c>
      <c r="O14" s="98" t="b">
        <v>0</v>
      </c>
      <c r="P14" s="99" t="e">
        <f ca="1"/>
        <v>#NAME?</v>
      </c>
      <c r="Q14" s="100" t="e">
        <f ca="1"/>
        <v>#NAME?</v>
      </c>
      <c r="R14" s="99" t="e">
        <f ca="1"/>
        <v>#NAME?</v>
      </c>
      <c r="S14" s="391" t="s">
        <v>210</v>
      </c>
      <c r="T14" s="380" t="s">
        <v>210</v>
      </c>
      <c r="U14" s="380" t="s">
        <v>210</v>
      </c>
      <c r="V14" s="380" t="s">
        <v>210</v>
      </c>
      <c r="W14" s="380" t="s">
        <v>210</v>
      </c>
      <c r="X14" s="222" t="e">
        <f t="shared" ca="1" si="2"/>
        <v>#NAME?</v>
      </c>
      <c r="Y14" s="222" t="e">
        <f t="shared" ca="1" si="3"/>
        <v>#NAME?</v>
      </c>
      <c r="Z14" s="265"/>
      <c r="AA14" s="105" t="e">
        <v>#NUM!</v>
      </c>
      <c r="AB14" s="265"/>
      <c r="AC14" s="222" t="e">
        <v>#NUM!</v>
      </c>
      <c r="AD14" s="258" t="e">
        <f ca="1">_xll.qlSimpleQuoteSetValue(F14,AC14,Trigger)</f>
        <v>#NAME?</v>
      </c>
      <c r="AE14" s="205"/>
    </row>
    <row r="15" spans="1:34" x14ac:dyDescent="0.2">
      <c r="A15" s="264"/>
      <c r="B15" s="52">
        <v>11</v>
      </c>
      <c r="C15" s="91" t="b">
        <v>0</v>
      </c>
      <c r="D15" s="52" t="e">
        <f ca="1"/>
        <v>#NAME?</v>
      </c>
      <c r="E15" s="186" t="e">
        <f t="shared" ca="1" si="0"/>
        <v>#NAME?</v>
      </c>
      <c r="F15" s="176" t="e">
        <f ca="1">_xll.qlSimpleQuote(E15,,PriceTickValue,Permanent,Trigger,ObjectOverwrite)</f>
        <v>#NAME?</v>
      </c>
      <c r="G15" s="232" t="e">
        <f ca="1">_xll.ohRangeRetrieveError(F15)</f>
        <v>#NAME?</v>
      </c>
      <c r="H15" s="186" t="e">
        <f t="shared" ca="1" si="1"/>
        <v>#NAME?</v>
      </c>
      <c r="I15" s="176" t="e">
        <f ca="1">_xll.qlFuturesConvAdjustmentQuote($H15,IborIndex,$D15,$F15,Volatility,MeanReversion,Permanent,Trigger,ObjectOverwrite)</f>
        <v>#NAME?</v>
      </c>
      <c r="J15" s="232" t="e">
        <f ca="1">_xll.ohRangeRetrieveError(I15)</f>
        <v>#NAME?</v>
      </c>
      <c r="K15" s="205"/>
      <c r="M15" s="264"/>
      <c r="N15" s="98">
        <v>11</v>
      </c>
      <c r="O15" s="98" t="b">
        <v>0</v>
      </c>
      <c r="P15" s="99" t="e">
        <f ca="1"/>
        <v>#NAME?</v>
      </c>
      <c r="Q15" s="100" t="e">
        <f ca="1"/>
        <v>#NAME?</v>
      </c>
      <c r="R15" s="99" t="e">
        <f ca="1"/>
        <v>#NAME?</v>
      </c>
      <c r="S15" s="391" t="s">
        <v>210</v>
      </c>
      <c r="T15" s="380" t="s">
        <v>210</v>
      </c>
      <c r="U15" s="380" t="s">
        <v>210</v>
      </c>
      <c r="V15" s="380" t="s">
        <v>210</v>
      </c>
      <c r="W15" s="380" t="s">
        <v>210</v>
      </c>
      <c r="X15" s="222" t="e">
        <f t="shared" ca="1" si="2"/>
        <v>#NAME?</v>
      </c>
      <c r="Y15" s="222" t="e">
        <f t="shared" ca="1" si="3"/>
        <v>#NAME?</v>
      </c>
      <c r="Z15" s="265"/>
      <c r="AA15" s="105" t="e">
        <v>#NUM!</v>
      </c>
      <c r="AB15" s="265"/>
      <c r="AC15" s="222" t="e">
        <v>#NUM!</v>
      </c>
      <c r="AD15" s="258" t="e">
        <f ca="1">_xll.qlSimpleQuoteSetValue(F15,AC15,Trigger)</f>
        <v>#NAME?</v>
      </c>
      <c r="AE15" s="205"/>
    </row>
    <row r="16" spans="1:34" x14ac:dyDescent="0.2">
      <c r="A16" s="264"/>
      <c r="B16" s="52">
        <v>12</v>
      </c>
      <c r="C16" s="91" t="b">
        <v>0</v>
      </c>
      <c r="D16" s="52" t="e">
        <f ca="1"/>
        <v>#NAME?</v>
      </c>
      <c r="E16" s="186" t="e">
        <f t="shared" ca="1" si="0"/>
        <v>#NAME?</v>
      </c>
      <c r="F16" s="176" t="e">
        <f ca="1">_xll.qlSimpleQuote(E16,,PriceTickValue,Permanent,Trigger,ObjectOverwrite)</f>
        <v>#NAME?</v>
      </c>
      <c r="G16" s="232" t="e">
        <f ca="1">_xll.ohRangeRetrieveError(F16)</f>
        <v>#NAME?</v>
      </c>
      <c r="H16" s="186" t="e">
        <f t="shared" ca="1" si="1"/>
        <v>#NAME?</v>
      </c>
      <c r="I16" s="176" t="e">
        <f ca="1">_xll.qlFuturesConvAdjustmentQuote($H16,IborIndex,$D16,$F16,Volatility,MeanReversion,Permanent,Trigger,ObjectOverwrite)</f>
        <v>#NAME?</v>
      </c>
      <c r="J16" s="232" t="e">
        <f ca="1">_xll.ohRangeRetrieveError(I16)</f>
        <v>#NAME?</v>
      </c>
      <c r="K16" s="205"/>
      <c r="M16" s="264"/>
      <c r="N16" s="98">
        <v>12</v>
      </c>
      <c r="O16" s="98" t="b">
        <v>0</v>
      </c>
      <c r="P16" s="99" t="e">
        <f ca="1"/>
        <v>#NAME?</v>
      </c>
      <c r="Q16" s="100" t="e">
        <f ca="1"/>
        <v>#NAME?</v>
      </c>
      <c r="R16" s="99" t="e">
        <f ca="1"/>
        <v>#NAME?</v>
      </c>
      <c r="S16" s="391">
        <v>42634</v>
      </c>
      <c r="T16" s="380">
        <v>99.19</v>
      </c>
      <c r="U16" s="380">
        <v>99.2</v>
      </c>
      <c r="V16" s="380">
        <v>99.19</v>
      </c>
      <c r="W16" s="380">
        <v>99.21</v>
      </c>
      <c r="X16" s="222" t="e">
        <f t="shared" ca="1" si="2"/>
        <v>#NAME?</v>
      </c>
      <c r="Y16" s="222" t="e">
        <f t="shared" ca="1" si="3"/>
        <v>#NAME?</v>
      </c>
      <c r="Z16" s="265"/>
      <c r="AA16" s="105">
        <v>99.194999999999993</v>
      </c>
      <c r="AB16" s="265"/>
      <c r="AC16" s="222">
        <v>99.194999999999993</v>
      </c>
      <c r="AD16" s="258" t="e">
        <f ca="1">_xll.qlSimpleQuoteSetValue(F16,AC16,Trigger)</f>
        <v>#NAME?</v>
      </c>
      <c r="AE16" s="205"/>
    </row>
    <row r="17" spans="1:31" x14ac:dyDescent="0.2">
      <c r="A17" s="264"/>
      <c r="B17" s="52">
        <v>13</v>
      </c>
      <c r="C17" s="91" t="b">
        <v>1</v>
      </c>
      <c r="D17" s="52" t="e">
        <f ca="1"/>
        <v>#NAME?</v>
      </c>
      <c r="E17" s="186" t="e">
        <f t="shared" ca="1" si="0"/>
        <v>#NAME?</v>
      </c>
      <c r="F17" s="176" t="e">
        <f ca="1">_xll.qlSimpleQuote(E17,,PriceTickValue,Permanent,Trigger,ObjectOverwrite)</f>
        <v>#NAME?</v>
      </c>
      <c r="G17" s="232" t="e">
        <f ca="1">_xll.ohRangeRetrieveError(F17)</f>
        <v>#NAME?</v>
      </c>
      <c r="H17" s="186" t="e">
        <f t="shared" ca="1" si="1"/>
        <v>#NAME?</v>
      </c>
      <c r="I17" s="176" t="e">
        <f ca="1">_xll.qlFuturesConvAdjustmentQuote($H17,IborIndex,$D17,$F17,Volatility,MeanReversion,Permanent,Trigger,ObjectOverwrite)</f>
        <v>#NAME?</v>
      </c>
      <c r="J17" s="232" t="e">
        <f ca="1">_xll.ohRangeRetrieveError(I17)</f>
        <v>#NAME?</v>
      </c>
      <c r="K17" s="205"/>
      <c r="M17" s="264"/>
      <c r="N17" s="98">
        <v>13</v>
      </c>
      <c r="O17" s="98" t="b">
        <v>1</v>
      </c>
      <c r="P17" s="99" t="e">
        <f ca="1"/>
        <v>#NAME?</v>
      </c>
      <c r="Q17" s="100" t="e">
        <f ca="1"/>
        <v>#NAME?</v>
      </c>
      <c r="R17" s="99" t="e">
        <f ca="1"/>
        <v>#NAME?</v>
      </c>
      <c r="S17" s="391">
        <v>42725</v>
      </c>
      <c r="T17" s="380">
        <v>99.08</v>
      </c>
      <c r="U17" s="380">
        <v>99.09</v>
      </c>
      <c r="V17" s="380">
        <v>99.09</v>
      </c>
      <c r="W17" s="380">
        <v>99.1</v>
      </c>
      <c r="X17" s="222" t="e">
        <f t="shared" ca="1" si="2"/>
        <v>#NAME?</v>
      </c>
      <c r="Y17" s="222" t="e">
        <f t="shared" ca="1" si="3"/>
        <v>#NAME?</v>
      </c>
      <c r="Z17" s="265"/>
      <c r="AA17" s="105">
        <v>99.085000000000008</v>
      </c>
      <c r="AB17" s="265"/>
      <c r="AC17" s="222">
        <v>99.085000000000008</v>
      </c>
      <c r="AD17" s="258" t="e">
        <f ca="1">_xll.qlSimpleQuoteSetValue(F17,AC17,Trigger)</f>
        <v>#NAME?</v>
      </c>
      <c r="AE17" s="205"/>
    </row>
    <row r="18" spans="1:31" x14ac:dyDescent="0.2">
      <c r="A18" s="264"/>
      <c r="B18" s="52">
        <v>14</v>
      </c>
      <c r="C18" s="91" t="b">
        <v>1</v>
      </c>
      <c r="D18" s="52" t="e">
        <f ca="1"/>
        <v>#NAME?</v>
      </c>
      <c r="E18" s="186" t="e">
        <f t="shared" ca="1" si="0"/>
        <v>#NAME?</v>
      </c>
      <c r="F18" s="176" t="e">
        <f ca="1">_xll.qlSimpleQuote(E18,,PriceTickValue,Permanent,Trigger,ObjectOverwrite)</f>
        <v>#NAME?</v>
      </c>
      <c r="G18" s="232" t="e">
        <f ca="1">_xll.ohRangeRetrieveError(F18)</f>
        <v>#NAME?</v>
      </c>
      <c r="H18" s="186" t="e">
        <f t="shared" ca="1" si="1"/>
        <v>#NAME?</v>
      </c>
      <c r="I18" s="176" t="e">
        <f ca="1">_xll.qlFuturesConvAdjustmentQuote($H18,IborIndex,$D18,$F18,Volatility,MeanReversion,Permanent,Trigger,ObjectOverwrite)</f>
        <v>#NAME?</v>
      </c>
      <c r="J18" s="232" t="e">
        <f ca="1">_xll.ohRangeRetrieveError(I18)</f>
        <v>#NAME?</v>
      </c>
      <c r="K18" s="205"/>
      <c r="M18" s="264"/>
      <c r="N18" s="98">
        <v>14</v>
      </c>
      <c r="O18" s="98" t="b">
        <v>1</v>
      </c>
      <c r="P18" s="99" t="e">
        <f ca="1"/>
        <v>#NAME?</v>
      </c>
      <c r="Q18" s="100" t="e">
        <f ca="1"/>
        <v>#NAME?</v>
      </c>
      <c r="R18" s="99" t="e">
        <f ca="1"/>
        <v>#NAME?</v>
      </c>
      <c r="S18" s="391">
        <v>42809</v>
      </c>
      <c r="T18" s="380">
        <v>98.97</v>
      </c>
      <c r="U18" s="380">
        <v>98.98</v>
      </c>
      <c r="V18" s="380">
        <v>98.97</v>
      </c>
      <c r="W18" s="380">
        <v>98.99</v>
      </c>
      <c r="X18" s="222" t="e">
        <f t="shared" ca="1" si="2"/>
        <v>#NAME?</v>
      </c>
      <c r="Y18" s="222" t="e">
        <f t="shared" ca="1" si="3"/>
        <v>#NAME?</v>
      </c>
      <c r="Z18" s="265"/>
      <c r="AA18" s="105">
        <v>98.974999999999994</v>
      </c>
      <c r="AB18" s="265"/>
      <c r="AC18" s="222">
        <v>98.974999999999994</v>
      </c>
      <c r="AD18" s="258" t="e">
        <f ca="1">_xll.qlSimpleQuoteSetValue(F18,AC18,Trigger)</f>
        <v>#NAME?</v>
      </c>
      <c r="AE18" s="205"/>
    </row>
    <row r="19" spans="1:31" x14ac:dyDescent="0.2">
      <c r="A19" s="264"/>
      <c r="B19" s="52">
        <v>15</v>
      </c>
      <c r="C19" s="91" t="b">
        <v>1</v>
      </c>
      <c r="D19" s="52" t="e">
        <f ca="1"/>
        <v>#NAME?</v>
      </c>
      <c r="E19" s="186" t="e">
        <f t="shared" ca="1" si="0"/>
        <v>#NAME?</v>
      </c>
      <c r="F19" s="176" t="e">
        <f ca="1">_xll.qlSimpleQuote(E19,,PriceTickValue,Permanent,Trigger,ObjectOverwrite)</f>
        <v>#NAME?</v>
      </c>
      <c r="G19" s="232" t="e">
        <f ca="1">_xll.ohRangeRetrieveError(F19)</f>
        <v>#NAME?</v>
      </c>
      <c r="H19" s="186" t="e">
        <f t="shared" ca="1" si="1"/>
        <v>#NAME?</v>
      </c>
      <c r="I19" s="176" t="e">
        <f ca="1">_xll.qlFuturesConvAdjustmentQuote($H19,IborIndex,$D19,$F19,Volatility,MeanReversion,Permanent,Trigger,ObjectOverwrite)</f>
        <v>#NAME?</v>
      </c>
      <c r="J19" s="232" t="e">
        <f ca="1">_xll.ohRangeRetrieveError(I19)</f>
        <v>#NAME?</v>
      </c>
      <c r="K19" s="205"/>
      <c r="M19" s="264"/>
      <c r="N19" s="98">
        <v>15</v>
      </c>
      <c r="O19" s="98" t="b">
        <v>1</v>
      </c>
      <c r="P19" s="99" t="e">
        <f ca="1"/>
        <v>#NAME?</v>
      </c>
      <c r="Q19" s="100" t="e">
        <f ca="1"/>
        <v>#NAME?</v>
      </c>
      <c r="R19" s="99" t="e">
        <f ca="1"/>
        <v>#NAME?</v>
      </c>
      <c r="S19" s="391">
        <v>42907</v>
      </c>
      <c r="T19" s="380">
        <v>98.86</v>
      </c>
      <c r="U19" s="380">
        <v>98.87</v>
      </c>
      <c r="V19" s="380">
        <v>98.86</v>
      </c>
      <c r="W19" s="380">
        <v>98.88</v>
      </c>
      <c r="X19" s="222" t="e">
        <f t="shared" ca="1" si="2"/>
        <v>#NAME?</v>
      </c>
      <c r="Y19" s="222" t="e">
        <f t="shared" ca="1" si="3"/>
        <v>#NAME?</v>
      </c>
      <c r="Z19" s="265"/>
      <c r="AA19" s="105">
        <v>98.865000000000009</v>
      </c>
      <c r="AB19" s="265"/>
      <c r="AC19" s="222">
        <v>98.865000000000009</v>
      </c>
      <c r="AD19" s="258" t="e">
        <f ca="1">_xll.qlSimpleQuoteSetValue(F19,AC19,Trigger)</f>
        <v>#NAME?</v>
      </c>
      <c r="AE19" s="205"/>
    </row>
    <row r="20" spans="1:31" x14ac:dyDescent="0.2">
      <c r="A20" s="264"/>
      <c r="B20" s="52">
        <v>16</v>
      </c>
      <c r="C20" s="91" t="b">
        <v>1</v>
      </c>
      <c r="D20" s="52" t="e">
        <f ca="1"/>
        <v>#NAME?</v>
      </c>
      <c r="E20" s="186" t="e">
        <f t="shared" ca="1" si="0"/>
        <v>#NAME?</v>
      </c>
      <c r="F20" s="176" t="e">
        <f ca="1">_xll.qlSimpleQuote(E20,,PriceTickValue,Permanent,Trigger,ObjectOverwrite)</f>
        <v>#NAME?</v>
      </c>
      <c r="G20" s="232" t="e">
        <f ca="1">_xll.ohRangeRetrieveError(F20)</f>
        <v>#NAME?</v>
      </c>
      <c r="H20" s="186" t="e">
        <f t="shared" ca="1" si="1"/>
        <v>#NAME?</v>
      </c>
      <c r="I20" s="176" t="e">
        <f ca="1">_xll.qlFuturesConvAdjustmentQuote($H20,IborIndex,$D20,$F20,Volatility,MeanReversion,Permanent,Trigger,ObjectOverwrite)</f>
        <v>#NAME?</v>
      </c>
      <c r="J20" s="232" t="e">
        <f ca="1">_xll.ohRangeRetrieveError(I20)</f>
        <v>#NAME?</v>
      </c>
      <c r="K20" s="205"/>
      <c r="M20" s="264"/>
      <c r="N20" s="98">
        <v>16</v>
      </c>
      <c r="O20" s="98" t="b">
        <v>1</v>
      </c>
      <c r="P20" s="99" t="e">
        <f ca="1"/>
        <v>#NAME?</v>
      </c>
      <c r="Q20" s="100" t="e">
        <f ca="1"/>
        <v>#NAME?</v>
      </c>
      <c r="R20" s="99" t="e">
        <f ca="1"/>
        <v>#NAME?</v>
      </c>
      <c r="S20" s="391">
        <v>42998</v>
      </c>
      <c r="T20" s="380">
        <v>98.76</v>
      </c>
      <c r="U20" s="380">
        <v>98.77</v>
      </c>
      <c r="V20" s="380">
        <v>98.76</v>
      </c>
      <c r="W20" s="380">
        <v>98.78</v>
      </c>
      <c r="X20" s="222" t="e">
        <f t="shared" ca="1" si="2"/>
        <v>#NAME?</v>
      </c>
      <c r="Y20" s="222" t="e">
        <f t="shared" ca="1" si="3"/>
        <v>#NAME?</v>
      </c>
      <c r="Z20" s="265"/>
      <c r="AA20" s="105">
        <v>98.765000000000001</v>
      </c>
      <c r="AB20" s="265"/>
      <c r="AC20" s="222">
        <v>98.765000000000001</v>
      </c>
      <c r="AD20" s="258" t="e">
        <f ca="1">_xll.qlSimpleQuoteSetValue(F20,AC20,Trigger)</f>
        <v>#NAME?</v>
      </c>
      <c r="AE20" s="205"/>
    </row>
    <row r="21" spans="1:31" x14ac:dyDescent="0.2">
      <c r="A21" s="264"/>
      <c r="B21" s="52">
        <v>17</v>
      </c>
      <c r="C21" s="91" t="b">
        <v>1</v>
      </c>
      <c r="D21" s="52" t="e">
        <f ca="1"/>
        <v>#NAME?</v>
      </c>
      <c r="E21" s="186" t="e">
        <f t="shared" ca="1" si="0"/>
        <v>#NAME?</v>
      </c>
      <c r="F21" s="176" t="e">
        <f ca="1">_xll.qlSimpleQuote(E21,,PriceTickValue,Permanent,Trigger,ObjectOverwrite)</f>
        <v>#NAME?</v>
      </c>
      <c r="G21" s="232" t="e">
        <f ca="1">_xll.ohRangeRetrieveError(F21)</f>
        <v>#NAME?</v>
      </c>
      <c r="H21" s="186" t="e">
        <f t="shared" ca="1" si="1"/>
        <v>#NAME?</v>
      </c>
      <c r="I21" s="176" t="e">
        <f ca="1">_xll.qlFuturesConvAdjustmentQuote($H21,IborIndex,$D21,$F21,Volatility,MeanReversion,Permanent,Trigger,ObjectOverwrite)</f>
        <v>#NAME?</v>
      </c>
      <c r="J21" s="232" t="e">
        <f ca="1">_xll.ohRangeRetrieveError(I21)</f>
        <v>#NAME?</v>
      </c>
      <c r="K21" s="205"/>
      <c r="M21" s="264"/>
      <c r="N21" s="98">
        <v>17</v>
      </c>
      <c r="O21" s="98" t="b">
        <v>1</v>
      </c>
      <c r="P21" s="99" t="e">
        <f ca="1"/>
        <v>#NAME?</v>
      </c>
      <c r="Q21" s="100" t="e">
        <f ca="1"/>
        <v>#NAME?</v>
      </c>
      <c r="R21" s="99" t="e">
        <f ca="1"/>
        <v>#NAME?</v>
      </c>
      <c r="S21" s="391">
        <v>43089</v>
      </c>
      <c r="T21" s="380">
        <v>98.67</v>
      </c>
      <c r="U21" s="380">
        <v>98.68</v>
      </c>
      <c r="V21" s="380">
        <v>98.68</v>
      </c>
      <c r="W21" s="380">
        <v>98.69</v>
      </c>
      <c r="X21" s="222" t="e">
        <f t="shared" ca="1" si="2"/>
        <v>#NAME?</v>
      </c>
      <c r="Y21" s="222" t="e">
        <f t="shared" ca="1" si="3"/>
        <v>#NAME?</v>
      </c>
      <c r="Z21" s="265"/>
      <c r="AA21" s="105">
        <v>98.675000000000011</v>
      </c>
      <c r="AB21" s="265"/>
      <c r="AC21" s="222">
        <v>98.675000000000011</v>
      </c>
      <c r="AD21" s="258" t="e">
        <f ca="1">_xll.qlSimpleQuoteSetValue(F21,AC21,Trigger)</f>
        <v>#NAME?</v>
      </c>
      <c r="AE21" s="205"/>
    </row>
    <row r="22" spans="1:31" x14ac:dyDescent="0.2">
      <c r="A22" s="264"/>
      <c r="B22" s="52">
        <v>18</v>
      </c>
      <c r="C22" s="91" t="b">
        <v>1</v>
      </c>
      <c r="D22" s="52" t="e">
        <f ca="1"/>
        <v>#NAME?</v>
      </c>
      <c r="E22" s="186" t="e">
        <f t="shared" ca="1" si="0"/>
        <v>#NAME?</v>
      </c>
      <c r="F22" s="176" t="e">
        <f ca="1">_xll.qlSimpleQuote(E22,,PriceTickValue,Permanent,Trigger,ObjectOverwrite)</f>
        <v>#NAME?</v>
      </c>
      <c r="G22" s="232" t="e">
        <f ca="1">_xll.ohRangeRetrieveError(F22)</f>
        <v>#NAME?</v>
      </c>
      <c r="H22" s="186" t="e">
        <f t="shared" ca="1" si="1"/>
        <v>#NAME?</v>
      </c>
      <c r="I22" s="176" t="e">
        <f ca="1">_xll.qlFuturesConvAdjustmentQuote($H22,IborIndex,$D22,$F22,Volatility,MeanReversion,Permanent,Trigger,ObjectOverwrite)</f>
        <v>#NAME?</v>
      </c>
      <c r="J22" s="232" t="e">
        <f ca="1">_xll.ohRangeRetrieveError(I22)</f>
        <v>#NAME?</v>
      </c>
      <c r="K22" s="205"/>
      <c r="M22" s="264"/>
      <c r="N22" s="98">
        <v>18</v>
      </c>
      <c r="O22" s="98" t="b">
        <v>1</v>
      </c>
      <c r="P22" s="99" t="e">
        <f ca="1"/>
        <v>#NAME?</v>
      </c>
      <c r="Q22" s="100" t="e">
        <f ca="1"/>
        <v>#NAME?</v>
      </c>
      <c r="R22" s="99" t="e">
        <f ca="1"/>
        <v>#NAME?</v>
      </c>
      <c r="S22" s="391">
        <v>43180</v>
      </c>
      <c r="T22" s="380">
        <v>98.59</v>
      </c>
      <c r="U22" s="380">
        <v>98.6</v>
      </c>
      <c r="V22" s="380">
        <v>98.6</v>
      </c>
      <c r="W22" s="380">
        <v>98.62</v>
      </c>
      <c r="X22" s="222" t="e">
        <f t="shared" ca="1" si="2"/>
        <v>#NAME?</v>
      </c>
      <c r="Y22" s="222" t="e">
        <f t="shared" ca="1" si="3"/>
        <v>#NAME?</v>
      </c>
      <c r="Z22" s="265"/>
      <c r="AA22" s="105">
        <v>98.594999999999999</v>
      </c>
      <c r="AB22" s="265"/>
      <c r="AC22" s="222">
        <v>98.594999999999999</v>
      </c>
      <c r="AD22" s="258" t="e">
        <f ca="1">_xll.qlSimpleQuoteSetValue(F22,AC22,Trigger)</f>
        <v>#NAME?</v>
      </c>
      <c r="AE22" s="205"/>
    </row>
    <row r="23" spans="1:31" x14ac:dyDescent="0.2">
      <c r="A23" s="264"/>
      <c r="B23" s="52">
        <v>19</v>
      </c>
      <c r="C23" s="91" t="b">
        <v>1</v>
      </c>
      <c r="D23" s="52" t="e">
        <f ca="1"/>
        <v>#NAME?</v>
      </c>
      <c r="E23" s="186" t="e">
        <f t="shared" ca="1" si="0"/>
        <v>#NAME?</v>
      </c>
      <c r="F23" s="176" t="e">
        <f ca="1">_xll.qlSimpleQuote(E23,,PriceTickValue,Permanent,Trigger,ObjectOverwrite)</f>
        <v>#NAME?</v>
      </c>
      <c r="G23" s="232" t="e">
        <f ca="1">_xll.ohRangeRetrieveError(F23)</f>
        <v>#NAME?</v>
      </c>
      <c r="H23" s="186" t="e">
        <f t="shared" ca="1" si="1"/>
        <v>#NAME?</v>
      </c>
      <c r="I23" s="176" t="e">
        <f ca="1">_xll.qlFuturesConvAdjustmentQuote($H23,IborIndex,$D23,$F23,Volatility,MeanReversion,Permanent,Trigger,ObjectOverwrite)</f>
        <v>#NAME?</v>
      </c>
      <c r="J23" s="232" t="e">
        <f ca="1">_xll.ohRangeRetrieveError(I23)</f>
        <v>#NAME?</v>
      </c>
      <c r="K23" s="205"/>
      <c r="M23" s="264"/>
      <c r="N23" s="98">
        <v>19</v>
      </c>
      <c r="O23" s="98" t="b">
        <v>1</v>
      </c>
      <c r="P23" s="99" t="e">
        <f ca="1"/>
        <v>#NAME?</v>
      </c>
      <c r="Q23" s="100" t="e">
        <f ca="1"/>
        <v>#NAME?</v>
      </c>
      <c r="R23" s="99" t="e">
        <f ca="1"/>
        <v>#NAME?</v>
      </c>
      <c r="S23" s="391">
        <v>43271</v>
      </c>
      <c r="T23" s="380">
        <v>98.51</v>
      </c>
      <c r="U23" s="380">
        <v>98.52</v>
      </c>
      <c r="V23" s="380">
        <v>98.52</v>
      </c>
      <c r="W23" s="380">
        <v>98.54</v>
      </c>
      <c r="X23" s="222" t="e">
        <f t="shared" ca="1" si="2"/>
        <v>#NAME?</v>
      </c>
      <c r="Y23" s="222" t="e">
        <f t="shared" ca="1" si="3"/>
        <v>#NAME?</v>
      </c>
      <c r="Z23" s="265"/>
      <c r="AA23" s="105">
        <v>98.515000000000001</v>
      </c>
      <c r="AB23" s="265"/>
      <c r="AC23" s="222">
        <v>98.515000000000001</v>
      </c>
      <c r="AD23" s="258" t="e">
        <f ca="1">_xll.qlSimpleQuoteSetValue(F23,AC23,Trigger)</f>
        <v>#NAME?</v>
      </c>
      <c r="AE23" s="205"/>
    </row>
    <row r="24" spans="1:31" x14ac:dyDescent="0.2">
      <c r="A24" s="264"/>
      <c r="B24" s="52">
        <v>20</v>
      </c>
      <c r="C24" s="91" t="b">
        <v>1</v>
      </c>
      <c r="D24" s="52" t="e">
        <f ca="1"/>
        <v>#NAME?</v>
      </c>
      <c r="E24" s="186" t="e">
        <f t="shared" ca="1" si="0"/>
        <v>#NAME?</v>
      </c>
      <c r="F24" s="176" t="e">
        <f ca="1">_xll.qlSimpleQuote(E24,,PriceTickValue,Permanent,Trigger,ObjectOverwrite)</f>
        <v>#NAME?</v>
      </c>
      <c r="G24" s="232" t="e">
        <f ca="1">_xll.ohRangeRetrieveError(F24)</f>
        <v>#NAME?</v>
      </c>
      <c r="H24" s="186" t="e">
        <f t="shared" ca="1" si="1"/>
        <v>#NAME?</v>
      </c>
      <c r="I24" s="176" t="e">
        <f ca="1">_xll.qlFuturesConvAdjustmentQuote($H24,IborIndex,$D24,$F24,Volatility,MeanReversion,Permanent,Trigger,ObjectOverwrite)</f>
        <v>#NAME?</v>
      </c>
      <c r="J24" s="232" t="e">
        <f ca="1">_xll.ohRangeRetrieveError(I24)</f>
        <v>#NAME?</v>
      </c>
      <c r="K24" s="205"/>
      <c r="M24" s="264"/>
      <c r="N24" s="98">
        <v>20</v>
      </c>
      <c r="O24" s="98" t="b">
        <v>1</v>
      </c>
      <c r="P24" s="99" t="e">
        <f ca="1"/>
        <v>#NAME?</v>
      </c>
      <c r="Q24" s="100" t="e">
        <f ca="1"/>
        <v>#NAME?</v>
      </c>
      <c r="R24" s="99" t="e">
        <f ca="1"/>
        <v>#NAME?</v>
      </c>
      <c r="S24" s="391">
        <v>43362</v>
      </c>
      <c r="T24" s="380">
        <v>98.43</v>
      </c>
      <c r="U24" s="380">
        <v>98.44</v>
      </c>
      <c r="V24" s="380">
        <v>98.43</v>
      </c>
      <c r="W24" s="380">
        <v>98.45</v>
      </c>
      <c r="X24" s="222" t="e">
        <f t="shared" ca="1" si="2"/>
        <v>#NAME?</v>
      </c>
      <c r="Y24" s="222" t="e">
        <f t="shared" ca="1" si="3"/>
        <v>#NAME?</v>
      </c>
      <c r="Z24" s="265"/>
      <c r="AA24" s="105">
        <v>98.435000000000002</v>
      </c>
      <c r="AB24" s="265"/>
      <c r="AC24" s="222">
        <v>98.435000000000002</v>
      </c>
      <c r="AD24" s="258" t="e">
        <f ca="1">_xll.qlSimpleQuoteSetValue(F24,AC24,Trigger)</f>
        <v>#NAME?</v>
      </c>
      <c r="AE24" s="205"/>
    </row>
    <row r="25" spans="1:31" x14ac:dyDescent="0.2">
      <c r="A25" s="264"/>
      <c r="B25" s="52">
        <v>21</v>
      </c>
      <c r="C25" s="91" t="b">
        <v>1</v>
      </c>
      <c r="D25" s="52" t="e">
        <f ca="1"/>
        <v>#NAME?</v>
      </c>
      <c r="E25" s="186" t="e">
        <f t="shared" ca="1" si="0"/>
        <v>#NAME?</v>
      </c>
      <c r="F25" s="176" t="e">
        <f ca="1">_xll.qlSimpleQuote(E25,,PriceTickValue,Permanent,Trigger,ObjectOverwrite)</f>
        <v>#NAME?</v>
      </c>
      <c r="G25" s="232" t="e">
        <f ca="1">_xll.ohRangeRetrieveError(F25)</f>
        <v>#NAME?</v>
      </c>
      <c r="H25" s="186" t="e">
        <f t="shared" ca="1" si="1"/>
        <v>#NAME?</v>
      </c>
      <c r="I25" s="176" t="e">
        <f ca="1">_xll.qlFuturesConvAdjustmentQuote($H25,IborIndex,$D25,$F25,Volatility,MeanReversion,Permanent,Trigger,ObjectOverwrite)</f>
        <v>#NAME?</v>
      </c>
      <c r="J25" s="232" t="e">
        <f ca="1">_xll.ohRangeRetrieveError(I25)</f>
        <v>#NAME?</v>
      </c>
      <c r="K25" s="205"/>
      <c r="M25" s="264"/>
      <c r="N25" s="98">
        <v>21</v>
      </c>
      <c r="O25" s="98" t="b">
        <v>1</v>
      </c>
      <c r="P25" s="99" t="e">
        <f ca="1"/>
        <v>#NAME?</v>
      </c>
      <c r="Q25" s="100" t="e">
        <f ca="1"/>
        <v>#NAME?</v>
      </c>
      <c r="R25" s="99" t="e">
        <f ca="1"/>
        <v>#NAME?</v>
      </c>
      <c r="S25" s="391">
        <v>43453</v>
      </c>
      <c r="T25" s="380">
        <v>98.34</v>
      </c>
      <c r="U25" s="380">
        <v>98.35</v>
      </c>
      <c r="V25" s="380">
        <v>98.35</v>
      </c>
      <c r="W25" s="380">
        <v>98.36</v>
      </c>
      <c r="X25" s="222" t="e">
        <f t="shared" ca="1" si="2"/>
        <v>#NAME?</v>
      </c>
      <c r="Y25" s="222" t="e">
        <f t="shared" ca="1" si="3"/>
        <v>#NAME?</v>
      </c>
      <c r="Z25" s="265"/>
      <c r="AA25" s="105">
        <v>98.344999999999999</v>
      </c>
      <c r="AB25" s="265"/>
      <c r="AC25" s="222">
        <v>98.344999999999999</v>
      </c>
      <c r="AD25" s="258" t="e">
        <f ca="1">_xll.qlSimpleQuoteSetValue(F25,AC25,Trigger)</f>
        <v>#NAME?</v>
      </c>
      <c r="AE25" s="205"/>
    </row>
    <row r="26" spans="1:31" x14ac:dyDescent="0.2">
      <c r="A26" s="264"/>
      <c r="B26" s="52">
        <v>22</v>
      </c>
      <c r="C26" s="91" t="b">
        <v>1</v>
      </c>
      <c r="D26" s="52" t="e">
        <f ca="1"/>
        <v>#NAME?</v>
      </c>
      <c r="E26" s="186" t="e">
        <f t="shared" ca="1" si="0"/>
        <v>#NAME?</v>
      </c>
      <c r="F26" s="176" t="e">
        <f ca="1">_xll.qlSimpleQuote(E26,,PriceTickValue,Permanent,Trigger,ObjectOverwrite)</f>
        <v>#NAME?</v>
      </c>
      <c r="G26" s="232" t="e">
        <f ca="1">_xll.ohRangeRetrieveError(F26)</f>
        <v>#NAME?</v>
      </c>
      <c r="H26" s="186" t="e">
        <f t="shared" ca="1" si="1"/>
        <v>#NAME?</v>
      </c>
      <c r="I26" s="176" t="e">
        <f ca="1">_xll.qlFuturesConvAdjustmentQuote($H26,IborIndex,$D26,$F26,Volatility,MeanReversion,Permanent,Trigger,ObjectOverwrite)</f>
        <v>#NAME?</v>
      </c>
      <c r="J26" s="232" t="e">
        <f ca="1">_xll.ohRangeRetrieveError(I26)</f>
        <v>#NAME?</v>
      </c>
      <c r="K26" s="205"/>
      <c r="M26" s="264"/>
      <c r="N26" s="98">
        <v>22</v>
      </c>
      <c r="O26" s="98" t="b">
        <v>1</v>
      </c>
      <c r="P26" s="99" t="e">
        <f ca="1"/>
        <v>#NAME?</v>
      </c>
      <c r="Q26" s="100" t="e">
        <f ca="1"/>
        <v>#NAME?</v>
      </c>
      <c r="R26" s="99" t="e">
        <f ca="1"/>
        <v>#NAME?</v>
      </c>
      <c r="S26" s="391">
        <v>43544</v>
      </c>
      <c r="T26" s="380">
        <v>98.27</v>
      </c>
      <c r="U26" s="380">
        <v>98.28</v>
      </c>
      <c r="V26" s="380">
        <v>98.27</v>
      </c>
      <c r="W26" s="380">
        <v>98.29</v>
      </c>
      <c r="X26" s="222" t="e">
        <f t="shared" ca="1" si="2"/>
        <v>#NAME?</v>
      </c>
      <c r="Y26" s="222" t="e">
        <f t="shared" ca="1" si="3"/>
        <v>#NAME?</v>
      </c>
      <c r="Z26" s="265"/>
      <c r="AA26" s="105">
        <v>98.275000000000006</v>
      </c>
      <c r="AB26" s="265"/>
      <c r="AC26" s="222">
        <v>98.275000000000006</v>
      </c>
      <c r="AD26" s="258" t="e">
        <f ca="1">_xll.qlSimpleQuoteSetValue(F26,AC26,Trigger)</f>
        <v>#NAME?</v>
      </c>
      <c r="AE26" s="205"/>
    </row>
    <row r="27" spans="1:31" x14ac:dyDescent="0.2">
      <c r="A27" s="264"/>
      <c r="B27" s="52">
        <v>23</v>
      </c>
      <c r="C27" s="91" t="b">
        <v>1</v>
      </c>
      <c r="D27" s="52" t="e">
        <f ca="1"/>
        <v>#NAME?</v>
      </c>
      <c r="E27" s="186" t="e">
        <f t="shared" ca="1" si="0"/>
        <v>#NAME?</v>
      </c>
      <c r="F27" s="176" t="e">
        <f ca="1">_xll.qlSimpleQuote(E27,,PriceTickValue,Permanent,Trigger,ObjectOverwrite)</f>
        <v>#NAME?</v>
      </c>
      <c r="G27" s="232" t="e">
        <f ca="1">_xll.ohRangeRetrieveError(F27)</f>
        <v>#NAME?</v>
      </c>
      <c r="H27" s="186" t="e">
        <f t="shared" ca="1" si="1"/>
        <v>#NAME?</v>
      </c>
      <c r="I27" s="176" t="e">
        <f ca="1">_xll.qlFuturesConvAdjustmentQuote($H27,IborIndex,$D27,$F27,Volatility,MeanReversion,Permanent,Trigger,ObjectOverwrite)</f>
        <v>#NAME?</v>
      </c>
      <c r="J27" s="232" t="e">
        <f ca="1">_xll.ohRangeRetrieveError(I27)</f>
        <v>#NAME?</v>
      </c>
      <c r="K27" s="205"/>
      <c r="M27" s="264"/>
      <c r="N27" s="98">
        <v>23</v>
      </c>
      <c r="O27" s="98" t="b">
        <v>1</v>
      </c>
      <c r="P27" s="99" t="e">
        <f ca="1"/>
        <v>#NAME?</v>
      </c>
      <c r="Q27" s="100" t="e">
        <f ca="1"/>
        <v>#NAME?</v>
      </c>
      <c r="R27" s="99" t="e">
        <f ca="1"/>
        <v>#NAME?</v>
      </c>
      <c r="S27" s="391">
        <v>43635</v>
      </c>
      <c r="T27" s="380">
        <v>98.19</v>
      </c>
      <c r="U27" s="380">
        <v>98.2</v>
      </c>
      <c r="V27" s="380">
        <v>98.19</v>
      </c>
      <c r="W27" s="380">
        <v>98.22</v>
      </c>
      <c r="X27" s="222" t="e">
        <f t="shared" ca="1" si="2"/>
        <v>#NAME?</v>
      </c>
      <c r="Y27" s="222" t="e">
        <f t="shared" ca="1" si="3"/>
        <v>#NAME?</v>
      </c>
      <c r="Z27" s="265"/>
      <c r="AA27" s="105">
        <v>98.194999999999993</v>
      </c>
      <c r="AB27" s="265"/>
      <c r="AC27" s="222">
        <v>98.194999999999993</v>
      </c>
      <c r="AD27" s="258" t="e">
        <f ca="1">_xll.qlSimpleQuoteSetValue(F27,AC27,Trigger)</f>
        <v>#NAME?</v>
      </c>
      <c r="AE27" s="205"/>
    </row>
    <row r="28" spans="1:31" x14ac:dyDescent="0.2">
      <c r="A28" s="264"/>
      <c r="B28" s="52">
        <v>24</v>
      </c>
      <c r="C28" s="91" t="b">
        <v>1</v>
      </c>
      <c r="D28" s="52" t="e">
        <f ca="1"/>
        <v>#NAME?</v>
      </c>
      <c r="E28" s="186" t="e">
        <f t="shared" ca="1" si="0"/>
        <v>#NAME?</v>
      </c>
      <c r="F28" s="176" t="e">
        <f ca="1">_xll.qlSimpleQuote(E28,,PriceTickValue,Permanent,Trigger,ObjectOverwrite)</f>
        <v>#NAME?</v>
      </c>
      <c r="G28" s="232" t="e">
        <f ca="1">_xll.ohRangeRetrieveError(F28)</f>
        <v>#NAME?</v>
      </c>
      <c r="H28" s="186" t="e">
        <f t="shared" ca="1" si="1"/>
        <v>#NAME?</v>
      </c>
      <c r="I28" s="176" t="e">
        <f ca="1">_xll.qlFuturesConvAdjustmentQuote($H28,IborIndex,$D28,$F28,Volatility,MeanReversion,Permanent,Trigger,ObjectOverwrite)</f>
        <v>#NAME?</v>
      </c>
      <c r="J28" s="232" t="e">
        <f ca="1">_xll.ohRangeRetrieveError(I28)</f>
        <v>#NAME?</v>
      </c>
      <c r="K28" s="205"/>
      <c r="M28" s="264"/>
      <c r="N28" s="98">
        <v>24</v>
      </c>
      <c r="O28" s="98" t="b">
        <v>1</v>
      </c>
      <c r="P28" s="99" t="e">
        <f ca="1"/>
        <v>#NAME?</v>
      </c>
      <c r="Q28" s="100" t="e">
        <f ca="1"/>
        <v>#NAME?</v>
      </c>
      <c r="R28" s="99" t="e">
        <f ca="1"/>
        <v>#NAME?</v>
      </c>
      <c r="S28" s="391">
        <v>43726</v>
      </c>
      <c r="T28" s="380">
        <v>98.12</v>
      </c>
      <c r="U28" s="380">
        <v>98.14</v>
      </c>
      <c r="V28" s="380">
        <v>98.13</v>
      </c>
      <c r="W28" s="380">
        <v>98.15</v>
      </c>
      <c r="X28" s="222" t="e">
        <f t="shared" ca="1" si="2"/>
        <v>#NAME?</v>
      </c>
      <c r="Y28" s="222" t="e">
        <f t="shared" ca="1" si="3"/>
        <v>#NAME?</v>
      </c>
      <c r="Z28" s="265"/>
      <c r="AA28" s="105">
        <v>98.13</v>
      </c>
      <c r="AB28" s="265"/>
      <c r="AC28" s="222">
        <v>98.13</v>
      </c>
      <c r="AD28" s="258" t="e">
        <f ca="1">_xll.qlSimpleQuoteSetValue(F28,AC28,Trigger)</f>
        <v>#NAME?</v>
      </c>
      <c r="AE28" s="205"/>
    </row>
    <row r="29" spans="1:31" x14ac:dyDescent="0.2">
      <c r="A29" s="264"/>
      <c r="B29" s="52">
        <v>25</v>
      </c>
      <c r="C29" s="91" t="b">
        <v>1</v>
      </c>
      <c r="D29" s="52" t="e">
        <f ca="1"/>
        <v>#NAME?</v>
      </c>
      <c r="E29" s="186" t="e">
        <f t="shared" ca="1" si="0"/>
        <v>#NAME?</v>
      </c>
      <c r="F29" s="176" t="e">
        <f ca="1">_xll.qlSimpleQuote(E29,,PriceTickValue,Permanent,Trigger,ObjectOverwrite)</f>
        <v>#NAME?</v>
      </c>
      <c r="G29" s="232" t="e">
        <f ca="1">_xll.ohRangeRetrieveError(F29)</f>
        <v>#NAME?</v>
      </c>
      <c r="H29" s="186" t="e">
        <f t="shared" ca="1" si="1"/>
        <v>#NAME?</v>
      </c>
      <c r="I29" s="176" t="e">
        <f ca="1">_xll.qlFuturesConvAdjustmentQuote($H29,IborIndex,$D29,$F29,Volatility,MeanReversion,Permanent,Trigger,ObjectOverwrite)</f>
        <v>#NAME?</v>
      </c>
      <c r="J29" s="232" t="e">
        <f ca="1">_xll.ohRangeRetrieveError(I29)</f>
        <v>#NAME?</v>
      </c>
      <c r="K29" s="205"/>
      <c r="M29" s="264"/>
      <c r="N29" s="98">
        <v>25</v>
      </c>
      <c r="O29" s="98" t="b">
        <v>1</v>
      </c>
      <c r="P29" s="99" t="e">
        <f ca="1"/>
        <v>#NAME?</v>
      </c>
      <c r="Q29" s="100" t="e">
        <f ca="1"/>
        <v>#NAME?</v>
      </c>
      <c r="R29" s="99" t="e">
        <f ca="1"/>
        <v>#NAME?</v>
      </c>
      <c r="S29" s="391">
        <v>43817</v>
      </c>
      <c r="T29" s="380">
        <v>98.04</v>
      </c>
      <c r="U29" s="380">
        <v>98.07</v>
      </c>
      <c r="V29" s="380">
        <v>98.04</v>
      </c>
      <c r="W29" s="380">
        <v>98.08</v>
      </c>
      <c r="X29" s="222" t="e">
        <f t="shared" ca="1" si="2"/>
        <v>#NAME?</v>
      </c>
      <c r="Y29" s="222" t="e">
        <f t="shared" ca="1" si="3"/>
        <v>#NAME?</v>
      </c>
      <c r="Z29" s="265"/>
      <c r="AA29" s="105">
        <v>98.055000000000007</v>
      </c>
      <c r="AB29" s="265"/>
      <c r="AC29" s="222">
        <v>98.055000000000007</v>
      </c>
      <c r="AD29" s="258" t="e">
        <f ca="1">_xll.qlSimpleQuoteSetValue(F29,AC29,Trigger)</f>
        <v>#NAME?</v>
      </c>
      <c r="AE29" s="205"/>
    </row>
    <row r="30" spans="1:31" x14ac:dyDescent="0.2">
      <c r="A30" s="264"/>
      <c r="B30" s="52">
        <v>26</v>
      </c>
      <c r="C30" s="91" t="b">
        <v>1</v>
      </c>
      <c r="D30" s="52" t="e">
        <f ca="1"/>
        <v>#NAME?</v>
      </c>
      <c r="E30" s="186" t="e">
        <f t="shared" ca="1" si="0"/>
        <v>#NAME?</v>
      </c>
      <c r="F30" s="176" t="e">
        <f ca="1">_xll.qlSimpleQuote(E30,,PriceTickValue,Permanent,Trigger,ObjectOverwrite)</f>
        <v>#NAME?</v>
      </c>
      <c r="G30" s="232" t="e">
        <f ca="1">_xll.ohRangeRetrieveError(F30)</f>
        <v>#NAME?</v>
      </c>
      <c r="H30" s="186" t="e">
        <f t="shared" ca="1" si="1"/>
        <v>#NAME?</v>
      </c>
      <c r="I30" s="176" t="e">
        <f ca="1">_xll.qlFuturesConvAdjustmentQuote($H30,IborIndex,$D30,$F30,Volatility,MeanReversion,Permanent,Trigger,ObjectOverwrite)</f>
        <v>#NAME?</v>
      </c>
      <c r="J30" s="232" t="e">
        <f ca="1">_xll.ohRangeRetrieveError(I30)</f>
        <v>#NAME?</v>
      </c>
      <c r="K30" s="205"/>
      <c r="M30" s="264"/>
      <c r="N30" s="98">
        <v>26</v>
      </c>
      <c r="O30" s="98" t="b">
        <v>1</v>
      </c>
      <c r="P30" s="99" t="e">
        <f ca="1"/>
        <v>#NAME?</v>
      </c>
      <c r="Q30" s="100" t="e">
        <f ca="1"/>
        <v>#NAME?</v>
      </c>
      <c r="R30" s="99" t="e">
        <f ca="1"/>
        <v>#NAME?</v>
      </c>
      <c r="S30" s="391">
        <v>43908</v>
      </c>
      <c r="T30" s="380">
        <v>97.97</v>
      </c>
      <c r="U30" s="380">
        <v>98</v>
      </c>
      <c r="V30" s="380">
        <v>0</v>
      </c>
      <c r="W30" s="380">
        <v>98.02</v>
      </c>
      <c r="X30" s="222" t="e">
        <f t="shared" ca="1" si="2"/>
        <v>#NAME?</v>
      </c>
      <c r="Y30" s="222" t="e">
        <f t="shared" ca="1" si="3"/>
        <v>#NAME?</v>
      </c>
      <c r="Z30" s="265"/>
      <c r="AA30" s="105">
        <v>97.984999999999999</v>
      </c>
      <c r="AB30" s="265"/>
      <c r="AC30" s="222">
        <v>97.984999999999999</v>
      </c>
      <c r="AD30" s="258" t="e">
        <f ca="1">_xll.qlSimpleQuoteSetValue(F30,AC30,Trigger)</f>
        <v>#NAME?</v>
      </c>
      <c r="AE30" s="205"/>
    </row>
    <row r="31" spans="1:31" x14ac:dyDescent="0.2">
      <c r="A31" s="264"/>
      <c r="B31" s="52">
        <v>27</v>
      </c>
      <c r="C31" s="91" t="b">
        <v>1</v>
      </c>
      <c r="D31" s="52" t="e">
        <f ca="1"/>
        <v>#NAME?</v>
      </c>
      <c r="E31" s="186" t="e">
        <f t="shared" ca="1" si="0"/>
        <v>#NAME?</v>
      </c>
      <c r="F31" s="176" t="e">
        <f ca="1">_xll.qlSimpleQuote(E31,,PriceTickValue,Permanent,Trigger,ObjectOverwrite)</f>
        <v>#NAME?</v>
      </c>
      <c r="G31" s="232" t="e">
        <f ca="1">_xll.ohRangeRetrieveError(F31)</f>
        <v>#NAME?</v>
      </c>
      <c r="H31" s="186" t="e">
        <f t="shared" ca="1" si="1"/>
        <v>#NAME?</v>
      </c>
      <c r="I31" s="176" t="e">
        <f ca="1">_xll.qlFuturesConvAdjustmentQuote($H31,IborIndex,$D31,$F31,Volatility,MeanReversion,Permanent,Trigger,ObjectOverwrite)</f>
        <v>#NAME?</v>
      </c>
      <c r="J31" s="232" t="e">
        <f ca="1">_xll.ohRangeRetrieveError(I31)</f>
        <v>#NAME?</v>
      </c>
      <c r="K31" s="205"/>
      <c r="M31" s="264"/>
      <c r="N31" s="98">
        <v>27</v>
      </c>
      <c r="O31" s="98" t="b">
        <v>1</v>
      </c>
      <c r="P31" s="99" t="e">
        <f ca="1"/>
        <v>#NAME?</v>
      </c>
      <c r="Q31" s="100" t="e">
        <f ca="1"/>
        <v>#NAME?</v>
      </c>
      <c r="R31" s="99" t="e">
        <f ca="1"/>
        <v>#NAME?</v>
      </c>
      <c r="S31" s="391">
        <v>43999</v>
      </c>
      <c r="T31" s="380">
        <v>97.91</v>
      </c>
      <c r="U31" s="380">
        <v>97.94</v>
      </c>
      <c r="V31" s="380">
        <v>0</v>
      </c>
      <c r="W31" s="380">
        <v>97.96</v>
      </c>
      <c r="X31" s="222" t="e">
        <f t="shared" ca="1" si="2"/>
        <v>#NAME?</v>
      </c>
      <c r="Y31" s="222" t="e">
        <f t="shared" ca="1" si="3"/>
        <v>#NAME?</v>
      </c>
      <c r="Z31" s="265"/>
      <c r="AA31" s="105">
        <v>97.924999999999997</v>
      </c>
      <c r="AB31" s="265"/>
      <c r="AC31" s="222">
        <v>97.924999999999997</v>
      </c>
      <c r="AD31" s="258" t="e">
        <f ca="1">_xll.qlSimpleQuoteSetValue(F31,AC31,Trigger)</f>
        <v>#NAME?</v>
      </c>
      <c r="AE31" s="205"/>
    </row>
    <row r="32" spans="1:31" x14ac:dyDescent="0.2">
      <c r="A32" s="264"/>
      <c r="B32" s="52">
        <v>28</v>
      </c>
      <c r="C32" s="91" t="b">
        <v>1</v>
      </c>
      <c r="D32" s="52" t="e">
        <f ca="1"/>
        <v>#NAME?</v>
      </c>
      <c r="E32" s="186" t="e">
        <f t="shared" ca="1" si="0"/>
        <v>#NAME?</v>
      </c>
      <c r="F32" s="176" t="e">
        <f ca="1">_xll.qlSimpleQuote(E32,,PriceTickValue,Permanent,Trigger,ObjectOverwrite)</f>
        <v>#NAME?</v>
      </c>
      <c r="G32" s="232" t="e">
        <f ca="1">_xll.ohRangeRetrieveError(F32)</f>
        <v>#NAME?</v>
      </c>
      <c r="H32" s="186" t="e">
        <f t="shared" ca="1" si="1"/>
        <v>#NAME?</v>
      </c>
      <c r="I32" s="176" t="e">
        <f ca="1">_xll.qlFuturesConvAdjustmentQuote($H32,IborIndex,$D32,$F32,Volatility,MeanReversion,Permanent,Trigger,ObjectOverwrite)</f>
        <v>#NAME?</v>
      </c>
      <c r="J32" s="232" t="e">
        <f ca="1">_xll.ohRangeRetrieveError(I32)</f>
        <v>#NAME?</v>
      </c>
      <c r="K32" s="205"/>
      <c r="M32" s="264"/>
      <c r="N32" s="98">
        <v>28</v>
      </c>
      <c r="O32" s="98" t="b">
        <v>1</v>
      </c>
      <c r="P32" s="99" t="e">
        <f ca="1"/>
        <v>#NAME?</v>
      </c>
      <c r="Q32" s="100" t="e">
        <f ca="1"/>
        <v>#NAME?</v>
      </c>
      <c r="R32" s="99" t="e">
        <f ca="1"/>
        <v>#NAME?</v>
      </c>
      <c r="S32" s="391">
        <v>44090</v>
      </c>
      <c r="T32" s="380">
        <v>97.85</v>
      </c>
      <c r="U32" s="380">
        <v>97.89</v>
      </c>
      <c r="V32" s="380">
        <v>0</v>
      </c>
      <c r="W32" s="380">
        <v>97.91</v>
      </c>
      <c r="X32" s="222" t="e">
        <f t="shared" ca="1" si="2"/>
        <v>#NAME?</v>
      </c>
      <c r="Y32" s="222" t="e">
        <f t="shared" ca="1" si="3"/>
        <v>#NAME?</v>
      </c>
      <c r="Z32" s="265"/>
      <c r="AA32" s="105">
        <v>97.87</v>
      </c>
      <c r="AB32" s="265"/>
      <c r="AC32" s="222">
        <v>97.87</v>
      </c>
      <c r="AD32" s="258" t="e">
        <f ca="1">_xll.qlSimpleQuoteSetValue(F32,AC32,Trigger)</f>
        <v>#NAME?</v>
      </c>
      <c r="AE32" s="205"/>
    </row>
    <row r="33" spans="1:31" x14ac:dyDescent="0.2">
      <c r="A33" s="264"/>
      <c r="B33" s="52">
        <v>29</v>
      </c>
      <c r="C33" s="91" t="b">
        <v>1</v>
      </c>
      <c r="D33" s="52" t="e">
        <f ca="1"/>
        <v>#NAME?</v>
      </c>
      <c r="E33" s="186" t="e">
        <f t="shared" ca="1" si="0"/>
        <v>#NAME?</v>
      </c>
      <c r="F33" s="176" t="e">
        <f ca="1">_xll.qlSimpleQuote(E33,,PriceTickValue,Permanent,Trigger,ObjectOverwrite)</f>
        <v>#NAME?</v>
      </c>
      <c r="G33" s="232" t="e">
        <f ca="1">_xll.ohRangeRetrieveError(F33)</f>
        <v>#NAME?</v>
      </c>
      <c r="H33" s="186" t="e">
        <f t="shared" ca="1" si="1"/>
        <v>#NAME?</v>
      </c>
      <c r="I33" s="176" t="e">
        <f ca="1">_xll.qlFuturesConvAdjustmentQuote($H33,IborIndex,$D33,$F33,Volatility,MeanReversion,Permanent,Trigger,ObjectOverwrite)</f>
        <v>#NAME?</v>
      </c>
      <c r="J33" s="232" t="e">
        <f ca="1">_xll.ohRangeRetrieveError(I33)</f>
        <v>#NAME?</v>
      </c>
      <c r="K33" s="205"/>
      <c r="M33" s="264"/>
      <c r="N33" s="98">
        <v>29</v>
      </c>
      <c r="O33" s="98" t="b">
        <v>1</v>
      </c>
      <c r="P33" s="99" t="e">
        <f ca="1"/>
        <v>#NAME?</v>
      </c>
      <c r="Q33" s="100" t="e">
        <f ca="1"/>
        <v>#NAME?</v>
      </c>
      <c r="R33" s="99" t="e">
        <f ca="1"/>
        <v>#NAME?</v>
      </c>
      <c r="S33" s="391">
        <v>44181</v>
      </c>
      <c r="T33" s="380">
        <v>97.79</v>
      </c>
      <c r="U33" s="380">
        <v>97.85</v>
      </c>
      <c r="V33" s="380">
        <v>0</v>
      </c>
      <c r="W33" s="380">
        <v>97.86</v>
      </c>
      <c r="X33" s="222" t="e">
        <f t="shared" ca="1" si="2"/>
        <v>#NAME?</v>
      </c>
      <c r="Y33" s="222" t="e">
        <f t="shared" ca="1" si="3"/>
        <v>#NAME?</v>
      </c>
      <c r="Z33" s="265"/>
      <c r="AA33" s="105">
        <v>97.82</v>
      </c>
      <c r="AB33" s="265"/>
      <c r="AC33" s="222">
        <v>97.82</v>
      </c>
      <c r="AD33" s="258" t="e">
        <f ca="1">_xll.qlSimpleQuoteSetValue(F33,AC33,Trigger)</f>
        <v>#NAME?</v>
      </c>
      <c r="AE33" s="205"/>
    </row>
    <row r="34" spans="1:31" x14ac:dyDescent="0.2">
      <c r="A34" s="264"/>
      <c r="B34" s="52">
        <v>30</v>
      </c>
      <c r="C34" s="91" t="b">
        <v>1</v>
      </c>
      <c r="D34" s="52" t="e">
        <f ca="1"/>
        <v>#NAME?</v>
      </c>
      <c r="E34" s="186" t="e">
        <f t="shared" ca="1" si="0"/>
        <v>#NAME?</v>
      </c>
      <c r="F34" s="176" t="e">
        <f ca="1">_xll.qlSimpleQuote(E34,,PriceTickValue,Permanent,Trigger,ObjectOverwrite)</f>
        <v>#NAME?</v>
      </c>
      <c r="G34" s="232" t="e">
        <f ca="1">_xll.ohRangeRetrieveError(F34)</f>
        <v>#NAME?</v>
      </c>
      <c r="H34" s="186" t="e">
        <f t="shared" ca="1" si="1"/>
        <v>#NAME?</v>
      </c>
      <c r="I34" s="176" t="e">
        <f ca="1">_xll.qlFuturesConvAdjustmentQuote($H34,IborIndex,$D34,$F34,Volatility,MeanReversion,Permanent,Trigger,ObjectOverwrite)</f>
        <v>#NAME?</v>
      </c>
      <c r="J34" s="232" t="e">
        <f ca="1">_xll.ohRangeRetrieveError(I34)</f>
        <v>#NAME?</v>
      </c>
      <c r="K34" s="205"/>
      <c r="M34" s="264"/>
      <c r="N34" s="98">
        <v>30</v>
      </c>
      <c r="O34" s="98" t="b">
        <v>1</v>
      </c>
      <c r="P34" s="99" t="e">
        <f ca="1"/>
        <v>#NAME?</v>
      </c>
      <c r="Q34" s="100" t="e">
        <f ca="1"/>
        <v>#NAME?</v>
      </c>
      <c r="R34" s="99" t="e">
        <f ca="1"/>
        <v>#NAME?</v>
      </c>
      <c r="S34" s="391">
        <v>44272</v>
      </c>
      <c r="T34" s="380">
        <v>97.73</v>
      </c>
      <c r="U34" s="380">
        <v>97.8</v>
      </c>
      <c r="V34" s="380">
        <v>0</v>
      </c>
      <c r="W34" s="380">
        <v>97.82</v>
      </c>
      <c r="X34" s="222" t="e">
        <f t="shared" ca="1" si="2"/>
        <v>#NAME?</v>
      </c>
      <c r="Y34" s="222" t="e">
        <f t="shared" ca="1" si="3"/>
        <v>#NAME?</v>
      </c>
      <c r="Z34" s="265"/>
      <c r="AA34" s="105">
        <v>97.765000000000001</v>
      </c>
      <c r="AB34" s="265"/>
      <c r="AC34" s="222">
        <v>97.765000000000001</v>
      </c>
      <c r="AD34" s="258" t="e">
        <f ca="1">_xll.qlSimpleQuoteSetValue(F34,AC34,Trigger)</f>
        <v>#NAME?</v>
      </c>
      <c r="AE34" s="205"/>
    </row>
    <row r="35" spans="1:31" x14ac:dyDescent="0.2">
      <c r="A35" s="264"/>
      <c r="B35" s="52">
        <v>31</v>
      </c>
      <c r="C35" s="91" t="b">
        <v>1</v>
      </c>
      <c r="D35" s="52" t="e">
        <f ca="1"/>
        <v>#NAME?</v>
      </c>
      <c r="E35" s="186" t="e">
        <f t="shared" ca="1" si="0"/>
        <v>#NAME?</v>
      </c>
      <c r="F35" s="176" t="e">
        <f ca="1">_xll.qlSimpleQuote(E35,,PriceTickValue,Permanent,Trigger,ObjectOverwrite)</f>
        <v>#NAME?</v>
      </c>
      <c r="G35" s="232" t="e">
        <f ca="1">_xll.ohRangeRetrieveError(F35)</f>
        <v>#NAME?</v>
      </c>
      <c r="H35" s="186" t="e">
        <f t="shared" ca="1" si="1"/>
        <v>#NAME?</v>
      </c>
      <c r="I35" s="176" t="e">
        <f ca="1">_xll.qlFuturesConvAdjustmentQuote($H35,IborIndex,$D35,$F35,Volatility,MeanReversion,Permanent,Trigger,ObjectOverwrite)</f>
        <v>#NAME?</v>
      </c>
      <c r="J35" s="232" t="e">
        <f ca="1">_xll.ohRangeRetrieveError(I35)</f>
        <v>#NAME?</v>
      </c>
      <c r="K35" s="205"/>
      <c r="M35" s="264"/>
      <c r="N35" s="98">
        <v>31</v>
      </c>
      <c r="O35" s="98" t="b">
        <v>1</v>
      </c>
      <c r="P35" s="99" t="e">
        <f ca="1"/>
        <v>#NAME?</v>
      </c>
      <c r="Q35" s="100" t="e">
        <f ca="1"/>
        <v>#NAME?</v>
      </c>
      <c r="R35" s="99" t="e">
        <f ca="1"/>
        <v>#NAME?</v>
      </c>
      <c r="S35" s="391">
        <v>44363</v>
      </c>
      <c r="T35" s="380">
        <v>97.67</v>
      </c>
      <c r="U35" s="380">
        <v>97.76</v>
      </c>
      <c r="V35" s="380">
        <v>0</v>
      </c>
      <c r="W35" s="380">
        <v>97.78</v>
      </c>
      <c r="X35" s="222" t="e">
        <f t="shared" ca="1" si="2"/>
        <v>#NAME?</v>
      </c>
      <c r="Y35" s="222" t="e">
        <f t="shared" ca="1" si="3"/>
        <v>#NAME?</v>
      </c>
      <c r="Z35" s="265"/>
      <c r="AA35" s="105">
        <v>97.715000000000003</v>
      </c>
      <c r="AB35" s="265"/>
      <c r="AC35" s="222">
        <v>97.715000000000003</v>
      </c>
      <c r="AD35" s="258" t="e">
        <f ca="1">_xll.qlSimpleQuoteSetValue(F35,AC35,Trigger)</f>
        <v>#NAME?</v>
      </c>
      <c r="AE35" s="205"/>
    </row>
    <row r="36" spans="1:31" x14ac:dyDescent="0.2">
      <c r="A36" s="264"/>
      <c r="B36" s="52">
        <v>32</v>
      </c>
      <c r="C36" s="91" t="b">
        <v>1</v>
      </c>
      <c r="D36" s="52" t="e">
        <f ca="1"/>
        <v>#NAME?</v>
      </c>
      <c r="E36" s="186" t="e">
        <f t="shared" ca="1" si="0"/>
        <v>#NAME?</v>
      </c>
      <c r="F36" s="176" t="e">
        <f ca="1">_xll.qlSimpleQuote(E36,,PriceTickValue,Permanent,Trigger,ObjectOverwrite)</f>
        <v>#NAME?</v>
      </c>
      <c r="G36" s="232" t="e">
        <f ca="1">_xll.ohRangeRetrieveError(F36)</f>
        <v>#NAME?</v>
      </c>
      <c r="H36" s="186" t="e">
        <f t="shared" ca="1" si="1"/>
        <v>#NAME?</v>
      </c>
      <c r="I36" s="176" t="e">
        <f ca="1">_xll.qlFuturesConvAdjustmentQuote($H36,IborIndex,$D36,$F36,Volatility,MeanReversion,Permanent,Trigger,ObjectOverwrite)</f>
        <v>#NAME?</v>
      </c>
      <c r="J36" s="232" t="e">
        <f ca="1">_xll.ohRangeRetrieveError(I36)</f>
        <v>#NAME?</v>
      </c>
      <c r="K36" s="205"/>
      <c r="M36" s="264"/>
      <c r="N36" s="98">
        <v>32</v>
      </c>
      <c r="O36" s="98" t="b">
        <v>1</v>
      </c>
      <c r="P36" s="99" t="e">
        <f ca="1"/>
        <v>#NAME?</v>
      </c>
      <c r="Q36" s="100" t="e">
        <f ca="1"/>
        <v>#NAME?</v>
      </c>
      <c r="R36" s="99" t="e">
        <f ca="1"/>
        <v>#NAME?</v>
      </c>
      <c r="S36" s="391">
        <v>44454</v>
      </c>
      <c r="T36" s="380">
        <v>97.61</v>
      </c>
      <c r="U36" s="380">
        <v>97.71</v>
      </c>
      <c r="V36" s="380">
        <v>0</v>
      </c>
      <c r="W36" s="380">
        <v>97.74</v>
      </c>
      <c r="X36" s="222" t="e">
        <f t="shared" ca="1" si="2"/>
        <v>#NAME?</v>
      </c>
      <c r="Y36" s="222" t="e">
        <f t="shared" ca="1" si="3"/>
        <v>#NAME?</v>
      </c>
      <c r="Z36" s="265"/>
      <c r="AA36" s="105">
        <v>97.66</v>
      </c>
      <c r="AB36" s="265"/>
      <c r="AC36" s="222">
        <v>97.66</v>
      </c>
      <c r="AD36" s="258" t="e">
        <f ca="1">_xll.qlSimpleQuoteSetValue(F36,AC36,Trigger)</f>
        <v>#NAME?</v>
      </c>
      <c r="AE36" s="205"/>
    </row>
    <row r="37" spans="1:31" x14ac:dyDescent="0.2">
      <c r="A37" s="264"/>
      <c r="B37" s="52">
        <v>33</v>
      </c>
      <c r="C37" s="91" t="b">
        <v>1</v>
      </c>
      <c r="D37" s="52" t="e">
        <f ca="1"/>
        <v>#NAME?</v>
      </c>
      <c r="E37" s="186" t="e">
        <f t="shared" ref="E37:E46" ca="1" si="4">Currency&amp;$D$3&amp;$E$3&amp;$D37&amp;QuoteSuffix</f>
        <v>#NAME?</v>
      </c>
      <c r="F37" s="176" t="e">
        <f ca="1">_xll.qlSimpleQuote(E37,,PriceTickValue,Permanent,Trigger,ObjectOverwrite)</f>
        <v>#NAME?</v>
      </c>
      <c r="G37" s="232" t="e">
        <f ca="1">_xll.ohRangeRetrieveError(F37)</f>
        <v>#NAME?</v>
      </c>
      <c r="H37" s="186" t="e">
        <f t="shared" ca="1" si="1"/>
        <v>#NAME?</v>
      </c>
      <c r="I37" s="176" t="e">
        <f ca="1">_xll.qlFuturesConvAdjustmentQuote($H37,IborIndex,$D37,$F37,Volatility,MeanReversion,Permanent,Trigger,ObjectOverwrite)</f>
        <v>#NAME?</v>
      </c>
      <c r="J37" s="232" t="e">
        <f ca="1">_xll.ohRangeRetrieveError(I37)</f>
        <v>#NAME?</v>
      </c>
      <c r="K37" s="205"/>
      <c r="M37" s="264"/>
      <c r="N37" s="98">
        <v>33</v>
      </c>
      <c r="O37" s="98" t="b">
        <v>1</v>
      </c>
      <c r="P37" s="99" t="e">
        <f ca="1"/>
        <v>#NAME?</v>
      </c>
      <c r="Q37" s="100" t="e">
        <f ca="1"/>
        <v>#NAME?</v>
      </c>
      <c r="R37" s="99" t="e">
        <f ca="1"/>
        <v>#NAME?</v>
      </c>
      <c r="S37" s="391" t="s">
        <v>210</v>
      </c>
      <c r="T37" s="380" t="s">
        <v>210</v>
      </c>
      <c r="U37" s="380" t="s">
        <v>210</v>
      </c>
      <c r="V37" s="380" t="s">
        <v>210</v>
      </c>
      <c r="W37" s="380" t="s">
        <v>210</v>
      </c>
      <c r="X37" s="222" t="e">
        <f t="shared" ca="1" si="2"/>
        <v>#NAME?</v>
      </c>
      <c r="Y37" s="222" t="e">
        <f t="shared" ca="1" si="3"/>
        <v>#NAME?</v>
      </c>
      <c r="Z37" s="265"/>
      <c r="AA37" s="105" t="e">
        <v>#NUM!</v>
      </c>
      <c r="AB37" s="265"/>
      <c r="AC37" s="222" t="e">
        <v>#NUM!</v>
      </c>
      <c r="AD37" s="258" t="e">
        <f ca="1">_xll.qlSimpleQuoteSetValue(F37,AC37,Trigger)</f>
        <v>#NAME?</v>
      </c>
      <c r="AE37" s="205"/>
    </row>
    <row r="38" spans="1:31" x14ac:dyDescent="0.2">
      <c r="A38" s="264"/>
      <c r="B38" s="52">
        <v>34</v>
      </c>
      <c r="C38" s="91" t="b">
        <v>1</v>
      </c>
      <c r="D38" s="52" t="e">
        <f ca="1"/>
        <v>#NAME?</v>
      </c>
      <c r="E38" s="186" t="e">
        <f t="shared" ca="1" si="4"/>
        <v>#NAME?</v>
      </c>
      <c r="F38" s="176" t="e">
        <f ca="1">_xll.qlSimpleQuote(E38,,PriceTickValue,Permanent,Trigger,ObjectOverwrite)</f>
        <v>#NAME?</v>
      </c>
      <c r="G38" s="232" t="e">
        <f ca="1">_xll.ohRangeRetrieveError(F38)</f>
        <v>#NAME?</v>
      </c>
      <c r="H38" s="186" t="e">
        <f t="shared" ca="1" si="1"/>
        <v>#NAME?</v>
      </c>
      <c r="I38" s="176" t="e">
        <f ca="1">_xll.qlFuturesConvAdjustmentQuote($H38,IborIndex,$D38,$F38,Volatility,MeanReversion,Permanent,Trigger,ObjectOverwrite)</f>
        <v>#NAME?</v>
      </c>
      <c r="J38" s="232" t="e">
        <f ca="1">_xll.ohRangeRetrieveError(I38)</f>
        <v>#NAME?</v>
      </c>
      <c r="K38" s="205"/>
      <c r="M38" s="264"/>
      <c r="N38" s="98">
        <v>34</v>
      </c>
      <c r="O38" s="98" t="b">
        <v>1</v>
      </c>
      <c r="P38" s="99" t="e">
        <f ca="1"/>
        <v>#NAME?</v>
      </c>
      <c r="Q38" s="100" t="e">
        <f ca="1"/>
        <v>#NAME?</v>
      </c>
      <c r="R38" s="99" t="e">
        <f ca="1"/>
        <v>#NAME?</v>
      </c>
      <c r="S38" s="391" t="s">
        <v>210</v>
      </c>
      <c r="T38" s="380" t="s">
        <v>210</v>
      </c>
      <c r="U38" s="380" t="s">
        <v>210</v>
      </c>
      <c r="V38" s="380" t="s">
        <v>210</v>
      </c>
      <c r="W38" s="380" t="s">
        <v>210</v>
      </c>
      <c r="X38" s="222" t="e">
        <f t="shared" ca="1" si="2"/>
        <v>#NAME?</v>
      </c>
      <c r="Y38" s="222" t="e">
        <f t="shared" ca="1" si="3"/>
        <v>#NAME?</v>
      </c>
      <c r="Z38" s="265"/>
      <c r="AA38" s="105" t="e">
        <v>#NUM!</v>
      </c>
      <c r="AB38" s="265"/>
      <c r="AC38" s="222" t="e">
        <v>#NUM!</v>
      </c>
      <c r="AD38" s="258" t="e">
        <f ca="1">_xll.qlSimpleQuoteSetValue(F38,AC38,Trigger)</f>
        <v>#NAME?</v>
      </c>
      <c r="AE38" s="205"/>
    </row>
    <row r="39" spans="1:31" x14ac:dyDescent="0.2">
      <c r="A39" s="264"/>
      <c r="B39" s="52">
        <v>35</v>
      </c>
      <c r="C39" s="91" t="b">
        <v>1</v>
      </c>
      <c r="D39" s="52" t="e">
        <f ca="1"/>
        <v>#NAME?</v>
      </c>
      <c r="E39" s="186" t="e">
        <f t="shared" ca="1" si="4"/>
        <v>#NAME?</v>
      </c>
      <c r="F39" s="176" t="e">
        <f ca="1">_xll.qlSimpleQuote(E39,,PriceTickValue,Permanent,Trigger,ObjectOverwrite)</f>
        <v>#NAME?</v>
      </c>
      <c r="G39" s="232" t="e">
        <f ca="1">_xll.ohRangeRetrieveError(F39)</f>
        <v>#NAME?</v>
      </c>
      <c r="H39" s="186" t="e">
        <f t="shared" ca="1" si="1"/>
        <v>#NAME?</v>
      </c>
      <c r="I39" s="176" t="e">
        <f ca="1">_xll.qlFuturesConvAdjustmentQuote($H39,IborIndex,$D39,$F39,Volatility,MeanReversion,Permanent,Trigger,ObjectOverwrite)</f>
        <v>#NAME?</v>
      </c>
      <c r="J39" s="232" t="e">
        <f ca="1">_xll.ohRangeRetrieveError(I39)</f>
        <v>#NAME?</v>
      </c>
      <c r="K39" s="205"/>
      <c r="M39" s="264"/>
      <c r="N39" s="98">
        <v>35</v>
      </c>
      <c r="O39" s="98" t="b">
        <v>1</v>
      </c>
      <c r="P39" s="99" t="e">
        <f ca="1"/>
        <v>#NAME?</v>
      </c>
      <c r="Q39" s="100" t="e">
        <f ca="1"/>
        <v>#NAME?</v>
      </c>
      <c r="R39" s="99" t="e">
        <f ca="1"/>
        <v>#NAME?</v>
      </c>
      <c r="S39" s="391" t="s">
        <v>210</v>
      </c>
      <c r="T39" s="380" t="s">
        <v>210</v>
      </c>
      <c r="U39" s="380" t="s">
        <v>210</v>
      </c>
      <c r="V39" s="380" t="s">
        <v>210</v>
      </c>
      <c r="W39" s="380" t="s">
        <v>210</v>
      </c>
      <c r="X39" s="222" t="e">
        <f t="shared" ca="1" si="2"/>
        <v>#NAME?</v>
      </c>
      <c r="Y39" s="222" t="e">
        <f t="shared" ca="1" si="3"/>
        <v>#NAME?</v>
      </c>
      <c r="Z39" s="265"/>
      <c r="AA39" s="105" t="e">
        <v>#NUM!</v>
      </c>
      <c r="AB39" s="265"/>
      <c r="AC39" s="222" t="e">
        <v>#NUM!</v>
      </c>
      <c r="AD39" s="258" t="e">
        <f ca="1">_xll.qlSimpleQuoteSetValue(F39,AC39,Trigger)</f>
        <v>#NAME?</v>
      </c>
      <c r="AE39" s="205"/>
    </row>
    <row r="40" spans="1:31" x14ac:dyDescent="0.2">
      <c r="A40" s="264"/>
      <c r="B40" s="52">
        <v>36</v>
      </c>
      <c r="C40" s="91" t="b">
        <v>1</v>
      </c>
      <c r="D40" s="52" t="e">
        <f ca="1"/>
        <v>#NAME?</v>
      </c>
      <c r="E40" s="186" t="e">
        <f t="shared" ca="1" si="4"/>
        <v>#NAME?</v>
      </c>
      <c r="F40" s="176" t="e">
        <f ca="1">_xll.qlSimpleQuote(E40,,PriceTickValue,Permanent,Trigger,ObjectOverwrite)</f>
        <v>#NAME?</v>
      </c>
      <c r="G40" s="232" t="e">
        <f ca="1">_xll.ohRangeRetrieveError(F40)</f>
        <v>#NAME?</v>
      </c>
      <c r="H40" s="186" t="e">
        <f t="shared" ca="1" si="1"/>
        <v>#NAME?</v>
      </c>
      <c r="I40" s="176" t="e">
        <f ca="1">_xll.qlFuturesConvAdjustmentQuote($H40,IborIndex,$D40,$F40,Volatility,MeanReversion,Permanent,Trigger,ObjectOverwrite)</f>
        <v>#NAME?</v>
      </c>
      <c r="J40" s="232" t="e">
        <f ca="1">_xll.ohRangeRetrieveError(I40)</f>
        <v>#NAME?</v>
      </c>
      <c r="K40" s="205"/>
      <c r="M40" s="264"/>
      <c r="N40" s="98">
        <v>36</v>
      </c>
      <c r="O40" s="98" t="b">
        <v>1</v>
      </c>
      <c r="P40" s="99" t="e">
        <f ca="1"/>
        <v>#NAME?</v>
      </c>
      <c r="Q40" s="100" t="e">
        <f ca="1"/>
        <v>#NAME?</v>
      </c>
      <c r="R40" s="99" t="e">
        <f ca="1"/>
        <v>#NAME?</v>
      </c>
      <c r="S40" s="391" t="s">
        <v>210</v>
      </c>
      <c r="T40" s="380" t="s">
        <v>210</v>
      </c>
      <c r="U40" s="380" t="s">
        <v>210</v>
      </c>
      <c r="V40" s="380" t="s">
        <v>210</v>
      </c>
      <c r="W40" s="380" t="s">
        <v>210</v>
      </c>
      <c r="X40" s="222" t="e">
        <f t="shared" ca="1" si="2"/>
        <v>#NAME?</v>
      </c>
      <c r="Y40" s="222" t="e">
        <f t="shared" ca="1" si="3"/>
        <v>#NAME?</v>
      </c>
      <c r="Z40" s="265"/>
      <c r="AA40" s="105" t="e">
        <v>#NUM!</v>
      </c>
      <c r="AB40" s="265"/>
      <c r="AC40" s="222" t="e">
        <v>#NUM!</v>
      </c>
      <c r="AD40" s="258" t="e">
        <f ca="1">_xll.qlSimpleQuoteSetValue(F40,AC40,Trigger)</f>
        <v>#NAME?</v>
      </c>
      <c r="AE40" s="205"/>
    </row>
    <row r="41" spans="1:31" x14ac:dyDescent="0.2">
      <c r="A41" s="264"/>
      <c r="B41" s="52">
        <v>37</v>
      </c>
      <c r="C41" s="91" t="b">
        <v>1</v>
      </c>
      <c r="D41" s="52" t="e">
        <f ca="1"/>
        <v>#NAME?</v>
      </c>
      <c r="E41" s="186" t="e">
        <f t="shared" ca="1" si="4"/>
        <v>#NAME?</v>
      </c>
      <c r="F41" s="176" t="e">
        <f ca="1">_xll.qlSimpleQuote(E41,,PriceTickValue,Permanent,Trigger,ObjectOverwrite)</f>
        <v>#NAME?</v>
      </c>
      <c r="G41" s="232" t="e">
        <f ca="1">_xll.ohRangeRetrieveError(F41)</f>
        <v>#NAME?</v>
      </c>
      <c r="H41" s="186" t="e">
        <f t="shared" ca="1" si="1"/>
        <v>#NAME?</v>
      </c>
      <c r="I41" s="176" t="e">
        <f ca="1">_xll.qlFuturesConvAdjustmentQuote($H41,IborIndex,$D41,$F41,Volatility,MeanReversion,Permanent,Trigger,ObjectOverwrite)</f>
        <v>#NAME?</v>
      </c>
      <c r="J41" s="232" t="e">
        <f ca="1">_xll.ohRangeRetrieveError(I41)</f>
        <v>#NAME?</v>
      </c>
      <c r="K41" s="205"/>
      <c r="M41" s="264"/>
      <c r="N41" s="98">
        <v>37</v>
      </c>
      <c r="O41" s="98" t="b">
        <v>1</v>
      </c>
      <c r="P41" s="99" t="e">
        <f ca="1"/>
        <v>#NAME?</v>
      </c>
      <c r="Q41" s="100" t="e">
        <f ca="1"/>
        <v>#NAME?</v>
      </c>
      <c r="R41" s="99" t="e">
        <f ca="1"/>
        <v>#NAME?</v>
      </c>
      <c r="S41" s="391" t="s">
        <v>210</v>
      </c>
      <c r="T41" s="380" t="s">
        <v>210</v>
      </c>
      <c r="U41" s="380" t="s">
        <v>210</v>
      </c>
      <c r="V41" s="380" t="s">
        <v>210</v>
      </c>
      <c r="W41" s="380" t="s">
        <v>210</v>
      </c>
      <c r="X41" s="222" t="e">
        <f t="shared" ca="1" si="2"/>
        <v>#NAME?</v>
      </c>
      <c r="Y41" s="222" t="e">
        <f t="shared" ca="1" si="3"/>
        <v>#NAME?</v>
      </c>
      <c r="Z41" s="265"/>
      <c r="AA41" s="105" t="e">
        <v>#NUM!</v>
      </c>
      <c r="AB41" s="265"/>
      <c r="AC41" s="222" t="e">
        <v>#NUM!</v>
      </c>
      <c r="AD41" s="258" t="e">
        <f ca="1">_xll.qlSimpleQuoteSetValue(F41,AC41,Trigger)</f>
        <v>#NAME?</v>
      </c>
      <c r="AE41" s="205"/>
    </row>
    <row r="42" spans="1:31" x14ac:dyDescent="0.2">
      <c r="A42" s="264"/>
      <c r="B42" s="52">
        <v>38</v>
      </c>
      <c r="C42" s="91" t="b">
        <v>1</v>
      </c>
      <c r="D42" s="52" t="e">
        <f ca="1"/>
        <v>#NAME?</v>
      </c>
      <c r="E42" s="186" t="e">
        <f t="shared" ca="1" si="4"/>
        <v>#NAME?</v>
      </c>
      <c r="F42" s="176" t="e">
        <f ca="1">_xll.qlSimpleQuote(E42,,PriceTickValue,Permanent,Trigger,ObjectOverwrite)</f>
        <v>#NAME?</v>
      </c>
      <c r="G42" s="232" t="e">
        <f ca="1">_xll.ohRangeRetrieveError(F42)</f>
        <v>#NAME?</v>
      </c>
      <c r="H42" s="186" t="e">
        <f t="shared" ca="1" si="1"/>
        <v>#NAME?</v>
      </c>
      <c r="I42" s="176" t="e">
        <f ca="1">_xll.qlFuturesConvAdjustmentQuote($H42,IborIndex,$D42,$F42,Volatility,MeanReversion,Permanent,Trigger,ObjectOverwrite)</f>
        <v>#NAME?</v>
      </c>
      <c r="J42" s="232" t="e">
        <f ca="1">_xll.ohRangeRetrieveError(I42)</f>
        <v>#NAME?</v>
      </c>
      <c r="K42" s="205"/>
      <c r="M42" s="264"/>
      <c r="N42" s="98">
        <v>38</v>
      </c>
      <c r="O42" s="98" t="b">
        <v>1</v>
      </c>
      <c r="P42" s="99" t="e">
        <f ca="1"/>
        <v>#NAME?</v>
      </c>
      <c r="Q42" s="100" t="e">
        <f ca="1"/>
        <v>#NAME?</v>
      </c>
      <c r="R42" s="99" t="e">
        <f ca="1"/>
        <v>#NAME?</v>
      </c>
      <c r="S42" s="391" t="s">
        <v>210</v>
      </c>
      <c r="T42" s="380" t="s">
        <v>210</v>
      </c>
      <c r="U42" s="380" t="s">
        <v>210</v>
      </c>
      <c r="V42" s="380" t="s">
        <v>210</v>
      </c>
      <c r="W42" s="380" t="s">
        <v>210</v>
      </c>
      <c r="X42" s="222" t="e">
        <f t="shared" ca="1" si="2"/>
        <v>#NAME?</v>
      </c>
      <c r="Y42" s="222" t="e">
        <f t="shared" ca="1" si="3"/>
        <v>#NAME?</v>
      </c>
      <c r="Z42" s="265"/>
      <c r="AA42" s="105" t="e">
        <v>#NUM!</v>
      </c>
      <c r="AB42" s="265"/>
      <c r="AC42" s="222" t="e">
        <v>#NUM!</v>
      </c>
      <c r="AD42" s="258" t="e">
        <f ca="1">_xll.qlSimpleQuoteSetValue(F42,AC42,Trigger)</f>
        <v>#NAME?</v>
      </c>
      <c r="AE42" s="205"/>
    </row>
    <row r="43" spans="1:31" x14ac:dyDescent="0.2">
      <c r="A43" s="264"/>
      <c r="B43" s="52">
        <v>39</v>
      </c>
      <c r="C43" s="91" t="b">
        <v>1</v>
      </c>
      <c r="D43" s="52" t="e">
        <f ca="1"/>
        <v>#NAME?</v>
      </c>
      <c r="E43" s="186" t="e">
        <f t="shared" ca="1" si="4"/>
        <v>#NAME?</v>
      </c>
      <c r="F43" s="176" t="e">
        <f ca="1">_xll.qlSimpleQuote(E43,,PriceTickValue,Permanent,Trigger,ObjectOverwrite)</f>
        <v>#NAME?</v>
      </c>
      <c r="G43" s="232" t="e">
        <f ca="1">_xll.ohRangeRetrieveError(F43)</f>
        <v>#NAME?</v>
      </c>
      <c r="H43" s="186" t="e">
        <f t="shared" ca="1" si="1"/>
        <v>#NAME?</v>
      </c>
      <c r="I43" s="176" t="e">
        <f ca="1">_xll.qlFuturesConvAdjustmentQuote($H43,IborIndex,$D43,$F43,Volatility,MeanReversion,Permanent,Trigger,ObjectOverwrite)</f>
        <v>#NAME?</v>
      </c>
      <c r="J43" s="232" t="e">
        <f ca="1">_xll.ohRangeRetrieveError(I43)</f>
        <v>#NAME?</v>
      </c>
      <c r="K43" s="205"/>
      <c r="M43" s="264"/>
      <c r="N43" s="98">
        <v>39</v>
      </c>
      <c r="O43" s="98" t="b">
        <v>1</v>
      </c>
      <c r="P43" s="99" t="e">
        <f ca="1"/>
        <v>#NAME?</v>
      </c>
      <c r="Q43" s="100" t="e">
        <f ca="1"/>
        <v>#NAME?</v>
      </c>
      <c r="R43" s="99" t="e">
        <f ca="1"/>
        <v>#NAME?</v>
      </c>
      <c r="S43" s="391" t="s">
        <v>210</v>
      </c>
      <c r="T43" s="380" t="s">
        <v>210</v>
      </c>
      <c r="U43" s="380" t="s">
        <v>210</v>
      </c>
      <c r="V43" s="380" t="s">
        <v>210</v>
      </c>
      <c r="W43" s="380" t="s">
        <v>210</v>
      </c>
      <c r="X43" s="222" t="e">
        <f t="shared" ca="1" si="2"/>
        <v>#NAME?</v>
      </c>
      <c r="Y43" s="222" t="e">
        <f t="shared" ca="1" si="3"/>
        <v>#NAME?</v>
      </c>
      <c r="Z43" s="265"/>
      <c r="AA43" s="105" t="e">
        <v>#NUM!</v>
      </c>
      <c r="AB43" s="265"/>
      <c r="AC43" s="222" t="e">
        <v>#NUM!</v>
      </c>
      <c r="AD43" s="258" t="e">
        <f ca="1">_xll.qlSimpleQuoteSetValue(F43,AC43,Trigger)</f>
        <v>#NAME?</v>
      </c>
      <c r="AE43" s="205"/>
    </row>
    <row r="44" spans="1:31" x14ac:dyDescent="0.2">
      <c r="A44" s="264"/>
      <c r="B44" s="52">
        <v>40</v>
      </c>
      <c r="C44" s="91" t="b">
        <v>1</v>
      </c>
      <c r="D44" s="52" t="e">
        <f ca="1"/>
        <v>#NAME?</v>
      </c>
      <c r="E44" s="186" t="e">
        <f t="shared" ca="1" si="4"/>
        <v>#NAME?</v>
      </c>
      <c r="F44" s="176" t="e">
        <f ca="1">_xll.qlSimpleQuote(E44,,PriceTickValue,Permanent,Trigger,ObjectOverwrite)</f>
        <v>#NAME?</v>
      </c>
      <c r="G44" s="232" t="e">
        <f ca="1">_xll.ohRangeRetrieveError(F44)</f>
        <v>#NAME?</v>
      </c>
      <c r="H44" s="186" t="e">
        <f t="shared" ca="1" si="1"/>
        <v>#NAME?</v>
      </c>
      <c r="I44" s="176" t="e">
        <f ca="1">_xll.qlFuturesConvAdjustmentQuote($H44,IborIndex,$D44,$F44,Volatility,MeanReversion,Permanent,Trigger,ObjectOverwrite)</f>
        <v>#NAME?</v>
      </c>
      <c r="J44" s="232" t="e">
        <f ca="1">_xll.ohRangeRetrieveError(I44)</f>
        <v>#NAME?</v>
      </c>
      <c r="K44" s="205"/>
      <c r="M44" s="264"/>
      <c r="N44" s="98">
        <v>40</v>
      </c>
      <c r="O44" s="98" t="b">
        <v>1</v>
      </c>
      <c r="P44" s="99" t="e">
        <f ca="1"/>
        <v>#NAME?</v>
      </c>
      <c r="Q44" s="100" t="e">
        <f ca="1"/>
        <v>#NAME?</v>
      </c>
      <c r="R44" s="99" t="e">
        <f ca="1"/>
        <v>#NAME?</v>
      </c>
      <c r="S44" s="391" t="s">
        <v>210</v>
      </c>
      <c r="T44" s="380" t="s">
        <v>210</v>
      </c>
      <c r="U44" s="380" t="s">
        <v>210</v>
      </c>
      <c r="V44" s="380" t="s">
        <v>210</v>
      </c>
      <c r="W44" s="380" t="s">
        <v>210</v>
      </c>
      <c r="X44" s="222" t="e">
        <f t="shared" ca="1" si="2"/>
        <v>#NAME?</v>
      </c>
      <c r="Y44" s="222" t="e">
        <f t="shared" ca="1" si="3"/>
        <v>#NAME?</v>
      </c>
      <c r="Z44" s="265"/>
      <c r="AA44" s="105" t="e">
        <v>#NUM!</v>
      </c>
      <c r="AB44" s="265"/>
      <c r="AC44" s="222" t="e">
        <v>#NUM!</v>
      </c>
      <c r="AD44" s="258" t="e">
        <f ca="1">_xll.qlSimpleQuoteSetValue(F44,AC44,Trigger)</f>
        <v>#NAME?</v>
      </c>
      <c r="AE44" s="205"/>
    </row>
    <row r="45" spans="1:31" x14ac:dyDescent="0.2">
      <c r="A45" s="264"/>
      <c r="B45" s="52">
        <v>41</v>
      </c>
      <c r="C45" s="91" t="b">
        <v>1</v>
      </c>
      <c r="D45" s="52" t="e">
        <f ca="1"/>
        <v>#NAME?</v>
      </c>
      <c r="E45" s="186" t="e">
        <f t="shared" ca="1" si="4"/>
        <v>#NAME?</v>
      </c>
      <c r="F45" s="176" t="e">
        <f ca="1">_xll.qlSimpleQuote(E45,,PriceTickValue,Permanent,Trigger,ObjectOverwrite)</f>
        <v>#NAME?</v>
      </c>
      <c r="G45" s="232" t="e">
        <f ca="1">_xll.ohRangeRetrieveError(F45)</f>
        <v>#NAME?</v>
      </c>
      <c r="H45" s="186" t="e">
        <f t="shared" ca="1" si="1"/>
        <v>#NAME?</v>
      </c>
      <c r="I45" s="176" t="e">
        <f ca="1">_xll.qlFuturesConvAdjustmentQuote($H45,IborIndex,$D45,$F45,Volatility,MeanReversion,Permanent,Trigger,ObjectOverwrite)</f>
        <v>#NAME?</v>
      </c>
      <c r="J45" s="232" t="e">
        <f ca="1">_xll.ohRangeRetrieveError(I45)</f>
        <v>#NAME?</v>
      </c>
      <c r="K45" s="205"/>
      <c r="M45" s="264"/>
      <c r="N45" s="98">
        <v>41</v>
      </c>
      <c r="O45" s="98" t="b">
        <v>1</v>
      </c>
      <c r="P45" s="99" t="e">
        <f ca="1"/>
        <v>#NAME?</v>
      </c>
      <c r="Q45" s="100" t="e">
        <f ca="1"/>
        <v>#NAME?</v>
      </c>
      <c r="R45" s="99" t="e">
        <f ca="1"/>
        <v>#NAME?</v>
      </c>
      <c r="S45" s="391" t="s">
        <v>210</v>
      </c>
      <c r="T45" s="380" t="s">
        <v>210</v>
      </c>
      <c r="U45" s="380" t="s">
        <v>210</v>
      </c>
      <c r="V45" s="380" t="s">
        <v>210</v>
      </c>
      <c r="W45" s="380" t="s">
        <v>210</v>
      </c>
      <c r="X45" s="222" t="e">
        <f t="shared" ca="1" si="2"/>
        <v>#NAME?</v>
      </c>
      <c r="Y45" s="222" t="e">
        <f t="shared" ca="1" si="3"/>
        <v>#NAME?</v>
      </c>
      <c r="Z45" s="265"/>
      <c r="AA45" s="105" t="e">
        <v>#NUM!</v>
      </c>
      <c r="AB45" s="265"/>
      <c r="AC45" s="222" t="e">
        <v>#NUM!</v>
      </c>
      <c r="AD45" s="258" t="e">
        <f ca="1">_xll.qlSimpleQuoteSetValue(F45,AC45,Trigger)</f>
        <v>#NAME?</v>
      </c>
      <c r="AE45" s="205"/>
    </row>
    <row r="46" spans="1:31" x14ac:dyDescent="0.2">
      <c r="A46" s="264"/>
      <c r="B46" s="54">
        <v>42</v>
      </c>
      <c r="C46" s="92" t="b">
        <v>1</v>
      </c>
      <c r="D46" s="54" t="e">
        <f ca="1"/>
        <v>#NAME?</v>
      </c>
      <c r="E46" s="187" t="e">
        <f t="shared" ca="1" si="4"/>
        <v>#NAME?</v>
      </c>
      <c r="F46" s="177" t="e">
        <f ca="1">_xll.qlSimpleQuote(E46,,PriceTickValue,Permanent,Trigger,ObjectOverwrite)</f>
        <v>#NAME?</v>
      </c>
      <c r="G46" s="233" t="e">
        <f ca="1">_xll.ohRangeRetrieveError(F46)</f>
        <v>#NAME?</v>
      </c>
      <c r="H46" s="187" t="e">
        <f t="shared" ca="1" si="1"/>
        <v>#NAME?</v>
      </c>
      <c r="I46" s="177" t="e">
        <f ca="1">_xll.qlFuturesConvAdjustmentQuote($H46,IborIndex,$D46,$F46,Volatility,MeanReversion,Permanent,Trigger,ObjectOverwrite)</f>
        <v>#NAME?</v>
      </c>
      <c r="J46" s="233" t="e">
        <f ca="1">_xll.ohRangeRetrieveError(I46)</f>
        <v>#NAME?</v>
      </c>
      <c r="K46" s="205"/>
      <c r="M46" s="264"/>
      <c r="N46" s="101">
        <v>42</v>
      </c>
      <c r="O46" s="101" t="b">
        <v>1</v>
      </c>
      <c r="P46" s="102" t="e">
        <f ca="1"/>
        <v>#NAME?</v>
      </c>
      <c r="Q46" s="103" t="e">
        <f ca="1"/>
        <v>#NAME?</v>
      </c>
      <c r="R46" s="102" t="e">
        <f ca="1"/>
        <v>#NAME?</v>
      </c>
      <c r="S46" s="392" t="s">
        <v>210</v>
      </c>
      <c r="T46" s="381" t="s">
        <v>210</v>
      </c>
      <c r="U46" s="381" t="s">
        <v>210</v>
      </c>
      <c r="V46" s="381" t="s">
        <v>210</v>
      </c>
      <c r="W46" s="381" t="s">
        <v>210</v>
      </c>
      <c r="X46" s="224" t="e">
        <f t="shared" ca="1" si="2"/>
        <v>#NAME?</v>
      </c>
      <c r="Y46" s="224" t="e">
        <f t="shared" ca="1" si="3"/>
        <v>#NAME?</v>
      </c>
      <c r="Z46" s="265"/>
      <c r="AA46" s="106" t="e">
        <v>#NUM!</v>
      </c>
      <c r="AB46" s="265"/>
      <c r="AC46" s="224" t="e">
        <v>#NUM!</v>
      </c>
      <c r="AD46" s="259" t="e">
        <f ca="1">_xll.qlSimpleQuoteSetValue(F46,AC46,Trigger)</f>
        <v>#NAME?</v>
      </c>
      <c r="AE46" s="205"/>
    </row>
    <row r="47" spans="1:31" x14ac:dyDescent="0.2">
      <c r="A47" s="266"/>
      <c r="B47" s="207"/>
      <c r="C47" s="207"/>
      <c r="D47" s="207"/>
      <c r="E47" s="207"/>
      <c r="F47" s="207"/>
      <c r="G47" s="207"/>
      <c r="H47" s="207"/>
      <c r="I47" s="207"/>
      <c r="J47" s="207"/>
      <c r="K47" s="209"/>
      <c r="M47" s="266"/>
      <c r="N47" s="207"/>
      <c r="O47" s="207"/>
      <c r="P47" s="207"/>
      <c r="Q47" s="207"/>
      <c r="R47" s="207"/>
      <c r="S47" s="207"/>
      <c r="T47" s="207"/>
      <c r="U47" s="207"/>
      <c r="V47" s="207"/>
      <c r="W47" s="207"/>
      <c r="X47" s="207"/>
      <c r="Y47" s="207"/>
      <c r="Z47" s="207"/>
      <c r="AA47" s="207"/>
      <c r="AB47" s="207"/>
      <c r="AC47" s="207"/>
      <c r="AD47" s="207"/>
      <c r="AE47" s="209"/>
    </row>
  </sheetData>
  <conditionalFormatting sqref="AD5:AD25">
    <cfRule type="cellIs" dxfId="33" priority="3" stopIfTrue="1" operator="greaterThan">
      <formula>0</formula>
    </cfRule>
    <cfRule type="cellIs" dxfId="32" priority="4" stopIfTrue="1" operator="lessThan">
      <formula>0</formula>
    </cfRule>
  </conditionalFormatting>
  <conditionalFormatting sqref="AD26:AD46">
    <cfRule type="cellIs" dxfId="31" priority="1" stopIfTrue="1" operator="greaterThan">
      <formula>0</formula>
    </cfRule>
    <cfRule type="cellIs" dxfId="30" priority="2" stopIfTrue="1" operator="lessThan">
      <formula>0</formula>
    </cfRule>
  </conditionalFormatting>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Z7"/>
  <sheetViews>
    <sheetView showGridLines="0" topLeftCell="F1" workbookViewId="0">
      <selection activeCell="Z3" sqref="Z3"/>
    </sheetView>
  </sheetViews>
  <sheetFormatPr defaultRowHeight="11.25" outlineLevelCol="1" x14ac:dyDescent="0.2"/>
  <cols>
    <col min="1" max="1" width="2.7109375" style="2" hidden="1" customWidth="1" outlineLevel="1"/>
    <col min="2" max="2" width="26.5703125" style="2" hidden="1" customWidth="1" outlineLevel="1"/>
    <col min="3" max="3" width="31.7109375" style="2" hidden="1" customWidth="1" outlineLevel="1"/>
    <col min="4" max="4" width="25.7109375" style="2" hidden="1" customWidth="1" outlineLevel="1"/>
    <col min="5" max="5" width="2.7109375" style="2" hidden="1" customWidth="1" outlineLevel="1"/>
    <col min="6" max="6" width="2.7109375" style="2" customWidth="1" collapsed="1"/>
    <col min="7" max="10" width="2.7109375" style="2" customWidth="1"/>
    <col min="11" max="11" width="10" style="2" bestFit="1" customWidth="1"/>
    <col min="12" max="12" width="15.140625" style="2" bestFit="1" customWidth="1"/>
    <col min="13" max="13" width="6" style="2" bestFit="1" customWidth="1"/>
    <col min="14" max="14" width="2.7109375" style="2" customWidth="1"/>
    <col min="15" max="15" width="15.140625" style="2" bestFit="1" customWidth="1"/>
    <col min="16" max="16" width="10.7109375" style="2" customWidth="1"/>
    <col min="17" max="17" width="2.7109375" style="2" customWidth="1"/>
    <col min="18" max="18" width="10.7109375" style="2" customWidth="1"/>
    <col min="19" max="19" width="2.7109375" style="2" customWidth="1"/>
    <col min="20" max="21" width="10.7109375" style="2" customWidth="1"/>
    <col min="22" max="23" width="2.7109375" style="2" customWidth="1"/>
    <col min="24" max="16384" width="9.140625" style="2"/>
  </cols>
  <sheetData>
    <row r="1" spans="1:26" x14ac:dyDescent="0.2">
      <c r="A1" s="72"/>
      <c r="B1" s="70"/>
      <c r="C1" s="70"/>
      <c r="D1" s="70"/>
      <c r="E1" s="71"/>
      <c r="G1" s="274"/>
      <c r="H1" s="166"/>
      <c r="I1" s="166"/>
      <c r="J1" s="166"/>
      <c r="K1" s="166"/>
      <c r="L1" s="166"/>
      <c r="M1" s="166"/>
      <c r="N1" s="166"/>
      <c r="O1" s="166"/>
      <c r="P1" s="166"/>
      <c r="Q1" s="166"/>
      <c r="R1" s="166"/>
      <c r="S1" s="166"/>
      <c r="T1" s="166"/>
      <c r="U1" s="166"/>
      <c r="V1" s="203"/>
    </row>
    <row r="2" spans="1:26" x14ac:dyDescent="0.2">
      <c r="A2" s="72"/>
      <c r="B2" s="40"/>
      <c r="C2" s="40"/>
      <c r="D2" s="19"/>
      <c r="E2" s="73"/>
      <c r="G2" s="204"/>
      <c r="H2" s="162"/>
      <c r="I2" s="162"/>
      <c r="J2" s="162"/>
      <c r="K2" s="162"/>
      <c r="L2" s="249" t="s">
        <v>88</v>
      </c>
      <c r="M2" s="162"/>
      <c r="N2" s="162"/>
      <c r="O2" s="162"/>
      <c r="P2" s="162"/>
      <c r="Q2" s="162"/>
      <c r="R2" s="162"/>
      <c r="S2" s="162"/>
      <c r="T2" s="162"/>
      <c r="U2" s="184" t="e">
        <f ca="1">_xll.ohTrigger(U5:U6)</f>
        <v>#NAME?</v>
      </c>
      <c r="V2" s="205"/>
      <c r="Y2" s="569" t="s">
        <v>268</v>
      </c>
      <c r="Z2" s="569">
        <f>GeneralSettings_MKT!Trigger</f>
        <v>42334.957071759258</v>
      </c>
    </row>
    <row r="3" spans="1:26" x14ac:dyDescent="0.2">
      <c r="A3" s="19"/>
      <c r="B3" s="40"/>
      <c r="C3" s="40"/>
      <c r="D3" s="40"/>
      <c r="E3" s="73"/>
      <c r="G3" s="204"/>
      <c r="H3" s="162"/>
      <c r="I3" s="162"/>
      <c r="J3" s="162"/>
      <c r="K3" s="162"/>
      <c r="L3" s="162"/>
      <c r="M3" s="162"/>
      <c r="N3" s="162"/>
      <c r="O3" s="162"/>
      <c r="P3" s="162"/>
      <c r="Q3" s="162"/>
      <c r="R3" s="162"/>
      <c r="S3" s="162"/>
      <c r="T3" s="162"/>
      <c r="U3" s="198"/>
      <c r="V3" s="205"/>
      <c r="Y3" s="569" t="s">
        <v>269</v>
      </c>
      <c r="Z3" s="570" t="e">
        <f ca="1">_xll.ohTrigger(U5:U6)</f>
        <v>#NAME?</v>
      </c>
    </row>
    <row r="4" spans="1:26" ht="21" customHeight="1" x14ac:dyDescent="0.2">
      <c r="A4" s="107"/>
      <c r="B4" s="88" t="s">
        <v>129</v>
      </c>
      <c r="C4" s="109" t="s">
        <v>147</v>
      </c>
      <c r="D4" s="110" t="s">
        <v>146</v>
      </c>
      <c r="E4" s="108"/>
      <c r="G4" s="204"/>
      <c r="H4" s="210"/>
      <c r="I4" s="249"/>
      <c r="J4" s="181"/>
      <c r="K4" s="181"/>
      <c r="L4" s="267" t="e">
        <f ca="1">_xll.RData(L5,M4,,ReutersRtMode,,M5)</f>
        <v>#NAME?</v>
      </c>
      <c r="M4" s="268" t="s">
        <v>100</v>
      </c>
      <c r="N4" s="269"/>
      <c r="O4" s="803" t="s">
        <v>105</v>
      </c>
      <c r="P4" s="804"/>
      <c r="Q4" s="269"/>
      <c r="R4" s="172" t="s">
        <v>97</v>
      </c>
      <c r="S4" s="270"/>
      <c r="T4" s="172" t="s">
        <v>96</v>
      </c>
      <c r="U4" s="172" t="s">
        <v>95</v>
      </c>
      <c r="V4" s="205"/>
    </row>
    <row r="5" spans="1:26" x14ac:dyDescent="0.2">
      <c r="A5" s="107"/>
      <c r="B5" s="111" t="str">
        <f>Currency&amp;"HW_Volatility"&amp;QuoteSuffix</f>
        <v>GBPHW_Volatility_Quote</v>
      </c>
      <c r="C5" s="111" t="e">
        <f ca="1">_xll.qlSimpleQuote(B5,,,Permanent,Trigger,ObjectOverwrite)</f>
        <v>#NAME?</v>
      </c>
      <c r="D5" s="112" t="e">
        <f ca="1">_xll.ohRangeRetrieveError(C5)</f>
        <v>#NAME?</v>
      </c>
      <c r="E5" s="108"/>
      <c r="G5" s="204"/>
      <c r="H5" s="364" t="s">
        <v>52</v>
      </c>
      <c r="I5" s="116" t="s">
        <v>174</v>
      </c>
      <c r="J5" s="117" t="s">
        <v>175</v>
      </c>
      <c r="K5" s="117" t="str">
        <f>I5&amp;H5&amp;J5&amp;"ATM"</f>
        <v>GB4Y3LATM</v>
      </c>
      <c r="L5" s="171" t="str">
        <f>K5&amp;"="&amp;Contributor</f>
        <v>GB4Y3LATM=ICAP</v>
      </c>
      <c r="M5" s="389">
        <v>62.66</v>
      </c>
      <c r="N5" s="269"/>
      <c r="O5" s="216" t="s">
        <v>104</v>
      </c>
      <c r="P5" s="271">
        <f>M5/100*IF(ISNUMBER(Swap3M4Y),Swap3M4Y/100,Swap6M4Y/100)</f>
        <v>7.224697999999999E-3</v>
      </c>
      <c r="Q5" s="269"/>
      <c r="R5" s="271">
        <v>7.224697999999999E-3</v>
      </c>
      <c r="S5" s="270"/>
      <c r="T5" s="271">
        <f t="array" ref="T5:T6">QuoteStatic</f>
        <v>7.224697999999999E-3</v>
      </c>
      <c r="U5" s="271" t="e">
        <f ca="1">_xll.qlSimpleQuoteSetValue(C5,ROUND(T5,6),Trigger)</f>
        <v>#NAME?</v>
      </c>
      <c r="V5" s="205"/>
    </row>
    <row r="6" spans="1:26" x14ac:dyDescent="0.2">
      <c r="A6" s="107"/>
      <c r="B6" s="111" t="str">
        <f>Currency&amp;"HW_MeanReversion"&amp;QuoteSuffix</f>
        <v>GBPHW_MeanReversion_Quote</v>
      </c>
      <c r="C6" s="111" t="e">
        <f ca="1">_xll.qlSimpleQuote(B6,,,Permanent,Trigger,ObjectOverwrite)</f>
        <v>#NAME?</v>
      </c>
      <c r="D6" s="112" t="e">
        <f ca="1">_xll.ohRangeRetrieveError(C6)</f>
        <v>#NAME?</v>
      </c>
      <c r="E6" s="108"/>
      <c r="G6" s="204"/>
      <c r="H6" s="162"/>
      <c r="I6" s="162"/>
      <c r="J6" s="162"/>
      <c r="K6" s="162"/>
      <c r="L6" s="162"/>
      <c r="M6" s="162"/>
      <c r="N6" s="269"/>
      <c r="O6" s="272" t="s">
        <v>103</v>
      </c>
      <c r="P6" s="273">
        <v>0.03</v>
      </c>
      <c r="Q6" s="269"/>
      <c r="R6" s="273">
        <v>0.03</v>
      </c>
      <c r="S6" s="270"/>
      <c r="T6" s="273">
        <v>0.03</v>
      </c>
      <c r="U6" s="273" t="e">
        <f ca="1">_xll.qlSimpleQuoteSetValue(C6,ROUND(T6,6),Trigger)</f>
        <v>#NAME?</v>
      </c>
      <c r="V6" s="205"/>
    </row>
    <row r="7" spans="1:26" x14ac:dyDescent="0.2">
      <c r="A7" s="113"/>
      <c r="B7" s="114"/>
      <c r="C7" s="114"/>
      <c r="D7" s="114"/>
      <c r="E7" s="115"/>
      <c r="G7" s="206"/>
      <c r="H7" s="207"/>
      <c r="I7" s="207"/>
      <c r="J7" s="207"/>
      <c r="K7" s="207"/>
      <c r="L7" s="207"/>
      <c r="M7" s="207"/>
      <c r="N7" s="207"/>
      <c r="O7" s="207"/>
      <c r="P7" s="207"/>
      <c r="Q7" s="207"/>
      <c r="R7" s="207"/>
      <c r="S7" s="207"/>
      <c r="T7" s="207"/>
      <c r="U7" s="207"/>
      <c r="V7" s="209"/>
    </row>
  </sheetData>
  <mergeCells count="1">
    <mergeCell ref="O4:P4"/>
  </mergeCells>
  <dataValidations count="1">
    <dataValidation type="list" showInputMessage="1" showErrorMessage="1" sqref="L2">
      <formula1>Contributors</formula1>
    </dataValidation>
  </dataValidation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B42"/>
  <sheetViews>
    <sheetView topLeftCell="I1" workbookViewId="0">
      <selection activeCell="AB3" sqref="AB3"/>
    </sheetView>
  </sheetViews>
  <sheetFormatPr defaultRowHeight="11.25"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6" width="25.7109375" style="148" hidden="1" customWidth="1" outlineLevel="1"/>
    <col min="7" max="7" width="25.7109375" style="2" hidden="1" customWidth="1" outlineLevel="1"/>
    <col min="8" max="8" width="2.7109375" style="2" hidden="1" customWidth="1" outlineLevel="1"/>
    <col min="9" max="9" width="2.7109375" style="2" customWidth="1" collapsed="1"/>
    <col min="10" max="10" width="2.7109375" style="2" customWidth="1"/>
    <col min="11" max="13" width="4.28515625" style="2" customWidth="1"/>
    <col min="14" max="14" width="14.7109375" style="2" customWidth="1"/>
    <col min="15" max="15" width="18.7109375" style="2" customWidth="1"/>
    <col min="16" max="18" width="10.7109375" style="2" customWidth="1"/>
    <col min="19" max="19" width="10.7109375" style="229" customWidth="1"/>
    <col min="20" max="20" width="2.7109375" style="2" customWidth="1"/>
    <col min="21" max="21" width="10.7109375" style="2" customWidth="1"/>
    <col min="22" max="22" width="2.7109375" style="2" customWidth="1"/>
    <col min="23" max="24" width="10.7109375" style="2" customWidth="1"/>
    <col min="25" max="26" width="2.7109375" style="2" customWidth="1"/>
    <col min="27" max="16384" width="9.140625" style="2"/>
  </cols>
  <sheetData>
    <row r="1" spans="1:28" x14ac:dyDescent="0.2">
      <c r="A1" s="74"/>
      <c r="B1" s="40"/>
      <c r="C1" s="40"/>
      <c r="D1" s="40"/>
      <c r="E1" s="40"/>
      <c r="F1" s="75"/>
      <c r="G1" s="40"/>
      <c r="H1" s="73"/>
      <c r="J1" s="136" t="s">
        <v>153</v>
      </c>
      <c r="K1" s="137"/>
      <c r="L1" s="137"/>
      <c r="M1" s="137"/>
      <c r="N1" s="137"/>
      <c r="O1" s="137"/>
      <c r="P1" s="137"/>
      <c r="Q1" s="137"/>
      <c r="R1" s="137"/>
      <c r="S1" s="166"/>
      <c r="T1" s="137"/>
      <c r="U1" s="137"/>
      <c r="V1" s="137"/>
      <c r="W1" s="137"/>
      <c r="X1" s="137"/>
      <c r="Y1" s="138"/>
    </row>
    <row r="2" spans="1:28" x14ac:dyDescent="0.2">
      <c r="A2" s="40"/>
      <c r="B2" s="40"/>
      <c r="C2" s="40"/>
      <c r="D2" s="40"/>
      <c r="E2" s="40"/>
      <c r="F2" s="75"/>
      <c r="G2" s="40"/>
      <c r="H2" s="73"/>
      <c r="J2" s="107"/>
      <c r="K2" s="18"/>
      <c r="L2" s="18"/>
      <c r="M2" s="18"/>
      <c r="N2" s="18"/>
      <c r="O2" s="93" t="str">
        <f>VLOOKUP(J1,AreaTable,2,FALSE)</f>
        <v>ICAP</v>
      </c>
      <c r="P2" s="18"/>
      <c r="Q2" s="249" t="s">
        <v>209</v>
      </c>
      <c r="R2" s="17" t="e">
        <f t="array" aca="1" ref="R2" ca="1">AND(_xll.ohFilter($Q$5:$Q$41,ISNUMBER($Q$5:$Q$41))=0)</f>
        <v>#NAME?</v>
      </c>
      <c r="S2" s="165"/>
      <c r="T2" s="18"/>
      <c r="U2" s="18"/>
      <c r="V2" s="18"/>
      <c r="W2" s="18"/>
      <c r="X2" s="94" t="e">
        <f ca="1">_xll.ohTrigger(X5:X41)</f>
        <v>#NAME?</v>
      </c>
      <c r="Y2" s="108"/>
      <c r="AA2" s="569" t="s">
        <v>268</v>
      </c>
      <c r="AB2" s="569">
        <f>GeneralSettings_MKT!Trigger</f>
        <v>42334.957071759258</v>
      </c>
    </row>
    <row r="3" spans="1:28" x14ac:dyDescent="0.2">
      <c r="A3" s="19"/>
      <c r="B3" s="40"/>
      <c r="C3" s="40"/>
      <c r="D3" s="40"/>
      <c r="E3" s="40"/>
      <c r="F3" s="75"/>
      <c r="G3" s="40"/>
      <c r="H3" s="73"/>
      <c r="J3" s="56"/>
      <c r="K3" s="18"/>
      <c r="L3" s="3"/>
      <c r="M3" s="3"/>
      <c r="N3" s="3"/>
      <c r="O3" s="3"/>
      <c r="P3" s="3"/>
      <c r="Q3" s="3"/>
      <c r="R3" s="3"/>
      <c r="S3" s="162"/>
      <c r="T3" s="18"/>
      <c r="U3" s="18"/>
      <c r="V3" s="18"/>
      <c r="W3" s="3"/>
      <c r="X3" s="19"/>
      <c r="Y3" s="133"/>
      <c r="AA3" s="569" t="s">
        <v>269</v>
      </c>
      <c r="AB3" s="570" t="e">
        <f ca="1">_xll.ohTrigger(X5:X41)</f>
        <v>#NAME?</v>
      </c>
    </row>
    <row r="4" spans="1:28" ht="21" customHeight="1" x14ac:dyDescent="0.2">
      <c r="A4" s="56"/>
      <c r="B4" s="42" t="s">
        <v>20</v>
      </c>
      <c r="C4" s="42"/>
      <c r="D4" s="42"/>
      <c r="E4" s="43" t="s">
        <v>129</v>
      </c>
      <c r="F4" s="43" t="s">
        <v>147</v>
      </c>
      <c r="G4" s="47" t="s">
        <v>146</v>
      </c>
      <c r="H4" s="108"/>
      <c r="J4" s="56"/>
      <c r="K4" s="50"/>
      <c r="L4" s="47"/>
      <c r="M4" s="47"/>
      <c r="N4" s="47" t="s">
        <v>119</v>
      </c>
      <c r="O4" s="51" t="e">
        <f ca="1">_xll.RData(O5:O41,P4:Q4,,ReutersRtMode,,P5)</f>
        <v>#NAME?</v>
      </c>
      <c r="P4" s="47" t="s">
        <v>100</v>
      </c>
      <c r="Q4" s="47" t="s">
        <v>79</v>
      </c>
      <c r="R4" s="49" t="s">
        <v>157</v>
      </c>
      <c r="S4" s="155" t="s">
        <v>144</v>
      </c>
      <c r="T4" s="14"/>
      <c r="U4" s="47" t="s">
        <v>97</v>
      </c>
      <c r="V4" s="18"/>
      <c r="W4" s="50" t="s">
        <v>96</v>
      </c>
      <c r="X4" s="47" t="s">
        <v>95</v>
      </c>
      <c r="Y4" s="133"/>
    </row>
    <row r="5" spans="1:28" ht="11.25" customHeight="1" x14ac:dyDescent="0.2">
      <c r="A5" s="56"/>
      <c r="B5" s="52" t="str">
        <f t="shared" ref="B5:B41" si="0">K5</f>
        <v>1Y</v>
      </c>
      <c r="C5" s="52" t="str">
        <f t="shared" ref="C5:C41" si="1">L5</f>
        <v>1L</v>
      </c>
      <c r="D5" s="52" t="str">
        <f t="shared" ref="D5:D41" si="2">M5</f>
        <v>6L</v>
      </c>
      <c r="E5" s="41" t="str">
        <f t="shared" ref="E5:E41" si="3">IF(ISBLANK(C5),"#",Currency&amp;$C5&amp;$D5&amp;$B5&amp;QuoteSuffix)</f>
        <v>GBP1L6L1Y_Quote</v>
      </c>
      <c r="F5" s="41" t="e">
        <f ca="1">_xll.qlSimpleQuote(E5,,RateTickValue,Permanent,Trigger,ObjectOverwrite)</f>
        <v>#NAME?</v>
      </c>
      <c r="G5" s="46" t="e">
        <f ca="1">_xll.ohRangeRetrieveError(F5)</f>
        <v>#NAME?</v>
      </c>
      <c r="H5" s="108"/>
      <c r="J5" s="139"/>
      <c r="K5" s="121" t="s">
        <v>5</v>
      </c>
      <c r="L5" s="121" t="s">
        <v>178</v>
      </c>
      <c r="M5" s="121" t="s">
        <v>57</v>
      </c>
      <c r="N5" s="84" t="str">
        <f t="shared" ref="N5:N41" si="4">Currency&amp;$L5&amp;$M5&amp;$K5</f>
        <v>GBP1L6L1Y</v>
      </c>
      <c r="O5" s="79" t="str">
        <f t="array" ref="O5:O41">Instruments&amp;"="&amp;VLOOKUP(Contributor,ContributorTable,2,FALSE)</f>
        <v>GBP1L6L1Y=ICAP</v>
      </c>
      <c r="P5" s="388">
        <v>18.875</v>
      </c>
      <c r="Q5" s="388">
        <v>22.875</v>
      </c>
      <c r="R5" s="141" t="e">
        <f ca="1">IF($R$2,IF(ISNUMBER(P5),P5,#NUM!), IFERROR(AVERAGE(P5:Q5),#NUM!))</f>
        <v>#NAME?</v>
      </c>
      <c r="S5" s="141" t="e">
        <f t="shared" ref="S5:S41" ca="1" si="5">(R5-P5)*2</f>
        <v>#NAME?</v>
      </c>
      <c r="T5" s="14"/>
      <c r="U5" s="140">
        <v>20.875</v>
      </c>
      <c r="V5" s="18"/>
      <c r="W5" s="142">
        <f t="array" ref="W5:W41">QuoteStatic</f>
        <v>20.875</v>
      </c>
      <c r="X5" s="80" t="e">
        <f ca="1">_xll.qlSimpleQuoteSetValue(F5,ROUND(W5/10000,6),Trigger)</f>
        <v>#NAME?</v>
      </c>
      <c r="Y5" s="133"/>
    </row>
    <row r="6" spans="1:28" ht="11.25" customHeight="1" x14ac:dyDescent="0.2">
      <c r="A6" s="56"/>
      <c r="B6" s="52" t="str">
        <f t="shared" si="0"/>
        <v>15M</v>
      </c>
      <c r="C6" s="52" t="str">
        <f t="shared" si="1"/>
        <v>1L</v>
      </c>
      <c r="D6" s="52" t="str">
        <f t="shared" si="2"/>
        <v>6L</v>
      </c>
      <c r="E6" s="41" t="str">
        <f t="shared" si="3"/>
        <v>GBP1L6L15M_Quote</v>
      </c>
      <c r="F6" s="41" t="e">
        <f ca="1">_xll.qlSimpleQuote(E6,,RateTickValue,Permanent,Trigger,ObjectOverwrite)</f>
        <v>#NAME?</v>
      </c>
      <c r="G6" s="46" t="e">
        <f ca="1">_xll.ohRangeRetrieveError(F6)</f>
        <v>#NAME?</v>
      </c>
      <c r="H6" s="108"/>
      <c r="J6" s="139"/>
      <c r="K6" s="121" t="s">
        <v>60</v>
      </c>
      <c r="L6" s="121" t="s">
        <v>178</v>
      </c>
      <c r="M6" s="121" t="s">
        <v>57</v>
      </c>
      <c r="N6" s="84" t="str">
        <f t="shared" si="4"/>
        <v>GBP1L6L15M</v>
      </c>
      <c r="O6" s="79" t="str">
        <v>GBP1L6L15M=ICAP</v>
      </c>
      <c r="P6" s="388" t="s">
        <v>210</v>
      </c>
      <c r="Q6" s="388" t="s">
        <v>210</v>
      </c>
      <c r="R6" s="141" t="e">
        <f t="shared" ref="R6:R41" ca="1" si="6">IF($R$2,IF(ISNUMBER(P6),P6,#NUM!), IFERROR(AVERAGE(P6:Q6),#NUM!))</f>
        <v>#NAME?</v>
      </c>
      <c r="S6" s="141" t="e">
        <f t="shared" ca="1" si="5"/>
        <v>#NAME?</v>
      </c>
      <c r="T6" s="14"/>
      <c r="U6" s="140" t="e">
        <v>#NUM!</v>
      </c>
      <c r="V6" s="18"/>
      <c r="W6" s="142" t="e">
        <v>#NUM!</v>
      </c>
      <c r="X6" s="80" t="e">
        <f ca="1">_xll.qlSimpleQuoteSetValue(F6,ROUND(W6/10000,6),Trigger)</f>
        <v>#NAME?</v>
      </c>
      <c r="Y6" s="133"/>
    </row>
    <row r="7" spans="1:28" ht="11.25" customHeight="1" x14ac:dyDescent="0.2">
      <c r="A7" s="56"/>
      <c r="B7" s="52" t="str">
        <f t="shared" si="0"/>
        <v>18M</v>
      </c>
      <c r="C7" s="52" t="str">
        <f t="shared" si="1"/>
        <v>1L</v>
      </c>
      <c r="D7" s="52" t="str">
        <f t="shared" si="2"/>
        <v>6L</v>
      </c>
      <c r="E7" s="41" t="str">
        <f t="shared" si="3"/>
        <v>GBP1L6L18M_Quote</v>
      </c>
      <c r="F7" s="41" t="e">
        <f ca="1">_xll.qlSimpleQuote(E7,,RateTickValue,Permanent,Trigger,ObjectOverwrite)</f>
        <v>#NAME?</v>
      </c>
      <c r="G7" s="46" t="e">
        <f ca="1">_xll.ohRangeRetrieveError(F7)</f>
        <v>#NAME?</v>
      </c>
      <c r="H7" s="108"/>
      <c r="J7" s="139"/>
      <c r="K7" s="121" t="s">
        <v>59</v>
      </c>
      <c r="L7" s="121" t="s">
        <v>178</v>
      </c>
      <c r="M7" s="121" t="s">
        <v>57</v>
      </c>
      <c r="N7" s="84" t="str">
        <f t="shared" si="4"/>
        <v>GBP1L6L18M</v>
      </c>
      <c r="O7" s="79" t="str">
        <v>GBP1L6L18M=ICAP</v>
      </c>
      <c r="P7" s="388" t="s">
        <v>210</v>
      </c>
      <c r="Q7" s="388" t="s">
        <v>210</v>
      </c>
      <c r="R7" s="141" t="e">
        <f t="shared" ca="1" si="6"/>
        <v>#NAME?</v>
      </c>
      <c r="S7" s="141" t="e">
        <f t="shared" ca="1" si="5"/>
        <v>#NAME?</v>
      </c>
      <c r="T7" s="14"/>
      <c r="U7" s="140" t="e">
        <v>#NUM!</v>
      </c>
      <c r="V7" s="18"/>
      <c r="W7" s="142" t="e">
        <v>#NUM!</v>
      </c>
      <c r="X7" s="80" t="e">
        <f ca="1">_xll.qlSimpleQuoteSetValue(F7,ROUND(W7/10000,6),Trigger)</f>
        <v>#NAME?</v>
      </c>
      <c r="Y7" s="133"/>
    </row>
    <row r="8" spans="1:28" ht="11.25" customHeight="1" x14ac:dyDescent="0.2">
      <c r="A8" s="56"/>
      <c r="B8" s="52" t="str">
        <f t="shared" si="0"/>
        <v>21M</v>
      </c>
      <c r="C8" s="52" t="str">
        <f t="shared" si="1"/>
        <v>1L</v>
      </c>
      <c r="D8" s="52" t="str">
        <f t="shared" si="2"/>
        <v>6L</v>
      </c>
      <c r="E8" s="41" t="str">
        <f t="shared" si="3"/>
        <v>GBP1L6L21M_Quote</v>
      </c>
      <c r="F8" s="41" t="e">
        <f ca="1">_xll.qlSimpleQuote(E8,,RateTickValue,Permanent,Trigger,ObjectOverwrite)</f>
        <v>#NAME?</v>
      </c>
      <c r="G8" s="46" t="e">
        <f ca="1">_xll.ohRangeRetrieveError(F8)</f>
        <v>#NAME?</v>
      </c>
      <c r="H8" s="108"/>
      <c r="J8" s="139"/>
      <c r="K8" s="121" t="s">
        <v>58</v>
      </c>
      <c r="L8" s="121" t="s">
        <v>178</v>
      </c>
      <c r="M8" s="121" t="s">
        <v>57</v>
      </c>
      <c r="N8" s="84" t="str">
        <f t="shared" si="4"/>
        <v>GBP1L6L21M</v>
      </c>
      <c r="O8" s="79" t="str">
        <v>GBP1L6L21M=ICAP</v>
      </c>
      <c r="P8" s="388" t="s">
        <v>210</v>
      </c>
      <c r="Q8" s="388" t="s">
        <v>210</v>
      </c>
      <c r="R8" s="141" t="e">
        <f t="shared" ca="1" si="6"/>
        <v>#NAME?</v>
      </c>
      <c r="S8" s="141" t="e">
        <f t="shared" ca="1" si="5"/>
        <v>#NAME?</v>
      </c>
      <c r="T8" s="14"/>
      <c r="U8" s="140" t="e">
        <v>#NUM!</v>
      </c>
      <c r="V8" s="18"/>
      <c r="W8" s="142" t="e">
        <v>#NUM!</v>
      </c>
      <c r="X8" s="80" t="e">
        <f ca="1">_xll.qlSimpleQuoteSetValue(F8,ROUND(W8/10000,6),Trigger)</f>
        <v>#NAME?</v>
      </c>
      <c r="Y8" s="133"/>
    </row>
    <row r="9" spans="1:28" ht="11.25" customHeight="1" x14ac:dyDescent="0.2">
      <c r="A9" s="56"/>
      <c r="B9" s="52" t="str">
        <f t="shared" si="0"/>
        <v>2Y</v>
      </c>
      <c r="C9" s="52" t="str">
        <f t="shared" si="1"/>
        <v>1L</v>
      </c>
      <c r="D9" s="52" t="str">
        <f t="shared" si="2"/>
        <v>6L</v>
      </c>
      <c r="E9" s="41" t="str">
        <f t="shared" si="3"/>
        <v>GBP1L6L2Y_Quote</v>
      </c>
      <c r="F9" s="41" t="e">
        <f ca="1">_xll.qlSimpleQuote(E9,,RateTickValue,Permanent,Trigger,ObjectOverwrite)</f>
        <v>#NAME?</v>
      </c>
      <c r="G9" s="46" t="e">
        <f ca="1">_xll.ohRangeRetrieveError(F9)</f>
        <v>#NAME?</v>
      </c>
      <c r="H9" s="108"/>
      <c r="J9" s="56"/>
      <c r="K9" s="121" t="s">
        <v>54</v>
      </c>
      <c r="L9" s="121" t="s">
        <v>178</v>
      </c>
      <c r="M9" s="121" t="s">
        <v>57</v>
      </c>
      <c r="N9" s="84" t="str">
        <f t="shared" si="4"/>
        <v>GBP1L6L2Y</v>
      </c>
      <c r="O9" s="79" t="str">
        <v>GBP1L6L2Y=ICAP</v>
      </c>
      <c r="P9" s="388">
        <v>19</v>
      </c>
      <c r="Q9" s="388">
        <v>23</v>
      </c>
      <c r="R9" s="141" t="e">
        <f t="shared" ca="1" si="6"/>
        <v>#NAME?</v>
      </c>
      <c r="S9" s="141" t="e">
        <f t="shared" ca="1" si="5"/>
        <v>#NAME?</v>
      </c>
      <c r="T9" s="14"/>
      <c r="U9" s="140">
        <v>21</v>
      </c>
      <c r="V9" s="18"/>
      <c r="W9" s="142">
        <v>21</v>
      </c>
      <c r="X9" s="80" t="e">
        <f ca="1">_xll.qlSimpleQuoteSetValue(F9,ROUND(W9/10000,6),Trigger)</f>
        <v>#NAME?</v>
      </c>
      <c r="Y9" s="133"/>
    </row>
    <row r="10" spans="1:28" ht="11.25" customHeight="1" x14ac:dyDescent="0.2">
      <c r="A10" s="56"/>
      <c r="B10" s="52" t="str">
        <f t="shared" si="0"/>
        <v>3Y</v>
      </c>
      <c r="C10" s="52" t="str">
        <f t="shared" si="1"/>
        <v>1L</v>
      </c>
      <c r="D10" s="52" t="str">
        <f t="shared" si="2"/>
        <v>6L</v>
      </c>
      <c r="E10" s="41" t="str">
        <f t="shared" si="3"/>
        <v>GBP1L6L3Y_Quote</v>
      </c>
      <c r="F10" s="41" t="e">
        <f ca="1">_xll.qlSimpleQuote(E10,,RateTickValue,Permanent,Trigger,ObjectOverwrite)</f>
        <v>#NAME?</v>
      </c>
      <c r="G10" s="46" t="e">
        <f ca="1">_xll.ohRangeRetrieveError(F10)</f>
        <v>#NAME?</v>
      </c>
      <c r="H10" s="108"/>
      <c r="J10" s="56"/>
      <c r="K10" s="121" t="s">
        <v>53</v>
      </c>
      <c r="L10" s="121" t="s">
        <v>178</v>
      </c>
      <c r="M10" s="121" t="s">
        <v>57</v>
      </c>
      <c r="N10" s="84" t="str">
        <f t="shared" si="4"/>
        <v>GBP1L6L3Y</v>
      </c>
      <c r="O10" s="79" t="str">
        <v>GBP1L6L3Y=ICAP</v>
      </c>
      <c r="P10" s="388">
        <v>19</v>
      </c>
      <c r="Q10" s="388">
        <v>23</v>
      </c>
      <c r="R10" s="141" t="e">
        <f t="shared" ca="1" si="6"/>
        <v>#NAME?</v>
      </c>
      <c r="S10" s="141" t="e">
        <f t="shared" ca="1" si="5"/>
        <v>#NAME?</v>
      </c>
      <c r="T10" s="14"/>
      <c r="U10" s="140">
        <v>21</v>
      </c>
      <c r="V10" s="18"/>
      <c r="W10" s="142">
        <v>21</v>
      </c>
      <c r="X10" s="80" t="e">
        <f ca="1">_xll.qlSimpleQuoteSetValue(F10,ROUND(W10/10000,6),Trigger)</f>
        <v>#NAME?</v>
      </c>
      <c r="Y10" s="133"/>
    </row>
    <row r="11" spans="1:28" ht="11.25" customHeight="1" x14ac:dyDescent="0.2">
      <c r="A11" s="56"/>
      <c r="B11" s="52" t="str">
        <f t="shared" si="0"/>
        <v>4Y</v>
      </c>
      <c r="C11" s="52" t="str">
        <f t="shared" si="1"/>
        <v>1L</v>
      </c>
      <c r="D11" s="52" t="str">
        <f t="shared" si="2"/>
        <v>6L</v>
      </c>
      <c r="E11" s="41" t="str">
        <f t="shared" si="3"/>
        <v>GBP1L6L4Y_Quote</v>
      </c>
      <c r="F11" s="41" t="e">
        <f ca="1">_xll.qlSimpleQuote(E11,,RateTickValue,Permanent,Trigger,ObjectOverwrite)</f>
        <v>#NAME?</v>
      </c>
      <c r="G11" s="46" t="e">
        <f ca="1">_xll.ohRangeRetrieveError(F11)</f>
        <v>#NAME?</v>
      </c>
      <c r="H11" s="108"/>
      <c r="J11" s="56"/>
      <c r="K11" s="121" t="s">
        <v>52</v>
      </c>
      <c r="L11" s="121" t="s">
        <v>178</v>
      </c>
      <c r="M11" s="121" t="s">
        <v>57</v>
      </c>
      <c r="N11" s="84" t="str">
        <f t="shared" si="4"/>
        <v>GBP1L6L4Y</v>
      </c>
      <c r="O11" s="79" t="str">
        <v>GBP1L6L4Y=ICAP</v>
      </c>
      <c r="P11" s="388">
        <v>19.25</v>
      </c>
      <c r="Q11" s="388">
        <v>23.25</v>
      </c>
      <c r="R11" s="141" t="e">
        <f t="shared" ca="1" si="6"/>
        <v>#NAME?</v>
      </c>
      <c r="S11" s="141" t="e">
        <f t="shared" ca="1" si="5"/>
        <v>#NAME?</v>
      </c>
      <c r="T11" s="14"/>
      <c r="U11" s="140">
        <v>21.25</v>
      </c>
      <c r="V11" s="18"/>
      <c r="W11" s="142">
        <v>21.25</v>
      </c>
      <c r="X11" s="80" t="e">
        <f ca="1">_xll.qlSimpleQuoteSetValue(F11,ROUND(W11/10000,6),Trigger)</f>
        <v>#NAME?</v>
      </c>
      <c r="Y11" s="133"/>
    </row>
    <row r="12" spans="1:28" x14ac:dyDescent="0.2">
      <c r="A12" s="56"/>
      <c r="B12" s="52" t="str">
        <f t="shared" si="0"/>
        <v>5Y</v>
      </c>
      <c r="C12" s="52" t="str">
        <f t="shared" si="1"/>
        <v>1L</v>
      </c>
      <c r="D12" s="52" t="str">
        <f t="shared" si="2"/>
        <v>6L</v>
      </c>
      <c r="E12" s="41" t="str">
        <f t="shared" si="3"/>
        <v>GBP1L6L5Y_Quote</v>
      </c>
      <c r="F12" s="41" t="e">
        <f ca="1">_xll.qlSimpleQuote(E12,,RateTickValue,Permanent,Trigger,ObjectOverwrite)</f>
        <v>#NAME?</v>
      </c>
      <c r="G12" s="46" t="e">
        <f ca="1">_xll.ohRangeRetrieveError(F12)</f>
        <v>#NAME?</v>
      </c>
      <c r="H12" s="108"/>
      <c r="J12" s="56"/>
      <c r="K12" s="121" t="s">
        <v>51</v>
      </c>
      <c r="L12" s="121" t="s">
        <v>178</v>
      </c>
      <c r="M12" s="121" t="s">
        <v>57</v>
      </c>
      <c r="N12" s="84" t="str">
        <f t="shared" si="4"/>
        <v>GBP1L6L5Y</v>
      </c>
      <c r="O12" s="79" t="str">
        <v>GBP1L6L5Y=ICAP</v>
      </c>
      <c r="P12" s="388">
        <v>19.5</v>
      </c>
      <c r="Q12" s="388">
        <v>23.5</v>
      </c>
      <c r="R12" s="141" t="e">
        <f t="shared" ca="1" si="6"/>
        <v>#NAME?</v>
      </c>
      <c r="S12" s="141" t="e">
        <f t="shared" ca="1" si="5"/>
        <v>#NAME?</v>
      </c>
      <c r="T12" s="14"/>
      <c r="U12" s="140">
        <v>21.5</v>
      </c>
      <c r="V12" s="18"/>
      <c r="W12" s="142">
        <v>21.5</v>
      </c>
      <c r="X12" s="80" t="e">
        <f ca="1">_xll.qlSimpleQuoteSetValue(F12,ROUND(W12/10000,6),Trigger)</f>
        <v>#NAME?</v>
      </c>
      <c r="Y12" s="133"/>
    </row>
    <row r="13" spans="1:28" x14ac:dyDescent="0.2">
      <c r="A13" s="56"/>
      <c r="B13" s="52" t="str">
        <f t="shared" si="0"/>
        <v>6Y</v>
      </c>
      <c r="C13" s="52" t="str">
        <f t="shared" si="1"/>
        <v>1L</v>
      </c>
      <c r="D13" s="52" t="str">
        <f t="shared" si="2"/>
        <v>6L</v>
      </c>
      <c r="E13" s="41" t="str">
        <f t="shared" si="3"/>
        <v>GBP1L6L6Y_Quote</v>
      </c>
      <c r="F13" s="41" t="e">
        <f ca="1">_xll.qlSimpleQuote(E13,,RateTickValue,Permanent,Trigger,ObjectOverwrite)</f>
        <v>#NAME?</v>
      </c>
      <c r="G13" s="46" t="e">
        <f ca="1">_xll.ohRangeRetrieveError(F13)</f>
        <v>#NAME?</v>
      </c>
      <c r="H13" s="108"/>
      <c r="J13" s="56"/>
      <c r="K13" s="121" t="s">
        <v>50</v>
      </c>
      <c r="L13" s="121" t="s">
        <v>178</v>
      </c>
      <c r="M13" s="121" t="s">
        <v>57</v>
      </c>
      <c r="N13" s="84" t="str">
        <f t="shared" si="4"/>
        <v>GBP1L6L6Y</v>
      </c>
      <c r="O13" s="79" t="str">
        <v>GBP1L6L6Y=ICAP</v>
      </c>
      <c r="P13" s="388">
        <v>19.375</v>
      </c>
      <c r="Q13" s="388">
        <v>23.375</v>
      </c>
      <c r="R13" s="141" t="e">
        <f t="shared" ca="1" si="6"/>
        <v>#NAME?</v>
      </c>
      <c r="S13" s="141" t="e">
        <f t="shared" ca="1" si="5"/>
        <v>#NAME?</v>
      </c>
      <c r="T13" s="14"/>
      <c r="U13" s="140">
        <v>21.375</v>
      </c>
      <c r="V13" s="18"/>
      <c r="W13" s="142">
        <v>21.375</v>
      </c>
      <c r="X13" s="80" t="e">
        <f ca="1">_xll.qlSimpleQuoteSetValue(F13,ROUND(W13/10000,6),Trigger)</f>
        <v>#NAME?</v>
      </c>
      <c r="Y13" s="133"/>
    </row>
    <row r="14" spans="1:28" x14ac:dyDescent="0.2">
      <c r="A14" s="56"/>
      <c r="B14" s="52" t="str">
        <f t="shared" si="0"/>
        <v>7Y</v>
      </c>
      <c r="C14" s="52" t="str">
        <f t="shared" si="1"/>
        <v>1L</v>
      </c>
      <c r="D14" s="52" t="str">
        <f t="shared" si="2"/>
        <v>6L</v>
      </c>
      <c r="E14" s="41" t="str">
        <f t="shared" si="3"/>
        <v>GBP1L6L7Y_Quote</v>
      </c>
      <c r="F14" s="41" t="e">
        <f ca="1">_xll.qlSimpleQuote(E14,,RateTickValue,Permanent,Trigger,ObjectOverwrite)</f>
        <v>#NAME?</v>
      </c>
      <c r="G14" s="46" t="e">
        <f ca="1">_xll.ohRangeRetrieveError(F14)</f>
        <v>#NAME?</v>
      </c>
      <c r="H14" s="108"/>
      <c r="J14" s="56"/>
      <c r="K14" s="121" t="s">
        <v>49</v>
      </c>
      <c r="L14" s="121" t="s">
        <v>178</v>
      </c>
      <c r="M14" s="121" t="s">
        <v>57</v>
      </c>
      <c r="N14" s="84" t="str">
        <f t="shared" si="4"/>
        <v>GBP1L6L7Y</v>
      </c>
      <c r="O14" s="79" t="str">
        <v>GBP1L6L7Y=ICAP</v>
      </c>
      <c r="P14" s="388">
        <v>19</v>
      </c>
      <c r="Q14" s="388">
        <v>23</v>
      </c>
      <c r="R14" s="141" t="e">
        <f t="shared" ca="1" si="6"/>
        <v>#NAME?</v>
      </c>
      <c r="S14" s="141" t="e">
        <f t="shared" ca="1" si="5"/>
        <v>#NAME?</v>
      </c>
      <c r="T14" s="14"/>
      <c r="U14" s="140">
        <v>21</v>
      </c>
      <c r="V14" s="18"/>
      <c r="W14" s="142">
        <v>21</v>
      </c>
      <c r="X14" s="80" t="e">
        <f ca="1">_xll.qlSimpleQuoteSetValue(F14,ROUND(W14/10000,6),Trigger)</f>
        <v>#NAME?</v>
      </c>
      <c r="Y14" s="133"/>
    </row>
    <row r="15" spans="1:28" x14ac:dyDescent="0.2">
      <c r="A15" s="56"/>
      <c r="B15" s="52" t="str">
        <f t="shared" si="0"/>
        <v>8Y</v>
      </c>
      <c r="C15" s="52" t="str">
        <f t="shared" si="1"/>
        <v>1L</v>
      </c>
      <c r="D15" s="52" t="str">
        <f t="shared" si="2"/>
        <v>6L</v>
      </c>
      <c r="E15" s="41" t="str">
        <f t="shared" si="3"/>
        <v>GBP1L6L8Y_Quote</v>
      </c>
      <c r="F15" s="41" t="e">
        <f ca="1">_xll.qlSimpleQuote(E15,,RateTickValue,Permanent,Trigger,ObjectOverwrite)</f>
        <v>#NAME?</v>
      </c>
      <c r="G15" s="46" t="e">
        <f ca="1">_xll.ohRangeRetrieveError(F15)</f>
        <v>#NAME?</v>
      </c>
      <c r="H15" s="108"/>
      <c r="J15" s="56"/>
      <c r="K15" s="121" t="s">
        <v>48</v>
      </c>
      <c r="L15" s="121" t="s">
        <v>178</v>
      </c>
      <c r="M15" s="121" t="s">
        <v>57</v>
      </c>
      <c r="N15" s="84" t="str">
        <f t="shared" si="4"/>
        <v>GBP1L6L8Y</v>
      </c>
      <c r="O15" s="79" t="str">
        <v>GBP1L6L8Y=ICAP</v>
      </c>
      <c r="P15" s="388">
        <v>18.75</v>
      </c>
      <c r="Q15" s="388">
        <v>22.75</v>
      </c>
      <c r="R15" s="141" t="e">
        <f t="shared" ca="1" si="6"/>
        <v>#NAME?</v>
      </c>
      <c r="S15" s="141" t="e">
        <f t="shared" ca="1" si="5"/>
        <v>#NAME?</v>
      </c>
      <c r="T15" s="14"/>
      <c r="U15" s="140">
        <v>20.75</v>
      </c>
      <c r="V15" s="18"/>
      <c r="W15" s="142">
        <v>20.75</v>
      </c>
      <c r="X15" s="80" t="e">
        <f ca="1">_xll.qlSimpleQuoteSetValue(F15,ROUND(W15/10000,6),Trigger)</f>
        <v>#NAME?</v>
      </c>
      <c r="Y15" s="133"/>
    </row>
    <row r="16" spans="1:28" x14ac:dyDescent="0.2">
      <c r="A16" s="56"/>
      <c r="B16" s="52" t="str">
        <f t="shared" si="0"/>
        <v>9Y</v>
      </c>
      <c r="C16" s="52" t="str">
        <f t="shared" si="1"/>
        <v>1L</v>
      </c>
      <c r="D16" s="52" t="str">
        <f t="shared" si="2"/>
        <v>6L</v>
      </c>
      <c r="E16" s="41" t="str">
        <f t="shared" si="3"/>
        <v>GBP1L6L9Y_Quote</v>
      </c>
      <c r="F16" s="41" t="e">
        <f ca="1">_xll.qlSimpleQuote(E16,,RateTickValue,Permanent,Trigger,ObjectOverwrite)</f>
        <v>#NAME?</v>
      </c>
      <c r="G16" s="46" t="e">
        <f ca="1">_xll.ohRangeRetrieveError(F16)</f>
        <v>#NAME?</v>
      </c>
      <c r="H16" s="108"/>
      <c r="J16" s="56"/>
      <c r="K16" s="121" t="s">
        <v>47</v>
      </c>
      <c r="L16" s="121" t="s">
        <v>178</v>
      </c>
      <c r="M16" s="121" t="s">
        <v>57</v>
      </c>
      <c r="N16" s="84" t="str">
        <f t="shared" si="4"/>
        <v>GBP1L6L9Y</v>
      </c>
      <c r="O16" s="79" t="str">
        <v>GBP1L6L9Y=ICAP</v>
      </c>
      <c r="P16" s="388">
        <v>18.375</v>
      </c>
      <c r="Q16" s="388">
        <v>22.375</v>
      </c>
      <c r="R16" s="141" t="e">
        <f t="shared" ca="1" si="6"/>
        <v>#NAME?</v>
      </c>
      <c r="S16" s="141" t="e">
        <f t="shared" ca="1" si="5"/>
        <v>#NAME?</v>
      </c>
      <c r="T16" s="14"/>
      <c r="U16" s="140">
        <v>20.375</v>
      </c>
      <c r="V16" s="18"/>
      <c r="W16" s="142">
        <v>20.375</v>
      </c>
      <c r="X16" s="80" t="e">
        <f ca="1">_xll.qlSimpleQuoteSetValue(F16,ROUND(W16/10000,6),Trigger)</f>
        <v>#NAME?</v>
      </c>
      <c r="Y16" s="133"/>
    </row>
    <row r="17" spans="1:25" x14ac:dyDescent="0.2">
      <c r="A17" s="56"/>
      <c r="B17" s="52" t="str">
        <f t="shared" si="0"/>
        <v>10Y</v>
      </c>
      <c r="C17" s="52" t="str">
        <f t="shared" si="1"/>
        <v>1L</v>
      </c>
      <c r="D17" s="52" t="str">
        <f t="shared" si="2"/>
        <v>6L</v>
      </c>
      <c r="E17" s="41" t="str">
        <f t="shared" si="3"/>
        <v>GBP1L6L10Y_Quote</v>
      </c>
      <c r="F17" s="41" t="e">
        <f ca="1">_xll.qlSimpleQuote(E17,,RateTickValue,Permanent,Trigger,ObjectOverwrite)</f>
        <v>#NAME?</v>
      </c>
      <c r="G17" s="46" t="e">
        <f ca="1">_xll.ohRangeRetrieveError(F17)</f>
        <v>#NAME?</v>
      </c>
      <c r="H17" s="108"/>
      <c r="J17" s="56"/>
      <c r="K17" s="121" t="s">
        <v>46</v>
      </c>
      <c r="L17" s="121" t="s">
        <v>178</v>
      </c>
      <c r="M17" s="121" t="s">
        <v>57</v>
      </c>
      <c r="N17" s="84" t="str">
        <f t="shared" si="4"/>
        <v>GBP1L6L10Y</v>
      </c>
      <c r="O17" s="79" t="str">
        <v>GBP1L6L10Y=ICAP</v>
      </c>
      <c r="P17" s="388">
        <v>18.125</v>
      </c>
      <c r="Q17" s="388">
        <v>22.125</v>
      </c>
      <c r="R17" s="141" t="e">
        <f t="shared" ca="1" si="6"/>
        <v>#NAME?</v>
      </c>
      <c r="S17" s="141" t="e">
        <f t="shared" ca="1" si="5"/>
        <v>#NAME?</v>
      </c>
      <c r="T17" s="14"/>
      <c r="U17" s="140">
        <v>20.125</v>
      </c>
      <c r="V17" s="18"/>
      <c r="W17" s="142">
        <v>20.125</v>
      </c>
      <c r="X17" s="80" t="e">
        <f ca="1">_xll.qlSimpleQuoteSetValue(F17,ROUND(W17/10000,6),Trigger)</f>
        <v>#NAME?</v>
      </c>
      <c r="Y17" s="133"/>
    </row>
    <row r="18" spans="1:25" x14ac:dyDescent="0.2">
      <c r="A18" s="56"/>
      <c r="B18" s="52" t="str">
        <f t="shared" si="0"/>
        <v>11Y</v>
      </c>
      <c r="C18" s="52" t="str">
        <f t="shared" si="1"/>
        <v>1L</v>
      </c>
      <c r="D18" s="52" t="str">
        <f t="shared" si="2"/>
        <v>6L</v>
      </c>
      <c r="E18" s="41" t="str">
        <f t="shared" si="3"/>
        <v>GBP1L6L11Y_Quote</v>
      </c>
      <c r="F18" s="41" t="e">
        <f ca="1">_xll.qlSimpleQuote(E18,,RateTickValue,Permanent,Trigger,ObjectOverwrite)</f>
        <v>#NAME?</v>
      </c>
      <c r="G18" s="46" t="e">
        <f ca="1">_xll.ohRangeRetrieveError(F18)</f>
        <v>#NAME?</v>
      </c>
      <c r="H18" s="108"/>
      <c r="J18" s="56"/>
      <c r="K18" s="121" t="s">
        <v>45</v>
      </c>
      <c r="L18" s="121" t="s">
        <v>178</v>
      </c>
      <c r="M18" s="121" t="s">
        <v>57</v>
      </c>
      <c r="N18" s="84" t="str">
        <f t="shared" si="4"/>
        <v>GBP1L6L11Y</v>
      </c>
      <c r="O18" s="79" t="str">
        <v>GBP1L6L11Y=ICAP</v>
      </c>
      <c r="P18" s="388" t="s">
        <v>210</v>
      </c>
      <c r="Q18" s="388" t="s">
        <v>210</v>
      </c>
      <c r="R18" s="141" t="e">
        <f t="shared" ca="1" si="6"/>
        <v>#NAME?</v>
      </c>
      <c r="S18" s="141" t="e">
        <f t="shared" ca="1" si="5"/>
        <v>#NAME?</v>
      </c>
      <c r="T18" s="14"/>
      <c r="U18" s="140" t="e">
        <v>#NUM!</v>
      </c>
      <c r="V18" s="18"/>
      <c r="W18" s="142" t="e">
        <v>#NUM!</v>
      </c>
      <c r="X18" s="80" t="e">
        <f ca="1">_xll.qlSimpleQuoteSetValue(F18,ROUND(W18/10000,6),Trigger)</f>
        <v>#NAME?</v>
      </c>
      <c r="Y18" s="133"/>
    </row>
    <row r="19" spans="1:25" x14ac:dyDescent="0.2">
      <c r="A19" s="56"/>
      <c r="B19" s="52" t="str">
        <f t="shared" si="0"/>
        <v>12Y</v>
      </c>
      <c r="C19" s="52" t="str">
        <f t="shared" si="1"/>
        <v>1L</v>
      </c>
      <c r="D19" s="52" t="str">
        <f t="shared" si="2"/>
        <v>6L</v>
      </c>
      <c r="E19" s="41" t="str">
        <f t="shared" si="3"/>
        <v>GBP1L6L12Y_Quote</v>
      </c>
      <c r="F19" s="41" t="e">
        <f ca="1">_xll.qlSimpleQuote(E19,,RateTickValue,Permanent,Trigger,ObjectOverwrite)</f>
        <v>#NAME?</v>
      </c>
      <c r="G19" s="46" t="e">
        <f ca="1">_xll.ohRangeRetrieveError(F19)</f>
        <v>#NAME?</v>
      </c>
      <c r="H19" s="108"/>
      <c r="J19" s="56"/>
      <c r="K19" s="121" t="s">
        <v>44</v>
      </c>
      <c r="L19" s="121" t="s">
        <v>178</v>
      </c>
      <c r="M19" s="121" t="s">
        <v>57</v>
      </c>
      <c r="N19" s="84" t="str">
        <f t="shared" si="4"/>
        <v>GBP1L6L12Y</v>
      </c>
      <c r="O19" s="79" t="str">
        <v>GBP1L6L12Y=ICAP</v>
      </c>
      <c r="P19" s="388">
        <v>17.25</v>
      </c>
      <c r="Q19" s="388">
        <v>21.25</v>
      </c>
      <c r="R19" s="141" t="e">
        <f t="shared" ca="1" si="6"/>
        <v>#NAME?</v>
      </c>
      <c r="S19" s="141" t="e">
        <f t="shared" ca="1" si="5"/>
        <v>#NAME?</v>
      </c>
      <c r="T19" s="14"/>
      <c r="U19" s="140">
        <v>19.25</v>
      </c>
      <c r="V19" s="18"/>
      <c r="W19" s="142">
        <v>19.25</v>
      </c>
      <c r="X19" s="80" t="e">
        <f ca="1">_xll.qlSimpleQuoteSetValue(F19,ROUND(W19/10000,6),Trigger)</f>
        <v>#NAME?</v>
      </c>
      <c r="Y19" s="133"/>
    </row>
    <row r="20" spans="1:25" x14ac:dyDescent="0.2">
      <c r="A20" s="56"/>
      <c r="B20" s="52" t="str">
        <f t="shared" si="0"/>
        <v>13Y</v>
      </c>
      <c r="C20" s="52" t="str">
        <f t="shared" si="1"/>
        <v>1L</v>
      </c>
      <c r="D20" s="52" t="str">
        <f t="shared" si="2"/>
        <v>6L</v>
      </c>
      <c r="E20" s="41" t="str">
        <f t="shared" si="3"/>
        <v>GBP1L6L13Y_Quote</v>
      </c>
      <c r="F20" s="41" t="e">
        <f ca="1">_xll.qlSimpleQuote(E20,,RateTickValue,Permanent,Trigger,ObjectOverwrite)</f>
        <v>#NAME?</v>
      </c>
      <c r="G20" s="46" t="e">
        <f ca="1">_xll.ohRangeRetrieveError(F20)</f>
        <v>#NAME?</v>
      </c>
      <c r="H20" s="108"/>
      <c r="J20" s="56"/>
      <c r="K20" s="121" t="s">
        <v>43</v>
      </c>
      <c r="L20" s="121" t="s">
        <v>178</v>
      </c>
      <c r="M20" s="121" t="s">
        <v>57</v>
      </c>
      <c r="N20" s="84" t="str">
        <f t="shared" si="4"/>
        <v>GBP1L6L13Y</v>
      </c>
      <c r="O20" s="79" t="str">
        <v>GBP1L6L13Y=ICAP</v>
      </c>
      <c r="P20" s="388" t="s">
        <v>210</v>
      </c>
      <c r="Q20" s="388" t="s">
        <v>210</v>
      </c>
      <c r="R20" s="141" t="e">
        <f t="shared" ca="1" si="6"/>
        <v>#NAME?</v>
      </c>
      <c r="S20" s="141" t="e">
        <f t="shared" ca="1" si="5"/>
        <v>#NAME?</v>
      </c>
      <c r="T20" s="14"/>
      <c r="U20" s="140" t="e">
        <v>#NUM!</v>
      </c>
      <c r="V20" s="18"/>
      <c r="W20" s="142" t="e">
        <v>#NUM!</v>
      </c>
      <c r="X20" s="80" t="e">
        <f ca="1">_xll.qlSimpleQuoteSetValue(F20,ROUND(W20/10000,6),Trigger)</f>
        <v>#NAME?</v>
      </c>
      <c r="Y20" s="133"/>
    </row>
    <row r="21" spans="1:25" x14ac:dyDescent="0.2">
      <c r="A21" s="56"/>
      <c r="B21" s="52" t="str">
        <f t="shared" si="0"/>
        <v>14Y</v>
      </c>
      <c r="C21" s="52" t="str">
        <f t="shared" si="1"/>
        <v>1L</v>
      </c>
      <c r="D21" s="52" t="str">
        <f t="shared" si="2"/>
        <v>6L</v>
      </c>
      <c r="E21" s="41" t="str">
        <f t="shared" si="3"/>
        <v>GBP1L6L14Y_Quote</v>
      </c>
      <c r="F21" s="41" t="e">
        <f ca="1">_xll.qlSimpleQuote(E21,,RateTickValue,Permanent,Trigger,ObjectOverwrite)</f>
        <v>#NAME?</v>
      </c>
      <c r="G21" s="46" t="e">
        <f ca="1">_xll.ohRangeRetrieveError(F21)</f>
        <v>#NAME?</v>
      </c>
      <c r="H21" s="108"/>
      <c r="J21" s="56"/>
      <c r="K21" s="121" t="s">
        <v>42</v>
      </c>
      <c r="L21" s="121" t="s">
        <v>178</v>
      </c>
      <c r="M21" s="121" t="s">
        <v>57</v>
      </c>
      <c r="N21" s="84" t="str">
        <f t="shared" si="4"/>
        <v>GBP1L6L14Y</v>
      </c>
      <c r="O21" s="79" t="str">
        <v>GBP1L6L14Y=ICAP</v>
      </c>
      <c r="P21" s="388" t="s">
        <v>210</v>
      </c>
      <c r="Q21" s="388" t="s">
        <v>210</v>
      </c>
      <c r="R21" s="141" t="e">
        <f t="shared" ca="1" si="6"/>
        <v>#NAME?</v>
      </c>
      <c r="S21" s="141" t="e">
        <f t="shared" ca="1" si="5"/>
        <v>#NAME?</v>
      </c>
      <c r="T21" s="14"/>
      <c r="U21" s="140" t="e">
        <v>#NUM!</v>
      </c>
      <c r="V21" s="18"/>
      <c r="W21" s="142" t="e">
        <v>#NUM!</v>
      </c>
      <c r="X21" s="80" t="e">
        <f ca="1">_xll.qlSimpleQuoteSetValue(F21,ROUND(W21/10000,6),Trigger)</f>
        <v>#NAME?</v>
      </c>
      <c r="Y21" s="133"/>
    </row>
    <row r="22" spans="1:25" x14ac:dyDescent="0.2">
      <c r="A22" s="56"/>
      <c r="B22" s="52" t="str">
        <f t="shared" si="0"/>
        <v>15Y</v>
      </c>
      <c r="C22" s="52" t="str">
        <f t="shared" si="1"/>
        <v>1L</v>
      </c>
      <c r="D22" s="52" t="str">
        <f t="shared" si="2"/>
        <v>6L</v>
      </c>
      <c r="E22" s="41" t="str">
        <f t="shared" si="3"/>
        <v>GBP1L6L15Y_Quote</v>
      </c>
      <c r="F22" s="41" t="e">
        <f ca="1">_xll.qlSimpleQuote(E22,,RateTickValue,Permanent,Trigger,ObjectOverwrite)</f>
        <v>#NAME?</v>
      </c>
      <c r="G22" s="46" t="e">
        <f ca="1">_xll.ohRangeRetrieveError(F22)</f>
        <v>#NAME?</v>
      </c>
      <c r="H22" s="108"/>
      <c r="J22" s="56"/>
      <c r="K22" s="121" t="s">
        <v>41</v>
      </c>
      <c r="L22" s="121" t="s">
        <v>178</v>
      </c>
      <c r="M22" s="121" t="s">
        <v>57</v>
      </c>
      <c r="N22" s="84" t="str">
        <f t="shared" si="4"/>
        <v>GBP1L6L15Y</v>
      </c>
      <c r="O22" s="79" t="str">
        <v>GBP1L6L15Y=ICAP</v>
      </c>
      <c r="P22" s="388">
        <v>15.5</v>
      </c>
      <c r="Q22" s="388">
        <v>19.5</v>
      </c>
      <c r="R22" s="141" t="e">
        <f t="shared" ca="1" si="6"/>
        <v>#NAME?</v>
      </c>
      <c r="S22" s="141" t="e">
        <f t="shared" ca="1" si="5"/>
        <v>#NAME?</v>
      </c>
      <c r="T22" s="14"/>
      <c r="U22" s="140">
        <v>17.5</v>
      </c>
      <c r="V22" s="18"/>
      <c r="W22" s="142">
        <v>17.5</v>
      </c>
      <c r="X22" s="80" t="e">
        <f ca="1">_xll.qlSimpleQuoteSetValue(F22,ROUND(W22/10000,6),Trigger)</f>
        <v>#NAME?</v>
      </c>
      <c r="Y22" s="133"/>
    </row>
    <row r="23" spans="1:25" x14ac:dyDescent="0.2">
      <c r="A23" s="56"/>
      <c r="B23" s="52" t="str">
        <f t="shared" si="0"/>
        <v>16Y</v>
      </c>
      <c r="C23" s="52" t="str">
        <f t="shared" si="1"/>
        <v>1L</v>
      </c>
      <c r="D23" s="52" t="str">
        <f t="shared" si="2"/>
        <v>6L</v>
      </c>
      <c r="E23" s="41" t="str">
        <f t="shared" si="3"/>
        <v>GBP1L6L16Y_Quote</v>
      </c>
      <c r="F23" s="41" t="e">
        <f ca="1">_xll.qlSimpleQuote(E23,,RateTickValue,Permanent,Trigger,ObjectOverwrite)</f>
        <v>#NAME?</v>
      </c>
      <c r="G23" s="46" t="e">
        <f ca="1">_xll.ohRangeRetrieveError(F23)</f>
        <v>#NAME?</v>
      </c>
      <c r="H23" s="108"/>
      <c r="J23" s="56"/>
      <c r="K23" s="121" t="s">
        <v>40</v>
      </c>
      <c r="L23" s="121" t="s">
        <v>178</v>
      </c>
      <c r="M23" s="121" t="s">
        <v>57</v>
      </c>
      <c r="N23" s="84" t="str">
        <f t="shared" si="4"/>
        <v>GBP1L6L16Y</v>
      </c>
      <c r="O23" s="79" t="str">
        <v>GBP1L6L16Y=ICAP</v>
      </c>
      <c r="P23" s="388" t="s">
        <v>210</v>
      </c>
      <c r="Q23" s="388" t="s">
        <v>210</v>
      </c>
      <c r="R23" s="141" t="e">
        <f t="shared" ca="1" si="6"/>
        <v>#NAME?</v>
      </c>
      <c r="S23" s="141" t="e">
        <f t="shared" ca="1" si="5"/>
        <v>#NAME?</v>
      </c>
      <c r="T23" s="14"/>
      <c r="U23" s="140" t="e">
        <v>#NUM!</v>
      </c>
      <c r="V23" s="18"/>
      <c r="W23" s="142" t="e">
        <v>#NUM!</v>
      </c>
      <c r="X23" s="80" t="e">
        <f ca="1">_xll.qlSimpleQuoteSetValue(F23,ROUND(W23/10000,6),Trigger)</f>
        <v>#NAME?</v>
      </c>
      <c r="Y23" s="133"/>
    </row>
    <row r="24" spans="1:25" x14ac:dyDescent="0.2">
      <c r="A24" s="56"/>
      <c r="B24" s="52" t="str">
        <f t="shared" si="0"/>
        <v>17Y</v>
      </c>
      <c r="C24" s="52" t="str">
        <f t="shared" si="1"/>
        <v>1L</v>
      </c>
      <c r="D24" s="52" t="str">
        <f t="shared" si="2"/>
        <v>6L</v>
      </c>
      <c r="E24" s="41" t="str">
        <f t="shared" si="3"/>
        <v>GBP1L6L17Y_Quote</v>
      </c>
      <c r="F24" s="41" t="e">
        <f ca="1">_xll.qlSimpleQuote(E24,,RateTickValue,Permanent,Trigger,ObjectOverwrite)</f>
        <v>#NAME?</v>
      </c>
      <c r="G24" s="46" t="e">
        <f ca="1">_xll.ohRangeRetrieveError(F24)</f>
        <v>#NAME?</v>
      </c>
      <c r="H24" s="108"/>
      <c r="J24" s="56"/>
      <c r="K24" s="121" t="s">
        <v>39</v>
      </c>
      <c r="L24" s="121" t="s">
        <v>178</v>
      </c>
      <c r="M24" s="121" t="s">
        <v>57</v>
      </c>
      <c r="N24" s="84" t="str">
        <f t="shared" si="4"/>
        <v>GBP1L6L17Y</v>
      </c>
      <c r="O24" s="79" t="str">
        <v>GBP1L6L17Y=ICAP</v>
      </c>
      <c r="P24" s="388" t="s">
        <v>210</v>
      </c>
      <c r="Q24" s="388" t="s">
        <v>210</v>
      </c>
      <c r="R24" s="141" t="e">
        <f t="shared" ca="1" si="6"/>
        <v>#NAME?</v>
      </c>
      <c r="S24" s="141" t="e">
        <f t="shared" ca="1" si="5"/>
        <v>#NAME?</v>
      </c>
      <c r="T24" s="14"/>
      <c r="U24" s="140" t="e">
        <v>#NUM!</v>
      </c>
      <c r="V24" s="18"/>
      <c r="W24" s="142" t="e">
        <v>#NUM!</v>
      </c>
      <c r="X24" s="80" t="e">
        <f ca="1">_xll.qlSimpleQuoteSetValue(F24,ROUND(W24/10000,6),Trigger)</f>
        <v>#NAME?</v>
      </c>
      <c r="Y24" s="133"/>
    </row>
    <row r="25" spans="1:25" x14ac:dyDescent="0.2">
      <c r="A25" s="56"/>
      <c r="B25" s="52" t="str">
        <f t="shared" si="0"/>
        <v>18Y</v>
      </c>
      <c r="C25" s="52" t="str">
        <f t="shared" si="1"/>
        <v>1L</v>
      </c>
      <c r="D25" s="52" t="str">
        <f t="shared" si="2"/>
        <v>6L</v>
      </c>
      <c r="E25" s="41" t="str">
        <f t="shared" si="3"/>
        <v>GBP1L6L18Y_Quote</v>
      </c>
      <c r="F25" s="41" t="e">
        <f ca="1">_xll.qlSimpleQuote(E25,,RateTickValue,Permanent,Trigger,ObjectOverwrite)</f>
        <v>#NAME?</v>
      </c>
      <c r="G25" s="46" t="e">
        <f ca="1">_xll.ohRangeRetrieveError(F25)</f>
        <v>#NAME?</v>
      </c>
      <c r="H25" s="108"/>
      <c r="J25" s="56"/>
      <c r="K25" s="121" t="s">
        <v>38</v>
      </c>
      <c r="L25" s="121" t="s">
        <v>178</v>
      </c>
      <c r="M25" s="121" t="s">
        <v>57</v>
      </c>
      <c r="N25" s="84" t="str">
        <f t="shared" si="4"/>
        <v>GBP1L6L18Y</v>
      </c>
      <c r="O25" s="79" t="str">
        <v>GBP1L6L18Y=ICAP</v>
      </c>
      <c r="P25" s="388" t="s">
        <v>210</v>
      </c>
      <c r="Q25" s="388" t="s">
        <v>210</v>
      </c>
      <c r="R25" s="141" t="e">
        <f t="shared" ca="1" si="6"/>
        <v>#NAME?</v>
      </c>
      <c r="S25" s="141" t="e">
        <f t="shared" ca="1" si="5"/>
        <v>#NAME?</v>
      </c>
      <c r="T25" s="14"/>
      <c r="U25" s="140" t="e">
        <v>#NUM!</v>
      </c>
      <c r="V25" s="18"/>
      <c r="W25" s="142" t="e">
        <v>#NUM!</v>
      </c>
      <c r="X25" s="80" t="e">
        <f ca="1">_xll.qlSimpleQuoteSetValue(F25,ROUND(W25/10000,6),Trigger)</f>
        <v>#NAME?</v>
      </c>
      <c r="Y25" s="133"/>
    </row>
    <row r="26" spans="1:25" x14ac:dyDescent="0.2">
      <c r="A26" s="56"/>
      <c r="B26" s="52" t="str">
        <f t="shared" si="0"/>
        <v>19Y</v>
      </c>
      <c r="C26" s="52" t="str">
        <f t="shared" si="1"/>
        <v>1L</v>
      </c>
      <c r="D26" s="52" t="str">
        <f t="shared" si="2"/>
        <v>6L</v>
      </c>
      <c r="E26" s="41" t="str">
        <f t="shared" si="3"/>
        <v>GBP1L6L19Y_Quote</v>
      </c>
      <c r="F26" s="41" t="e">
        <f ca="1">_xll.qlSimpleQuote(E26,,RateTickValue,Permanent,Trigger,ObjectOverwrite)</f>
        <v>#NAME?</v>
      </c>
      <c r="G26" s="46" t="e">
        <f ca="1">_xll.ohRangeRetrieveError(F26)</f>
        <v>#NAME?</v>
      </c>
      <c r="H26" s="108"/>
      <c r="J26" s="56"/>
      <c r="K26" s="121" t="s">
        <v>37</v>
      </c>
      <c r="L26" s="121" t="s">
        <v>178</v>
      </c>
      <c r="M26" s="121" t="s">
        <v>57</v>
      </c>
      <c r="N26" s="84" t="str">
        <f t="shared" si="4"/>
        <v>GBP1L6L19Y</v>
      </c>
      <c r="O26" s="79" t="str">
        <v>GBP1L6L19Y=ICAP</v>
      </c>
      <c r="P26" s="388" t="s">
        <v>210</v>
      </c>
      <c r="Q26" s="388" t="s">
        <v>210</v>
      </c>
      <c r="R26" s="141" t="e">
        <f t="shared" ca="1" si="6"/>
        <v>#NAME?</v>
      </c>
      <c r="S26" s="141" t="e">
        <f t="shared" ca="1" si="5"/>
        <v>#NAME?</v>
      </c>
      <c r="T26" s="14"/>
      <c r="U26" s="140" t="e">
        <v>#NUM!</v>
      </c>
      <c r="V26" s="18"/>
      <c r="W26" s="142" t="e">
        <v>#NUM!</v>
      </c>
      <c r="X26" s="80" t="e">
        <f ca="1">_xll.qlSimpleQuoteSetValue(F26,ROUND(W26/10000,6),Trigger)</f>
        <v>#NAME?</v>
      </c>
      <c r="Y26" s="133"/>
    </row>
    <row r="27" spans="1:25" x14ac:dyDescent="0.2">
      <c r="A27" s="56"/>
      <c r="B27" s="52" t="str">
        <f t="shared" si="0"/>
        <v>20Y</v>
      </c>
      <c r="C27" s="52" t="str">
        <f t="shared" si="1"/>
        <v>1L</v>
      </c>
      <c r="D27" s="52" t="str">
        <f t="shared" si="2"/>
        <v>6L</v>
      </c>
      <c r="E27" s="41" t="str">
        <f t="shared" si="3"/>
        <v>GBP1L6L20Y_Quote</v>
      </c>
      <c r="F27" s="41" t="e">
        <f ca="1">_xll.qlSimpleQuote(E27,,RateTickValue,Permanent,Trigger,ObjectOverwrite)</f>
        <v>#NAME?</v>
      </c>
      <c r="G27" s="46" t="e">
        <f ca="1">_xll.ohRangeRetrieveError(F27)</f>
        <v>#NAME?</v>
      </c>
      <c r="H27" s="108"/>
      <c r="J27" s="56"/>
      <c r="K27" s="121" t="s">
        <v>36</v>
      </c>
      <c r="L27" s="121" t="s">
        <v>178</v>
      </c>
      <c r="M27" s="121" t="s">
        <v>57</v>
      </c>
      <c r="N27" s="84" t="str">
        <f t="shared" si="4"/>
        <v>GBP1L6L20Y</v>
      </c>
      <c r="O27" s="79" t="str">
        <v>GBP1L6L20Y=ICAP</v>
      </c>
      <c r="P27" s="388">
        <v>13.25</v>
      </c>
      <c r="Q27" s="388">
        <v>17.25</v>
      </c>
      <c r="R27" s="141" t="e">
        <f t="shared" ca="1" si="6"/>
        <v>#NAME?</v>
      </c>
      <c r="S27" s="141" t="e">
        <f t="shared" ca="1" si="5"/>
        <v>#NAME?</v>
      </c>
      <c r="T27" s="14"/>
      <c r="U27" s="140">
        <v>15.25</v>
      </c>
      <c r="V27" s="18"/>
      <c r="W27" s="142">
        <v>15.25</v>
      </c>
      <c r="X27" s="80" t="e">
        <f ca="1">_xll.qlSimpleQuoteSetValue(F27,ROUND(W27/10000,6),Trigger)</f>
        <v>#NAME?</v>
      </c>
      <c r="Y27" s="133"/>
    </row>
    <row r="28" spans="1:25" x14ac:dyDescent="0.2">
      <c r="A28" s="56"/>
      <c r="B28" s="52" t="str">
        <f t="shared" si="0"/>
        <v>21Y</v>
      </c>
      <c r="C28" s="52" t="str">
        <f t="shared" si="1"/>
        <v>1L</v>
      </c>
      <c r="D28" s="52" t="str">
        <f t="shared" si="2"/>
        <v>6L</v>
      </c>
      <c r="E28" s="41" t="str">
        <f t="shared" si="3"/>
        <v>GBP1L6L21Y_Quote</v>
      </c>
      <c r="F28" s="41" t="e">
        <f ca="1">_xll.qlSimpleQuote(E28,,RateTickValue,Permanent,Trigger,ObjectOverwrite)</f>
        <v>#NAME?</v>
      </c>
      <c r="G28" s="46" t="e">
        <f ca="1">_xll.ohRangeRetrieveError(F28)</f>
        <v>#NAME?</v>
      </c>
      <c r="H28" s="108"/>
      <c r="J28" s="56"/>
      <c r="K28" s="121" t="s">
        <v>35</v>
      </c>
      <c r="L28" s="121" t="s">
        <v>178</v>
      </c>
      <c r="M28" s="121" t="s">
        <v>57</v>
      </c>
      <c r="N28" s="84" t="str">
        <f t="shared" si="4"/>
        <v>GBP1L6L21Y</v>
      </c>
      <c r="O28" s="79" t="str">
        <v>GBP1L6L21Y=ICAP</v>
      </c>
      <c r="P28" s="388" t="s">
        <v>210</v>
      </c>
      <c r="Q28" s="388" t="s">
        <v>210</v>
      </c>
      <c r="R28" s="141" t="e">
        <f t="shared" ca="1" si="6"/>
        <v>#NAME?</v>
      </c>
      <c r="S28" s="141" t="e">
        <f t="shared" ca="1" si="5"/>
        <v>#NAME?</v>
      </c>
      <c r="T28" s="14"/>
      <c r="U28" s="140" t="e">
        <v>#NUM!</v>
      </c>
      <c r="V28" s="18"/>
      <c r="W28" s="142" t="e">
        <v>#NUM!</v>
      </c>
      <c r="X28" s="80" t="e">
        <f ca="1">_xll.qlSimpleQuoteSetValue(F28,ROUND(W28/10000,6),Trigger)</f>
        <v>#NAME?</v>
      </c>
      <c r="Y28" s="133"/>
    </row>
    <row r="29" spans="1:25" x14ac:dyDescent="0.2">
      <c r="A29" s="56"/>
      <c r="B29" s="52" t="str">
        <f t="shared" si="0"/>
        <v>22Y</v>
      </c>
      <c r="C29" s="52" t="str">
        <f t="shared" si="1"/>
        <v>1L</v>
      </c>
      <c r="D29" s="52" t="str">
        <f t="shared" si="2"/>
        <v>6L</v>
      </c>
      <c r="E29" s="41" t="str">
        <f t="shared" si="3"/>
        <v>GBP1L6L22Y_Quote</v>
      </c>
      <c r="F29" s="41" t="e">
        <f ca="1">_xll.qlSimpleQuote(E29,,RateTickValue,Permanent,Trigger,ObjectOverwrite)</f>
        <v>#NAME?</v>
      </c>
      <c r="G29" s="46" t="e">
        <f ca="1">_xll.ohRangeRetrieveError(F29)</f>
        <v>#NAME?</v>
      </c>
      <c r="H29" s="108"/>
      <c r="J29" s="56"/>
      <c r="K29" s="121" t="s">
        <v>34</v>
      </c>
      <c r="L29" s="121" t="s">
        <v>178</v>
      </c>
      <c r="M29" s="121" t="s">
        <v>57</v>
      </c>
      <c r="N29" s="84" t="str">
        <f t="shared" si="4"/>
        <v>GBP1L6L22Y</v>
      </c>
      <c r="O29" s="79" t="str">
        <v>GBP1L6L22Y=ICAP</v>
      </c>
      <c r="P29" s="388" t="s">
        <v>210</v>
      </c>
      <c r="Q29" s="388" t="s">
        <v>210</v>
      </c>
      <c r="R29" s="141" t="e">
        <f t="shared" ca="1" si="6"/>
        <v>#NAME?</v>
      </c>
      <c r="S29" s="141" t="e">
        <f t="shared" ca="1" si="5"/>
        <v>#NAME?</v>
      </c>
      <c r="T29" s="14"/>
      <c r="U29" s="140" t="e">
        <v>#NUM!</v>
      </c>
      <c r="V29" s="18"/>
      <c r="W29" s="142" t="e">
        <v>#NUM!</v>
      </c>
      <c r="X29" s="80" t="e">
        <f ca="1">_xll.qlSimpleQuoteSetValue(F29,ROUND(W29/10000,6),Trigger)</f>
        <v>#NAME?</v>
      </c>
      <c r="Y29" s="133"/>
    </row>
    <row r="30" spans="1:25" x14ac:dyDescent="0.2">
      <c r="A30" s="56"/>
      <c r="B30" s="52" t="str">
        <f t="shared" si="0"/>
        <v>23Y</v>
      </c>
      <c r="C30" s="52" t="str">
        <f t="shared" si="1"/>
        <v>1L</v>
      </c>
      <c r="D30" s="52" t="str">
        <f t="shared" si="2"/>
        <v>6L</v>
      </c>
      <c r="E30" s="41" t="str">
        <f t="shared" si="3"/>
        <v>GBP1L6L23Y_Quote</v>
      </c>
      <c r="F30" s="41" t="e">
        <f ca="1">_xll.qlSimpleQuote(E30,,RateTickValue,Permanent,Trigger,ObjectOverwrite)</f>
        <v>#NAME?</v>
      </c>
      <c r="G30" s="46" t="e">
        <f ca="1">_xll.ohRangeRetrieveError(F30)</f>
        <v>#NAME?</v>
      </c>
      <c r="H30" s="108"/>
      <c r="J30" s="56"/>
      <c r="K30" s="121" t="s">
        <v>33</v>
      </c>
      <c r="L30" s="121" t="s">
        <v>178</v>
      </c>
      <c r="M30" s="121" t="s">
        <v>57</v>
      </c>
      <c r="N30" s="84" t="str">
        <f t="shared" si="4"/>
        <v>GBP1L6L23Y</v>
      </c>
      <c r="O30" s="79" t="str">
        <v>GBP1L6L23Y=ICAP</v>
      </c>
      <c r="P30" s="388" t="s">
        <v>210</v>
      </c>
      <c r="Q30" s="388" t="s">
        <v>210</v>
      </c>
      <c r="R30" s="141" t="e">
        <f t="shared" ca="1" si="6"/>
        <v>#NAME?</v>
      </c>
      <c r="S30" s="141" t="e">
        <f t="shared" ca="1" si="5"/>
        <v>#NAME?</v>
      </c>
      <c r="T30" s="14"/>
      <c r="U30" s="140" t="e">
        <v>#NUM!</v>
      </c>
      <c r="V30" s="18"/>
      <c r="W30" s="142" t="e">
        <v>#NUM!</v>
      </c>
      <c r="X30" s="80" t="e">
        <f ca="1">_xll.qlSimpleQuoteSetValue(F30,ROUND(W30/10000,6),Trigger)</f>
        <v>#NAME?</v>
      </c>
      <c r="Y30" s="133"/>
    </row>
    <row r="31" spans="1:25" x14ac:dyDescent="0.2">
      <c r="A31" s="56"/>
      <c r="B31" s="52" t="str">
        <f t="shared" si="0"/>
        <v>24Y</v>
      </c>
      <c r="C31" s="52" t="str">
        <f t="shared" si="1"/>
        <v>1L</v>
      </c>
      <c r="D31" s="52" t="str">
        <f t="shared" si="2"/>
        <v>6L</v>
      </c>
      <c r="E31" s="41" t="str">
        <f t="shared" si="3"/>
        <v>GBP1L6L24Y_Quote</v>
      </c>
      <c r="F31" s="41" t="e">
        <f ca="1">_xll.qlSimpleQuote(E31,,RateTickValue,Permanent,Trigger,ObjectOverwrite)</f>
        <v>#NAME?</v>
      </c>
      <c r="G31" s="46" t="e">
        <f ca="1">_xll.ohRangeRetrieveError(F31)</f>
        <v>#NAME?</v>
      </c>
      <c r="H31" s="108"/>
      <c r="J31" s="56"/>
      <c r="K31" s="121" t="s">
        <v>32</v>
      </c>
      <c r="L31" s="121" t="s">
        <v>178</v>
      </c>
      <c r="M31" s="121" t="s">
        <v>57</v>
      </c>
      <c r="N31" s="84" t="str">
        <f t="shared" si="4"/>
        <v>GBP1L6L24Y</v>
      </c>
      <c r="O31" s="79" t="str">
        <v>GBP1L6L24Y=ICAP</v>
      </c>
      <c r="P31" s="388" t="s">
        <v>210</v>
      </c>
      <c r="Q31" s="388" t="s">
        <v>210</v>
      </c>
      <c r="R31" s="141" t="e">
        <f t="shared" ca="1" si="6"/>
        <v>#NAME?</v>
      </c>
      <c r="S31" s="141" t="e">
        <f t="shared" ca="1" si="5"/>
        <v>#NAME?</v>
      </c>
      <c r="T31" s="14"/>
      <c r="U31" s="140" t="e">
        <v>#NUM!</v>
      </c>
      <c r="V31" s="18"/>
      <c r="W31" s="142" t="e">
        <v>#NUM!</v>
      </c>
      <c r="X31" s="80" t="e">
        <f ca="1">_xll.qlSimpleQuoteSetValue(F31,ROUND(W31/10000,6),Trigger)</f>
        <v>#NAME?</v>
      </c>
      <c r="Y31" s="133"/>
    </row>
    <row r="32" spans="1:25" x14ac:dyDescent="0.2">
      <c r="A32" s="56"/>
      <c r="B32" s="52" t="str">
        <f t="shared" si="0"/>
        <v>25Y</v>
      </c>
      <c r="C32" s="52" t="str">
        <f t="shared" si="1"/>
        <v>1L</v>
      </c>
      <c r="D32" s="52" t="str">
        <f t="shared" si="2"/>
        <v>6L</v>
      </c>
      <c r="E32" s="41" t="str">
        <f t="shared" si="3"/>
        <v>GBP1L6L25Y_Quote</v>
      </c>
      <c r="F32" s="41" t="e">
        <f ca="1">_xll.qlSimpleQuote(E32,,RateTickValue,Permanent,Trigger,ObjectOverwrite)</f>
        <v>#NAME?</v>
      </c>
      <c r="G32" s="46" t="e">
        <f ca="1">_xll.ohRangeRetrieveError(F32)</f>
        <v>#NAME?</v>
      </c>
      <c r="H32" s="108"/>
      <c r="J32" s="56"/>
      <c r="K32" s="121" t="s">
        <v>31</v>
      </c>
      <c r="L32" s="121" t="s">
        <v>178</v>
      </c>
      <c r="M32" s="121" t="s">
        <v>57</v>
      </c>
      <c r="N32" s="84" t="str">
        <f t="shared" si="4"/>
        <v>GBP1L6L25Y</v>
      </c>
      <c r="O32" s="79" t="str">
        <v>GBP1L6L25Y=ICAP</v>
      </c>
      <c r="P32" s="388">
        <v>11.75</v>
      </c>
      <c r="Q32" s="388">
        <v>15.75</v>
      </c>
      <c r="R32" s="141" t="e">
        <f t="shared" ca="1" si="6"/>
        <v>#NAME?</v>
      </c>
      <c r="S32" s="141" t="e">
        <f t="shared" ca="1" si="5"/>
        <v>#NAME?</v>
      </c>
      <c r="T32" s="14"/>
      <c r="U32" s="140">
        <v>13.75</v>
      </c>
      <c r="V32" s="18"/>
      <c r="W32" s="142">
        <v>13.75</v>
      </c>
      <c r="X32" s="80" t="e">
        <f ca="1">_xll.qlSimpleQuoteSetValue(F32,ROUND(W32/10000,6),Trigger)</f>
        <v>#NAME?</v>
      </c>
      <c r="Y32" s="133"/>
    </row>
    <row r="33" spans="1:25" x14ac:dyDescent="0.2">
      <c r="A33" s="56"/>
      <c r="B33" s="52" t="str">
        <f t="shared" si="0"/>
        <v>26Y</v>
      </c>
      <c r="C33" s="52" t="str">
        <f t="shared" si="1"/>
        <v>1L</v>
      </c>
      <c r="D33" s="52" t="str">
        <f t="shared" si="2"/>
        <v>6L</v>
      </c>
      <c r="E33" s="41" t="str">
        <f t="shared" si="3"/>
        <v>GBP1L6L26Y_Quote</v>
      </c>
      <c r="F33" s="41" t="e">
        <f ca="1">_xll.qlSimpleQuote(E33,,RateTickValue,Permanent,Trigger,ObjectOverwrite)</f>
        <v>#NAME?</v>
      </c>
      <c r="G33" s="46" t="e">
        <f ca="1">_xll.ohRangeRetrieveError(F33)</f>
        <v>#NAME?</v>
      </c>
      <c r="H33" s="108"/>
      <c r="J33" s="56"/>
      <c r="K33" s="121" t="s">
        <v>30</v>
      </c>
      <c r="L33" s="121" t="s">
        <v>178</v>
      </c>
      <c r="M33" s="121" t="s">
        <v>57</v>
      </c>
      <c r="N33" s="84" t="str">
        <f t="shared" si="4"/>
        <v>GBP1L6L26Y</v>
      </c>
      <c r="O33" s="79" t="str">
        <v>GBP1L6L26Y=ICAP</v>
      </c>
      <c r="P33" s="388" t="s">
        <v>210</v>
      </c>
      <c r="Q33" s="388" t="s">
        <v>210</v>
      </c>
      <c r="R33" s="141" t="e">
        <f t="shared" ca="1" si="6"/>
        <v>#NAME?</v>
      </c>
      <c r="S33" s="141" t="e">
        <f t="shared" ca="1" si="5"/>
        <v>#NAME?</v>
      </c>
      <c r="T33" s="14"/>
      <c r="U33" s="140" t="e">
        <v>#NUM!</v>
      </c>
      <c r="V33" s="18"/>
      <c r="W33" s="142" t="e">
        <v>#NUM!</v>
      </c>
      <c r="X33" s="80" t="e">
        <f ca="1">_xll.qlSimpleQuoteSetValue(F33,ROUND(W33/10000,6),Trigger)</f>
        <v>#NAME?</v>
      </c>
      <c r="Y33" s="133"/>
    </row>
    <row r="34" spans="1:25" x14ac:dyDescent="0.2">
      <c r="A34" s="56"/>
      <c r="B34" s="52" t="str">
        <f t="shared" si="0"/>
        <v>27Y</v>
      </c>
      <c r="C34" s="52" t="str">
        <f t="shared" si="1"/>
        <v>1L</v>
      </c>
      <c r="D34" s="52" t="str">
        <f t="shared" si="2"/>
        <v>6L</v>
      </c>
      <c r="E34" s="41" t="str">
        <f t="shared" si="3"/>
        <v>GBP1L6L27Y_Quote</v>
      </c>
      <c r="F34" s="41" t="e">
        <f ca="1">_xll.qlSimpleQuote(E34,,RateTickValue,Permanent,Trigger,ObjectOverwrite)</f>
        <v>#NAME?</v>
      </c>
      <c r="G34" s="46" t="e">
        <f ca="1">_xll.ohRangeRetrieveError(F34)</f>
        <v>#NAME?</v>
      </c>
      <c r="H34" s="108"/>
      <c r="J34" s="56"/>
      <c r="K34" s="121" t="s">
        <v>29</v>
      </c>
      <c r="L34" s="121" t="s">
        <v>178</v>
      </c>
      <c r="M34" s="121" t="s">
        <v>57</v>
      </c>
      <c r="N34" s="84" t="str">
        <f t="shared" si="4"/>
        <v>GBP1L6L27Y</v>
      </c>
      <c r="O34" s="79" t="str">
        <v>GBP1L6L27Y=ICAP</v>
      </c>
      <c r="P34" s="388" t="s">
        <v>210</v>
      </c>
      <c r="Q34" s="388" t="s">
        <v>210</v>
      </c>
      <c r="R34" s="141" t="e">
        <f t="shared" ca="1" si="6"/>
        <v>#NAME?</v>
      </c>
      <c r="S34" s="141" t="e">
        <f t="shared" ca="1" si="5"/>
        <v>#NAME?</v>
      </c>
      <c r="T34" s="14"/>
      <c r="U34" s="140" t="e">
        <v>#NUM!</v>
      </c>
      <c r="V34" s="18"/>
      <c r="W34" s="142" t="e">
        <v>#NUM!</v>
      </c>
      <c r="X34" s="80" t="e">
        <f ca="1">_xll.qlSimpleQuoteSetValue(F34,ROUND(W34/10000,6),Trigger)</f>
        <v>#NAME?</v>
      </c>
      <c r="Y34" s="133"/>
    </row>
    <row r="35" spans="1:25" x14ac:dyDescent="0.2">
      <c r="A35" s="56"/>
      <c r="B35" s="52" t="str">
        <f t="shared" si="0"/>
        <v>28Y</v>
      </c>
      <c r="C35" s="52" t="str">
        <f t="shared" si="1"/>
        <v>1L</v>
      </c>
      <c r="D35" s="52" t="str">
        <f t="shared" si="2"/>
        <v>6L</v>
      </c>
      <c r="E35" s="41" t="str">
        <f t="shared" si="3"/>
        <v>GBP1L6L28Y_Quote</v>
      </c>
      <c r="F35" s="41" t="e">
        <f ca="1">_xll.qlSimpleQuote(E35,,RateTickValue,Permanent,Trigger,ObjectOverwrite)</f>
        <v>#NAME?</v>
      </c>
      <c r="G35" s="46" t="e">
        <f ca="1">_xll.ohRangeRetrieveError(F35)</f>
        <v>#NAME?</v>
      </c>
      <c r="H35" s="108"/>
      <c r="J35" s="56"/>
      <c r="K35" s="121" t="s">
        <v>28</v>
      </c>
      <c r="L35" s="121" t="s">
        <v>178</v>
      </c>
      <c r="M35" s="121" t="s">
        <v>57</v>
      </c>
      <c r="N35" s="84" t="str">
        <f t="shared" si="4"/>
        <v>GBP1L6L28Y</v>
      </c>
      <c r="O35" s="79" t="str">
        <v>GBP1L6L28Y=ICAP</v>
      </c>
      <c r="P35" s="388" t="s">
        <v>210</v>
      </c>
      <c r="Q35" s="388" t="s">
        <v>210</v>
      </c>
      <c r="R35" s="141" t="e">
        <f t="shared" ca="1" si="6"/>
        <v>#NAME?</v>
      </c>
      <c r="S35" s="141" t="e">
        <f t="shared" ca="1" si="5"/>
        <v>#NAME?</v>
      </c>
      <c r="T35" s="14"/>
      <c r="U35" s="140" t="e">
        <v>#NUM!</v>
      </c>
      <c r="V35" s="18"/>
      <c r="W35" s="142" t="e">
        <v>#NUM!</v>
      </c>
      <c r="X35" s="80" t="e">
        <f ca="1">_xll.qlSimpleQuoteSetValue(F35,ROUND(W35/10000,6),Trigger)</f>
        <v>#NAME?</v>
      </c>
      <c r="Y35" s="133"/>
    </row>
    <row r="36" spans="1:25" x14ac:dyDescent="0.2">
      <c r="A36" s="56"/>
      <c r="B36" s="52" t="str">
        <f t="shared" si="0"/>
        <v>29Y</v>
      </c>
      <c r="C36" s="52" t="str">
        <f t="shared" si="1"/>
        <v>1L</v>
      </c>
      <c r="D36" s="52" t="str">
        <f t="shared" si="2"/>
        <v>6L</v>
      </c>
      <c r="E36" s="41" t="str">
        <f t="shared" si="3"/>
        <v>GBP1L6L29Y_Quote</v>
      </c>
      <c r="F36" s="41" t="e">
        <f ca="1">_xll.qlSimpleQuote(E36,,RateTickValue,Permanent,Trigger,ObjectOverwrite)</f>
        <v>#NAME?</v>
      </c>
      <c r="G36" s="46" t="e">
        <f ca="1">_xll.ohRangeRetrieveError(F36)</f>
        <v>#NAME?</v>
      </c>
      <c r="H36" s="108"/>
      <c r="J36" s="56"/>
      <c r="K36" s="121" t="s">
        <v>27</v>
      </c>
      <c r="L36" s="121" t="s">
        <v>178</v>
      </c>
      <c r="M36" s="121" t="s">
        <v>57</v>
      </c>
      <c r="N36" s="84" t="str">
        <f t="shared" si="4"/>
        <v>GBP1L6L29Y</v>
      </c>
      <c r="O36" s="79" t="str">
        <v>GBP1L6L29Y=ICAP</v>
      </c>
      <c r="P36" s="388" t="s">
        <v>210</v>
      </c>
      <c r="Q36" s="388" t="s">
        <v>210</v>
      </c>
      <c r="R36" s="141" t="e">
        <f t="shared" ca="1" si="6"/>
        <v>#NAME?</v>
      </c>
      <c r="S36" s="141" t="e">
        <f t="shared" ca="1" si="5"/>
        <v>#NAME?</v>
      </c>
      <c r="T36" s="14"/>
      <c r="U36" s="140" t="e">
        <v>#NUM!</v>
      </c>
      <c r="V36" s="18"/>
      <c r="W36" s="142" t="e">
        <v>#NUM!</v>
      </c>
      <c r="X36" s="80" t="e">
        <f ca="1">_xll.qlSimpleQuoteSetValue(F36,ROUND(W36/10000,6),Trigger)</f>
        <v>#NAME?</v>
      </c>
      <c r="Y36" s="133"/>
    </row>
    <row r="37" spans="1:25" x14ac:dyDescent="0.2">
      <c r="A37" s="56"/>
      <c r="B37" s="52" t="str">
        <f t="shared" si="0"/>
        <v>30Y</v>
      </c>
      <c r="C37" s="52" t="str">
        <f t="shared" si="1"/>
        <v>1L</v>
      </c>
      <c r="D37" s="52" t="str">
        <f t="shared" si="2"/>
        <v>6L</v>
      </c>
      <c r="E37" s="41" t="str">
        <f t="shared" si="3"/>
        <v>GBP1L6L30Y_Quote</v>
      </c>
      <c r="F37" s="41" t="e">
        <f ca="1">_xll.qlSimpleQuote(E37,,RateTickValue,Permanent,Trigger,ObjectOverwrite)</f>
        <v>#NAME?</v>
      </c>
      <c r="G37" s="46" t="e">
        <f ca="1">_xll.ohRangeRetrieveError(F37)</f>
        <v>#NAME?</v>
      </c>
      <c r="H37" s="108"/>
      <c r="J37" s="56"/>
      <c r="K37" s="121" t="s">
        <v>26</v>
      </c>
      <c r="L37" s="121" t="s">
        <v>178</v>
      </c>
      <c r="M37" s="121" t="s">
        <v>57</v>
      </c>
      <c r="N37" s="84" t="str">
        <f t="shared" si="4"/>
        <v>GBP1L6L30Y</v>
      </c>
      <c r="O37" s="79" t="str">
        <v>GBP1L6L30Y=ICAP</v>
      </c>
      <c r="P37" s="388">
        <v>10.5</v>
      </c>
      <c r="Q37" s="388">
        <v>14.5</v>
      </c>
      <c r="R37" s="141" t="e">
        <f t="shared" ca="1" si="6"/>
        <v>#NAME?</v>
      </c>
      <c r="S37" s="141" t="e">
        <f t="shared" ca="1" si="5"/>
        <v>#NAME?</v>
      </c>
      <c r="T37" s="14"/>
      <c r="U37" s="140">
        <v>12.5</v>
      </c>
      <c r="V37" s="18"/>
      <c r="W37" s="142">
        <v>12.5</v>
      </c>
      <c r="X37" s="80" t="e">
        <f ca="1">_xll.qlSimpleQuoteSetValue(F37,ROUND(W37/10000,6),Trigger)</f>
        <v>#NAME?</v>
      </c>
      <c r="Y37" s="133"/>
    </row>
    <row r="38" spans="1:25" x14ac:dyDescent="0.2">
      <c r="A38" s="56"/>
      <c r="B38" s="52" t="str">
        <f t="shared" si="0"/>
        <v>35Y</v>
      </c>
      <c r="C38" s="52" t="str">
        <f t="shared" si="1"/>
        <v>1L</v>
      </c>
      <c r="D38" s="52" t="str">
        <f t="shared" si="2"/>
        <v>6L</v>
      </c>
      <c r="E38" s="41" t="str">
        <f t="shared" si="3"/>
        <v>GBP1L6L35Y_Quote</v>
      </c>
      <c r="F38" s="41" t="e">
        <f ca="1">_xll.qlSimpleQuote(E38,,RateTickValue,Permanent,Trigger,ObjectOverwrite)</f>
        <v>#NAME?</v>
      </c>
      <c r="G38" s="46" t="e">
        <f ca="1">_xll.ohRangeRetrieveError(F38)</f>
        <v>#NAME?</v>
      </c>
      <c r="H38" s="108"/>
      <c r="J38" s="56"/>
      <c r="K38" s="121" t="s">
        <v>25</v>
      </c>
      <c r="L38" s="121" t="s">
        <v>178</v>
      </c>
      <c r="M38" s="121" t="s">
        <v>57</v>
      </c>
      <c r="N38" s="84" t="str">
        <f t="shared" si="4"/>
        <v>GBP1L6L35Y</v>
      </c>
      <c r="O38" s="79" t="str">
        <v>GBP1L6L35Y=ICAP</v>
      </c>
      <c r="P38" s="388" t="s">
        <v>210</v>
      </c>
      <c r="Q38" s="388" t="s">
        <v>210</v>
      </c>
      <c r="R38" s="141" t="e">
        <f t="shared" ca="1" si="6"/>
        <v>#NAME?</v>
      </c>
      <c r="S38" s="141" t="e">
        <f t="shared" ca="1" si="5"/>
        <v>#NAME?</v>
      </c>
      <c r="T38" s="14"/>
      <c r="U38" s="140" t="e">
        <v>#NUM!</v>
      </c>
      <c r="V38" s="18"/>
      <c r="W38" s="142" t="e">
        <v>#NUM!</v>
      </c>
      <c r="X38" s="80" t="e">
        <f ca="1">_xll.qlSimpleQuoteSetValue(F38,ROUND(W38/10000,6),Trigger)</f>
        <v>#NAME?</v>
      </c>
      <c r="Y38" s="133"/>
    </row>
    <row r="39" spans="1:25" x14ac:dyDescent="0.2">
      <c r="A39" s="56"/>
      <c r="B39" s="52" t="str">
        <f t="shared" si="0"/>
        <v>40Y</v>
      </c>
      <c r="C39" s="52" t="str">
        <f t="shared" si="1"/>
        <v>1L</v>
      </c>
      <c r="D39" s="52" t="str">
        <f t="shared" si="2"/>
        <v>6L</v>
      </c>
      <c r="E39" s="41" t="str">
        <f t="shared" si="3"/>
        <v>GBP1L6L40Y_Quote</v>
      </c>
      <c r="F39" s="41" t="e">
        <f ca="1">_xll.qlSimpleQuote(E39,,RateTickValue,Permanent,Trigger,ObjectOverwrite)</f>
        <v>#NAME?</v>
      </c>
      <c r="G39" s="46" t="e">
        <f ca="1">_xll.ohRangeRetrieveError(F39)</f>
        <v>#NAME?</v>
      </c>
      <c r="H39" s="108"/>
      <c r="J39" s="56"/>
      <c r="K39" s="121" t="s">
        <v>24</v>
      </c>
      <c r="L39" s="121" t="s">
        <v>178</v>
      </c>
      <c r="M39" s="121" t="s">
        <v>57</v>
      </c>
      <c r="N39" s="84" t="str">
        <f t="shared" si="4"/>
        <v>GBP1L6L40Y</v>
      </c>
      <c r="O39" s="79" t="str">
        <v>GBP1L6L40Y=ICAP</v>
      </c>
      <c r="P39" s="388">
        <v>9</v>
      </c>
      <c r="Q39" s="388">
        <v>13</v>
      </c>
      <c r="R39" s="141" t="e">
        <f t="shared" ca="1" si="6"/>
        <v>#NAME?</v>
      </c>
      <c r="S39" s="141" t="e">
        <f t="shared" ca="1" si="5"/>
        <v>#NAME?</v>
      </c>
      <c r="T39" s="14"/>
      <c r="U39" s="140">
        <v>11</v>
      </c>
      <c r="V39" s="18"/>
      <c r="W39" s="142">
        <v>11</v>
      </c>
      <c r="X39" s="80" t="e">
        <f ca="1">_xll.qlSimpleQuoteSetValue(F39,ROUND(W39/10000,6),Trigger)</f>
        <v>#NAME?</v>
      </c>
      <c r="Y39" s="133"/>
    </row>
    <row r="40" spans="1:25" x14ac:dyDescent="0.2">
      <c r="A40" s="56"/>
      <c r="B40" s="52" t="str">
        <f t="shared" si="0"/>
        <v>50Y</v>
      </c>
      <c r="C40" s="52" t="str">
        <f t="shared" si="1"/>
        <v>1L</v>
      </c>
      <c r="D40" s="52" t="str">
        <f t="shared" si="2"/>
        <v>6L</v>
      </c>
      <c r="E40" s="41" t="str">
        <f t="shared" si="3"/>
        <v>GBP1L6L50Y_Quote</v>
      </c>
      <c r="F40" s="53" t="e">
        <f ca="1">_xll.qlSimpleQuote(E40,,RateTickValue,Permanent,Trigger,ObjectOverwrite)</f>
        <v>#NAME?</v>
      </c>
      <c r="G40" s="46" t="e">
        <f ca="1">_xll.ohRangeRetrieveError(F40)</f>
        <v>#NAME?</v>
      </c>
      <c r="H40" s="108"/>
      <c r="J40" s="56"/>
      <c r="K40" s="121" t="s">
        <v>23</v>
      </c>
      <c r="L40" s="121" t="s">
        <v>178</v>
      </c>
      <c r="M40" s="121" t="s">
        <v>57</v>
      </c>
      <c r="N40" s="84" t="str">
        <f t="shared" si="4"/>
        <v>GBP1L6L50Y</v>
      </c>
      <c r="O40" s="79" t="str">
        <v>GBP1L6L50Y=ICAP</v>
      </c>
      <c r="P40" s="388">
        <v>7.75</v>
      </c>
      <c r="Q40" s="388">
        <v>12.75</v>
      </c>
      <c r="R40" s="141" t="e">
        <f t="shared" ca="1" si="6"/>
        <v>#NAME?</v>
      </c>
      <c r="S40" s="141" t="e">
        <f t="shared" ca="1" si="5"/>
        <v>#NAME?</v>
      </c>
      <c r="T40" s="14"/>
      <c r="U40" s="140">
        <v>10.25</v>
      </c>
      <c r="V40" s="18"/>
      <c r="W40" s="142">
        <v>10.25</v>
      </c>
      <c r="X40" s="80" t="e">
        <f ca="1">_xll.qlSimpleQuoteSetValue(F40,ROUND(W40/10000,6),Trigger)</f>
        <v>#NAME?</v>
      </c>
      <c r="Y40" s="133"/>
    </row>
    <row r="41" spans="1:25" x14ac:dyDescent="0.2">
      <c r="A41" s="56"/>
      <c r="B41" s="54" t="str">
        <f t="shared" si="0"/>
        <v>60Y</v>
      </c>
      <c r="C41" s="54" t="str">
        <f t="shared" si="1"/>
        <v>1L</v>
      </c>
      <c r="D41" s="54" t="str">
        <f t="shared" si="2"/>
        <v>6L</v>
      </c>
      <c r="E41" s="44" t="str">
        <f t="shared" si="3"/>
        <v>GBP1L6L60Y_Quote</v>
      </c>
      <c r="F41" s="55" t="e">
        <f ca="1">_xll.qlSimpleQuote(E41,,RateTickValue,Permanent,Trigger,ObjectOverwrite)</f>
        <v>#NAME?</v>
      </c>
      <c r="G41" s="48" t="e">
        <f ca="1">_xll.ohRangeRetrieveError(F41)</f>
        <v>#NAME?</v>
      </c>
      <c r="H41" s="108"/>
      <c r="J41" s="56"/>
      <c r="K41" s="130" t="s">
        <v>22</v>
      </c>
      <c r="L41" s="130" t="s">
        <v>178</v>
      </c>
      <c r="M41" s="130" t="s">
        <v>57</v>
      </c>
      <c r="N41" s="87" t="str">
        <f t="shared" si="4"/>
        <v>GBP1L6L60Y</v>
      </c>
      <c r="O41" s="82" t="str">
        <v>GBP1L6L60Y=ICAP</v>
      </c>
      <c r="P41" s="389">
        <v>6.625</v>
      </c>
      <c r="Q41" s="389">
        <v>12.625</v>
      </c>
      <c r="R41" s="143" t="e">
        <f t="shared" ca="1" si="6"/>
        <v>#NAME?</v>
      </c>
      <c r="S41" s="143" t="e">
        <f t="shared" ca="1" si="5"/>
        <v>#NAME?</v>
      </c>
      <c r="T41" s="14"/>
      <c r="U41" s="140">
        <v>9.625</v>
      </c>
      <c r="V41" s="18"/>
      <c r="W41" s="144">
        <v>9.625</v>
      </c>
      <c r="X41" s="83" t="e">
        <f ca="1">_xll.qlSimpleQuoteSetValue(F41,ROUND(W41/10000,6),Trigger)</f>
        <v>#NAME?</v>
      </c>
      <c r="Y41" s="133"/>
    </row>
    <row r="42" spans="1:25" x14ac:dyDescent="0.2">
      <c r="A42" s="113"/>
      <c r="B42" s="114"/>
      <c r="C42" s="114"/>
      <c r="D42" s="114"/>
      <c r="E42" s="114"/>
      <c r="F42" s="145"/>
      <c r="G42" s="145"/>
      <c r="H42" s="115"/>
      <c r="J42" s="113"/>
      <c r="K42" s="146"/>
      <c r="L42" s="146"/>
      <c r="M42" s="146"/>
      <c r="N42" s="146"/>
      <c r="O42" s="146"/>
      <c r="P42" s="146"/>
      <c r="Q42" s="146"/>
      <c r="R42" s="146"/>
      <c r="S42" s="207"/>
      <c r="T42" s="114"/>
      <c r="U42" s="146"/>
      <c r="V42" s="114"/>
      <c r="W42" s="146"/>
      <c r="X42" s="146"/>
      <c r="Y42" s="147"/>
    </row>
  </sheetData>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B42"/>
  <sheetViews>
    <sheetView topLeftCell="I1" workbookViewId="0">
      <selection activeCell="AB3" sqref="AB3"/>
    </sheetView>
  </sheetViews>
  <sheetFormatPr defaultRowHeight="11.25" customHeight="1"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7" width="25.7109375" style="2" hidden="1" customWidth="1" outlineLevel="1"/>
    <col min="8" max="8" width="2.7109375" style="2" hidden="1" customWidth="1" outlineLevel="1"/>
    <col min="9" max="9" width="2.7109375" style="2" customWidth="1" collapsed="1"/>
    <col min="10" max="10" width="2.7109375" style="2" customWidth="1"/>
    <col min="11"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6" width="2.7109375" style="2" customWidth="1"/>
    <col min="27" max="16384" width="9.140625" style="2"/>
  </cols>
  <sheetData>
    <row r="1" spans="1:28" ht="11.25" customHeight="1" x14ac:dyDescent="0.2">
      <c r="A1" s="74"/>
      <c r="B1" s="70"/>
      <c r="C1" s="70"/>
      <c r="D1" s="70"/>
      <c r="E1" s="70"/>
      <c r="F1" s="70"/>
      <c r="G1" s="70"/>
      <c r="H1" s="71"/>
      <c r="J1" s="195" t="s">
        <v>154</v>
      </c>
      <c r="K1" s="166"/>
      <c r="L1" s="166"/>
      <c r="M1" s="166"/>
      <c r="N1" s="166"/>
      <c r="O1" s="166"/>
      <c r="P1" s="166"/>
      <c r="Q1" s="166"/>
      <c r="R1" s="166"/>
      <c r="S1" s="166"/>
      <c r="T1" s="166"/>
      <c r="U1" s="166"/>
      <c r="V1" s="166"/>
      <c r="W1" s="166"/>
      <c r="X1" s="166"/>
      <c r="Y1" s="203"/>
    </row>
    <row r="2" spans="1:28" ht="11.25" customHeight="1" x14ac:dyDescent="0.2">
      <c r="A2" s="40"/>
      <c r="B2" s="40"/>
      <c r="C2" s="40"/>
      <c r="D2" s="40"/>
      <c r="E2" s="40"/>
      <c r="F2" s="40"/>
      <c r="G2" s="40"/>
      <c r="H2" s="73"/>
      <c r="J2" s="204"/>
      <c r="K2" s="162"/>
      <c r="L2" s="165"/>
      <c r="M2" s="165"/>
      <c r="N2" s="165"/>
      <c r="O2" s="249" t="str">
        <f>VLOOKUP(J1,AreaTable,2,FALSE)</f>
        <v>ICAP</v>
      </c>
      <c r="P2" s="165"/>
      <c r="Q2" s="249" t="s">
        <v>209</v>
      </c>
      <c r="R2" s="17" t="e">
        <f t="array" aca="1" ref="R2" ca="1">AND(_xll.ohFilter($Q$5:$Q$41,ISNUMBER($Q$5:$Q$41))=0)</f>
        <v>#NAME?</v>
      </c>
      <c r="S2" s="165"/>
      <c r="T2" s="165"/>
      <c r="U2" s="165"/>
      <c r="V2" s="165"/>
      <c r="W2" s="165"/>
      <c r="X2" s="184" t="e">
        <f ca="1">_xll.ohTrigger(X5:X41)</f>
        <v>#NAME?</v>
      </c>
      <c r="Y2" s="205"/>
      <c r="AA2" s="569" t="s">
        <v>268</v>
      </c>
      <c r="AB2" s="569">
        <f>GeneralSettings_MKT!Trigger</f>
        <v>42334.957071759258</v>
      </c>
    </row>
    <row r="3" spans="1:28" ht="11.25" customHeight="1" x14ac:dyDescent="0.2">
      <c r="A3" s="19"/>
      <c r="B3" s="40"/>
      <c r="C3" s="40"/>
      <c r="D3" s="40"/>
      <c r="E3" s="40"/>
      <c r="F3" s="75"/>
      <c r="G3" s="40"/>
      <c r="H3" s="73"/>
      <c r="J3" s="167"/>
      <c r="K3" s="165"/>
      <c r="L3" s="162"/>
      <c r="M3" s="162"/>
      <c r="N3" s="162"/>
      <c r="O3" s="162"/>
      <c r="P3" s="162"/>
      <c r="Q3" s="162"/>
      <c r="R3" s="162"/>
      <c r="S3" s="162"/>
      <c r="T3" s="165"/>
      <c r="U3" s="165"/>
      <c r="V3" s="165"/>
      <c r="W3" s="162"/>
      <c r="X3" s="163"/>
      <c r="Y3" s="168"/>
      <c r="AA3" s="569" t="s">
        <v>269</v>
      </c>
      <c r="AB3" s="570" t="e">
        <f ca="1">_xll.ohTrigger(X5:X41)</f>
        <v>#NAME?</v>
      </c>
    </row>
    <row r="4" spans="1:28" ht="21" customHeight="1" x14ac:dyDescent="0.2">
      <c r="A4" s="56"/>
      <c r="B4" s="42" t="s">
        <v>20</v>
      </c>
      <c r="C4" s="42"/>
      <c r="D4" s="42"/>
      <c r="E4" s="43" t="s">
        <v>129</v>
      </c>
      <c r="F4" s="43" t="s">
        <v>147</v>
      </c>
      <c r="G4" s="47" t="s">
        <v>146</v>
      </c>
      <c r="H4" s="108"/>
      <c r="J4" s="167"/>
      <c r="K4" s="200"/>
      <c r="L4" s="202"/>
      <c r="M4" s="202"/>
      <c r="N4" s="202" t="s">
        <v>119</v>
      </c>
      <c r="O4" s="51" t="e">
        <f ca="1">_xll.RData(O5:O41,P4:Q4,,ReutersRtMode,,P5)</f>
        <v>#NAME?</v>
      </c>
      <c r="P4" s="202" t="s">
        <v>100</v>
      </c>
      <c r="Q4" s="202" t="s">
        <v>79</v>
      </c>
      <c r="R4" s="155" t="s">
        <v>157</v>
      </c>
      <c r="S4" s="155" t="s">
        <v>144</v>
      </c>
      <c r="T4" s="164"/>
      <c r="U4" s="202" t="s">
        <v>97</v>
      </c>
      <c r="V4" s="165"/>
      <c r="W4" s="200" t="s">
        <v>96</v>
      </c>
      <c r="X4" s="202" t="s">
        <v>95</v>
      </c>
      <c r="Y4" s="168"/>
    </row>
    <row r="5" spans="1:28" ht="11.25" customHeight="1" x14ac:dyDescent="0.2">
      <c r="A5" s="56"/>
      <c r="B5" s="52" t="str">
        <f t="shared" ref="B5:B41" si="0">K5</f>
        <v>1Y</v>
      </c>
      <c r="C5" s="52" t="str">
        <f t="shared" ref="C5:C41" si="1">L5</f>
        <v>3L</v>
      </c>
      <c r="D5" s="52" t="str">
        <f t="shared" ref="D5:D41" si="2">M5</f>
        <v>6L</v>
      </c>
      <c r="E5" s="41" t="str">
        <f t="shared" ref="E5:E41" si="3">IF(ISBLANK(C5),"#",Currency&amp;$C5&amp;$D5&amp;$B5&amp;QuoteSuffix)</f>
        <v>GBP3L6L1Y_Quote</v>
      </c>
      <c r="F5" s="41" t="e">
        <f ca="1">_xll.qlSimpleQuote(E5,,RateTickValue,Permanent,Trigger,ObjectOverwrite)</f>
        <v>#NAME?</v>
      </c>
      <c r="G5" s="46" t="e">
        <f ca="1">_xll.ohRangeRetrieveError(F5)</f>
        <v>#NAME?</v>
      </c>
      <c r="H5" s="108"/>
      <c r="J5" s="139"/>
      <c r="K5" s="254" t="s">
        <v>5</v>
      </c>
      <c r="L5" s="254" t="s">
        <v>175</v>
      </c>
      <c r="M5" s="254" t="s">
        <v>57</v>
      </c>
      <c r="N5" s="188" t="str">
        <f t="shared" ref="N5:N41" si="4">Currency&amp;$L5&amp;$M5&amp;$K5</f>
        <v>GBP3L6L1Y</v>
      </c>
      <c r="O5" s="255" t="str">
        <f t="array" ref="O5:O41">Instruments&amp;"="&amp;VLOOKUP(Contributor,ContributorTable,2,FALSE)</f>
        <v>GBP3L6L1Y=ICAP</v>
      </c>
      <c r="P5" s="388">
        <v>11.125</v>
      </c>
      <c r="Q5" s="388">
        <v>16.125</v>
      </c>
      <c r="R5" s="141" t="e">
        <f ca="1">IF($R$2,IF(ISNUMBER(P5),P5,#NUM!), IFERROR(AVERAGE(P5:Q5),#NUM!))</f>
        <v>#NAME?</v>
      </c>
      <c r="S5" s="141" t="e">
        <f t="shared" ref="S5:S41" ca="1" si="5">(R5-P5)*2</f>
        <v>#NAME?</v>
      </c>
      <c r="T5" s="164"/>
      <c r="U5" s="140">
        <v>13.625</v>
      </c>
      <c r="V5" s="165"/>
      <c r="W5" s="142">
        <f t="array" ref="W5:W41">QuoteStatic</f>
        <v>13.625</v>
      </c>
      <c r="X5" s="190" t="e">
        <f ca="1">_xll.qlSimpleQuoteSetValue(F5,ROUND(W5/10000,6),Trigger)</f>
        <v>#NAME?</v>
      </c>
      <c r="Y5" s="168"/>
    </row>
    <row r="6" spans="1:28" ht="11.25" customHeight="1" x14ac:dyDescent="0.2">
      <c r="A6" s="56"/>
      <c r="B6" s="52" t="str">
        <f t="shared" si="0"/>
        <v>15M</v>
      </c>
      <c r="C6" s="52" t="str">
        <f t="shared" si="1"/>
        <v>3L</v>
      </c>
      <c r="D6" s="52" t="str">
        <f t="shared" si="2"/>
        <v>6L</v>
      </c>
      <c r="E6" s="41" t="str">
        <f t="shared" si="3"/>
        <v>GBP3L6L15M_Quote</v>
      </c>
      <c r="F6" s="41" t="e">
        <f ca="1">_xll.qlSimpleQuote(E6,,RateTickValue,Permanent,Trigger,ObjectOverwrite)</f>
        <v>#NAME?</v>
      </c>
      <c r="G6" s="46" t="e">
        <f ca="1">_xll.ohRangeRetrieveError(F6)</f>
        <v>#NAME?</v>
      </c>
      <c r="H6" s="108"/>
      <c r="J6" s="139"/>
      <c r="K6" s="254" t="s">
        <v>60</v>
      </c>
      <c r="L6" s="254" t="s">
        <v>175</v>
      </c>
      <c r="M6" s="254" t="s">
        <v>57</v>
      </c>
      <c r="N6" s="188" t="str">
        <f t="shared" si="4"/>
        <v>GBP3L6L15M</v>
      </c>
      <c r="O6" s="255" t="str">
        <v>GBP3L6L15M=ICAP</v>
      </c>
      <c r="P6" s="388" t="s">
        <v>210</v>
      </c>
      <c r="Q6" s="388" t="s">
        <v>210</v>
      </c>
      <c r="R6" s="141" t="e">
        <f t="shared" ref="R6:R41" ca="1" si="6">IF($R$2,IF(ISNUMBER(P6),P6,#NUM!), IFERROR(AVERAGE(P6:Q6),#NUM!))</f>
        <v>#NAME?</v>
      </c>
      <c r="S6" s="141" t="e">
        <f t="shared" ca="1" si="5"/>
        <v>#NAME?</v>
      </c>
      <c r="T6" s="164"/>
      <c r="U6" s="140" t="e">
        <v>#NUM!</v>
      </c>
      <c r="V6" s="165"/>
      <c r="W6" s="142" t="e">
        <v>#NUM!</v>
      </c>
      <c r="X6" s="190" t="e">
        <f ca="1">_xll.qlSimpleQuoteSetValue(F6,ROUND(W6/10000,6),Trigger)</f>
        <v>#NAME?</v>
      </c>
      <c r="Y6" s="168"/>
    </row>
    <row r="7" spans="1:28" ht="11.25" customHeight="1" x14ac:dyDescent="0.2">
      <c r="A7" s="56"/>
      <c r="B7" s="52" t="str">
        <f t="shared" si="0"/>
        <v>18M</v>
      </c>
      <c r="C7" s="52" t="str">
        <f t="shared" si="1"/>
        <v>3L</v>
      </c>
      <c r="D7" s="52" t="str">
        <f t="shared" si="2"/>
        <v>6L</v>
      </c>
      <c r="E7" s="41" t="str">
        <f t="shared" si="3"/>
        <v>GBP3L6L18M_Quote</v>
      </c>
      <c r="F7" s="41" t="e">
        <f ca="1">_xll.qlSimpleQuote(E7,,RateTickValue,Permanent,Trigger,ObjectOverwrite)</f>
        <v>#NAME?</v>
      </c>
      <c r="G7" s="46" t="e">
        <f ca="1">_xll.ohRangeRetrieveError(F7)</f>
        <v>#NAME?</v>
      </c>
      <c r="H7" s="108"/>
      <c r="J7" s="139"/>
      <c r="K7" s="254" t="s">
        <v>59</v>
      </c>
      <c r="L7" s="254" t="s">
        <v>175</v>
      </c>
      <c r="M7" s="254" t="s">
        <v>57</v>
      </c>
      <c r="N7" s="188" t="str">
        <f t="shared" si="4"/>
        <v>GBP3L6L18M</v>
      </c>
      <c r="O7" s="255" t="str">
        <v>GBP3L6L18M=ICAP</v>
      </c>
      <c r="P7" s="388" t="s">
        <v>210</v>
      </c>
      <c r="Q7" s="388" t="s">
        <v>210</v>
      </c>
      <c r="R7" s="141" t="e">
        <f t="shared" ca="1" si="6"/>
        <v>#NAME?</v>
      </c>
      <c r="S7" s="141" t="e">
        <f t="shared" ca="1" si="5"/>
        <v>#NAME?</v>
      </c>
      <c r="T7" s="164"/>
      <c r="U7" s="140" t="e">
        <v>#NUM!</v>
      </c>
      <c r="V7" s="165"/>
      <c r="W7" s="142" t="e">
        <v>#NUM!</v>
      </c>
      <c r="X7" s="190" t="e">
        <f ca="1">_xll.qlSimpleQuoteSetValue(F7,ROUND(W7/10000,6),Trigger)</f>
        <v>#NAME?</v>
      </c>
      <c r="Y7" s="168"/>
    </row>
    <row r="8" spans="1:28" ht="11.25" customHeight="1" x14ac:dyDescent="0.2">
      <c r="A8" s="56"/>
      <c r="B8" s="52" t="str">
        <f t="shared" si="0"/>
        <v>21M</v>
      </c>
      <c r="C8" s="52" t="str">
        <f t="shared" si="1"/>
        <v>3L</v>
      </c>
      <c r="D8" s="52" t="str">
        <f t="shared" si="2"/>
        <v>6L</v>
      </c>
      <c r="E8" s="41" t="str">
        <f t="shared" si="3"/>
        <v>GBP3L6L21M_Quote</v>
      </c>
      <c r="F8" s="41" t="e">
        <f ca="1">_xll.qlSimpleQuote(E8,,RateTickValue,Permanent,Trigger,ObjectOverwrite)</f>
        <v>#NAME?</v>
      </c>
      <c r="G8" s="46" t="e">
        <f ca="1">_xll.ohRangeRetrieveError(F8)</f>
        <v>#NAME?</v>
      </c>
      <c r="H8" s="108"/>
      <c r="J8" s="139"/>
      <c r="K8" s="254" t="s">
        <v>58</v>
      </c>
      <c r="L8" s="254" t="s">
        <v>175</v>
      </c>
      <c r="M8" s="254" t="s">
        <v>57</v>
      </c>
      <c r="N8" s="188" t="str">
        <f t="shared" si="4"/>
        <v>GBP3L6L21M</v>
      </c>
      <c r="O8" s="255" t="str">
        <v>GBP3L6L21M=ICAP</v>
      </c>
      <c r="P8" s="388" t="s">
        <v>210</v>
      </c>
      <c r="Q8" s="388" t="s">
        <v>210</v>
      </c>
      <c r="R8" s="141" t="e">
        <f t="shared" ca="1" si="6"/>
        <v>#NAME?</v>
      </c>
      <c r="S8" s="141" t="e">
        <f t="shared" ca="1" si="5"/>
        <v>#NAME?</v>
      </c>
      <c r="T8" s="164"/>
      <c r="U8" s="140" t="e">
        <v>#NUM!</v>
      </c>
      <c r="V8" s="165"/>
      <c r="W8" s="142" t="e">
        <v>#NUM!</v>
      </c>
      <c r="X8" s="190" t="e">
        <f ca="1">_xll.qlSimpleQuoteSetValue(F8,ROUND(W8/10000,6),Trigger)</f>
        <v>#NAME?</v>
      </c>
      <c r="Y8" s="168"/>
    </row>
    <row r="9" spans="1:28" ht="11.25" customHeight="1" x14ac:dyDescent="0.2">
      <c r="A9" s="56"/>
      <c r="B9" s="52" t="str">
        <f t="shared" si="0"/>
        <v>2Y</v>
      </c>
      <c r="C9" s="52" t="str">
        <f t="shared" si="1"/>
        <v>3L</v>
      </c>
      <c r="D9" s="52" t="str">
        <f t="shared" si="2"/>
        <v>6L</v>
      </c>
      <c r="E9" s="41" t="str">
        <f t="shared" si="3"/>
        <v>GBP3L6L2Y_Quote</v>
      </c>
      <c r="F9" s="41" t="e">
        <f ca="1">_xll.qlSimpleQuote(E9,,RateTickValue,Permanent,Trigger,ObjectOverwrite)</f>
        <v>#NAME?</v>
      </c>
      <c r="G9" s="46" t="e">
        <f ca="1">_xll.ohRangeRetrieveError(F9)</f>
        <v>#NAME?</v>
      </c>
      <c r="H9" s="108"/>
      <c r="J9" s="167"/>
      <c r="K9" s="254" t="s">
        <v>54</v>
      </c>
      <c r="L9" s="254" t="s">
        <v>175</v>
      </c>
      <c r="M9" s="254" t="s">
        <v>57</v>
      </c>
      <c r="N9" s="188" t="str">
        <f t="shared" si="4"/>
        <v>GBP3L6L2Y</v>
      </c>
      <c r="O9" s="255" t="str">
        <v>GBP3L6L2Y=ICAP</v>
      </c>
      <c r="P9" s="388">
        <v>10.875</v>
      </c>
      <c r="Q9" s="388">
        <v>14.875</v>
      </c>
      <c r="R9" s="141" t="e">
        <f t="shared" ca="1" si="6"/>
        <v>#NAME?</v>
      </c>
      <c r="S9" s="141" t="e">
        <f t="shared" ca="1" si="5"/>
        <v>#NAME?</v>
      </c>
      <c r="T9" s="164"/>
      <c r="U9" s="140">
        <v>12.875</v>
      </c>
      <c r="V9" s="165"/>
      <c r="W9" s="142">
        <v>12.875</v>
      </c>
      <c r="X9" s="190" t="e">
        <f ca="1">_xll.qlSimpleQuoteSetValue(F9,ROUND(W9/10000,6),Trigger)</f>
        <v>#NAME?</v>
      </c>
      <c r="Y9" s="168"/>
    </row>
    <row r="10" spans="1:28" ht="11.25" customHeight="1" x14ac:dyDescent="0.2">
      <c r="A10" s="56"/>
      <c r="B10" s="52" t="str">
        <f t="shared" si="0"/>
        <v>3Y</v>
      </c>
      <c r="C10" s="52" t="str">
        <f t="shared" si="1"/>
        <v>3L</v>
      </c>
      <c r="D10" s="52" t="str">
        <f t="shared" si="2"/>
        <v>6L</v>
      </c>
      <c r="E10" s="41" t="str">
        <f t="shared" si="3"/>
        <v>GBP3L6L3Y_Quote</v>
      </c>
      <c r="F10" s="41" t="e">
        <f ca="1">_xll.qlSimpleQuote(E10,,RateTickValue,Permanent,Trigger,ObjectOverwrite)</f>
        <v>#NAME?</v>
      </c>
      <c r="G10" s="46" t="e">
        <f ca="1">_xll.ohRangeRetrieveError(F10)</f>
        <v>#NAME?</v>
      </c>
      <c r="H10" s="108"/>
      <c r="J10" s="167"/>
      <c r="K10" s="254" t="s">
        <v>53</v>
      </c>
      <c r="L10" s="254" t="s">
        <v>175</v>
      </c>
      <c r="M10" s="254" t="s">
        <v>57</v>
      </c>
      <c r="N10" s="188" t="str">
        <f t="shared" si="4"/>
        <v>GBP3L6L3Y</v>
      </c>
      <c r="O10" s="255" t="str">
        <v>GBP3L6L3Y=ICAP</v>
      </c>
      <c r="P10" s="388">
        <v>10.875</v>
      </c>
      <c r="Q10" s="388">
        <v>14.875</v>
      </c>
      <c r="R10" s="141" t="e">
        <f t="shared" ca="1" si="6"/>
        <v>#NAME?</v>
      </c>
      <c r="S10" s="141" t="e">
        <f t="shared" ca="1" si="5"/>
        <v>#NAME?</v>
      </c>
      <c r="T10" s="164"/>
      <c r="U10" s="140">
        <v>12.875</v>
      </c>
      <c r="V10" s="165"/>
      <c r="W10" s="142">
        <v>12.875</v>
      </c>
      <c r="X10" s="190" t="e">
        <f ca="1">_xll.qlSimpleQuoteSetValue(F10,ROUND(W10/10000,6),Trigger)</f>
        <v>#NAME?</v>
      </c>
      <c r="Y10" s="168"/>
    </row>
    <row r="11" spans="1:28" ht="11.25" customHeight="1" x14ac:dyDescent="0.2">
      <c r="A11" s="56"/>
      <c r="B11" s="52" t="str">
        <f t="shared" si="0"/>
        <v>4Y</v>
      </c>
      <c r="C11" s="52" t="str">
        <f t="shared" si="1"/>
        <v>3L</v>
      </c>
      <c r="D11" s="52" t="str">
        <f t="shared" si="2"/>
        <v>6L</v>
      </c>
      <c r="E11" s="41" t="str">
        <f t="shared" si="3"/>
        <v>GBP3L6L4Y_Quote</v>
      </c>
      <c r="F11" s="41" t="e">
        <f ca="1">_xll.qlSimpleQuote(E11,,RateTickValue,Permanent,Trigger,ObjectOverwrite)</f>
        <v>#NAME?</v>
      </c>
      <c r="G11" s="46" t="e">
        <f ca="1">_xll.ohRangeRetrieveError(F11)</f>
        <v>#NAME?</v>
      </c>
      <c r="H11" s="108"/>
      <c r="J11" s="167"/>
      <c r="K11" s="254" t="s">
        <v>52</v>
      </c>
      <c r="L11" s="254" t="s">
        <v>175</v>
      </c>
      <c r="M11" s="254" t="s">
        <v>57</v>
      </c>
      <c r="N11" s="188" t="str">
        <f t="shared" si="4"/>
        <v>GBP3L6L4Y</v>
      </c>
      <c r="O11" s="255" t="str">
        <v>GBP3L6L4Y=ICAP</v>
      </c>
      <c r="P11" s="388">
        <v>11.125</v>
      </c>
      <c r="Q11" s="388">
        <v>15.125</v>
      </c>
      <c r="R11" s="141" t="e">
        <f t="shared" ca="1" si="6"/>
        <v>#NAME?</v>
      </c>
      <c r="S11" s="141" t="e">
        <f t="shared" ca="1" si="5"/>
        <v>#NAME?</v>
      </c>
      <c r="T11" s="164"/>
      <c r="U11" s="140">
        <v>13.125</v>
      </c>
      <c r="V11" s="165"/>
      <c r="W11" s="142">
        <v>13.125</v>
      </c>
      <c r="X11" s="190" t="e">
        <f ca="1">_xll.qlSimpleQuoteSetValue(F11,ROUND(W11/10000,6),Trigger)</f>
        <v>#NAME?</v>
      </c>
      <c r="Y11" s="168"/>
    </row>
    <row r="12" spans="1:28" ht="11.25" customHeight="1" x14ac:dyDescent="0.2">
      <c r="A12" s="56"/>
      <c r="B12" s="52" t="str">
        <f t="shared" si="0"/>
        <v>5Y</v>
      </c>
      <c r="C12" s="52" t="str">
        <f t="shared" si="1"/>
        <v>3L</v>
      </c>
      <c r="D12" s="52" t="str">
        <f t="shared" si="2"/>
        <v>6L</v>
      </c>
      <c r="E12" s="41" t="str">
        <f t="shared" si="3"/>
        <v>GBP3L6L5Y_Quote</v>
      </c>
      <c r="F12" s="41" t="e">
        <f ca="1">_xll.qlSimpleQuote(E12,,RateTickValue,Permanent,Trigger,ObjectOverwrite)</f>
        <v>#NAME?</v>
      </c>
      <c r="G12" s="46" t="e">
        <f ca="1">_xll.ohRangeRetrieveError(F12)</f>
        <v>#NAME?</v>
      </c>
      <c r="H12" s="108"/>
      <c r="J12" s="167"/>
      <c r="K12" s="254" t="s">
        <v>51</v>
      </c>
      <c r="L12" s="254" t="s">
        <v>175</v>
      </c>
      <c r="M12" s="254" t="s">
        <v>57</v>
      </c>
      <c r="N12" s="188" t="str">
        <f t="shared" si="4"/>
        <v>GBP3L6L5Y</v>
      </c>
      <c r="O12" s="255" t="str">
        <v>GBP3L6L5Y=ICAP</v>
      </c>
      <c r="P12" s="388">
        <v>11.375</v>
      </c>
      <c r="Q12" s="388">
        <v>15.375</v>
      </c>
      <c r="R12" s="141" t="e">
        <f t="shared" ca="1" si="6"/>
        <v>#NAME?</v>
      </c>
      <c r="S12" s="141" t="e">
        <f t="shared" ca="1" si="5"/>
        <v>#NAME?</v>
      </c>
      <c r="T12" s="164"/>
      <c r="U12" s="140">
        <v>13.375</v>
      </c>
      <c r="V12" s="165"/>
      <c r="W12" s="142">
        <v>13.375</v>
      </c>
      <c r="X12" s="190" t="e">
        <f ca="1">_xll.qlSimpleQuoteSetValue(F12,ROUND(W12/10000,6),Trigger)</f>
        <v>#NAME?</v>
      </c>
      <c r="Y12" s="168"/>
    </row>
    <row r="13" spans="1:28" ht="11.25" customHeight="1" x14ac:dyDescent="0.2">
      <c r="A13" s="56"/>
      <c r="B13" s="52" t="str">
        <f t="shared" si="0"/>
        <v>6Y</v>
      </c>
      <c r="C13" s="52" t="str">
        <f t="shared" si="1"/>
        <v>3L</v>
      </c>
      <c r="D13" s="52" t="str">
        <f t="shared" si="2"/>
        <v>6L</v>
      </c>
      <c r="E13" s="41" t="str">
        <f t="shared" si="3"/>
        <v>GBP3L6L6Y_Quote</v>
      </c>
      <c r="F13" s="41" t="e">
        <f ca="1">_xll.qlSimpleQuote(E13,,RateTickValue,Permanent,Trigger,ObjectOverwrite)</f>
        <v>#NAME?</v>
      </c>
      <c r="G13" s="46" t="e">
        <f ca="1">_xll.ohRangeRetrieveError(F13)</f>
        <v>#NAME?</v>
      </c>
      <c r="H13" s="108"/>
      <c r="J13" s="167"/>
      <c r="K13" s="254" t="s">
        <v>50</v>
      </c>
      <c r="L13" s="254" t="s">
        <v>175</v>
      </c>
      <c r="M13" s="254" t="s">
        <v>57</v>
      </c>
      <c r="N13" s="188" t="str">
        <f t="shared" si="4"/>
        <v>GBP3L6L6Y</v>
      </c>
      <c r="O13" s="255" t="str">
        <v>GBP3L6L6Y=ICAP</v>
      </c>
      <c r="P13" s="388">
        <v>12</v>
      </c>
      <c r="Q13" s="388">
        <v>15</v>
      </c>
      <c r="R13" s="141" t="e">
        <f t="shared" ca="1" si="6"/>
        <v>#NAME?</v>
      </c>
      <c r="S13" s="141" t="e">
        <f t="shared" ca="1" si="5"/>
        <v>#NAME?</v>
      </c>
      <c r="T13" s="164"/>
      <c r="U13" s="140">
        <v>13.5</v>
      </c>
      <c r="V13" s="165"/>
      <c r="W13" s="142">
        <v>13.5</v>
      </c>
      <c r="X13" s="190" t="e">
        <f ca="1">_xll.qlSimpleQuoteSetValue(F13,ROUND(W13/10000,6),Trigger)</f>
        <v>#NAME?</v>
      </c>
      <c r="Y13" s="168"/>
    </row>
    <row r="14" spans="1:28" ht="11.25" customHeight="1" x14ac:dyDescent="0.2">
      <c r="A14" s="56"/>
      <c r="B14" s="52" t="str">
        <f t="shared" si="0"/>
        <v>7Y</v>
      </c>
      <c r="C14" s="52" t="str">
        <f t="shared" si="1"/>
        <v>3L</v>
      </c>
      <c r="D14" s="52" t="str">
        <f t="shared" si="2"/>
        <v>6L</v>
      </c>
      <c r="E14" s="41" t="str">
        <f t="shared" si="3"/>
        <v>GBP3L6L7Y_Quote</v>
      </c>
      <c r="F14" s="41" t="e">
        <f ca="1">_xll.qlSimpleQuote(E14,,RateTickValue,Permanent,Trigger,ObjectOverwrite)</f>
        <v>#NAME?</v>
      </c>
      <c r="G14" s="46" t="e">
        <f ca="1">_xll.ohRangeRetrieveError(F14)</f>
        <v>#NAME?</v>
      </c>
      <c r="H14" s="108"/>
      <c r="J14" s="167"/>
      <c r="K14" s="254" t="s">
        <v>49</v>
      </c>
      <c r="L14" s="254" t="s">
        <v>175</v>
      </c>
      <c r="M14" s="254" t="s">
        <v>57</v>
      </c>
      <c r="N14" s="188" t="str">
        <f t="shared" si="4"/>
        <v>GBP3L6L7Y</v>
      </c>
      <c r="O14" s="255" t="str">
        <v>GBP3L6L7Y=ICAP</v>
      </c>
      <c r="P14" s="388">
        <v>12.125</v>
      </c>
      <c r="Q14" s="388">
        <v>15.125</v>
      </c>
      <c r="R14" s="141" t="e">
        <f t="shared" ca="1" si="6"/>
        <v>#NAME?</v>
      </c>
      <c r="S14" s="141" t="e">
        <f t="shared" ca="1" si="5"/>
        <v>#NAME?</v>
      </c>
      <c r="T14" s="164"/>
      <c r="U14" s="140">
        <v>13.625</v>
      </c>
      <c r="V14" s="165"/>
      <c r="W14" s="142">
        <v>13.625</v>
      </c>
      <c r="X14" s="190" t="e">
        <f ca="1">_xll.qlSimpleQuoteSetValue(F14,ROUND(W14/10000,6),Trigger)</f>
        <v>#NAME?</v>
      </c>
      <c r="Y14" s="168"/>
    </row>
    <row r="15" spans="1:28" ht="11.25" customHeight="1" x14ac:dyDescent="0.2">
      <c r="A15" s="56"/>
      <c r="B15" s="52" t="str">
        <f t="shared" si="0"/>
        <v>8Y</v>
      </c>
      <c r="C15" s="52" t="str">
        <f t="shared" si="1"/>
        <v>3L</v>
      </c>
      <c r="D15" s="52" t="str">
        <f t="shared" si="2"/>
        <v>6L</v>
      </c>
      <c r="E15" s="41" t="str">
        <f t="shared" si="3"/>
        <v>GBP3L6L8Y_Quote</v>
      </c>
      <c r="F15" s="41" t="e">
        <f ca="1">_xll.qlSimpleQuote(E15,,RateTickValue,Permanent,Trigger,ObjectOverwrite)</f>
        <v>#NAME?</v>
      </c>
      <c r="G15" s="46" t="e">
        <f ca="1">_xll.ohRangeRetrieveError(F15)</f>
        <v>#NAME?</v>
      </c>
      <c r="H15" s="108"/>
      <c r="J15" s="167"/>
      <c r="K15" s="254" t="s">
        <v>48</v>
      </c>
      <c r="L15" s="254" t="s">
        <v>175</v>
      </c>
      <c r="M15" s="254" t="s">
        <v>57</v>
      </c>
      <c r="N15" s="188" t="str">
        <f t="shared" si="4"/>
        <v>GBP3L6L8Y</v>
      </c>
      <c r="O15" s="255" t="str">
        <v>GBP3L6L8Y=ICAP</v>
      </c>
      <c r="P15" s="388">
        <v>12.125</v>
      </c>
      <c r="Q15" s="388">
        <v>15.125</v>
      </c>
      <c r="R15" s="141" t="e">
        <f t="shared" ca="1" si="6"/>
        <v>#NAME?</v>
      </c>
      <c r="S15" s="141" t="e">
        <f t="shared" ca="1" si="5"/>
        <v>#NAME?</v>
      </c>
      <c r="T15" s="164"/>
      <c r="U15" s="140">
        <v>13.625</v>
      </c>
      <c r="V15" s="165"/>
      <c r="W15" s="142">
        <v>13.625</v>
      </c>
      <c r="X15" s="190" t="e">
        <f ca="1">_xll.qlSimpleQuoteSetValue(F15,ROUND(W15/10000,6),Trigger)</f>
        <v>#NAME?</v>
      </c>
      <c r="Y15" s="168"/>
    </row>
    <row r="16" spans="1:28" ht="11.25" customHeight="1" x14ac:dyDescent="0.2">
      <c r="A16" s="56"/>
      <c r="B16" s="52" t="str">
        <f t="shared" si="0"/>
        <v>9Y</v>
      </c>
      <c r="C16" s="52" t="str">
        <f t="shared" si="1"/>
        <v>3L</v>
      </c>
      <c r="D16" s="52" t="str">
        <f t="shared" si="2"/>
        <v>6L</v>
      </c>
      <c r="E16" s="41" t="str">
        <f t="shared" si="3"/>
        <v>GBP3L6L9Y_Quote</v>
      </c>
      <c r="F16" s="41" t="e">
        <f ca="1">_xll.qlSimpleQuote(E16,,RateTickValue,Permanent,Trigger,ObjectOverwrite)</f>
        <v>#NAME?</v>
      </c>
      <c r="G16" s="46" t="e">
        <f ca="1">_xll.ohRangeRetrieveError(F16)</f>
        <v>#NAME?</v>
      </c>
      <c r="H16" s="108"/>
      <c r="J16" s="167"/>
      <c r="K16" s="254" t="s">
        <v>47</v>
      </c>
      <c r="L16" s="254" t="s">
        <v>175</v>
      </c>
      <c r="M16" s="254" t="s">
        <v>57</v>
      </c>
      <c r="N16" s="188" t="str">
        <f t="shared" si="4"/>
        <v>GBP3L6L9Y</v>
      </c>
      <c r="O16" s="255" t="str">
        <v>GBP3L6L9Y=ICAP</v>
      </c>
      <c r="P16" s="388">
        <v>12</v>
      </c>
      <c r="Q16" s="388">
        <v>15</v>
      </c>
      <c r="R16" s="141" t="e">
        <f t="shared" ca="1" si="6"/>
        <v>#NAME?</v>
      </c>
      <c r="S16" s="141" t="e">
        <f t="shared" ca="1" si="5"/>
        <v>#NAME?</v>
      </c>
      <c r="T16" s="164"/>
      <c r="U16" s="140">
        <v>13.5</v>
      </c>
      <c r="V16" s="165"/>
      <c r="W16" s="142">
        <v>13.5</v>
      </c>
      <c r="X16" s="190" t="e">
        <f ca="1">_xll.qlSimpleQuoteSetValue(F16,ROUND(W16/10000,6),Trigger)</f>
        <v>#NAME?</v>
      </c>
      <c r="Y16" s="168"/>
    </row>
    <row r="17" spans="1:25" ht="11.25" customHeight="1" x14ac:dyDescent="0.2">
      <c r="A17" s="56"/>
      <c r="B17" s="52" t="str">
        <f t="shared" si="0"/>
        <v>10Y</v>
      </c>
      <c r="C17" s="52" t="str">
        <f t="shared" si="1"/>
        <v>3L</v>
      </c>
      <c r="D17" s="52" t="str">
        <f t="shared" si="2"/>
        <v>6L</v>
      </c>
      <c r="E17" s="41" t="str">
        <f t="shared" si="3"/>
        <v>GBP3L6L10Y_Quote</v>
      </c>
      <c r="F17" s="41" t="e">
        <f ca="1">_xll.qlSimpleQuote(E17,,RateTickValue,Permanent,Trigger,ObjectOverwrite)</f>
        <v>#NAME?</v>
      </c>
      <c r="G17" s="46" t="e">
        <f ca="1">_xll.ohRangeRetrieveError(F17)</f>
        <v>#NAME?</v>
      </c>
      <c r="H17" s="108"/>
      <c r="J17" s="167"/>
      <c r="K17" s="254" t="s">
        <v>46</v>
      </c>
      <c r="L17" s="254" t="s">
        <v>175</v>
      </c>
      <c r="M17" s="254" t="s">
        <v>57</v>
      </c>
      <c r="N17" s="188" t="str">
        <f t="shared" si="4"/>
        <v>GBP3L6L10Y</v>
      </c>
      <c r="O17" s="255" t="str">
        <v>GBP3L6L10Y=ICAP</v>
      </c>
      <c r="P17" s="388">
        <v>11.875</v>
      </c>
      <c r="Q17" s="388">
        <v>14.875</v>
      </c>
      <c r="R17" s="141" t="e">
        <f t="shared" ca="1" si="6"/>
        <v>#NAME?</v>
      </c>
      <c r="S17" s="141" t="e">
        <f t="shared" ca="1" si="5"/>
        <v>#NAME?</v>
      </c>
      <c r="T17" s="164"/>
      <c r="U17" s="140">
        <v>13.375</v>
      </c>
      <c r="V17" s="165"/>
      <c r="W17" s="142">
        <v>13.375</v>
      </c>
      <c r="X17" s="190" t="e">
        <f ca="1">_xll.qlSimpleQuoteSetValue(F17,ROUND(W17/10000,6),Trigger)</f>
        <v>#NAME?</v>
      </c>
      <c r="Y17" s="168"/>
    </row>
    <row r="18" spans="1:25" ht="11.25" customHeight="1" x14ac:dyDescent="0.2">
      <c r="A18" s="56"/>
      <c r="B18" s="52" t="str">
        <f t="shared" si="0"/>
        <v>11Y</v>
      </c>
      <c r="C18" s="52" t="str">
        <f t="shared" si="1"/>
        <v>3L</v>
      </c>
      <c r="D18" s="52" t="str">
        <f t="shared" si="2"/>
        <v>6L</v>
      </c>
      <c r="E18" s="41" t="str">
        <f t="shared" si="3"/>
        <v>GBP3L6L11Y_Quote</v>
      </c>
      <c r="F18" s="41" t="e">
        <f ca="1">_xll.qlSimpleQuote(E18,,RateTickValue,Permanent,Trigger,ObjectOverwrite)</f>
        <v>#NAME?</v>
      </c>
      <c r="G18" s="46" t="e">
        <f ca="1">_xll.ohRangeRetrieveError(F18)</f>
        <v>#NAME?</v>
      </c>
      <c r="H18" s="108"/>
      <c r="J18" s="167"/>
      <c r="K18" s="254" t="s">
        <v>45</v>
      </c>
      <c r="L18" s="254" t="s">
        <v>175</v>
      </c>
      <c r="M18" s="254" t="s">
        <v>57</v>
      </c>
      <c r="N18" s="188" t="str">
        <f t="shared" si="4"/>
        <v>GBP3L6L11Y</v>
      </c>
      <c r="O18" s="255" t="str">
        <v>GBP3L6L11Y=ICAP</v>
      </c>
      <c r="P18" s="388" t="s">
        <v>210</v>
      </c>
      <c r="Q18" s="388" t="s">
        <v>210</v>
      </c>
      <c r="R18" s="141" t="e">
        <f t="shared" ca="1" si="6"/>
        <v>#NAME?</v>
      </c>
      <c r="S18" s="141" t="e">
        <f t="shared" ca="1" si="5"/>
        <v>#NAME?</v>
      </c>
      <c r="T18" s="164"/>
      <c r="U18" s="140" t="e">
        <v>#NUM!</v>
      </c>
      <c r="V18" s="165"/>
      <c r="W18" s="142" t="e">
        <v>#NUM!</v>
      </c>
      <c r="X18" s="190" t="e">
        <f ca="1">_xll.qlSimpleQuoteSetValue(F18,ROUND(W18/10000,6),Trigger)</f>
        <v>#NAME?</v>
      </c>
      <c r="Y18" s="168"/>
    </row>
    <row r="19" spans="1:25" ht="11.25" customHeight="1" x14ac:dyDescent="0.2">
      <c r="A19" s="56"/>
      <c r="B19" s="52" t="str">
        <f t="shared" si="0"/>
        <v>12Y</v>
      </c>
      <c r="C19" s="52" t="str">
        <f t="shared" si="1"/>
        <v>3L</v>
      </c>
      <c r="D19" s="52" t="str">
        <f t="shared" si="2"/>
        <v>6L</v>
      </c>
      <c r="E19" s="41" t="str">
        <f t="shared" si="3"/>
        <v>GBP3L6L12Y_Quote</v>
      </c>
      <c r="F19" s="41" t="e">
        <f ca="1">_xll.qlSimpleQuote(E19,,RateTickValue,Permanent,Trigger,ObjectOverwrite)</f>
        <v>#NAME?</v>
      </c>
      <c r="G19" s="46" t="e">
        <f ca="1">_xll.ohRangeRetrieveError(F19)</f>
        <v>#NAME?</v>
      </c>
      <c r="H19" s="108"/>
      <c r="J19" s="167"/>
      <c r="K19" s="254" t="s">
        <v>44</v>
      </c>
      <c r="L19" s="254" t="s">
        <v>175</v>
      </c>
      <c r="M19" s="254" t="s">
        <v>57</v>
      </c>
      <c r="N19" s="188" t="str">
        <f t="shared" si="4"/>
        <v>GBP3L6L12Y</v>
      </c>
      <c r="O19" s="255" t="str">
        <v>GBP3L6L12Y=ICAP</v>
      </c>
      <c r="P19" s="388">
        <v>11</v>
      </c>
      <c r="Q19" s="388">
        <v>14</v>
      </c>
      <c r="R19" s="141" t="e">
        <f t="shared" ca="1" si="6"/>
        <v>#NAME?</v>
      </c>
      <c r="S19" s="141" t="e">
        <f t="shared" ca="1" si="5"/>
        <v>#NAME?</v>
      </c>
      <c r="T19" s="164"/>
      <c r="U19" s="140">
        <v>12.5</v>
      </c>
      <c r="V19" s="165"/>
      <c r="W19" s="142">
        <v>12.5</v>
      </c>
      <c r="X19" s="190" t="e">
        <f ca="1">_xll.qlSimpleQuoteSetValue(F19,ROUND(W19/10000,6),Trigger)</f>
        <v>#NAME?</v>
      </c>
      <c r="Y19" s="168"/>
    </row>
    <row r="20" spans="1:25" ht="11.25" customHeight="1" x14ac:dyDescent="0.2">
      <c r="A20" s="56"/>
      <c r="B20" s="52" t="str">
        <f t="shared" si="0"/>
        <v>13Y</v>
      </c>
      <c r="C20" s="52" t="str">
        <f t="shared" si="1"/>
        <v>3L</v>
      </c>
      <c r="D20" s="52" t="str">
        <f t="shared" si="2"/>
        <v>6L</v>
      </c>
      <c r="E20" s="41" t="str">
        <f t="shared" si="3"/>
        <v>GBP3L6L13Y_Quote</v>
      </c>
      <c r="F20" s="41" t="e">
        <f ca="1">_xll.qlSimpleQuote(E20,,RateTickValue,Permanent,Trigger,ObjectOverwrite)</f>
        <v>#NAME?</v>
      </c>
      <c r="G20" s="46" t="e">
        <f ca="1">_xll.ohRangeRetrieveError(F20)</f>
        <v>#NAME?</v>
      </c>
      <c r="H20" s="108"/>
      <c r="J20" s="167"/>
      <c r="K20" s="254" t="s">
        <v>43</v>
      </c>
      <c r="L20" s="254" t="s">
        <v>175</v>
      </c>
      <c r="M20" s="254" t="s">
        <v>57</v>
      </c>
      <c r="N20" s="188" t="str">
        <f t="shared" si="4"/>
        <v>GBP3L6L13Y</v>
      </c>
      <c r="O20" s="255" t="str">
        <v>GBP3L6L13Y=ICAP</v>
      </c>
      <c r="P20" s="388" t="s">
        <v>210</v>
      </c>
      <c r="Q20" s="388" t="s">
        <v>210</v>
      </c>
      <c r="R20" s="141" t="e">
        <f t="shared" ca="1" si="6"/>
        <v>#NAME?</v>
      </c>
      <c r="S20" s="141" t="e">
        <f t="shared" ca="1" si="5"/>
        <v>#NAME?</v>
      </c>
      <c r="T20" s="164"/>
      <c r="U20" s="140" t="e">
        <v>#NUM!</v>
      </c>
      <c r="V20" s="165"/>
      <c r="W20" s="142" t="e">
        <v>#NUM!</v>
      </c>
      <c r="X20" s="190" t="e">
        <f ca="1">_xll.qlSimpleQuoteSetValue(F20,ROUND(W20/10000,6),Trigger)</f>
        <v>#NAME?</v>
      </c>
      <c r="Y20" s="168"/>
    </row>
    <row r="21" spans="1:25" ht="11.25" customHeight="1" x14ac:dyDescent="0.2">
      <c r="A21" s="56"/>
      <c r="B21" s="52" t="str">
        <f t="shared" si="0"/>
        <v>14Y</v>
      </c>
      <c r="C21" s="52" t="str">
        <f t="shared" si="1"/>
        <v>3L</v>
      </c>
      <c r="D21" s="52" t="str">
        <f t="shared" si="2"/>
        <v>6L</v>
      </c>
      <c r="E21" s="41" t="str">
        <f t="shared" si="3"/>
        <v>GBP3L6L14Y_Quote</v>
      </c>
      <c r="F21" s="41" t="e">
        <f ca="1">_xll.qlSimpleQuote(E21,,RateTickValue,Permanent,Trigger,ObjectOverwrite)</f>
        <v>#NAME?</v>
      </c>
      <c r="G21" s="46" t="e">
        <f ca="1">_xll.ohRangeRetrieveError(F21)</f>
        <v>#NAME?</v>
      </c>
      <c r="H21" s="108"/>
      <c r="J21" s="167"/>
      <c r="K21" s="254" t="s">
        <v>42</v>
      </c>
      <c r="L21" s="254" t="s">
        <v>175</v>
      </c>
      <c r="M21" s="254" t="s">
        <v>57</v>
      </c>
      <c r="N21" s="188" t="str">
        <f t="shared" si="4"/>
        <v>GBP3L6L14Y</v>
      </c>
      <c r="O21" s="255" t="str">
        <v>GBP3L6L14Y=ICAP</v>
      </c>
      <c r="P21" s="388" t="s">
        <v>210</v>
      </c>
      <c r="Q21" s="388" t="s">
        <v>210</v>
      </c>
      <c r="R21" s="141" t="e">
        <f t="shared" ca="1" si="6"/>
        <v>#NAME?</v>
      </c>
      <c r="S21" s="141" t="e">
        <f t="shared" ca="1" si="5"/>
        <v>#NAME?</v>
      </c>
      <c r="T21" s="164"/>
      <c r="U21" s="140" t="e">
        <v>#NUM!</v>
      </c>
      <c r="V21" s="165"/>
      <c r="W21" s="142" t="e">
        <v>#NUM!</v>
      </c>
      <c r="X21" s="190" t="e">
        <f ca="1">_xll.qlSimpleQuoteSetValue(F21,ROUND(W21/10000,6),Trigger)</f>
        <v>#NAME?</v>
      </c>
      <c r="Y21" s="168"/>
    </row>
    <row r="22" spans="1:25" ht="11.25" customHeight="1" x14ac:dyDescent="0.2">
      <c r="A22" s="56"/>
      <c r="B22" s="52" t="str">
        <f t="shared" si="0"/>
        <v>15Y</v>
      </c>
      <c r="C22" s="52" t="str">
        <f t="shared" si="1"/>
        <v>3L</v>
      </c>
      <c r="D22" s="52" t="str">
        <f t="shared" si="2"/>
        <v>6L</v>
      </c>
      <c r="E22" s="41" t="str">
        <f t="shared" si="3"/>
        <v>GBP3L6L15Y_Quote</v>
      </c>
      <c r="F22" s="41" t="e">
        <f ca="1">_xll.qlSimpleQuote(E22,,RateTickValue,Permanent,Trigger,ObjectOverwrite)</f>
        <v>#NAME?</v>
      </c>
      <c r="G22" s="46" t="e">
        <f ca="1">_xll.ohRangeRetrieveError(F22)</f>
        <v>#NAME?</v>
      </c>
      <c r="H22" s="108"/>
      <c r="J22" s="167"/>
      <c r="K22" s="254" t="s">
        <v>41</v>
      </c>
      <c r="L22" s="254" t="s">
        <v>175</v>
      </c>
      <c r="M22" s="254" t="s">
        <v>57</v>
      </c>
      <c r="N22" s="188" t="str">
        <f t="shared" si="4"/>
        <v>GBP3L6L15Y</v>
      </c>
      <c r="O22" s="255" t="str">
        <v>GBP3L6L15Y=ICAP</v>
      </c>
      <c r="P22" s="388">
        <v>9.375</v>
      </c>
      <c r="Q22" s="388">
        <v>12.375</v>
      </c>
      <c r="R22" s="141" t="e">
        <f t="shared" ca="1" si="6"/>
        <v>#NAME?</v>
      </c>
      <c r="S22" s="141" t="e">
        <f t="shared" ca="1" si="5"/>
        <v>#NAME?</v>
      </c>
      <c r="T22" s="164"/>
      <c r="U22" s="140">
        <v>10.875</v>
      </c>
      <c r="V22" s="165"/>
      <c r="W22" s="142">
        <v>10.875</v>
      </c>
      <c r="X22" s="190" t="e">
        <f ca="1">_xll.qlSimpleQuoteSetValue(F22,ROUND(W22/10000,6),Trigger)</f>
        <v>#NAME?</v>
      </c>
      <c r="Y22" s="168"/>
    </row>
    <row r="23" spans="1:25" ht="11.25" customHeight="1" x14ac:dyDescent="0.2">
      <c r="A23" s="56"/>
      <c r="B23" s="52" t="str">
        <f t="shared" si="0"/>
        <v>16Y</v>
      </c>
      <c r="C23" s="52" t="str">
        <f t="shared" si="1"/>
        <v>3L</v>
      </c>
      <c r="D23" s="52" t="str">
        <f t="shared" si="2"/>
        <v>6L</v>
      </c>
      <c r="E23" s="41" t="str">
        <f t="shared" si="3"/>
        <v>GBP3L6L16Y_Quote</v>
      </c>
      <c r="F23" s="41" t="e">
        <f ca="1">_xll.qlSimpleQuote(E23,,RateTickValue,Permanent,Trigger,ObjectOverwrite)</f>
        <v>#NAME?</v>
      </c>
      <c r="G23" s="46" t="e">
        <f ca="1">_xll.ohRangeRetrieveError(F23)</f>
        <v>#NAME?</v>
      </c>
      <c r="H23" s="108"/>
      <c r="J23" s="167"/>
      <c r="K23" s="254" t="s">
        <v>40</v>
      </c>
      <c r="L23" s="254" t="s">
        <v>175</v>
      </c>
      <c r="M23" s="254" t="s">
        <v>57</v>
      </c>
      <c r="N23" s="188" t="str">
        <f t="shared" si="4"/>
        <v>GBP3L6L16Y</v>
      </c>
      <c r="O23" s="255" t="str">
        <v>GBP3L6L16Y=ICAP</v>
      </c>
      <c r="P23" s="388" t="s">
        <v>210</v>
      </c>
      <c r="Q23" s="388" t="s">
        <v>210</v>
      </c>
      <c r="R23" s="141" t="e">
        <f t="shared" ca="1" si="6"/>
        <v>#NAME?</v>
      </c>
      <c r="S23" s="141" t="e">
        <f t="shared" ca="1" si="5"/>
        <v>#NAME?</v>
      </c>
      <c r="T23" s="164"/>
      <c r="U23" s="140" t="e">
        <v>#NUM!</v>
      </c>
      <c r="V23" s="165"/>
      <c r="W23" s="142" t="e">
        <v>#NUM!</v>
      </c>
      <c r="X23" s="190" t="e">
        <f ca="1">_xll.qlSimpleQuoteSetValue(F23,ROUND(W23/10000,6),Trigger)</f>
        <v>#NAME?</v>
      </c>
      <c r="Y23" s="168"/>
    </row>
    <row r="24" spans="1:25" ht="11.25" customHeight="1" x14ac:dyDescent="0.2">
      <c r="A24" s="56"/>
      <c r="B24" s="52" t="str">
        <f t="shared" si="0"/>
        <v>17Y</v>
      </c>
      <c r="C24" s="52" t="str">
        <f t="shared" si="1"/>
        <v>3L</v>
      </c>
      <c r="D24" s="52" t="str">
        <f t="shared" si="2"/>
        <v>6L</v>
      </c>
      <c r="E24" s="41" t="str">
        <f t="shared" si="3"/>
        <v>GBP3L6L17Y_Quote</v>
      </c>
      <c r="F24" s="41" t="e">
        <f ca="1">_xll.qlSimpleQuote(E24,,RateTickValue,Permanent,Trigger,ObjectOverwrite)</f>
        <v>#NAME?</v>
      </c>
      <c r="G24" s="46" t="e">
        <f ca="1">_xll.ohRangeRetrieveError(F24)</f>
        <v>#NAME?</v>
      </c>
      <c r="H24" s="108"/>
      <c r="J24" s="167"/>
      <c r="K24" s="254" t="s">
        <v>39</v>
      </c>
      <c r="L24" s="254" t="s">
        <v>175</v>
      </c>
      <c r="M24" s="254" t="s">
        <v>57</v>
      </c>
      <c r="N24" s="188" t="str">
        <f t="shared" si="4"/>
        <v>GBP3L6L17Y</v>
      </c>
      <c r="O24" s="255" t="str">
        <v>GBP3L6L17Y=ICAP</v>
      </c>
      <c r="P24" s="388" t="s">
        <v>210</v>
      </c>
      <c r="Q24" s="388" t="s">
        <v>210</v>
      </c>
      <c r="R24" s="141" t="e">
        <f t="shared" ca="1" si="6"/>
        <v>#NAME?</v>
      </c>
      <c r="S24" s="141" t="e">
        <f t="shared" ca="1" si="5"/>
        <v>#NAME?</v>
      </c>
      <c r="T24" s="164"/>
      <c r="U24" s="140" t="e">
        <v>#NUM!</v>
      </c>
      <c r="V24" s="165"/>
      <c r="W24" s="142" t="e">
        <v>#NUM!</v>
      </c>
      <c r="X24" s="190" t="e">
        <f ca="1">_xll.qlSimpleQuoteSetValue(F24,ROUND(W24/10000,6),Trigger)</f>
        <v>#NAME?</v>
      </c>
      <c r="Y24" s="168"/>
    </row>
    <row r="25" spans="1:25" ht="11.25" customHeight="1" x14ac:dyDescent="0.2">
      <c r="A25" s="56"/>
      <c r="B25" s="52" t="str">
        <f t="shared" si="0"/>
        <v>18Y</v>
      </c>
      <c r="C25" s="52" t="str">
        <f t="shared" si="1"/>
        <v>3L</v>
      </c>
      <c r="D25" s="52" t="str">
        <f t="shared" si="2"/>
        <v>6L</v>
      </c>
      <c r="E25" s="41" t="str">
        <f t="shared" si="3"/>
        <v>GBP3L6L18Y_Quote</v>
      </c>
      <c r="F25" s="41" t="e">
        <f ca="1">_xll.qlSimpleQuote(E25,,RateTickValue,Permanent,Trigger,ObjectOverwrite)</f>
        <v>#NAME?</v>
      </c>
      <c r="G25" s="46" t="e">
        <f ca="1">_xll.ohRangeRetrieveError(F25)</f>
        <v>#NAME?</v>
      </c>
      <c r="H25" s="108"/>
      <c r="J25" s="167"/>
      <c r="K25" s="254" t="s">
        <v>38</v>
      </c>
      <c r="L25" s="254" t="s">
        <v>175</v>
      </c>
      <c r="M25" s="254" t="s">
        <v>57</v>
      </c>
      <c r="N25" s="188" t="str">
        <f t="shared" si="4"/>
        <v>GBP3L6L18Y</v>
      </c>
      <c r="O25" s="255" t="str">
        <v>GBP3L6L18Y=ICAP</v>
      </c>
      <c r="P25" s="388" t="s">
        <v>210</v>
      </c>
      <c r="Q25" s="388" t="s">
        <v>210</v>
      </c>
      <c r="R25" s="141" t="e">
        <f t="shared" ca="1" si="6"/>
        <v>#NAME?</v>
      </c>
      <c r="S25" s="141" t="e">
        <f t="shared" ca="1" si="5"/>
        <v>#NAME?</v>
      </c>
      <c r="T25" s="164"/>
      <c r="U25" s="140" t="e">
        <v>#NUM!</v>
      </c>
      <c r="V25" s="165"/>
      <c r="W25" s="142" t="e">
        <v>#NUM!</v>
      </c>
      <c r="X25" s="190" t="e">
        <f ca="1">_xll.qlSimpleQuoteSetValue(F25,ROUND(W25/10000,6),Trigger)</f>
        <v>#NAME?</v>
      </c>
      <c r="Y25" s="168"/>
    </row>
    <row r="26" spans="1:25" ht="11.25" customHeight="1" x14ac:dyDescent="0.2">
      <c r="A26" s="56"/>
      <c r="B26" s="52" t="str">
        <f t="shared" si="0"/>
        <v>19Y</v>
      </c>
      <c r="C26" s="52" t="str">
        <f t="shared" si="1"/>
        <v>3L</v>
      </c>
      <c r="D26" s="52" t="str">
        <f t="shared" si="2"/>
        <v>6L</v>
      </c>
      <c r="E26" s="41" t="str">
        <f t="shared" si="3"/>
        <v>GBP3L6L19Y_Quote</v>
      </c>
      <c r="F26" s="41" t="e">
        <f ca="1">_xll.qlSimpleQuote(E26,,RateTickValue,Permanent,Trigger,ObjectOverwrite)</f>
        <v>#NAME?</v>
      </c>
      <c r="G26" s="46" t="e">
        <f ca="1">_xll.ohRangeRetrieveError(F26)</f>
        <v>#NAME?</v>
      </c>
      <c r="H26" s="108"/>
      <c r="J26" s="167"/>
      <c r="K26" s="254" t="s">
        <v>37</v>
      </c>
      <c r="L26" s="254" t="s">
        <v>175</v>
      </c>
      <c r="M26" s="254" t="s">
        <v>57</v>
      </c>
      <c r="N26" s="188" t="str">
        <f t="shared" si="4"/>
        <v>GBP3L6L19Y</v>
      </c>
      <c r="O26" s="255" t="str">
        <v>GBP3L6L19Y=ICAP</v>
      </c>
      <c r="P26" s="388" t="s">
        <v>210</v>
      </c>
      <c r="Q26" s="388" t="s">
        <v>210</v>
      </c>
      <c r="R26" s="141" t="e">
        <f t="shared" ca="1" si="6"/>
        <v>#NAME?</v>
      </c>
      <c r="S26" s="141" t="e">
        <f t="shared" ca="1" si="5"/>
        <v>#NAME?</v>
      </c>
      <c r="T26" s="164"/>
      <c r="U26" s="140" t="e">
        <v>#NUM!</v>
      </c>
      <c r="V26" s="165"/>
      <c r="W26" s="142" t="e">
        <v>#NUM!</v>
      </c>
      <c r="X26" s="190" t="e">
        <f ca="1">_xll.qlSimpleQuoteSetValue(F26,ROUND(W26/10000,6),Trigger)</f>
        <v>#NAME?</v>
      </c>
      <c r="Y26" s="168"/>
    </row>
    <row r="27" spans="1:25" ht="11.25" customHeight="1" x14ac:dyDescent="0.2">
      <c r="A27" s="56"/>
      <c r="B27" s="52" t="str">
        <f t="shared" si="0"/>
        <v>20Y</v>
      </c>
      <c r="C27" s="52" t="str">
        <f t="shared" si="1"/>
        <v>3L</v>
      </c>
      <c r="D27" s="52" t="str">
        <f t="shared" si="2"/>
        <v>6L</v>
      </c>
      <c r="E27" s="41" t="str">
        <f t="shared" si="3"/>
        <v>GBP3L6L20Y_Quote</v>
      </c>
      <c r="F27" s="41" t="e">
        <f ca="1">_xll.qlSimpleQuote(E27,,RateTickValue,Permanent,Trigger,ObjectOverwrite)</f>
        <v>#NAME?</v>
      </c>
      <c r="G27" s="46" t="e">
        <f ca="1">_xll.ohRangeRetrieveError(F27)</f>
        <v>#NAME?</v>
      </c>
      <c r="H27" s="108"/>
      <c r="J27" s="167"/>
      <c r="K27" s="254" t="s">
        <v>36</v>
      </c>
      <c r="L27" s="254" t="s">
        <v>175</v>
      </c>
      <c r="M27" s="254" t="s">
        <v>57</v>
      </c>
      <c r="N27" s="188" t="str">
        <f t="shared" si="4"/>
        <v>GBP3L6L20Y</v>
      </c>
      <c r="O27" s="255" t="str">
        <v>GBP3L6L20Y=ICAP</v>
      </c>
      <c r="P27" s="388">
        <v>7.375</v>
      </c>
      <c r="Q27" s="388">
        <v>10.375</v>
      </c>
      <c r="R27" s="141" t="e">
        <f t="shared" ca="1" si="6"/>
        <v>#NAME?</v>
      </c>
      <c r="S27" s="141" t="e">
        <f t="shared" ca="1" si="5"/>
        <v>#NAME?</v>
      </c>
      <c r="T27" s="164"/>
      <c r="U27" s="140">
        <v>8.875</v>
      </c>
      <c r="V27" s="165"/>
      <c r="W27" s="142">
        <v>8.875</v>
      </c>
      <c r="X27" s="190" t="e">
        <f ca="1">_xll.qlSimpleQuoteSetValue(F27,ROUND(W27/10000,6),Trigger)</f>
        <v>#NAME?</v>
      </c>
      <c r="Y27" s="168"/>
    </row>
    <row r="28" spans="1:25" ht="11.25" customHeight="1" x14ac:dyDescent="0.2">
      <c r="A28" s="56"/>
      <c r="B28" s="52" t="str">
        <f t="shared" si="0"/>
        <v>21Y</v>
      </c>
      <c r="C28" s="52" t="str">
        <f t="shared" si="1"/>
        <v>3L</v>
      </c>
      <c r="D28" s="52" t="str">
        <f t="shared" si="2"/>
        <v>6L</v>
      </c>
      <c r="E28" s="41" t="str">
        <f t="shared" si="3"/>
        <v>GBP3L6L21Y_Quote</v>
      </c>
      <c r="F28" s="41" t="e">
        <f ca="1">_xll.qlSimpleQuote(E28,,RateTickValue,Permanent,Trigger,ObjectOverwrite)</f>
        <v>#NAME?</v>
      </c>
      <c r="G28" s="46" t="e">
        <f ca="1">_xll.ohRangeRetrieveError(F28)</f>
        <v>#NAME?</v>
      </c>
      <c r="H28" s="108"/>
      <c r="J28" s="167"/>
      <c r="K28" s="254" t="s">
        <v>35</v>
      </c>
      <c r="L28" s="254" t="s">
        <v>175</v>
      </c>
      <c r="M28" s="254" t="s">
        <v>57</v>
      </c>
      <c r="N28" s="188" t="str">
        <f t="shared" si="4"/>
        <v>GBP3L6L21Y</v>
      </c>
      <c r="O28" s="255" t="str">
        <v>GBP3L6L21Y=ICAP</v>
      </c>
      <c r="P28" s="388" t="s">
        <v>210</v>
      </c>
      <c r="Q28" s="388" t="s">
        <v>210</v>
      </c>
      <c r="R28" s="141" t="e">
        <f t="shared" ca="1" si="6"/>
        <v>#NAME?</v>
      </c>
      <c r="S28" s="141" t="e">
        <f t="shared" ca="1" si="5"/>
        <v>#NAME?</v>
      </c>
      <c r="T28" s="164"/>
      <c r="U28" s="140" t="e">
        <v>#NUM!</v>
      </c>
      <c r="V28" s="165"/>
      <c r="W28" s="142" t="e">
        <v>#NUM!</v>
      </c>
      <c r="X28" s="190" t="e">
        <f ca="1">_xll.qlSimpleQuoteSetValue(F28,ROUND(W28/10000,6),Trigger)</f>
        <v>#NAME?</v>
      </c>
      <c r="Y28" s="168"/>
    </row>
    <row r="29" spans="1:25" ht="11.25" customHeight="1" x14ac:dyDescent="0.2">
      <c r="A29" s="56"/>
      <c r="B29" s="52" t="str">
        <f t="shared" si="0"/>
        <v>22Y</v>
      </c>
      <c r="C29" s="52" t="str">
        <f t="shared" si="1"/>
        <v>3L</v>
      </c>
      <c r="D29" s="52" t="str">
        <f t="shared" si="2"/>
        <v>6L</v>
      </c>
      <c r="E29" s="41" t="str">
        <f t="shared" si="3"/>
        <v>GBP3L6L22Y_Quote</v>
      </c>
      <c r="F29" s="41" t="e">
        <f ca="1">_xll.qlSimpleQuote(E29,,RateTickValue,Permanent,Trigger,ObjectOverwrite)</f>
        <v>#NAME?</v>
      </c>
      <c r="G29" s="46" t="e">
        <f ca="1">_xll.ohRangeRetrieveError(F29)</f>
        <v>#NAME?</v>
      </c>
      <c r="H29" s="108"/>
      <c r="J29" s="167"/>
      <c r="K29" s="254" t="s">
        <v>34</v>
      </c>
      <c r="L29" s="254" t="s">
        <v>175</v>
      </c>
      <c r="M29" s="254" t="s">
        <v>57</v>
      </c>
      <c r="N29" s="188" t="str">
        <f t="shared" si="4"/>
        <v>GBP3L6L22Y</v>
      </c>
      <c r="O29" s="255" t="str">
        <v>GBP3L6L22Y=ICAP</v>
      </c>
      <c r="P29" s="388" t="s">
        <v>210</v>
      </c>
      <c r="Q29" s="388" t="s">
        <v>210</v>
      </c>
      <c r="R29" s="141" t="e">
        <f t="shared" ca="1" si="6"/>
        <v>#NAME?</v>
      </c>
      <c r="S29" s="141" t="e">
        <f t="shared" ca="1" si="5"/>
        <v>#NAME?</v>
      </c>
      <c r="T29" s="164"/>
      <c r="U29" s="140" t="e">
        <v>#NUM!</v>
      </c>
      <c r="V29" s="165"/>
      <c r="W29" s="142" t="e">
        <v>#NUM!</v>
      </c>
      <c r="X29" s="190" t="e">
        <f ca="1">_xll.qlSimpleQuoteSetValue(F29,ROUND(W29/10000,6),Trigger)</f>
        <v>#NAME?</v>
      </c>
      <c r="Y29" s="168"/>
    </row>
    <row r="30" spans="1:25" ht="11.25" customHeight="1" x14ac:dyDescent="0.2">
      <c r="A30" s="56"/>
      <c r="B30" s="52" t="str">
        <f t="shared" si="0"/>
        <v>23Y</v>
      </c>
      <c r="C30" s="52" t="str">
        <f t="shared" si="1"/>
        <v>3L</v>
      </c>
      <c r="D30" s="52" t="str">
        <f t="shared" si="2"/>
        <v>6L</v>
      </c>
      <c r="E30" s="41" t="str">
        <f t="shared" si="3"/>
        <v>GBP3L6L23Y_Quote</v>
      </c>
      <c r="F30" s="41" t="e">
        <f ca="1">_xll.qlSimpleQuote(E30,,RateTickValue,Permanent,Trigger,ObjectOverwrite)</f>
        <v>#NAME?</v>
      </c>
      <c r="G30" s="46" t="e">
        <f ca="1">_xll.ohRangeRetrieveError(F30)</f>
        <v>#NAME?</v>
      </c>
      <c r="H30" s="108"/>
      <c r="J30" s="167"/>
      <c r="K30" s="254" t="s">
        <v>33</v>
      </c>
      <c r="L30" s="254" t="s">
        <v>175</v>
      </c>
      <c r="M30" s="254" t="s">
        <v>57</v>
      </c>
      <c r="N30" s="188" t="str">
        <f t="shared" si="4"/>
        <v>GBP3L6L23Y</v>
      </c>
      <c r="O30" s="255" t="str">
        <v>GBP3L6L23Y=ICAP</v>
      </c>
      <c r="P30" s="388" t="s">
        <v>210</v>
      </c>
      <c r="Q30" s="388" t="s">
        <v>210</v>
      </c>
      <c r="R30" s="141" t="e">
        <f t="shared" ca="1" si="6"/>
        <v>#NAME?</v>
      </c>
      <c r="S30" s="141" t="e">
        <f t="shared" ca="1" si="5"/>
        <v>#NAME?</v>
      </c>
      <c r="T30" s="164"/>
      <c r="U30" s="140" t="e">
        <v>#NUM!</v>
      </c>
      <c r="V30" s="165"/>
      <c r="W30" s="142" t="e">
        <v>#NUM!</v>
      </c>
      <c r="X30" s="190" t="e">
        <f ca="1">_xll.qlSimpleQuoteSetValue(F30,ROUND(W30/10000,6),Trigger)</f>
        <v>#NAME?</v>
      </c>
      <c r="Y30" s="168"/>
    </row>
    <row r="31" spans="1:25" ht="11.25" customHeight="1" x14ac:dyDescent="0.2">
      <c r="A31" s="56"/>
      <c r="B31" s="52" t="str">
        <f t="shared" si="0"/>
        <v>24Y</v>
      </c>
      <c r="C31" s="52" t="str">
        <f t="shared" si="1"/>
        <v>3L</v>
      </c>
      <c r="D31" s="52" t="str">
        <f t="shared" si="2"/>
        <v>6L</v>
      </c>
      <c r="E31" s="41" t="str">
        <f t="shared" si="3"/>
        <v>GBP3L6L24Y_Quote</v>
      </c>
      <c r="F31" s="41" t="e">
        <f ca="1">_xll.qlSimpleQuote(E31,,RateTickValue,Permanent,Trigger,ObjectOverwrite)</f>
        <v>#NAME?</v>
      </c>
      <c r="G31" s="46" t="e">
        <f ca="1">_xll.ohRangeRetrieveError(F31)</f>
        <v>#NAME?</v>
      </c>
      <c r="H31" s="108"/>
      <c r="J31" s="167"/>
      <c r="K31" s="254" t="s">
        <v>32</v>
      </c>
      <c r="L31" s="254" t="s">
        <v>175</v>
      </c>
      <c r="M31" s="254" t="s">
        <v>57</v>
      </c>
      <c r="N31" s="188" t="str">
        <f t="shared" si="4"/>
        <v>GBP3L6L24Y</v>
      </c>
      <c r="O31" s="255" t="str">
        <v>GBP3L6L24Y=ICAP</v>
      </c>
      <c r="P31" s="388" t="s">
        <v>210</v>
      </c>
      <c r="Q31" s="388" t="s">
        <v>210</v>
      </c>
      <c r="R31" s="141" t="e">
        <f t="shared" ca="1" si="6"/>
        <v>#NAME?</v>
      </c>
      <c r="S31" s="141" t="e">
        <f t="shared" ca="1" si="5"/>
        <v>#NAME?</v>
      </c>
      <c r="T31" s="164"/>
      <c r="U31" s="140" t="e">
        <v>#NUM!</v>
      </c>
      <c r="V31" s="165"/>
      <c r="W31" s="142" t="e">
        <v>#NUM!</v>
      </c>
      <c r="X31" s="190" t="e">
        <f ca="1">_xll.qlSimpleQuoteSetValue(F31,ROUND(W31/10000,6),Trigger)</f>
        <v>#NAME?</v>
      </c>
      <c r="Y31" s="168"/>
    </row>
    <row r="32" spans="1:25" ht="11.25" customHeight="1" x14ac:dyDescent="0.2">
      <c r="A32" s="56"/>
      <c r="B32" s="52" t="str">
        <f t="shared" si="0"/>
        <v>25Y</v>
      </c>
      <c r="C32" s="52" t="str">
        <f t="shared" si="1"/>
        <v>3L</v>
      </c>
      <c r="D32" s="52" t="str">
        <f t="shared" si="2"/>
        <v>6L</v>
      </c>
      <c r="E32" s="41" t="str">
        <f t="shared" si="3"/>
        <v>GBP3L6L25Y_Quote</v>
      </c>
      <c r="F32" s="41" t="e">
        <f ca="1">_xll.qlSimpleQuote(E32,,RateTickValue,Permanent,Trigger,ObjectOverwrite)</f>
        <v>#NAME?</v>
      </c>
      <c r="G32" s="46" t="e">
        <f ca="1">_xll.ohRangeRetrieveError(F32)</f>
        <v>#NAME?</v>
      </c>
      <c r="H32" s="108"/>
      <c r="J32" s="167"/>
      <c r="K32" s="254" t="s">
        <v>31</v>
      </c>
      <c r="L32" s="254" t="s">
        <v>175</v>
      </c>
      <c r="M32" s="254" t="s">
        <v>57</v>
      </c>
      <c r="N32" s="188" t="str">
        <f t="shared" si="4"/>
        <v>GBP3L6L25Y</v>
      </c>
      <c r="O32" s="255" t="str">
        <v>GBP3L6L25Y=ICAP</v>
      </c>
      <c r="P32" s="388">
        <v>6.125</v>
      </c>
      <c r="Q32" s="388">
        <v>9.125</v>
      </c>
      <c r="R32" s="141" t="e">
        <f t="shared" ca="1" si="6"/>
        <v>#NAME?</v>
      </c>
      <c r="S32" s="141" t="e">
        <f t="shared" ca="1" si="5"/>
        <v>#NAME?</v>
      </c>
      <c r="T32" s="164"/>
      <c r="U32" s="140">
        <v>7.625</v>
      </c>
      <c r="V32" s="165"/>
      <c r="W32" s="142">
        <v>7.625</v>
      </c>
      <c r="X32" s="190" t="e">
        <f ca="1">_xll.qlSimpleQuoteSetValue(F32,ROUND(W32/10000,6),Trigger)</f>
        <v>#NAME?</v>
      </c>
      <c r="Y32" s="168"/>
    </row>
    <row r="33" spans="1:25" ht="11.25" customHeight="1" x14ac:dyDescent="0.2">
      <c r="A33" s="56"/>
      <c r="B33" s="52" t="str">
        <f t="shared" si="0"/>
        <v>26Y</v>
      </c>
      <c r="C33" s="52" t="str">
        <f t="shared" si="1"/>
        <v>3L</v>
      </c>
      <c r="D33" s="52" t="str">
        <f t="shared" si="2"/>
        <v>6L</v>
      </c>
      <c r="E33" s="41" t="str">
        <f t="shared" si="3"/>
        <v>GBP3L6L26Y_Quote</v>
      </c>
      <c r="F33" s="41" t="e">
        <f ca="1">_xll.qlSimpleQuote(E33,,RateTickValue,Permanent,Trigger,ObjectOverwrite)</f>
        <v>#NAME?</v>
      </c>
      <c r="G33" s="46" t="e">
        <f ca="1">_xll.ohRangeRetrieveError(F33)</f>
        <v>#NAME?</v>
      </c>
      <c r="H33" s="108"/>
      <c r="J33" s="167"/>
      <c r="K33" s="254" t="s">
        <v>30</v>
      </c>
      <c r="L33" s="254" t="s">
        <v>175</v>
      </c>
      <c r="M33" s="254" t="s">
        <v>57</v>
      </c>
      <c r="N33" s="188" t="str">
        <f t="shared" si="4"/>
        <v>GBP3L6L26Y</v>
      </c>
      <c r="O33" s="255" t="str">
        <v>GBP3L6L26Y=ICAP</v>
      </c>
      <c r="P33" s="388" t="s">
        <v>210</v>
      </c>
      <c r="Q33" s="388" t="s">
        <v>210</v>
      </c>
      <c r="R33" s="141" t="e">
        <f t="shared" ca="1" si="6"/>
        <v>#NAME?</v>
      </c>
      <c r="S33" s="141" t="e">
        <f t="shared" ca="1" si="5"/>
        <v>#NAME?</v>
      </c>
      <c r="T33" s="164"/>
      <c r="U33" s="140" t="e">
        <v>#NUM!</v>
      </c>
      <c r="V33" s="165"/>
      <c r="W33" s="142" t="e">
        <v>#NUM!</v>
      </c>
      <c r="X33" s="190" t="e">
        <f ca="1">_xll.qlSimpleQuoteSetValue(F33,ROUND(W33/10000,6),Trigger)</f>
        <v>#NAME?</v>
      </c>
      <c r="Y33" s="168"/>
    </row>
    <row r="34" spans="1:25" ht="11.25" customHeight="1" x14ac:dyDescent="0.2">
      <c r="A34" s="56"/>
      <c r="B34" s="52" t="str">
        <f t="shared" si="0"/>
        <v>27Y</v>
      </c>
      <c r="C34" s="52" t="str">
        <f t="shared" si="1"/>
        <v>3L</v>
      </c>
      <c r="D34" s="52" t="str">
        <f t="shared" si="2"/>
        <v>6L</v>
      </c>
      <c r="E34" s="41" t="str">
        <f t="shared" si="3"/>
        <v>GBP3L6L27Y_Quote</v>
      </c>
      <c r="F34" s="41" t="e">
        <f ca="1">_xll.qlSimpleQuote(E34,,RateTickValue,Permanent,Trigger,ObjectOverwrite)</f>
        <v>#NAME?</v>
      </c>
      <c r="G34" s="46" t="e">
        <f ca="1">_xll.ohRangeRetrieveError(F34)</f>
        <v>#NAME?</v>
      </c>
      <c r="H34" s="108"/>
      <c r="J34" s="167"/>
      <c r="K34" s="254" t="s">
        <v>29</v>
      </c>
      <c r="L34" s="254" t="s">
        <v>175</v>
      </c>
      <c r="M34" s="254" t="s">
        <v>57</v>
      </c>
      <c r="N34" s="188" t="str">
        <f t="shared" si="4"/>
        <v>GBP3L6L27Y</v>
      </c>
      <c r="O34" s="255" t="str">
        <v>GBP3L6L27Y=ICAP</v>
      </c>
      <c r="P34" s="388" t="s">
        <v>210</v>
      </c>
      <c r="Q34" s="388" t="s">
        <v>210</v>
      </c>
      <c r="R34" s="141" t="e">
        <f t="shared" ca="1" si="6"/>
        <v>#NAME?</v>
      </c>
      <c r="S34" s="141" t="e">
        <f t="shared" ca="1" si="5"/>
        <v>#NAME?</v>
      </c>
      <c r="T34" s="164"/>
      <c r="U34" s="140" t="e">
        <v>#NUM!</v>
      </c>
      <c r="V34" s="165"/>
      <c r="W34" s="142" t="e">
        <v>#NUM!</v>
      </c>
      <c r="X34" s="190" t="e">
        <f ca="1">_xll.qlSimpleQuoteSetValue(F34,ROUND(W34/10000,6),Trigger)</f>
        <v>#NAME?</v>
      </c>
      <c r="Y34" s="168"/>
    </row>
    <row r="35" spans="1:25" ht="11.25" customHeight="1" x14ac:dyDescent="0.2">
      <c r="A35" s="56"/>
      <c r="B35" s="52" t="str">
        <f t="shared" si="0"/>
        <v>28Y</v>
      </c>
      <c r="C35" s="52" t="str">
        <f t="shared" si="1"/>
        <v>3L</v>
      </c>
      <c r="D35" s="52" t="str">
        <f t="shared" si="2"/>
        <v>6L</v>
      </c>
      <c r="E35" s="41" t="str">
        <f t="shared" si="3"/>
        <v>GBP3L6L28Y_Quote</v>
      </c>
      <c r="F35" s="41" t="e">
        <f ca="1">_xll.qlSimpleQuote(E35,,RateTickValue,Permanent,Trigger,ObjectOverwrite)</f>
        <v>#NAME?</v>
      </c>
      <c r="G35" s="46" t="e">
        <f ca="1">_xll.ohRangeRetrieveError(F35)</f>
        <v>#NAME?</v>
      </c>
      <c r="H35" s="108"/>
      <c r="J35" s="167"/>
      <c r="K35" s="254" t="s">
        <v>28</v>
      </c>
      <c r="L35" s="254" t="s">
        <v>175</v>
      </c>
      <c r="M35" s="254" t="s">
        <v>57</v>
      </c>
      <c r="N35" s="188" t="str">
        <f t="shared" si="4"/>
        <v>GBP3L6L28Y</v>
      </c>
      <c r="O35" s="255" t="str">
        <v>GBP3L6L28Y=ICAP</v>
      </c>
      <c r="P35" s="388" t="s">
        <v>210</v>
      </c>
      <c r="Q35" s="388" t="s">
        <v>210</v>
      </c>
      <c r="R35" s="141" t="e">
        <f t="shared" ca="1" si="6"/>
        <v>#NAME?</v>
      </c>
      <c r="S35" s="141" t="e">
        <f t="shared" ca="1" si="5"/>
        <v>#NAME?</v>
      </c>
      <c r="T35" s="164"/>
      <c r="U35" s="140" t="e">
        <v>#NUM!</v>
      </c>
      <c r="V35" s="165"/>
      <c r="W35" s="142" t="e">
        <v>#NUM!</v>
      </c>
      <c r="X35" s="190" t="e">
        <f ca="1">_xll.qlSimpleQuoteSetValue(F35,ROUND(W35/10000,6),Trigger)</f>
        <v>#NAME?</v>
      </c>
      <c r="Y35" s="168"/>
    </row>
    <row r="36" spans="1:25" ht="11.25" customHeight="1" x14ac:dyDescent="0.2">
      <c r="A36" s="56"/>
      <c r="B36" s="52" t="str">
        <f t="shared" si="0"/>
        <v>29Y</v>
      </c>
      <c r="C36" s="52" t="str">
        <f t="shared" si="1"/>
        <v>3L</v>
      </c>
      <c r="D36" s="52" t="str">
        <f t="shared" si="2"/>
        <v>6L</v>
      </c>
      <c r="E36" s="41" t="str">
        <f t="shared" si="3"/>
        <v>GBP3L6L29Y_Quote</v>
      </c>
      <c r="F36" s="41" t="e">
        <f ca="1">_xll.qlSimpleQuote(E36,,RateTickValue,Permanent,Trigger,ObjectOverwrite)</f>
        <v>#NAME?</v>
      </c>
      <c r="G36" s="46" t="e">
        <f ca="1">_xll.ohRangeRetrieveError(F36)</f>
        <v>#NAME?</v>
      </c>
      <c r="H36" s="108"/>
      <c r="J36" s="167"/>
      <c r="K36" s="254" t="s">
        <v>27</v>
      </c>
      <c r="L36" s="254" t="s">
        <v>175</v>
      </c>
      <c r="M36" s="254" t="s">
        <v>57</v>
      </c>
      <c r="N36" s="188" t="str">
        <f t="shared" si="4"/>
        <v>GBP3L6L29Y</v>
      </c>
      <c r="O36" s="255" t="str">
        <v>GBP3L6L29Y=ICAP</v>
      </c>
      <c r="P36" s="388" t="s">
        <v>210</v>
      </c>
      <c r="Q36" s="388" t="s">
        <v>210</v>
      </c>
      <c r="R36" s="141" t="e">
        <f t="shared" ca="1" si="6"/>
        <v>#NAME?</v>
      </c>
      <c r="S36" s="141" t="e">
        <f t="shared" ca="1" si="5"/>
        <v>#NAME?</v>
      </c>
      <c r="T36" s="164"/>
      <c r="U36" s="140" t="e">
        <v>#NUM!</v>
      </c>
      <c r="V36" s="165"/>
      <c r="W36" s="142" t="e">
        <v>#NUM!</v>
      </c>
      <c r="X36" s="190" t="e">
        <f ca="1">_xll.qlSimpleQuoteSetValue(F36,ROUND(W36/10000,6),Trigger)</f>
        <v>#NAME?</v>
      </c>
      <c r="Y36" s="168"/>
    </row>
    <row r="37" spans="1:25" ht="11.25" customHeight="1" x14ac:dyDescent="0.2">
      <c r="A37" s="56"/>
      <c r="B37" s="52" t="str">
        <f t="shared" si="0"/>
        <v>30Y</v>
      </c>
      <c r="C37" s="52" t="str">
        <f t="shared" si="1"/>
        <v>3L</v>
      </c>
      <c r="D37" s="52" t="str">
        <f t="shared" si="2"/>
        <v>6L</v>
      </c>
      <c r="E37" s="41" t="str">
        <f t="shared" si="3"/>
        <v>GBP3L6L30Y_Quote</v>
      </c>
      <c r="F37" s="41" t="e">
        <f ca="1">_xll.qlSimpleQuote(E37,,RateTickValue,Permanent,Trigger,ObjectOverwrite)</f>
        <v>#NAME?</v>
      </c>
      <c r="G37" s="46" t="e">
        <f ca="1">_xll.ohRangeRetrieveError(F37)</f>
        <v>#NAME?</v>
      </c>
      <c r="H37" s="108"/>
      <c r="J37" s="167"/>
      <c r="K37" s="254" t="s">
        <v>26</v>
      </c>
      <c r="L37" s="254" t="s">
        <v>175</v>
      </c>
      <c r="M37" s="254" t="s">
        <v>57</v>
      </c>
      <c r="N37" s="188" t="str">
        <f t="shared" si="4"/>
        <v>GBP3L6L30Y</v>
      </c>
      <c r="O37" s="255" t="str">
        <v>GBP3L6L30Y=ICAP</v>
      </c>
      <c r="P37" s="388">
        <v>5.25</v>
      </c>
      <c r="Q37" s="388">
        <v>8.25</v>
      </c>
      <c r="R37" s="141" t="e">
        <f t="shared" ca="1" si="6"/>
        <v>#NAME?</v>
      </c>
      <c r="S37" s="141" t="e">
        <f t="shared" ca="1" si="5"/>
        <v>#NAME?</v>
      </c>
      <c r="T37" s="164"/>
      <c r="U37" s="140">
        <v>6.75</v>
      </c>
      <c r="V37" s="165"/>
      <c r="W37" s="142">
        <v>6.75</v>
      </c>
      <c r="X37" s="190" t="e">
        <f ca="1">_xll.qlSimpleQuoteSetValue(F37,ROUND(W37/10000,6),Trigger)</f>
        <v>#NAME?</v>
      </c>
      <c r="Y37" s="168"/>
    </row>
    <row r="38" spans="1:25" ht="11.25" customHeight="1" x14ac:dyDescent="0.2">
      <c r="A38" s="56"/>
      <c r="B38" s="52" t="str">
        <f t="shared" si="0"/>
        <v>35Y</v>
      </c>
      <c r="C38" s="52" t="str">
        <f t="shared" si="1"/>
        <v>3L</v>
      </c>
      <c r="D38" s="52" t="str">
        <f t="shared" si="2"/>
        <v>6L</v>
      </c>
      <c r="E38" s="41" t="str">
        <f t="shared" si="3"/>
        <v>GBP3L6L35Y_Quote</v>
      </c>
      <c r="F38" s="41" t="e">
        <f ca="1">_xll.qlSimpleQuote(E38,,RateTickValue,Permanent,Trigger,ObjectOverwrite)</f>
        <v>#NAME?</v>
      </c>
      <c r="G38" s="46" t="e">
        <f ca="1">_xll.ohRangeRetrieveError(F38)</f>
        <v>#NAME?</v>
      </c>
      <c r="H38" s="108"/>
      <c r="J38" s="167"/>
      <c r="K38" s="254" t="s">
        <v>25</v>
      </c>
      <c r="L38" s="254" t="s">
        <v>175</v>
      </c>
      <c r="M38" s="254" t="s">
        <v>57</v>
      </c>
      <c r="N38" s="188" t="str">
        <f t="shared" si="4"/>
        <v>GBP3L6L35Y</v>
      </c>
      <c r="O38" s="255" t="str">
        <v>GBP3L6L35Y=ICAP</v>
      </c>
      <c r="P38" s="388" t="s">
        <v>210</v>
      </c>
      <c r="Q38" s="388" t="s">
        <v>210</v>
      </c>
      <c r="R38" s="141" t="e">
        <f t="shared" ca="1" si="6"/>
        <v>#NAME?</v>
      </c>
      <c r="S38" s="141" t="e">
        <f t="shared" ca="1" si="5"/>
        <v>#NAME?</v>
      </c>
      <c r="T38" s="164"/>
      <c r="U38" s="140" t="e">
        <v>#NUM!</v>
      </c>
      <c r="V38" s="165"/>
      <c r="W38" s="142" t="e">
        <v>#NUM!</v>
      </c>
      <c r="X38" s="190" t="e">
        <f ca="1">_xll.qlSimpleQuoteSetValue(F38,ROUND(W38/10000,6),Trigger)</f>
        <v>#NAME?</v>
      </c>
      <c r="Y38" s="168"/>
    </row>
    <row r="39" spans="1:25" ht="11.25" customHeight="1" x14ac:dyDescent="0.2">
      <c r="A39" s="56"/>
      <c r="B39" s="52" t="str">
        <f t="shared" si="0"/>
        <v>40Y</v>
      </c>
      <c r="C39" s="52" t="str">
        <f t="shared" si="1"/>
        <v>3L</v>
      </c>
      <c r="D39" s="52" t="str">
        <f t="shared" si="2"/>
        <v>6L</v>
      </c>
      <c r="E39" s="41" t="str">
        <f t="shared" si="3"/>
        <v>GBP3L6L40Y_Quote</v>
      </c>
      <c r="F39" s="41" t="e">
        <f ca="1">_xll.qlSimpleQuote(E39,,RateTickValue,Permanent,Trigger,ObjectOverwrite)</f>
        <v>#NAME?</v>
      </c>
      <c r="G39" s="46" t="e">
        <f ca="1">_xll.ohRangeRetrieveError(F39)</f>
        <v>#NAME?</v>
      </c>
      <c r="H39" s="108"/>
      <c r="J39" s="167"/>
      <c r="K39" s="254" t="s">
        <v>24</v>
      </c>
      <c r="L39" s="254" t="s">
        <v>175</v>
      </c>
      <c r="M39" s="254" t="s">
        <v>57</v>
      </c>
      <c r="N39" s="188" t="str">
        <f t="shared" si="4"/>
        <v>GBP3L6L40Y</v>
      </c>
      <c r="O39" s="255" t="str">
        <v>GBP3L6L40Y=ICAP</v>
      </c>
      <c r="P39" s="388">
        <v>4.25</v>
      </c>
      <c r="Q39" s="388">
        <v>7.25</v>
      </c>
      <c r="R39" s="141" t="e">
        <f t="shared" ca="1" si="6"/>
        <v>#NAME?</v>
      </c>
      <c r="S39" s="141" t="e">
        <f t="shared" ca="1" si="5"/>
        <v>#NAME?</v>
      </c>
      <c r="T39" s="164"/>
      <c r="U39" s="140">
        <v>5.75</v>
      </c>
      <c r="V39" s="165"/>
      <c r="W39" s="142">
        <v>5.75</v>
      </c>
      <c r="X39" s="190" t="e">
        <f ca="1">_xll.qlSimpleQuoteSetValue(F39,ROUND(W39/10000,6),Trigger)</f>
        <v>#NAME?</v>
      </c>
      <c r="Y39" s="168"/>
    </row>
    <row r="40" spans="1:25" ht="11.25" customHeight="1" x14ac:dyDescent="0.2">
      <c r="A40" s="56"/>
      <c r="B40" s="52" t="str">
        <f t="shared" si="0"/>
        <v>50Y</v>
      </c>
      <c r="C40" s="52" t="str">
        <f t="shared" si="1"/>
        <v>3L</v>
      </c>
      <c r="D40" s="52" t="str">
        <f t="shared" si="2"/>
        <v>6L</v>
      </c>
      <c r="E40" s="41" t="str">
        <f t="shared" si="3"/>
        <v>GBP3L6L50Y_Quote</v>
      </c>
      <c r="F40" s="41" t="e">
        <f ca="1">_xll.qlSimpleQuote(E40,,RateTickValue,Permanent,Trigger,ObjectOverwrite)</f>
        <v>#NAME?</v>
      </c>
      <c r="G40" s="46" t="e">
        <f ca="1">_xll.ohRangeRetrieveError(F40)</f>
        <v>#NAME?</v>
      </c>
      <c r="H40" s="108"/>
      <c r="J40" s="167"/>
      <c r="K40" s="254" t="s">
        <v>23</v>
      </c>
      <c r="L40" s="254" t="s">
        <v>175</v>
      </c>
      <c r="M40" s="254" t="s">
        <v>57</v>
      </c>
      <c r="N40" s="188" t="str">
        <f t="shared" si="4"/>
        <v>GBP3L6L50Y</v>
      </c>
      <c r="O40" s="255" t="str">
        <v>GBP3L6L50Y=ICAP</v>
      </c>
      <c r="P40" s="388">
        <v>3.125</v>
      </c>
      <c r="Q40" s="388">
        <v>7.125</v>
      </c>
      <c r="R40" s="141" t="e">
        <f t="shared" ca="1" si="6"/>
        <v>#NAME?</v>
      </c>
      <c r="S40" s="141" t="e">
        <f t="shared" ca="1" si="5"/>
        <v>#NAME?</v>
      </c>
      <c r="T40" s="164"/>
      <c r="U40" s="140">
        <v>5.125</v>
      </c>
      <c r="V40" s="165"/>
      <c r="W40" s="142">
        <v>5.125</v>
      </c>
      <c r="X40" s="190" t="e">
        <f ca="1">_xll.qlSimpleQuoteSetValue(F40,ROUND(W40/10000,6),Trigger)</f>
        <v>#NAME?</v>
      </c>
      <c r="Y40" s="168"/>
    </row>
    <row r="41" spans="1:25" ht="11.25" customHeight="1" x14ac:dyDescent="0.2">
      <c r="A41" s="56"/>
      <c r="B41" s="54" t="str">
        <f t="shared" si="0"/>
        <v>60Y</v>
      </c>
      <c r="C41" s="54" t="str">
        <f t="shared" si="1"/>
        <v>3L</v>
      </c>
      <c r="D41" s="54" t="str">
        <f t="shared" si="2"/>
        <v>6L</v>
      </c>
      <c r="E41" s="44" t="str">
        <f t="shared" si="3"/>
        <v>GBP3L6L60Y_Quote</v>
      </c>
      <c r="F41" s="44" t="e">
        <f ca="1">_xll.qlSimpleQuote(E41,,RateTickValue,Permanent,Trigger,ObjectOverwrite)</f>
        <v>#NAME?</v>
      </c>
      <c r="G41" s="48" t="e">
        <f ca="1">_xll.ohRangeRetrieveError(F41)</f>
        <v>#NAME?</v>
      </c>
      <c r="H41" s="108"/>
      <c r="J41" s="167"/>
      <c r="K41" s="254" t="s">
        <v>22</v>
      </c>
      <c r="L41" s="254" t="s">
        <v>175</v>
      </c>
      <c r="M41" s="254" t="s">
        <v>57</v>
      </c>
      <c r="N41" s="188" t="str">
        <f t="shared" si="4"/>
        <v>GBP3L6L60Y</v>
      </c>
      <c r="O41" s="255" t="str">
        <v>GBP3L6L60Y=ICAP</v>
      </c>
      <c r="P41" s="388">
        <v>2.25</v>
      </c>
      <c r="Q41" s="388">
        <v>7.25</v>
      </c>
      <c r="R41" s="141" t="e">
        <f t="shared" ca="1" si="6"/>
        <v>#NAME?</v>
      </c>
      <c r="S41" s="143" t="e">
        <f t="shared" ca="1" si="5"/>
        <v>#NAME?</v>
      </c>
      <c r="T41" s="164"/>
      <c r="U41" s="140">
        <v>4.75</v>
      </c>
      <c r="V41" s="165"/>
      <c r="W41" s="142">
        <v>4.75</v>
      </c>
      <c r="X41" s="190" t="e">
        <f ca="1">_xll.qlSimpleQuoteSetValue(F41,ROUND(W41/10000,6),Trigger)</f>
        <v>#NAME?</v>
      </c>
      <c r="Y41" s="168"/>
    </row>
    <row r="42" spans="1:25" ht="11.25" customHeight="1" x14ac:dyDescent="0.2">
      <c r="A42" s="113"/>
      <c r="B42" s="114"/>
      <c r="C42" s="114"/>
      <c r="D42" s="114"/>
      <c r="E42" s="114"/>
      <c r="F42" s="145"/>
      <c r="G42" s="145"/>
      <c r="H42" s="115"/>
      <c r="J42" s="206"/>
      <c r="K42" s="247"/>
      <c r="L42" s="247"/>
      <c r="M42" s="247"/>
      <c r="N42" s="247"/>
      <c r="O42" s="247"/>
      <c r="P42" s="247"/>
      <c r="Q42" s="247"/>
      <c r="R42" s="247"/>
      <c r="S42" s="207"/>
      <c r="T42" s="207"/>
      <c r="U42" s="247"/>
      <c r="V42" s="207"/>
      <c r="W42" s="247"/>
      <c r="X42" s="247"/>
      <c r="Y42" s="248"/>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pageSetup orientation="portrait" horizontalDpi="300" verticalDpi="300"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B42"/>
  <sheetViews>
    <sheetView topLeftCell="I1" workbookViewId="0">
      <selection activeCell="AB3" sqref="AB3"/>
    </sheetView>
  </sheetViews>
  <sheetFormatPr defaultRowHeight="11.25" customHeight="1"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7" width="25.7109375" style="2" hidden="1" customWidth="1" outlineLevel="1"/>
    <col min="8" max="8" width="2.7109375" style="2" hidden="1" customWidth="1" outlineLevel="1"/>
    <col min="9" max="9" width="2.7109375" style="2" customWidth="1" collapsed="1"/>
    <col min="10" max="10" width="2.7109375" style="2" customWidth="1"/>
    <col min="11"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6" width="2.7109375" style="2" customWidth="1"/>
    <col min="27" max="16384" width="9.140625" style="2"/>
  </cols>
  <sheetData>
    <row r="1" spans="1:28" ht="11.25" customHeight="1" x14ac:dyDescent="0.2">
      <c r="A1" s="74"/>
      <c r="B1" s="40"/>
      <c r="C1" s="40"/>
      <c r="D1" s="40"/>
      <c r="E1" s="40"/>
      <c r="F1" s="40"/>
      <c r="G1" s="40"/>
      <c r="H1" s="73"/>
      <c r="J1" s="195" t="s">
        <v>155</v>
      </c>
      <c r="K1" s="166"/>
      <c r="L1" s="166"/>
      <c r="M1" s="166"/>
      <c r="N1" s="166"/>
      <c r="O1" s="166"/>
      <c r="P1" s="166"/>
      <c r="Q1" s="166"/>
      <c r="R1" s="166"/>
      <c r="S1" s="166"/>
      <c r="T1" s="166"/>
      <c r="U1" s="166"/>
      <c r="V1" s="166"/>
      <c r="W1" s="166"/>
      <c r="X1" s="166"/>
      <c r="Y1" s="203"/>
    </row>
    <row r="2" spans="1:28" ht="11.25" customHeight="1" x14ac:dyDescent="0.2">
      <c r="A2" s="40"/>
      <c r="B2" s="40"/>
      <c r="C2" s="40"/>
      <c r="D2" s="40"/>
      <c r="E2" s="40"/>
      <c r="F2" s="40"/>
      <c r="G2" s="40"/>
      <c r="H2" s="73"/>
      <c r="J2" s="204"/>
      <c r="K2" s="162"/>
      <c r="L2" s="165"/>
      <c r="M2" s="165"/>
      <c r="N2" s="165"/>
      <c r="O2" s="249" t="str">
        <f>VLOOKUP(J1,AreaTable,2,FALSE)</f>
        <v>ICAP</v>
      </c>
      <c r="P2" s="165"/>
      <c r="Q2" s="393" t="s">
        <v>209</v>
      </c>
      <c r="R2" s="17" t="e">
        <f t="array" aca="1" ref="R2" ca="1">AND(_xll.ohFilter($Q$5:$Q$41,ISNUMBER($Q$5:$Q$41))=0)</f>
        <v>#NAME?</v>
      </c>
      <c r="S2" s="165"/>
      <c r="T2" s="165"/>
      <c r="U2" s="165"/>
      <c r="V2" s="165"/>
      <c r="W2" s="165"/>
      <c r="X2" s="184" t="e">
        <f ca="1">_xll.ohTrigger(X5:X41)</f>
        <v>#NAME?</v>
      </c>
      <c r="Y2" s="205"/>
      <c r="AA2" s="569" t="s">
        <v>268</v>
      </c>
      <c r="AB2" s="569">
        <f>GeneralSettings_MKT!Trigger</f>
        <v>42334.957071759258</v>
      </c>
    </row>
    <row r="3" spans="1:28" ht="11.25" customHeight="1" x14ac:dyDescent="0.2">
      <c r="A3" s="19"/>
      <c r="B3" s="40"/>
      <c r="C3" s="40"/>
      <c r="D3" s="40"/>
      <c r="E3" s="40"/>
      <c r="F3" s="75"/>
      <c r="G3" s="40"/>
      <c r="H3" s="73"/>
      <c r="J3" s="167"/>
      <c r="K3" s="165"/>
      <c r="L3" s="162"/>
      <c r="M3" s="162"/>
      <c r="N3" s="162"/>
      <c r="O3" s="162"/>
      <c r="P3" s="162"/>
      <c r="Q3" s="162"/>
      <c r="R3" s="162"/>
      <c r="S3" s="162"/>
      <c r="T3" s="165"/>
      <c r="U3" s="165"/>
      <c r="V3" s="165"/>
      <c r="W3" s="162"/>
      <c r="X3" s="163"/>
      <c r="Y3" s="168"/>
      <c r="AA3" s="569" t="s">
        <v>269</v>
      </c>
      <c r="AB3" s="570" t="e">
        <f ca="1">_xll.ohTrigger(X5:X41)</f>
        <v>#NAME?</v>
      </c>
    </row>
    <row r="4" spans="1:28" s="314" customFormat="1" ht="21" customHeight="1" x14ac:dyDescent="0.25">
      <c r="A4" s="311"/>
      <c r="B4" s="200" t="s">
        <v>20</v>
      </c>
      <c r="C4" s="200"/>
      <c r="D4" s="200"/>
      <c r="E4" s="180" t="s">
        <v>129</v>
      </c>
      <c r="F4" s="180" t="s">
        <v>147</v>
      </c>
      <c r="G4" s="202" t="s">
        <v>146</v>
      </c>
      <c r="H4" s="313"/>
      <c r="J4" s="311"/>
      <c r="K4" s="200"/>
      <c r="L4" s="202"/>
      <c r="M4" s="202"/>
      <c r="N4" s="202" t="s">
        <v>119</v>
      </c>
      <c r="O4" s="51" t="e">
        <f ca="1">_xll.RData(O5:O41,P4:Q4,,ReutersRtMode,,P5)</f>
        <v>#NAME?</v>
      </c>
      <c r="P4" s="202" t="s">
        <v>100</v>
      </c>
      <c r="Q4" s="202" t="s">
        <v>79</v>
      </c>
      <c r="R4" s="310" t="s">
        <v>157</v>
      </c>
      <c r="S4" s="310" t="s">
        <v>144</v>
      </c>
      <c r="T4" s="315"/>
      <c r="U4" s="202" t="s">
        <v>97</v>
      </c>
      <c r="V4" s="312"/>
      <c r="W4" s="200" t="s">
        <v>96</v>
      </c>
      <c r="X4" s="202" t="s">
        <v>95</v>
      </c>
      <c r="Y4" s="313"/>
    </row>
    <row r="5" spans="1:28" ht="11.25" customHeight="1" x14ac:dyDescent="0.2">
      <c r="A5" s="56"/>
      <c r="B5" s="52" t="str">
        <f t="shared" ref="B5:B41" si="0">K5</f>
        <v>1Y</v>
      </c>
      <c r="C5" s="52" t="str">
        <f t="shared" ref="C5:C41" si="1">L5</f>
        <v>6L</v>
      </c>
      <c r="D5" s="52" t="str">
        <f t="shared" ref="D5:D41" si="2">M5</f>
        <v>12L</v>
      </c>
      <c r="E5" s="41" t="str">
        <f t="shared" ref="E5:E41" si="3">IF(ISBLANK(C5),"#",Currency&amp;$C5&amp;$D5&amp;$B5&amp;QuoteSuffix)</f>
        <v>GBP6L12L1Y_Quote</v>
      </c>
      <c r="F5" s="41" t="e">
        <f ca="1">_xll.qlSimpleQuote(E5,,RateTickValue,Permanent,Trigger,ObjectOverwrite)</f>
        <v>#NAME?</v>
      </c>
      <c r="G5" s="46" t="e">
        <f ca="1">_xll.ohRangeRetrieveError(F5)</f>
        <v>#NAME?</v>
      </c>
      <c r="H5" s="108"/>
      <c r="J5" s="139"/>
      <c r="K5" s="254" t="s">
        <v>5</v>
      </c>
      <c r="L5" s="254" t="s">
        <v>57</v>
      </c>
      <c r="M5" s="254" t="s">
        <v>179</v>
      </c>
      <c r="N5" s="188" t="str">
        <f t="shared" ref="N5:N41" si="4">Currency&amp;$L5&amp;$M5&amp;$K5</f>
        <v>GBP6L12L1Y</v>
      </c>
      <c r="O5" s="255" t="str">
        <f t="array" ref="O5:O41">Instruments&amp;"="&amp;VLOOKUP(Contributor,ContributorTable,2,FALSE)</f>
        <v>GBP6L12L1Y=ICAP</v>
      </c>
      <c r="P5" s="388">
        <v>18.5</v>
      </c>
      <c r="Q5" s="388">
        <v>30.5</v>
      </c>
      <c r="R5" s="141" t="e">
        <f ca="1">IF($R$2,IF(ISNUMBER(P5),P5,#NUM!), IFERROR(AVERAGE(P5:Q5),#NUM!))</f>
        <v>#NAME?</v>
      </c>
      <c r="S5" s="141" t="e">
        <f t="shared" ref="S5:S41" ca="1" si="5">(R5-P5)*2</f>
        <v>#NAME?</v>
      </c>
      <c r="T5" s="164"/>
      <c r="U5" s="140">
        <v>24.5</v>
      </c>
      <c r="V5" s="165"/>
      <c r="W5" s="142">
        <f t="array" ref="W5:W41">QuoteStatic</f>
        <v>24.5</v>
      </c>
      <c r="X5" s="190" t="e">
        <f ca="1">_xll.qlSimpleQuoteSetValue(F5,ROUND(W5/10000,6),Trigger)</f>
        <v>#NAME?</v>
      </c>
      <c r="Y5" s="168"/>
    </row>
    <row r="6" spans="1:28" ht="11.25" customHeight="1" x14ac:dyDescent="0.2">
      <c r="A6" s="56"/>
      <c r="B6" s="52" t="str">
        <f t="shared" si="0"/>
        <v>15M</v>
      </c>
      <c r="C6" s="52" t="str">
        <f t="shared" si="1"/>
        <v>6L</v>
      </c>
      <c r="D6" s="52" t="str">
        <f t="shared" si="2"/>
        <v>12L</v>
      </c>
      <c r="E6" s="41" t="str">
        <f t="shared" si="3"/>
        <v>GBP6L12L15M_Quote</v>
      </c>
      <c r="F6" s="41" t="e">
        <f ca="1">_xll.qlSimpleQuote(E6,,RateTickValue,Permanent,Trigger,ObjectOverwrite)</f>
        <v>#NAME?</v>
      </c>
      <c r="G6" s="46" t="e">
        <f ca="1">_xll.ohRangeRetrieveError(F6)</f>
        <v>#NAME?</v>
      </c>
      <c r="H6" s="108"/>
      <c r="J6" s="139"/>
      <c r="K6" s="254" t="s">
        <v>60</v>
      </c>
      <c r="L6" s="254" t="s">
        <v>57</v>
      </c>
      <c r="M6" s="254" t="s">
        <v>179</v>
      </c>
      <c r="N6" s="188" t="str">
        <f t="shared" si="4"/>
        <v>GBP6L12L15M</v>
      </c>
      <c r="O6" s="255" t="str">
        <v>GBP6L12L15M=ICAP</v>
      </c>
      <c r="P6" s="388" t="s">
        <v>210</v>
      </c>
      <c r="Q6" s="388" t="s">
        <v>210</v>
      </c>
      <c r="R6" s="141" t="e">
        <f t="shared" ref="R6:R41" ca="1" si="6">IF($R$2,IF(ISNUMBER(P6),P6,#NUM!), IFERROR(AVERAGE(P6:Q6),#NUM!))</f>
        <v>#NAME?</v>
      </c>
      <c r="S6" s="141" t="e">
        <f t="shared" ca="1" si="5"/>
        <v>#NAME?</v>
      </c>
      <c r="T6" s="164"/>
      <c r="U6" s="140" t="e">
        <v>#NUM!</v>
      </c>
      <c r="V6" s="165"/>
      <c r="W6" s="142" t="e">
        <v>#NUM!</v>
      </c>
      <c r="X6" s="190" t="e">
        <f ca="1">_xll.qlSimpleQuoteSetValue(F6,ROUND(W6/10000,6),Trigger)</f>
        <v>#NAME?</v>
      </c>
      <c r="Y6" s="168"/>
    </row>
    <row r="7" spans="1:28" ht="11.25" customHeight="1" x14ac:dyDescent="0.2">
      <c r="A7" s="56"/>
      <c r="B7" s="52" t="str">
        <f t="shared" si="0"/>
        <v>18M</v>
      </c>
      <c r="C7" s="52" t="str">
        <f t="shared" si="1"/>
        <v>6L</v>
      </c>
      <c r="D7" s="52" t="str">
        <f t="shared" si="2"/>
        <v>12L</v>
      </c>
      <c r="E7" s="41" t="str">
        <f t="shared" si="3"/>
        <v>GBP6L12L18M_Quote</v>
      </c>
      <c r="F7" s="41" t="e">
        <f ca="1">_xll.qlSimpleQuote(E7,,RateTickValue,Permanent,Trigger,ObjectOverwrite)</f>
        <v>#NAME?</v>
      </c>
      <c r="G7" s="46" t="e">
        <f ca="1">_xll.ohRangeRetrieveError(F7)</f>
        <v>#NAME?</v>
      </c>
      <c r="H7" s="108"/>
      <c r="J7" s="139"/>
      <c r="K7" s="254" t="s">
        <v>59</v>
      </c>
      <c r="L7" s="254" t="s">
        <v>57</v>
      </c>
      <c r="M7" s="254" t="s">
        <v>179</v>
      </c>
      <c r="N7" s="188" t="str">
        <f t="shared" si="4"/>
        <v>GBP6L12L18M</v>
      </c>
      <c r="O7" s="255" t="str">
        <v>GBP6L12L18M=ICAP</v>
      </c>
      <c r="P7" s="388" t="s">
        <v>210</v>
      </c>
      <c r="Q7" s="388" t="s">
        <v>210</v>
      </c>
      <c r="R7" s="141" t="e">
        <f t="shared" ca="1" si="6"/>
        <v>#NAME?</v>
      </c>
      <c r="S7" s="141" t="e">
        <f t="shared" ca="1" si="5"/>
        <v>#NAME?</v>
      </c>
      <c r="T7" s="164"/>
      <c r="U7" s="140" t="e">
        <v>#NUM!</v>
      </c>
      <c r="V7" s="165"/>
      <c r="W7" s="142" t="e">
        <v>#NUM!</v>
      </c>
      <c r="X7" s="190" t="e">
        <f ca="1">_xll.qlSimpleQuoteSetValue(F7,ROUND(W7/10000,6),Trigger)</f>
        <v>#NAME?</v>
      </c>
      <c r="Y7" s="168"/>
    </row>
    <row r="8" spans="1:28" ht="11.25" customHeight="1" x14ac:dyDescent="0.2">
      <c r="A8" s="56"/>
      <c r="B8" s="52" t="str">
        <f t="shared" si="0"/>
        <v>21M</v>
      </c>
      <c r="C8" s="52" t="str">
        <f t="shared" si="1"/>
        <v>6L</v>
      </c>
      <c r="D8" s="52" t="str">
        <f t="shared" si="2"/>
        <v>12L</v>
      </c>
      <c r="E8" s="41" t="str">
        <f t="shared" si="3"/>
        <v>GBP6L12L21M_Quote</v>
      </c>
      <c r="F8" s="41" t="e">
        <f ca="1">_xll.qlSimpleQuote(E8,,RateTickValue,Permanent,Trigger,ObjectOverwrite)</f>
        <v>#NAME?</v>
      </c>
      <c r="G8" s="46" t="e">
        <f ca="1">_xll.ohRangeRetrieveError(F8)</f>
        <v>#NAME?</v>
      </c>
      <c r="H8" s="108"/>
      <c r="J8" s="139"/>
      <c r="K8" s="254" t="s">
        <v>58</v>
      </c>
      <c r="L8" s="254" t="s">
        <v>57</v>
      </c>
      <c r="M8" s="254" t="s">
        <v>179</v>
      </c>
      <c r="N8" s="188" t="str">
        <f t="shared" si="4"/>
        <v>GBP6L12L21M</v>
      </c>
      <c r="O8" s="255" t="str">
        <v>GBP6L12L21M=ICAP</v>
      </c>
      <c r="P8" s="388" t="s">
        <v>210</v>
      </c>
      <c r="Q8" s="388" t="s">
        <v>210</v>
      </c>
      <c r="R8" s="141" t="e">
        <f t="shared" ca="1" si="6"/>
        <v>#NAME?</v>
      </c>
      <c r="S8" s="141" t="e">
        <f t="shared" ca="1" si="5"/>
        <v>#NAME?</v>
      </c>
      <c r="T8" s="164"/>
      <c r="U8" s="140" t="e">
        <v>#NUM!</v>
      </c>
      <c r="V8" s="165"/>
      <c r="W8" s="142" t="e">
        <v>#NUM!</v>
      </c>
      <c r="X8" s="190" t="e">
        <f ca="1">_xll.qlSimpleQuoteSetValue(F8,ROUND(W8/10000,6),Trigger)</f>
        <v>#NAME?</v>
      </c>
      <c r="Y8" s="168"/>
    </row>
    <row r="9" spans="1:28" ht="11.25" customHeight="1" x14ac:dyDescent="0.2">
      <c r="A9" s="56"/>
      <c r="B9" s="52" t="str">
        <f t="shared" si="0"/>
        <v>2Y</v>
      </c>
      <c r="C9" s="52" t="str">
        <f t="shared" si="1"/>
        <v>6L</v>
      </c>
      <c r="D9" s="52" t="str">
        <f t="shared" si="2"/>
        <v>12L</v>
      </c>
      <c r="E9" s="41" t="str">
        <f t="shared" si="3"/>
        <v>GBP6L12L2Y_Quote</v>
      </c>
      <c r="F9" s="41" t="e">
        <f ca="1">_xll.qlSimpleQuote(E9,,RateTickValue,Permanent,Trigger,ObjectOverwrite)</f>
        <v>#NAME?</v>
      </c>
      <c r="G9" s="46" t="e">
        <f ca="1">_xll.ohRangeRetrieveError(F9)</f>
        <v>#NAME?</v>
      </c>
      <c r="H9" s="108"/>
      <c r="J9" s="167"/>
      <c r="K9" s="254" t="s">
        <v>54</v>
      </c>
      <c r="L9" s="254" t="s">
        <v>57</v>
      </c>
      <c r="M9" s="254" t="s">
        <v>179</v>
      </c>
      <c r="N9" s="188" t="str">
        <f t="shared" si="4"/>
        <v>GBP6L12L2Y</v>
      </c>
      <c r="O9" s="255" t="str">
        <v>GBP6L12L2Y=ICAP</v>
      </c>
      <c r="P9" s="388">
        <v>15.125</v>
      </c>
      <c r="Q9" s="388">
        <v>27.125</v>
      </c>
      <c r="R9" s="141" t="e">
        <f t="shared" ca="1" si="6"/>
        <v>#NAME?</v>
      </c>
      <c r="S9" s="141" t="e">
        <f t="shared" ca="1" si="5"/>
        <v>#NAME?</v>
      </c>
      <c r="T9" s="164"/>
      <c r="U9" s="140">
        <v>21.125</v>
      </c>
      <c r="V9" s="165"/>
      <c r="W9" s="142">
        <v>21.125</v>
      </c>
      <c r="X9" s="190" t="e">
        <f ca="1">_xll.qlSimpleQuoteSetValue(F9,ROUND(W9/10000,6),Trigger)</f>
        <v>#NAME?</v>
      </c>
      <c r="Y9" s="168"/>
    </row>
    <row r="10" spans="1:28" ht="11.25" customHeight="1" x14ac:dyDescent="0.2">
      <c r="A10" s="56"/>
      <c r="B10" s="52" t="str">
        <f t="shared" si="0"/>
        <v>3Y</v>
      </c>
      <c r="C10" s="52" t="str">
        <f t="shared" si="1"/>
        <v>6L</v>
      </c>
      <c r="D10" s="52" t="str">
        <f t="shared" si="2"/>
        <v>12L</v>
      </c>
      <c r="E10" s="41" t="str">
        <f t="shared" si="3"/>
        <v>GBP6L12L3Y_Quote</v>
      </c>
      <c r="F10" s="41" t="e">
        <f ca="1">_xll.qlSimpleQuote(E10,,RateTickValue,Permanent,Trigger,ObjectOverwrite)</f>
        <v>#NAME?</v>
      </c>
      <c r="G10" s="46" t="e">
        <f ca="1">_xll.ohRangeRetrieveError(F10)</f>
        <v>#NAME?</v>
      </c>
      <c r="H10" s="108"/>
      <c r="J10" s="167"/>
      <c r="K10" s="254" t="s">
        <v>53</v>
      </c>
      <c r="L10" s="254" t="s">
        <v>57</v>
      </c>
      <c r="M10" s="254" t="s">
        <v>179</v>
      </c>
      <c r="N10" s="188" t="str">
        <f t="shared" si="4"/>
        <v>GBP6L12L3Y</v>
      </c>
      <c r="O10" s="255" t="str">
        <v>GBP6L12L3Y=ICAP</v>
      </c>
      <c r="P10" s="388">
        <v>13.25</v>
      </c>
      <c r="Q10" s="388">
        <v>25.25</v>
      </c>
      <c r="R10" s="141" t="e">
        <f t="shared" ca="1" si="6"/>
        <v>#NAME?</v>
      </c>
      <c r="S10" s="141" t="e">
        <f t="shared" ca="1" si="5"/>
        <v>#NAME?</v>
      </c>
      <c r="T10" s="164"/>
      <c r="U10" s="140">
        <v>19.25</v>
      </c>
      <c r="V10" s="165"/>
      <c r="W10" s="142">
        <v>19.25</v>
      </c>
      <c r="X10" s="190" t="e">
        <f ca="1">_xll.qlSimpleQuoteSetValue(F10,ROUND(W10/10000,6),Trigger)</f>
        <v>#NAME?</v>
      </c>
      <c r="Y10" s="168"/>
    </row>
    <row r="11" spans="1:28" ht="11.25" customHeight="1" x14ac:dyDescent="0.2">
      <c r="A11" s="56"/>
      <c r="B11" s="52" t="str">
        <f t="shared" si="0"/>
        <v>4Y</v>
      </c>
      <c r="C11" s="52" t="str">
        <f t="shared" si="1"/>
        <v>6L</v>
      </c>
      <c r="D11" s="52" t="str">
        <f t="shared" si="2"/>
        <v>12L</v>
      </c>
      <c r="E11" s="41" t="str">
        <f t="shared" si="3"/>
        <v>GBP6L12L4Y_Quote</v>
      </c>
      <c r="F11" s="41" t="e">
        <f ca="1">_xll.qlSimpleQuote(E11,,RateTickValue,Permanent,Trigger,ObjectOverwrite)</f>
        <v>#NAME?</v>
      </c>
      <c r="G11" s="46" t="e">
        <f ca="1">_xll.ohRangeRetrieveError(F11)</f>
        <v>#NAME?</v>
      </c>
      <c r="H11" s="108"/>
      <c r="J11" s="167"/>
      <c r="K11" s="254" t="s">
        <v>52</v>
      </c>
      <c r="L11" s="254" t="s">
        <v>57</v>
      </c>
      <c r="M11" s="254" t="s">
        <v>179</v>
      </c>
      <c r="N11" s="188" t="str">
        <f t="shared" si="4"/>
        <v>GBP6L12L4Y</v>
      </c>
      <c r="O11" s="255" t="str">
        <v>GBP6L12L4Y=ICAP</v>
      </c>
      <c r="P11" s="388">
        <v>11.75</v>
      </c>
      <c r="Q11" s="388">
        <v>23.75</v>
      </c>
      <c r="R11" s="141" t="e">
        <f t="shared" ca="1" si="6"/>
        <v>#NAME?</v>
      </c>
      <c r="S11" s="141" t="e">
        <f t="shared" ca="1" si="5"/>
        <v>#NAME?</v>
      </c>
      <c r="T11" s="164"/>
      <c r="U11" s="140">
        <v>17.75</v>
      </c>
      <c r="V11" s="165"/>
      <c r="W11" s="142">
        <v>17.75</v>
      </c>
      <c r="X11" s="190" t="e">
        <f ca="1">_xll.qlSimpleQuoteSetValue(F11,ROUND(W11/10000,6),Trigger)</f>
        <v>#NAME?</v>
      </c>
      <c r="Y11" s="168"/>
    </row>
    <row r="12" spans="1:28" ht="11.25" customHeight="1" x14ac:dyDescent="0.2">
      <c r="A12" s="56"/>
      <c r="B12" s="52" t="str">
        <f t="shared" si="0"/>
        <v>5Y</v>
      </c>
      <c r="C12" s="52" t="str">
        <f t="shared" si="1"/>
        <v>6L</v>
      </c>
      <c r="D12" s="52" t="str">
        <f t="shared" si="2"/>
        <v>12L</v>
      </c>
      <c r="E12" s="41" t="str">
        <f t="shared" si="3"/>
        <v>GBP6L12L5Y_Quote</v>
      </c>
      <c r="F12" s="41" t="e">
        <f ca="1">_xll.qlSimpleQuote(E12,,RateTickValue,Permanent,Trigger,ObjectOverwrite)</f>
        <v>#NAME?</v>
      </c>
      <c r="G12" s="46" t="e">
        <f ca="1">_xll.ohRangeRetrieveError(F12)</f>
        <v>#NAME?</v>
      </c>
      <c r="H12" s="108"/>
      <c r="J12" s="167"/>
      <c r="K12" s="254" t="s">
        <v>51</v>
      </c>
      <c r="L12" s="254" t="s">
        <v>57</v>
      </c>
      <c r="M12" s="254" t="s">
        <v>179</v>
      </c>
      <c r="N12" s="188" t="str">
        <f t="shared" si="4"/>
        <v>GBP6L12L5Y</v>
      </c>
      <c r="O12" s="255" t="str">
        <v>GBP6L12L5Y=ICAP</v>
      </c>
      <c r="P12" s="388">
        <v>10.75</v>
      </c>
      <c r="Q12" s="388">
        <v>22.75</v>
      </c>
      <c r="R12" s="141" t="e">
        <f t="shared" ca="1" si="6"/>
        <v>#NAME?</v>
      </c>
      <c r="S12" s="141" t="e">
        <f t="shared" ca="1" si="5"/>
        <v>#NAME?</v>
      </c>
      <c r="T12" s="164"/>
      <c r="U12" s="140">
        <v>16.75</v>
      </c>
      <c r="V12" s="165"/>
      <c r="W12" s="142">
        <v>16.75</v>
      </c>
      <c r="X12" s="190" t="e">
        <f ca="1">_xll.qlSimpleQuoteSetValue(F12,ROUND(W12/10000,6),Trigger)</f>
        <v>#NAME?</v>
      </c>
      <c r="Y12" s="168"/>
    </row>
    <row r="13" spans="1:28" ht="11.25" customHeight="1" x14ac:dyDescent="0.2">
      <c r="A13" s="56"/>
      <c r="B13" s="52" t="str">
        <f t="shared" si="0"/>
        <v>6Y</v>
      </c>
      <c r="C13" s="52" t="str">
        <f t="shared" si="1"/>
        <v>6L</v>
      </c>
      <c r="D13" s="52" t="str">
        <f t="shared" si="2"/>
        <v>12L</v>
      </c>
      <c r="E13" s="41" t="str">
        <f t="shared" si="3"/>
        <v>GBP6L12L6Y_Quote</v>
      </c>
      <c r="F13" s="41" t="e">
        <f ca="1">_xll.qlSimpleQuote(E13,,RateTickValue,Permanent,Trigger,ObjectOverwrite)</f>
        <v>#NAME?</v>
      </c>
      <c r="G13" s="46" t="e">
        <f ca="1">_xll.ohRangeRetrieveError(F13)</f>
        <v>#NAME?</v>
      </c>
      <c r="H13" s="108"/>
      <c r="J13" s="167"/>
      <c r="K13" s="254" t="s">
        <v>50</v>
      </c>
      <c r="L13" s="254" t="s">
        <v>57</v>
      </c>
      <c r="M13" s="254" t="s">
        <v>179</v>
      </c>
      <c r="N13" s="188" t="str">
        <f t="shared" si="4"/>
        <v>GBP6L12L6Y</v>
      </c>
      <c r="O13" s="255" t="str">
        <v>GBP6L12L6Y=ICAP</v>
      </c>
      <c r="P13" s="388">
        <v>10</v>
      </c>
      <c r="Q13" s="388">
        <v>22</v>
      </c>
      <c r="R13" s="141" t="e">
        <f t="shared" ca="1" si="6"/>
        <v>#NAME?</v>
      </c>
      <c r="S13" s="141" t="e">
        <f t="shared" ca="1" si="5"/>
        <v>#NAME?</v>
      </c>
      <c r="T13" s="164"/>
      <c r="U13" s="140">
        <v>16</v>
      </c>
      <c r="V13" s="165"/>
      <c r="W13" s="142">
        <v>16</v>
      </c>
      <c r="X13" s="190" t="e">
        <f ca="1">_xll.qlSimpleQuoteSetValue(F13,ROUND(W13/10000,6),Trigger)</f>
        <v>#NAME?</v>
      </c>
      <c r="Y13" s="168"/>
    </row>
    <row r="14" spans="1:28" ht="11.25" customHeight="1" x14ac:dyDescent="0.2">
      <c r="A14" s="56"/>
      <c r="B14" s="52" t="str">
        <f t="shared" si="0"/>
        <v>7Y</v>
      </c>
      <c r="C14" s="52" t="str">
        <f t="shared" si="1"/>
        <v>6L</v>
      </c>
      <c r="D14" s="52" t="str">
        <f t="shared" si="2"/>
        <v>12L</v>
      </c>
      <c r="E14" s="41" t="str">
        <f t="shared" si="3"/>
        <v>GBP6L12L7Y_Quote</v>
      </c>
      <c r="F14" s="41" t="e">
        <f ca="1">_xll.qlSimpleQuote(E14,,RateTickValue,Permanent,Trigger,ObjectOverwrite)</f>
        <v>#NAME?</v>
      </c>
      <c r="G14" s="46" t="e">
        <f ca="1">_xll.ohRangeRetrieveError(F14)</f>
        <v>#NAME?</v>
      </c>
      <c r="H14" s="108"/>
      <c r="J14" s="167"/>
      <c r="K14" s="254" t="s">
        <v>49</v>
      </c>
      <c r="L14" s="254" t="s">
        <v>57</v>
      </c>
      <c r="M14" s="254" t="s">
        <v>179</v>
      </c>
      <c r="N14" s="188" t="str">
        <f t="shared" si="4"/>
        <v>GBP6L12L7Y</v>
      </c>
      <c r="O14" s="255" t="str">
        <v>GBP6L12L7Y=ICAP</v>
      </c>
      <c r="P14" s="388">
        <v>9.5</v>
      </c>
      <c r="Q14" s="388">
        <v>21.5</v>
      </c>
      <c r="R14" s="141" t="e">
        <f t="shared" ca="1" si="6"/>
        <v>#NAME?</v>
      </c>
      <c r="S14" s="141" t="e">
        <f t="shared" ca="1" si="5"/>
        <v>#NAME?</v>
      </c>
      <c r="T14" s="164"/>
      <c r="U14" s="140">
        <v>15.5</v>
      </c>
      <c r="V14" s="165"/>
      <c r="W14" s="142">
        <v>15.5</v>
      </c>
      <c r="X14" s="190" t="e">
        <f ca="1">_xll.qlSimpleQuoteSetValue(F14,ROUND(W14/10000,6),Trigger)</f>
        <v>#NAME?</v>
      </c>
      <c r="Y14" s="168"/>
    </row>
    <row r="15" spans="1:28" ht="11.25" customHeight="1" x14ac:dyDescent="0.2">
      <c r="A15" s="56"/>
      <c r="B15" s="52" t="str">
        <f t="shared" si="0"/>
        <v>8Y</v>
      </c>
      <c r="C15" s="52" t="str">
        <f t="shared" si="1"/>
        <v>6L</v>
      </c>
      <c r="D15" s="52" t="str">
        <f t="shared" si="2"/>
        <v>12L</v>
      </c>
      <c r="E15" s="41" t="str">
        <f t="shared" si="3"/>
        <v>GBP6L12L8Y_Quote</v>
      </c>
      <c r="F15" s="41" t="e">
        <f ca="1">_xll.qlSimpleQuote(E15,,RateTickValue,Permanent,Trigger,ObjectOverwrite)</f>
        <v>#NAME?</v>
      </c>
      <c r="G15" s="46" t="e">
        <f ca="1">_xll.ohRangeRetrieveError(F15)</f>
        <v>#NAME?</v>
      </c>
      <c r="H15" s="108"/>
      <c r="J15" s="167"/>
      <c r="K15" s="254" t="s">
        <v>48</v>
      </c>
      <c r="L15" s="254" t="s">
        <v>57</v>
      </c>
      <c r="M15" s="254" t="s">
        <v>179</v>
      </c>
      <c r="N15" s="188" t="str">
        <f t="shared" si="4"/>
        <v>GBP6L12L8Y</v>
      </c>
      <c r="O15" s="255" t="str">
        <v>GBP6L12L8Y=ICAP</v>
      </c>
      <c r="P15" s="388">
        <v>8.875</v>
      </c>
      <c r="Q15" s="388">
        <v>20.875</v>
      </c>
      <c r="R15" s="141" t="e">
        <f t="shared" ca="1" si="6"/>
        <v>#NAME?</v>
      </c>
      <c r="S15" s="141" t="e">
        <f t="shared" ca="1" si="5"/>
        <v>#NAME?</v>
      </c>
      <c r="T15" s="164"/>
      <c r="U15" s="140">
        <v>14.875</v>
      </c>
      <c r="V15" s="165"/>
      <c r="W15" s="142">
        <v>14.875</v>
      </c>
      <c r="X15" s="190" t="e">
        <f ca="1">_xll.qlSimpleQuoteSetValue(F15,ROUND(W15/10000,6),Trigger)</f>
        <v>#NAME?</v>
      </c>
      <c r="Y15" s="168"/>
    </row>
    <row r="16" spans="1:28" ht="11.25" customHeight="1" x14ac:dyDescent="0.2">
      <c r="A16" s="56"/>
      <c r="B16" s="52" t="str">
        <f t="shared" si="0"/>
        <v>9Y</v>
      </c>
      <c r="C16" s="52" t="str">
        <f t="shared" si="1"/>
        <v>6L</v>
      </c>
      <c r="D16" s="52" t="str">
        <f t="shared" si="2"/>
        <v>12L</v>
      </c>
      <c r="E16" s="41" t="str">
        <f t="shared" si="3"/>
        <v>GBP6L12L9Y_Quote</v>
      </c>
      <c r="F16" s="41" t="e">
        <f ca="1">_xll.qlSimpleQuote(E16,,RateTickValue,Permanent,Trigger,ObjectOverwrite)</f>
        <v>#NAME?</v>
      </c>
      <c r="G16" s="46" t="e">
        <f ca="1">_xll.ohRangeRetrieveError(F16)</f>
        <v>#NAME?</v>
      </c>
      <c r="H16" s="108"/>
      <c r="J16" s="167"/>
      <c r="K16" s="254" t="s">
        <v>47</v>
      </c>
      <c r="L16" s="254" t="s">
        <v>57</v>
      </c>
      <c r="M16" s="254" t="s">
        <v>179</v>
      </c>
      <c r="N16" s="188" t="str">
        <f t="shared" si="4"/>
        <v>GBP6L12L9Y</v>
      </c>
      <c r="O16" s="255" t="str">
        <v>GBP6L12L9Y=ICAP</v>
      </c>
      <c r="P16" s="388">
        <v>8.125</v>
      </c>
      <c r="Q16" s="388">
        <v>20.125</v>
      </c>
      <c r="R16" s="141" t="e">
        <f t="shared" ca="1" si="6"/>
        <v>#NAME?</v>
      </c>
      <c r="S16" s="141" t="e">
        <f t="shared" ca="1" si="5"/>
        <v>#NAME?</v>
      </c>
      <c r="T16" s="164"/>
      <c r="U16" s="140">
        <v>14.125</v>
      </c>
      <c r="V16" s="165"/>
      <c r="W16" s="142">
        <v>14.125</v>
      </c>
      <c r="X16" s="190" t="e">
        <f ca="1">_xll.qlSimpleQuoteSetValue(F16,ROUND(W16/10000,6),Trigger)</f>
        <v>#NAME?</v>
      </c>
      <c r="Y16" s="168"/>
    </row>
    <row r="17" spans="1:25" ht="11.25" customHeight="1" x14ac:dyDescent="0.2">
      <c r="A17" s="56"/>
      <c r="B17" s="52" t="str">
        <f t="shared" si="0"/>
        <v>10Y</v>
      </c>
      <c r="C17" s="52" t="str">
        <f t="shared" si="1"/>
        <v>6L</v>
      </c>
      <c r="D17" s="52" t="str">
        <f t="shared" si="2"/>
        <v>12L</v>
      </c>
      <c r="E17" s="41" t="str">
        <f t="shared" si="3"/>
        <v>GBP6L12L10Y_Quote</v>
      </c>
      <c r="F17" s="41" t="e">
        <f ca="1">_xll.qlSimpleQuote(E17,,RateTickValue,Permanent,Trigger,ObjectOverwrite)</f>
        <v>#NAME?</v>
      </c>
      <c r="G17" s="46" t="e">
        <f ca="1">_xll.ohRangeRetrieveError(F17)</f>
        <v>#NAME?</v>
      </c>
      <c r="H17" s="108"/>
      <c r="J17" s="167"/>
      <c r="K17" s="254" t="s">
        <v>46</v>
      </c>
      <c r="L17" s="254" t="s">
        <v>57</v>
      </c>
      <c r="M17" s="254" t="s">
        <v>179</v>
      </c>
      <c r="N17" s="188" t="str">
        <f t="shared" si="4"/>
        <v>GBP6L12L10Y</v>
      </c>
      <c r="O17" s="255" t="str">
        <v>GBP6L12L10Y=ICAP</v>
      </c>
      <c r="P17" s="388">
        <v>7.5</v>
      </c>
      <c r="Q17" s="388">
        <v>19.5</v>
      </c>
      <c r="R17" s="141" t="e">
        <f t="shared" ca="1" si="6"/>
        <v>#NAME?</v>
      </c>
      <c r="S17" s="141" t="e">
        <f t="shared" ca="1" si="5"/>
        <v>#NAME?</v>
      </c>
      <c r="T17" s="164"/>
      <c r="U17" s="140">
        <v>13.5</v>
      </c>
      <c r="V17" s="165"/>
      <c r="W17" s="142">
        <v>13.5</v>
      </c>
      <c r="X17" s="190" t="e">
        <f ca="1">_xll.qlSimpleQuoteSetValue(F17,ROUND(W17/10000,6),Trigger)</f>
        <v>#NAME?</v>
      </c>
      <c r="Y17" s="168"/>
    </row>
    <row r="18" spans="1:25" ht="11.25" customHeight="1" x14ac:dyDescent="0.2">
      <c r="A18" s="56"/>
      <c r="B18" s="52" t="str">
        <f t="shared" si="0"/>
        <v>11Y</v>
      </c>
      <c r="C18" s="52" t="str">
        <f t="shared" si="1"/>
        <v>6L</v>
      </c>
      <c r="D18" s="52" t="str">
        <f t="shared" si="2"/>
        <v>12L</v>
      </c>
      <c r="E18" s="41" t="str">
        <f t="shared" si="3"/>
        <v>GBP6L12L11Y_Quote</v>
      </c>
      <c r="F18" s="41" t="e">
        <f ca="1">_xll.qlSimpleQuote(E18,,RateTickValue,Permanent,Trigger,ObjectOverwrite)</f>
        <v>#NAME?</v>
      </c>
      <c r="G18" s="46" t="e">
        <f ca="1">_xll.ohRangeRetrieveError(F18)</f>
        <v>#NAME?</v>
      </c>
      <c r="H18" s="108"/>
      <c r="J18" s="167"/>
      <c r="K18" s="254" t="s">
        <v>45</v>
      </c>
      <c r="L18" s="254" t="s">
        <v>57</v>
      </c>
      <c r="M18" s="254" t="s">
        <v>179</v>
      </c>
      <c r="N18" s="188" t="str">
        <f t="shared" si="4"/>
        <v>GBP6L12L11Y</v>
      </c>
      <c r="O18" s="255" t="str">
        <v>GBP6L12L11Y=ICAP</v>
      </c>
      <c r="P18" s="388" t="s">
        <v>210</v>
      </c>
      <c r="Q18" s="388" t="s">
        <v>210</v>
      </c>
      <c r="R18" s="141" t="e">
        <f t="shared" ca="1" si="6"/>
        <v>#NAME?</v>
      </c>
      <c r="S18" s="141" t="e">
        <f t="shared" ca="1" si="5"/>
        <v>#NAME?</v>
      </c>
      <c r="T18" s="164"/>
      <c r="U18" s="140" t="e">
        <v>#NUM!</v>
      </c>
      <c r="V18" s="165"/>
      <c r="W18" s="142" t="e">
        <v>#NUM!</v>
      </c>
      <c r="X18" s="190" t="e">
        <f ca="1">_xll.qlSimpleQuoteSetValue(F18,ROUND(W18/10000,6),Trigger)</f>
        <v>#NAME?</v>
      </c>
      <c r="Y18" s="168"/>
    </row>
    <row r="19" spans="1:25" ht="11.25" customHeight="1" x14ac:dyDescent="0.2">
      <c r="A19" s="56"/>
      <c r="B19" s="52" t="str">
        <f t="shared" si="0"/>
        <v>12Y</v>
      </c>
      <c r="C19" s="52" t="str">
        <f t="shared" si="1"/>
        <v>6L</v>
      </c>
      <c r="D19" s="52" t="str">
        <f t="shared" si="2"/>
        <v>12L</v>
      </c>
      <c r="E19" s="41" t="str">
        <f t="shared" si="3"/>
        <v>GBP6L12L12Y_Quote</v>
      </c>
      <c r="F19" s="41" t="e">
        <f ca="1">_xll.qlSimpleQuote(E19,,RateTickValue,Permanent,Trigger,ObjectOverwrite)</f>
        <v>#NAME?</v>
      </c>
      <c r="G19" s="46" t="e">
        <f ca="1">_xll.ohRangeRetrieveError(F19)</f>
        <v>#NAME?</v>
      </c>
      <c r="H19" s="108"/>
      <c r="J19" s="167"/>
      <c r="K19" s="254" t="s">
        <v>44</v>
      </c>
      <c r="L19" s="254" t="s">
        <v>57</v>
      </c>
      <c r="M19" s="254" t="s">
        <v>179</v>
      </c>
      <c r="N19" s="188" t="str">
        <f t="shared" si="4"/>
        <v>GBP6L12L12Y</v>
      </c>
      <c r="O19" s="255" t="str">
        <v>GBP6L12L12Y=ICAP</v>
      </c>
      <c r="P19" s="388">
        <v>4.25</v>
      </c>
      <c r="Q19" s="388">
        <v>20.25</v>
      </c>
      <c r="R19" s="141" t="e">
        <f t="shared" ca="1" si="6"/>
        <v>#NAME?</v>
      </c>
      <c r="S19" s="141" t="e">
        <f t="shared" ca="1" si="5"/>
        <v>#NAME?</v>
      </c>
      <c r="T19" s="164"/>
      <c r="U19" s="140">
        <v>12.25</v>
      </c>
      <c r="V19" s="165"/>
      <c r="W19" s="142">
        <v>12.25</v>
      </c>
      <c r="X19" s="190" t="e">
        <f ca="1">_xll.qlSimpleQuoteSetValue(F19,ROUND(W19/10000,6),Trigger)</f>
        <v>#NAME?</v>
      </c>
      <c r="Y19" s="168"/>
    </row>
    <row r="20" spans="1:25" ht="11.25" customHeight="1" x14ac:dyDescent="0.2">
      <c r="A20" s="56"/>
      <c r="B20" s="52" t="str">
        <f t="shared" si="0"/>
        <v>13Y</v>
      </c>
      <c r="C20" s="52" t="str">
        <f t="shared" si="1"/>
        <v>6L</v>
      </c>
      <c r="D20" s="52" t="str">
        <f t="shared" si="2"/>
        <v>12L</v>
      </c>
      <c r="E20" s="41" t="str">
        <f t="shared" si="3"/>
        <v>GBP6L12L13Y_Quote</v>
      </c>
      <c r="F20" s="41" t="e">
        <f ca="1">_xll.qlSimpleQuote(E20,,RateTickValue,Permanent,Trigger,ObjectOverwrite)</f>
        <v>#NAME?</v>
      </c>
      <c r="G20" s="46" t="e">
        <f ca="1">_xll.ohRangeRetrieveError(F20)</f>
        <v>#NAME?</v>
      </c>
      <c r="H20" s="108"/>
      <c r="J20" s="167"/>
      <c r="K20" s="254" t="s">
        <v>43</v>
      </c>
      <c r="L20" s="254" t="s">
        <v>57</v>
      </c>
      <c r="M20" s="254" t="s">
        <v>179</v>
      </c>
      <c r="N20" s="188" t="str">
        <f t="shared" si="4"/>
        <v>GBP6L12L13Y</v>
      </c>
      <c r="O20" s="255" t="str">
        <v>GBP6L12L13Y=ICAP</v>
      </c>
      <c r="P20" s="388" t="s">
        <v>210</v>
      </c>
      <c r="Q20" s="388" t="s">
        <v>210</v>
      </c>
      <c r="R20" s="141" t="e">
        <f t="shared" ca="1" si="6"/>
        <v>#NAME?</v>
      </c>
      <c r="S20" s="141" t="e">
        <f t="shared" ca="1" si="5"/>
        <v>#NAME?</v>
      </c>
      <c r="T20" s="164"/>
      <c r="U20" s="140" t="e">
        <v>#NUM!</v>
      </c>
      <c r="V20" s="165"/>
      <c r="W20" s="142" t="e">
        <v>#NUM!</v>
      </c>
      <c r="X20" s="190" t="e">
        <f ca="1">_xll.qlSimpleQuoteSetValue(F20,ROUND(W20/10000,6),Trigger)</f>
        <v>#NAME?</v>
      </c>
      <c r="Y20" s="168"/>
    </row>
    <row r="21" spans="1:25" ht="11.25" customHeight="1" x14ac:dyDescent="0.2">
      <c r="A21" s="56"/>
      <c r="B21" s="52" t="str">
        <f t="shared" si="0"/>
        <v>14Y</v>
      </c>
      <c r="C21" s="52" t="str">
        <f t="shared" si="1"/>
        <v>6L</v>
      </c>
      <c r="D21" s="52" t="str">
        <f t="shared" si="2"/>
        <v>12L</v>
      </c>
      <c r="E21" s="41" t="str">
        <f t="shared" si="3"/>
        <v>GBP6L12L14Y_Quote</v>
      </c>
      <c r="F21" s="41" t="e">
        <f ca="1">_xll.qlSimpleQuote(E21,,RateTickValue,Permanent,Trigger,ObjectOverwrite)</f>
        <v>#NAME?</v>
      </c>
      <c r="G21" s="46" t="e">
        <f ca="1">_xll.ohRangeRetrieveError(F21)</f>
        <v>#NAME?</v>
      </c>
      <c r="H21" s="108"/>
      <c r="J21" s="167"/>
      <c r="K21" s="254" t="s">
        <v>42</v>
      </c>
      <c r="L21" s="254" t="s">
        <v>57</v>
      </c>
      <c r="M21" s="254" t="s">
        <v>179</v>
      </c>
      <c r="N21" s="188" t="str">
        <f t="shared" si="4"/>
        <v>GBP6L12L14Y</v>
      </c>
      <c r="O21" s="255" t="str">
        <v>GBP6L12L14Y=ICAP</v>
      </c>
      <c r="P21" s="388" t="s">
        <v>210</v>
      </c>
      <c r="Q21" s="388" t="s">
        <v>210</v>
      </c>
      <c r="R21" s="141" t="e">
        <f t="shared" ca="1" si="6"/>
        <v>#NAME?</v>
      </c>
      <c r="S21" s="141" t="e">
        <f t="shared" ca="1" si="5"/>
        <v>#NAME?</v>
      </c>
      <c r="T21" s="164"/>
      <c r="U21" s="140" t="e">
        <v>#NUM!</v>
      </c>
      <c r="V21" s="165"/>
      <c r="W21" s="142" t="e">
        <v>#NUM!</v>
      </c>
      <c r="X21" s="190" t="e">
        <f ca="1">_xll.qlSimpleQuoteSetValue(F21,ROUND(W21/10000,6),Trigger)</f>
        <v>#NAME?</v>
      </c>
      <c r="Y21" s="168"/>
    </row>
    <row r="22" spans="1:25" ht="11.25" customHeight="1" x14ac:dyDescent="0.2">
      <c r="A22" s="56"/>
      <c r="B22" s="52" t="str">
        <f t="shared" si="0"/>
        <v>15Y</v>
      </c>
      <c r="C22" s="52" t="str">
        <f t="shared" si="1"/>
        <v>6L</v>
      </c>
      <c r="D22" s="52" t="str">
        <f t="shared" si="2"/>
        <v>12L</v>
      </c>
      <c r="E22" s="41" t="str">
        <f t="shared" si="3"/>
        <v>GBP6L12L15Y_Quote</v>
      </c>
      <c r="F22" s="41" t="e">
        <f ca="1">_xll.qlSimpleQuote(E22,,RateTickValue,Permanent,Trigger,ObjectOverwrite)</f>
        <v>#NAME?</v>
      </c>
      <c r="G22" s="46" t="e">
        <f ca="1">_xll.ohRangeRetrieveError(F22)</f>
        <v>#NAME?</v>
      </c>
      <c r="H22" s="108"/>
      <c r="J22" s="167"/>
      <c r="K22" s="254" t="s">
        <v>41</v>
      </c>
      <c r="L22" s="254" t="s">
        <v>57</v>
      </c>
      <c r="M22" s="254" t="s">
        <v>179</v>
      </c>
      <c r="N22" s="188" t="str">
        <f t="shared" si="4"/>
        <v>GBP6L12L15Y</v>
      </c>
      <c r="O22" s="255" t="str">
        <v>GBP6L12L15Y=ICAP</v>
      </c>
      <c r="P22" s="388">
        <v>2.875</v>
      </c>
      <c r="Q22" s="388">
        <v>18.875</v>
      </c>
      <c r="R22" s="141" t="e">
        <f t="shared" ca="1" si="6"/>
        <v>#NAME?</v>
      </c>
      <c r="S22" s="141" t="e">
        <f t="shared" ca="1" si="5"/>
        <v>#NAME?</v>
      </c>
      <c r="T22" s="164"/>
      <c r="U22" s="140">
        <v>10.875</v>
      </c>
      <c r="V22" s="165"/>
      <c r="W22" s="142">
        <v>10.875</v>
      </c>
      <c r="X22" s="190" t="e">
        <f ca="1">_xll.qlSimpleQuoteSetValue(F22,ROUND(W22/10000,6),Trigger)</f>
        <v>#NAME?</v>
      </c>
      <c r="Y22" s="168"/>
    </row>
    <row r="23" spans="1:25" ht="11.25" customHeight="1" x14ac:dyDescent="0.2">
      <c r="A23" s="56"/>
      <c r="B23" s="52" t="str">
        <f t="shared" si="0"/>
        <v>16Y</v>
      </c>
      <c r="C23" s="52" t="str">
        <f t="shared" si="1"/>
        <v>6L</v>
      </c>
      <c r="D23" s="52" t="str">
        <f t="shared" si="2"/>
        <v>12L</v>
      </c>
      <c r="E23" s="41" t="str">
        <f t="shared" si="3"/>
        <v>GBP6L12L16Y_Quote</v>
      </c>
      <c r="F23" s="41" t="e">
        <f ca="1">_xll.qlSimpleQuote(E23,,RateTickValue,Permanent,Trigger,ObjectOverwrite)</f>
        <v>#NAME?</v>
      </c>
      <c r="G23" s="46" t="e">
        <f ca="1">_xll.ohRangeRetrieveError(F23)</f>
        <v>#NAME?</v>
      </c>
      <c r="H23" s="108"/>
      <c r="J23" s="167"/>
      <c r="K23" s="254" t="s">
        <v>40</v>
      </c>
      <c r="L23" s="254" t="s">
        <v>57</v>
      </c>
      <c r="M23" s="254" t="s">
        <v>179</v>
      </c>
      <c r="N23" s="188" t="str">
        <f t="shared" si="4"/>
        <v>GBP6L12L16Y</v>
      </c>
      <c r="O23" s="255" t="str">
        <v>GBP6L12L16Y=ICAP</v>
      </c>
      <c r="P23" s="388" t="s">
        <v>210</v>
      </c>
      <c r="Q23" s="388" t="s">
        <v>210</v>
      </c>
      <c r="R23" s="141" t="e">
        <f t="shared" ca="1" si="6"/>
        <v>#NAME?</v>
      </c>
      <c r="S23" s="141" t="e">
        <f t="shared" ca="1" si="5"/>
        <v>#NAME?</v>
      </c>
      <c r="T23" s="164"/>
      <c r="U23" s="140" t="e">
        <v>#NUM!</v>
      </c>
      <c r="V23" s="165"/>
      <c r="W23" s="142" t="e">
        <v>#NUM!</v>
      </c>
      <c r="X23" s="190" t="e">
        <f ca="1">_xll.qlSimpleQuoteSetValue(F23,ROUND(W23/10000,6),Trigger)</f>
        <v>#NAME?</v>
      </c>
      <c r="Y23" s="168"/>
    </row>
    <row r="24" spans="1:25" ht="11.25" customHeight="1" x14ac:dyDescent="0.2">
      <c r="A24" s="56"/>
      <c r="B24" s="52" t="str">
        <f t="shared" si="0"/>
        <v>17Y</v>
      </c>
      <c r="C24" s="52" t="str">
        <f t="shared" si="1"/>
        <v>6L</v>
      </c>
      <c r="D24" s="52" t="str">
        <f t="shared" si="2"/>
        <v>12L</v>
      </c>
      <c r="E24" s="41" t="str">
        <f t="shared" si="3"/>
        <v>GBP6L12L17Y_Quote</v>
      </c>
      <c r="F24" s="41" t="e">
        <f ca="1">_xll.qlSimpleQuote(E24,,RateTickValue,Permanent,Trigger,ObjectOverwrite)</f>
        <v>#NAME?</v>
      </c>
      <c r="G24" s="46" t="e">
        <f ca="1">_xll.ohRangeRetrieveError(F24)</f>
        <v>#NAME?</v>
      </c>
      <c r="H24" s="108"/>
      <c r="J24" s="167"/>
      <c r="K24" s="254" t="s">
        <v>39</v>
      </c>
      <c r="L24" s="254" t="s">
        <v>57</v>
      </c>
      <c r="M24" s="254" t="s">
        <v>179</v>
      </c>
      <c r="N24" s="188" t="str">
        <f t="shared" si="4"/>
        <v>GBP6L12L17Y</v>
      </c>
      <c r="O24" s="255" t="str">
        <v>GBP6L12L17Y=ICAP</v>
      </c>
      <c r="P24" s="388" t="s">
        <v>210</v>
      </c>
      <c r="Q24" s="388" t="s">
        <v>210</v>
      </c>
      <c r="R24" s="141" t="e">
        <f t="shared" ca="1" si="6"/>
        <v>#NAME?</v>
      </c>
      <c r="S24" s="141" t="e">
        <f t="shared" ca="1" si="5"/>
        <v>#NAME?</v>
      </c>
      <c r="T24" s="164"/>
      <c r="U24" s="140" t="e">
        <v>#NUM!</v>
      </c>
      <c r="V24" s="165"/>
      <c r="W24" s="142" t="e">
        <v>#NUM!</v>
      </c>
      <c r="X24" s="190" t="e">
        <f ca="1">_xll.qlSimpleQuoteSetValue(F24,ROUND(W24/10000,6),Trigger)</f>
        <v>#NAME?</v>
      </c>
      <c r="Y24" s="168"/>
    </row>
    <row r="25" spans="1:25" ht="11.25" customHeight="1" x14ac:dyDescent="0.2">
      <c r="A25" s="56"/>
      <c r="B25" s="52" t="str">
        <f t="shared" si="0"/>
        <v>18Y</v>
      </c>
      <c r="C25" s="52" t="str">
        <f t="shared" si="1"/>
        <v>6L</v>
      </c>
      <c r="D25" s="52" t="str">
        <f t="shared" si="2"/>
        <v>12L</v>
      </c>
      <c r="E25" s="41" t="str">
        <f t="shared" si="3"/>
        <v>GBP6L12L18Y_Quote</v>
      </c>
      <c r="F25" s="41" t="e">
        <f ca="1">_xll.qlSimpleQuote(E25,,RateTickValue,Permanent,Trigger,ObjectOverwrite)</f>
        <v>#NAME?</v>
      </c>
      <c r="G25" s="46" t="e">
        <f ca="1">_xll.ohRangeRetrieveError(F25)</f>
        <v>#NAME?</v>
      </c>
      <c r="H25" s="108"/>
      <c r="J25" s="167"/>
      <c r="K25" s="254" t="s">
        <v>38</v>
      </c>
      <c r="L25" s="254" t="s">
        <v>57</v>
      </c>
      <c r="M25" s="254" t="s">
        <v>179</v>
      </c>
      <c r="N25" s="188" t="str">
        <f t="shared" si="4"/>
        <v>GBP6L12L18Y</v>
      </c>
      <c r="O25" s="255" t="str">
        <v>GBP6L12L18Y=ICAP</v>
      </c>
      <c r="P25" s="388" t="s">
        <v>210</v>
      </c>
      <c r="Q25" s="388" t="s">
        <v>210</v>
      </c>
      <c r="R25" s="141" t="e">
        <f t="shared" ca="1" si="6"/>
        <v>#NAME?</v>
      </c>
      <c r="S25" s="141" t="e">
        <f t="shared" ca="1" si="5"/>
        <v>#NAME?</v>
      </c>
      <c r="T25" s="164"/>
      <c r="U25" s="140" t="e">
        <v>#NUM!</v>
      </c>
      <c r="V25" s="165"/>
      <c r="W25" s="142" t="e">
        <v>#NUM!</v>
      </c>
      <c r="X25" s="190" t="e">
        <f ca="1">_xll.qlSimpleQuoteSetValue(F25,ROUND(W25/10000,6),Trigger)</f>
        <v>#NAME?</v>
      </c>
      <c r="Y25" s="168"/>
    </row>
    <row r="26" spans="1:25" ht="11.25" customHeight="1" x14ac:dyDescent="0.2">
      <c r="A26" s="56"/>
      <c r="B26" s="52" t="str">
        <f t="shared" si="0"/>
        <v>19Y</v>
      </c>
      <c r="C26" s="52" t="str">
        <f t="shared" si="1"/>
        <v>6L</v>
      </c>
      <c r="D26" s="52" t="str">
        <f t="shared" si="2"/>
        <v>12L</v>
      </c>
      <c r="E26" s="41" t="str">
        <f t="shared" si="3"/>
        <v>GBP6L12L19Y_Quote</v>
      </c>
      <c r="F26" s="41" t="e">
        <f ca="1">_xll.qlSimpleQuote(E26,,RateTickValue,Permanent,Trigger,ObjectOverwrite)</f>
        <v>#NAME?</v>
      </c>
      <c r="G26" s="46" t="e">
        <f ca="1">_xll.ohRangeRetrieveError(F26)</f>
        <v>#NAME?</v>
      </c>
      <c r="H26" s="108"/>
      <c r="J26" s="167"/>
      <c r="K26" s="254" t="s">
        <v>37</v>
      </c>
      <c r="L26" s="254" t="s">
        <v>57</v>
      </c>
      <c r="M26" s="254" t="s">
        <v>179</v>
      </c>
      <c r="N26" s="188" t="str">
        <f t="shared" si="4"/>
        <v>GBP6L12L19Y</v>
      </c>
      <c r="O26" s="255" t="str">
        <v>GBP6L12L19Y=ICAP</v>
      </c>
      <c r="P26" s="388" t="s">
        <v>210</v>
      </c>
      <c r="Q26" s="388" t="s">
        <v>210</v>
      </c>
      <c r="R26" s="141" t="e">
        <f t="shared" ca="1" si="6"/>
        <v>#NAME?</v>
      </c>
      <c r="S26" s="141" t="e">
        <f t="shared" ca="1" si="5"/>
        <v>#NAME?</v>
      </c>
      <c r="T26" s="164"/>
      <c r="U26" s="140" t="e">
        <v>#NUM!</v>
      </c>
      <c r="V26" s="165"/>
      <c r="W26" s="142" t="e">
        <v>#NUM!</v>
      </c>
      <c r="X26" s="190" t="e">
        <f ca="1">_xll.qlSimpleQuoteSetValue(F26,ROUND(W26/10000,6),Trigger)</f>
        <v>#NAME?</v>
      </c>
      <c r="Y26" s="168"/>
    </row>
    <row r="27" spans="1:25" ht="11.25" customHeight="1" x14ac:dyDescent="0.2">
      <c r="A27" s="56"/>
      <c r="B27" s="52" t="str">
        <f t="shared" si="0"/>
        <v>20Y</v>
      </c>
      <c r="C27" s="52" t="str">
        <f t="shared" si="1"/>
        <v>6L</v>
      </c>
      <c r="D27" s="52" t="str">
        <f t="shared" si="2"/>
        <v>12L</v>
      </c>
      <c r="E27" s="41" t="str">
        <f t="shared" si="3"/>
        <v>GBP6L12L20Y_Quote</v>
      </c>
      <c r="F27" s="41" t="e">
        <f ca="1">_xll.qlSimpleQuote(E27,,RateTickValue,Permanent,Trigger,ObjectOverwrite)</f>
        <v>#NAME?</v>
      </c>
      <c r="G27" s="46" t="e">
        <f ca="1">_xll.ohRangeRetrieveError(F27)</f>
        <v>#NAME?</v>
      </c>
      <c r="H27" s="108"/>
      <c r="J27" s="167"/>
      <c r="K27" s="254" t="s">
        <v>36</v>
      </c>
      <c r="L27" s="254" t="s">
        <v>57</v>
      </c>
      <c r="M27" s="254" t="s">
        <v>179</v>
      </c>
      <c r="N27" s="188" t="str">
        <f t="shared" si="4"/>
        <v>GBP6L12L20Y</v>
      </c>
      <c r="O27" s="255" t="str">
        <v>GBP6L12L20Y=ICAP</v>
      </c>
      <c r="P27" s="388">
        <v>1.5</v>
      </c>
      <c r="Q27" s="388">
        <v>17.5</v>
      </c>
      <c r="R27" s="141" t="e">
        <f t="shared" ca="1" si="6"/>
        <v>#NAME?</v>
      </c>
      <c r="S27" s="141" t="e">
        <f t="shared" ca="1" si="5"/>
        <v>#NAME?</v>
      </c>
      <c r="T27" s="164"/>
      <c r="U27" s="140">
        <v>9.5</v>
      </c>
      <c r="V27" s="165"/>
      <c r="W27" s="142">
        <v>9.5</v>
      </c>
      <c r="X27" s="190" t="e">
        <f ca="1">_xll.qlSimpleQuoteSetValue(F27,ROUND(W27/10000,6),Trigger)</f>
        <v>#NAME?</v>
      </c>
      <c r="Y27" s="168"/>
    </row>
    <row r="28" spans="1:25" ht="11.25" customHeight="1" x14ac:dyDescent="0.2">
      <c r="A28" s="56"/>
      <c r="B28" s="52" t="str">
        <f t="shared" si="0"/>
        <v>21Y</v>
      </c>
      <c r="C28" s="52" t="str">
        <f t="shared" si="1"/>
        <v>6L</v>
      </c>
      <c r="D28" s="52" t="str">
        <f t="shared" si="2"/>
        <v>12L</v>
      </c>
      <c r="E28" s="41" t="str">
        <f t="shared" si="3"/>
        <v>GBP6L12L21Y_Quote</v>
      </c>
      <c r="F28" s="41" t="e">
        <f ca="1">_xll.qlSimpleQuote(E28,,RateTickValue,Permanent,Trigger,ObjectOverwrite)</f>
        <v>#NAME?</v>
      </c>
      <c r="G28" s="46" t="e">
        <f ca="1">_xll.ohRangeRetrieveError(F28)</f>
        <v>#NAME?</v>
      </c>
      <c r="H28" s="108"/>
      <c r="J28" s="167"/>
      <c r="K28" s="254" t="s">
        <v>35</v>
      </c>
      <c r="L28" s="254" t="s">
        <v>57</v>
      </c>
      <c r="M28" s="254" t="s">
        <v>179</v>
      </c>
      <c r="N28" s="188" t="str">
        <f t="shared" si="4"/>
        <v>GBP6L12L21Y</v>
      </c>
      <c r="O28" s="255" t="str">
        <v>GBP6L12L21Y=ICAP</v>
      </c>
      <c r="P28" s="388" t="s">
        <v>210</v>
      </c>
      <c r="Q28" s="388" t="s">
        <v>210</v>
      </c>
      <c r="R28" s="141" t="e">
        <f t="shared" ca="1" si="6"/>
        <v>#NAME?</v>
      </c>
      <c r="S28" s="141" t="e">
        <f t="shared" ca="1" si="5"/>
        <v>#NAME?</v>
      </c>
      <c r="T28" s="164"/>
      <c r="U28" s="140" t="e">
        <v>#NUM!</v>
      </c>
      <c r="V28" s="165"/>
      <c r="W28" s="142" t="e">
        <v>#NUM!</v>
      </c>
      <c r="X28" s="190" t="e">
        <f ca="1">_xll.qlSimpleQuoteSetValue(F28,ROUND(W28/10000,6),Trigger)</f>
        <v>#NAME?</v>
      </c>
      <c r="Y28" s="168"/>
    </row>
    <row r="29" spans="1:25" ht="11.25" customHeight="1" x14ac:dyDescent="0.2">
      <c r="A29" s="56"/>
      <c r="B29" s="52" t="str">
        <f t="shared" si="0"/>
        <v>22Y</v>
      </c>
      <c r="C29" s="52" t="str">
        <f t="shared" si="1"/>
        <v>6L</v>
      </c>
      <c r="D29" s="52" t="str">
        <f t="shared" si="2"/>
        <v>12L</v>
      </c>
      <c r="E29" s="41" t="str">
        <f t="shared" si="3"/>
        <v>GBP6L12L22Y_Quote</v>
      </c>
      <c r="F29" s="41" t="e">
        <f ca="1">_xll.qlSimpleQuote(E29,,RateTickValue,Permanent,Trigger,ObjectOverwrite)</f>
        <v>#NAME?</v>
      </c>
      <c r="G29" s="46" t="e">
        <f ca="1">_xll.ohRangeRetrieveError(F29)</f>
        <v>#NAME?</v>
      </c>
      <c r="H29" s="108"/>
      <c r="J29" s="167"/>
      <c r="K29" s="254" t="s">
        <v>34</v>
      </c>
      <c r="L29" s="254" t="s">
        <v>57</v>
      </c>
      <c r="M29" s="254" t="s">
        <v>179</v>
      </c>
      <c r="N29" s="188" t="str">
        <f t="shared" si="4"/>
        <v>GBP6L12L22Y</v>
      </c>
      <c r="O29" s="255" t="str">
        <v>GBP6L12L22Y=ICAP</v>
      </c>
      <c r="P29" s="388" t="s">
        <v>210</v>
      </c>
      <c r="Q29" s="388" t="s">
        <v>210</v>
      </c>
      <c r="R29" s="141" t="e">
        <f t="shared" ca="1" si="6"/>
        <v>#NAME?</v>
      </c>
      <c r="S29" s="141" t="e">
        <f t="shared" ca="1" si="5"/>
        <v>#NAME?</v>
      </c>
      <c r="T29" s="164"/>
      <c r="U29" s="140" t="e">
        <v>#NUM!</v>
      </c>
      <c r="V29" s="165"/>
      <c r="W29" s="142" t="e">
        <v>#NUM!</v>
      </c>
      <c r="X29" s="190" t="e">
        <f ca="1">_xll.qlSimpleQuoteSetValue(F29,ROUND(W29/10000,6),Trigger)</f>
        <v>#NAME?</v>
      </c>
      <c r="Y29" s="168"/>
    </row>
    <row r="30" spans="1:25" ht="11.25" customHeight="1" x14ac:dyDescent="0.2">
      <c r="A30" s="56"/>
      <c r="B30" s="52" t="str">
        <f t="shared" si="0"/>
        <v>23Y</v>
      </c>
      <c r="C30" s="52" t="str">
        <f t="shared" si="1"/>
        <v>6L</v>
      </c>
      <c r="D30" s="52" t="str">
        <f t="shared" si="2"/>
        <v>12L</v>
      </c>
      <c r="E30" s="41" t="str">
        <f t="shared" si="3"/>
        <v>GBP6L12L23Y_Quote</v>
      </c>
      <c r="F30" s="41" t="e">
        <f ca="1">_xll.qlSimpleQuote(E30,,RateTickValue,Permanent,Trigger,ObjectOverwrite)</f>
        <v>#NAME?</v>
      </c>
      <c r="G30" s="46" t="e">
        <f ca="1">_xll.ohRangeRetrieveError(F30)</f>
        <v>#NAME?</v>
      </c>
      <c r="H30" s="108"/>
      <c r="J30" s="167"/>
      <c r="K30" s="254" t="s">
        <v>33</v>
      </c>
      <c r="L30" s="254" t="s">
        <v>57</v>
      </c>
      <c r="M30" s="254" t="s">
        <v>179</v>
      </c>
      <c r="N30" s="188" t="str">
        <f t="shared" si="4"/>
        <v>GBP6L12L23Y</v>
      </c>
      <c r="O30" s="255" t="str">
        <v>GBP6L12L23Y=ICAP</v>
      </c>
      <c r="P30" s="388" t="s">
        <v>210</v>
      </c>
      <c r="Q30" s="388" t="s">
        <v>210</v>
      </c>
      <c r="R30" s="141" t="e">
        <f t="shared" ca="1" si="6"/>
        <v>#NAME?</v>
      </c>
      <c r="S30" s="141" t="e">
        <f t="shared" ca="1" si="5"/>
        <v>#NAME?</v>
      </c>
      <c r="T30" s="164"/>
      <c r="U30" s="140" t="e">
        <v>#NUM!</v>
      </c>
      <c r="V30" s="165"/>
      <c r="W30" s="142" t="e">
        <v>#NUM!</v>
      </c>
      <c r="X30" s="190" t="e">
        <f ca="1">_xll.qlSimpleQuoteSetValue(F30,ROUND(W30/10000,6),Trigger)</f>
        <v>#NAME?</v>
      </c>
      <c r="Y30" s="168"/>
    </row>
    <row r="31" spans="1:25" ht="11.25" customHeight="1" x14ac:dyDescent="0.2">
      <c r="A31" s="56"/>
      <c r="B31" s="52" t="str">
        <f t="shared" si="0"/>
        <v>24Y</v>
      </c>
      <c r="C31" s="52" t="str">
        <f t="shared" si="1"/>
        <v>6L</v>
      </c>
      <c r="D31" s="52" t="str">
        <f t="shared" si="2"/>
        <v>12L</v>
      </c>
      <c r="E31" s="41" t="str">
        <f t="shared" si="3"/>
        <v>GBP6L12L24Y_Quote</v>
      </c>
      <c r="F31" s="41" t="e">
        <f ca="1">_xll.qlSimpleQuote(E31,,RateTickValue,Permanent,Trigger,ObjectOverwrite)</f>
        <v>#NAME?</v>
      </c>
      <c r="G31" s="46" t="e">
        <f ca="1">_xll.ohRangeRetrieveError(F31)</f>
        <v>#NAME?</v>
      </c>
      <c r="H31" s="108"/>
      <c r="J31" s="167"/>
      <c r="K31" s="254" t="s">
        <v>32</v>
      </c>
      <c r="L31" s="254" t="s">
        <v>57</v>
      </c>
      <c r="M31" s="254" t="s">
        <v>179</v>
      </c>
      <c r="N31" s="188" t="str">
        <f t="shared" si="4"/>
        <v>GBP6L12L24Y</v>
      </c>
      <c r="O31" s="255" t="str">
        <v>GBP6L12L24Y=ICAP</v>
      </c>
      <c r="P31" s="388" t="s">
        <v>210</v>
      </c>
      <c r="Q31" s="388" t="s">
        <v>210</v>
      </c>
      <c r="R31" s="141" t="e">
        <f t="shared" ca="1" si="6"/>
        <v>#NAME?</v>
      </c>
      <c r="S31" s="141" t="e">
        <f t="shared" ca="1" si="5"/>
        <v>#NAME?</v>
      </c>
      <c r="T31" s="164"/>
      <c r="U31" s="140" t="e">
        <v>#NUM!</v>
      </c>
      <c r="V31" s="165"/>
      <c r="W31" s="142" t="e">
        <v>#NUM!</v>
      </c>
      <c r="X31" s="190" t="e">
        <f ca="1">_xll.qlSimpleQuoteSetValue(F31,ROUND(W31/10000,6),Trigger)</f>
        <v>#NAME?</v>
      </c>
      <c r="Y31" s="168"/>
    </row>
    <row r="32" spans="1:25" ht="11.25" customHeight="1" x14ac:dyDescent="0.2">
      <c r="A32" s="56"/>
      <c r="B32" s="52" t="str">
        <f t="shared" si="0"/>
        <v>25Y</v>
      </c>
      <c r="C32" s="52" t="str">
        <f t="shared" si="1"/>
        <v>6L</v>
      </c>
      <c r="D32" s="52" t="str">
        <f t="shared" si="2"/>
        <v>12L</v>
      </c>
      <c r="E32" s="41" t="str">
        <f t="shared" si="3"/>
        <v>GBP6L12L25Y_Quote</v>
      </c>
      <c r="F32" s="41" t="e">
        <f ca="1">_xll.qlSimpleQuote(E32,,RateTickValue,Permanent,Trigger,ObjectOverwrite)</f>
        <v>#NAME?</v>
      </c>
      <c r="G32" s="46" t="e">
        <f ca="1">_xll.ohRangeRetrieveError(F32)</f>
        <v>#NAME?</v>
      </c>
      <c r="H32" s="108"/>
      <c r="J32" s="167"/>
      <c r="K32" s="254" t="s">
        <v>31</v>
      </c>
      <c r="L32" s="254" t="s">
        <v>57</v>
      </c>
      <c r="M32" s="254" t="s">
        <v>179</v>
      </c>
      <c r="N32" s="188" t="str">
        <f t="shared" si="4"/>
        <v>GBP6L12L25Y</v>
      </c>
      <c r="O32" s="255" t="str">
        <v>GBP6L12L25Y=ICAP</v>
      </c>
      <c r="P32" s="388">
        <v>0.375</v>
      </c>
      <c r="Q32" s="388">
        <v>16.375</v>
      </c>
      <c r="R32" s="141" t="e">
        <f t="shared" ca="1" si="6"/>
        <v>#NAME?</v>
      </c>
      <c r="S32" s="141" t="e">
        <f t="shared" ca="1" si="5"/>
        <v>#NAME?</v>
      </c>
      <c r="T32" s="164"/>
      <c r="U32" s="140">
        <v>8.375</v>
      </c>
      <c r="V32" s="165"/>
      <c r="W32" s="142">
        <v>8.375</v>
      </c>
      <c r="X32" s="190" t="e">
        <f ca="1">_xll.qlSimpleQuoteSetValue(F32,ROUND(W32/10000,6),Trigger)</f>
        <v>#NAME?</v>
      </c>
      <c r="Y32" s="168"/>
    </row>
    <row r="33" spans="1:25" ht="11.25" customHeight="1" x14ac:dyDescent="0.2">
      <c r="A33" s="56"/>
      <c r="B33" s="52" t="str">
        <f t="shared" si="0"/>
        <v>26Y</v>
      </c>
      <c r="C33" s="52" t="str">
        <f t="shared" si="1"/>
        <v>6L</v>
      </c>
      <c r="D33" s="52" t="str">
        <f t="shared" si="2"/>
        <v>12L</v>
      </c>
      <c r="E33" s="41" t="str">
        <f t="shared" si="3"/>
        <v>GBP6L12L26Y_Quote</v>
      </c>
      <c r="F33" s="41" t="e">
        <f ca="1">_xll.qlSimpleQuote(E33,,RateTickValue,Permanent,Trigger,ObjectOverwrite)</f>
        <v>#NAME?</v>
      </c>
      <c r="G33" s="46" t="e">
        <f ca="1">_xll.ohRangeRetrieveError(F33)</f>
        <v>#NAME?</v>
      </c>
      <c r="H33" s="108"/>
      <c r="J33" s="167"/>
      <c r="K33" s="254" t="s">
        <v>30</v>
      </c>
      <c r="L33" s="254" t="s">
        <v>57</v>
      </c>
      <c r="M33" s="254" t="s">
        <v>179</v>
      </c>
      <c r="N33" s="188" t="str">
        <f t="shared" si="4"/>
        <v>GBP6L12L26Y</v>
      </c>
      <c r="O33" s="255" t="str">
        <v>GBP6L12L26Y=ICAP</v>
      </c>
      <c r="P33" s="388" t="s">
        <v>210</v>
      </c>
      <c r="Q33" s="388" t="s">
        <v>210</v>
      </c>
      <c r="R33" s="141" t="e">
        <f t="shared" ca="1" si="6"/>
        <v>#NAME?</v>
      </c>
      <c r="S33" s="141" t="e">
        <f t="shared" ca="1" si="5"/>
        <v>#NAME?</v>
      </c>
      <c r="T33" s="164"/>
      <c r="U33" s="140" t="e">
        <v>#NUM!</v>
      </c>
      <c r="V33" s="165"/>
      <c r="W33" s="142" t="e">
        <v>#NUM!</v>
      </c>
      <c r="X33" s="190" t="e">
        <f ca="1">_xll.qlSimpleQuoteSetValue(F33,ROUND(W33/10000,6),Trigger)</f>
        <v>#NAME?</v>
      </c>
      <c r="Y33" s="168"/>
    </row>
    <row r="34" spans="1:25" ht="11.25" customHeight="1" x14ac:dyDescent="0.2">
      <c r="A34" s="56"/>
      <c r="B34" s="52" t="str">
        <f t="shared" si="0"/>
        <v>27Y</v>
      </c>
      <c r="C34" s="52" t="str">
        <f t="shared" si="1"/>
        <v>6L</v>
      </c>
      <c r="D34" s="52" t="str">
        <f t="shared" si="2"/>
        <v>12L</v>
      </c>
      <c r="E34" s="41" t="str">
        <f t="shared" si="3"/>
        <v>GBP6L12L27Y_Quote</v>
      </c>
      <c r="F34" s="41" t="e">
        <f ca="1">_xll.qlSimpleQuote(E34,,RateTickValue,Permanent,Trigger,ObjectOverwrite)</f>
        <v>#NAME?</v>
      </c>
      <c r="G34" s="46" t="e">
        <f ca="1">_xll.ohRangeRetrieveError(F34)</f>
        <v>#NAME?</v>
      </c>
      <c r="H34" s="108"/>
      <c r="J34" s="167"/>
      <c r="K34" s="254" t="s">
        <v>29</v>
      </c>
      <c r="L34" s="254" t="s">
        <v>57</v>
      </c>
      <c r="M34" s="254" t="s">
        <v>179</v>
      </c>
      <c r="N34" s="188" t="str">
        <f t="shared" si="4"/>
        <v>GBP6L12L27Y</v>
      </c>
      <c r="O34" s="255" t="str">
        <v>GBP6L12L27Y=ICAP</v>
      </c>
      <c r="P34" s="388" t="s">
        <v>210</v>
      </c>
      <c r="Q34" s="388" t="s">
        <v>210</v>
      </c>
      <c r="R34" s="141" t="e">
        <f t="shared" ca="1" si="6"/>
        <v>#NAME?</v>
      </c>
      <c r="S34" s="141" t="e">
        <f t="shared" ca="1" si="5"/>
        <v>#NAME?</v>
      </c>
      <c r="T34" s="164"/>
      <c r="U34" s="140" t="e">
        <v>#NUM!</v>
      </c>
      <c r="V34" s="165"/>
      <c r="W34" s="142" t="e">
        <v>#NUM!</v>
      </c>
      <c r="X34" s="190" t="e">
        <f ca="1">_xll.qlSimpleQuoteSetValue(F34,ROUND(W34/10000,6),Trigger)</f>
        <v>#NAME?</v>
      </c>
      <c r="Y34" s="168"/>
    </row>
    <row r="35" spans="1:25" ht="11.25" customHeight="1" x14ac:dyDescent="0.2">
      <c r="A35" s="56"/>
      <c r="B35" s="52" t="str">
        <f t="shared" si="0"/>
        <v>28Y</v>
      </c>
      <c r="C35" s="52" t="str">
        <f t="shared" si="1"/>
        <v>6L</v>
      </c>
      <c r="D35" s="52" t="str">
        <f t="shared" si="2"/>
        <v>12L</v>
      </c>
      <c r="E35" s="41" t="str">
        <f t="shared" si="3"/>
        <v>GBP6L12L28Y_Quote</v>
      </c>
      <c r="F35" s="41" t="e">
        <f ca="1">_xll.qlSimpleQuote(E35,,RateTickValue,Permanent,Trigger,ObjectOverwrite)</f>
        <v>#NAME?</v>
      </c>
      <c r="G35" s="46" t="e">
        <f ca="1">_xll.ohRangeRetrieveError(F35)</f>
        <v>#NAME?</v>
      </c>
      <c r="H35" s="108"/>
      <c r="J35" s="167"/>
      <c r="K35" s="254" t="s">
        <v>28</v>
      </c>
      <c r="L35" s="254" t="s">
        <v>57</v>
      </c>
      <c r="M35" s="254" t="s">
        <v>179</v>
      </c>
      <c r="N35" s="188" t="str">
        <f t="shared" si="4"/>
        <v>GBP6L12L28Y</v>
      </c>
      <c r="O35" s="255" t="str">
        <v>GBP6L12L28Y=ICAP</v>
      </c>
      <c r="P35" s="388" t="s">
        <v>210</v>
      </c>
      <c r="Q35" s="388" t="s">
        <v>210</v>
      </c>
      <c r="R35" s="141" t="e">
        <f t="shared" ca="1" si="6"/>
        <v>#NAME?</v>
      </c>
      <c r="S35" s="141" t="e">
        <f t="shared" ca="1" si="5"/>
        <v>#NAME?</v>
      </c>
      <c r="T35" s="164"/>
      <c r="U35" s="140" t="e">
        <v>#NUM!</v>
      </c>
      <c r="V35" s="165"/>
      <c r="W35" s="142" t="e">
        <v>#NUM!</v>
      </c>
      <c r="X35" s="190" t="e">
        <f ca="1">_xll.qlSimpleQuoteSetValue(F35,ROUND(W35/10000,6),Trigger)</f>
        <v>#NAME?</v>
      </c>
      <c r="Y35" s="168"/>
    </row>
    <row r="36" spans="1:25" ht="11.25" customHeight="1" x14ac:dyDescent="0.2">
      <c r="A36" s="56"/>
      <c r="B36" s="52" t="str">
        <f t="shared" si="0"/>
        <v>29Y</v>
      </c>
      <c r="C36" s="52" t="str">
        <f t="shared" si="1"/>
        <v>6L</v>
      </c>
      <c r="D36" s="52" t="str">
        <f t="shared" si="2"/>
        <v>12L</v>
      </c>
      <c r="E36" s="41" t="str">
        <f t="shared" si="3"/>
        <v>GBP6L12L29Y_Quote</v>
      </c>
      <c r="F36" s="41" t="e">
        <f ca="1">_xll.qlSimpleQuote(E36,,RateTickValue,Permanent,Trigger,ObjectOverwrite)</f>
        <v>#NAME?</v>
      </c>
      <c r="G36" s="46" t="e">
        <f ca="1">_xll.ohRangeRetrieveError(F36)</f>
        <v>#NAME?</v>
      </c>
      <c r="H36" s="108"/>
      <c r="J36" s="167"/>
      <c r="K36" s="254" t="s">
        <v>27</v>
      </c>
      <c r="L36" s="254" t="s">
        <v>57</v>
      </c>
      <c r="M36" s="254" t="s">
        <v>179</v>
      </c>
      <c r="N36" s="188" t="str">
        <f t="shared" si="4"/>
        <v>GBP6L12L29Y</v>
      </c>
      <c r="O36" s="255" t="str">
        <v>GBP6L12L29Y=ICAP</v>
      </c>
      <c r="P36" s="388" t="s">
        <v>210</v>
      </c>
      <c r="Q36" s="388" t="s">
        <v>210</v>
      </c>
      <c r="R36" s="141" t="e">
        <f t="shared" ca="1" si="6"/>
        <v>#NAME?</v>
      </c>
      <c r="S36" s="141" t="e">
        <f t="shared" ca="1" si="5"/>
        <v>#NAME?</v>
      </c>
      <c r="T36" s="164"/>
      <c r="U36" s="140" t="e">
        <v>#NUM!</v>
      </c>
      <c r="V36" s="165"/>
      <c r="W36" s="142" t="e">
        <v>#NUM!</v>
      </c>
      <c r="X36" s="190" t="e">
        <f ca="1">_xll.qlSimpleQuoteSetValue(F36,ROUND(W36/10000,6),Trigger)</f>
        <v>#NAME?</v>
      </c>
      <c r="Y36" s="168"/>
    </row>
    <row r="37" spans="1:25" ht="11.25" customHeight="1" x14ac:dyDescent="0.2">
      <c r="A37" s="56"/>
      <c r="B37" s="52" t="str">
        <f t="shared" si="0"/>
        <v>30Y</v>
      </c>
      <c r="C37" s="52" t="str">
        <f t="shared" si="1"/>
        <v>6L</v>
      </c>
      <c r="D37" s="52" t="str">
        <f t="shared" si="2"/>
        <v>12L</v>
      </c>
      <c r="E37" s="41" t="str">
        <f t="shared" si="3"/>
        <v>GBP6L12L30Y_Quote</v>
      </c>
      <c r="F37" s="41" t="e">
        <f ca="1">_xll.qlSimpleQuote(E37,,RateTickValue,Permanent,Trigger,ObjectOverwrite)</f>
        <v>#NAME?</v>
      </c>
      <c r="G37" s="46" t="e">
        <f ca="1">_xll.ohRangeRetrieveError(F37)</f>
        <v>#NAME?</v>
      </c>
      <c r="H37" s="108"/>
      <c r="J37" s="167"/>
      <c r="K37" s="254" t="s">
        <v>26</v>
      </c>
      <c r="L37" s="254" t="s">
        <v>57</v>
      </c>
      <c r="M37" s="254" t="s">
        <v>179</v>
      </c>
      <c r="N37" s="188" t="str">
        <f t="shared" si="4"/>
        <v>GBP6L12L30Y</v>
      </c>
      <c r="O37" s="255" t="str">
        <v>GBP6L12L30Y=ICAP</v>
      </c>
      <c r="P37" s="388">
        <v>-0.375</v>
      </c>
      <c r="Q37" s="388">
        <v>15.625</v>
      </c>
      <c r="R37" s="141" t="e">
        <f t="shared" ca="1" si="6"/>
        <v>#NAME?</v>
      </c>
      <c r="S37" s="141" t="e">
        <f t="shared" ca="1" si="5"/>
        <v>#NAME?</v>
      </c>
      <c r="T37" s="164"/>
      <c r="U37" s="140">
        <v>7.625</v>
      </c>
      <c r="V37" s="165"/>
      <c r="W37" s="142">
        <v>7.625</v>
      </c>
      <c r="X37" s="190" t="e">
        <f ca="1">_xll.qlSimpleQuoteSetValue(F37,ROUND(W37/10000,6),Trigger)</f>
        <v>#NAME?</v>
      </c>
      <c r="Y37" s="168"/>
    </row>
    <row r="38" spans="1:25" ht="11.25" customHeight="1" x14ac:dyDescent="0.2">
      <c r="A38" s="56"/>
      <c r="B38" s="52" t="str">
        <f t="shared" si="0"/>
        <v>35Y</v>
      </c>
      <c r="C38" s="52" t="str">
        <f t="shared" si="1"/>
        <v>6L</v>
      </c>
      <c r="D38" s="52" t="str">
        <f t="shared" si="2"/>
        <v>12L</v>
      </c>
      <c r="E38" s="41" t="str">
        <f t="shared" si="3"/>
        <v>GBP6L12L35Y_Quote</v>
      </c>
      <c r="F38" s="41" t="e">
        <f ca="1">_xll.qlSimpleQuote(E38,,RateTickValue,Permanent,Trigger,ObjectOverwrite)</f>
        <v>#NAME?</v>
      </c>
      <c r="G38" s="46" t="e">
        <f ca="1">_xll.ohRangeRetrieveError(F38)</f>
        <v>#NAME?</v>
      </c>
      <c r="H38" s="108"/>
      <c r="J38" s="167"/>
      <c r="K38" s="254" t="s">
        <v>25</v>
      </c>
      <c r="L38" s="254" t="s">
        <v>57</v>
      </c>
      <c r="M38" s="254" t="s">
        <v>179</v>
      </c>
      <c r="N38" s="188" t="str">
        <f t="shared" si="4"/>
        <v>GBP6L12L35Y</v>
      </c>
      <c r="O38" s="255" t="str">
        <v>GBP6L12L35Y=ICAP</v>
      </c>
      <c r="P38" s="388" t="s">
        <v>210</v>
      </c>
      <c r="Q38" s="388" t="s">
        <v>210</v>
      </c>
      <c r="R38" s="141" t="e">
        <f t="shared" ca="1" si="6"/>
        <v>#NAME?</v>
      </c>
      <c r="S38" s="141" t="e">
        <f t="shared" ca="1" si="5"/>
        <v>#NAME?</v>
      </c>
      <c r="T38" s="164"/>
      <c r="U38" s="140" t="e">
        <v>#NUM!</v>
      </c>
      <c r="V38" s="165"/>
      <c r="W38" s="142" t="e">
        <v>#NUM!</v>
      </c>
      <c r="X38" s="190" t="e">
        <f ca="1">_xll.qlSimpleQuoteSetValue(F38,ROUND(W38/10000,6),Trigger)</f>
        <v>#NAME?</v>
      </c>
      <c r="Y38" s="168"/>
    </row>
    <row r="39" spans="1:25" ht="11.25" customHeight="1" x14ac:dyDescent="0.2">
      <c r="A39" s="56"/>
      <c r="B39" s="52" t="str">
        <f t="shared" si="0"/>
        <v>40Y</v>
      </c>
      <c r="C39" s="52" t="str">
        <f t="shared" si="1"/>
        <v>6L</v>
      </c>
      <c r="D39" s="52" t="str">
        <f t="shared" si="2"/>
        <v>12L</v>
      </c>
      <c r="E39" s="41" t="str">
        <f t="shared" si="3"/>
        <v>GBP6L12L40Y_Quote</v>
      </c>
      <c r="F39" s="41" t="e">
        <f ca="1">_xll.qlSimpleQuote(E39,,RateTickValue,Permanent,Trigger,ObjectOverwrite)</f>
        <v>#NAME?</v>
      </c>
      <c r="G39" s="46" t="e">
        <f ca="1">_xll.ohRangeRetrieveError(F39)</f>
        <v>#NAME?</v>
      </c>
      <c r="H39" s="108"/>
      <c r="J39" s="167"/>
      <c r="K39" s="254" t="s">
        <v>24</v>
      </c>
      <c r="L39" s="254" t="s">
        <v>57</v>
      </c>
      <c r="M39" s="254" t="s">
        <v>179</v>
      </c>
      <c r="N39" s="188" t="str">
        <f t="shared" si="4"/>
        <v>GBP6L12L40Y</v>
      </c>
      <c r="O39" s="255" t="str">
        <v>GBP6L12L40Y=ICAP</v>
      </c>
      <c r="P39" s="388">
        <v>-3.375</v>
      </c>
      <c r="Q39" s="388">
        <v>16.625</v>
      </c>
      <c r="R39" s="141" t="e">
        <f t="shared" ca="1" si="6"/>
        <v>#NAME?</v>
      </c>
      <c r="S39" s="141" t="e">
        <f t="shared" ca="1" si="5"/>
        <v>#NAME?</v>
      </c>
      <c r="T39" s="164"/>
      <c r="U39" s="140">
        <v>6.625</v>
      </c>
      <c r="V39" s="165"/>
      <c r="W39" s="142">
        <v>6.625</v>
      </c>
      <c r="X39" s="190" t="e">
        <f ca="1">_xll.qlSimpleQuoteSetValue(F39,ROUND(W39/10000,6),Trigger)</f>
        <v>#NAME?</v>
      </c>
      <c r="Y39" s="168"/>
    </row>
    <row r="40" spans="1:25" ht="11.25" customHeight="1" x14ac:dyDescent="0.2">
      <c r="A40" s="56"/>
      <c r="B40" s="52" t="str">
        <f t="shared" si="0"/>
        <v>50Y</v>
      </c>
      <c r="C40" s="52" t="str">
        <f t="shared" si="1"/>
        <v>6L</v>
      </c>
      <c r="D40" s="52" t="str">
        <f t="shared" si="2"/>
        <v>12L</v>
      </c>
      <c r="E40" s="41" t="str">
        <f t="shared" si="3"/>
        <v>GBP6L12L50Y_Quote</v>
      </c>
      <c r="F40" s="41" t="e">
        <f ca="1">_xll.qlSimpleQuote(E40,,RateTickValue,Permanent,Trigger,ObjectOverwrite)</f>
        <v>#NAME?</v>
      </c>
      <c r="G40" s="46" t="e">
        <f ca="1">_xll.ohRangeRetrieveError(F40)</f>
        <v>#NAME?</v>
      </c>
      <c r="H40" s="108"/>
      <c r="J40" s="167"/>
      <c r="K40" s="254" t="s">
        <v>23</v>
      </c>
      <c r="L40" s="254" t="s">
        <v>57</v>
      </c>
      <c r="M40" s="254" t="s">
        <v>179</v>
      </c>
      <c r="N40" s="188" t="str">
        <f t="shared" si="4"/>
        <v>GBP6L12L50Y</v>
      </c>
      <c r="O40" s="255" t="str">
        <v>GBP6L12L50Y=ICAP</v>
      </c>
      <c r="P40" s="388">
        <v>-4.125</v>
      </c>
      <c r="Q40" s="388">
        <v>15.875</v>
      </c>
      <c r="R40" s="141" t="e">
        <f t="shared" ca="1" si="6"/>
        <v>#NAME?</v>
      </c>
      <c r="S40" s="141" t="e">
        <f t="shared" ca="1" si="5"/>
        <v>#NAME?</v>
      </c>
      <c r="T40" s="164"/>
      <c r="U40" s="140">
        <v>5.875</v>
      </c>
      <c r="V40" s="165"/>
      <c r="W40" s="142">
        <v>5.875</v>
      </c>
      <c r="X40" s="190" t="e">
        <f ca="1">_xll.qlSimpleQuoteSetValue(F40,ROUND(W40/10000,6),Trigger)</f>
        <v>#NAME?</v>
      </c>
      <c r="Y40" s="168"/>
    </row>
    <row r="41" spans="1:25" ht="11.25" customHeight="1" x14ac:dyDescent="0.2">
      <c r="A41" s="56"/>
      <c r="B41" s="54" t="str">
        <f t="shared" si="0"/>
        <v>60Y</v>
      </c>
      <c r="C41" s="54" t="str">
        <f t="shared" si="1"/>
        <v>6L</v>
      </c>
      <c r="D41" s="54" t="str">
        <f t="shared" si="2"/>
        <v>12L</v>
      </c>
      <c r="E41" s="44" t="str">
        <f t="shared" si="3"/>
        <v>GBP6L12L60Y_Quote</v>
      </c>
      <c r="F41" s="44" t="e">
        <f ca="1">_xll.qlSimpleQuote(E41,,RateTickValue,Permanent,Trigger,ObjectOverwrite)</f>
        <v>#NAME?</v>
      </c>
      <c r="G41" s="48" t="e">
        <f ca="1">_xll.ohRangeRetrieveError(F41)</f>
        <v>#NAME?</v>
      </c>
      <c r="H41" s="108"/>
      <c r="J41" s="167"/>
      <c r="K41" s="254" t="s">
        <v>22</v>
      </c>
      <c r="L41" s="254" t="s">
        <v>57</v>
      </c>
      <c r="M41" s="254" t="s">
        <v>179</v>
      </c>
      <c r="N41" s="188" t="str">
        <f t="shared" si="4"/>
        <v>GBP6L12L60Y</v>
      </c>
      <c r="O41" s="255" t="str">
        <v>GBP6L12L60Y=ICAP</v>
      </c>
      <c r="P41" s="388">
        <v>-4.625</v>
      </c>
      <c r="Q41" s="388">
        <v>15.375</v>
      </c>
      <c r="R41" s="141" t="e">
        <f t="shared" ca="1" si="6"/>
        <v>#NAME?</v>
      </c>
      <c r="S41" s="143" t="e">
        <f t="shared" ca="1" si="5"/>
        <v>#NAME?</v>
      </c>
      <c r="T41" s="164"/>
      <c r="U41" s="140">
        <v>5.375</v>
      </c>
      <c r="V41" s="165"/>
      <c r="W41" s="142">
        <v>5.375</v>
      </c>
      <c r="X41" s="190" t="e">
        <f ca="1">_xll.qlSimpleQuoteSetValue(F41,ROUND(W41/10000,6),Trigger)</f>
        <v>#NAME?</v>
      </c>
      <c r="Y41" s="168"/>
    </row>
    <row r="42" spans="1:25" ht="11.25" customHeight="1" x14ac:dyDescent="0.2">
      <c r="A42" s="113"/>
      <c r="B42" s="114"/>
      <c r="C42" s="114"/>
      <c r="D42" s="114"/>
      <c r="E42" s="114"/>
      <c r="F42" s="145"/>
      <c r="G42" s="145"/>
      <c r="H42" s="115"/>
      <c r="J42" s="206"/>
      <c r="K42" s="247"/>
      <c r="L42" s="247"/>
      <c r="M42" s="247"/>
      <c r="N42" s="247"/>
      <c r="O42" s="247"/>
      <c r="P42" s="247"/>
      <c r="Q42" s="247"/>
      <c r="R42" s="247"/>
      <c r="S42" s="207"/>
      <c r="T42" s="207"/>
      <c r="U42" s="247"/>
      <c r="V42" s="207"/>
      <c r="W42" s="247"/>
      <c r="X42" s="247"/>
      <c r="Y42" s="248"/>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pageSetup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topLeftCell="I1" workbookViewId="0">
      <selection activeCell="AB3" sqref="AB3"/>
    </sheetView>
  </sheetViews>
  <sheetFormatPr defaultRowHeight="11.25" customHeight="1"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6" width="25.7109375" style="148" hidden="1" customWidth="1" outlineLevel="1"/>
    <col min="7" max="7" width="25.7109375" style="2" hidden="1" customWidth="1" outlineLevel="1"/>
    <col min="8" max="8" width="2.7109375" style="2" hidden="1" customWidth="1" outlineLevel="1"/>
    <col min="9" max="9" width="2.7109375" style="2" customWidth="1" collapsed="1"/>
    <col min="10" max="10" width="2.7109375" style="2" customWidth="1"/>
    <col min="11"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6" width="2.7109375" style="2" customWidth="1"/>
    <col min="27" max="16384" width="9.140625" style="2"/>
  </cols>
  <sheetData>
    <row r="1" spans="1:28" ht="11.25" customHeight="1" x14ac:dyDescent="0.2">
      <c r="A1" s="316"/>
      <c r="B1" s="70"/>
      <c r="C1" s="70"/>
      <c r="D1" s="70"/>
      <c r="E1" s="70"/>
      <c r="F1" s="305"/>
      <c r="G1" s="70"/>
      <c r="H1" s="71"/>
      <c r="J1" s="195" t="s">
        <v>150</v>
      </c>
      <c r="K1" s="166"/>
      <c r="L1" s="166"/>
      <c r="M1" s="166"/>
      <c r="N1" s="166"/>
      <c r="O1" s="166"/>
      <c r="P1" s="166"/>
      <c r="Q1" s="166"/>
      <c r="R1" s="166"/>
      <c r="S1" s="166"/>
      <c r="T1" s="166"/>
      <c r="U1" s="166"/>
      <c r="V1" s="166"/>
      <c r="W1" s="166"/>
      <c r="X1" s="166"/>
      <c r="Y1" s="203"/>
    </row>
    <row r="2" spans="1:28" ht="11.25" customHeight="1" x14ac:dyDescent="0.2">
      <c r="A2" s="72"/>
      <c r="B2" s="163"/>
      <c r="C2" s="163"/>
      <c r="D2" s="163"/>
      <c r="E2" s="163"/>
      <c r="F2" s="75"/>
      <c r="G2" s="163"/>
      <c r="H2" s="201"/>
      <c r="J2" s="204"/>
      <c r="K2" s="165"/>
      <c r="L2" s="165"/>
      <c r="M2" s="165"/>
      <c r="N2" s="165"/>
      <c r="O2" s="249" t="str">
        <f>VLOOKUP(J1,AreaTable,2,FALSE)</f>
        <v>ICAP</v>
      </c>
      <c r="P2" s="165"/>
      <c r="Q2" s="393" t="s">
        <v>209</v>
      </c>
      <c r="R2" s="17" t="e">
        <f t="array" aca="1" ref="R2" ca="1">AND(_xll.ohFilter($Q$5:$Q$15,ISNUMBER($Q$5:$Q$15))=0)</f>
        <v>#NAME?</v>
      </c>
      <c r="S2" s="162"/>
      <c r="T2" s="165"/>
      <c r="U2" s="165"/>
      <c r="V2" s="165"/>
      <c r="W2" s="165"/>
      <c r="X2" s="184" t="e">
        <f ca="1">_xll.ohTrigger(X5:X15)</f>
        <v>#NAME?</v>
      </c>
      <c r="Y2" s="205"/>
      <c r="AA2" s="569" t="s">
        <v>268</v>
      </c>
      <c r="AB2" s="569">
        <f>GeneralSettings_MKT!Trigger</f>
        <v>42334.957071759258</v>
      </c>
    </row>
    <row r="3" spans="1:28" ht="11.25" customHeight="1" x14ac:dyDescent="0.2">
      <c r="A3" s="72"/>
      <c r="B3" s="163"/>
      <c r="C3" s="163"/>
      <c r="D3" s="163"/>
      <c r="E3" s="163"/>
      <c r="F3" s="75"/>
      <c r="G3" s="163"/>
      <c r="H3" s="201"/>
      <c r="J3" s="167"/>
      <c r="K3" s="165"/>
      <c r="L3" s="162"/>
      <c r="M3" s="162"/>
      <c r="N3" s="162"/>
      <c r="O3" s="162"/>
      <c r="P3" s="162"/>
      <c r="Q3" s="162"/>
      <c r="R3" s="162"/>
      <c r="S3" s="162"/>
      <c r="T3" s="165"/>
      <c r="U3" s="165"/>
      <c r="V3" s="165"/>
      <c r="W3" s="162"/>
      <c r="X3" s="163"/>
      <c r="Y3" s="168"/>
      <c r="AA3" s="569" t="s">
        <v>269</v>
      </c>
      <c r="AB3" s="570" t="e">
        <f ca="1">_xll.ohTrigger(X5:X15)</f>
        <v>#NAME?</v>
      </c>
    </row>
    <row r="4" spans="1:28" s="314" customFormat="1" ht="21" customHeight="1" x14ac:dyDescent="0.25">
      <c r="A4" s="311"/>
      <c r="B4" s="200"/>
      <c r="C4" s="200"/>
      <c r="D4" s="200"/>
      <c r="E4" s="180" t="s">
        <v>129</v>
      </c>
      <c r="F4" s="180" t="s">
        <v>147</v>
      </c>
      <c r="G4" s="202" t="s">
        <v>146</v>
      </c>
      <c r="H4" s="313"/>
      <c r="J4" s="311"/>
      <c r="K4" s="181"/>
      <c r="L4" s="183"/>
      <c r="M4" s="181"/>
      <c r="N4" s="181"/>
      <c r="O4" s="182" t="e">
        <f ca="1">_xll.RData(O5:O15,P4:Q4,,ReutersRtMode,,P5)</f>
        <v>#NAME?</v>
      </c>
      <c r="P4" s="172" t="s">
        <v>100</v>
      </c>
      <c r="Q4" s="172" t="s">
        <v>79</v>
      </c>
      <c r="R4" s="173" t="s">
        <v>157</v>
      </c>
      <c r="S4" s="173" t="s">
        <v>144</v>
      </c>
      <c r="T4" s="312"/>
      <c r="U4" s="172" t="s">
        <v>97</v>
      </c>
      <c r="V4" s="312"/>
      <c r="W4" s="181" t="s">
        <v>96</v>
      </c>
      <c r="X4" s="181" t="s">
        <v>95</v>
      </c>
      <c r="Y4" s="313"/>
    </row>
    <row r="5" spans="1:28" ht="11.25" customHeight="1" x14ac:dyDescent="0.2">
      <c r="A5" s="167"/>
      <c r="B5" s="126"/>
      <c r="C5" s="234">
        <f>L5</f>
        <v>2</v>
      </c>
      <c r="D5" s="235" t="str">
        <f>M5</f>
        <v>X1S</v>
      </c>
      <c r="E5" s="236" t="str">
        <f t="shared" ref="E5:E15" si="0">Currency&amp;$C5&amp;$D5&amp;$B5&amp;QuoteSuffix</f>
        <v>GBP2X1S_Quote</v>
      </c>
      <c r="F5" s="236" t="e">
        <f ca="1">_xll.qlSimpleQuote(Currency&amp;$C5&amp;$D5&amp;$B5&amp;QuoteSuffix,,RateTickValue,Permanent,Trigger,ObjectOverwrite)</f>
        <v>#NAME?</v>
      </c>
      <c r="G5" s="237" t="e">
        <f ca="1">_xll.ohRangeRetrieveError(F5)</f>
        <v>#NAME?</v>
      </c>
      <c r="H5" s="205"/>
      <c r="J5" s="167"/>
      <c r="K5" s="254"/>
      <c r="L5" s="254">
        <v>2</v>
      </c>
      <c r="M5" s="254" t="s">
        <v>71</v>
      </c>
      <c r="N5" s="255" t="str">
        <f t="shared" ref="N5:N15" si="1">Currency&amp;$L5&amp;$M5&amp;$K5</f>
        <v>GBP2X1S</v>
      </c>
      <c r="O5" s="255" t="str">
        <f t="array" ref="O5:O15">Instruments&amp;"="&amp;VLOOKUP(Contributor,ContributorTable,2,FALSE)</f>
        <v>GBP2X1S=ICAP</v>
      </c>
      <c r="P5" s="380">
        <v>0.46375</v>
      </c>
      <c r="Q5" s="380">
        <v>0.56374999999999997</v>
      </c>
      <c r="R5" s="222" t="e">
        <f ca="1">IF($R$2,IF(ISNUMBER(P5),P5,#NUM!), IFERROR(AVERAGE(P5:Q5),#NUM!))</f>
        <v>#NAME?</v>
      </c>
      <c r="S5" s="222" t="e">
        <f ca="1">(R5-P5)*2</f>
        <v>#NAME?</v>
      </c>
      <c r="T5" s="253"/>
      <c r="U5" s="129">
        <v>0.51374999999999993</v>
      </c>
      <c r="V5" s="253"/>
      <c r="W5" s="222">
        <f t="array" ref="W5:W15">QuoteStatic</f>
        <v>0.51374999999999993</v>
      </c>
      <c r="X5" s="258" t="e">
        <f ca="1">_xll.qlSimpleQuoteSetValue(F5,W5/100,Trigger)</f>
        <v>#NAME?</v>
      </c>
      <c r="Y5" s="168"/>
    </row>
    <row r="6" spans="1:28" ht="11.25" customHeight="1" x14ac:dyDescent="0.2">
      <c r="A6" s="167"/>
      <c r="B6" s="127"/>
      <c r="C6" s="239">
        <f t="shared" ref="C6:C15" si="2">L6</f>
        <v>3</v>
      </c>
      <c r="D6" s="240" t="str">
        <f t="shared" ref="D6:D15" si="3">M6</f>
        <v>X1S</v>
      </c>
      <c r="E6" s="241" t="str">
        <f t="shared" si="0"/>
        <v>GBP3X1S_Quote</v>
      </c>
      <c r="F6" s="241" t="e">
        <f ca="1">_xll.qlSimpleQuote(Currency&amp;$C6&amp;$D6&amp;$B6&amp;QuoteSuffix,,RateTickValue,Permanent,Trigger,ObjectOverwrite)</f>
        <v>#NAME?</v>
      </c>
      <c r="G6" s="242" t="e">
        <f ca="1">_xll.ohRangeRetrieveError(F6)</f>
        <v>#NAME?</v>
      </c>
      <c r="H6" s="205"/>
      <c r="J6" s="167"/>
      <c r="K6" s="254"/>
      <c r="L6" s="254">
        <v>3</v>
      </c>
      <c r="M6" s="254" t="s">
        <v>71</v>
      </c>
      <c r="N6" s="255" t="str">
        <f t="shared" si="1"/>
        <v>GBP3X1S</v>
      </c>
      <c r="O6" s="255" t="str">
        <v>GBP3X1S=ICAP</v>
      </c>
      <c r="P6" s="380">
        <v>0.46749999999999997</v>
      </c>
      <c r="Q6" s="380">
        <v>0.5675</v>
      </c>
      <c r="R6" s="222" t="e">
        <f t="shared" ref="R6:R15" ca="1" si="4">IF($R$2,IF(ISNUMBER(P6),P6,#NUM!), IFERROR(AVERAGE(P6:Q6),#NUM!))</f>
        <v>#NAME?</v>
      </c>
      <c r="S6" s="222" t="e">
        <f t="shared" ref="S6:S15" ca="1" si="5">(R6-P6)*2</f>
        <v>#NAME?</v>
      </c>
      <c r="T6" s="253"/>
      <c r="U6" s="129">
        <v>0.51749999999999996</v>
      </c>
      <c r="V6" s="253"/>
      <c r="W6" s="222">
        <v>0.51749999999999996</v>
      </c>
      <c r="X6" s="258" t="e">
        <f ca="1">_xll.qlSimpleQuoteSetValue(F6,W6/100,Trigger)</f>
        <v>#NAME?</v>
      </c>
      <c r="Y6" s="168"/>
    </row>
    <row r="7" spans="1:28" ht="11.25" customHeight="1" x14ac:dyDescent="0.2">
      <c r="A7" s="167"/>
      <c r="B7" s="127"/>
      <c r="C7" s="239">
        <f t="shared" si="2"/>
        <v>4</v>
      </c>
      <c r="D7" s="240" t="str">
        <f t="shared" si="3"/>
        <v>X1S</v>
      </c>
      <c r="E7" s="241" t="str">
        <f t="shared" si="0"/>
        <v>GBP4X1S_Quote</v>
      </c>
      <c r="F7" s="241" t="e">
        <f ca="1">_xll.qlSimpleQuote(Currency&amp;$C7&amp;$D7&amp;$B7&amp;QuoteSuffix,,RateTickValue,Permanent,Trigger,ObjectOverwrite)</f>
        <v>#NAME?</v>
      </c>
      <c r="G7" s="242" t="e">
        <f ca="1">_xll.ohRangeRetrieveError(F7)</f>
        <v>#NAME?</v>
      </c>
      <c r="H7" s="205"/>
      <c r="J7" s="167"/>
      <c r="K7" s="254"/>
      <c r="L7" s="254">
        <v>4</v>
      </c>
      <c r="M7" s="254" t="s">
        <v>71</v>
      </c>
      <c r="N7" s="255" t="str">
        <f t="shared" si="1"/>
        <v>GBP4X1S</v>
      </c>
      <c r="O7" s="255" t="str">
        <v>GBP4X1S=ICAP</v>
      </c>
      <c r="P7" s="380">
        <v>0.47000000000000003</v>
      </c>
      <c r="Q7" s="380">
        <v>0.57000000000000006</v>
      </c>
      <c r="R7" s="222" t="e">
        <f t="shared" ca="1" si="4"/>
        <v>#NAME?</v>
      </c>
      <c r="S7" s="222" t="e">
        <f t="shared" ca="1" si="5"/>
        <v>#NAME?</v>
      </c>
      <c r="T7" s="253"/>
      <c r="U7" s="129">
        <v>0.52</v>
      </c>
      <c r="V7" s="253"/>
      <c r="W7" s="222">
        <v>0.52</v>
      </c>
      <c r="X7" s="258" t="e">
        <f ca="1">_xll.qlSimpleQuoteSetValue(F7,W7/100,Trigger)</f>
        <v>#NAME?</v>
      </c>
      <c r="Y7" s="168"/>
    </row>
    <row r="8" spans="1:28" ht="11.25" customHeight="1" x14ac:dyDescent="0.2">
      <c r="A8" s="167"/>
      <c r="B8" s="127"/>
      <c r="C8" s="239">
        <f t="shared" si="2"/>
        <v>5</v>
      </c>
      <c r="D8" s="240" t="str">
        <f t="shared" si="3"/>
        <v>X1S</v>
      </c>
      <c r="E8" s="241" t="str">
        <f t="shared" si="0"/>
        <v>GBP5X1S_Quote</v>
      </c>
      <c r="F8" s="241" t="e">
        <f ca="1">_xll.qlSimpleQuote(Currency&amp;$C8&amp;$D8&amp;$B8&amp;QuoteSuffix,,RateTickValue,Permanent,Trigger,ObjectOverwrite)</f>
        <v>#NAME?</v>
      </c>
      <c r="G8" s="242" t="e">
        <f ca="1">_xll.ohRangeRetrieveError(F8)</f>
        <v>#NAME?</v>
      </c>
      <c r="H8" s="205"/>
      <c r="J8" s="167"/>
      <c r="K8" s="254"/>
      <c r="L8" s="254">
        <v>5</v>
      </c>
      <c r="M8" s="254" t="s">
        <v>71</v>
      </c>
      <c r="N8" s="255" t="str">
        <f t="shared" si="1"/>
        <v>GBP5X1S</v>
      </c>
      <c r="O8" s="255" t="str">
        <v>GBP5X1S=ICAP</v>
      </c>
      <c r="P8" s="380">
        <v>0.47750000000000004</v>
      </c>
      <c r="Q8" s="380">
        <v>0.57750000000000001</v>
      </c>
      <c r="R8" s="222" t="e">
        <f t="shared" ca="1" si="4"/>
        <v>#NAME?</v>
      </c>
      <c r="S8" s="222" t="e">
        <f t="shared" ca="1" si="5"/>
        <v>#NAME?</v>
      </c>
      <c r="T8" s="253"/>
      <c r="U8" s="129">
        <v>0.52750000000000008</v>
      </c>
      <c r="V8" s="253"/>
      <c r="W8" s="222">
        <v>0.52750000000000008</v>
      </c>
      <c r="X8" s="258" t="e">
        <f ca="1">_xll.qlSimpleQuoteSetValue(F8,W8/100,Trigger)</f>
        <v>#NAME?</v>
      </c>
      <c r="Y8" s="168"/>
    </row>
    <row r="9" spans="1:28" ht="11.25" customHeight="1" x14ac:dyDescent="0.2">
      <c r="A9" s="167"/>
      <c r="B9" s="127"/>
      <c r="C9" s="239">
        <f t="shared" si="2"/>
        <v>6</v>
      </c>
      <c r="D9" s="240" t="str">
        <f t="shared" si="3"/>
        <v>X1S</v>
      </c>
      <c r="E9" s="241" t="str">
        <f t="shared" si="0"/>
        <v>GBP6X1S_Quote</v>
      </c>
      <c r="F9" s="241" t="e">
        <f ca="1">_xll.qlSimpleQuote(Currency&amp;$C9&amp;$D9&amp;$B9&amp;QuoteSuffix,,RateTickValue,Permanent,Trigger,ObjectOverwrite)</f>
        <v>#NAME?</v>
      </c>
      <c r="G9" s="242" t="e">
        <f ca="1">_xll.ohRangeRetrieveError(F9)</f>
        <v>#NAME?</v>
      </c>
      <c r="H9" s="205"/>
      <c r="J9" s="167"/>
      <c r="K9" s="254"/>
      <c r="L9" s="254">
        <v>6</v>
      </c>
      <c r="M9" s="254" t="s">
        <v>71</v>
      </c>
      <c r="N9" s="255" t="str">
        <f t="shared" si="1"/>
        <v>GBP6X1S</v>
      </c>
      <c r="O9" s="255" t="str">
        <v>GBP6X1S=ICAP</v>
      </c>
      <c r="P9" s="380">
        <v>0.48499999999999999</v>
      </c>
      <c r="Q9" s="380">
        <v>0.58499999999999996</v>
      </c>
      <c r="R9" s="222" t="e">
        <f t="shared" ca="1" si="4"/>
        <v>#NAME?</v>
      </c>
      <c r="S9" s="222" t="e">
        <f t="shared" ca="1" si="5"/>
        <v>#NAME?</v>
      </c>
      <c r="T9" s="253"/>
      <c r="U9" s="129">
        <v>0.53499999999999992</v>
      </c>
      <c r="V9" s="253"/>
      <c r="W9" s="222">
        <v>0.53499999999999992</v>
      </c>
      <c r="X9" s="258" t="e">
        <f ca="1">_xll.qlSimpleQuoteSetValue(F9,W9/100,Trigger)</f>
        <v>#NAME?</v>
      </c>
      <c r="Y9" s="168"/>
    </row>
    <row r="10" spans="1:28" ht="11.25" customHeight="1" x14ac:dyDescent="0.2">
      <c r="A10" s="167"/>
      <c r="B10" s="127"/>
      <c r="C10" s="239">
        <f t="shared" si="2"/>
        <v>7</v>
      </c>
      <c r="D10" s="240" t="str">
        <f t="shared" si="3"/>
        <v>X1S</v>
      </c>
      <c r="E10" s="241" t="str">
        <f t="shared" si="0"/>
        <v>GBP7X1S_Quote</v>
      </c>
      <c r="F10" s="241" t="e">
        <f ca="1">_xll.qlSimpleQuote(Currency&amp;$C10&amp;$D10&amp;$B10&amp;QuoteSuffix,,RateTickValue,Permanent,Trigger,ObjectOverwrite)</f>
        <v>#NAME?</v>
      </c>
      <c r="G10" s="242" t="e">
        <f ca="1">_xll.ohRangeRetrieveError(F10)</f>
        <v>#NAME?</v>
      </c>
      <c r="H10" s="205"/>
      <c r="J10" s="167"/>
      <c r="K10" s="254"/>
      <c r="L10" s="254">
        <v>7</v>
      </c>
      <c r="M10" s="254" t="s">
        <v>71</v>
      </c>
      <c r="N10" s="255" t="str">
        <f t="shared" si="1"/>
        <v>GBP7X1S</v>
      </c>
      <c r="O10" s="255" t="str">
        <v>GBP7X1S=ICAP</v>
      </c>
      <c r="P10" s="380">
        <v>0.49249999999999999</v>
      </c>
      <c r="Q10" s="380">
        <v>0.59250000000000003</v>
      </c>
      <c r="R10" s="222" t="e">
        <f t="shared" ca="1" si="4"/>
        <v>#NAME?</v>
      </c>
      <c r="S10" s="222" t="e">
        <f t="shared" ca="1" si="5"/>
        <v>#NAME?</v>
      </c>
      <c r="T10" s="253"/>
      <c r="U10" s="129">
        <v>0.54249999999999998</v>
      </c>
      <c r="V10" s="253"/>
      <c r="W10" s="222">
        <v>0.54249999999999998</v>
      </c>
      <c r="X10" s="258" t="e">
        <f ca="1">_xll.qlSimpleQuoteSetValue(F10,W10/100,Trigger)</f>
        <v>#NAME?</v>
      </c>
      <c r="Y10" s="168"/>
    </row>
    <row r="11" spans="1:28" ht="11.25" customHeight="1" x14ac:dyDescent="0.2">
      <c r="A11" s="167"/>
      <c r="B11" s="127"/>
      <c r="C11" s="239">
        <f t="shared" si="2"/>
        <v>8</v>
      </c>
      <c r="D11" s="240" t="str">
        <f t="shared" si="3"/>
        <v>X1S</v>
      </c>
      <c r="E11" s="241" t="str">
        <f t="shared" si="0"/>
        <v>GBP8X1S_Quote</v>
      </c>
      <c r="F11" s="241" t="e">
        <f ca="1">_xll.qlSimpleQuote(Currency&amp;$C11&amp;$D11&amp;$B11&amp;QuoteSuffix,,RateTickValue,Permanent,Trigger,ObjectOverwrite)</f>
        <v>#NAME?</v>
      </c>
      <c r="G11" s="242" t="e">
        <f ca="1">_xll.ohRangeRetrieveError(F11)</f>
        <v>#NAME?</v>
      </c>
      <c r="H11" s="205"/>
      <c r="J11" s="167"/>
      <c r="K11" s="254"/>
      <c r="L11" s="254">
        <v>8</v>
      </c>
      <c r="M11" s="254" t="s">
        <v>71</v>
      </c>
      <c r="N11" s="255" t="str">
        <f t="shared" si="1"/>
        <v>GBP8X1S</v>
      </c>
      <c r="O11" s="255" t="str">
        <v>GBP8X1S=ICAP</v>
      </c>
      <c r="P11" s="380">
        <v>0.49874999999999997</v>
      </c>
      <c r="Q11" s="380">
        <v>0.59875</v>
      </c>
      <c r="R11" s="222" t="e">
        <f t="shared" ca="1" si="4"/>
        <v>#NAME?</v>
      </c>
      <c r="S11" s="222" t="e">
        <f t="shared" ca="1" si="5"/>
        <v>#NAME?</v>
      </c>
      <c r="T11" s="253"/>
      <c r="U11" s="129">
        <v>0.54874999999999996</v>
      </c>
      <c r="V11" s="253"/>
      <c r="W11" s="222">
        <v>0.54874999999999996</v>
      </c>
      <c r="X11" s="258" t="e">
        <f ca="1">_xll.qlSimpleQuoteSetValue(F11,W11/100,Trigger)</f>
        <v>#NAME?</v>
      </c>
      <c r="Y11" s="168"/>
    </row>
    <row r="12" spans="1:28" ht="11.25" customHeight="1" x14ac:dyDescent="0.2">
      <c r="A12" s="167"/>
      <c r="B12" s="127"/>
      <c r="C12" s="239">
        <f t="shared" si="2"/>
        <v>9</v>
      </c>
      <c r="D12" s="240" t="str">
        <f t="shared" si="3"/>
        <v>X1S</v>
      </c>
      <c r="E12" s="241" t="str">
        <f t="shared" si="0"/>
        <v>GBP9X1S_Quote</v>
      </c>
      <c r="F12" s="241" t="e">
        <f ca="1">_xll.qlSimpleQuote(Currency&amp;$C12&amp;$D12&amp;$B12&amp;QuoteSuffix,,RateTickValue,Permanent,Trigger,ObjectOverwrite)</f>
        <v>#NAME?</v>
      </c>
      <c r="G12" s="242" t="e">
        <f ca="1">_xll.ohRangeRetrieveError(F12)</f>
        <v>#NAME?</v>
      </c>
      <c r="H12" s="205"/>
      <c r="J12" s="167"/>
      <c r="K12" s="254"/>
      <c r="L12" s="254">
        <v>9</v>
      </c>
      <c r="M12" s="254" t="s">
        <v>71</v>
      </c>
      <c r="N12" s="255" t="str">
        <f t="shared" si="1"/>
        <v>GBP9X1S</v>
      </c>
      <c r="O12" s="255" t="str">
        <v>GBP9X1S=ICAP</v>
      </c>
      <c r="P12" s="380">
        <v>0.50374999999999992</v>
      </c>
      <c r="Q12" s="380">
        <v>0.60375000000000001</v>
      </c>
      <c r="R12" s="222" t="e">
        <f t="shared" ca="1" si="4"/>
        <v>#NAME?</v>
      </c>
      <c r="S12" s="222" t="e">
        <f t="shared" ca="1" si="5"/>
        <v>#NAME?</v>
      </c>
      <c r="T12" s="253"/>
      <c r="U12" s="129">
        <v>0.55374999999999996</v>
      </c>
      <c r="V12" s="253"/>
      <c r="W12" s="222">
        <v>0.55374999999999996</v>
      </c>
      <c r="X12" s="258" t="e">
        <f ca="1">_xll.qlSimpleQuoteSetValue(F12,W12/100,Trigger)</f>
        <v>#NAME?</v>
      </c>
      <c r="Y12" s="168"/>
    </row>
    <row r="13" spans="1:28" ht="11.25" customHeight="1" x14ac:dyDescent="0.2">
      <c r="A13" s="167"/>
      <c r="B13" s="127"/>
      <c r="C13" s="239">
        <f t="shared" si="2"/>
        <v>10</v>
      </c>
      <c r="D13" s="240" t="str">
        <f t="shared" si="3"/>
        <v>X1S</v>
      </c>
      <c r="E13" s="241" t="str">
        <f t="shared" si="0"/>
        <v>GBP10X1S_Quote</v>
      </c>
      <c r="F13" s="241" t="e">
        <f ca="1">_xll.qlSimpleQuote(Currency&amp;$C13&amp;$D13&amp;$B13&amp;QuoteSuffix,,RateTickValue,Permanent,Trigger,ObjectOverwrite)</f>
        <v>#NAME?</v>
      </c>
      <c r="G13" s="242" t="e">
        <f ca="1">_xll.ohRangeRetrieveError(F13)</f>
        <v>#NAME?</v>
      </c>
      <c r="H13" s="205"/>
      <c r="J13" s="167"/>
      <c r="K13" s="254"/>
      <c r="L13" s="254">
        <v>10</v>
      </c>
      <c r="M13" s="254" t="s">
        <v>71</v>
      </c>
      <c r="N13" s="255" t="str">
        <f t="shared" si="1"/>
        <v>GBP10X1S</v>
      </c>
      <c r="O13" s="255" t="str">
        <v>GBP10X1S=ICAP</v>
      </c>
      <c r="P13" s="380">
        <v>0.51249999999999996</v>
      </c>
      <c r="Q13" s="380">
        <v>0.61250000000000004</v>
      </c>
      <c r="R13" s="222" t="e">
        <f t="shared" ca="1" si="4"/>
        <v>#NAME?</v>
      </c>
      <c r="S13" s="222" t="e">
        <f t="shared" ca="1" si="5"/>
        <v>#NAME?</v>
      </c>
      <c r="T13" s="253"/>
      <c r="U13" s="129">
        <v>0.5625</v>
      </c>
      <c r="V13" s="253"/>
      <c r="W13" s="222">
        <v>0.5625</v>
      </c>
      <c r="X13" s="258" t="e">
        <f ca="1">_xll.qlSimpleQuoteSetValue(F13,W13/100,Trigger)</f>
        <v>#NAME?</v>
      </c>
      <c r="Y13" s="168"/>
    </row>
    <row r="14" spans="1:28" ht="11.25" customHeight="1" x14ac:dyDescent="0.2">
      <c r="A14" s="167"/>
      <c r="B14" s="127"/>
      <c r="C14" s="239">
        <f t="shared" si="2"/>
        <v>11</v>
      </c>
      <c r="D14" s="240" t="str">
        <f t="shared" si="3"/>
        <v>X1S</v>
      </c>
      <c r="E14" s="241" t="str">
        <f t="shared" si="0"/>
        <v>GBP11X1S_Quote</v>
      </c>
      <c r="F14" s="241" t="e">
        <f ca="1">_xll.qlSimpleQuote(Currency&amp;$C14&amp;$D14&amp;$B14&amp;QuoteSuffix,,RateTickValue,Permanent,Trigger,ObjectOverwrite)</f>
        <v>#NAME?</v>
      </c>
      <c r="G14" s="242" t="e">
        <f ca="1">_xll.ohRangeRetrieveError(F14)</f>
        <v>#NAME?</v>
      </c>
      <c r="H14" s="205"/>
      <c r="J14" s="167"/>
      <c r="K14" s="254"/>
      <c r="L14" s="254">
        <v>11</v>
      </c>
      <c r="M14" s="254" t="s">
        <v>71</v>
      </c>
      <c r="N14" s="255" t="str">
        <f t="shared" si="1"/>
        <v>GBP11X1S</v>
      </c>
      <c r="O14" s="255" t="str">
        <v>GBP11X1S=ICAP</v>
      </c>
      <c r="P14" s="380">
        <v>0.51875000000000004</v>
      </c>
      <c r="Q14" s="380">
        <v>0.61875000000000002</v>
      </c>
      <c r="R14" s="222" t="e">
        <f t="shared" ca="1" si="4"/>
        <v>#NAME?</v>
      </c>
      <c r="S14" s="222" t="e">
        <f t="shared" ca="1" si="5"/>
        <v>#NAME?</v>
      </c>
      <c r="T14" s="253"/>
      <c r="U14" s="129">
        <v>0.56875000000000009</v>
      </c>
      <c r="V14" s="253"/>
      <c r="W14" s="222">
        <v>0.56875000000000009</v>
      </c>
      <c r="X14" s="258" t="e">
        <f ca="1">_xll.qlSimpleQuoteSetValue(F14,W14/100,Trigger)</f>
        <v>#NAME?</v>
      </c>
      <c r="Y14" s="168"/>
    </row>
    <row r="15" spans="1:28" ht="11.25" customHeight="1" x14ac:dyDescent="0.2">
      <c r="A15" s="167"/>
      <c r="B15" s="128"/>
      <c r="C15" s="243">
        <f t="shared" si="2"/>
        <v>12</v>
      </c>
      <c r="D15" s="244" t="str">
        <f t="shared" si="3"/>
        <v>X1S</v>
      </c>
      <c r="E15" s="245" t="str">
        <f t="shared" si="0"/>
        <v>GBP12X1S_Quote</v>
      </c>
      <c r="F15" s="245" t="e">
        <f ca="1">_xll.qlSimpleQuote(Currency&amp;$C15&amp;$D15&amp;$B15&amp;QuoteSuffix,,RateTickValue,Permanent,Trigger,ObjectOverwrite)</f>
        <v>#NAME?</v>
      </c>
      <c r="G15" s="246" t="e">
        <f ca="1">_xll.ohRangeRetrieveError(F15)</f>
        <v>#NAME?</v>
      </c>
      <c r="H15" s="205"/>
      <c r="J15" s="167"/>
      <c r="K15" s="256"/>
      <c r="L15" s="256">
        <v>12</v>
      </c>
      <c r="M15" s="256" t="s">
        <v>71</v>
      </c>
      <c r="N15" s="257" t="str">
        <f t="shared" si="1"/>
        <v>GBP12X1S</v>
      </c>
      <c r="O15" s="257" t="str">
        <v>GBP12X1S=ICAP</v>
      </c>
      <c r="P15" s="381">
        <v>0.52750000000000008</v>
      </c>
      <c r="Q15" s="381">
        <v>0.62750000000000006</v>
      </c>
      <c r="R15" s="224" t="e">
        <f t="shared" ca="1" si="4"/>
        <v>#NAME?</v>
      </c>
      <c r="S15" s="224" t="e">
        <f t="shared" ca="1" si="5"/>
        <v>#NAME?</v>
      </c>
      <c r="T15" s="253"/>
      <c r="U15" s="131">
        <v>0.57750000000000012</v>
      </c>
      <c r="V15" s="253"/>
      <c r="W15" s="224">
        <v>0.57750000000000012</v>
      </c>
      <c r="X15" s="259" t="e">
        <f ca="1">_xll.qlSimpleQuoteSetValue(F15,W15/100,Trigger)</f>
        <v>#NAME?</v>
      </c>
      <c r="Y15" s="168"/>
    </row>
    <row r="16" spans="1:28" ht="11.25" customHeight="1" x14ac:dyDescent="0.2">
      <c r="A16" s="206"/>
      <c r="B16" s="207"/>
      <c r="C16" s="207"/>
      <c r="D16" s="207"/>
      <c r="E16" s="207"/>
      <c r="F16" s="208"/>
      <c r="G16" s="208"/>
      <c r="H16" s="209"/>
      <c r="J16" s="206"/>
      <c r="K16" s="207"/>
      <c r="L16" s="207"/>
      <c r="M16" s="207"/>
      <c r="N16" s="207"/>
      <c r="O16" s="207"/>
      <c r="P16" s="207"/>
      <c r="Q16" s="207"/>
      <c r="R16" s="207"/>
      <c r="S16" s="207"/>
      <c r="T16" s="207"/>
      <c r="U16" s="207"/>
      <c r="V16" s="207"/>
      <c r="W16" s="207"/>
      <c r="X16" s="207"/>
      <c r="Y16" s="248"/>
    </row>
  </sheetData>
  <conditionalFormatting sqref="X5:X11">
    <cfRule type="cellIs" dxfId="29" priority="3" stopIfTrue="1" operator="greaterThan">
      <formula>0</formula>
    </cfRule>
    <cfRule type="cellIs" dxfId="28" priority="4" stopIfTrue="1" operator="lessThan">
      <formula>0</formula>
    </cfRule>
  </conditionalFormatting>
  <conditionalFormatting sqref="X12:X15">
    <cfRule type="cellIs" dxfId="27" priority="1" stopIfTrue="1" operator="greaterThan">
      <formula>0</formula>
    </cfRule>
    <cfRule type="cellIs" dxfId="26"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4"/>
  <sheetViews>
    <sheetView topLeftCell="I1" workbookViewId="0">
      <selection activeCell="AB3" sqref="AB3"/>
    </sheetView>
  </sheetViews>
  <sheetFormatPr defaultRowHeight="11.25" customHeight="1" outlineLevelCol="1" x14ac:dyDescent="0.2"/>
  <cols>
    <col min="1" max="1" width="2.7109375" style="229" hidden="1" customWidth="1" outlineLevel="1"/>
    <col min="2" max="2" width="6" style="229" hidden="1" customWidth="1" outlineLevel="1"/>
    <col min="3" max="4" width="4" style="229" hidden="1" customWidth="1" outlineLevel="1"/>
    <col min="5" max="5" width="19.28515625" style="229" hidden="1" customWidth="1" outlineLevel="1"/>
    <col min="6" max="6" width="25.7109375" style="230" hidden="1" customWidth="1" outlineLevel="1"/>
    <col min="7" max="7" width="25.7109375" style="229" hidden="1" customWidth="1" outlineLevel="1"/>
    <col min="8" max="8" width="2.7109375" style="229" hidden="1" customWidth="1" outlineLevel="1"/>
    <col min="9" max="9" width="2.7109375" style="229" customWidth="1" collapsed="1"/>
    <col min="10" max="10" width="2.7109375" style="229" customWidth="1"/>
    <col min="11" max="13" width="4.28515625" style="229" customWidth="1"/>
    <col min="14" max="14" width="14.7109375" style="229" customWidth="1"/>
    <col min="15" max="15" width="18.7109375" style="229" customWidth="1"/>
    <col min="16" max="19" width="10.7109375" style="229" customWidth="1"/>
    <col min="20" max="20" width="2.7109375" style="229" customWidth="1"/>
    <col min="21" max="21" width="10.7109375" style="229" customWidth="1"/>
    <col min="22" max="22" width="2.7109375" style="229" customWidth="1"/>
    <col min="23" max="24" width="10.7109375" style="229" customWidth="1"/>
    <col min="25" max="26" width="2.7109375" style="229" customWidth="1"/>
    <col min="27" max="29" width="9.140625" style="229"/>
    <col min="30" max="30" width="2.7109375" style="229" customWidth="1"/>
    <col min="31" max="16384" width="9.140625" style="229"/>
  </cols>
  <sheetData>
    <row r="1" spans="1:28" ht="11.25" customHeight="1" x14ac:dyDescent="0.2">
      <c r="A1" s="285"/>
      <c r="B1" s="196"/>
      <c r="C1" s="70"/>
      <c r="D1" s="70"/>
      <c r="E1" s="70"/>
      <c r="F1" s="305"/>
      <c r="G1" s="70"/>
      <c r="H1" s="71"/>
      <c r="J1" s="195" t="s">
        <v>151</v>
      </c>
      <c r="K1" s="166"/>
      <c r="L1" s="166"/>
      <c r="M1" s="166"/>
      <c r="N1" s="166"/>
      <c r="O1" s="166"/>
      <c r="P1" s="166"/>
      <c r="Q1" s="166"/>
      <c r="R1" s="166"/>
      <c r="S1" s="166"/>
      <c r="T1" s="166"/>
      <c r="U1" s="166"/>
      <c r="V1" s="166"/>
      <c r="W1" s="166"/>
      <c r="X1" s="166"/>
      <c r="Y1" s="203"/>
    </row>
    <row r="2" spans="1:28" ht="11.25" customHeight="1" x14ac:dyDescent="0.2">
      <c r="A2" s="72"/>
      <c r="B2" s="163"/>
      <c r="C2" s="163"/>
      <c r="D2" s="163"/>
      <c r="E2" s="163"/>
      <c r="F2" s="75"/>
      <c r="G2" s="163"/>
      <c r="H2" s="201"/>
      <c r="J2" s="204"/>
      <c r="K2" s="162"/>
      <c r="L2" s="165"/>
      <c r="M2" s="165"/>
      <c r="N2" s="165"/>
      <c r="O2" s="249" t="str">
        <f>VLOOKUP(J1,AreaTable,2,FALSE)</f>
        <v>ICAP</v>
      </c>
      <c r="P2" s="165"/>
      <c r="Q2" s="393" t="s">
        <v>209</v>
      </c>
      <c r="R2" s="17" t="e">
        <f t="array" aca="1" ref="R2" ca="1">AND(_xll.ohFilter($Q$5:$Q$43,ISNUMBER($Q$5:$Q$43))=0)</f>
        <v>#NAME?</v>
      </c>
      <c r="S2" s="162"/>
      <c r="T2" s="165"/>
      <c r="U2" s="165"/>
      <c r="V2" s="165"/>
      <c r="W2" s="165"/>
      <c r="X2" s="184" t="e">
        <f ca="1">_xll.ohTrigger(X5:X43)</f>
        <v>#NAME?</v>
      </c>
      <c r="Y2" s="205"/>
      <c r="AA2" s="569" t="s">
        <v>268</v>
      </c>
      <c r="AB2" s="569">
        <f>GeneralSettings_MKT!Trigger</f>
        <v>42334.957071759258</v>
      </c>
    </row>
    <row r="3" spans="1:28" ht="11.25" customHeight="1" x14ac:dyDescent="0.2">
      <c r="A3" s="197"/>
      <c r="B3" s="163"/>
      <c r="C3" s="163"/>
      <c r="D3" s="163"/>
      <c r="E3" s="163"/>
      <c r="F3" s="75"/>
      <c r="G3" s="163"/>
      <c r="H3" s="201"/>
      <c r="J3" s="167"/>
      <c r="K3" s="165"/>
      <c r="L3" s="162"/>
      <c r="M3" s="162"/>
      <c r="N3" s="162"/>
      <c r="O3" s="162"/>
      <c r="P3" s="162"/>
      <c r="Q3" s="162"/>
      <c r="R3" s="162"/>
      <c r="S3" s="162"/>
      <c r="T3" s="165"/>
      <c r="U3" s="165"/>
      <c r="V3" s="165"/>
      <c r="W3" s="162"/>
      <c r="X3" s="198"/>
      <c r="Y3" s="168"/>
      <c r="AA3" s="569" t="s">
        <v>269</v>
      </c>
      <c r="AB3" s="570" t="e">
        <f ca="1">_xll.ohTrigger(X5:X43)</f>
        <v>#NAME?</v>
      </c>
    </row>
    <row r="4" spans="1:28" ht="21" customHeight="1" x14ac:dyDescent="0.2">
      <c r="A4" s="167"/>
      <c r="B4" s="179" t="s">
        <v>20</v>
      </c>
      <c r="C4" s="179"/>
      <c r="D4" s="179"/>
      <c r="E4" s="180" t="s">
        <v>129</v>
      </c>
      <c r="F4" s="180" t="s">
        <v>147</v>
      </c>
      <c r="G4" s="202" t="s">
        <v>146</v>
      </c>
      <c r="H4" s="205"/>
      <c r="J4" s="167"/>
      <c r="K4" s="181"/>
      <c r="L4" s="183"/>
      <c r="M4" s="181"/>
      <c r="N4" s="181" t="s">
        <v>119</v>
      </c>
      <c r="O4" s="182" t="e">
        <f ca="1">_xll.RData(O5:O43,P4:Q4,,ReutersRtMode,,P5)</f>
        <v>#NAME?</v>
      </c>
      <c r="P4" s="172" t="s">
        <v>100</v>
      </c>
      <c r="Q4" s="172" t="s">
        <v>79</v>
      </c>
      <c r="R4" s="173" t="s">
        <v>157</v>
      </c>
      <c r="S4" s="173" t="s">
        <v>144</v>
      </c>
      <c r="T4" s="165"/>
      <c r="U4" s="172" t="s">
        <v>97</v>
      </c>
      <c r="V4" s="165"/>
      <c r="W4" s="181" t="s">
        <v>96</v>
      </c>
      <c r="X4" s="181" t="s">
        <v>95</v>
      </c>
      <c r="Y4" s="168"/>
    </row>
    <row r="5" spans="1:28" ht="11.25" customHeight="1" x14ac:dyDescent="0.2">
      <c r="A5" s="167"/>
      <c r="B5" s="127" t="str">
        <f t="shared" ref="B5:B7" si="0">K5</f>
        <v>6M</v>
      </c>
      <c r="C5" s="239" t="str">
        <f t="shared" ref="C5:C7" si="1">L5</f>
        <v>AM</v>
      </c>
      <c r="D5" s="240" t="str">
        <f t="shared" ref="D5:D7" si="2">M5</f>
        <v>3L</v>
      </c>
      <c r="E5" s="241" t="str">
        <f t="shared" ref="E5:E43" si="3">Currency&amp;$C5&amp;$D5&amp;$B5&amp;QuoteSuffix</f>
        <v>GBPAM3L6M_Quote</v>
      </c>
      <c r="F5" s="241" t="e">
        <f ca="1">_xll.qlSimpleQuote(Currency&amp;$C5&amp;$D5&amp;$B5&amp;QuoteSuffix,,RateTickValue,Permanent,Trigger,ObjectOverwrite)</f>
        <v>#NAME?</v>
      </c>
      <c r="G5" s="242" t="e">
        <f ca="1">_xll.ohRangeRetrieveError(F5)</f>
        <v>#NAME?</v>
      </c>
      <c r="H5" s="205"/>
      <c r="J5" s="167"/>
      <c r="K5" s="254" t="s">
        <v>11</v>
      </c>
      <c r="L5" s="254" t="s">
        <v>180</v>
      </c>
      <c r="M5" s="254" t="s">
        <v>175</v>
      </c>
      <c r="N5" s="255" t="str">
        <f t="shared" ref="N5:N43" si="4">Currency&amp;$L5&amp;$M5&amp;$K5</f>
        <v>GBPAM3L6M</v>
      </c>
      <c r="O5" s="255" t="str">
        <f t="array" ref="O5:O43">Instruments&amp;"="&amp;VLOOKUP(Contributor,ContributorTable,2,FALSE)</f>
        <v>GBPAM3L6M=ICAP</v>
      </c>
      <c r="P5" s="380">
        <v>0.58399999999999996</v>
      </c>
      <c r="Q5" s="380">
        <v>0.61399999999999999</v>
      </c>
      <c r="R5" s="222" t="e">
        <f ca="1">IF($R$2,IF(ISNUMBER(P5),P5,#NUM!), IFERROR(AVERAGE(P5:Q5),#NUM!))</f>
        <v>#NAME?</v>
      </c>
      <c r="S5" s="222" t="e">
        <f t="shared" ref="S5:S43" ca="1" si="5">(R5-P5)*2</f>
        <v>#NAME?</v>
      </c>
      <c r="T5" s="253"/>
      <c r="U5" s="129">
        <v>0.59899999999999998</v>
      </c>
      <c r="V5" s="253"/>
      <c r="W5" s="222">
        <f t="array" ref="W5:W43">QuoteStatic</f>
        <v>0.59899999999999998</v>
      </c>
      <c r="X5" s="258" t="e">
        <f ca="1">_xll.qlSimpleQuoteSetValue(F5,W5/100,Trigger)</f>
        <v>#NAME?</v>
      </c>
      <c r="Y5" s="168"/>
    </row>
    <row r="6" spans="1:28" ht="11.25" customHeight="1" x14ac:dyDescent="0.2">
      <c r="A6" s="167"/>
      <c r="B6" s="127" t="str">
        <f t="shared" si="0"/>
        <v>9M</v>
      </c>
      <c r="C6" s="239" t="str">
        <f t="shared" si="1"/>
        <v>AM</v>
      </c>
      <c r="D6" s="240" t="str">
        <f t="shared" si="2"/>
        <v>3L</v>
      </c>
      <c r="E6" s="241" t="str">
        <f t="shared" si="3"/>
        <v>GBPAM3L9M_Quote</v>
      </c>
      <c r="F6" s="241" t="e">
        <f ca="1">_xll.qlSimpleQuote(Currency&amp;$C6&amp;$D6&amp;$B6&amp;QuoteSuffix,,RateTickValue,Permanent,Trigger,ObjectOverwrite)</f>
        <v>#NAME?</v>
      </c>
      <c r="G6" s="242" t="e">
        <f ca="1">_xll.ohRangeRetrieveError(F6)</f>
        <v>#NAME?</v>
      </c>
      <c r="H6" s="205"/>
      <c r="J6" s="167"/>
      <c r="K6" s="254" t="s">
        <v>8</v>
      </c>
      <c r="L6" s="254" t="s">
        <v>180</v>
      </c>
      <c r="M6" s="254" t="s">
        <v>175</v>
      </c>
      <c r="N6" s="255" t="str">
        <f t="shared" si="4"/>
        <v>GBPAM3L9M</v>
      </c>
      <c r="O6" s="255" t="str">
        <v>GBPAM3L9M=ICAP</v>
      </c>
      <c r="P6" s="380">
        <v>0.60699999999999998</v>
      </c>
      <c r="Q6" s="380">
        <v>0.63700000000000001</v>
      </c>
      <c r="R6" s="222" t="e">
        <f t="shared" ref="R6:R43" ca="1" si="6">IF($R$2,IF(ISNUMBER(P6),P6,#NUM!), IFERROR(AVERAGE(P6:Q6),#NUM!))</f>
        <v>#NAME?</v>
      </c>
      <c r="S6" s="222" t="e">
        <f t="shared" ref="S6:S7" ca="1" si="7">(R6-P6)*2</f>
        <v>#NAME?</v>
      </c>
      <c r="T6" s="253"/>
      <c r="U6" s="129">
        <v>0.622</v>
      </c>
      <c r="V6" s="253"/>
      <c r="W6" s="222">
        <v>0.622</v>
      </c>
      <c r="X6" s="258" t="e">
        <f ca="1">_xll.qlSimpleQuoteSetValue(F6,W6/100,Trigger)</f>
        <v>#NAME?</v>
      </c>
      <c r="Y6" s="168"/>
    </row>
    <row r="7" spans="1:28" ht="11.25" customHeight="1" x14ac:dyDescent="0.2">
      <c r="A7" s="167"/>
      <c r="B7" s="127" t="str">
        <f t="shared" si="0"/>
        <v>1Y</v>
      </c>
      <c r="C7" s="239" t="str">
        <f t="shared" si="1"/>
        <v>AM</v>
      </c>
      <c r="D7" s="240" t="str">
        <f t="shared" si="2"/>
        <v>3L</v>
      </c>
      <c r="E7" s="241" t="str">
        <f t="shared" si="3"/>
        <v>GBPAM3L1Y_Quote</v>
      </c>
      <c r="F7" s="241" t="e">
        <f ca="1">_xll.qlSimpleQuote(Currency&amp;$C7&amp;$D7&amp;$B7&amp;QuoteSuffix,,RateTickValue,Permanent,Trigger,ObjectOverwrite)</f>
        <v>#NAME?</v>
      </c>
      <c r="G7" s="242" t="e">
        <f ca="1">_xll.ohRangeRetrieveError(F7)</f>
        <v>#NAME?</v>
      </c>
      <c r="H7" s="205"/>
      <c r="J7" s="167"/>
      <c r="K7" s="254" t="s">
        <v>5</v>
      </c>
      <c r="L7" s="254" t="s">
        <v>180</v>
      </c>
      <c r="M7" s="254" t="s">
        <v>175</v>
      </c>
      <c r="N7" s="255" t="str">
        <f t="shared" si="4"/>
        <v>GBPAM3L1Y</v>
      </c>
      <c r="O7" s="255" t="str">
        <v>GBPAM3L1Y=ICAP</v>
      </c>
      <c r="P7" s="380">
        <v>0.63500000000000001</v>
      </c>
      <c r="Q7" s="380">
        <v>0.66500000000000004</v>
      </c>
      <c r="R7" s="222" t="e">
        <f t="shared" ca="1" si="6"/>
        <v>#NAME?</v>
      </c>
      <c r="S7" s="222" t="e">
        <f t="shared" ca="1" si="7"/>
        <v>#NAME?</v>
      </c>
      <c r="T7" s="253"/>
      <c r="U7" s="129">
        <v>0.65</v>
      </c>
      <c r="V7" s="253"/>
      <c r="W7" s="222">
        <v>0.65</v>
      </c>
      <c r="X7" s="258" t="e">
        <f ca="1">_xll.qlSimpleQuoteSetValue(F7,W7/100,Trigger)</f>
        <v>#NAME?</v>
      </c>
      <c r="Y7" s="168"/>
    </row>
    <row r="8" spans="1:28" ht="11.25" customHeight="1" x14ac:dyDescent="0.2">
      <c r="A8" s="167"/>
      <c r="B8" s="127" t="str">
        <f t="shared" ref="B8:D43" si="8">K8</f>
        <v>15M</v>
      </c>
      <c r="C8" s="239" t="str">
        <f t="shared" si="8"/>
        <v>AM</v>
      </c>
      <c r="D8" s="240" t="str">
        <f t="shared" si="8"/>
        <v>3L</v>
      </c>
      <c r="E8" s="241" t="str">
        <f t="shared" si="3"/>
        <v>GBPAM3L15M_Quote</v>
      </c>
      <c r="F8" s="241" t="e">
        <f ca="1">_xll.qlSimpleQuote(Currency&amp;$C8&amp;$D8&amp;$B8&amp;QuoteSuffix,,RateTickValue,Permanent,Trigger,ObjectOverwrite)</f>
        <v>#NAME?</v>
      </c>
      <c r="G8" s="242" t="e">
        <f ca="1">_xll.ohRangeRetrieveError(F8)</f>
        <v>#NAME?</v>
      </c>
      <c r="H8" s="205"/>
      <c r="J8" s="167"/>
      <c r="K8" s="254" t="s">
        <v>60</v>
      </c>
      <c r="L8" s="254" t="s">
        <v>180</v>
      </c>
      <c r="M8" s="254" t="s">
        <v>175</v>
      </c>
      <c r="N8" s="255" t="str">
        <f t="shared" si="4"/>
        <v>GBPAM3L15M</v>
      </c>
      <c r="O8" s="255" t="str">
        <v>GBPAM3L15M=ICAP</v>
      </c>
      <c r="P8" s="380">
        <v>0.66799999999999993</v>
      </c>
      <c r="Q8" s="380">
        <v>0.69800000000000006</v>
      </c>
      <c r="R8" s="222" t="e">
        <f t="shared" ca="1" si="6"/>
        <v>#NAME?</v>
      </c>
      <c r="S8" s="222" t="e">
        <f t="shared" ca="1" si="5"/>
        <v>#NAME?</v>
      </c>
      <c r="T8" s="253"/>
      <c r="U8" s="129">
        <v>0.68300000000000005</v>
      </c>
      <c r="V8" s="253"/>
      <c r="W8" s="222">
        <v>0.68300000000000005</v>
      </c>
      <c r="X8" s="258" t="e">
        <f ca="1">_xll.qlSimpleQuoteSetValue(F8,W8/100,Trigger)</f>
        <v>#NAME?</v>
      </c>
      <c r="Y8" s="168"/>
    </row>
    <row r="9" spans="1:28" ht="11.25" customHeight="1" x14ac:dyDescent="0.2">
      <c r="A9" s="167"/>
      <c r="B9" s="127" t="str">
        <f t="shared" si="8"/>
        <v>18M</v>
      </c>
      <c r="C9" s="239" t="str">
        <f t="shared" si="8"/>
        <v>AM</v>
      </c>
      <c r="D9" s="240" t="str">
        <f t="shared" si="8"/>
        <v>3L</v>
      </c>
      <c r="E9" s="241" t="str">
        <f t="shared" si="3"/>
        <v>GBPAM3L18M_Quote</v>
      </c>
      <c r="F9" s="241" t="e">
        <f ca="1">_xll.qlSimpleQuote(Currency&amp;$C9&amp;$D9&amp;$B9&amp;QuoteSuffix,,RateTickValue,Permanent,Trigger,ObjectOverwrite)</f>
        <v>#NAME?</v>
      </c>
      <c r="G9" s="242" t="e">
        <f ca="1">_xll.ohRangeRetrieveError(F9)</f>
        <v>#NAME?</v>
      </c>
      <c r="H9" s="205"/>
      <c r="J9" s="167"/>
      <c r="K9" s="254" t="s">
        <v>59</v>
      </c>
      <c r="L9" s="254" t="s">
        <v>180</v>
      </c>
      <c r="M9" s="254" t="s">
        <v>175</v>
      </c>
      <c r="N9" s="255" t="str">
        <f t="shared" si="4"/>
        <v>GBPAM3L18M</v>
      </c>
      <c r="O9" s="255" t="str">
        <v>GBPAM3L18M=ICAP</v>
      </c>
      <c r="P9" s="380">
        <v>0.70899999999999996</v>
      </c>
      <c r="Q9" s="380">
        <v>0.73899999999999999</v>
      </c>
      <c r="R9" s="222" t="e">
        <f t="shared" ca="1" si="6"/>
        <v>#NAME?</v>
      </c>
      <c r="S9" s="222" t="e">
        <f t="shared" ca="1" si="5"/>
        <v>#NAME?</v>
      </c>
      <c r="T9" s="253"/>
      <c r="U9" s="129">
        <v>0.72399999999999998</v>
      </c>
      <c r="V9" s="253"/>
      <c r="W9" s="222">
        <v>0.72399999999999998</v>
      </c>
      <c r="X9" s="258" t="e">
        <f ca="1">_xll.qlSimpleQuoteSetValue(F9,W9/100,Trigger)</f>
        <v>#NAME?</v>
      </c>
      <c r="Y9" s="168"/>
    </row>
    <row r="10" spans="1:28" ht="11.25" customHeight="1" x14ac:dyDescent="0.2">
      <c r="A10" s="167"/>
      <c r="B10" s="127" t="str">
        <f t="shared" si="8"/>
        <v>21M</v>
      </c>
      <c r="C10" s="239" t="str">
        <f t="shared" si="8"/>
        <v>AM</v>
      </c>
      <c r="D10" s="240" t="str">
        <f t="shared" si="8"/>
        <v>3L</v>
      </c>
      <c r="E10" s="241" t="str">
        <f t="shared" si="3"/>
        <v>GBPAM3L21M_Quote</v>
      </c>
      <c r="F10" s="241" t="e">
        <f ca="1">_xll.qlSimpleQuote(Currency&amp;$C10&amp;$D10&amp;$B10&amp;QuoteSuffix,,RateTickValue,Permanent,Trigger,ObjectOverwrite)</f>
        <v>#NAME?</v>
      </c>
      <c r="G10" s="242" t="e">
        <f ca="1">_xll.ohRangeRetrieveError(F10)</f>
        <v>#NAME?</v>
      </c>
      <c r="H10" s="205"/>
      <c r="J10" s="167"/>
      <c r="K10" s="254" t="s">
        <v>58</v>
      </c>
      <c r="L10" s="254" t="s">
        <v>180</v>
      </c>
      <c r="M10" s="254" t="s">
        <v>175</v>
      </c>
      <c r="N10" s="255" t="str">
        <f t="shared" si="4"/>
        <v>GBPAM3L21M</v>
      </c>
      <c r="O10" s="255" t="str">
        <v>GBPAM3L21M=ICAP</v>
      </c>
      <c r="P10" s="380" t="s">
        <v>210</v>
      </c>
      <c r="Q10" s="380" t="s">
        <v>210</v>
      </c>
      <c r="R10" s="222" t="e">
        <f t="shared" ca="1" si="6"/>
        <v>#NAME?</v>
      </c>
      <c r="S10" s="222" t="e">
        <f t="shared" ca="1" si="5"/>
        <v>#NAME?</v>
      </c>
      <c r="T10" s="253"/>
      <c r="U10" s="129" t="e">
        <v>#NUM!</v>
      </c>
      <c r="V10" s="253"/>
      <c r="W10" s="222" t="e">
        <v>#NUM!</v>
      </c>
      <c r="X10" s="258" t="e">
        <f ca="1">_xll.qlSimpleQuoteSetValue(F10,W10/100,Trigger)</f>
        <v>#NAME?</v>
      </c>
      <c r="Y10" s="168"/>
    </row>
    <row r="11" spans="1:28" ht="11.25" customHeight="1" x14ac:dyDescent="0.2">
      <c r="A11" s="167"/>
      <c r="B11" s="127" t="str">
        <f t="shared" si="8"/>
        <v>2Y</v>
      </c>
      <c r="C11" s="239" t="str">
        <f t="shared" si="8"/>
        <v>AM</v>
      </c>
      <c r="D11" s="240" t="str">
        <f t="shared" si="8"/>
        <v>3L</v>
      </c>
      <c r="E11" s="241" t="str">
        <f t="shared" si="3"/>
        <v>GBPAM3L2Y_Quote</v>
      </c>
      <c r="F11" s="241" t="e">
        <f ca="1">_xll.qlSimpleQuote(Currency&amp;$C11&amp;$D11&amp;$B11&amp;QuoteSuffix,,RateTickValue,Permanent,Trigger,ObjectOverwrite)</f>
        <v>#NAME?</v>
      </c>
      <c r="G11" s="242" t="e">
        <f ca="1">_xll.ohRangeRetrieveError(F11)</f>
        <v>#NAME?</v>
      </c>
      <c r="H11" s="205"/>
      <c r="J11" s="167"/>
      <c r="K11" s="254" t="s">
        <v>54</v>
      </c>
      <c r="L11" s="254" t="s">
        <v>180</v>
      </c>
      <c r="M11" s="254" t="s">
        <v>175</v>
      </c>
      <c r="N11" s="255" t="str">
        <f t="shared" si="4"/>
        <v>GBPAM3L2Y</v>
      </c>
      <c r="O11" s="255" t="str">
        <v>GBPAM3L2Y=ICAP</v>
      </c>
      <c r="P11" s="380" t="s">
        <v>210</v>
      </c>
      <c r="Q11" s="380" t="s">
        <v>210</v>
      </c>
      <c r="R11" s="222" t="e">
        <f t="shared" ca="1" si="6"/>
        <v>#NAME?</v>
      </c>
      <c r="S11" s="222" t="e">
        <f t="shared" ca="1" si="5"/>
        <v>#NAME?</v>
      </c>
      <c r="T11" s="253"/>
      <c r="U11" s="129" t="e">
        <v>#NUM!</v>
      </c>
      <c r="V11" s="253"/>
      <c r="W11" s="222" t="e">
        <v>#NUM!</v>
      </c>
      <c r="X11" s="258" t="e">
        <f ca="1">_xll.qlSimpleQuoteSetValue(F11,W11/100,Trigger)</f>
        <v>#NAME?</v>
      </c>
      <c r="Y11" s="168"/>
    </row>
    <row r="12" spans="1:28" ht="11.25" customHeight="1" x14ac:dyDescent="0.2">
      <c r="A12" s="167"/>
      <c r="B12" s="127" t="str">
        <f t="shared" si="8"/>
        <v>3Y</v>
      </c>
      <c r="C12" s="239" t="str">
        <f t="shared" si="8"/>
        <v>AM</v>
      </c>
      <c r="D12" s="240" t="str">
        <f t="shared" si="8"/>
        <v>3L</v>
      </c>
      <c r="E12" s="241" t="str">
        <f t="shared" si="3"/>
        <v>GBPAM3L3Y_Quote</v>
      </c>
      <c r="F12" s="241" t="e">
        <f ca="1">_xll.qlSimpleQuote(Currency&amp;$C12&amp;$D12&amp;$B12&amp;QuoteSuffix,,RateTickValue,Permanent,Trigger,ObjectOverwrite)</f>
        <v>#NAME?</v>
      </c>
      <c r="G12" s="242" t="e">
        <f ca="1">_xll.ohRangeRetrieveError(F12)</f>
        <v>#NAME?</v>
      </c>
      <c r="H12" s="205"/>
      <c r="J12" s="167"/>
      <c r="K12" s="254" t="s">
        <v>53</v>
      </c>
      <c r="L12" s="254" t="s">
        <v>180</v>
      </c>
      <c r="M12" s="254" t="s">
        <v>175</v>
      </c>
      <c r="N12" s="255" t="str">
        <f t="shared" si="4"/>
        <v>GBPAM3L3Y</v>
      </c>
      <c r="O12" s="255" t="str">
        <v>GBPAM3L3Y=ICAP</v>
      </c>
      <c r="P12" s="380" t="s">
        <v>210</v>
      </c>
      <c r="Q12" s="380" t="s">
        <v>210</v>
      </c>
      <c r="R12" s="222" t="e">
        <f t="shared" ca="1" si="6"/>
        <v>#NAME?</v>
      </c>
      <c r="S12" s="222" t="e">
        <f t="shared" ca="1" si="5"/>
        <v>#NAME?</v>
      </c>
      <c r="T12" s="253"/>
      <c r="U12" s="129" t="e">
        <v>#NUM!</v>
      </c>
      <c r="V12" s="253"/>
      <c r="W12" s="222" t="e">
        <v>#NUM!</v>
      </c>
      <c r="X12" s="258" t="e">
        <f ca="1">_xll.qlSimpleQuoteSetValue(F12,W12/100,Trigger)</f>
        <v>#NAME?</v>
      </c>
      <c r="Y12" s="168"/>
    </row>
    <row r="13" spans="1:28" ht="11.25" customHeight="1" x14ac:dyDescent="0.2">
      <c r="A13" s="167"/>
      <c r="B13" s="127" t="str">
        <f t="shared" si="8"/>
        <v>4Y</v>
      </c>
      <c r="C13" s="239" t="str">
        <f t="shared" si="8"/>
        <v>AM</v>
      </c>
      <c r="D13" s="240" t="str">
        <f t="shared" si="8"/>
        <v>3L</v>
      </c>
      <c r="E13" s="241" t="str">
        <f t="shared" si="3"/>
        <v>GBPAM3L4Y_Quote</v>
      </c>
      <c r="F13" s="241" t="e">
        <f ca="1">_xll.qlSimpleQuote(Currency&amp;$C13&amp;$D13&amp;$B13&amp;QuoteSuffix,,RateTickValue,Permanent,Trigger,ObjectOverwrite)</f>
        <v>#NAME?</v>
      </c>
      <c r="G13" s="242" t="e">
        <f ca="1">_xll.ohRangeRetrieveError(F13)</f>
        <v>#NAME?</v>
      </c>
      <c r="H13" s="205"/>
      <c r="J13" s="167"/>
      <c r="K13" s="254" t="s">
        <v>52</v>
      </c>
      <c r="L13" s="254" t="s">
        <v>180</v>
      </c>
      <c r="M13" s="254" t="s">
        <v>175</v>
      </c>
      <c r="N13" s="255" t="str">
        <f t="shared" si="4"/>
        <v>GBPAM3L4Y</v>
      </c>
      <c r="O13" s="255" t="str">
        <v>GBPAM3L4Y=ICAP</v>
      </c>
      <c r="P13" s="380" t="s">
        <v>210</v>
      </c>
      <c r="Q13" s="380" t="s">
        <v>210</v>
      </c>
      <c r="R13" s="222" t="e">
        <f t="shared" ca="1" si="6"/>
        <v>#NAME?</v>
      </c>
      <c r="S13" s="222" t="e">
        <f t="shared" ca="1" si="5"/>
        <v>#NAME?</v>
      </c>
      <c r="T13" s="253"/>
      <c r="U13" s="129" t="e">
        <v>#NUM!</v>
      </c>
      <c r="V13" s="253"/>
      <c r="W13" s="222" t="e">
        <v>#NUM!</v>
      </c>
      <c r="X13" s="258" t="e">
        <f ca="1">_xll.qlSimpleQuoteSetValue(F13,W13/100,Trigger)</f>
        <v>#NAME?</v>
      </c>
      <c r="Y13" s="168"/>
    </row>
    <row r="14" spans="1:28" ht="11.25" customHeight="1" x14ac:dyDescent="0.2">
      <c r="A14" s="167"/>
      <c r="B14" s="127" t="str">
        <f t="shared" si="8"/>
        <v>5Y</v>
      </c>
      <c r="C14" s="239" t="str">
        <f t="shared" si="8"/>
        <v>AM</v>
      </c>
      <c r="D14" s="240" t="str">
        <f t="shared" si="8"/>
        <v>3L</v>
      </c>
      <c r="E14" s="241" t="str">
        <f t="shared" si="3"/>
        <v>GBPAM3L5Y_Quote</v>
      </c>
      <c r="F14" s="241" t="e">
        <f ca="1">_xll.qlSimpleQuote(Currency&amp;$C14&amp;$D14&amp;$B14&amp;QuoteSuffix,,RateTickValue,Permanent,Trigger,ObjectOverwrite)</f>
        <v>#NAME?</v>
      </c>
      <c r="G14" s="242" t="e">
        <f ca="1">_xll.ohRangeRetrieveError(F14)</f>
        <v>#NAME?</v>
      </c>
      <c r="H14" s="205"/>
      <c r="J14" s="167"/>
      <c r="K14" s="254" t="s">
        <v>51</v>
      </c>
      <c r="L14" s="254" t="s">
        <v>180</v>
      </c>
      <c r="M14" s="254" t="s">
        <v>175</v>
      </c>
      <c r="N14" s="255" t="str">
        <f t="shared" si="4"/>
        <v>GBPAM3L5Y</v>
      </c>
      <c r="O14" s="255" t="str">
        <v>GBPAM3L5Y=ICAP</v>
      </c>
      <c r="P14" s="380" t="s">
        <v>210</v>
      </c>
      <c r="Q14" s="380" t="s">
        <v>210</v>
      </c>
      <c r="R14" s="222" t="e">
        <f t="shared" ca="1" si="6"/>
        <v>#NAME?</v>
      </c>
      <c r="S14" s="222" t="e">
        <f t="shared" ca="1" si="5"/>
        <v>#NAME?</v>
      </c>
      <c r="T14" s="253"/>
      <c r="U14" s="129" t="e">
        <v>#NUM!</v>
      </c>
      <c r="V14" s="253"/>
      <c r="W14" s="222" t="e">
        <v>#NUM!</v>
      </c>
      <c r="X14" s="258" t="e">
        <f ca="1">_xll.qlSimpleQuoteSetValue(F14,W14/100,Trigger)</f>
        <v>#NAME?</v>
      </c>
      <c r="Y14" s="168"/>
    </row>
    <row r="15" spans="1:28" ht="11.25" customHeight="1" x14ac:dyDescent="0.2">
      <c r="A15" s="167"/>
      <c r="B15" s="127" t="str">
        <f t="shared" si="8"/>
        <v>6Y</v>
      </c>
      <c r="C15" s="239" t="str">
        <f t="shared" si="8"/>
        <v>AM</v>
      </c>
      <c r="D15" s="240" t="str">
        <f t="shared" si="8"/>
        <v>3L</v>
      </c>
      <c r="E15" s="241" t="str">
        <f t="shared" si="3"/>
        <v>GBPAM3L6Y_Quote</v>
      </c>
      <c r="F15" s="241" t="e">
        <f ca="1">_xll.qlSimpleQuote(Currency&amp;$C15&amp;$D15&amp;$B15&amp;QuoteSuffix,,RateTickValue,Permanent,Trigger,ObjectOverwrite)</f>
        <v>#NAME?</v>
      </c>
      <c r="G15" s="242" t="e">
        <f ca="1">_xll.ohRangeRetrieveError(F15)</f>
        <v>#NAME?</v>
      </c>
      <c r="H15" s="205"/>
      <c r="J15" s="167"/>
      <c r="K15" s="254" t="s">
        <v>50</v>
      </c>
      <c r="L15" s="254" t="s">
        <v>180</v>
      </c>
      <c r="M15" s="254" t="s">
        <v>175</v>
      </c>
      <c r="N15" s="255" t="str">
        <f t="shared" si="4"/>
        <v>GBPAM3L6Y</v>
      </c>
      <c r="O15" s="255" t="str">
        <v>GBPAM3L6Y=ICAP</v>
      </c>
      <c r="P15" s="380" t="s">
        <v>210</v>
      </c>
      <c r="Q15" s="380" t="s">
        <v>210</v>
      </c>
      <c r="R15" s="222" t="e">
        <f t="shared" ca="1" si="6"/>
        <v>#NAME?</v>
      </c>
      <c r="S15" s="222" t="e">
        <f t="shared" ca="1" si="5"/>
        <v>#NAME?</v>
      </c>
      <c r="T15" s="253"/>
      <c r="U15" s="129" t="e">
        <v>#NUM!</v>
      </c>
      <c r="V15" s="253"/>
      <c r="W15" s="222" t="e">
        <v>#NUM!</v>
      </c>
      <c r="X15" s="258" t="e">
        <f ca="1">_xll.qlSimpleQuoteSetValue(F15,W15/100,Trigger)</f>
        <v>#NAME?</v>
      </c>
      <c r="Y15" s="168"/>
    </row>
    <row r="16" spans="1:28" ht="11.25" customHeight="1" x14ac:dyDescent="0.2">
      <c r="A16" s="167"/>
      <c r="B16" s="127" t="str">
        <f t="shared" si="8"/>
        <v>7Y</v>
      </c>
      <c r="C16" s="239" t="str">
        <f t="shared" si="8"/>
        <v>AM</v>
      </c>
      <c r="D16" s="240" t="str">
        <f t="shared" si="8"/>
        <v>3L</v>
      </c>
      <c r="E16" s="241" t="str">
        <f t="shared" si="3"/>
        <v>GBPAM3L7Y_Quote</v>
      </c>
      <c r="F16" s="241" t="e">
        <f ca="1">_xll.qlSimpleQuote(Currency&amp;$C16&amp;$D16&amp;$B16&amp;QuoteSuffix,,RateTickValue,Permanent,Trigger,ObjectOverwrite)</f>
        <v>#NAME?</v>
      </c>
      <c r="G16" s="242" t="e">
        <f ca="1">_xll.ohRangeRetrieveError(F16)</f>
        <v>#NAME?</v>
      </c>
      <c r="H16" s="205"/>
      <c r="J16" s="167"/>
      <c r="K16" s="254" t="s">
        <v>49</v>
      </c>
      <c r="L16" s="254" t="s">
        <v>180</v>
      </c>
      <c r="M16" s="254" t="s">
        <v>175</v>
      </c>
      <c r="N16" s="255" t="str">
        <f t="shared" si="4"/>
        <v>GBPAM3L7Y</v>
      </c>
      <c r="O16" s="255" t="str">
        <v>GBPAM3L7Y=ICAP</v>
      </c>
      <c r="P16" s="380" t="s">
        <v>210</v>
      </c>
      <c r="Q16" s="380" t="s">
        <v>210</v>
      </c>
      <c r="R16" s="222" t="e">
        <f t="shared" ca="1" si="6"/>
        <v>#NAME?</v>
      </c>
      <c r="S16" s="222" t="e">
        <f t="shared" ca="1" si="5"/>
        <v>#NAME?</v>
      </c>
      <c r="T16" s="253"/>
      <c r="U16" s="129" t="e">
        <v>#NUM!</v>
      </c>
      <c r="V16" s="253"/>
      <c r="W16" s="222" t="e">
        <v>#NUM!</v>
      </c>
      <c r="X16" s="258" t="e">
        <f ca="1">_xll.qlSimpleQuoteSetValue(F16,W16/100,Trigger)</f>
        <v>#NAME?</v>
      </c>
      <c r="Y16" s="168"/>
    </row>
    <row r="17" spans="1:25" ht="11.25" customHeight="1" x14ac:dyDescent="0.2">
      <c r="A17" s="167"/>
      <c r="B17" s="127" t="str">
        <f t="shared" si="8"/>
        <v>8Y</v>
      </c>
      <c r="C17" s="239" t="str">
        <f t="shared" si="8"/>
        <v>AM</v>
      </c>
      <c r="D17" s="240" t="str">
        <f t="shared" si="8"/>
        <v>3L</v>
      </c>
      <c r="E17" s="241" t="str">
        <f t="shared" si="3"/>
        <v>GBPAM3L8Y_Quote</v>
      </c>
      <c r="F17" s="241" t="e">
        <f ca="1">_xll.qlSimpleQuote(Currency&amp;$C17&amp;$D17&amp;$B17&amp;QuoteSuffix,,RateTickValue,Permanent,Trigger,ObjectOverwrite)</f>
        <v>#NAME?</v>
      </c>
      <c r="G17" s="242" t="e">
        <f ca="1">_xll.ohRangeRetrieveError(F17)</f>
        <v>#NAME?</v>
      </c>
      <c r="H17" s="205"/>
      <c r="J17" s="167"/>
      <c r="K17" s="254" t="s">
        <v>48</v>
      </c>
      <c r="L17" s="254" t="s">
        <v>180</v>
      </c>
      <c r="M17" s="254" t="s">
        <v>175</v>
      </c>
      <c r="N17" s="255" t="str">
        <f t="shared" si="4"/>
        <v>GBPAM3L8Y</v>
      </c>
      <c r="O17" s="255" t="str">
        <v>GBPAM3L8Y=ICAP</v>
      </c>
      <c r="P17" s="380" t="s">
        <v>210</v>
      </c>
      <c r="Q17" s="380" t="s">
        <v>210</v>
      </c>
      <c r="R17" s="222" t="e">
        <f t="shared" ca="1" si="6"/>
        <v>#NAME?</v>
      </c>
      <c r="S17" s="222" t="e">
        <f t="shared" ca="1" si="5"/>
        <v>#NAME?</v>
      </c>
      <c r="T17" s="253"/>
      <c r="U17" s="129" t="e">
        <v>#NUM!</v>
      </c>
      <c r="V17" s="253"/>
      <c r="W17" s="222" t="e">
        <v>#NUM!</v>
      </c>
      <c r="X17" s="258" t="e">
        <f ca="1">_xll.qlSimpleQuoteSetValue(F17,W17/100,Trigger)</f>
        <v>#NAME?</v>
      </c>
      <c r="Y17" s="168"/>
    </row>
    <row r="18" spans="1:25" ht="11.25" customHeight="1" x14ac:dyDescent="0.2">
      <c r="A18" s="167"/>
      <c r="B18" s="127" t="str">
        <f t="shared" si="8"/>
        <v>9Y</v>
      </c>
      <c r="C18" s="239" t="str">
        <f t="shared" si="8"/>
        <v>AM</v>
      </c>
      <c r="D18" s="240" t="str">
        <f t="shared" si="8"/>
        <v>3L</v>
      </c>
      <c r="E18" s="241" t="str">
        <f t="shared" si="3"/>
        <v>GBPAM3L9Y_Quote</v>
      </c>
      <c r="F18" s="241" t="e">
        <f ca="1">_xll.qlSimpleQuote(Currency&amp;$C18&amp;$D18&amp;$B18&amp;QuoteSuffix,,RateTickValue,Permanent,Trigger,ObjectOverwrite)</f>
        <v>#NAME?</v>
      </c>
      <c r="G18" s="242" t="e">
        <f ca="1">_xll.ohRangeRetrieveError(F18)</f>
        <v>#NAME?</v>
      </c>
      <c r="H18" s="205"/>
      <c r="J18" s="167"/>
      <c r="K18" s="254" t="s">
        <v>47</v>
      </c>
      <c r="L18" s="254" t="s">
        <v>180</v>
      </c>
      <c r="M18" s="254" t="s">
        <v>175</v>
      </c>
      <c r="N18" s="255" t="str">
        <f t="shared" si="4"/>
        <v>GBPAM3L9Y</v>
      </c>
      <c r="O18" s="255" t="str">
        <v>GBPAM3L9Y=ICAP</v>
      </c>
      <c r="P18" s="380" t="s">
        <v>210</v>
      </c>
      <c r="Q18" s="380" t="s">
        <v>210</v>
      </c>
      <c r="R18" s="222" t="e">
        <f t="shared" ca="1" si="6"/>
        <v>#NAME?</v>
      </c>
      <c r="S18" s="222" t="e">
        <f t="shared" ca="1" si="5"/>
        <v>#NAME?</v>
      </c>
      <c r="T18" s="253"/>
      <c r="U18" s="129" t="e">
        <v>#NUM!</v>
      </c>
      <c r="V18" s="253"/>
      <c r="W18" s="222" t="e">
        <v>#NUM!</v>
      </c>
      <c r="X18" s="258" t="e">
        <f ca="1">_xll.qlSimpleQuoteSetValue(F18,W18/100,Trigger)</f>
        <v>#NAME?</v>
      </c>
      <c r="Y18" s="168"/>
    </row>
    <row r="19" spans="1:25" ht="11.25" customHeight="1" x14ac:dyDescent="0.2">
      <c r="A19" s="167"/>
      <c r="B19" s="127" t="str">
        <f t="shared" si="8"/>
        <v>10Y</v>
      </c>
      <c r="C19" s="239" t="str">
        <f t="shared" si="8"/>
        <v>AM</v>
      </c>
      <c r="D19" s="240" t="str">
        <f t="shared" si="8"/>
        <v>3L</v>
      </c>
      <c r="E19" s="241" t="str">
        <f t="shared" si="3"/>
        <v>GBPAM3L10Y_Quote</v>
      </c>
      <c r="F19" s="241" t="e">
        <f ca="1">_xll.qlSimpleQuote(Currency&amp;$C19&amp;$D19&amp;$B19&amp;QuoteSuffix,,RateTickValue,Permanent,Trigger,ObjectOverwrite)</f>
        <v>#NAME?</v>
      </c>
      <c r="G19" s="242" t="e">
        <f ca="1">_xll.ohRangeRetrieveError(F19)</f>
        <v>#NAME?</v>
      </c>
      <c r="H19" s="205"/>
      <c r="J19" s="167"/>
      <c r="K19" s="254" t="s">
        <v>46</v>
      </c>
      <c r="L19" s="254" t="s">
        <v>180</v>
      </c>
      <c r="M19" s="254" t="s">
        <v>175</v>
      </c>
      <c r="N19" s="255" t="str">
        <f t="shared" si="4"/>
        <v>GBPAM3L10Y</v>
      </c>
      <c r="O19" s="255" t="str">
        <v>GBPAM3L10Y=ICAP</v>
      </c>
      <c r="P19" s="380" t="s">
        <v>210</v>
      </c>
      <c r="Q19" s="380" t="s">
        <v>210</v>
      </c>
      <c r="R19" s="222" t="e">
        <f t="shared" ca="1" si="6"/>
        <v>#NAME?</v>
      </c>
      <c r="S19" s="222" t="e">
        <f t="shared" ca="1" si="5"/>
        <v>#NAME?</v>
      </c>
      <c r="T19" s="253"/>
      <c r="U19" s="129" t="e">
        <v>#NUM!</v>
      </c>
      <c r="V19" s="253"/>
      <c r="W19" s="222" t="e">
        <v>#NUM!</v>
      </c>
      <c r="X19" s="258" t="e">
        <f ca="1">_xll.qlSimpleQuoteSetValue(F19,W19/100,Trigger)</f>
        <v>#NAME?</v>
      </c>
      <c r="Y19" s="168"/>
    </row>
    <row r="20" spans="1:25" ht="11.25" customHeight="1" x14ac:dyDescent="0.2">
      <c r="A20" s="167"/>
      <c r="B20" s="127" t="str">
        <f t="shared" si="8"/>
        <v>11Y</v>
      </c>
      <c r="C20" s="239" t="str">
        <f t="shared" si="8"/>
        <v>AM</v>
      </c>
      <c r="D20" s="240" t="str">
        <f t="shared" si="8"/>
        <v>3L</v>
      </c>
      <c r="E20" s="241" t="str">
        <f t="shared" si="3"/>
        <v>GBPAM3L11Y_Quote</v>
      </c>
      <c r="F20" s="241" t="e">
        <f ca="1">_xll.qlSimpleQuote(Currency&amp;$C20&amp;$D20&amp;$B20&amp;QuoteSuffix,,RateTickValue,Permanent,Trigger,ObjectOverwrite)</f>
        <v>#NAME?</v>
      </c>
      <c r="G20" s="242" t="e">
        <f ca="1">_xll.ohRangeRetrieveError(F20)</f>
        <v>#NAME?</v>
      </c>
      <c r="H20" s="205"/>
      <c r="J20" s="167"/>
      <c r="K20" s="254" t="s">
        <v>45</v>
      </c>
      <c r="L20" s="254" t="s">
        <v>180</v>
      </c>
      <c r="M20" s="254" t="s">
        <v>175</v>
      </c>
      <c r="N20" s="255" t="str">
        <f t="shared" si="4"/>
        <v>GBPAM3L11Y</v>
      </c>
      <c r="O20" s="255" t="str">
        <v>GBPAM3L11Y=ICAP</v>
      </c>
      <c r="P20" s="380" t="s">
        <v>210</v>
      </c>
      <c r="Q20" s="380" t="s">
        <v>210</v>
      </c>
      <c r="R20" s="222" t="e">
        <f t="shared" ca="1" si="6"/>
        <v>#NAME?</v>
      </c>
      <c r="S20" s="222" t="e">
        <f t="shared" ca="1" si="5"/>
        <v>#NAME?</v>
      </c>
      <c r="T20" s="253"/>
      <c r="U20" s="129" t="e">
        <v>#NUM!</v>
      </c>
      <c r="V20" s="253"/>
      <c r="W20" s="222" t="e">
        <v>#NUM!</v>
      </c>
      <c r="X20" s="258" t="e">
        <f ca="1">_xll.qlSimpleQuoteSetValue(F20,W20/100,Trigger)</f>
        <v>#NAME?</v>
      </c>
      <c r="Y20" s="168"/>
    </row>
    <row r="21" spans="1:25" ht="11.25" customHeight="1" x14ac:dyDescent="0.2">
      <c r="A21" s="167"/>
      <c r="B21" s="127" t="str">
        <f t="shared" si="8"/>
        <v>12Y</v>
      </c>
      <c r="C21" s="239" t="str">
        <f t="shared" si="8"/>
        <v>AM</v>
      </c>
      <c r="D21" s="240" t="str">
        <f t="shared" si="8"/>
        <v>3L</v>
      </c>
      <c r="E21" s="241" t="str">
        <f t="shared" si="3"/>
        <v>GBPAM3L12Y_Quote</v>
      </c>
      <c r="F21" s="241" t="e">
        <f ca="1">_xll.qlSimpleQuote(Currency&amp;$C21&amp;$D21&amp;$B21&amp;QuoteSuffix,,RateTickValue,Permanent,Trigger,ObjectOverwrite)</f>
        <v>#NAME?</v>
      </c>
      <c r="G21" s="242" t="e">
        <f ca="1">_xll.ohRangeRetrieveError(F21)</f>
        <v>#NAME?</v>
      </c>
      <c r="H21" s="205"/>
      <c r="J21" s="167"/>
      <c r="K21" s="254" t="s">
        <v>44</v>
      </c>
      <c r="L21" s="254" t="s">
        <v>180</v>
      </c>
      <c r="M21" s="254" t="s">
        <v>175</v>
      </c>
      <c r="N21" s="255" t="str">
        <f t="shared" si="4"/>
        <v>GBPAM3L12Y</v>
      </c>
      <c r="O21" s="255" t="str">
        <v>GBPAM3L12Y=ICAP</v>
      </c>
      <c r="P21" s="380" t="s">
        <v>210</v>
      </c>
      <c r="Q21" s="380" t="s">
        <v>210</v>
      </c>
      <c r="R21" s="222" t="e">
        <f t="shared" ca="1" si="6"/>
        <v>#NAME?</v>
      </c>
      <c r="S21" s="222" t="e">
        <f t="shared" ca="1" si="5"/>
        <v>#NAME?</v>
      </c>
      <c r="T21" s="253"/>
      <c r="U21" s="129" t="e">
        <v>#NUM!</v>
      </c>
      <c r="V21" s="253"/>
      <c r="W21" s="222" t="e">
        <v>#NUM!</v>
      </c>
      <c r="X21" s="258" t="e">
        <f ca="1">_xll.qlSimpleQuoteSetValue(F21,W21/100,Trigger)</f>
        <v>#NAME?</v>
      </c>
      <c r="Y21" s="168"/>
    </row>
    <row r="22" spans="1:25" ht="11.25" customHeight="1" x14ac:dyDescent="0.2">
      <c r="A22" s="167"/>
      <c r="B22" s="127" t="str">
        <f t="shared" si="8"/>
        <v>13Y</v>
      </c>
      <c r="C22" s="239" t="str">
        <f t="shared" si="8"/>
        <v>AM</v>
      </c>
      <c r="D22" s="240" t="str">
        <f t="shared" si="8"/>
        <v>3L</v>
      </c>
      <c r="E22" s="241" t="str">
        <f t="shared" si="3"/>
        <v>GBPAM3L13Y_Quote</v>
      </c>
      <c r="F22" s="241" t="e">
        <f ca="1">_xll.qlSimpleQuote(Currency&amp;$C22&amp;$D22&amp;$B22&amp;QuoteSuffix,,RateTickValue,Permanent,Trigger,ObjectOverwrite)</f>
        <v>#NAME?</v>
      </c>
      <c r="G22" s="242" t="e">
        <f ca="1">_xll.ohRangeRetrieveError(F22)</f>
        <v>#NAME?</v>
      </c>
      <c r="H22" s="205"/>
      <c r="J22" s="167"/>
      <c r="K22" s="254" t="s">
        <v>43</v>
      </c>
      <c r="L22" s="254" t="s">
        <v>180</v>
      </c>
      <c r="M22" s="254" t="s">
        <v>175</v>
      </c>
      <c r="N22" s="255" t="str">
        <f t="shared" si="4"/>
        <v>GBPAM3L13Y</v>
      </c>
      <c r="O22" s="255" t="str">
        <v>GBPAM3L13Y=ICAP</v>
      </c>
      <c r="P22" s="380" t="s">
        <v>210</v>
      </c>
      <c r="Q22" s="380" t="s">
        <v>210</v>
      </c>
      <c r="R22" s="222" t="e">
        <f t="shared" ca="1" si="6"/>
        <v>#NAME?</v>
      </c>
      <c r="S22" s="222" t="e">
        <f t="shared" ca="1" si="5"/>
        <v>#NAME?</v>
      </c>
      <c r="T22" s="253"/>
      <c r="U22" s="129" t="e">
        <v>#NUM!</v>
      </c>
      <c r="V22" s="253"/>
      <c r="W22" s="222" t="e">
        <v>#NUM!</v>
      </c>
      <c r="X22" s="258" t="e">
        <f ca="1">_xll.qlSimpleQuoteSetValue(F22,W22/100,Trigger)</f>
        <v>#NAME?</v>
      </c>
      <c r="Y22" s="168"/>
    </row>
    <row r="23" spans="1:25" ht="11.25" customHeight="1" x14ac:dyDescent="0.2">
      <c r="A23" s="167"/>
      <c r="B23" s="127" t="str">
        <f t="shared" si="8"/>
        <v>14Y</v>
      </c>
      <c r="C23" s="239" t="str">
        <f t="shared" si="8"/>
        <v>AM</v>
      </c>
      <c r="D23" s="240" t="str">
        <f t="shared" si="8"/>
        <v>3L</v>
      </c>
      <c r="E23" s="241" t="str">
        <f t="shared" si="3"/>
        <v>GBPAM3L14Y_Quote</v>
      </c>
      <c r="F23" s="241" t="e">
        <f ca="1">_xll.qlSimpleQuote(Currency&amp;$C23&amp;$D23&amp;$B23&amp;QuoteSuffix,,RateTickValue,Permanent,Trigger,ObjectOverwrite)</f>
        <v>#NAME?</v>
      </c>
      <c r="G23" s="242" t="e">
        <f ca="1">_xll.ohRangeRetrieveError(F23)</f>
        <v>#NAME?</v>
      </c>
      <c r="H23" s="205"/>
      <c r="J23" s="167"/>
      <c r="K23" s="254" t="s">
        <v>42</v>
      </c>
      <c r="L23" s="254" t="s">
        <v>180</v>
      </c>
      <c r="M23" s="254" t="s">
        <v>175</v>
      </c>
      <c r="N23" s="255" t="str">
        <f t="shared" si="4"/>
        <v>GBPAM3L14Y</v>
      </c>
      <c r="O23" s="255" t="str">
        <v>GBPAM3L14Y=ICAP</v>
      </c>
      <c r="P23" s="380" t="s">
        <v>210</v>
      </c>
      <c r="Q23" s="380" t="s">
        <v>210</v>
      </c>
      <c r="R23" s="222" t="e">
        <f t="shared" ca="1" si="6"/>
        <v>#NAME?</v>
      </c>
      <c r="S23" s="222" t="e">
        <f t="shared" ca="1" si="5"/>
        <v>#NAME?</v>
      </c>
      <c r="T23" s="253"/>
      <c r="U23" s="129" t="e">
        <v>#NUM!</v>
      </c>
      <c r="V23" s="253"/>
      <c r="W23" s="222" t="e">
        <v>#NUM!</v>
      </c>
      <c r="X23" s="258" t="e">
        <f ca="1">_xll.qlSimpleQuoteSetValue(F23,W23/100,Trigger)</f>
        <v>#NAME?</v>
      </c>
      <c r="Y23" s="168"/>
    </row>
    <row r="24" spans="1:25" ht="11.25" customHeight="1" x14ac:dyDescent="0.2">
      <c r="A24" s="167"/>
      <c r="B24" s="127" t="str">
        <f t="shared" si="8"/>
        <v>15Y</v>
      </c>
      <c r="C24" s="239" t="str">
        <f t="shared" si="8"/>
        <v>AM</v>
      </c>
      <c r="D24" s="240" t="str">
        <f t="shared" si="8"/>
        <v>3L</v>
      </c>
      <c r="E24" s="241" t="str">
        <f t="shared" si="3"/>
        <v>GBPAM3L15Y_Quote</v>
      </c>
      <c r="F24" s="241" t="e">
        <f ca="1">_xll.qlSimpleQuote(Currency&amp;$C24&amp;$D24&amp;$B24&amp;QuoteSuffix,,RateTickValue,Permanent,Trigger,ObjectOverwrite)</f>
        <v>#NAME?</v>
      </c>
      <c r="G24" s="242" t="e">
        <f ca="1">_xll.ohRangeRetrieveError(F24)</f>
        <v>#NAME?</v>
      </c>
      <c r="H24" s="205"/>
      <c r="J24" s="167"/>
      <c r="K24" s="254" t="s">
        <v>41</v>
      </c>
      <c r="L24" s="254" t="s">
        <v>180</v>
      </c>
      <c r="M24" s="254" t="s">
        <v>175</v>
      </c>
      <c r="N24" s="255" t="str">
        <f t="shared" si="4"/>
        <v>GBPAM3L15Y</v>
      </c>
      <c r="O24" s="255" t="str">
        <v>GBPAM3L15Y=ICAP</v>
      </c>
      <c r="P24" s="380" t="s">
        <v>210</v>
      </c>
      <c r="Q24" s="380" t="s">
        <v>210</v>
      </c>
      <c r="R24" s="222" t="e">
        <f t="shared" ca="1" si="6"/>
        <v>#NAME?</v>
      </c>
      <c r="S24" s="222" t="e">
        <f t="shared" ca="1" si="5"/>
        <v>#NAME?</v>
      </c>
      <c r="T24" s="253"/>
      <c r="U24" s="129" t="e">
        <v>#NUM!</v>
      </c>
      <c r="V24" s="253"/>
      <c r="W24" s="222" t="e">
        <v>#NUM!</v>
      </c>
      <c r="X24" s="258" t="e">
        <f ca="1">_xll.qlSimpleQuoteSetValue(F24,W24/100,Trigger)</f>
        <v>#NAME?</v>
      </c>
      <c r="Y24" s="168"/>
    </row>
    <row r="25" spans="1:25" ht="11.25" customHeight="1" x14ac:dyDescent="0.2">
      <c r="A25" s="167"/>
      <c r="B25" s="127" t="str">
        <f t="shared" si="8"/>
        <v>16Y</v>
      </c>
      <c r="C25" s="239" t="str">
        <f t="shared" si="8"/>
        <v>AM</v>
      </c>
      <c r="D25" s="240" t="str">
        <f t="shared" si="8"/>
        <v>3L</v>
      </c>
      <c r="E25" s="241" t="str">
        <f t="shared" si="3"/>
        <v>GBPAM3L16Y_Quote</v>
      </c>
      <c r="F25" s="241" t="e">
        <f ca="1">_xll.qlSimpleQuote(Currency&amp;$C25&amp;$D25&amp;$B25&amp;QuoteSuffix,,RateTickValue,Permanent,Trigger,ObjectOverwrite)</f>
        <v>#NAME?</v>
      </c>
      <c r="G25" s="242" t="e">
        <f ca="1">_xll.ohRangeRetrieveError(F25)</f>
        <v>#NAME?</v>
      </c>
      <c r="H25" s="205"/>
      <c r="J25" s="167"/>
      <c r="K25" s="254" t="s">
        <v>40</v>
      </c>
      <c r="L25" s="254" t="s">
        <v>180</v>
      </c>
      <c r="M25" s="254" t="s">
        <v>175</v>
      </c>
      <c r="N25" s="255" t="str">
        <f t="shared" si="4"/>
        <v>GBPAM3L16Y</v>
      </c>
      <c r="O25" s="255" t="str">
        <v>GBPAM3L16Y=ICAP</v>
      </c>
      <c r="P25" s="380" t="s">
        <v>210</v>
      </c>
      <c r="Q25" s="380" t="s">
        <v>210</v>
      </c>
      <c r="R25" s="222" t="e">
        <f t="shared" ca="1" si="6"/>
        <v>#NAME?</v>
      </c>
      <c r="S25" s="222" t="e">
        <f t="shared" ca="1" si="5"/>
        <v>#NAME?</v>
      </c>
      <c r="T25" s="253"/>
      <c r="U25" s="129" t="e">
        <v>#NUM!</v>
      </c>
      <c r="V25" s="253"/>
      <c r="W25" s="222" t="e">
        <v>#NUM!</v>
      </c>
      <c r="X25" s="258" t="e">
        <f ca="1">_xll.qlSimpleQuoteSetValue(F25,W25/100,Trigger)</f>
        <v>#NAME?</v>
      </c>
      <c r="Y25" s="168"/>
    </row>
    <row r="26" spans="1:25" ht="11.25" customHeight="1" x14ac:dyDescent="0.2">
      <c r="A26" s="167"/>
      <c r="B26" s="127" t="str">
        <f t="shared" si="8"/>
        <v>17Y</v>
      </c>
      <c r="C26" s="239" t="str">
        <f t="shared" si="8"/>
        <v>AM</v>
      </c>
      <c r="D26" s="240" t="str">
        <f t="shared" si="8"/>
        <v>3L</v>
      </c>
      <c r="E26" s="241" t="str">
        <f t="shared" si="3"/>
        <v>GBPAM3L17Y_Quote</v>
      </c>
      <c r="F26" s="241" t="e">
        <f ca="1">_xll.qlSimpleQuote(Currency&amp;$C26&amp;$D26&amp;$B26&amp;QuoteSuffix,,RateTickValue,Permanent,Trigger,ObjectOverwrite)</f>
        <v>#NAME?</v>
      </c>
      <c r="G26" s="242" t="e">
        <f ca="1">_xll.ohRangeRetrieveError(F26)</f>
        <v>#NAME?</v>
      </c>
      <c r="H26" s="205"/>
      <c r="J26" s="167"/>
      <c r="K26" s="254" t="s">
        <v>39</v>
      </c>
      <c r="L26" s="254" t="s">
        <v>180</v>
      </c>
      <c r="M26" s="254" t="s">
        <v>175</v>
      </c>
      <c r="N26" s="255" t="str">
        <f t="shared" si="4"/>
        <v>GBPAM3L17Y</v>
      </c>
      <c r="O26" s="255" t="str">
        <v>GBPAM3L17Y=ICAP</v>
      </c>
      <c r="P26" s="380" t="s">
        <v>210</v>
      </c>
      <c r="Q26" s="380" t="s">
        <v>210</v>
      </c>
      <c r="R26" s="222" t="e">
        <f t="shared" ca="1" si="6"/>
        <v>#NAME?</v>
      </c>
      <c r="S26" s="222" t="e">
        <f t="shared" ca="1" si="5"/>
        <v>#NAME?</v>
      </c>
      <c r="T26" s="253"/>
      <c r="U26" s="129" t="e">
        <v>#NUM!</v>
      </c>
      <c r="V26" s="253"/>
      <c r="W26" s="222" t="e">
        <v>#NUM!</v>
      </c>
      <c r="X26" s="258" t="e">
        <f ca="1">_xll.qlSimpleQuoteSetValue(F26,W26/100,Trigger)</f>
        <v>#NAME?</v>
      </c>
      <c r="Y26" s="168"/>
    </row>
    <row r="27" spans="1:25" ht="11.25" customHeight="1" x14ac:dyDescent="0.2">
      <c r="A27" s="167"/>
      <c r="B27" s="127" t="str">
        <f t="shared" si="8"/>
        <v>18Y</v>
      </c>
      <c r="C27" s="239" t="str">
        <f t="shared" si="8"/>
        <v>AM</v>
      </c>
      <c r="D27" s="240" t="str">
        <f t="shared" si="8"/>
        <v>3L</v>
      </c>
      <c r="E27" s="241" t="str">
        <f t="shared" si="3"/>
        <v>GBPAM3L18Y_Quote</v>
      </c>
      <c r="F27" s="241" t="e">
        <f ca="1">_xll.qlSimpleQuote(Currency&amp;$C27&amp;$D27&amp;$B27&amp;QuoteSuffix,,RateTickValue,Permanent,Trigger,ObjectOverwrite)</f>
        <v>#NAME?</v>
      </c>
      <c r="G27" s="242" t="e">
        <f ca="1">_xll.ohRangeRetrieveError(F27)</f>
        <v>#NAME?</v>
      </c>
      <c r="H27" s="205"/>
      <c r="J27" s="167"/>
      <c r="K27" s="254" t="s">
        <v>38</v>
      </c>
      <c r="L27" s="254" t="s">
        <v>180</v>
      </c>
      <c r="M27" s="254" t="s">
        <v>175</v>
      </c>
      <c r="N27" s="255" t="str">
        <f t="shared" si="4"/>
        <v>GBPAM3L18Y</v>
      </c>
      <c r="O27" s="255" t="str">
        <v>GBPAM3L18Y=ICAP</v>
      </c>
      <c r="P27" s="380" t="s">
        <v>210</v>
      </c>
      <c r="Q27" s="380" t="s">
        <v>210</v>
      </c>
      <c r="R27" s="222" t="e">
        <f t="shared" ca="1" si="6"/>
        <v>#NAME?</v>
      </c>
      <c r="S27" s="222" t="e">
        <f t="shared" ca="1" si="5"/>
        <v>#NAME?</v>
      </c>
      <c r="T27" s="253"/>
      <c r="U27" s="129" t="e">
        <v>#NUM!</v>
      </c>
      <c r="V27" s="253"/>
      <c r="W27" s="222" t="e">
        <v>#NUM!</v>
      </c>
      <c r="X27" s="258" t="e">
        <f ca="1">_xll.qlSimpleQuoteSetValue(F27,W27/100,Trigger)</f>
        <v>#NAME?</v>
      </c>
      <c r="Y27" s="168"/>
    </row>
    <row r="28" spans="1:25" ht="11.25" customHeight="1" x14ac:dyDescent="0.2">
      <c r="A28" s="167"/>
      <c r="B28" s="127" t="str">
        <f t="shared" si="8"/>
        <v>19Y</v>
      </c>
      <c r="C28" s="239" t="str">
        <f t="shared" si="8"/>
        <v>AM</v>
      </c>
      <c r="D28" s="240" t="str">
        <f t="shared" si="8"/>
        <v>3L</v>
      </c>
      <c r="E28" s="241" t="str">
        <f t="shared" si="3"/>
        <v>GBPAM3L19Y_Quote</v>
      </c>
      <c r="F28" s="241" t="e">
        <f ca="1">_xll.qlSimpleQuote(Currency&amp;$C28&amp;$D28&amp;$B28&amp;QuoteSuffix,,RateTickValue,Permanent,Trigger,ObjectOverwrite)</f>
        <v>#NAME?</v>
      </c>
      <c r="G28" s="242" t="e">
        <f ca="1">_xll.ohRangeRetrieveError(F28)</f>
        <v>#NAME?</v>
      </c>
      <c r="H28" s="205"/>
      <c r="J28" s="167"/>
      <c r="K28" s="254" t="s">
        <v>37</v>
      </c>
      <c r="L28" s="254" t="s">
        <v>180</v>
      </c>
      <c r="M28" s="254" t="s">
        <v>175</v>
      </c>
      <c r="N28" s="255" t="str">
        <f t="shared" si="4"/>
        <v>GBPAM3L19Y</v>
      </c>
      <c r="O28" s="255" t="str">
        <v>GBPAM3L19Y=ICAP</v>
      </c>
      <c r="P28" s="380" t="s">
        <v>210</v>
      </c>
      <c r="Q28" s="380" t="s">
        <v>210</v>
      </c>
      <c r="R28" s="222" t="e">
        <f t="shared" ca="1" si="6"/>
        <v>#NAME?</v>
      </c>
      <c r="S28" s="222" t="e">
        <f t="shared" ca="1" si="5"/>
        <v>#NAME?</v>
      </c>
      <c r="T28" s="253"/>
      <c r="U28" s="129" t="e">
        <v>#NUM!</v>
      </c>
      <c r="V28" s="253"/>
      <c r="W28" s="222" t="e">
        <v>#NUM!</v>
      </c>
      <c r="X28" s="258" t="e">
        <f ca="1">_xll.qlSimpleQuoteSetValue(F28,W28/100,Trigger)</f>
        <v>#NAME?</v>
      </c>
      <c r="Y28" s="168"/>
    </row>
    <row r="29" spans="1:25" ht="11.25" customHeight="1" x14ac:dyDescent="0.2">
      <c r="A29" s="167"/>
      <c r="B29" s="127" t="str">
        <f t="shared" si="8"/>
        <v>20Y</v>
      </c>
      <c r="C29" s="239" t="str">
        <f t="shared" si="8"/>
        <v>AM</v>
      </c>
      <c r="D29" s="240" t="str">
        <f t="shared" si="8"/>
        <v>3L</v>
      </c>
      <c r="E29" s="241" t="str">
        <f t="shared" si="3"/>
        <v>GBPAM3L20Y_Quote</v>
      </c>
      <c r="F29" s="241" t="e">
        <f ca="1">_xll.qlSimpleQuote(Currency&amp;$C29&amp;$D29&amp;$B29&amp;QuoteSuffix,,RateTickValue,Permanent,Trigger,ObjectOverwrite)</f>
        <v>#NAME?</v>
      </c>
      <c r="G29" s="242" t="e">
        <f ca="1">_xll.ohRangeRetrieveError(F29)</f>
        <v>#NAME?</v>
      </c>
      <c r="H29" s="205"/>
      <c r="J29" s="167"/>
      <c r="K29" s="254" t="s">
        <v>36</v>
      </c>
      <c r="L29" s="254" t="s">
        <v>180</v>
      </c>
      <c r="M29" s="254" t="s">
        <v>175</v>
      </c>
      <c r="N29" s="255" t="str">
        <f t="shared" si="4"/>
        <v>GBPAM3L20Y</v>
      </c>
      <c r="O29" s="255" t="str">
        <v>GBPAM3L20Y=ICAP</v>
      </c>
      <c r="P29" s="380" t="s">
        <v>210</v>
      </c>
      <c r="Q29" s="380" t="s">
        <v>210</v>
      </c>
      <c r="R29" s="222" t="e">
        <f t="shared" ca="1" si="6"/>
        <v>#NAME?</v>
      </c>
      <c r="S29" s="222" t="e">
        <f t="shared" ca="1" si="5"/>
        <v>#NAME?</v>
      </c>
      <c r="T29" s="253"/>
      <c r="U29" s="129" t="e">
        <v>#NUM!</v>
      </c>
      <c r="V29" s="253"/>
      <c r="W29" s="222" t="e">
        <v>#NUM!</v>
      </c>
      <c r="X29" s="258" t="e">
        <f ca="1">_xll.qlSimpleQuoteSetValue(F29,W29/100,Trigger)</f>
        <v>#NAME?</v>
      </c>
      <c r="Y29" s="168"/>
    </row>
    <row r="30" spans="1:25" ht="11.25" customHeight="1" x14ac:dyDescent="0.2">
      <c r="A30" s="167"/>
      <c r="B30" s="127" t="str">
        <f t="shared" si="8"/>
        <v>21Y</v>
      </c>
      <c r="C30" s="239" t="str">
        <f t="shared" si="8"/>
        <v>AM</v>
      </c>
      <c r="D30" s="240" t="str">
        <f t="shared" si="8"/>
        <v>3L</v>
      </c>
      <c r="E30" s="241" t="str">
        <f t="shared" si="3"/>
        <v>GBPAM3L21Y_Quote</v>
      </c>
      <c r="F30" s="241" t="e">
        <f ca="1">_xll.qlSimpleQuote(Currency&amp;$C30&amp;$D30&amp;$B30&amp;QuoteSuffix,,RateTickValue,Permanent,Trigger,ObjectOverwrite)</f>
        <v>#NAME?</v>
      </c>
      <c r="G30" s="242" t="e">
        <f ca="1">_xll.ohRangeRetrieveError(F30)</f>
        <v>#NAME?</v>
      </c>
      <c r="H30" s="205"/>
      <c r="J30" s="167"/>
      <c r="K30" s="254" t="s">
        <v>35</v>
      </c>
      <c r="L30" s="254" t="s">
        <v>180</v>
      </c>
      <c r="M30" s="254" t="s">
        <v>175</v>
      </c>
      <c r="N30" s="255" t="str">
        <f t="shared" si="4"/>
        <v>GBPAM3L21Y</v>
      </c>
      <c r="O30" s="255" t="str">
        <v>GBPAM3L21Y=ICAP</v>
      </c>
      <c r="P30" s="380" t="s">
        <v>210</v>
      </c>
      <c r="Q30" s="380" t="s">
        <v>210</v>
      </c>
      <c r="R30" s="222" t="e">
        <f t="shared" ca="1" si="6"/>
        <v>#NAME?</v>
      </c>
      <c r="S30" s="222" t="e">
        <f t="shared" ca="1" si="5"/>
        <v>#NAME?</v>
      </c>
      <c r="T30" s="253"/>
      <c r="U30" s="129" t="e">
        <v>#NUM!</v>
      </c>
      <c r="V30" s="253"/>
      <c r="W30" s="222" t="e">
        <v>#NUM!</v>
      </c>
      <c r="X30" s="258" t="e">
        <f ca="1">_xll.qlSimpleQuoteSetValue(F30,W30/100,Trigger)</f>
        <v>#NAME?</v>
      </c>
      <c r="Y30" s="168"/>
    </row>
    <row r="31" spans="1:25" ht="11.25" customHeight="1" x14ac:dyDescent="0.2">
      <c r="A31" s="167"/>
      <c r="B31" s="127" t="str">
        <f t="shared" si="8"/>
        <v>22Y</v>
      </c>
      <c r="C31" s="239" t="str">
        <f t="shared" si="8"/>
        <v>AM</v>
      </c>
      <c r="D31" s="240" t="str">
        <f t="shared" si="8"/>
        <v>3L</v>
      </c>
      <c r="E31" s="241" t="str">
        <f t="shared" si="3"/>
        <v>GBPAM3L22Y_Quote</v>
      </c>
      <c r="F31" s="241" t="e">
        <f ca="1">_xll.qlSimpleQuote(Currency&amp;$C31&amp;$D31&amp;$B31&amp;QuoteSuffix,,RateTickValue,Permanent,Trigger,ObjectOverwrite)</f>
        <v>#NAME?</v>
      </c>
      <c r="G31" s="242" t="e">
        <f ca="1">_xll.ohRangeRetrieveError(F31)</f>
        <v>#NAME?</v>
      </c>
      <c r="H31" s="205"/>
      <c r="J31" s="167"/>
      <c r="K31" s="254" t="s">
        <v>34</v>
      </c>
      <c r="L31" s="254" t="s">
        <v>180</v>
      </c>
      <c r="M31" s="254" t="s">
        <v>175</v>
      </c>
      <c r="N31" s="255" t="str">
        <f t="shared" si="4"/>
        <v>GBPAM3L22Y</v>
      </c>
      <c r="O31" s="255" t="str">
        <v>GBPAM3L22Y=ICAP</v>
      </c>
      <c r="P31" s="380" t="s">
        <v>210</v>
      </c>
      <c r="Q31" s="380" t="s">
        <v>210</v>
      </c>
      <c r="R31" s="222" t="e">
        <f t="shared" ca="1" si="6"/>
        <v>#NAME?</v>
      </c>
      <c r="S31" s="222" t="e">
        <f t="shared" ca="1" si="5"/>
        <v>#NAME?</v>
      </c>
      <c r="T31" s="253"/>
      <c r="U31" s="129" t="e">
        <v>#NUM!</v>
      </c>
      <c r="V31" s="253"/>
      <c r="W31" s="222" t="e">
        <v>#NUM!</v>
      </c>
      <c r="X31" s="258" t="e">
        <f ca="1">_xll.qlSimpleQuoteSetValue(F31,W31/100,Trigger)</f>
        <v>#NAME?</v>
      </c>
      <c r="Y31" s="168"/>
    </row>
    <row r="32" spans="1:25" ht="11.25" customHeight="1" x14ac:dyDescent="0.2">
      <c r="A32" s="167"/>
      <c r="B32" s="127" t="str">
        <f t="shared" si="8"/>
        <v>23Y</v>
      </c>
      <c r="C32" s="239" t="str">
        <f t="shared" si="8"/>
        <v>AM</v>
      </c>
      <c r="D32" s="240" t="str">
        <f t="shared" si="8"/>
        <v>3L</v>
      </c>
      <c r="E32" s="241" t="str">
        <f t="shared" si="3"/>
        <v>GBPAM3L23Y_Quote</v>
      </c>
      <c r="F32" s="241" t="e">
        <f ca="1">_xll.qlSimpleQuote(Currency&amp;$C32&amp;$D32&amp;$B32&amp;QuoteSuffix,,RateTickValue,Permanent,Trigger,ObjectOverwrite)</f>
        <v>#NAME?</v>
      </c>
      <c r="G32" s="242" t="e">
        <f ca="1">_xll.ohRangeRetrieveError(F32)</f>
        <v>#NAME?</v>
      </c>
      <c r="H32" s="205"/>
      <c r="J32" s="167"/>
      <c r="K32" s="254" t="s">
        <v>33</v>
      </c>
      <c r="L32" s="254" t="s">
        <v>180</v>
      </c>
      <c r="M32" s="254" t="s">
        <v>175</v>
      </c>
      <c r="N32" s="255" t="str">
        <f t="shared" si="4"/>
        <v>GBPAM3L23Y</v>
      </c>
      <c r="O32" s="255" t="str">
        <v>GBPAM3L23Y=ICAP</v>
      </c>
      <c r="P32" s="380" t="s">
        <v>210</v>
      </c>
      <c r="Q32" s="380" t="s">
        <v>210</v>
      </c>
      <c r="R32" s="222" t="e">
        <f t="shared" ca="1" si="6"/>
        <v>#NAME?</v>
      </c>
      <c r="S32" s="222" t="e">
        <f t="shared" ca="1" si="5"/>
        <v>#NAME?</v>
      </c>
      <c r="T32" s="253"/>
      <c r="U32" s="129" t="e">
        <v>#NUM!</v>
      </c>
      <c r="V32" s="253"/>
      <c r="W32" s="222" t="e">
        <v>#NUM!</v>
      </c>
      <c r="X32" s="258" t="e">
        <f ca="1">_xll.qlSimpleQuoteSetValue(F32,W32/100,Trigger)</f>
        <v>#NAME?</v>
      </c>
      <c r="Y32" s="168"/>
    </row>
    <row r="33" spans="1:31" ht="11.25" customHeight="1" x14ac:dyDescent="0.2">
      <c r="A33" s="167"/>
      <c r="B33" s="127" t="str">
        <f t="shared" si="8"/>
        <v>24Y</v>
      </c>
      <c r="C33" s="239" t="str">
        <f t="shared" si="8"/>
        <v>AM</v>
      </c>
      <c r="D33" s="240" t="str">
        <f t="shared" si="8"/>
        <v>3L</v>
      </c>
      <c r="E33" s="241" t="str">
        <f t="shared" si="3"/>
        <v>GBPAM3L24Y_Quote</v>
      </c>
      <c r="F33" s="241" t="e">
        <f ca="1">_xll.qlSimpleQuote(Currency&amp;$C33&amp;$D33&amp;$B33&amp;QuoteSuffix,,RateTickValue,Permanent,Trigger,ObjectOverwrite)</f>
        <v>#NAME?</v>
      </c>
      <c r="G33" s="242" t="e">
        <f ca="1">_xll.ohRangeRetrieveError(F33)</f>
        <v>#NAME?</v>
      </c>
      <c r="H33" s="205"/>
      <c r="J33" s="167"/>
      <c r="K33" s="254" t="s">
        <v>32</v>
      </c>
      <c r="L33" s="254" t="s">
        <v>180</v>
      </c>
      <c r="M33" s="254" t="s">
        <v>175</v>
      </c>
      <c r="N33" s="255" t="str">
        <f t="shared" si="4"/>
        <v>GBPAM3L24Y</v>
      </c>
      <c r="O33" s="255" t="str">
        <v>GBPAM3L24Y=ICAP</v>
      </c>
      <c r="P33" s="380" t="s">
        <v>210</v>
      </c>
      <c r="Q33" s="380" t="s">
        <v>210</v>
      </c>
      <c r="R33" s="222" t="e">
        <f t="shared" ca="1" si="6"/>
        <v>#NAME?</v>
      </c>
      <c r="S33" s="222" t="e">
        <f t="shared" ca="1" si="5"/>
        <v>#NAME?</v>
      </c>
      <c r="T33" s="253"/>
      <c r="U33" s="129" t="e">
        <v>#NUM!</v>
      </c>
      <c r="V33" s="253"/>
      <c r="W33" s="222" t="e">
        <v>#NUM!</v>
      </c>
      <c r="X33" s="258" t="e">
        <f ca="1">_xll.qlSimpleQuoteSetValue(F33,W33/100,Trigger)</f>
        <v>#NAME?</v>
      </c>
      <c r="Y33" s="168"/>
    </row>
    <row r="34" spans="1:31" ht="11.25" customHeight="1" x14ac:dyDescent="0.2">
      <c r="A34" s="167"/>
      <c r="B34" s="127" t="str">
        <f t="shared" si="8"/>
        <v>25Y</v>
      </c>
      <c r="C34" s="239" t="str">
        <f t="shared" si="8"/>
        <v>AM</v>
      </c>
      <c r="D34" s="240" t="str">
        <f t="shared" si="8"/>
        <v>3L</v>
      </c>
      <c r="E34" s="241" t="str">
        <f t="shared" si="3"/>
        <v>GBPAM3L25Y_Quote</v>
      </c>
      <c r="F34" s="241" t="e">
        <f ca="1">_xll.qlSimpleQuote(Currency&amp;$C34&amp;$D34&amp;$B34&amp;QuoteSuffix,,RateTickValue,Permanent,Trigger,ObjectOverwrite)</f>
        <v>#NAME?</v>
      </c>
      <c r="G34" s="242" t="e">
        <f ca="1">_xll.ohRangeRetrieveError(F34)</f>
        <v>#NAME?</v>
      </c>
      <c r="H34" s="205"/>
      <c r="J34" s="167"/>
      <c r="K34" s="254" t="s">
        <v>31</v>
      </c>
      <c r="L34" s="254" t="s">
        <v>180</v>
      </c>
      <c r="M34" s="254" t="s">
        <v>175</v>
      </c>
      <c r="N34" s="255" t="str">
        <f t="shared" si="4"/>
        <v>GBPAM3L25Y</v>
      </c>
      <c r="O34" s="255" t="str">
        <v>GBPAM3L25Y=ICAP</v>
      </c>
      <c r="P34" s="380" t="s">
        <v>210</v>
      </c>
      <c r="Q34" s="380" t="s">
        <v>210</v>
      </c>
      <c r="R34" s="222" t="e">
        <f t="shared" ca="1" si="6"/>
        <v>#NAME?</v>
      </c>
      <c r="S34" s="222" t="e">
        <f t="shared" ca="1" si="5"/>
        <v>#NAME?</v>
      </c>
      <c r="T34" s="253"/>
      <c r="U34" s="129" t="e">
        <v>#NUM!</v>
      </c>
      <c r="V34" s="253"/>
      <c r="W34" s="222" t="e">
        <v>#NUM!</v>
      </c>
      <c r="X34" s="258" t="e">
        <f ca="1">_xll.qlSimpleQuoteSetValue(F34,W34/100,Trigger)</f>
        <v>#NAME?</v>
      </c>
      <c r="Y34" s="168"/>
    </row>
    <row r="35" spans="1:31" ht="11.25" customHeight="1" x14ac:dyDescent="0.2">
      <c r="A35" s="167"/>
      <c r="B35" s="127" t="str">
        <f t="shared" si="8"/>
        <v>26Y</v>
      </c>
      <c r="C35" s="239" t="str">
        <f t="shared" si="8"/>
        <v>AM</v>
      </c>
      <c r="D35" s="240" t="str">
        <f t="shared" si="8"/>
        <v>3L</v>
      </c>
      <c r="E35" s="241" t="str">
        <f t="shared" si="3"/>
        <v>GBPAM3L26Y_Quote</v>
      </c>
      <c r="F35" s="241" t="e">
        <f ca="1">_xll.qlSimpleQuote(Currency&amp;$C35&amp;$D35&amp;$B35&amp;QuoteSuffix,,RateTickValue,Permanent,Trigger,ObjectOverwrite)</f>
        <v>#NAME?</v>
      </c>
      <c r="G35" s="242" t="e">
        <f ca="1">_xll.ohRangeRetrieveError(F35)</f>
        <v>#NAME?</v>
      </c>
      <c r="H35" s="205"/>
      <c r="J35" s="167"/>
      <c r="K35" s="254" t="s">
        <v>30</v>
      </c>
      <c r="L35" s="254" t="s">
        <v>180</v>
      </c>
      <c r="M35" s="254" t="s">
        <v>175</v>
      </c>
      <c r="N35" s="255" t="str">
        <f t="shared" si="4"/>
        <v>GBPAM3L26Y</v>
      </c>
      <c r="O35" s="255" t="str">
        <v>GBPAM3L26Y=ICAP</v>
      </c>
      <c r="P35" s="380" t="s">
        <v>210</v>
      </c>
      <c r="Q35" s="380" t="s">
        <v>210</v>
      </c>
      <c r="R35" s="222" t="e">
        <f t="shared" ca="1" si="6"/>
        <v>#NAME?</v>
      </c>
      <c r="S35" s="222" t="e">
        <f t="shared" ca="1" si="5"/>
        <v>#NAME?</v>
      </c>
      <c r="T35" s="253"/>
      <c r="U35" s="129" t="e">
        <v>#NUM!</v>
      </c>
      <c r="V35" s="253"/>
      <c r="W35" s="222" t="e">
        <v>#NUM!</v>
      </c>
      <c r="X35" s="258" t="e">
        <f ca="1">_xll.qlSimpleQuoteSetValue(F35,W35/100,Trigger)</f>
        <v>#NAME?</v>
      </c>
      <c r="Y35" s="168"/>
    </row>
    <row r="36" spans="1:31" ht="11.25" customHeight="1" x14ac:dyDescent="0.2">
      <c r="A36" s="167"/>
      <c r="B36" s="127" t="str">
        <f t="shared" si="8"/>
        <v>27Y</v>
      </c>
      <c r="C36" s="239" t="str">
        <f t="shared" si="8"/>
        <v>AM</v>
      </c>
      <c r="D36" s="240" t="str">
        <f t="shared" si="8"/>
        <v>3L</v>
      </c>
      <c r="E36" s="241" t="str">
        <f t="shared" si="3"/>
        <v>GBPAM3L27Y_Quote</v>
      </c>
      <c r="F36" s="241" t="e">
        <f ca="1">_xll.qlSimpleQuote(Currency&amp;$C36&amp;$D36&amp;$B36&amp;QuoteSuffix,,RateTickValue,Permanent,Trigger,ObjectOverwrite)</f>
        <v>#NAME?</v>
      </c>
      <c r="G36" s="242" t="e">
        <f ca="1">_xll.ohRangeRetrieveError(F36)</f>
        <v>#NAME?</v>
      </c>
      <c r="H36" s="205"/>
      <c r="J36" s="167"/>
      <c r="K36" s="254" t="s">
        <v>29</v>
      </c>
      <c r="L36" s="254" t="s">
        <v>180</v>
      </c>
      <c r="M36" s="254" t="s">
        <v>175</v>
      </c>
      <c r="N36" s="255" t="str">
        <f t="shared" si="4"/>
        <v>GBPAM3L27Y</v>
      </c>
      <c r="O36" s="255" t="str">
        <v>GBPAM3L27Y=ICAP</v>
      </c>
      <c r="P36" s="380" t="s">
        <v>210</v>
      </c>
      <c r="Q36" s="380" t="s">
        <v>210</v>
      </c>
      <c r="R36" s="222" t="e">
        <f t="shared" ca="1" si="6"/>
        <v>#NAME?</v>
      </c>
      <c r="S36" s="222" t="e">
        <f t="shared" ca="1" si="5"/>
        <v>#NAME?</v>
      </c>
      <c r="T36" s="253"/>
      <c r="U36" s="129" t="e">
        <v>#NUM!</v>
      </c>
      <c r="V36" s="253"/>
      <c r="W36" s="222" t="e">
        <v>#NUM!</v>
      </c>
      <c r="X36" s="258" t="e">
        <f ca="1">_xll.qlSimpleQuoteSetValue(F36,W36/100,Trigger)</f>
        <v>#NAME?</v>
      </c>
      <c r="Y36" s="168"/>
    </row>
    <row r="37" spans="1:31" ht="11.25" customHeight="1" x14ac:dyDescent="0.2">
      <c r="A37" s="167"/>
      <c r="B37" s="127" t="str">
        <f t="shared" si="8"/>
        <v>28Y</v>
      </c>
      <c r="C37" s="239" t="str">
        <f t="shared" si="8"/>
        <v>AM</v>
      </c>
      <c r="D37" s="240" t="str">
        <f t="shared" si="8"/>
        <v>3L</v>
      </c>
      <c r="E37" s="241" t="str">
        <f t="shared" si="3"/>
        <v>GBPAM3L28Y_Quote</v>
      </c>
      <c r="F37" s="241" t="e">
        <f ca="1">_xll.qlSimpleQuote(Currency&amp;$C37&amp;$D37&amp;$B37&amp;QuoteSuffix,,RateTickValue,Permanent,Trigger,ObjectOverwrite)</f>
        <v>#NAME?</v>
      </c>
      <c r="G37" s="242" t="e">
        <f ca="1">_xll.ohRangeRetrieveError(F37)</f>
        <v>#NAME?</v>
      </c>
      <c r="H37" s="205"/>
      <c r="J37" s="167"/>
      <c r="K37" s="254" t="s">
        <v>28</v>
      </c>
      <c r="L37" s="254" t="s">
        <v>180</v>
      </c>
      <c r="M37" s="254" t="s">
        <v>175</v>
      </c>
      <c r="N37" s="255" t="str">
        <f t="shared" si="4"/>
        <v>GBPAM3L28Y</v>
      </c>
      <c r="O37" s="255" t="str">
        <v>GBPAM3L28Y=ICAP</v>
      </c>
      <c r="P37" s="380" t="s">
        <v>210</v>
      </c>
      <c r="Q37" s="380" t="s">
        <v>210</v>
      </c>
      <c r="R37" s="222" t="e">
        <f t="shared" ca="1" si="6"/>
        <v>#NAME?</v>
      </c>
      <c r="S37" s="222" t="e">
        <f t="shared" ca="1" si="5"/>
        <v>#NAME?</v>
      </c>
      <c r="T37" s="253"/>
      <c r="U37" s="129" t="e">
        <v>#NUM!</v>
      </c>
      <c r="V37" s="253"/>
      <c r="W37" s="222" t="e">
        <v>#NUM!</v>
      </c>
      <c r="X37" s="258" t="e">
        <f ca="1">_xll.qlSimpleQuoteSetValue(F37,W37/100,Trigger)</f>
        <v>#NAME?</v>
      </c>
      <c r="Y37" s="168"/>
      <c r="AE37" s="238"/>
    </row>
    <row r="38" spans="1:31" ht="11.25" customHeight="1" x14ac:dyDescent="0.2">
      <c r="A38" s="167"/>
      <c r="B38" s="127" t="str">
        <f t="shared" si="8"/>
        <v>29Y</v>
      </c>
      <c r="C38" s="239" t="str">
        <f t="shared" si="8"/>
        <v>AM</v>
      </c>
      <c r="D38" s="240" t="str">
        <f t="shared" si="8"/>
        <v>3L</v>
      </c>
      <c r="E38" s="241" t="str">
        <f t="shared" si="3"/>
        <v>GBPAM3L29Y_Quote</v>
      </c>
      <c r="F38" s="241" t="e">
        <f ca="1">_xll.qlSimpleQuote(Currency&amp;$C38&amp;$D38&amp;$B38&amp;QuoteSuffix,,RateTickValue,Permanent,Trigger,ObjectOverwrite)</f>
        <v>#NAME?</v>
      </c>
      <c r="G38" s="242" t="e">
        <f ca="1">_xll.ohRangeRetrieveError(F38)</f>
        <v>#NAME?</v>
      </c>
      <c r="H38" s="205"/>
      <c r="J38" s="167"/>
      <c r="K38" s="254" t="s">
        <v>27</v>
      </c>
      <c r="L38" s="254" t="s">
        <v>180</v>
      </c>
      <c r="M38" s="254" t="s">
        <v>175</v>
      </c>
      <c r="N38" s="255" t="str">
        <f t="shared" si="4"/>
        <v>GBPAM3L29Y</v>
      </c>
      <c r="O38" s="255" t="str">
        <v>GBPAM3L29Y=ICAP</v>
      </c>
      <c r="P38" s="380" t="s">
        <v>210</v>
      </c>
      <c r="Q38" s="380" t="s">
        <v>210</v>
      </c>
      <c r="R38" s="222" t="e">
        <f t="shared" ca="1" si="6"/>
        <v>#NAME?</v>
      </c>
      <c r="S38" s="222" t="e">
        <f t="shared" ca="1" si="5"/>
        <v>#NAME?</v>
      </c>
      <c r="T38" s="253"/>
      <c r="U38" s="129" t="e">
        <v>#NUM!</v>
      </c>
      <c r="V38" s="253"/>
      <c r="W38" s="222" t="e">
        <v>#NUM!</v>
      </c>
      <c r="X38" s="258" t="e">
        <f ca="1">_xll.qlSimpleQuoteSetValue(F38,W38/100,Trigger)</f>
        <v>#NAME?</v>
      </c>
      <c r="Y38" s="168"/>
      <c r="AE38" s="238"/>
    </row>
    <row r="39" spans="1:31" ht="11.25" customHeight="1" x14ac:dyDescent="0.2">
      <c r="A39" s="167"/>
      <c r="B39" s="127" t="str">
        <f t="shared" si="8"/>
        <v>30Y</v>
      </c>
      <c r="C39" s="239" t="str">
        <f t="shared" si="8"/>
        <v>AM</v>
      </c>
      <c r="D39" s="240" t="str">
        <f t="shared" si="8"/>
        <v>3L</v>
      </c>
      <c r="E39" s="241" t="str">
        <f t="shared" si="3"/>
        <v>GBPAM3L30Y_Quote</v>
      </c>
      <c r="F39" s="241" t="e">
        <f ca="1">_xll.qlSimpleQuote(Currency&amp;$C39&amp;$D39&amp;$B39&amp;QuoteSuffix,,RateTickValue,Permanent,Trigger,ObjectOverwrite)</f>
        <v>#NAME?</v>
      </c>
      <c r="G39" s="242" t="e">
        <f ca="1">_xll.ohRangeRetrieveError(F39)</f>
        <v>#NAME?</v>
      </c>
      <c r="H39" s="205"/>
      <c r="J39" s="167"/>
      <c r="K39" s="254" t="s">
        <v>26</v>
      </c>
      <c r="L39" s="254" t="s">
        <v>180</v>
      </c>
      <c r="M39" s="254" t="s">
        <v>175</v>
      </c>
      <c r="N39" s="255" t="str">
        <f t="shared" si="4"/>
        <v>GBPAM3L30Y</v>
      </c>
      <c r="O39" s="255" t="str">
        <v>GBPAM3L30Y=ICAP</v>
      </c>
      <c r="P39" s="380" t="s">
        <v>210</v>
      </c>
      <c r="Q39" s="380" t="s">
        <v>210</v>
      </c>
      <c r="R39" s="222" t="e">
        <f t="shared" ca="1" si="6"/>
        <v>#NAME?</v>
      </c>
      <c r="S39" s="222" t="e">
        <f t="shared" ca="1" si="5"/>
        <v>#NAME?</v>
      </c>
      <c r="T39" s="253"/>
      <c r="U39" s="129" t="e">
        <v>#NUM!</v>
      </c>
      <c r="V39" s="253"/>
      <c r="W39" s="222" t="e">
        <v>#NUM!</v>
      </c>
      <c r="X39" s="258" t="e">
        <f ca="1">_xll.qlSimpleQuoteSetValue(F39,W39/100,Trigger)</f>
        <v>#NAME?</v>
      </c>
      <c r="Y39" s="168"/>
      <c r="AE39" s="238"/>
    </row>
    <row r="40" spans="1:31" ht="11.25" customHeight="1" x14ac:dyDescent="0.2">
      <c r="A40" s="167"/>
      <c r="B40" s="127" t="str">
        <f t="shared" si="8"/>
        <v>35Y</v>
      </c>
      <c r="C40" s="239" t="str">
        <f t="shared" si="8"/>
        <v>AM</v>
      </c>
      <c r="D40" s="240" t="str">
        <f t="shared" si="8"/>
        <v>3L</v>
      </c>
      <c r="E40" s="241" t="str">
        <f t="shared" si="3"/>
        <v>GBPAM3L35Y_Quote</v>
      </c>
      <c r="F40" s="241" t="e">
        <f ca="1">_xll.qlSimpleQuote(Currency&amp;$C40&amp;$D40&amp;$B40&amp;QuoteSuffix,,RateTickValue,Permanent,Trigger,ObjectOverwrite)</f>
        <v>#NAME?</v>
      </c>
      <c r="G40" s="242" t="e">
        <f ca="1">_xll.ohRangeRetrieveError(F40)</f>
        <v>#NAME?</v>
      </c>
      <c r="H40" s="205"/>
      <c r="J40" s="167"/>
      <c r="K40" s="254" t="s">
        <v>25</v>
      </c>
      <c r="L40" s="254" t="s">
        <v>180</v>
      </c>
      <c r="M40" s="254" t="s">
        <v>175</v>
      </c>
      <c r="N40" s="255" t="str">
        <f t="shared" si="4"/>
        <v>GBPAM3L35Y</v>
      </c>
      <c r="O40" s="255" t="str">
        <v>GBPAM3L35Y=ICAP</v>
      </c>
      <c r="P40" s="380" t="s">
        <v>210</v>
      </c>
      <c r="Q40" s="380" t="s">
        <v>210</v>
      </c>
      <c r="R40" s="222" t="e">
        <f t="shared" ca="1" si="6"/>
        <v>#NAME?</v>
      </c>
      <c r="S40" s="222" t="e">
        <f t="shared" ca="1" si="5"/>
        <v>#NAME?</v>
      </c>
      <c r="T40" s="253"/>
      <c r="U40" s="129" t="e">
        <v>#NUM!</v>
      </c>
      <c r="V40" s="253"/>
      <c r="W40" s="222" t="e">
        <v>#NUM!</v>
      </c>
      <c r="X40" s="258" t="e">
        <f ca="1">_xll.qlSimpleQuoteSetValue(F40,W40/100,Trigger)</f>
        <v>#NAME?</v>
      </c>
      <c r="Y40" s="168"/>
      <c r="AE40" s="238"/>
    </row>
    <row r="41" spans="1:31" ht="11.25" customHeight="1" x14ac:dyDescent="0.2">
      <c r="A41" s="167"/>
      <c r="B41" s="127" t="str">
        <f t="shared" si="8"/>
        <v>40Y</v>
      </c>
      <c r="C41" s="239" t="str">
        <f t="shared" si="8"/>
        <v>AM</v>
      </c>
      <c r="D41" s="240" t="str">
        <f t="shared" si="8"/>
        <v>3L</v>
      </c>
      <c r="E41" s="241" t="str">
        <f t="shared" si="3"/>
        <v>GBPAM3L40Y_Quote</v>
      </c>
      <c r="F41" s="241" t="e">
        <f ca="1">_xll.qlSimpleQuote(Currency&amp;$C41&amp;$D41&amp;$B41&amp;QuoteSuffix,,RateTickValue,Permanent,Trigger,ObjectOverwrite)</f>
        <v>#NAME?</v>
      </c>
      <c r="G41" s="242" t="e">
        <f ca="1">_xll.ohRangeRetrieveError(F41)</f>
        <v>#NAME?</v>
      </c>
      <c r="H41" s="205"/>
      <c r="J41" s="167"/>
      <c r="K41" s="254" t="s">
        <v>24</v>
      </c>
      <c r="L41" s="254" t="s">
        <v>180</v>
      </c>
      <c r="M41" s="254" t="s">
        <v>175</v>
      </c>
      <c r="N41" s="255" t="str">
        <f t="shared" si="4"/>
        <v>GBPAM3L40Y</v>
      </c>
      <c r="O41" s="255" t="str">
        <v>GBPAM3L40Y=ICAP</v>
      </c>
      <c r="P41" s="380" t="s">
        <v>210</v>
      </c>
      <c r="Q41" s="380" t="s">
        <v>210</v>
      </c>
      <c r="R41" s="222" t="e">
        <f t="shared" ca="1" si="6"/>
        <v>#NAME?</v>
      </c>
      <c r="S41" s="222" t="e">
        <f t="shared" ca="1" si="5"/>
        <v>#NAME?</v>
      </c>
      <c r="T41" s="253"/>
      <c r="U41" s="129" t="e">
        <v>#NUM!</v>
      </c>
      <c r="V41" s="253"/>
      <c r="W41" s="222" t="e">
        <v>#NUM!</v>
      </c>
      <c r="X41" s="258" t="e">
        <f ca="1">_xll.qlSimpleQuoteSetValue(F41,W41/100,Trigger)</f>
        <v>#NAME?</v>
      </c>
      <c r="Y41" s="168"/>
      <c r="AE41" s="238"/>
    </row>
    <row r="42" spans="1:31" ht="11.25" customHeight="1" x14ac:dyDescent="0.2">
      <c r="A42" s="167"/>
      <c r="B42" s="127" t="str">
        <f t="shared" si="8"/>
        <v>50Y</v>
      </c>
      <c r="C42" s="239" t="str">
        <f t="shared" si="8"/>
        <v>AM</v>
      </c>
      <c r="D42" s="240" t="str">
        <f t="shared" si="8"/>
        <v>3L</v>
      </c>
      <c r="E42" s="241" t="str">
        <f t="shared" si="3"/>
        <v>GBPAM3L50Y_Quote</v>
      </c>
      <c r="F42" s="241" t="e">
        <f ca="1">_xll.qlSimpleQuote(Currency&amp;$C42&amp;$D42&amp;$B42&amp;QuoteSuffix,,RateTickValue,Permanent,Trigger,ObjectOverwrite)</f>
        <v>#NAME?</v>
      </c>
      <c r="G42" s="242" t="e">
        <f ca="1">_xll.ohRangeRetrieveError(F42)</f>
        <v>#NAME?</v>
      </c>
      <c r="H42" s="205"/>
      <c r="J42" s="167"/>
      <c r="K42" s="254" t="s">
        <v>23</v>
      </c>
      <c r="L42" s="254" t="s">
        <v>180</v>
      </c>
      <c r="M42" s="254" t="s">
        <v>175</v>
      </c>
      <c r="N42" s="255" t="str">
        <f t="shared" si="4"/>
        <v>GBPAM3L50Y</v>
      </c>
      <c r="O42" s="255" t="str">
        <v>GBPAM3L50Y=ICAP</v>
      </c>
      <c r="P42" s="380" t="s">
        <v>210</v>
      </c>
      <c r="Q42" s="380" t="s">
        <v>210</v>
      </c>
      <c r="R42" s="222" t="e">
        <f t="shared" ca="1" si="6"/>
        <v>#NAME?</v>
      </c>
      <c r="S42" s="222" t="e">
        <f t="shared" ca="1" si="5"/>
        <v>#NAME?</v>
      </c>
      <c r="T42" s="253"/>
      <c r="U42" s="129" t="e">
        <v>#NUM!</v>
      </c>
      <c r="V42" s="253"/>
      <c r="W42" s="222" t="e">
        <v>#NUM!</v>
      </c>
      <c r="X42" s="258" t="e">
        <f ca="1">_xll.qlSimpleQuoteSetValue(F42,W42/100,Trigger)</f>
        <v>#NAME?</v>
      </c>
      <c r="Y42" s="168"/>
      <c r="AE42" s="238"/>
    </row>
    <row r="43" spans="1:31" ht="11.25" customHeight="1" x14ac:dyDescent="0.2">
      <c r="A43" s="167"/>
      <c r="B43" s="128" t="str">
        <f t="shared" si="8"/>
        <v>60Y</v>
      </c>
      <c r="C43" s="243" t="str">
        <f t="shared" si="8"/>
        <v>AM</v>
      </c>
      <c r="D43" s="244" t="str">
        <f t="shared" si="8"/>
        <v>3L</v>
      </c>
      <c r="E43" s="245" t="str">
        <f t="shared" si="3"/>
        <v>GBPAM3L60Y_Quote</v>
      </c>
      <c r="F43" s="245" t="e">
        <f ca="1">_xll.qlSimpleQuote(Currency&amp;$C43&amp;$D43&amp;$B43&amp;QuoteSuffix,,RateTickValue,Permanent,Trigger,ObjectOverwrite)</f>
        <v>#NAME?</v>
      </c>
      <c r="G43" s="246" t="e">
        <f ca="1">_xll.ohRangeRetrieveError(F43)</f>
        <v>#NAME?</v>
      </c>
      <c r="H43" s="205"/>
      <c r="J43" s="167"/>
      <c r="K43" s="254" t="s">
        <v>22</v>
      </c>
      <c r="L43" s="254" t="s">
        <v>180</v>
      </c>
      <c r="M43" s="254" t="s">
        <v>175</v>
      </c>
      <c r="N43" s="255" t="str">
        <f t="shared" si="4"/>
        <v>GBPAM3L60Y</v>
      </c>
      <c r="O43" s="255" t="str">
        <v>GBPAM3L60Y=ICAP</v>
      </c>
      <c r="P43" s="380" t="s">
        <v>210</v>
      </c>
      <c r="Q43" s="380" t="s">
        <v>210</v>
      </c>
      <c r="R43" s="222" t="e">
        <f t="shared" ca="1" si="6"/>
        <v>#NAME?</v>
      </c>
      <c r="S43" s="224" t="e">
        <f t="shared" ca="1" si="5"/>
        <v>#NAME?</v>
      </c>
      <c r="T43" s="253"/>
      <c r="U43" s="131" t="e">
        <v>#NUM!</v>
      </c>
      <c r="V43" s="253"/>
      <c r="W43" s="224" t="e">
        <v>#NUM!</v>
      </c>
      <c r="X43" s="259" t="e">
        <f ca="1">_xll.qlSimpleQuoteSetValue(F43,W43/100,Trigger)</f>
        <v>#NAME?</v>
      </c>
      <c r="Y43" s="168"/>
      <c r="AE43" s="238"/>
    </row>
    <row r="44" spans="1:31" ht="11.25" customHeight="1" x14ac:dyDescent="0.2">
      <c r="A44" s="206"/>
      <c r="B44" s="207"/>
      <c r="C44" s="207"/>
      <c r="D44" s="207"/>
      <c r="E44" s="207"/>
      <c r="F44" s="208"/>
      <c r="G44" s="208"/>
      <c r="H44" s="209"/>
      <c r="J44" s="251"/>
      <c r="K44" s="304"/>
      <c r="L44" s="247"/>
      <c r="M44" s="247"/>
      <c r="N44" s="247"/>
      <c r="O44" s="247"/>
      <c r="P44" s="247"/>
      <c r="Q44" s="247"/>
      <c r="R44" s="247"/>
      <c r="S44" s="207"/>
      <c r="T44" s="252"/>
      <c r="U44" s="252"/>
      <c r="V44" s="252"/>
      <c r="W44" s="252"/>
      <c r="X44" s="252"/>
      <c r="Y44" s="248"/>
    </row>
  </sheetData>
  <conditionalFormatting sqref="X5:X12">
    <cfRule type="cellIs" dxfId="25" priority="7" stopIfTrue="1" operator="greaterThan">
      <formula>0</formula>
    </cfRule>
    <cfRule type="cellIs" dxfId="24" priority="8" stopIfTrue="1" operator="lessThan">
      <formula>0</formula>
    </cfRule>
  </conditionalFormatting>
  <conditionalFormatting sqref="X13:X14">
    <cfRule type="cellIs" dxfId="23" priority="5" stopIfTrue="1" operator="greaterThan">
      <formula>0</formula>
    </cfRule>
    <cfRule type="cellIs" dxfId="22" priority="6" stopIfTrue="1" operator="lessThan">
      <formula>0</formula>
    </cfRule>
  </conditionalFormatting>
  <conditionalFormatting sqref="X15:X19 X21:X25 X27:X31 X33:X37 X39:X43">
    <cfRule type="cellIs" dxfId="21" priority="3" stopIfTrue="1" operator="greaterThan">
      <formula>0</formula>
    </cfRule>
    <cfRule type="cellIs" dxfId="20" priority="4" stopIfTrue="1" operator="lessThan">
      <formula>0</formula>
    </cfRule>
  </conditionalFormatting>
  <conditionalFormatting sqref="X20 X26 X32 X38">
    <cfRule type="cellIs" dxfId="19" priority="1" stopIfTrue="1" operator="greaterThan">
      <formula>0</formula>
    </cfRule>
    <cfRule type="cellIs" dxfId="18"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2"/>
  <sheetViews>
    <sheetView topLeftCell="I1" workbookViewId="0">
      <selection activeCell="AB3" sqref="AB3"/>
    </sheetView>
  </sheetViews>
  <sheetFormatPr defaultRowHeight="11.25" customHeight="1" outlineLevelCol="1" x14ac:dyDescent="0.2"/>
  <cols>
    <col min="1" max="1" width="2.7109375" style="229" hidden="1" customWidth="1" outlineLevel="1"/>
    <col min="2" max="2" width="6" style="229" hidden="1" customWidth="1" outlineLevel="1"/>
    <col min="3" max="4" width="4" style="229" hidden="1" customWidth="1" outlineLevel="1"/>
    <col min="5" max="5" width="19.28515625" style="229" hidden="1" customWidth="1" outlineLevel="1"/>
    <col min="6" max="6" width="25.7109375" style="230" hidden="1" customWidth="1" outlineLevel="1"/>
    <col min="7" max="7" width="25.7109375" style="229" hidden="1" customWidth="1" outlineLevel="1"/>
    <col min="8" max="8" width="2.7109375" style="229" hidden="1" customWidth="1" outlineLevel="1"/>
    <col min="9" max="9" width="2.7109375" style="229" customWidth="1" collapsed="1"/>
    <col min="10" max="10" width="2.7109375" style="229" customWidth="1"/>
    <col min="11" max="13" width="4.28515625" style="229" customWidth="1"/>
    <col min="14" max="14" width="14.7109375" style="229" customWidth="1"/>
    <col min="15" max="15" width="18.7109375" style="229" customWidth="1"/>
    <col min="16" max="19" width="10.7109375" style="229" customWidth="1"/>
    <col min="20" max="20" width="2.7109375" style="229" customWidth="1"/>
    <col min="21" max="21" width="10.7109375" style="229" customWidth="1"/>
    <col min="22" max="22" width="2.7109375" style="229" customWidth="1"/>
    <col min="23" max="24" width="10.7109375" style="229" customWidth="1"/>
    <col min="25" max="26" width="2.7109375" style="229" customWidth="1"/>
    <col min="27" max="29" width="9.140625" style="229"/>
    <col min="30" max="30" width="2.7109375" style="229" customWidth="1"/>
    <col min="31" max="16384" width="9.140625" style="229"/>
  </cols>
  <sheetData>
    <row r="1" spans="1:28" ht="11.25" customHeight="1" x14ac:dyDescent="0.2">
      <c r="A1" s="285"/>
      <c r="B1" s="196"/>
      <c r="C1" s="70"/>
      <c r="D1" s="70"/>
      <c r="E1" s="70"/>
      <c r="F1" s="305"/>
      <c r="G1" s="70"/>
      <c r="H1" s="71"/>
      <c r="J1" s="195" t="s">
        <v>151</v>
      </c>
      <c r="K1" s="166"/>
      <c r="L1" s="166"/>
      <c r="M1" s="166"/>
      <c r="N1" s="166"/>
      <c r="O1" s="166"/>
      <c r="P1" s="166"/>
      <c r="Q1" s="166"/>
      <c r="R1" s="166"/>
      <c r="S1" s="166"/>
      <c r="T1" s="166"/>
      <c r="U1" s="166"/>
      <c r="V1" s="166"/>
      <c r="W1" s="166"/>
      <c r="X1" s="166"/>
      <c r="Y1" s="203"/>
    </row>
    <row r="2" spans="1:28" ht="11.25" customHeight="1" x14ac:dyDescent="0.2">
      <c r="A2" s="72"/>
      <c r="B2" s="163"/>
      <c r="C2" s="163"/>
      <c r="D2" s="163"/>
      <c r="E2" s="163"/>
      <c r="F2" s="75"/>
      <c r="G2" s="163"/>
      <c r="H2" s="201"/>
      <c r="J2" s="204"/>
      <c r="K2" s="162"/>
      <c r="L2" s="165"/>
      <c r="M2" s="165"/>
      <c r="N2" s="165"/>
      <c r="O2" s="249" t="str">
        <f>VLOOKUP(J1,AreaTable,2,FALSE)</f>
        <v>ICAP</v>
      </c>
      <c r="P2" s="165"/>
      <c r="Q2" s="393" t="s">
        <v>209</v>
      </c>
      <c r="R2" s="17" t="e">
        <f t="array" aca="1" ref="R2" ca="1">AND(_xll.ohFilter($Q$5:$Q$41,ISNUMBER($Q$5:$Q$41))=0)</f>
        <v>#NAME?</v>
      </c>
      <c r="S2" s="162"/>
      <c r="T2" s="165"/>
      <c r="U2" s="165"/>
      <c r="V2" s="165"/>
      <c r="W2" s="165"/>
      <c r="X2" s="184" t="e">
        <f ca="1">_xll.ohTrigger(X5:X41)</f>
        <v>#NAME?</v>
      </c>
      <c r="Y2" s="205"/>
      <c r="AA2" s="569" t="s">
        <v>268</v>
      </c>
      <c r="AB2" s="569">
        <f>GeneralSettings_MKT!Trigger</f>
        <v>42334.957071759258</v>
      </c>
    </row>
    <row r="3" spans="1:28" ht="11.25" customHeight="1" x14ac:dyDescent="0.2">
      <c r="A3" s="197"/>
      <c r="B3" s="163"/>
      <c r="C3" s="163"/>
      <c r="D3" s="163"/>
      <c r="E3" s="163"/>
      <c r="F3" s="75"/>
      <c r="G3" s="163"/>
      <c r="H3" s="201"/>
      <c r="J3" s="167"/>
      <c r="K3" s="165"/>
      <c r="L3" s="162"/>
      <c r="M3" s="162"/>
      <c r="N3" s="162"/>
      <c r="O3" s="162"/>
      <c r="P3" s="162"/>
      <c r="Q3" s="162"/>
      <c r="R3" s="162"/>
      <c r="S3" s="162"/>
      <c r="T3" s="165"/>
      <c r="U3" s="165"/>
      <c r="V3" s="165"/>
      <c r="W3" s="162"/>
      <c r="X3" s="198"/>
      <c r="Y3" s="168"/>
      <c r="AA3" s="569" t="s">
        <v>269</v>
      </c>
      <c r="AB3" s="570" t="e">
        <f ca="1">_xll.ohTrigger(X5:X41)</f>
        <v>#NAME?</v>
      </c>
    </row>
    <row r="4" spans="1:28" ht="21" customHeight="1" x14ac:dyDescent="0.2">
      <c r="A4" s="167"/>
      <c r="B4" s="179" t="s">
        <v>20</v>
      </c>
      <c r="C4" s="179"/>
      <c r="D4" s="179"/>
      <c r="E4" s="180" t="s">
        <v>129</v>
      </c>
      <c r="F4" s="180" t="s">
        <v>147</v>
      </c>
      <c r="G4" s="202" t="s">
        <v>146</v>
      </c>
      <c r="H4" s="205"/>
      <c r="J4" s="167"/>
      <c r="K4" s="181"/>
      <c r="L4" s="183"/>
      <c r="M4" s="181"/>
      <c r="N4" s="181" t="s">
        <v>119</v>
      </c>
      <c r="O4" s="182" t="e">
        <f ca="1">_xll.RData(O5:O41,P4:Q4,,ReutersRtMode,,P5)</f>
        <v>#NAME?</v>
      </c>
      <c r="P4" s="172" t="s">
        <v>100</v>
      </c>
      <c r="Q4" s="172" t="s">
        <v>79</v>
      </c>
      <c r="R4" s="173" t="s">
        <v>157</v>
      </c>
      <c r="S4" s="173" t="s">
        <v>144</v>
      </c>
      <c r="T4" s="165"/>
      <c r="U4" s="172" t="s">
        <v>97</v>
      </c>
      <c r="V4" s="165"/>
      <c r="W4" s="181" t="s">
        <v>96</v>
      </c>
      <c r="X4" s="181" t="s">
        <v>95</v>
      </c>
      <c r="Y4" s="168"/>
    </row>
    <row r="5" spans="1:28" ht="11.25" customHeight="1" x14ac:dyDescent="0.2">
      <c r="A5" s="167"/>
      <c r="B5" s="127" t="str">
        <f t="shared" ref="B5:D41" si="0">K5</f>
        <v>1Y</v>
      </c>
      <c r="C5" s="239" t="str">
        <f t="shared" si="0"/>
        <v>SM</v>
      </c>
      <c r="D5" s="240" t="str">
        <f t="shared" si="0"/>
        <v>3L</v>
      </c>
      <c r="E5" s="241" t="str">
        <f t="shared" ref="E5:E41" si="1">Currency&amp;$C5&amp;$D5&amp;$B5&amp;QuoteSuffix</f>
        <v>GBPSM3L1Y_Quote</v>
      </c>
      <c r="F5" s="241" t="e">
        <f ca="1">_xll.qlSimpleQuote(Currency&amp;$C5&amp;$D5&amp;$B5&amp;QuoteSuffix,,RateTickValue,Permanent,Trigger,ObjectOverwrite)</f>
        <v>#NAME?</v>
      </c>
      <c r="G5" s="242" t="e">
        <f ca="1">_xll.ohRangeRetrieveError(F5)</f>
        <v>#NAME?</v>
      </c>
      <c r="H5" s="205"/>
      <c r="J5" s="167"/>
      <c r="K5" s="254" t="s">
        <v>5</v>
      </c>
      <c r="L5" s="254" t="s">
        <v>177</v>
      </c>
      <c r="M5" s="254" t="s">
        <v>175</v>
      </c>
      <c r="N5" s="255" t="str">
        <f t="shared" ref="N5:N41" si="2">Currency&amp;$L5&amp;$M5&amp;$K5</f>
        <v>GBPSM3L1Y</v>
      </c>
      <c r="O5" s="255" t="str">
        <f t="array" ref="O5:O41">Instruments&amp;"="&amp;VLOOKUP(Contributor,ContributorTable,2,FALSE)</f>
        <v>GBPSM3L1Y=ICAP</v>
      </c>
      <c r="P5" s="380">
        <v>0.629</v>
      </c>
      <c r="Q5" s="380">
        <v>0.66900000000000004</v>
      </c>
      <c r="R5" s="222" t="e">
        <f ca="1">IF($R$2,IF(ISNUMBER(P5),P5,#NUM!), IFERROR(AVERAGE(P5:Q5),#NUM!))</f>
        <v>#NAME?</v>
      </c>
      <c r="S5" s="222" t="e">
        <f t="shared" ref="S5:S41" ca="1" si="3">(R5-P5)*2</f>
        <v>#NAME?</v>
      </c>
      <c r="T5" s="253"/>
      <c r="U5" s="129">
        <v>0.64900000000000002</v>
      </c>
      <c r="V5" s="253"/>
      <c r="W5" s="222">
        <f t="array" ref="W5:W41">QuoteStatic</f>
        <v>0.64900000000000002</v>
      </c>
      <c r="X5" s="258" t="e">
        <f ca="1">_xll.qlSimpleQuoteSetValue(F5,W5/100,Trigger)</f>
        <v>#NAME?</v>
      </c>
      <c r="Y5" s="168"/>
    </row>
    <row r="6" spans="1:28" ht="11.25" customHeight="1" x14ac:dyDescent="0.2">
      <c r="A6" s="167"/>
      <c r="B6" s="127" t="str">
        <f t="shared" si="0"/>
        <v>15M</v>
      </c>
      <c r="C6" s="239" t="str">
        <f t="shared" si="0"/>
        <v>SM</v>
      </c>
      <c r="D6" s="240" t="str">
        <f t="shared" si="0"/>
        <v>3L</v>
      </c>
      <c r="E6" s="241" t="str">
        <f t="shared" si="1"/>
        <v>GBPSM3L15M_Quote</v>
      </c>
      <c r="F6" s="241" t="e">
        <f ca="1">_xll.qlSimpleQuote(Currency&amp;$C6&amp;$D6&amp;$B6&amp;QuoteSuffix,,RateTickValue,Permanent,Trigger,ObjectOverwrite)</f>
        <v>#NAME?</v>
      </c>
      <c r="G6" s="242" t="e">
        <f ca="1">_xll.ohRangeRetrieveError(F6)</f>
        <v>#NAME?</v>
      </c>
      <c r="H6" s="205"/>
      <c r="J6" s="167"/>
      <c r="K6" s="254" t="s">
        <v>60</v>
      </c>
      <c r="L6" s="254" t="s">
        <v>177</v>
      </c>
      <c r="M6" s="254" t="s">
        <v>175</v>
      </c>
      <c r="N6" s="255" t="str">
        <f t="shared" si="2"/>
        <v>GBPSM3L15M</v>
      </c>
      <c r="O6" s="255" t="str">
        <v>GBPSM3L15M=ICAP</v>
      </c>
      <c r="P6" s="380" t="s">
        <v>210</v>
      </c>
      <c r="Q6" s="380" t="s">
        <v>210</v>
      </c>
      <c r="R6" s="222" t="e">
        <f t="shared" ref="R6:R41" ca="1" si="4">IF($R$2,IF(ISNUMBER(P6),P6,#NUM!), IFERROR(AVERAGE(P6:Q6),#NUM!))</f>
        <v>#NAME?</v>
      </c>
      <c r="S6" s="222" t="e">
        <f t="shared" ca="1" si="3"/>
        <v>#NAME?</v>
      </c>
      <c r="T6" s="253"/>
      <c r="U6" s="129" t="e">
        <v>#NUM!</v>
      </c>
      <c r="V6" s="253"/>
      <c r="W6" s="222" t="e">
        <v>#NUM!</v>
      </c>
      <c r="X6" s="258" t="e">
        <f ca="1">_xll.qlSimpleQuoteSetValue(F6,W6/100,Trigger)</f>
        <v>#NAME?</v>
      </c>
      <c r="Y6" s="168"/>
    </row>
    <row r="7" spans="1:28" ht="11.25" customHeight="1" x14ac:dyDescent="0.2">
      <c r="A7" s="167"/>
      <c r="B7" s="127" t="str">
        <f t="shared" si="0"/>
        <v>18M</v>
      </c>
      <c r="C7" s="239" t="str">
        <f t="shared" si="0"/>
        <v>SM</v>
      </c>
      <c r="D7" s="240" t="str">
        <f t="shared" si="0"/>
        <v>3L</v>
      </c>
      <c r="E7" s="241" t="str">
        <f t="shared" si="1"/>
        <v>GBPSM3L18M_Quote</v>
      </c>
      <c r="F7" s="241" t="e">
        <f ca="1">_xll.qlSimpleQuote(Currency&amp;$C7&amp;$D7&amp;$B7&amp;QuoteSuffix,,RateTickValue,Permanent,Trigger,ObjectOverwrite)</f>
        <v>#NAME?</v>
      </c>
      <c r="G7" s="242" t="e">
        <f ca="1">_xll.ohRangeRetrieveError(F7)</f>
        <v>#NAME?</v>
      </c>
      <c r="H7" s="205"/>
      <c r="J7" s="167"/>
      <c r="K7" s="254" t="s">
        <v>59</v>
      </c>
      <c r="L7" s="254" t="s">
        <v>177</v>
      </c>
      <c r="M7" s="254" t="s">
        <v>175</v>
      </c>
      <c r="N7" s="255" t="str">
        <f t="shared" si="2"/>
        <v>GBPSM3L18M</v>
      </c>
      <c r="O7" s="255" t="str">
        <v>GBPSM3L18M=ICAP</v>
      </c>
      <c r="P7" s="380" t="s">
        <v>210</v>
      </c>
      <c r="Q7" s="380" t="s">
        <v>210</v>
      </c>
      <c r="R7" s="222" t="e">
        <f t="shared" ca="1" si="4"/>
        <v>#NAME?</v>
      </c>
      <c r="S7" s="222" t="e">
        <f t="shared" ca="1" si="3"/>
        <v>#NAME?</v>
      </c>
      <c r="T7" s="253"/>
      <c r="U7" s="129" t="e">
        <v>#NUM!</v>
      </c>
      <c r="V7" s="253"/>
      <c r="W7" s="222" t="e">
        <v>#NUM!</v>
      </c>
      <c r="X7" s="258" t="e">
        <f ca="1">_xll.qlSimpleQuoteSetValue(F7,W7/100,Trigger)</f>
        <v>#NAME?</v>
      </c>
      <c r="Y7" s="168"/>
    </row>
    <row r="8" spans="1:28" ht="11.25" customHeight="1" x14ac:dyDescent="0.2">
      <c r="A8" s="167"/>
      <c r="B8" s="127" t="str">
        <f t="shared" si="0"/>
        <v>21M</v>
      </c>
      <c r="C8" s="239" t="str">
        <f t="shared" si="0"/>
        <v>SM</v>
      </c>
      <c r="D8" s="240" t="str">
        <f t="shared" si="0"/>
        <v>3L</v>
      </c>
      <c r="E8" s="241" t="str">
        <f t="shared" si="1"/>
        <v>GBPSM3L21M_Quote</v>
      </c>
      <c r="F8" s="241" t="e">
        <f ca="1">_xll.qlSimpleQuote(Currency&amp;$C8&amp;$D8&amp;$B8&amp;QuoteSuffix,,RateTickValue,Permanent,Trigger,ObjectOverwrite)</f>
        <v>#NAME?</v>
      </c>
      <c r="G8" s="242" t="e">
        <f ca="1">_xll.ohRangeRetrieveError(F8)</f>
        <v>#NAME?</v>
      </c>
      <c r="H8" s="205"/>
      <c r="J8" s="167"/>
      <c r="K8" s="254" t="s">
        <v>58</v>
      </c>
      <c r="L8" s="254" t="s">
        <v>177</v>
      </c>
      <c r="M8" s="254" t="s">
        <v>175</v>
      </c>
      <c r="N8" s="255" t="str">
        <f t="shared" si="2"/>
        <v>GBPSM3L21M</v>
      </c>
      <c r="O8" s="255" t="str">
        <v>GBPSM3L21M=ICAP</v>
      </c>
      <c r="P8" s="380" t="s">
        <v>210</v>
      </c>
      <c r="Q8" s="380" t="s">
        <v>210</v>
      </c>
      <c r="R8" s="222" t="e">
        <f t="shared" ca="1" si="4"/>
        <v>#NAME?</v>
      </c>
      <c r="S8" s="222" t="e">
        <f t="shared" ca="1" si="3"/>
        <v>#NAME?</v>
      </c>
      <c r="T8" s="253"/>
      <c r="U8" s="129" t="e">
        <v>#NUM!</v>
      </c>
      <c r="V8" s="253"/>
      <c r="W8" s="222" t="e">
        <v>#NUM!</v>
      </c>
      <c r="X8" s="258" t="e">
        <f ca="1">_xll.qlSimpleQuoteSetValue(F8,W8/100,Trigger)</f>
        <v>#NAME?</v>
      </c>
      <c r="Y8" s="168"/>
    </row>
    <row r="9" spans="1:28" ht="11.25" customHeight="1" x14ac:dyDescent="0.2">
      <c r="A9" s="167"/>
      <c r="B9" s="127" t="str">
        <f t="shared" si="0"/>
        <v>2Y</v>
      </c>
      <c r="C9" s="239" t="str">
        <f t="shared" si="0"/>
        <v>SM</v>
      </c>
      <c r="D9" s="240" t="str">
        <f t="shared" si="0"/>
        <v>3L</v>
      </c>
      <c r="E9" s="241" t="str">
        <f t="shared" si="1"/>
        <v>GBPSM3L2Y_Quote</v>
      </c>
      <c r="F9" s="241" t="e">
        <f ca="1">_xll.qlSimpleQuote(Currency&amp;$C9&amp;$D9&amp;$B9&amp;QuoteSuffix,,RateTickValue,Permanent,Trigger,ObjectOverwrite)</f>
        <v>#NAME?</v>
      </c>
      <c r="G9" s="242" t="e">
        <f ca="1">_xll.ohRangeRetrieveError(F9)</f>
        <v>#NAME?</v>
      </c>
      <c r="H9" s="205"/>
      <c r="J9" s="167"/>
      <c r="K9" s="254" t="s">
        <v>54</v>
      </c>
      <c r="L9" s="254" t="s">
        <v>177</v>
      </c>
      <c r="M9" s="254" t="s">
        <v>175</v>
      </c>
      <c r="N9" s="255" t="str">
        <f t="shared" si="2"/>
        <v>GBPSM3L2Y</v>
      </c>
      <c r="O9" s="255" t="str">
        <v>GBPSM3L2Y=ICAP</v>
      </c>
      <c r="P9" s="380">
        <v>0.79600000000000004</v>
      </c>
      <c r="Q9" s="380">
        <v>0.83599999999999997</v>
      </c>
      <c r="R9" s="222" t="e">
        <f t="shared" ca="1" si="4"/>
        <v>#NAME?</v>
      </c>
      <c r="S9" s="222" t="e">
        <f t="shared" ca="1" si="3"/>
        <v>#NAME?</v>
      </c>
      <c r="T9" s="253"/>
      <c r="U9" s="129">
        <v>0.81600000000000006</v>
      </c>
      <c r="V9" s="253"/>
      <c r="W9" s="222">
        <v>0.81600000000000006</v>
      </c>
      <c r="X9" s="258" t="e">
        <f ca="1">_xll.qlSimpleQuoteSetValue(F9,W9/100,Trigger)</f>
        <v>#NAME?</v>
      </c>
      <c r="Y9" s="168"/>
    </row>
    <row r="10" spans="1:28" ht="11.25" customHeight="1" x14ac:dyDescent="0.2">
      <c r="A10" s="167"/>
      <c r="B10" s="127" t="str">
        <f t="shared" si="0"/>
        <v>3Y</v>
      </c>
      <c r="C10" s="239" t="str">
        <f t="shared" si="0"/>
        <v>SM</v>
      </c>
      <c r="D10" s="240" t="str">
        <f t="shared" si="0"/>
        <v>3L</v>
      </c>
      <c r="E10" s="241" t="str">
        <f t="shared" si="1"/>
        <v>GBPSM3L3Y_Quote</v>
      </c>
      <c r="F10" s="241" t="e">
        <f ca="1">_xll.qlSimpleQuote(Currency&amp;$C10&amp;$D10&amp;$B10&amp;QuoteSuffix,,RateTickValue,Permanent,Trigger,ObjectOverwrite)</f>
        <v>#NAME?</v>
      </c>
      <c r="G10" s="242" t="e">
        <f ca="1">_xll.ohRangeRetrieveError(F10)</f>
        <v>#NAME?</v>
      </c>
      <c r="H10" s="205"/>
      <c r="J10" s="167"/>
      <c r="K10" s="254" t="s">
        <v>53</v>
      </c>
      <c r="L10" s="254" t="s">
        <v>177</v>
      </c>
      <c r="M10" s="254" t="s">
        <v>175</v>
      </c>
      <c r="N10" s="255" t="str">
        <f t="shared" si="2"/>
        <v>GBPSM3L3Y</v>
      </c>
      <c r="O10" s="255" t="str">
        <v>GBPSM3L3Y=ICAP</v>
      </c>
      <c r="P10" s="380">
        <v>0.97300000000000009</v>
      </c>
      <c r="Q10" s="380">
        <v>1.0129999999999999</v>
      </c>
      <c r="R10" s="222" t="e">
        <f t="shared" ca="1" si="4"/>
        <v>#NAME?</v>
      </c>
      <c r="S10" s="222" t="e">
        <f t="shared" ca="1" si="3"/>
        <v>#NAME?</v>
      </c>
      <c r="T10" s="253"/>
      <c r="U10" s="129">
        <v>0.99299999999999999</v>
      </c>
      <c r="V10" s="253"/>
      <c r="W10" s="222">
        <v>0.99299999999999999</v>
      </c>
      <c r="X10" s="258" t="e">
        <f ca="1">_xll.qlSimpleQuoteSetValue(F10,W10/100,Trigger)</f>
        <v>#NAME?</v>
      </c>
      <c r="Y10" s="168"/>
    </row>
    <row r="11" spans="1:28" ht="11.25" customHeight="1" x14ac:dyDescent="0.2">
      <c r="A11" s="167"/>
      <c r="B11" s="127" t="str">
        <f t="shared" si="0"/>
        <v>4Y</v>
      </c>
      <c r="C11" s="239" t="str">
        <f t="shared" si="0"/>
        <v>SM</v>
      </c>
      <c r="D11" s="240" t="str">
        <f t="shared" si="0"/>
        <v>3L</v>
      </c>
      <c r="E11" s="241" t="str">
        <f t="shared" si="1"/>
        <v>GBPSM3L4Y_Quote</v>
      </c>
      <c r="F11" s="241" t="e">
        <f ca="1">_xll.qlSimpleQuote(Currency&amp;$C11&amp;$D11&amp;$B11&amp;QuoteSuffix,,RateTickValue,Permanent,Trigger,ObjectOverwrite)</f>
        <v>#NAME?</v>
      </c>
      <c r="G11" s="242" t="e">
        <f ca="1">_xll.ohRangeRetrieveError(F11)</f>
        <v>#NAME?</v>
      </c>
      <c r="H11" s="205"/>
      <c r="J11" s="167"/>
      <c r="K11" s="254" t="s">
        <v>52</v>
      </c>
      <c r="L11" s="254" t="s">
        <v>177</v>
      </c>
      <c r="M11" s="254" t="s">
        <v>175</v>
      </c>
      <c r="N11" s="255" t="str">
        <f t="shared" si="2"/>
        <v>GBPSM3L4Y</v>
      </c>
      <c r="O11" s="255" t="str">
        <v>GBPSM3L4Y=ICAP</v>
      </c>
      <c r="P11" s="380">
        <v>1.129</v>
      </c>
      <c r="Q11" s="380">
        <v>1.179</v>
      </c>
      <c r="R11" s="222" t="e">
        <f t="shared" ca="1" si="4"/>
        <v>#NAME?</v>
      </c>
      <c r="S11" s="222" t="e">
        <f t="shared" ca="1" si="3"/>
        <v>#NAME?</v>
      </c>
      <c r="T11" s="253"/>
      <c r="U11" s="129">
        <v>1.153</v>
      </c>
      <c r="V11" s="253"/>
      <c r="W11" s="222">
        <v>1.153</v>
      </c>
      <c r="X11" s="258" t="e">
        <f ca="1">_xll.qlSimpleQuoteSetValue(F11,W11/100,Trigger)</f>
        <v>#NAME?</v>
      </c>
      <c r="Y11" s="168"/>
    </row>
    <row r="12" spans="1:28" ht="11.25" customHeight="1" x14ac:dyDescent="0.2">
      <c r="A12" s="167"/>
      <c r="B12" s="127" t="str">
        <f t="shared" si="0"/>
        <v>5Y</v>
      </c>
      <c r="C12" s="239" t="str">
        <f t="shared" si="0"/>
        <v>SM</v>
      </c>
      <c r="D12" s="240" t="str">
        <f t="shared" si="0"/>
        <v>3L</v>
      </c>
      <c r="E12" s="241" t="str">
        <f t="shared" si="1"/>
        <v>GBPSM3L5Y_Quote</v>
      </c>
      <c r="F12" s="241" t="e">
        <f ca="1">_xll.qlSimpleQuote(Currency&amp;$C12&amp;$D12&amp;$B12&amp;QuoteSuffix,,RateTickValue,Permanent,Trigger,ObjectOverwrite)</f>
        <v>#NAME?</v>
      </c>
      <c r="G12" s="242" t="e">
        <f ca="1">_xll.ohRangeRetrieveError(F12)</f>
        <v>#NAME?</v>
      </c>
      <c r="H12" s="205"/>
      <c r="J12" s="167"/>
      <c r="K12" s="254" t="s">
        <v>51</v>
      </c>
      <c r="L12" s="254" t="s">
        <v>177</v>
      </c>
      <c r="M12" s="254" t="s">
        <v>175</v>
      </c>
      <c r="N12" s="255" t="str">
        <f t="shared" si="2"/>
        <v>GBPSM3L5Y</v>
      </c>
      <c r="O12" s="255" t="str">
        <v>GBPSM3L5Y=ICAP</v>
      </c>
      <c r="P12" s="380">
        <v>1.2690000000000001</v>
      </c>
      <c r="Q12" s="380">
        <v>1.319</v>
      </c>
      <c r="R12" s="222" t="e">
        <f t="shared" ca="1" si="4"/>
        <v>#NAME?</v>
      </c>
      <c r="S12" s="222" t="e">
        <f t="shared" ca="1" si="3"/>
        <v>#NAME?</v>
      </c>
      <c r="T12" s="253"/>
      <c r="U12" s="129">
        <v>1.2930000000000001</v>
      </c>
      <c r="V12" s="253"/>
      <c r="W12" s="222">
        <v>1.2930000000000001</v>
      </c>
      <c r="X12" s="258" t="e">
        <f ca="1">_xll.qlSimpleQuoteSetValue(F12,W12/100,Trigger)</f>
        <v>#NAME?</v>
      </c>
      <c r="Y12" s="168"/>
    </row>
    <row r="13" spans="1:28" ht="11.25" customHeight="1" x14ac:dyDescent="0.2">
      <c r="A13" s="167"/>
      <c r="B13" s="127" t="str">
        <f t="shared" si="0"/>
        <v>6Y</v>
      </c>
      <c r="C13" s="239" t="str">
        <f t="shared" si="0"/>
        <v>SM</v>
      </c>
      <c r="D13" s="240" t="str">
        <f t="shared" si="0"/>
        <v>3L</v>
      </c>
      <c r="E13" s="241" t="str">
        <f t="shared" si="1"/>
        <v>GBPSM3L6Y_Quote</v>
      </c>
      <c r="F13" s="241" t="e">
        <f ca="1">_xll.qlSimpleQuote(Currency&amp;$C13&amp;$D13&amp;$B13&amp;QuoteSuffix,,RateTickValue,Permanent,Trigger,ObjectOverwrite)</f>
        <v>#NAME?</v>
      </c>
      <c r="G13" s="242" t="e">
        <f ca="1">_xll.ohRangeRetrieveError(F13)</f>
        <v>#NAME?</v>
      </c>
      <c r="H13" s="205"/>
      <c r="J13" s="167"/>
      <c r="K13" s="254" t="s">
        <v>50</v>
      </c>
      <c r="L13" s="254" t="s">
        <v>177</v>
      </c>
      <c r="M13" s="254" t="s">
        <v>175</v>
      </c>
      <c r="N13" s="255" t="str">
        <f t="shared" si="2"/>
        <v>GBPSM3L6Y</v>
      </c>
      <c r="O13" s="255" t="str">
        <v>GBPSM3L6Y=ICAP</v>
      </c>
      <c r="P13" s="380">
        <v>1.3860000000000001</v>
      </c>
      <c r="Q13" s="380">
        <v>1.4359999999999999</v>
      </c>
      <c r="R13" s="222" t="e">
        <f t="shared" ca="1" si="4"/>
        <v>#NAME?</v>
      </c>
      <c r="S13" s="222" t="e">
        <f t="shared" ca="1" si="3"/>
        <v>#NAME?</v>
      </c>
      <c r="T13" s="253"/>
      <c r="U13" s="129">
        <v>1.411</v>
      </c>
      <c r="V13" s="253"/>
      <c r="W13" s="222">
        <v>1.411</v>
      </c>
      <c r="X13" s="258" t="e">
        <f ca="1">_xll.qlSimpleQuoteSetValue(F13,W13/100,Trigger)</f>
        <v>#NAME?</v>
      </c>
      <c r="Y13" s="168"/>
    </row>
    <row r="14" spans="1:28" ht="11.25" customHeight="1" x14ac:dyDescent="0.2">
      <c r="A14" s="167"/>
      <c r="B14" s="127" t="str">
        <f t="shared" si="0"/>
        <v>7Y</v>
      </c>
      <c r="C14" s="239" t="str">
        <f t="shared" si="0"/>
        <v>SM</v>
      </c>
      <c r="D14" s="240" t="str">
        <f t="shared" si="0"/>
        <v>3L</v>
      </c>
      <c r="E14" s="241" t="str">
        <f t="shared" si="1"/>
        <v>GBPSM3L7Y_Quote</v>
      </c>
      <c r="F14" s="241" t="e">
        <f ca="1">_xll.qlSimpleQuote(Currency&amp;$C14&amp;$D14&amp;$B14&amp;QuoteSuffix,,RateTickValue,Permanent,Trigger,ObjectOverwrite)</f>
        <v>#NAME?</v>
      </c>
      <c r="G14" s="242" t="e">
        <f ca="1">_xll.ohRangeRetrieveError(F14)</f>
        <v>#NAME?</v>
      </c>
      <c r="H14" s="205"/>
      <c r="J14" s="167"/>
      <c r="K14" s="254" t="s">
        <v>49</v>
      </c>
      <c r="L14" s="254" t="s">
        <v>177</v>
      </c>
      <c r="M14" s="254" t="s">
        <v>175</v>
      </c>
      <c r="N14" s="255" t="str">
        <f t="shared" si="2"/>
        <v>GBPSM3L7Y</v>
      </c>
      <c r="O14" s="255" t="str">
        <v>GBPSM3L7Y=ICAP</v>
      </c>
      <c r="P14" s="380">
        <v>1.482</v>
      </c>
      <c r="Q14" s="380">
        <v>1.532</v>
      </c>
      <c r="R14" s="222" t="e">
        <f t="shared" ca="1" si="4"/>
        <v>#NAME?</v>
      </c>
      <c r="S14" s="222" t="e">
        <f t="shared" ca="1" si="3"/>
        <v>#NAME?</v>
      </c>
      <c r="T14" s="253"/>
      <c r="U14" s="129">
        <v>1.5070000000000001</v>
      </c>
      <c r="V14" s="253"/>
      <c r="W14" s="222">
        <v>1.5070000000000001</v>
      </c>
      <c r="X14" s="258" t="e">
        <f ca="1">_xll.qlSimpleQuoteSetValue(F14,W14/100,Trigger)</f>
        <v>#NAME?</v>
      </c>
      <c r="Y14" s="168"/>
    </row>
    <row r="15" spans="1:28" ht="11.25" customHeight="1" x14ac:dyDescent="0.2">
      <c r="A15" s="167"/>
      <c r="B15" s="127" t="str">
        <f t="shared" si="0"/>
        <v>8Y</v>
      </c>
      <c r="C15" s="239" t="str">
        <f t="shared" si="0"/>
        <v>SM</v>
      </c>
      <c r="D15" s="240" t="str">
        <f t="shared" si="0"/>
        <v>3L</v>
      </c>
      <c r="E15" s="241" t="str">
        <f t="shared" si="1"/>
        <v>GBPSM3L8Y_Quote</v>
      </c>
      <c r="F15" s="241" t="e">
        <f ca="1">_xll.qlSimpleQuote(Currency&amp;$C15&amp;$D15&amp;$B15&amp;QuoteSuffix,,RateTickValue,Permanent,Trigger,ObjectOverwrite)</f>
        <v>#NAME?</v>
      </c>
      <c r="G15" s="242" t="e">
        <f ca="1">_xll.ohRangeRetrieveError(F15)</f>
        <v>#NAME?</v>
      </c>
      <c r="H15" s="205"/>
      <c r="J15" s="167"/>
      <c r="K15" s="254" t="s">
        <v>48</v>
      </c>
      <c r="L15" s="254" t="s">
        <v>177</v>
      </c>
      <c r="M15" s="254" t="s">
        <v>175</v>
      </c>
      <c r="N15" s="255" t="str">
        <f t="shared" si="2"/>
        <v>GBPSM3L8Y</v>
      </c>
      <c r="O15" s="255" t="str">
        <v>GBPSM3L8Y=ICAP</v>
      </c>
      <c r="P15" s="380">
        <v>1.5660000000000001</v>
      </c>
      <c r="Q15" s="380">
        <v>1.6160000000000001</v>
      </c>
      <c r="R15" s="222" t="e">
        <f t="shared" ca="1" si="4"/>
        <v>#NAME?</v>
      </c>
      <c r="S15" s="222" t="e">
        <f t="shared" ca="1" si="3"/>
        <v>#NAME?</v>
      </c>
      <c r="T15" s="253"/>
      <c r="U15" s="129">
        <v>1.5899999999999999</v>
      </c>
      <c r="V15" s="253"/>
      <c r="W15" s="222">
        <v>1.5899999999999999</v>
      </c>
      <c r="X15" s="258" t="e">
        <f ca="1">_xll.qlSimpleQuoteSetValue(F15,W15/100,Trigger)</f>
        <v>#NAME?</v>
      </c>
      <c r="Y15" s="168"/>
    </row>
    <row r="16" spans="1:28" ht="11.25" customHeight="1" x14ac:dyDescent="0.2">
      <c r="A16" s="167"/>
      <c r="B16" s="127" t="str">
        <f t="shared" si="0"/>
        <v>9Y</v>
      </c>
      <c r="C16" s="239" t="str">
        <f t="shared" si="0"/>
        <v>SM</v>
      </c>
      <c r="D16" s="240" t="str">
        <f t="shared" si="0"/>
        <v>3L</v>
      </c>
      <c r="E16" s="241" t="str">
        <f t="shared" si="1"/>
        <v>GBPSM3L9Y_Quote</v>
      </c>
      <c r="F16" s="241" t="e">
        <f ca="1">_xll.qlSimpleQuote(Currency&amp;$C16&amp;$D16&amp;$B16&amp;QuoteSuffix,,RateTickValue,Permanent,Trigger,ObjectOverwrite)</f>
        <v>#NAME?</v>
      </c>
      <c r="G16" s="242" t="e">
        <f ca="1">_xll.ohRangeRetrieveError(F16)</f>
        <v>#NAME?</v>
      </c>
      <c r="H16" s="205"/>
      <c r="J16" s="167"/>
      <c r="K16" s="254" t="s">
        <v>47</v>
      </c>
      <c r="L16" s="254" t="s">
        <v>177</v>
      </c>
      <c r="M16" s="254" t="s">
        <v>175</v>
      </c>
      <c r="N16" s="255" t="str">
        <f t="shared" si="2"/>
        <v>GBPSM3L9Y</v>
      </c>
      <c r="O16" s="255" t="str">
        <v>GBPSM3L9Y=ICAP</v>
      </c>
      <c r="P16" s="380">
        <v>1.637</v>
      </c>
      <c r="Q16" s="380">
        <v>1.6870000000000001</v>
      </c>
      <c r="R16" s="222" t="e">
        <f t="shared" ca="1" si="4"/>
        <v>#NAME?</v>
      </c>
      <c r="S16" s="222" t="e">
        <f t="shared" ca="1" si="3"/>
        <v>#NAME?</v>
      </c>
      <c r="T16" s="253"/>
      <c r="U16" s="129">
        <v>1.661</v>
      </c>
      <c r="V16" s="253"/>
      <c r="W16" s="222">
        <v>1.661</v>
      </c>
      <c r="X16" s="258" t="e">
        <f ca="1">_xll.qlSimpleQuoteSetValue(F16,W16/100,Trigger)</f>
        <v>#NAME?</v>
      </c>
      <c r="Y16" s="168"/>
    </row>
    <row r="17" spans="1:25" ht="11.25" customHeight="1" x14ac:dyDescent="0.2">
      <c r="A17" s="167"/>
      <c r="B17" s="127" t="str">
        <f t="shared" si="0"/>
        <v>10Y</v>
      </c>
      <c r="C17" s="239" t="str">
        <f t="shared" si="0"/>
        <v>SM</v>
      </c>
      <c r="D17" s="240" t="str">
        <f t="shared" si="0"/>
        <v>3L</v>
      </c>
      <c r="E17" s="241" t="str">
        <f t="shared" si="1"/>
        <v>GBPSM3L10Y_Quote</v>
      </c>
      <c r="F17" s="241" t="e">
        <f ca="1">_xll.qlSimpleQuote(Currency&amp;$C17&amp;$D17&amp;$B17&amp;QuoteSuffix,,RateTickValue,Permanent,Trigger,ObjectOverwrite)</f>
        <v>#NAME?</v>
      </c>
      <c r="G17" s="242" t="e">
        <f ca="1">_xll.ohRangeRetrieveError(F17)</f>
        <v>#NAME?</v>
      </c>
      <c r="H17" s="205"/>
      <c r="J17" s="167"/>
      <c r="K17" s="254" t="s">
        <v>46</v>
      </c>
      <c r="L17" s="254" t="s">
        <v>177</v>
      </c>
      <c r="M17" s="254" t="s">
        <v>175</v>
      </c>
      <c r="N17" s="255" t="str">
        <f t="shared" si="2"/>
        <v>GBPSM3L10Y</v>
      </c>
      <c r="O17" s="255" t="str">
        <v>GBPSM3L10Y=ICAP</v>
      </c>
      <c r="P17" s="380">
        <v>1.696</v>
      </c>
      <c r="Q17" s="380">
        <v>1.746</v>
      </c>
      <c r="R17" s="222" t="e">
        <f t="shared" ca="1" si="4"/>
        <v>#NAME?</v>
      </c>
      <c r="S17" s="222" t="e">
        <f t="shared" ca="1" si="3"/>
        <v>#NAME?</v>
      </c>
      <c r="T17" s="253"/>
      <c r="U17" s="129">
        <v>1.7200000000000002</v>
      </c>
      <c r="V17" s="253"/>
      <c r="W17" s="222">
        <v>1.7200000000000002</v>
      </c>
      <c r="X17" s="258" t="e">
        <f ca="1">_xll.qlSimpleQuoteSetValue(F17,W17/100,Trigger)</f>
        <v>#NAME?</v>
      </c>
      <c r="Y17" s="168"/>
    </row>
    <row r="18" spans="1:25" ht="11.25" customHeight="1" x14ac:dyDescent="0.2">
      <c r="A18" s="167"/>
      <c r="B18" s="127" t="str">
        <f t="shared" si="0"/>
        <v>11Y</v>
      </c>
      <c r="C18" s="239" t="str">
        <f t="shared" si="0"/>
        <v>SM</v>
      </c>
      <c r="D18" s="240" t="str">
        <f t="shared" si="0"/>
        <v>3L</v>
      </c>
      <c r="E18" s="241" t="str">
        <f t="shared" si="1"/>
        <v>GBPSM3L11Y_Quote</v>
      </c>
      <c r="F18" s="241" t="e">
        <f ca="1">_xll.qlSimpleQuote(Currency&amp;$C18&amp;$D18&amp;$B18&amp;QuoteSuffix,,RateTickValue,Permanent,Trigger,ObjectOverwrite)</f>
        <v>#NAME?</v>
      </c>
      <c r="G18" s="242" t="e">
        <f ca="1">_xll.ohRangeRetrieveError(F18)</f>
        <v>#NAME?</v>
      </c>
      <c r="H18" s="205"/>
      <c r="J18" s="167"/>
      <c r="K18" s="254" t="s">
        <v>45</v>
      </c>
      <c r="L18" s="254" t="s">
        <v>177</v>
      </c>
      <c r="M18" s="254" t="s">
        <v>175</v>
      </c>
      <c r="N18" s="255" t="str">
        <f t="shared" si="2"/>
        <v>GBPSM3L11Y</v>
      </c>
      <c r="O18" s="255" t="str">
        <v>GBPSM3L11Y=ICAP</v>
      </c>
      <c r="P18" s="380">
        <v>1.7410000000000001</v>
      </c>
      <c r="Q18" s="380">
        <v>1.8109999999999999</v>
      </c>
      <c r="R18" s="222" t="e">
        <f t="shared" ca="1" si="4"/>
        <v>#NAME?</v>
      </c>
      <c r="S18" s="222" t="e">
        <f t="shared" ca="1" si="3"/>
        <v>#NAME?</v>
      </c>
      <c r="T18" s="253"/>
      <c r="U18" s="129">
        <v>1.7749999999999999</v>
      </c>
      <c r="V18" s="253"/>
      <c r="W18" s="222">
        <v>1.7749999999999999</v>
      </c>
      <c r="X18" s="258" t="e">
        <f ca="1">_xll.qlSimpleQuoteSetValue(F18,W18/100,Trigger)</f>
        <v>#NAME?</v>
      </c>
      <c r="Y18" s="168"/>
    </row>
    <row r="19" spans="1:25" ht="11.25" customHeight="1" x14ac:dyDescent="0.2">
      <c r="A19" s="167"/>
      <c r="B19" s="127" t="str">
        <f t="shared" si="0"/>
        <v>12Y</v>
      </c>
      <c r="C19" s="239" t="str">
        <f t="shared" si="0"/>
        <v>SM</v>
      </c>
      <c r="D19" s="240" t="str">
        <f t="shared" si="0"/>
        <v>3L</v>
      </c>
      <c r="E19" s="241" t="str">
        <f t="shared" si="1"/>
        <v>GBPSM3L12Y_Quote</v>
      </c>
      <c r="F19" s="241" t="e">
        <f ca="1">_xll.qlSimpleQuote(Currency&amp;$C19&amp;$D19&amp;$B19&amp;QuoteSuffix,,RateTickValue,Permanent,Trigger,ObjectOverwrite)</f>
        <v>#NAME?</v>
      </c>
      <c r="G19" s="242" t="e">
        <f ca="1">_xll.ohRangeRetrieveError(F19)</f>
        <v>#NAME?</v>
      </c>
      <c r="H19" s="205"/>
      <c r="J19" s="167"/>
      <c r="K19" s="254" t="s">
        <v>44</v>
      </c>
      <c r="L19" s="254" t="s">
        <v>177</v>
      </c>
      <c r="M19" s="254" t="s">
        <v>175</v>
      </c>
      <c r="N19" s="255" t="str">
        <f t="shared" si="2"/>
        <v>GBPSM3L12Y</v>
      </c>
      <c r="O19" s="255" t="str">
        <v>GBPSM3L12Y=ICAP</v>
      </c>
      <c r="P19" s="380">
        <v>1.7909999999999999</v>
      </c>
      <c r="Q19" s="380">
        <v>1.861</v>
      </c>
      <c r="R19" s="222" t="e">
        <f t="shared" ca="1" si="4"/>
        <v>#NAME?</v>
      </c>
      <c r="S19" s="222" t="e">
        <f t="shared" ca="1" si="3"/>
        <v>#NAME?</v>
      </c>
      <c r="T19" s="253"/>
      <c r="U19" s="129">
        <v>1.825</v>
      </c>
      <c r="V19" s="253"/>
      <c r="W19" s="222">
        <v>1.825</v>
      </c>
      <c r="X19" s="258" t="e">
        <f ca="1">_xll.qlSimpleQuoteSetValue(F19,W19/100,Trigger)</f>
        <v>#NAME?</v>
      </c>
      <c r="Y19" s="168"/>
    </row>
    <row r="20" spans="1:25" ht="11.25" customHeight="1" x14ac:dyDescent="0.2">
      <c r="A20" s="167"/>
      <c r="B20" s="127" t="str">
        <f t="shared" si="0"/>
        <v>13Y</v>
      </c>
      <c r="C20" s="239" t="str">
        <f t="shared" si="0"/>
        <v>SM</v>
      </c>
      <c r="D20" s="240" t="str">
        <f t="shared" si="0"/>
        <v>3L</v>
      </c>
      <c r="E20" s="241" t="str">
        <f t="shared" si="1"/>
        <v>GBPSM3L13Y_Quote</v>
      </c>
      <c r="F20" s="241" t="e">
        <f ca="1">_xll.qlSimpleQuote(Currency&amp;$C20&amp;$D20&amp;$B20&amp;QuoteSuffix,,RateTickValue,Permanent,Trigger,ObjectOverwrite)</f>
        <v>#NAME?</v>
      </c>
      <c r="G20" s="242" t="e">
        <f ca="1">_xll.ohRangeRetrieveError(F20)</f>
        <v>#NAME?</v>
      </c>
      <c r="H20" s="205"/>
      <c r="J20" s="167"/>
      <c r="K20" s="254" t="s">
        <v>43</v>
      </c>
      <c r="L20" s="254" t="s">
        <v>177</v>
      </c>
      <c r="M20" s="254" t="s">
        <v>175</v>
      </c>
      <c r="N20" s="255" t="str">
        <f t="shared" si="2"/>
        <v>GBPSM3L13Y</v>
      </c>
      <c r="O20" s="255" t="str">
        <v>GBPSM3L13Y=ICAP</v>
      </c>
      <c r="P20" s="380" t="s">
        <v>210</v>
      </c>
      <c r="Q20" s="380" t="s">
        <v>210</v>
      </c>
      <c r="R20" s="222" t="e">
        <f t="shared" ca="1" si="4"/>
        <v>#NAME?</v>
      </c>
      <c r="S20" s="222" t="e">
        <f t="shared" ca="1" si="3"/>
        <v>#NAME?</v>
      </c>
      <c r="T20" s="253"/>
      <c r="U20" s="129" t="e">
        <v>#NUM!</v>
      </c>
      <c r="V20" s="253"/>
      <c r="W20" s="222" t="e">
        <v>#NUM!</v>
      </c>
      <c r="X20" s="258" t="e">
        <f ca="1">_xll.qlSimpleQuoteSetValue(F20,W20/100,Trigger)</f>
        <v>#NAME?</v>
      </c>
      <c r="Y20" s="168"/>
    </row>
    <row r="21" spans="1:25" ht="11.25" customHeight="1" x14ac:dyDescent="0.2">
      <c r="A21" s="167"/>
      <c r="B21" s="127" t="str">
        <f t="shared" si="0"/>
        <v>14Y</v>
      </c>
      <c r="C21" s="239" t="str">
        <f t="shared" si="0"/>
        <v>SM</v>
      </c>
      <c r="D21" s="240" t="str">
        <f t="shared" si="0"/>
        <v>3L</v>
      </c>
      <c r="E21" s="241" t="str">
        <f t="shared" si="1"/>
        <v>GBPSM3L14Y_Quote</v>
      </c>
      <c r="F21" s="241" t="e">
        <f ca="1">_xll.qlSimpleQuote(Currency&amp;$C21&amp;$D21&amp;$B21&amp;QuoteSuffix,,RateTickValue,Permanent,Trigger,ObjectOverwrite)</f>
        <v>#NAME?</v>
      </c>
      <c r="G21" s="242" t="e">
        <f ca="1">_xll.ohRangeRetrieveError(F21)</f>
        <v>#NAME?</v>
      </c>
      <c r="H21" s="205"/>
      <c r="J21" s="167"/>
      <c r="K21" s="254" t="s">
        <v>42</v>
      </c>
      <c r="L21" s="254" t="s">
        <v>177</v>
      </c>
      <c r="M21" s="254" t="s">
        <v>175</v>
      </c>
      <c r="N21" s="255" t="str">
        <f t="shared" si="2"/>
        <v>GBPSM3L14Y</v>
      </c>
      <c r="O21" s="255" t="str">
        <v>GBPSM3L14Y=ICAP</v>
      </c>
      <c r="P21" s="380" t="s">
        <v>210</v>
      </c>
      <c r="Q21" s="380" t="s">
        <v>210</v>
      </c>
      <c r="R21" s="222" t="e">
        <f t="shared" ca="1" si="4"/>
        <v>#NAME?</v>
      </c>
      <c r="S21" s="222" t="e">
        <f t="shared" ca="1" si="3"/>
        <v>#NAME?</v>
      </c>
      <c r="T21" s="253"/>
      <c r="U21" s="129" t="e">
        <v>#NUM!</v>
      </c>
      <c r="V21" s="253"/>
      <c r="W21" s="222" t="e">
        <v>#NUM!</v>
      </c>
      <c r="X21" s="258" t="e">
        <f ca="1">_xll.qlSimpleQuoteSetValue(F21,W21/100,Trigger)</f>
        <v>#NAME?</v>
      </c>
      <c r="Y21" s="168"/>
    </row>
    <row r="22" spans="1:25" ht="11.25" customHeight="1" x14ac:dyDescent="0.2">
      <c r="A22" s="167"/>
      <c r="B22" s="127" t="str">
        <f t="shared" si="0"/>
        <v>15Y</v>
      </c>
      <c r="C22" s="239" t="str">
        <f t="shared" si="0"/>
        <v>SM</v>
      </c>
      <c r="D22" s="240" t="str">
        <f t="shared" si="0"/>
        <v>3L</v>
      </c>
      <c r="E22" s="241" t="str">
        <f t="shared" si="1"/>
        <v>GBPSM3L15Y_Quote</v>
      </c>
      <c r="F22" s="241" t="e">
        <f ca="1">_xll.qlSimpleQuote(Currency&amp;$C22&amp;$D22&amp;$B22&amp;QuoteSuffix,,RateTickValue,Permanent,Trigger,ObjectOverwrite)</f>
        <v>#NAME?</v>
      </c>
      <c r="G22" s="242" t="e">
        <f ca="1">_xll.ohRangeRetrieveError(F22)</f>
        <v>#NAME?</v>
      </c>
      <c r="H22" s="205"/>
      <c r="J22" s="167"/>
      <c r="K22" s="254" t="s">
        <v>41</v>
      </c>
      <c r="L22" s="254" t="s">
        <v>177</v>
      </c>
      <c r="M22" s="254" t="s">
        <v>175</v>
      </c>
      <c r="N22" s="255" t="str">
        <f t="shared" si="2"/>
        <v>GBPSM3L15Y</v>
      </c>
      <c r="O22" s="255" t="str">
        <v>GBPSM3L15Y=ICAP</v>
      </c>
      <c r="P22" s="380">
        <v>1.8939999999999999</v>
      </c>
      <c r="Q22" s="380">
        <v>1.984</v>
      </c>
      <c r="R22" s="222" t="e">
        <f t="shared" ca="1" si="4"/>
        <v>#NAME?</v>
      </c>
      <c r="S22" s="222" t="e">
        <f t="shared" ca="1" si="3"/>
        <v>#NAME?</v>
      </c>
      <c r="T22" s="253"/>
      <c r="U22" s="129">
        <v>1.9380000000000002</v>
      </c>
      <c r="V22" s="253"/>
      <c r="W22" s="222">
        <v>1.9380000000000002</v>
      </c>
      <c r="X22" s="258" t="e">
        <f ca="1">_xll.qlSimpleQuoteSetValue(F22,W22/100,Trigger)</f>
        <v>#NAME?</v>
      </c>
      <c r="Y22" s="168"/>
    </row>
    <row r="23" spans="1:25" ht="11.25" customHeight="1" x14ac:dyDescent="0.2">
      <c r="A23" s="167"/>
      <c r="B23" s="127" t="str">
        <f t="shared" si="0"/>
        <v>16Y</v>
      </c>
      <c r="C23" s="239" t="str">
        <f t="shared" si="0"/>
        <v>SM</v>
      </c>
      <c r="D23" s="240" t="str">
        <f t="shared" si="0"/>
        <v>3L</v>
      </c>
      <c r="E23" s="241" t="str">
        <f t="shared" si="1"/>
        <v>GBPSM3L16Y_Quote</v>
      </c>
      <c r="F23" s="241" t="e">
        <f ca="1">_xll.qlSimpleQuote(Currency&amp;$C23&amp;$D23&amp;$B23&amp;QuoteSuffix,,RateTickValue,Permanent,Trigger,ObjectOverwrite)</f>
        <v>#NAME?</v>
      </c>
      <c r="G23" s="242" t="e">
        <f ca="1">_xll.ohRangeRetrieveError(F23)</f>
        <v>#NAME?</v>
      </c>
      <c r="H23" s="205"/>
      <c r="J23" s="167"/>
      <c r="K23" s="254" t="s">
        <v>40</v>
      </c>
      <c r="L23" s="254" t="s">
        <v>177</v>
      </c>
      <c r="M23" s="254" t="s">
        <v>175</v>
      </c>
      <c r="N23" s="255" t="str">
        <f t="shared" si="2"/>
        <v>GBPSM3L16Y</v>
      </c>
      <c r="O23" s="255" t="str">
        <v>GBPSM3L16Y=ICAP</v>
      </c>
      <c r="P23" s="380" t="s">
        <v>210</v>
      </c>
      <c r="Q23" s="380" t="s">
        <v>210</v>
      </c>
      <c r="R23" s="222" t="e">
        <f t="shared" ca="1" si="4"/>
        <v>#NAME?</v>
      </c>
      <c r="S23" s="222" t="e">
        <f t="shared" ca="1" si="3"/>
        <v>#NAME?</v>
      </c>
      <c r="T23" s="253"/>
      <c r="U23" s="129" t="e">
        <v>#NUM!</v>
      </c>
      <c r="V23" s="253"/>
      <c r="W23" s="222" t="e">
        <v>#NUM!</v>
      </c>
      <c r="X23" s="258" t="e">
        <f ca="1">_xll.qlSimpleQuoteSetValue(F23,W23/100,Trigger)</f>
        <v>#NAME?</v>
      </c>
      <c r="Y23" s="168"/>
    </row>
    <row r="24" spans="1:25" ht="11.25" customHeight="1" x14ac:dyDescent="0.2">
      <c r="A24" s="167"/>
      <c r="B24" s="127" t="str">
        <f t="shared" si="0"/>
        <v>17Y</v>
      </c>
      <c r="C24" s="239" t="str">
        <f t="shared" si="0"/>
        <v>SM</v>
      </c>
      <c r="D24" s="240" t="str">
        <f t="shared" si="0"/>
        <v>3L</v>
      </c>
      <c r="E24" s="241" t="str">
        <f t="shared" si="1"/>
        <v>GBPSM3L17Y_Quote</v>
      </c>
      <c r="F24" s="241" t="e">
        <f ca="1">_xll.qlSimpleQuote(Currency&amp;$C24&amp;$D24&amp;$B24&amp;QuoteSuffix,,RateTickValue,Permanent,Trigger,ObjectOverwrite)</f>
        <v>#NAME?</v>
      </c>
      <c r="G24" s="242" t="e">
        <f ca="1">_xll.ohRangeRetrieveError(F24)</f>
        <v>#NAME?</v>
      </c>
      <c r="H24" s="205"/>
      <c r="J24" s="167"/>
      <c r="K24" s="254" t="s">
        <v>39</v>
      </c>
      <c r="L24" s="254" t="s">
        <v>177</v>
      </c>
      <c r="M24" s="254" t="s">
        <v>175</v>
      </c>
      <c r="N24" s="255" t="str">
        <f t="shared" si="2"/>
        <v>GBPSM3L17Y</v>
      </c>
      <c r="O24" s="255" t="str">
        <v>GBPSM3L17Y=ICAP</v>
      </c>
      <c r="P24" s="380" t="s">
        <v>210</v>
      </c>
      <c r="Q24" s="380" t="s">
        <v>210</v>
      </c>
      <c r="R24" s="222" t="e">
        <f t="shared" ca="1" si="4"/>
        <v>#NAME?</v>
      </c>
      <c r="S24" s="222" t="e">
        <f t="shared" ca="1" si="3"/>
        <v>#NAME?</v>
      </c>
      <c r="T24" s="253"/>
      <c r="U24" s="129" t="e">
        <v>#NUM!</v>
      </c>
      <c r="V24" s="253"/>
      <c r="W24" s="222" t="e">
        <v>#NUM!</v>
      </c>
      <c r="X24" s="258" t="e">
        <f ca="1">_xll.qlSimpleQuoteSetValue(F24,W24/100,Trigger)</f>
        <v>#NAME?</v>
      </c>
      <c r="Y24" s="168"/>
    </row>
    <row r="25" spans="1:25" ht="11.25" customHeight="1" x14ac:dyDescent="0.2">
      <c r="A25" s="167"/>
      <c r="B25" s="127" t="str">
        <f t="shared" si="0"/>
        <v>18Y</v>
      </c>
      <c r="C25" s="239" t="str">
        <f t="shared" si="0"/>
        <v>SM</v>
      </c>
      <c r="D25" s="240" t="str">
        <f t="shared" si="0"/>
        <v>3L</v>
      </c>
      <c r="E25" s="241" t="str">
        <f t="shared" si="1"/>
        <v>GBPSM3L18Y_Quote</v>
      </c>
      <c r="F25" s="241" t="e">
        <f ca="1">_xll.qlSimpleQuote(Currency&amp;$C25&amp;$D25&amp;$B25&amp;QuoteSuffix,,RateTickValue,Permanent,Trigger,ObjectOverwrite)</f>
        <v>#NAME?</v>
      </c>
      <c r="G25" s="242" t="e">
        <f ca="1">_xll.ohRangeRetrieveError(F25)</f>
        <v>#NAME?</v>
      </c>
      <c r="H25" s="205"/>
      <c r="J25" s="167"/>
      <c r="K25" s="254" t="s">
        <v>38</v>
      </c>
      <c r="L25" s="254" t="s">
        <v>177</v>
      </c>
      <c r="M25" s="254" t="s">
        <v>175</v>
      </c>
      <c r="N25" s="255" t="str">
        <f t="shared" si="2"/>
        <v>GBPSM3L18Y</v>
      </c>
      <c r="O25" s="255" t="str">
        <v>GBPSM3L18Y=ICAP</v>
      </c>
      <c r="P25" s="380" t="s">
        <v>210</v>
      </c>
      <c r="Q25" s="380" t="s">
        <v>210</v>
      </c>
      <c r="R25" s="222" t="e">
        <f t="shared" ca="1" si="4"/>
        <v>#NAME?</v>
      </c>
      <c r="S25" s="222" t="e">
        <f t="shared" ca="1" si="3"/>
        <v>#NAME?</v>
      </c>
      <c r="T25" s="253"/>
      <c r="U25" s="129" t="e">
        <v>#NUM!</v>
      </c>
      <c r="V25" s="253"/>
      <c r="W25" s="222" t="e">
        <v>#NUM!</v>
      </c>
      <c r="X25" s="258" t="e">
        <f ca="1">_xll.qlSimpleQuoteSetValue(F25,W25/100,Trigger)</f>
        <v>#NAME?</v>
      </c>
      <c r="Y25" s="168"/>
    </row>
    <row r="26" spans="1:25" ht="11.25" customHeight="1" x14ac:dyDescent="0.2">
      <c r="A26" s="167"/>
      <c r="B26" s="127" t="str">
        <f t="shared" si="0"/>
        <v>19Y</v>
      </c>
      <c r="C26" s="239" t="str">
        <f t="shared" si="0"/>
        <v>SM</v>
      </c>
      <c r="D26" s="240" t="str">
        <f t="shared" si="0"/>
        <v>3L</v>
      </c>
      <c r="E26" s="241" t="str">
        <f t="shared" si="1"/>
        <v>GBPSM3L19Y_Quote</v>
      </c>
      <c r="F26" s="241" t="e">
        <f ca="1">_xll.qlSimpleQuote(Currency&amp;$C26&amp;$D26&amp;$B26&amp;QuoteSuffix,,RateTickValue,Permanent,Trigger,ObjectOverwrite)</f>
        <v>#NAME?</v>
      </c>
      <c r="G26" s="242" t="e">
        <f ca="1">_xll.ohRangeRetrieveError(F26)</f>
        <v>#NAME?</v>
      </c>
      <c r="H26" s="205"/>
      <c r="J26" s="167"/>
      <c r="K26" s="254" t="s">
        <v>37</v>
      </c>
      <c r="L26" s="254" t="s">
        <v>177</v>
      </c>
      <c r="M26" s="254" t="s">
        <v>175</v>
      </c>
      <c r="N26" s="255" t="str">
        <f t="shared" si="2"/>
        <v>GBPSM3L19Y</v>
      </c>
      <c r="O26" s="255" t="str">
        <v>GBPSM3L19Y=ICAP</v>
      </c>
      <c r="P26" s="380" t="s">
        <v>210</v>
      </c>
      <c r="Q26" s="380" t="s">
        <v>210</v>
      </c>
      <c r="R26" s="222" t="e">
        <f t="shared" ca="1" si="4"/>
        <v>#NAME?</v>
      </c>
      <c r="S26" s="222" t="e">
        <f t="shared" ca="1" si="3"/>
        <v>#NAME?</v>
      </c>
      <c r="T26" s="253"/>
      <c r="U26" s="129" t="e">
        <v>#NUM!</v>
      </c>
      <c r="V26" s="253"/>
      <c r="W26" s="222" t="e">
        <v>#NUM!</v>
      </c>
      <c r="X26" s="258" t="e">
        <f ca="1">_xll.qlSimpleQuoteSetValue(F26,W26/100,Trigger)</f>
        <v>#NAME?</v>
      </c>
      <c r="Y26" s="168"/>
    </row>
    <row r="27" spans="1:25" ht="11.25" customHeight="1" x14ac:dyDescent="0.2">
      <c r="A27" s="167"/>
      <c r="B27" s="127" t="str">
        <f t="shared" si="0"/>
        <v>20Y</v>
      </c>
      <c r="C27" s="239" t="str">
        <f t="shared" si="0"/>
        <v>SM</v>
      </c>
      <c r="D27" s="240" t="str">
        <f t="shared" si="0"/>
        <v>3L</v>
      </c>
      <c r="E27" s="241" t="str">
        <f t="shared" si="1"/>
        <v>GBPSM3L20Y_Quote</v>
      </c>
      <c r="F27" s="241" t="e">
        <f ca="1">_xll.qlSimpleQuote(Currency&amp;$C27&amp;$D27&amp;$B27&amp;QuoteSuffix,,RateTickValue,Permanent,Trigger,ObjectOverwrite)</f>
        <v>#NAME?</v>
      </c>
      <c r="G27" s="242" t="e">
        <f ca="1">_xll.ohRangeRetrieveError(F27)</f>
        <v>#NAME?</v>
      </c>
      <c r="H27" s="205"/>
      <c r="J27" s="167"/>
      <c r="K27" s="254" t="s">
        <v>36</v>
      </c>
      <c r="L27" s="254" t="s">
        <v>177</v>
      </c>
      <c r="M27" s="254" t="s">
        <v>175</v>
      </c>
      <c r="N27" s="255" t="str">
        <f t="shared" si="2"/>
        <v>GBPSM3L20Y</v>
      </c>
      <c r="O27" s="255" t="str">
        <v>GBPSM3L20Y=ICAP</v>
      </c>
      <c r="P27" s="380">
        <v>1.968</v>
      </c>
      <c r="Q27" s="380">
        <v>2.0979999999999999</v>
      </c>
      <c r="R27" s="222" t="e">
        <f t="shared" ca="1" si="4"/>
        <v>#NAME?</v>
      </c>
      <c r="S27" s="222" t="e">
        <f t="shared" ca="1" si="3"/>
        <v>#NAME?</v>
      </c>
      <c r="T27" s="253"/>
      <c r="U27" s="129">
        <v>2.032</v>
      </c>
      <c r="V27" s="253"/>
      <c r="W27" s="222">
        <v>2.032</v>
      </c>
      <c r="X27" s="258" t="e">
        <f ca="1">_xll.qlSimpleQuoteSetValue(F27,W27/100,Trigger)</f>
        <v>#NAME?</v>
      </c>
      <c r="Y27" s="168"/>
    </row>
    <row r="28" spans="1:25" ht="11.25" customHeight="1" x14ac:dyDescent="0.2">
      <c r="A28" s="167"/>
      <c r="B28" s="127" t="str">
        <f t="shared" si="0"/>
        <v>21Y</v>
      </c>
      <c r="C28" s="239" t="str">
        <f t="shared" si="0"/>
        <v>SM</v>
      </c>
      <c r="D28" s="240" t="str">
        <f t="shared" si="0"/>
        <v>3L</v>
      </c>
      <c r="E28" s="241" t="str">
        <f t="shared" si="1"/>
        <v>GBPSM3L21Y_Quote</v>
      </c>
      <c r="F28" s="241" t="e">
        <f ca="1">_xll.qlSimpleQuote(Currency&amp;$C28&amp;$D28&amp;$B28&amp;QuoteSuffix,,RateTickValue,Permanent,Trigger,ObjectOverwrite)</f>
        <v>#NAME?</v>
      </c>
      <c r="G28" s="242" t="e">
        <f ca="1">_xll.ohRangeRetrieveError(F28)</f>
        <v>#NAME?</v>
      </c>
      <c r="H28" s="205"/>
      <c r="J28" s="167"/>
      <c r="K28" s="254" t="s">
        <v>35</v>
      </c>
      <c r="L28" s="254" t="s">
        <v>177</v>
      </c>
      <c r="M28" s="254" t="s">
        <v>175</v>
      </c>
      <c r="N28" s="255" t="str">
        <f t="shared" si="2"/>
        <v>GBPSM3L21Y</v>
      </c>
      <c r="O28" s="255" t="str">
        <v>GBPSM3L21Y=ICAP</v>
      </c>
      <c r="P28" s="380" t="s">
        <v>210</v>
      </c>
      <c r="Q28" s="380" t="s">
        <v>210</v>
      </c>
      <c r="R28" s="222" t="e">
        <f t="shared" ca="1" si="4"/>
        <v>#NAME?</v>
      </c>
      <c r="S28" s="222" t="e">
        <f t="shared" ca="1" si="3"/>
        <v>#NAME?</v>
      </c>
      <c r="T28" s="253"/>
      <c r="U28" s="129" t="e">
        <v>#NUM!</v>
      </c>
      <c r="V28" s="253"/>
      <c r="W28" s="222" t="e">
        <v>#NUM!</v>
      </c>
      <c r="X28" s="258" t="e">
        <f ca="1">_xll.qlSimpleQuoteSetValue(F28,W28/100,Trigger)</f>
        <v>#NAME?</v>
      </c>
      <c r="Y28" s="168"/>
    </row>
    <row r="29" spans="1:25" ht="11.25" customHeight="1" x14ac:dyDescent="0.2">
      <c r="A29" s="167"/>
      <c r="B29" s="127" t="str">
        <f t="shared" si="0"/>
        <v>22Y</v>
      </c>
      <c r="C29" s="239" t="str">
        <f t="shared" si="0"/>
        <v>SM</v>
      </c>
      <c r="D29" s="240" t="str">
        <f t="shared" si="0"/>
        <v>3L</v>
      </c>
      <c r="E29" s="241" t="str">
        <f t="shared" si="1"/>
        <v>GBPSM3L22Y_Quote</v>
      </c>
      <c r="F29" s="241" t="e">
        <f ca="1">_xll.qlSimpleQuote(Currency&amp;$C29&amp;$D29&amp;$B29&amp;QuoteSuffix,,RateTickValue,Permanent,Trigger,ObjectOverwrite)</f>
        <v>#NAME?</v>
      </c>
      <c r="G29" s="242" t="e">
        <f ca="1">_xll.ohRangeRetrieveError(F29)</f>
        <v>#NAME?</v>
      </c>
      <c r="H29" s="205"/>
      <c r="J29" s="167"/>
      <c r="K29" s="254" t="s">
        <v>34</v>
      </c>
      <c r="L29" s="254" t="s">
        <v>177</v>
      </c>
      <c r="M29" s="254" t="s">
        <v>175</v>
      </c>
      <c r="N29" s="255" t="str">
        <f t="shared" si="2"/>
        <v>GBPSM3L22Y</v>
      </c>
      <c r="O29" s="255" t="str">
        <v>GBPSM3L22Y=ICAP</v>
      </c>
      <c r="P29" s="380" t="s">
        <v>210</v>
      </c>
      <c r="Q29" s="380" t="s">
        <v>210</v>
      </c>
      <c r="R29" s="222" t="e">
        <f t="shared" ca="1" si="4"/>
        <v>#NAME?</v>
      </c>
      <c r="S29" s="222" t="e">
        <f t="shared" ca="1" si="3"/>
        <v>#NAME?</v>
      </c>
      <c r="T29" s="253"/>
      <c r="U29" s="129" t="e">
        <v>#NUM!</v>
      </c>
      <c r="V29" s="253"/>
      <c r="W29" s="222" t="e">
        <v>#NUM!</v>
      </c>
      <c r="X29" s="258" t="e">
        <f ca="1">_xll.qlSimpleQuoteSetValue(F29,W29/100,Trigger)</f>
        <v>#NAME?</v>
      </c>
      <c r="Y29" s="168"/>
    </row>
    <row r="30" spans="1:25" ht="11.25" customHeight="1" x14ac:dyDescent="0.2">
      <c r="A30" s="167"/>
      <c r="B30" s="127" t="str">
        <f t="shared" si="0"/>
        <v>23Y</v>
      </c>
      <c r="C30" s="239" t="str">
        <f t="shared" si="0"/>
        <v>SM</v>
      </c>
      <c r="D30" s="240" t="str">
        <f t="shared" si="0"/>
        <v>3L</v>
      </c>
      <c r="E30" s="241" t="str">
        <f t="shared" si="1"/>
        <v>GBPSM3L23Y_Quote</v>
      </c>
      <c r="F30" s="241" t="e">
        <f ca="1">_xll.qlSimpleQuote(Currency&amp;$C30&amp;$D30&amp;$B30&amp;QuoteSuffix,,RateTickValue,Permanent,Trigger,ObjectOverwrite)</f>
        <v>#NAME?</v>
      </c>
      <c r="G30" s="242" t="e">
        <f ca="1">_xll.ohRangeRetrieveError(F30)</f>
        <v>#NAME?</v>
      </c>
      <c r="H30" s="205"/>
      <c r="J30" s="167"/>
      <c r="K30" s="254" t="s">
        <v>33</v>
      </c>
      <c r="L30" s="254" t="s">
        <v>177</v>
      </c>
      <c r="M30" s="254" t="s">
        <v>175</v>
      </c>
      <c r="N30" s="255" t="str">
        <f t="shared" si="2"/>
        <v>GBPSM3L23Y</v>
      </c>
      <c r="O30" s="255" t="str">
        <v>GBPSM3L23Y=ICAP</v>
      </c>
      <c r="P30" s="380" t="s">
        <v>210</v>
      </c>
      <c r="Q30" s="380" t="s">
        <v>210</v>
      </c>
      <c r="R30" s="222" t="e">
        <f t="shared" ca="1" si="4"/>
        <v>#NAME?</v>
      </c>
      <c r="S30" s="222" t="e">
        <f t="shared" ca="1" si="3"/>
        <v>#NAME?</v>
      </c>
      <c r="T30" s="253"/>
      <c r="U30" s="129" t="e">
        <v>#NUM!</v>
      </c>
      <c r="V30" s="253"/>
      <c r="W30" s="222" t="e">
        <v>#NUM!</v>
      </c>
      <c r="X30" s="258" t="e">
        <f ca="1">_xll.qlSimpleQuoteSetValue(F30,W30/100,Trigger)</f>
        <v>#NAME?</v>
      </c>
      <c r="Y30" s="168"/>
    </row>
    <row r="31" spans="1:25" ht="11.25" customHeight="1" x14ac:dyDescent="0.2">
      <c r="A31" s="167"/>
      <c r="B31" s="127" t="str">
        <f t="shared" si="0"/>
        <v>24Y</v>
      </c>
      <c r="C31" s="239" t="str">
        <f t="shared" si="0"/>
        <v>SM</v>
      </c>
      <c r="D31" s="240" t="str">
        <f t="shared" si="0"/>
        <v>3L</v>
      </c>
      <c r="E31" s="241" t="str">
        <f t="shared" si="1"/>
        <v>GBPSM3L24Y_Quote</v>
      </c>
      <c r="F31" s="241" t="e">
        <f ca="1">_xll.qlSimpleQuote(Currency&amp;$C31&amp;$D31&amp;$B31&amp;QuoteSuffix,,RateTickValue,Permanent,Trigger,ObjectOverwrite)</f>
        <v>#NAME?</v>
      </c>
      <c r="G31" s="242" t="e">
        <f ca="1">_xll.ohRangeRetrieveError(F31)</f>
        <v>#NAME?</v>
      </c>
      <c r="H31" s="205"/>
      <c r="J31" s="167"/>
      <c r="K31" s="254" t="s">
        <v>32</v>
      </c>
      <c r="L31" s="254" t="s">
        <v>177</v>
      </c>
      <c r="M31" s="254" t="s">
        <v>175</v>
      </c>
      <c r="N31" s="255" t="str">
        <f t="shared" si="2"/>
        <v>GBPSM3L24Y</v>
      </c>
      <c r="O31" s="255" t="str">
        <v>GBPSM3L24Y=ICAP</v>
      </c>
      <c r="P31" s="380" t="s">
        <v>210</v>
      </c>
      <c r="Q31" s="380" t="s">
        <v>210</v>
      </c>
      <c r="R31" s="222" t="e">
        <f t="shared" ca="1" si="4"/>
        <v>#NAME?</v>
      </c>
      <c r="S31" s="222" t="e">
        <f t="shared" ca="1" si="3"/>
        <v>#NAME?</v>
      </c>
      <c r="T31" s="253"/>
      <c r="U31" s="129" t="e">
        <v>#NUM!</v>
      </c>
      <c r="V31" s="253"/>
      <c r="W31" s="222" t="e">
        <v>#NUM!</v>
      </c>
      <c r="X31" s="258" t="e">
        <f ca="1">_xll.qlSimpleQuoteSetValue(F31,W31/100,Trigger)</f>
        <v>#NAME?</v>
      </c>
      <c r="Y31" s="168"/>
    </row>
    <row r="32" spans="1:25" ht="11.25" customHeight="1" x14ac:dyDescent="0.2">
      <c r="A32" s="167"/>
      <c r="B32" s="127" t="str">
        <f t="shared" si="0"/>
        <v>25Y</v>
      </c>
      <c r="C32" s="239" t="str">
        <f t="shared" si="0"/>
        <v>SM</v>
      </c>
      <c r="D32" s="240" t="str">
        <f t="shared" si="0"/>
        <v>3L</v>
      </c>
      <c r="E32" s="241" t="str">
        <f t="shared" si="1"/>
        <v>GBPSM3L25Y_Quote</v>
      </c>
      <c r="F32" s="241" t="e">
        <f ca="1">_xll.qlSimpleQuote(Currency&amp;$C32&amp;$D32&amp;$B32&amp;QuoteSuffix,,RateTickValue,Permanent,Trigger,ObjectOverwrite)</f>
        <v>#NAME?</v>
      </c>
      <c r="G32" s="242" t="e">
        <f ca="1">_xll.ohRangeRetrieveError(F32)</f>
        <v>#NAME?</v>
      </c>
      <c r="H32" s="205"/>
      <c r="J32" s="167"/>
      <c r="K32" s="254" t="s">
        <v>31</v>
      </c>
      <c r="L32" s="254" t="s">
        <v>177</v>
      </c>
      <c r="M32" s="254" t="s">
        <v>175</v>
      </c>
      <c r="N32" s="255" t="str">
        <f t="shared" si="2"/>
        <v>GBPSM3L25Y</v>
      </c>
      <c r="O32" s="255" t="str">
        <v>GBPSM3L25Y=ICAP</v>
      </c>
      <c r="P32" s="380">
        <v>1.9890000000000001</v>
      </c>
      <c r="Q32" s="380">
        <v>2.1189999999999998</v>
      </c>
      <c r="R32" s="222" t="e">
        <f t="shared" ca="1" si="4"/>
        <v>#NAME?</v>
      </c>
      <c r="S32" s="222" t="e">
        <f t="shared" ca="1" si="3"/>
        <v>#NAME?</v>
      </c>
      <c r="T32" s="253"/>
      <c r="U32" s="129">
        <v>2.0529999999999999</v>
      </c>
      <c r="V32" s="253"/>
      <c r="W32" s="222">
        <v>2.0529999999999999</v>
      </c>
      <c r="X32" s="258" t="e">
        <f ca="1">_xll.qlSimpleQuoteSetValue(F32,W32/100,Trigger)</f>
        <v>#NAME?</v>
      </c>
      <c r="Y32" s="168"/>
    </row>
    <row r="33" spans="1:31" ht="11.25" customHeight="1" x14ac:dyDescent="0.2">
      <c r="A33" s="167"/>
      <c r="B33" s="127" t="str">
        <f t="shared" si="0"/>
        <v>26Y</v>
      </c>
      <c r="C33" s="239" t="str">
        <f t="shared" si="0"/>
        <v>SM</v>
      </c>
      <c r="D33" s="240" t="str">
        <f t="shared" si="0"/>
        <v>3L</v>
      </c>
      <c r="E33" s="241" t="str">
        <f t="shared" si="1"/>
        <v>GBPSM3L26Y_Quote</v>
      </c>
      <c r="F33" s="241" t="e">
        <f ca="1">_xll.qlSimpleQuote(Currency&amp;$C33&amp;$D33&amp;$B33&amp;QuoteSuffix,,RateTickValue,Permanent,Trigger,ObjectOverwrite)</f>
        <v>#NAME?</v>
      </c>
      <c r="G33" s="242" t="e">
        <f ca="1">_xll.ohRangeRetrieveError(F33)</f>
        <v>#NAME?</v>
      </c>
      <c r="H33" s="205"/>
      <c r="J33" s="167"/>
      <c r="K33" s="254" t="s">
        <v>30</v>
      </c>
      <c r="L33" s="254" t="s">
        <v>177</v>
      </c>
      <c r="M33" s="254" t="s">
        <v>175</v>
      </c>
      <c r="N33" s="255" t="str">
        <f t="shared" si="2"/>
        <v>GBPSM3L26Y</v>
      </c>
      <c r="O33" s="255" t="str">
        <v>GBPSM3L26Y=ICAP</v>
      </c>
      <c r="P33" s="380" t="s">
        <v>210</v>
      </c>
      <c r="Q33" s="380" t="s">
        <v>210</v>
      </c>
      <c r="R33" s="222" t="e">
        <f t="shared" ca="1" si="4"/>
        <v>#NAME?</v>
      </c>
      <c r="S33" s="222" t="e">
        <f t="shared" ca="1" si="3"/>
        <v>#NAME?</v>
      </c>
      <c r="T33" s="253"/>
      <c r="U33" s="129" t="e">
        <v>#NUM!</v>
      </c>
      <c r="V33" s="253"/>
      <c r="W33" s="222" t="e">
        <v>#NUM!</v>
      </c>
      <c r="X33" s="258" t="e">
        <f ca="1">_xll.qlSimpleQuoteSetValue(F33,W33/100,Trigger)</f>
        <v>#NAME?</v>
      </c>
      <c r="Y33" s="168"/>
    </row>
    <row r="34" spans="1:31" ht="11.25" customHeight="1" x14ac:dyDescent="0.2">
      <c r="A34" s="167"/>
      <c r="B34" s="127" t="str">
        <f t="shared" si="0"/>
        <v>27Y</v>
      </c>
      <c r="C34" s="239" t="str">
        <f t="shared" si="0"/>
        <v>SM</v>
      </c>
      <c r="D34" s="240" t="str">
        <f t="shared" si="0"/>
        <v>3L</v>
      </c>
      <c r="E34" s="241" t="str">
        <f t="shared" si="1"/>
        <v>GBPSM3L27Y_Quote</v>
      </c>
      <c r="F34" s="241" t="e">
        <f ca="1">_xll.qlSimpleQuote(Currency&amp;$C34&amp;$D34&amp;$B34&amp;QuoteSuffix,,RateTickValue,Permanent,Trigger,ObjectOverwrite)</f>
        <v>#NAME?</v>
      </c>
      <c r="G34" s="242" t="e">
        <f ca="1">_xll.ohRangeRetrieveError(F34)</f>
        <v>#NAME?</v>
      </c>
      <c r="H34" s="205"/>
      <c r="J34" s="167"/>
      <c r="K34" s="254" t="s">
        <v>29</v>
      </c>
      <c r="L34" s="254" t="s">
        <v>177</v>
      </c>
      <c r="M34" s="254" t="s">
        <v>175</v>
      </c>
      <c r="N34" s="255" t="str">
        <f t="shared" si="2"/>
        <v>GBPSM3L27Y</v>
      </c>
      <c r="O34" s="255" t="str">
        <v>GBPSM3L27Y=ICAP</v>
      </c>
      <c r="P34" s="380" t="s">
        <v>210</v>
      </c>
      <c r="Q34" s="380" t="s">
        <v>210</v>
      </c>
      <c r="R34" s="222" t="e">
        <f t="shared" ca="1" si="4"/>
        <v>#NAME?</v>
      </c>
      <c r="S34" s="222" t="e">
        <f t="shared" ca="1" si="3"/>
        <v>#NAME?</v>
      </c>
      <c r="T34" s="253"/>
      <c r="U34" s="129" t="e">
        <v>#NUM!</v>
      </c>
      <c r="V34" s="253"/>
      <c r="W34" s="222" t="e">
        <v>#NUM!</v>
      </c>
      <c r="X34" s="258" t="e">
        <f ca="1">_xll.qlSimpleQuoteSetValue(F34,W34/100,Trigger)</f>
        <v>#NAME?</v>
      </c>
      <c r="Y34" s="168"/>
    </row>
    <row r="35" spans="1:31" ht="11.25" customHeight="1" x14ac:dyDescent="0.2">
      <c r="A35" s="167"/>
      <c r="B35" s="127" t="str">
        <f t="shared" si="0"/>
        <v>28Y</v>
      </c>
      <c r="C35" s="239" t="str">
        <f t="shared" si="0"/>
        <v>SM</v>
      </c>
      <c r="D35" s="240" t="str">
        <f t="shared" si="0"/>
        <v>3L</v>
      </c>
      <c r="E35" s="241" t="str">
        <f t="shared" si="1"/>
        <v>GBPSM3L28Y_Quote</v>
      </c>
      <c r="F35" s="241" t="e">
        <f ca="1">_xll.qlSimpleQuote(Currency&amp;$C35&amp;$D35&amp;$B35&amp;QuoteSuffix,,RateTickValue,Permanent,Trigger,ObjectOverwrite)</f>
        <v>#NAME?</v>
      </c>
      <c r="G35" s="242" t="e">
        <f ca="1">_xll.ohRangeRetrieveError(F35)</f>
        <v>#NAME?</v>
      </c>
      <c r="H35" s="205"/>
      <c r="J35" s="167"/>
      <c r="K35" s="254" t="s">
        <v>28</v>
      </c>
      <c r="L35" s="254" t="s">
        <v>177</v>
      </c>
      <c r="M35" s="254" t="s">
        <v>175</v>
      </c>
      <c r="N35" s="255" t="str">
        <f t="shared" si="2"/>
        <v>GBPSM3L28Y</v>
      </c>
      <c r="O35" s="255" t="str">
        <v>GBPSM3L28Y=ICAP</v>
      </c>
      <c r="P35" s="380" t="s">
        <v>210</v>
      </c>
      <c r="Q35" s="380" t="s">
        <v>210</v>
      </c>
      <c r="R35" s="222" t="e">
        <f t="shared" ca="1" si="4"/>
        <v>#NAME?</v>
      </c>
      <c r="S35" s="222" t="e">
        <f t="shared" ca="1" si="3"/>
        <v>#NAME?</v>
      </c>
      <c r="T35" s="253"/>
      <c r="U35" s="129" t="e">
        <v>#NUM!</v>
      </c>
      <c r="V35" s="253"/>
      <c r="W35" s="222" t="e">
        <v>#NUM!</v>
      </c>
      <c r="X35" s="258" t="e">
        <f ca="1">_xll.qlSimpleQuoteSetValue(F35,W35/100,Trigger)</f>
        <v>#NAME?</v>
      </c>
      <c r="Y35" s="168"/>
      <c r="AE35" s="238"/>
    </row>
    <row r="36" spans="1:31" ht="11.25" customHeight="1" x14ac:dyDescent="0.2">
      <c r="A36" s="167"/>
      <c r="B36" s="127" t="str">
        <f t="shared" si="0"/>
        <v>29Y</v>
      </c>
      <c r="C36" s="239" t="str">
        <f t="shared" si="0"/>
        <v>SM</v>
      </c>
      <c r="D36" s="240" t="str">
        <f t="shared" si="0"/>
        <v>3L</v>
      </c>
      <c r="E36" s="241" t="str">
        <f t="shared" si="1"/>
        <v>GBPSM3L29Y_Quote</v>
      </c>
      <c r="F36" s="241" t="e">
        <f ca="1">_xll.qlSimpleQuote(Currency&amp;$C36&amp;$D36&amp;$B36&amp;QuoteSuffix,,RateTickValue,Permanent,Trigger,ObjectOverwrite)</f>
        <v>#NAME?</v>
      </c>
      <c r="G36" s="242" t="e">
        <f ca="1">_xll.ohRangeRetrieveError(F36)</f>
        <v>#NAME?</v>
      </c>
      <c r="H36" s="205"/>
      <c r="J36" s="167"/>
      <c r="K36" s="254" t="s">
        <v>27</v>
      </c>
      <c r="L36" s="254" t="s">
        <v>177</v>
      </c>
      <c r="M36" s="254" t="s">
        <v>175</v>
      </c>
      <c r="N36" s="255" t="str">
        <f t="shared" si="2"/>
        <v>GBPSM3L29Y</v>
      </c>
      <c r="O36" s="255" t="str">
        <v>GBPSM3L29Y=ICAP</v>
      </c>
      <c r="P36" s="380" t="s">
        <v>210</v>
      </c>
      <c r="Q36" s="380" t="s">
        <v>210</v>
      </c>
      <c r="R36" s="222" t="e">
        <f t="shared" ca="1" si="4"/>
        <v>#NAME?</v>
      </c>
      <c r="S36" s="222" t="e">
        <f t="shared" ca="1" si="3"/>
        <v>#NAME?</v>
      </c>
      <c r="T36" s="253"/>
      <c r="U36" s="129" t="e">
        <v>#NUM!</v>
      </c>
      <c r="V36" s="253"/>
      <c r="W36" s="222" t="e">
        <v>#NUM!</v>
      </c>
      <c r="X36" s="258" t="e">
        <f ca="1">_xll.qlSimpleQuoteSetValue(F36,W36/100,Trigger)</f>
        <v>#NAME?</v>
      </c>
      <c r="Y36" s="168"/>
      <c r="AE36" s="238"/>
    </row>
    <row r="37" spans="1:31" ht="11.25" customHeight="1" x14ac:dyDescent="0.2">
      <c r="A37" s="167"/>
      <c r="B37" s="127" t="str">
        <f t="shared" si="0"/>
        <v>30Y</v>
      </c>
      <c r="C37" s="239" t="str">
        <f t="shared" si="0"/>
        <v>SM</v>
      </c>
      <c r="D37" s="240" t="str">
        <f t="shared" si="0"/>
        <v>3L</v>
      </c>
      <c r="E37" s="241" t="str">
        <f t="shared" si="1"/>
        <v>GBPSM3L30Y_Quote</v>
      </c>
      <c r="F37" s="241" t="e">
        <f ca="1">_xll.qlSimpleQuote(Currency&amp;$C37&amp;$D37&amp;$B37&amp;QuoteSuffix,,RateTickValue,Permanent,Trigger,ObjectOverwrite)</f>
        <v>#NAME?</v>
      </c>
      <c r="G37" s="242" t="e">
        <f ca="1">_xll.ohRangeRetrieveError(F37)</f>
        <v>#NAME?</v>
      </c>
      <c r="H37" s="205"/>
      <c r="J37" s="167"/>
      <c r="K37" s="254" t="s">
        <v>26</v>
      </c>
      <c r="L37" s="254" t="s">
        <v>177</v>
      </c>
      <c r="M37" s="254" t="s">
        <v>175</v>
      </c>
      <c r="N37" s="255" t="str">
        <f t="shared" si="2"/>
        <v>GBPSM3L30Y</v>
      </c>
      <c r="O37" s="255" t="str">
        <v>GBPSM3L30Y=ICAP</v>
      </c>
      <c r="P37" s="380">
        <v>1.9929999999999999</v>
      </c>
      <c r="Q37" s="380">
        <v>2.1230000000000002</v>
      </c>
      <c r="R37" s="222" t="e">
        <f t="shared" ca="1" si="4"/>
        <v>#NAME?</v>
      </c>
      <c r="S37" s="222" t="e">
        <f t="shared" ca="1" si="3"/>
        <v>#NAME?</v>
      </c>
      <c r="T37" s="253"/>
      <c r="U37" s="129">
        <v>2.0569999999999999</v>
      </c>
      <c r="V37" s="253"/>
      <c r="W37" s="222">
        <v>2.0569999999999999</v>
      </c>
      <c r="X37" s="258" t="e">
        <f ca="1">_xll.qlSimpleQuoteSetValue(F37,W37/100,Trigger)</f>
        <v>#NAME?</v>
      </c>
      <c r="Y37" s="168"/>
      <c r="AE37" s="238"/>
    </row>
    <row r="38" spans="1:31" ht="11.25" customHeight="1" x14ac:dyDescent="0.2">
      <c r="A38" s="167"/>
      <c r="B38" s="127" t="str">
        <f t="shared" si="0"/>
        <v>35Y</v>
      </c>
      <c r="C38" s="239" t="str">
        <f t="shared" si="0"/>
        <v>SM</v>
      </c>
      <c r="D38" s="240" t="str">
        <f t="shared" si="0"/>
        <v>3L</v>
      </c>
      <c r="E38" s="241" t="str">
        <f t="shared" si="1"/>
        <v>GBPSM3L35Y_Quote</v>
      </c>
      <c r="F38" s="241" t="e">
        <f ca="1">_xll.qlSimpleQuote(Currency&amp;$C38&amp;$D38&amp;$B38&amp;QuoteSuffix,,RateTickValue,Permanent,Trigger,ObjectOverwrite)</f>
        <v>#NAME?</v>
      </c>
      <c r="G38" s="242" t="e">
        <f ca="1">_xll.ohRangeRetrieveError(F38)</f>
        <v>#NAME?</v>
      </c>
      <c r="H38" s="205"/>
      <c r="J38" s="167"/>
      <c r="K38" s="254" t="s">
        <v>25</v>
      </c>
      <c r="L38" s="254" t="s">
        <v>177</v>
      </c>
      <c r="M38" s="254" t="s">
        <v>175</v>
      </c>
      <c r="N38" s="255" t="str">
        <f t="shared" si="2"/>
        <v>GBPSM3L35Y</v>
      </c>
      <c r="O38" s="255" t="str">
        <v>GBPSM3L35Y=ICAP</v>
      </c>
      <c r="P38" s="380" t="s">
        <v>210</v>
      </c>
      <c r="Q38" s="380" t="s">
        <v>210</v>
      </c>
      <c r="R38" s="222" t="e">
        <f t="shared" ca="1" si="4"/>
        <v>#NAME?</v>
      </c>
      <c r="S38" s="222" t="e">
        <f t="shared" ca="1" si="3"/>
        <v>#NAME?</v>
      </c>
      <c r="T38" s="253"/>
      <c r="U38" s="129" t="e">
        <v>#NUM!</v>
      </c>
      <c r="V38" s="253"/>
      <c r="W38" s="222" t="e">
        <v>#NUM!</v>
      </c>
      <c r="X38" s="258" t="e">
        <f ca="1">_xll.qlSimpleQuoteSetValue(F38,W38/100,Trigger)</f>
        <v>#NAME?</v>
      </c>
      <c r="Y38" s="168"/>
      <c r="AE38" s="238"/>
    </row>
    <row r="39" spans="1:31" ht="11.25" customHeight="1" x14ac:dyDescent="0.2">
      <c r="A39" s="167"/>
      <c r="B39" s="127" t="str">
        <f t="shared" si="0"/>
        <v>40Y</v>
      </c>
      <c r="C39" s="239" t="str">
        <f t="shared" si="0"/>
        <v>SM</v>
      </c>
      <c r="D39" s="240" t="str">
        <f t="shared" si="0"/>
        <v>3L</v>
      </c>
      <c r="E39" s="241" t="str">
        <f t="shared" si="1"/>
        <v>GBPSM3L40Y_Quote</v>
      </c>
      <c r="F39" s="241" t="e">
        <f ca="1">_xll.qlSimpleQuote(Currency&amp;$C39&amp;$D39&amp;$B39&amp;QuoteSuffix,,RateTickValue,Permanent,Trigger,ObjectOverwrite)</f>
        <v>#NAME?</v>
      </c>
      <c r="G39" s="242" t="e">
        <f ca="1">_xll.ohRangeRetrieveError(F39)</f>
        <v>#NAME?</v>
      </c>
      <c r="H39" s="205"/>
      <c r="J39" s="167"/>
      <c r="K39" s="254" t="s">
        <v>24</v>
      </c>
      <c r="L39" s="254" t="s">
        <v>177</v>
      </c>
      <c r="M39" s="254" t="s">
        <v>175</v>
      </c>
      <c r="N39" s="255" t="str">
        <f t="shared" si="2"/>
        <v>GBPSM3L40Y</v>
      </c>
      <c r="O39" s="255" t="str">
        <v>GBPSM3L40Y=ICAP</v>
      </c>
      <c r="P39" s="380">
        <v>1.9330000000000001</v>
      </c>
      <c r="Q39" s="380">
        <v>2.1030000000000002</v>
      </c>
      <c r="R39" s="222" t="e">
        <f t="shared" ca="1" si="4"/>
        <v>#NAME?</v>
      </c>
      <c r="S39" s="222" t="e">
        <f t="shared" ca="1" si="3"/>
        <v>#NAME?</v>
      </c>
      <c r="T39" s="253"/>
      <c r="U39" s="129">
        <v>2.0169999999999999</v>
      </c>
      <c r="V39" s="253"/>
      <c r="W39" s="222">
        <v>2.0169999999999999</v>
      </c>
      <c r="X39" s="258" t="e">
        <f ca="1">_xll.qlSimpleQuoteSetValue(F39,W39/100,Trigger)</f>
        <v>#NAME?</v>
      </c>
      <c r="Y39" s="168"/>
      <c r="AE39" s="238"/>
    </row>
    <row r="40" spans="1:31" ht="11.25" customHeight="1" x14ac:dyDescent="0.2">
      <c r="A40" s="167"/>
      <c r="B40" s="127" t="str">
        <f t="shared" si="0"/>
        <v>50Y</v>
      </c>
      <c r="C40" s="239" t="str">
        <f t="shared" si="0"/>
        <v>SM</v>
      </c>
      <c r="D40" s="240" t="str">
        <f t="shared" si="0"/>
        <v>3L</v>
      </c>
      <c r="E40" s="241" t="str">
        <f t="shared" si="1"/>
        <v>GBPSM3L50Y_Quote</v>
      </c>
      <c r="F40" s="241" t="e">
        <f ca="1">_xll.qlSimpleQuote(Currency&amp;$C40&amp;$D40&amp;$B40&amp;QuoteSuffix,,RateTickValue,Permanent,Trigger,ObjectOverwrite)</f>
        <v>#NAME?</v>
      </c>
      <c r="G40" s="242" t="e">
        <f ca="1">_xll.ohRangeRetrieveError(F40)</f>
        <v>#NAME?</v>
      </c>
      <c r="H40" s="205"/>
      <c r="J40" s="167"/>
      <c r="K40" s="254" t="s">
        <v>23</v>
      </c>
      <c r="L40" s="254" t="s">
        <v>177</v>
      </c>
      <c r="M40" s="254" t="s">
        <v>175</v>
      </c>
      <c r="N40" s="255" t="str">
        <f t="shared" si="2"/>
        <v>GBPSM3L50Y</v>
      </c>
      <c r="O40" s="255" t="str">
        <v>GBPSM3L50Y=ICAP</v>
      </c>
      <c r="P40" s="380">
        <v>1.895</v>
      </c>
      <c r="Q40" s="380">
        <v>2.0649999999999999</v>
      </c>
      <c r="R40" s="222" t="e">
        <f t="shared" ca="1" si="4"/>
        <v>#NAME?</v>
      </c>
      <c r="S40" s="222" t="e">
        <f t="shared" ca="1" si="3"/>
        <v>#NAME?</v>
      </c>
      <c r="T40" s="253"/>
      <c r="U40" s="129">
        <v>1.9790000000000001</v>
      </c>
      <c r="V40" s="253"/>
      <c r="W40" s="222">
        <v>1.9790000000000001</v>
      </c>
      <c r="X40" s="258" t="e">
        <f ca="1">_xll.qlSimpleQuoteSetValue(F40,W40/100,Trigger)</f>
        <v>#NAME?</v>
      </c>
      <c r="Y40" s="168"/>
      <c r="AE40" s="238"/>
    </row>
    <row r="41" spans="1:31" ht="11.25" customHeight="1" x14ac:dyDescent="0.2">
      <c r="A41" s="167"/>
      <c r="B41" s="128" t="str">
        <f t="shared" si="0"/>
        <v>60Y</v>
      </c>
      <c r="C41" s="243" t="str">
        <f t="shared" si="0"/>
        <v>SM</v>
      </c>
      <c r="D41" s="244" t="str">
        <f t="shared" si="0"/>
        <v>3L</v>
      </c>
      <c r="E41" s="245" t="str">
        <f t="shared" si="1"/>
        <v>GBPSM3L60Y_Quote</v>
      </c>
      <c r="F41" s="245" t="e">
        <f ca="1">_xll.qlSimpleQuote(Currency&amp;$C41&amp;$D41&amp;$B41&amp;QuoteSuffix,,RateTickValue,Permanent,Trigger,ObjectOverwrite)</f>
        <v>#NAME?</v>
      </c>
      <c r="G41" s="246" t="e">
        <f ca="1">_xll.ohRangeRetrieveError(F41)</f>
        <v>#NAME?</v>
      </c>
      <c r="H41" s="205"/>
      <c r="J41" s="167"/>
      <c r="K41" s="254" t="s">
        <v>22</v>
      </c>
      <c r="L41" s="254" t="s">
        <v>177</v>
      </c>
      <c r="M41" s="254" t="s">
        <v>175</v>
      </c>
      <c r="N41" s="255" t="str">
        <f t="shared" si="2"/>
        <v>GBPSM3L60Y</v>
      </c>
      <c r="O41" s="255" t="str">
        <v>GBPSM3L60Y=ICAP</v>
      </c>
      <c r="P41" s="380">
        <v>1.8919999999999999</v>
      </c>
      <c r="Q41" s="380">
        <v>2.0619999999999998</v>
      </c>
      <c r="R41" s="222" t="e">
        <f t="shared" ca="1" si="4"/>
        <v>#NAME?</v>
      </c>
      <c r="S41" s="224" t="e">
        <f t="shared" ca="1" si="3"/>
        <v>#NAME?</v>
      </c>
      <c r="T41" s="253"/>
      <c r="U41" s="131">
        <v>1.976</v>
      </c>
      <c r="V41" s="253"/>
      <c r="W41" s="224">
        <v>1.976</v>
      </c>
      <c r="X41" s="259" t="e">
        <f ca="1">_xll.qlSimpleQuoteSetValue(F41,W41/100,Trigger)</f>
        <v>#NAME?</v>
      </c>
      <c r="Y41" s="168"/>
      <c r="AE41" s="238"/>
    </row>
    <row r="42" spans="1:31" ht="11.25" customHeight="1" x14ac:dyDescent="0.2">
      <c r="A42" s="206"/>
      <c r="B42" s="207"/>
      <c r="C42" s="207"/>
      <c r="D42" s="207"/>
      <c r="E42" s="207"/>
      <c r="F42" s="208"/>
      <c r="G42" s="208"/>
      <c r="H42" s="209"/>
      <c r="J42" s="251"/>
      <c r="K42" s="304"/>
      <c r="L42" s="247"/>
      <c r="M42" s="247"/>
      <c r="N42" s="247"/>
      <c r="O42" s="247"/>
      <c r="P42" s="247"/>
      <c r="Q42" s="247"/>
      <c r="R42" s="247"/>
      <c r="S42" s="207"/>
      <c r="T42" s="252"/>
      <c r="U42" s="252"/>
      <c r="V42" s="252"/>
      <c r="W42" s="252"/>
      <c r="X42" s="252"/>
      <c r="Y42" s="248"/>
    </row>
  </sheetData>
  <conditionalFormatting sqref="X5:X10">
    <cfRule type="cellIs" dxfId="17" priority="7" stopIfTrue="1" operator="greaterThan">
      <formula>0</formula>
    </cfRule>
    <cfRule type="cellIs" dxfId="16" priority="8" stopIfTrue="1" operator="lessThan">
      <formula>0</formula>
    </cfRule>
  </conditionalFormatting>
  <conditionalFormatting sqref="X11:X12">
    <cfRule type="cellIs" dxfId="15" priority="5" stopIfTrue="1" operator="greaterThan">
      <formula>0</formula>
    </cfRule>
    <cfRule type="cellIs" dxfId="14" priority="6" stopIfTrue="1" operator="lessThan">
      <formula>0</formula>
    </cfRule>
  </conditionalFormatting>
  <conditionalFormatting sqref="X13:X17 X19:X23 X25:X29 X31:X35 X37:X41">
    <cfRule type="cellIs" dxfId="13" priority="3" stopIfTrue="1" operator="greaterThan">
      <formula>0</formula>
    </cfRule>
    <cfRule type="cellIs" dxfId="12" priority="4" stopIfTrue="1" operator="lessThan">
      <formula>0</formula>
    </cfRule>
  </conditionalFormatting>
  <conditionalFormatting sqref="X18 X24 X30 X36">
    <cfRule type="cellIs" dxfId="11" priority="1" stopIfTrue="1" operator="greaterThan">
      <formula>0</formula>
    </cfRule>
    <cfRule type="cellIs" dxfId="10"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D47"/>
  <sheetViews>
    <sheetView showGridLines="0" topLeftCell="I1" workbookViewId="0">
      <selection activeCell="AB3" sqref="AB3"/>
    </sheetView>
  </sheetViews>
  <sheetFormatPr defaultRowHeight="11.25"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6" width="25.7109375" style="148" hidden="1" customWidth="1" outlineLevel="1"/>
    <col min="7" max="7" width="25.7109375" style="2" hidden="1" customWidth="1" outlineLevel="1"/>
    <col min="8" max="8" width="2.7109375" style="2" hidden="1" customWidth="1" outlineLevel="1"/>
    <col min="9" max="9" width="2.7109375" style="2" customWidth="1" collapsed="1"/>
    <col min="10" max="10" width="2.7109375" style="2" customWidth="1"/>
    <col min="11"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6" width="2.7109375" style="2" customWidth="1"/>
    <col min="27" max="16384" width="9.140625" style="2"/>
  </cols>
  <sheetData>
    <row r="1" spans="1:30" x14ac:dyDescent="0.2">
      <c r="A1" s="199"/>
      <c r="B1" s="196"/>
      <c r="C1" s="70"/>
      <c r="D1" s="70"/>
      <c r="E1" s="70"/>
      <c r="F1" s="305"/>
      <c r="G1" s="70"/>
      <c r="H1" s="71"/>
      <c r="J1" s="195" t="s">
        <v>167</v>
      </c>
      <c r="K1" s="166"/>
      <c r="L1" s="166"/>
      <c r="M1" s="166"/>
      <c r="N1" s="166"/>
      <c r="O1" s="166"/>
      <c r="P1" s="166"/>
      <c r="Q1" s="166"/>
      <c r="R1" s="166"/>
      <c r="S1" s="166"/>
      <c r="T1" s="166"/>
      <c r="U1" s="166"/>
      <c r="V1" s="166"/>
      <c r="W1" s="166"/>
      <c r="X1" s="166"/>
      <c r="Y1" s="203"/>
    </row>
    <row r="2" spans="1:30" x14ac:dyDescent="0.2">
      <c r="A2" s="72"/>
      <c r="B2" s="163"/>
      <c r="C2" s="163"/>
      <c r="D2" s="163"/>
      <c r="E2" s="163"/>
      <c r="F2" s="75"/>
      <c r="G2" s="163"/>
      <c r="H2" s="201"/>
      <c r="J2" s="204"/>
      <c r="K2" s="162"/>
      <c r="L2" s="262"/>
      <c r="M2" s="262"/>
      <c r="N2" s="262"/>
      <c r="O2" s="249" t="str">
        <f>VLOOKUP(J1,AreaTable,2,FALSE)</f>
        <v>ICAP</v>
      </c>
      <c r="P2" s="165"/>
      <c r="Q2" s="393" t="s">
        <v>209</v>
      </c>
      <c r="R2" s="17" t="e">
        <f t="array" aca="1" ref="R2" ca="1">AND(_xll.ohFilter($Q$5:$Q$41,ISNUMBER($Q$5:$Q$41))=0)</f>
        <v>#NAME?</v>
      </c>
      <c r="S2" s="162"/>
      <c r="T2" s="165"/>
      <c r="U2" s="165"/>
      <c r="V2" s="165"/>
      <c r="W2" s="165"/>
      <c r="X2" s="184" t="e">
        <f ca="1">_xll.ohTrigger(X5:X41)</f>
        <v>#NAME?</v>
      </c>
      <c r="Y2" s="205"/>
      <c r="AA2" s="569" t="s">
        <v>268</v>
      </c>
      <c r="AB2" s="569">
        <f>GeneralSettings_MKT!Trigger</f>
        <v>42334.957071759258</v>
      </c>
    </row>
    <row r="3" spans="1:30" x14ac:dyDescent="0.2">
      <c r="A3" s="197"/>
      <c r="B3" s="163"/>
      <c r="C3" s="163"/>
      <c r="D3" s="163"/>
      <c r="E3" s="163"/>
      <c r="F3" s="75"/>
      <c r="G3" s="163"/>
      <c r="H3" s="201"/>
      <c r="J3" s="167"/>
      <c r="K3" s="165"/>
      <c r="L3" s="162"/>
      <c r="M3" s="162"/>
      <c r="N3" s="162"/>
      <c r="O3" s="162"/>
      <c r="P3" s="162"/>
      <c r="Q3" s="162"/>
      <c r="R3" s="162"/>
      <c r="S3" s="162"/>
      <c r="T3" s="165"/>
      <c r="U3" s="165"/>
      <c r="V3" s="165"/>
      <c r="W3" s="162"/>
      <c r="X3" s="198"/>
      <c r="Y3" s="168"/>
      <c r="AA3" s="569" t="s">
        <v>269</v>
      </c>
      <c r="AB3" s="570" t="e">
        <f ca="1">_xll.ohTrigger(X5:X41)</f>
        <v>#NAME?</v>
      </c>
    </row>
    <row r="4" spans="1:30" ht="21" customHeight="1" x14ac:dyDescent="0.2">
      <c r="A4" s="167"/>
      <c r="B4" s="179" t="s">
        <v>20</v>
      </c>
      <c r="C4" s="179"/>
      <c r="D4" s="179"/>
      <c r="E4" s="180" t="s">
        <v>129</v>
      </c>
      <c r="F4" s="180" t="s">
        <v>147</v>
      </c>
      <c r="G4" s="202" t="s">
        <v>146</v>
      </c>
      <c r="H4" s="205"/>
      <c r="J4" s="167"/>
      <c r="K4" s="181"/>
      <c r="L4" s="183"/>
      <c r="M4" s="181"/>
      <c r="N4" s="181" t="s">
        <v>119</v>
      </c>
      <c r="O4" s="182" t="e">
        <f ca="1">_xll.RData(O5:O41,P4:Q4,,ReutersRtMode,,P5)</f>
        <v>#NAME?</v>
      </c>
      <c r="P4" s="172" t="s">
        <v>100</v>
      </c>
      <c r="Q4" s="172" t="s">
        <v>79</v>
      </c>
      <c r="R4" s="173" t="s">
        <v>157</v>
      </c>
      <c r="S4" s="173" t="s">
        <v>144</v>
      </c>
      <c r="T4" s="165"/>
      <c r="U4" s="172" t="s">
        <v>97</v>
      </c>
      <c r="V4" s="165"/>
      <c r="W4" s="181" t="s">
        <v>96</v>
      </c>
      <c r="X4" s="181" t="s">
        <v>95</v>
      </c>
      <c r="Y4" s="168"/>
    </row>
    <row r="5" spans="1:30" x14ac:dyDescent="0.2">
      <c r="A5" s="167"/>
      <c r="B5" s="127" t="str">
        <f t="shared" ref="B5:B41" si="0">K5</f>
        <v>1Y</v>
      </c>
      <c r="C5" s="239" t="str">
        <f t="shared" ref="C5:C41" si="1">L5</f>
        <v>SM</v>
      </c>
      <c r="D5" s="240" t="str">
        <f t="shared" ref="D5:D41" si="2">M5</f>
        <v>6L</v>
      </c>
      <c r="E5" s="241" t="str">
        <f t="shared" ref="E5:E41" si="3">Currency&amp;$C5&amp;$D5&amp;$B5&amp;QuoteSuffix</f>
        <v>GBPSM6L1Y_Quote</v>
      </c>
      <c r="F5" s="241" t="e">
        <f ca="1">_xll.qlSimpleQuote(Currency&amp;$C5&amp;$D5&amp;$B5&amp;QuoteSuffix,,RateTickValue,Permanent,Trigger,ObjectOverwrite)</f>
        <v>#NAME?</v>
      </c>
      <c r="G5" s="242" t="e">
        <f ca="1">_xll.ohRangeRetrieveError(F5)</f>
        <v>#NAME?</v>
      </c>
      <c r="H5" s="205"/>
      <c r="J5" s="167"/>
      <c r="K5" s="254" t="s">
        <v>5</v>
      </c>
      <c r="L5" s="365" t="s">
        <v>177</v>
      </c>
      <c r="M5" s="254" t="s">
        <v>57</v>
      </c>
      <c r="N5" s="255" t="str">
        <f t="shared" ref="N5:N41" si="4">Currency&amp;$L5&amp;$M5&amp;$K5</f>
        <v>GBPSM6L1Y</v>
      </c>
      <c r="O5" s="255" t="str">
        <f t="array" ref="O5:O41">Instruments&amp;"="&amp;VLOOKUP(Contributor,ContributorTable,2,FALSE)</f>
        <v>GBPSM6L1Y=ICAP</v>
      </c>
      <c r="P5" s="380">
        <v>0.77100000000000002</v>
      </c>
      <c r="Q5" s="380">
        <v>0.80099999999999993</v>
      </c>
      <c r="R5" s="222" t="e">
        <f ca="1">IF($R$2,IF(ISNUMBER(P5),P5,#NUM!), IFERROR(AVERAGE(P5:Q5),#NUM!))</f>
        <v>#NAME?</v>
      </c>
      <c r="S5" s="222" t="e">
        <f t="shared" ref="S5:S41" ca="1" si="5">(R5-P5)*2</f>
        <v>#NAME?</v>
      </c>
      <c r="T5" s="253"/>
      <c r="U5" s="129">
        <v>0.78600000000000003</v>
      </c>
      <c r="V5" s="253"/>
      <c r="W5" s="222">
        <f t="array" ref="W5:W41">QuoteStatic</f>
        <v>0.78600000000000003</v>
      </c>
      <c r="X5" s="258" t="e">
        <f ca="1">_xll.qlSimpleQuoteSetValue(F5,W5/100,Trigger)</f>
        <v>#NAME?</v>
      </c>
      <c r="Y5" s="168"/>
    </row>
    <row r="6" spans="1:30" x14ac:dyDescent="0.2">
      <c r="A6" s="167"/>
      <c r="B6" s="127" t="str">
        <f t="shared" si="0"/>
        <v>15M</v>
      </c>
      <c r="C6" s="239" t="str">
        <f t="shared" si="1"/>
        <v>SB</v>
      </c>
      <c r="D6" s="240" t="str">
        <f t="shared" si="2"/>
        <v>6L</v>
      </c>
      <c r="E6" s="241" t="str">
        <f t="shared" si="3"/>
        <v>GBPSB6L15M_Quote</v>
      </c>
      <c r="F6" s="241" t="e">
        <f ca="1">_xll.qlSimpleQuote(Currency&amp;$C6&amp;$D6&amp;$B6&amp;QuoteSuffix,,RateTickValue,Permanent,Trigger,ObjectOverwrite)</f>
        <v>#NAME?</v>
      </c>
      <c r="G6" s="242" t="e">
        <f ca="1">_xll.ohRangeRetrieveError(F6)</f>
        <v>#NAME?</v>
      </c>
      <c r="H6" s="205"/>
      <c r="J6" s="167"/>
      <c r="K6" s="254" t="s">
        <v>60</v>
      </c>
      <c r="L6" s="254" t="s">
        <v>176</v>
      </c>
      <c r="M6" s="254" t="s">
        <v>57</v>
      </c>
      <c r="N6" s="255" t="str">
        <f t="shared" si="4"/>
        <v>GBPSB6L15M</v>
      </c>
      <c r="O6" s="255" t="str">
        <v>GBPSB6L15M=ICAP</v>
      </c>
      <c r="P6" s="380" t="s">
        <v>210</v>
      </c>
      <c r="Q6" s="380" t="s">
        <v>210</v>
      </c>
      <c r="R6" s="222" t="e">
        <f t="shared" ref="R6:R41" ca="1" si="6">IF($R$2,IF(ISNUMBER(P6),P6,#NUM!), IFERROR(AVERAGE(P6:Q6),#NUM!))</f>
        <v>#NAME?</v>
      </c>
      <c r="S6" s="222" t="e">
        <f t="shared" ca="1" si="5"/>
        <v>#NAME?</v>
      </c>
      <c r="T6" s="253"/>
      <c r="U6" s="129" t="e">
        <v>#NUM!</v>
      </c>
      <c r="V6" s="253"/>
      <c r="W6" s="222" t="e">
        <v>#NUM!</v>
      </c>
      <c r="X6" s="258" t="e">
        <f ca="1">_xll.qlSimpleQuoteSetValue(F6,W6/100,Trigger)</f>
        <v>#NAME?</v>
      </c>
      <c r="Y6" s="168"/>
      <c r="AD6" s="154"/>
    </row>
    <row r="7" spans="1:30" x14ac:dyDescent="0.2">
      <c r="A7" s="167"/>
      <c r="B7" s="127" t="str">
        <f t="shared" si="0"/>
        <v>18M</v>
      </c>
      <c r="C7" s="239" t="str">
        <f t="shared" si="1"/>
        <v>SB</v>
      </c>
      <c r="D7" s="240" t="str">
        <f t="shared" si="2"/>
        <v>6L</v>
      </c>
      <c r="E7" s="241" t="str">
        <f t="shared" si="3"/>
        <v>GBPSB6L18M_Quote</v>
      </c>
      <c r="F7" s="241" t="e">
        <f ca="1">_xll.qlSimpleQuote(Currency&amp;$C7&amp;$D7&amp;$B7&amp;QuoteSuffix,,RateTickValue,Permanent,Trigger,ObjectOverwrite)</f>
        <v>#NAME?</v>
      </c>
      <c r="G7" s="242" t="e">
        <f ca="1">_xll.ohRangeRetrieveError(F7)</f>
        <v>#NAME?</v>
      </c>
      <c r="H7" s="205"/>
      <c r="J7" s="167"/>
      <c r="K7" s="254" t="s">
        <v>59</v>
      </c>
      <c r="L7" s="254" t="s">
        <v>176</v>
      </c>
      <c r="M7" s="254" t="s">
        <v>57</v>
      </c>
      <c r="N7" s="255" t="str">
        <f t="shared" si="4"/>
        <v>GBPSB6L18M</v>
      </c>
      <c r="O7" s="255" t="str">
        <v>GBPSB6L18M=ICAP</v>
      </c>
      <c r="P7" s="380">
        <v>0.83399999999999996</v>
      </c>
      <c r="Q7" s="380">
        <v>0.874</v>
      </c>
      <c r="R7" s="222" t="e">
        <f t="shared" ca="1" si="6"/>
        <v>#NAME?</v>
      </c>
      <c r="S7" s="222" t="e">
        <f t="shared" ca="1" si="5"/>
        <v>#NAME?</v>
      </c>
      <c r="T7" s="253"/>
      <c r="U7" s="129">
        <v>0.85399999999999998</v>
      </c>
      <c r="V7" s="253"/>
      <c r="W7" s="222">
        <v>0.85399999999999998</v>
      </c>
      <c r="X7" s="258" t="e">
        <f ca="1">_xll.qlSimpleQuoteSetValue(F7,W7/100,Trigger)</f>
        <v>#NAME?</v>
      </c>
      <c r="Y7" s="168"/>
      <c r="AD7" s="154"/>
    </row>
    <row r="8" spans="1:30" x14ac:dyDescent="0.2">
      <c r="A8" s="167"/>
      <c r="B8" s="127" t="str">
        <f t="shared" si="0"/>
        <v>21M</v>
      </c>
      <c r="C8" s="239" t="str">
        <f t="shared" si="1"/>
        <v>SB</v>
      </c>
      <c r="D8" s="240" t="str">
        <f t="shared" si="2"/>
        <v>6L</v>
      </c>
      <c r="E8" s="241" t="str">
        <f t="shared" si="3"/>
        <v>GBPSB6L21M_Quote</v>
      </c>
      <c r="F8" s="241" t="e">
        <f ca="1">_xll.qlSimpleQuote(Currency&amp;$C8&amp;$D8&amp;$B8&amp;QuoteSuffix,,RateTickValue,Permanent,Trigger,ObjectOverwrite)</f>
        <v>#NAME?</v>
      </c>
      <c r="G8" s="242" t="e">
        <f ca="1">_xll.ohRangeRetrieveError(F8)</f>
        <v>#NAME?</v>
      </c>
      <c r="H8" s="205"/>
      <c r="J8" s="167"/>
      <c r="K8" s="254" t="s">
        <v>58</v>
      </c>
      <c r="L8" s="254" t="s">
        <v>176</v>
      </c>
      <c r="M8" s="254" t="s">
        <v>57</v>
      </c>
      <c r="N8" s="255" t="str">
        <f t="shared" si="4"/>
        <v>GBPSB6L21M</v>
      </c>
      <c r="O8" s="255" t="str">
        <v>GBPSB6L21M=ICAP</v>
      </c>
      <c r="P8" s="380" t="s">
        <v>210</v>
      </c>
      <c r="Q8" s="380" t="s">
        <v>210</v>
      </c>
      <c r="R8" s="222" t="e">
        <f t="shared" ca="1" si="6"/>
        <v>#NAME?</v>
      </c>
      <c r="S8" s="222" t="e">
        <f t="shared" ca="1" si="5"/>
        <v>#NAME?</v>
      </c>
      <c r="T8" s="253"/>
      <c r="U8" s="129" t="e">
        <v>#NUM!</v>
      </c>
      <c r="V8" s="253"/>
      <c r="W8" s="222" t="e">
        <v>#NUM!</v>
      </c>
      <c r="X8" s="258" t="e">
        <f ca="1">_xll.qlSimpleQuoteSetValue(F8,W8/100,Trigger)</f>
        <v>#NAME?</v>
      </c>
      <c r="Y8" s="168"/>
    </row>
    <row r="9" spans="1:30" x14ac:dyDescent="0.2">
      <c r="A9" s="167"/>
      <c r="B9" s="127" t="str">
        <f t="shared" si="0"/>
        <v>2Y</v>
      </c>
      <c r="C9" s="239" t="str">
        <f t="shared" si="1"/>
        <v>SB</v>
      </c>
      <c r="D9" s="240" t="str">
        <f t="shared" si="2"/>
        <v>6L</v>
      </c>
      <c r="E9" s="241" t="str">
        <f t="shared" si="3"/>
        <v>GBPSB6L2Y_Quote</v>
      </c>
      <c r="F9" s="241" t="e">
        <f ca="1">_xll.qlSimpleQuote(Currency&amp;$C9&amp;$D9&amp;$B9&amp;QuoteSuffix,,RateTickValue,Permanent,Trigger,ObjectOverwrite)</f>
        <v>#NAME?</v>
      </c>
      <c r="G9" s="242" t="e">
        <f ca="1">_xll.ohRangeRetrieveError(F9)</f>
        <v>#NAME?</v>
      </c>
      <c r="H9" s="205"/>
      <c r="J9" s="167"/>
      <c r="K9" s="254" t="s">
        <v>54</v>
      </c>
      <c r="L9" s="254" t="s">
        <v>176</v>
      </c>
      <c r="M9" s="254" t="s">
        <v>57</v>
      </c>
      <c r="N9" s="255" t="str">
        <f t="shared" si="4"/>
        <v>GBPSB6L2Y</v>
      </c>
      <c r="O9" s="255" t="str">
        <v>GBPSB6L2Y=ICAP</v>
      </c>
      <c r="P9" s="380">
        <v>0.92400000000000004</v>
      </c>
      <c r="Q9" s="380">
        <v>0.96400000000000008</v>
      </c>
      <c r="R9" s="222" t="e">
        <f t="shared" ca="1" si="6"/>
        <v>#NAME?</v>
      </c>
      <c r="S9" s="222" t="e">
        <f t="shared" ca="1" si="5"/>
        <v>#NAME?</v>
      </c>
      <c r="T9" s="253"/>
      <c r="U9" s="129">
        <v>0.94400000000000006</v>
      </c>
      <c r="V9" s="253"/>
      <c r="W9" s="222">
        <v>0.94400000000000006</v>
      </c>
      <c r="X9" s="258" t="e">
        <f ca="1">_xll.qlSimpleQuoteSetValue(F9,W9/100,Trigger)</f>
        <v>#NAME?</v>
      </c>
      <c r="Y9" s="168"/>
    </row>
    <row r="10" spans="1:30" x14ac:dyDescent="0.2">
      <c r="A10" s="167"/>
      <c r="B10" s="127" t="str">
        <f t="shared" si="0"/>
        <v>3Y</v>
      </c>
      <c r="C10" s="239" t="str">
        <f t="shared" si="1"/>
        <v>SB</v>
      </c>
      <c r="D10" s="240" t="str">
        <f t="shared" si="2"/>
        <v>6L</v>
      </c>
      <c r="E10" s="241" t="str">
        <f t="shared" si="3"/>
        <v>GBPSB6L3Y_Quote</v>
      </c>
      <c r="F10" s="241" t="e">
        <f ca="1">_xll.qlSimpleQuote(Currency&amp;$C10&amp;$D10&amp;$B10&amp;QuoteSuffix,,RateTickValue,Permanent,Trigger,ObjectOverwrite)</f>
        <v>#NAME?</v>
      </c>
      <c r="G10" s="242" t="e">
        <f ca="1">_xll.ohRangeRetrieveError(F10)</f>
        <v>#NAME?</v>
      </c>
      <c r="H10" s="205"/>
      <c r="J10" s="167"/>
      <c r="K10" s="254" t="s">
        <v>53</v>
      </c>
      <c r="L10" s="254" t="s">
        <v>176</v>
      </c>
      <c r="M10" s="254" t="s">
        <v>57</v>
      </c>
      <c r="N10" s="255" t="str">
        <f t="shared" si="4"/>
        <v>GBPSB6L3Y</v>
      </c>
      <c r="O10" s="255" t="str">
        <v>GBPSB6L3Y=ICAP</v>
      </c>
      <c r="P10" s="380">
        <v>1.1020000000000001</v>
      </c>
      <c r="Q10" s="380">
        <v>1.1419999999999999</v>
      </c>
      <c r="R10" s="222" t="e">
        <f t="shared" ca="1" si="6"/>
        <v>#NAME?</v>
      </c>
      <c r="S10" s="222" t="e">
        <f t="shared" ca="1" si="5"/>
        <v>#NAME?</v>
      </c>
      <c r="T10" s="253"/>
      <c r="U10" s="129">
        <v>1.1219999999999999</v>
      </c>
      <c r="V10" s="253"/>
      <c r="W10" s="222">
        <v>1.1219999999999999</v>
      </c>
      <c r="X10" s="258" t="e">
        <f ca="1">_xll.qlSimpleQuoteSetValue(F10,W10/100,Trigger)</f>
        <v>#NAME?</v>
      </c>
      <c r="Y10" s="168"/>
    </row>
    <row r="11" spans="1:30" x14ac:dyDescent="0.2">
      <c r="A11" s="167"/>
      <c r="B11" s="127" t="str">
        <f t="shared" si="0"/>
        <v>4Y</v>
      </c>
      <c r="C11" s="239" t="str">
        <f t="shared" si="1"/>
        <v>SB</v>
      </c>
      <c r="D11" s="240" t="str">
        <f t="shared" si="2"/>
        <v>6L</v>
      </c>
      <c r="E11" s="241" t="str">
        <f t="shared" si="3"/>
        <v>GBPSB6L4Y_Quote</v>
      </c>
      <c r="F11" s="241" t="e">
        <f ca="1">_xll.qlSimpleQuote(Currency&amp;$C11&amp;$D11&amp;$B11&amp;QuoteSuffix,,RateTickValue,Permanent,Trigger,ObjectOverwrite)</f>
        <v>#NAME?</v>
      </c>
      <c r="G11" s="242" t="e">
        <f ca="1">_xll.ohRangeRetrieveError(F11)</f>
        <v>#NAME?</v>
      </c>
      <c r="H11" s="205"/>
      <c r="J11" s="167"/>
      <c r="K11" s="254" t="s">
        <v>52</v>
      </c>
      <c r="L11" s="254" t="s">
        <v>176</v>
      </c>
      <c r="M11" s="254" t="s">
        <v>57</v>
      </c>
      <c r="N11" s="255" t="str">
        <f t="shared" si="4"/>
        <v>GBPSB6L4Y</v>
      </c>
      <c r="O11" s="255" t="str">
        <v>GBPSB6L4Y=ICAP</v>
      </c>
      <c r="P11" s="380">
        <v>1.2610000000000001</v>
      </c>
      <c r="Q11" s="380">
        <v>1.3109999999999999</v>
      </c>
      <c r="R11" s="222" t="e">
        <f t="shared" ca="1" si="6"/>
        <v>#NAME?</v>
      </c>
      <c r="S11" s="222" t="e">
        <f t="shared" ca="1" si="5"/>
        <v>#NAME?</v>
      </c>
      <c r="T11" s="253"/>
      <c r="U11" s="129">
        <v>1.286</v>
      </c>
      <c r="V11" s="253"/>
      <c r="W11" s="222">
        <v>1.286</v>
      </c>
      <c r="X11" s="258" t="e">
        <f ca="1">_xll.qlSimpleQuoteSetValue(F11,W11/100,Trigger)</f>
        <v>#NAME?</v>
      </c>
      <c r="Y11" s="168"/>
    </row>
    <row r="12" spans="1:30" x14ac:dyDescent="0.2">
      <c r="A12" s="167"/>
      <c r="B12" s="127" t="str">
        <f t="shared" si="0"/>
        <v>5Y</v>
      </c>
      <c r="C12" s="239" t="str">
        <f t="shared" si="1"/>
        <v>SB</v>
      </c>
      <c r="D12" s="240" t="str">
        <f t="shared" si="2"/>
        <v>6L</v>
      </c>
      <c r="E12" s="241" t="str">
        <f t="shared" si="3"/>
        <v>GBPSB6L5Y_Quote</v>
      </c>
      <c r="F12" s="241" t="e">
        <f ca="1">_xll.qlSimpleQuote(Currency&amp;$C12&amp;$D12&amp;$B12&amp;QuoteSuffix,,RateTickValue,Permanent,Trigger,ObjectOverwrite)</f>
        <v>#NAME?</v>
      </c>
      <c r="G12" s="242" t="e">
        <f ca="1">_xll.ohRangeRetrieveError(F12)</f>
        <v>#NAME?</v>
      </c>
      <c r="H12" s="205"/>
      <c r="J12" s="167"/>
      <c r="K12" s="254" t="s">
        <v>51</v>
      </c>
      <c r="L12" s="254" t="s">
        <v>176</v>
      </c>
      <c r="M12" s="254" t="s">
        <v>57</v>
      </c>
      <c r="N12" s="255" t="str">
        <f t="shared" si="4"/>
        <v>GBPSB6L5Y</v>
      </c>
      <c r="O12" s="255" t="str">
        <v>GBPSB6L5Y=ICAP</v>
      </c>
      <c r="P12" s="380">
        <v>1.403</v>
      </c>
      <c r="Q12" s="380">
        <v>1.4530000000000001</v>
      </c>
      <c r="R12" s="222" t="e">
        <f t="shared" ca="1" si="6"/>
        <v>#NAME?</v>
      </c>
      <c r="S12" s="222" t="e">
        <f t="shared" ca="1" si="5"/>
        <v>#NAME?</v>
      </c>
      <c r="T12" s="253"/>
      <c r="U12" s="129">
        <v>1.4279999999999999</v>
      </c>
      <c r="V12" s="253"/>
      <c r="W12" s="222">
        <v>1.4279999999999999</v>
      </c>
      <c r="X12" s="258" t="e">
        <f ca="1">_xll.qlSimpleQuoteSetValue(F12,W12/100,Trigger)</f>
        <v>#NAME?</v>
      </c>
      <c r="Y12" s="168"/>
    </row>
    <row r="13" spans="1:30" x14ac:dyDescent="0.2">
      <c r="A13" s="167"/>
      <c r="B13" s="127" t="str">
        <f t="shared" si="0"/>
        <v>6Y</v>
      </c>
      <c r="C13" s="239" t="str">
        <f t="shared" si="1"/>
        <v>SB</v>
      </c>
      <c r="D13" s="240" t="str">
        <f t="shared" si="2"/>
        <v>6L</v>
      </c>
      <c r="E13" s="241" t="str">
        <f t="shared" si="3"/>
        <v>GBPSB6L6Y_Quote</v>
      </c>
      <c r="F13" s="241" t="e">
        <f ca="1">_xll.qlSimpleQuote(Currency&amp;$C13&amp;$D13&amp;$B13&amp;QuoteSuffix,,RateTickValue,Permanent,Trigger,ObjectOverwrite)</f>
        <v>#NAME?</v>
      </c>
      <c r="G13" s="242" t="e">
        <f ca="1">_xll.ohRangeRetrieveError(F13)</f>
        <v>#NAME?</v>
      </c>
      <c r="H13" s="205"/>
      <c r="J13" s="167"/>
      <c r="K13" s="254" t="s">
        <v>50</v>
      </c>
      <c r="L13" s="254" t="s">
        <v>176</v>
      </c>
      <c r="M13" s="254" t="s">
        <v>57</v>
      </c>
      <c r="N13" s="255" t="str">
        <f t="shared" si="4"/>
        <v>GBPSB6L6Y</v>
      </c>
      <c r="O13" s="255" t="str">
        <v>GBPSB6L6Y=ICAP</v>
      </c>
      <c r="P13" s="380">
        <v>1.5209999999999999</v>
      </c>
      <c r="Q13" s="380">
        <v>1.571</v>
      </c>
      <c r="R13" s="222" t="e">
        <f t="shared" ca="1" si="6"/>
        <v>#NAME?</v>
      </c>
      <c r="S13" s="222" t="e">
        <f t="shared" ca="1" si="5"/>
        <v>#NAME?</v>
      </c>
      <c r="T13" s="253"/>
      <c r="U13" s="129">
        <v>1.5459999999999998</v>
      </c>
      <c r="V13" s="253"/>
      <c r="W13" s="222">
        <v>1.5459999999999998</v>
      </c>
      <c r="X13" s="258" t="e">
        <f ca="1">_xll.qlSimpleQuoteSetValue(F13,W13/100,Trigger)</f>
        <v>#NAME?</v>
      </c>
      <c r="Y13" s="168"/>
    </row>
    <row r="14" spans="1:30" x14ac:dyDescent="0.2">
      <c r="A14" s="167"/>
      <c r="B14" s="127" t="str">
        <f t="shared" si="0"/>
        <v>7Y</v>
      </c>
      <c r="C14" s="239" t="str">
        <f t="shared" si="1"/>
        <v>SB</v>
      </c>
      <c r="D14" s="240" t="str">
        <f t="shared" si="2"/>
        <v>6L</v>
      </c>
      <c r="E14" s="241" t="str">
        <f t="shared" si="3"/>
        <v>GBPSB6L7Y_Quote</v>
      </c>
      <c r="F14" s="241" t="e">
        <f ca="1">_xll.qlSimpleQuote(Currency&amp;$C14&amp;$D14&amp;$B14&amp;QuoteSuffix,,RateTickValue,Permanent,Trigger,ObjectOverwrite)</f>
        <v>#NAME?</v>
      </c>
      <c r="G14" s="242" t="e">
        <f ca="1">_xll.ohRangeRetrieveError(F14)</f>
        <v>#NAME?</v>
      </c>
      <c r="H14" s="205"/>
      <c r="J14" s="167"/>
      <c r="K14" s="254" t="s">
        <v>49</v>
      </c>
      <c r="L14" s="254" t="s">
        <v>176</v>
      </c>
      <c r="M14" s="254" t="s">
        <v>57</v>
      </c>
      <c r="N14" s="255" t="str">
        <f t="shared" si="4"/>
        <v>GBPSB6L7Y</v>
      </c>
      <c r="O14" s="255" t="str">
        <v>GBPSB6L7Y=ICAP</v>
      </c>
      <c r="P14" s="380">
        <v>1.619</v>
      </c>
      <c r="Q14" s="380">
        <v>1.669</v>
      </c>
      <c r="R14" s="222" t="e">
        <f t="shared" ca="1" si="6"/>
        <v>#NAME?</v>
      </c>
      <c r="S14" s="222" t="e">
        <f t="shared" ca="1" si="5"/>
        <v>#NAME?</v>
      </c>
      <c r="T14" s="253"/>
      <c r="U14" s="129">
        <v>1.6440000000000001</v>
      </c>
      <c r="V14" s="253"/>
      <c r="W14" s="222">
        <v>1.6440000000000001</v>
      </c>
      <c r="X14" s="258" t="e">
        <f ca="1">_xll.qlSimpleQuoteSetValue(F14,W14/100,Trigger)</f>
        <v>#NAME?</v>
      </c>
      <c r="Y14" s="168"/>
    </row>
    <row r="15" spans="1:30" x14ac:dyDescent="0.2">
      <c r="A15" s="167"/>
      <c r="B15" s="127" t="str">
        <f t="shared" si="0"/>
        <v>8Y</v>
      </c>
      <c r="C15" s="239" t="str">
        <f t="shared" si="1"/>
        <v>SB</v>
      </c>
      <c r="D15" s="240" t="str">
        <f t="shared" si="2"/>
        <v>6L</v>
      </c>
      <c r="E15" s="241" t="str">
        <f t="shared" si="3"/>
        <v>GBPSB6L8Y_Quote</v>
      </c>
      <c r="F15" s="241" t="e">
        <f ca="1">_xll.qlSimpleQuote(Currency&amp;$C15&amp;$D15&amp;$B15&amp;QuoteSuffix,,RateTickValue,Permanent,Trigger,ObjectOverwrite)</f>
        <v>#NAME?</v>
      </c>
      <c r="G15" s="242" t="e">
        <f ca="1">_xll.ohRangeRetrieveError(F15)</f>
        <v>#NAME?</v>
      </c>
      <c r="H15" s="205"/>
      <c r="J15" s="167"/>
      <c r="K15" s="254" t="s">
        <v>48</v>
      </c>
      <c r="L15" s="254" t="s">
        <v>176</v>
      </c>
      <c r="M15" s="254" t="s">
        <v>57</v>
      </c>
      <c r="N15" s="255" t="str">
        <f t="shared" si="4"/>
        <v>GBPSB6L8Y</v>
      </c>
      <c r="O15" s="255" t="str">
        <v>GBPSB6L8Y=ICAP</v>
      </c>
      <c r="P15" s="380">
        <v>1.702</v>
      </c>
      <c r="Q15" s="380">
        <v>1.752</v>
      </c>
      <c r="R15" s="222" t="e">
        <f t="shared" ca="1" si="6"/>
        <v>#NAME?</v>
      </c>
      <c r="S15" s="222" t="e">
        <f t="shared" ca="1" si="5"/>
        <v>#NAME?</v>
      </c>
      <c r="T15" s="253"/>
      <c r="U15" s="129">
        <v>1.7269999999999999</v>
      </c>
      <c r="V15" s="253"/>
      <c r="W15" s="222">
        <v>1.7269999999999999</v>
      </c>
      <c r="X15" s="258" t="e">
        <f ca="1">_xll.qlSimpleQuoteSetValue(F15,W15/100,Trigger)</f>
        <v>#NAME?</v>
      </c>
      <c r="Y15" s="168"/>
    </row>
    <row r="16" spans="1:30" x14ac:dyDescent="0.2">
      <c r="A16" s="167"/>
      <c r="B16" s="127" t="str">
        <f t="shared" si="0"/>
        <v>9Y</v>
      </c>
      <c r="C16" s="239" t="str">
        <f t="shared" si="1"/>
        <v>SB</v>
      </c>
      <c r="D16" s="240" t="str">
        <f t="shared" si="2"/>
        <v>6L</v>
      </c>
      <c r="E16" s="241" t="str">
        <f t="shared" si="3"/>
        <v>GBPSB6L9Y_Quote</v>
      </c>
      <c r="F16" s="241" t="e">
        <f ca="1">_xll.qlSimpleQuote(Currency&amp;$C16&amp;$D16&amp;$B16&amp;QuoteSuffix,,RateTickValue,Permanent,Trigger,ObjectOverwrite)</f>
        <v>#NAME?</v>
      </c>
      <c r="G16" s="242" t="e">
        <f ca="1">_xll.ohRangeRetrieveError(F16)</f>
        <v>#NAME?</v>
      </c>
      <c r="H16" s="205"/>
      <c r="J16" s="167"/>
      <c r="K16" s="254" t="s">
        <v>47</v>
      </c>
      <c r="L16" s="254" t="s">
        <v>176</v>
      </c>
      <c r="M16" s="254" t="s">
        <v>57</v>
      </c>
      <c r="N16" s="255" t="str">
        <f t="shared" si="4"/>
        <v>GBPSB6L9Y</v>
      </c>
      <c r="O16" s="255" t="str">
        <v>GBPSB6L9Y=ICAP</v>
      </c>
      <c r="P16" s="380">
        <v>1.772</v>
      </c>
      <c r="Q16" s="380">
        <v>1.8220000000000001</v>
      </c>
      <c r="R16" s="222" t="e">
        <f t="shared" ca="1" si="6"/>
        <v>#NAME?</v>
      </c>
      <c r="S16" s="222" t="e">
        <f t="shared" ca="1" si="5"/>
        <v>#NAME?</v>
      </c>
      <c r="T16" s="253"/>
      <c r="U16" s="129">
        <v>1.7970000000000002</v>
      </c>
      <c r="V16" s="253"/>
      <c r="W16" s="222">
        <v>1.7970000000000002</v>
      </c>
      <c r="X16" s="258" t="e">
        <f ca="1">_xll.qlSimpleQuoteSetValue(F16,W16/100,Trigger)</f>
        <v>#NAME?</v>
      </c>
      <c r="Y16" s="168"/>
    </row>
    <row r="17" spans="1:25" x14ac:dyDescent="0.2">
      <c r="A17" s="167"/>
      <c r="B17" s="127" t="str">
        <f t="shared" si="0"/>
        <v>10Y</v>
      </c>
      <c r="C17" s="239" t="str">
        <f t="shared" si="1"/>
        <v>SB</v>
      </c>
      <c r="D17" s="240" t="str">
        <f t="shared" si="2"/>
        <v>6L</v>
      </c>
      <c r="E17" s="241" t="str">
        <f t="shared" si="3"/>
        <v>GBPSB6L10Y_Quote</v>
      </c>
      <c r="F17" s="241" t="e">
        <f ca="1">_xll.qlSimpleQuote(Currency&amp;$C17&amp;$D17&amp;$B17&amp;QuoteSuffix,,RateTickValue,Permanent,Trigger,ObjectOverwrite)</f>
        <v>#NAME?</v>
      </c>
      <c r="G17" s="242" t="e">
        <f ca="1">_xll.ohRangeRetrieveError(F17)</f>
        <v>#NAME?</v>
      </c>
      <c r="H17" s="205"/>
      <c r="J17" s="167"/>
      <c r="K17" s="254" t="s">
        <v>46</v>
      </c>
      <c r="L17" s="254" t="s">
        <v>176</v>
      </c>
      <c r="M17" s="254" t="s">
        <v>57</v>
      </c>
      <c r="N17" s="255" t="str">
        <f t="shared" si="4"/>
        <v>GBPSB6L10Y</v>
      </c>
      <c r="O17" s="255" t="str">
        <v>GBPSB6L10Y=ICAP</v>
      </c>
      <c r="P17" s="380">
        <v>1.83</v>
      </c>
      <c r="Q17" s="380">
        <v>1.8800000000000001</v>
      </c>
      <c r="R17" s="222" t="e">
        <f t="shared" ca="1" si="6"/>
        <v>#NAME?</v>
      </c>
      <c r="S17" s="222" t="e">
        <f t="shared" ca="1" si="5"/>
        <v>#NAME?</v>
      </c>
      <c r="T17" s="253"/>
      <c r="U17" s="129">
        <v>1.855</v>
      </c>
      <c r="V17" s="253"/>
      <c r="W17" s="222">
        <v>1.855</v>
      </c>
      <c r="X17" s="258" t="e">
        <f ca="1">_xll.qlSimpleQuoteSetValue(F17,W17/100,Trigger)</f>
        <v>#NAME?</v>
      </c>
      <c r="Y17" s="168"/>
    </row>
    <row r="18" spans="1:25" x14ac:dyDescent="0.2">
      <c r="A18" s="167"/>
      <c r="B18" s="127" t="str">
        <f t="shared" si="0"/>
        <v>11Y</v>
      </c>
      <c r="C18" s="239" t="str">
        <f t="shared" si="1"/>
        <v>SB</v>
      </c>
      <c r="D18" s="240" t="str">
        <f t="shared" si="2"/>
        <v>6L</v>
      </c>
      <c r="E18" s="241" t="str">
        <f t="shared" si="3"/>
        <v>GBPSB6L11Y_Quote</v>
      </c>
      <c r="F18" s="241" t="e">
        <f ca="1">_xll.qlSimpleQuote(Currency&amp;$C18&amp;$D18&amp;$B18&amp;QuoteSuffix,,RateTickValue,Permanent,Trigger,ObjectOverwrite)</f>
        <v>#NAME?</v>
      </c>
      <c r="G18" s="242" t="e">
        <f ca="1">_xll.ohRangeRetrieveError(F18)</f>
        <v>#NAME?</v>
      </c>
      <c r="H18" s="205"/>
      <c r="J18" s="167"/>
      <c r="K18" s="254" t="s">
        <v>45</v>
      </c>
      <c r="L18" s="254" t="s">
        <v>176</v>
      </c>
      <c r="M18" s="254" t="s">
        <v>57</v>
      </c>
      <c r="N18" s="255" t="str">
        <f t="shared" si="4"/>
        <v>GBPSB6L11Y</v>
      </c>
      <c r="O18" s="255" t="str">
        <v>GBPSB6L11Y=ICAP</v>
      </c>
      <c r="P18" s="380">
        <v>1.871</v>
      </c>
      <c r="Q18" s="380">
        <v>1.9410000000000001</v>
      </c>
      <c r="R18" s="222" t="e">
        <f t="shared" ca="1" si="6"/>
        <v>#NAME?</v>
      </c>
      <c r="S18" s="222" t="e">
        <f t="shared" ca="1" si="5"/>
        <v>#NAME?</v>
      </c>
      <c r="T18" s="253"/>
      <c r="U18" s="129">
        <v>1.9060000000000001</v>
      </c>
      <c r="V18" s="253"/>
      <c r="W18" s="222">
        <v>1.9060000000000001</v>
      </c>
      <c r="X18" s="258" t="e">
        <f ca="1">_xll.qlSimpleQuoteSetValue(F18,W18/100,Trigger)</f>
        <v>#NAME?</v>
      </c>
      <c r="Y18" s="168"/>
    </row>
    <row r="19" spans="1:25" x14ac:dyDescent="0.2">
      <c r="A19" s="167"/>
      <c r="B19" s="127" t="str">
        <f t="shared" si="0"/>
        <v>12Y</v>
      </c>
      <c r="C19" s="239" t="str">
        <f t="shared" si="1"/>
        <v>SB</v>
      </c>
      <c r="D19" s="240" t="str">
        <f t="shared" si="2"/>
        <v>6L</v>
      </c>
      <c r="E19" s="241" t="str">
        <f t="shared" si="3"/>
        <v>GBPSB6L12Y_Quote</v>
      </c>
      <c r="F19" s="241" t="e">
        <f ca="1">_xll.qlSimpleQuote(Currency&amp;$C19&amp;$D19&amp;$B19&amp;QuoteSuffix,,RateTickValue,Permanent,Trigger,ObjectOverwrite)</f>
        <v>#NAME?</v>
      </c>
      <c r="G19" s="242" t="e">
        <f ca="1">_xll.ohRangeRetrieveError(F19)</f>
        <v>#NAME?</v>
      </c>
      <c r="H19" s="205"/>
      <c r="J19" s="167"/>
      <c r="K19" s="254" t="s">
        <v>44</v>
      </c>
      <c r="L19" s="254" t="s">
        <v>176</v>
      </c>
      <c r="M19" s="254" t="s">
        <v>57</v>
      </c>
      <c r="N19" s="255" t="str">
        <f t="shared" si="4"/>
        <v>GBPSB6L12Y</v>
      </c>
      <c r="O19" s="255" t="str">
        <v>GBPSB6L12Y=ICAP</v>
      </c>
      <c r="P19" s="380">
        <v>1.917</v>
      </c>
      <c r="Q19" s="380">
        <v>1.9869999999999999</v>
      </c>
      <c r="R19" s="222" t="e">
        <f t="shared" ca="1" si="6"/>
        <v>#NAME?</v>
      </c>
      <c r="S19" s="222" t="e">
        <f t="shared" ca="1" si="5"/>
        <v>#NAME?</v>
      </c>
      <c r="T19" s="253"/>
      <c r="U19" s="129">
        <v>1.952</v>
      </c>
      <c r="V19" s="253"/>
      <c r="W19" s="222">
        <v>1.952</v>
      </c>
      <c r="X19" s="258" t="e">
        <f ca="1">_xll.qlSimpleQuoteSetValue(F19,W19/100,Trigger)</f>
        <v>#NAME?</v>
      </c>
      <c r="Y19" s="168"/>
    </row>
    <row r="20" spans="1:25" x14ac:dyDescent="0.2">
      <c r="A20" s="167"/>
      <c r="B20" s="127" t="str">
        <f t="shared" si="0"/>
        <v>13Y</v>
      </c>
      <c r="C20" s="239" t="str">
        <f t="shared" si="1"/>
        <v>SB</v>
      </c>
      <c r="D20" s="240" t="str">
        <f t="shared" si="2"/>
        <v>6L</v>
      </c>
      <c r="E20" s="241" t="str">
        <f t="shared" si="3"/>
        <v>GBPSB6L13Y_Quote</v>
      </c>
      <c r="F20" s="241" t="e">
        <f ca="1">_xll.qlSimpleQuote(Currency&amp;$C20&amp;$D20&amp;$B20&amp;QuoteSuffix,,RateTickValue,Permanent,Trigger,ObjectOverwrite)</f>
        <v>#NAME?</v>
      </c>
      <c r="G20" s="242" t="e">
        <f ca="1">_xll.ohRangeRetrieveError(F20)</f>
        <v>#NAME?</v>
      </c>
      <c r="H20" s="205"/>
      <c r="J20" s="167"/>
      <c r="K20" s="254" t="s">
        <v>43</v>
      </c>
      <c r="L20" s="254" t="s">
        <v>176</v>
      </c>
      <c r="M20" s="254" t="s">
        <v>57</v>
      </c>
      <c r="N20" s="255" t="str">
        <f t="shared" si="4"/>
        <v>GBPSB6L13Y</v>
      </c>
      <c r="O20" s="255" t="str">
        <v>GBPSB6L13Y=ICAP</v>
      </c>
      <c r="P20" s="380" t="s">
        <v>210</v>
      </c>
      <c r="Q20" s="380" t="s">
        <v>210</v>
      </c>
      <c r="R20" s="222" t="e">
        <f t="shared" ca="1" si="6"/>
        <v>#NAME?</v>
      </c>
      <c r="S20" s="222" t="e">
        <f t="shared" ca="1" si="5"/>
        <v>#NAME?</v>
      </c>
      <c r="T20" s="253"/>
      <c r="U20" s="129" t="e">
        <v>#NUM!</v>
      </c>
      <c r="V20" s="253"/>
      <c r="W20" s="222" t="e">
        <v>#NUM!</v>
      </c>
      <c r="X20" s="258" t="e">
        <f ca="1">_xll.qlSimpleQuoteSetValue(F20,W20/100,Trigger)</f>
        <v>#NAME?</v>
      </c>
      <c r="Y20" s="168"/>
    </row>
    <row r="21" spans="1:25" x14ac:dyDescent="0.2">
      <c r="A21" s="167"/>
      <c r="B21" s="127" t="str">
        <f t="shared" si="0"/>
        <v>14Y</v>
      </c>
      <c r="C21" s="239" t="str">
        <f t="shared" si="1"/>
        <v>SB</v>
      </c>
      <c r="D21" s="240" t="str">
        <f t="shared" si="2"/>
        <v>6L</v>
      </c>
      <c r="E21" s="241" t="str">
        <f t="shared" si="3"/>
        <v>GBPSB6L14Y_Quote</v>
      </c>
      <c r="F21" s="241" t="e">
        <f ca="1">_xll.qlSimpleQuote(Currency&amp;$C21&amp;$D21&amp;$B21&amp;QuoteSuffix,,RateTickValue,Permanent,Trigger,ObjectOverwrite)</f>
        <v>#NAME?</v>
      </c>
      <c r="G21" s="242" t="e">
        <f ca="1">_xll.ohRangeRetrieveError(F21)</f>
        <v>#NAME?</v>
      </c>
      <c r="H21" s="205"/>
      <c r="J21" s="167"/>
      <c r="K21" s="254" t="s">
        <v>42</v>
      </c>
      <c r="L21" s="254" t="s">
        <v>176</v>
      </c>
      <c r="M21" s="254" t="s">
        <v>57</v>
      </c>
      <c r="N21" s="255" t="str">
        <f t="shared" si="4"/>
        <v>GBPSB6L14Y</v>
      </c>
      <c r="O21" s="255" t="str">
        <v>GBPSB6L14Y=ICAP</v>
      </c>
      <c r="P21" s="380" t="s">
        <v>210</v>
      </c>
      <c r="Q21" s="380" t="s">
        <v>210</v>
      </c>
      <c r="R21" s="222" t="e">
        <f t="shared" ca="1" si="6"/>
        <v>#NAME?</v>
      </c>
      <c r="S21" s="222" t="e">
        <f t="shared" ca="1" si="5"/>
        <v>#NAME?</v>
      </c>
      <c r="T21" s="253"/>
      <c r="U21" s="129" t="e">
        <v>#NUM!</v>
      </c>
      <c r="V21" s="253"/>
      <c r="W21" s="222" t="e">
        <v>#NUM!</v>
      </c>
      <c r="X21" s="258" t="e">
        <f ca="1">_xll.qlSimpleQuoteSetValue(F21,W21/100,Trigger)</f>
        <v>#NAME?</v>
      </c>
      <c r="Y21" s="168"/>
    </row>
    <row r="22" spans="1:25" x14ac:dyDescent="0.2">
      <c r="A22" s="167"/>
      <c r="B22" s="127" t="str">
        <f t="shared" si="0"/>
        <v>15Y</v>
      </c>
      <c r="C22" s="239" t="str">
        <f t="shared" si="1"/>
        <v>SB</v>
      </c>
      <c r="D22" s="240" t="str">
        <f t="shared" si="2"/>
        <v>6L</v>
      </c>
      <c r="E22" s="241" t="str">
        <f t="shared" si="3"/>
        <v>GBPSB6L15Y_Quote</v>
      </c>
      <c r="F22" s="241" t="e">
        <f ca="1">_xll.qlSimpleQuote(Currency&amp;$C22&amp;$D22&amp;$B22&amp;QuoteSuffix,,RateTickValue,Permanent,Trigger,ObjectOverwrite)</f>
        <v>#NAME?</v>
      </c>
      <c r="G22" s="242" t="e">
        <f ca="1">_xll.ohRangeRetrieveError(F22)</f>
        <v>#NAME?</v>
      </c>
      <c r="H22" s="205"/>
      <c r="J22" s="167"/>
      <c r="K22" s="254" t="s">
        <v>41</v>
      </c>
      <c r="L22" s="254" t="s">
        <v>176</v>
      </c>
      <c r="M22" s="254" t="s">
        <v>57</v>
      </c>
      <c r="N22" s="255" t="str">
        <f t="shared" si="4"/>
        <v>GBPSB6L15Y</v>
      </c>
      <c r="O22" s="255" t="str">
        <v>GBPSB6L15Y=ICAP</v>
      </c>
      <c r="P22" s="380">
        <v>2.0030000000000001</v>
      </c>
      <c r="Q22" s="380">
        <v>2.093</v>
      </c>
      <c r="R22" s="222" t="e">
        <f t="shared" ca="1" si="6"/>
        <v>#NAME?</v>
      </c>
      <c r="S22" s="222" t="e">
        <f t="shared" ca="1" si="5"/>
        <v>#NAME?</v>
      </c>
      <c r="T22" s="253"/>
      <c r="U22" s="129">
        <v>2.048</v>
      </c>
      <c r="V22" s="253"/>
      <c r="W22" s="222">
        <v>2.048</v>
      </c>
      <c r="X22" s="258" t="e">
        <f ca="1">_xll.qlSimpleQuoteSetValue(F22,W22/100,Trigger)</f>
        <v>#NAME?</v>
      </c>
      <c r="Y22" s="168"/>
    </row>
    <row r="23" spans="1:25" x14ac:dyDescent="0.2">
      <c r="A23" s="167"/>
      <c r="B23" s="127" t="str">
        <f t="shared" si="0"/>
        <v>16Y</v>
      </c>
      <c r="C23" s="239" t="str">
        <f t="shared" si="1"/>
        <v>SB</v>
      </c>
      <c r="D23" s="240" t="str">
        <f t="shared" si="2"/>
        <v>6L</v>
      </c>
      <c r="E23" s="241" t="str">
        <f t="shared" si="3"/>
        <v>GBPSB6L16Y_Quote</v>
      </c>
      <c r="F23" s="241" t="e">
        <f ca="1">_xll.qlSimpleQuote(Currency&amp;$C23&amp;$D23&amp;$B23&amp;QuoteSuffix,,RateTickValue,Permanent,Trigger,ObjectOverwrite)</f>
        <v>#NAME?</v>
      </c>
      <c r="G23" s="242" t="e">
        <f ca="1">_xll.ohRangeRetrieveError(F23)</f>
        <v>#NAME?</v>
      </c>
      <c r="H23" s="205"/>
      <c r="J23" s="167"/>
      <c r="K23" s="254" t="s">
        <v>40</v>
      </c>
      <c r="L23" s="254" t="s">
        <v>176</v>
      </c>
      <c r="M23" s="254" t="s">
        <v>57</v>
      </c>
      <c r="N23" s="255" t="str">
        <f t="shared" si="4"/>
        <v>GBPSB6L16Y</v>
      </c>
      <c r="O23" s="255" t="str">
        <v>GBPSB6L16Y=ICAP</v>
      </c>
      <c r="P23" s="380" t="s">
        <v>210</v>
      </c>
      <c r="Q23" s="380" t="s">
        <v>210</v>
      </c>
      <c r="R23" s="222" t="e">
        <f t="shared" ca="1" si="6"/>
        <v>#NAME?</v>
      </c>
      <c r="S23" s="222" t="e">
        <f t="shared" ca="1" si="5"/>
        <v>#NAME?</v>
      </c>
      <c r="T23" s="253"/>
      <c r="U23" s="129" t="e">
        <v>#NUM!</v>
      </c>
      <c r="V23" s="253"/>
      <c r="W23" s="222" t="e">
        <v>#NUM!</v>
      </c>
      <c r="X23" s="258" t="e">
        <f ca="1">_xll.qlSimpleQuoteSetValue(F23,W23/100,Trigger)</f>
        <v>#NAME?</v>
      </c>
      <c r="Y23" s="168"/>
    </row>
    <row r="24" spans="1:25" x14ac:dyDescent="0.2">
      <c r="A24" s="167"/>
      <c r="B24" s="127" t="str">
        <f t="shared" si="0"/>
        <v>17Y</v>
      </c>
      <c r="C24" s="239" t="str">
        <f t="shared" si="1"/>
        <v>SB</v>
      </c>
      <c r="D24" s="240" t="str">
        <f t="shared" si="2"/>
        <v>6L</v>
      </c>
      <c r="E24" s="241" t="str">
        <f t="shared" si="3"/>
        <v>GBPSB6L17Y_Quote</v>
      </c>
      <c r="F24" s="241" t="e">
        <f ca="1">_xll.qlSimpleQuote(Currency&amp;$C24&amp;$D24&amp;$B24&amp;QuoteSuffix,,RateTickValue,Permanent,Trigger,ObjectOverwrite)</f>
        <v>#NAME?</v>
      </c>
      <c r="G24" s="242" t="e">
        <f ca="1">_xll.ohRangeRetrieveError(F24)</f>
        <v>#NAME?</v>
      </c>
      <c r="H24" s="205"/>
      <c r="J24" s="167"/>
      <c r="K24" s="254" t="s">
        <v>39</v>
      </c>
      <c r="L24" s="254" t="s">
        <v>176</v>
      </c>
      <c r="M24" s="254" t="s">
        <v>57</v>
      </c>
      <c r="N24" s="255" t="str">
        <f t="shared" si="4"/>
        <v>GBPSB6L17Y</v>
      </c>
      <c r="O24" s="255" t="str">
        <v>GBPSB6L17Y=ICAP</v>
      </c>
      <c r="P24" s="380" t="s">
        <v>210</v>
      </c>
      <c r="Q24" s="380" t="s">
        <v>210</v>
      </c>
      <c r="R24" s="222" t="e">
        <f t="shared" ca="1" si="6"/>
        <v>#NAME?</v>
      </c>
      <c r="S24" s="222" t="e">
        <f t="shared" ca="1" si="5"/>
        <v>#NAME?</v>
      </c>
      <c r="T24" s="253"/>
      <c r="U24" s="129" t="e">
        <v>#NUM!</v>
      </c>
      <c r="V24" s="253"/>
      <c r="W24" s="222" t="e">
        <v>#NUM!</v>
      </c>
      <c r="X24" s="258" t="e">
        <f ca="1">_xll.qlSimpleQuoteSetValue(F24,W24/100,Trigger)</f>
        <v>#NAME?</v>
      </c>
      <c r="Y24" s="168"/>
    </row>
    <row r="25" spans="1:25" x14ac:dyDescent="0.2">
      <c r="A25" s="167"/>
      <c r="B25" s="127" t="str">
        <f t="shared" si="0"/>
        <v>18Y</v>
      </c>
      <c r="C25" s="239" t="str">
        <f t="shared" si="1"/>
        <v>SB</v>
      </c>
      <c r="D25" s="240" t="str">
        <f t="shared" si="2"/>
        <v>6L</v>
      </c>
      <c r="E25" s="241" t="str">
        <f t="shared" si="3"/>
        <v>GBPSB6L18Y_Quote</v>
      </c>
      <c r="F25" s="241" t="e">
        <f ca="1">_xll.qlSimpleQuote(Currency&amp;$C25&amp;$D25&amp;$B25&amp;QuoteSuffix,,RateTickValue,Permanent,Trigger,ObjectOverwrite)</f>
        <v>#NAME?</v>
      </c>
      <c r="G25" s="242" t="e">
        <f ca="1">_xll.ohRangeRetrieveError(F25)</f>
        <v>#NAME?</v>
      </c>
      <c r="H25" s="205"/>
      <c r="J25" s="167"/>
      <c r="K25" s="254" t="s">
        <v>38</v>
      </c>
      <c r="L25" s="254" t="s">
        <v>176</v>
      </c>
      <c r="M25" s="254" t="s">
        <v>57</v>
      </c>
      <c r="N25" s="255" t="str">
        <f t="shared" si="4"/>
        <v>GBPSB6L18Y</v>
      </c>
      <c r="O25" s="255" t="str">
        <v>GBPSB6L18Y=ICAP</v>
      </c>
      <c r="P25" s="380" t="s">
        <v>210</v>
      </c>
      <c r="Q25" s="380" t="s">
        <v>210</v>
      </c>
      <c r="R25" s="222" t="e">
        <f t="shared" ca="1" si="6"/>
        <v>#NAME?</v>
      </c>
      <c r="S25" s="222" t="e">
        <f t="shared" ca="1" si="5"/>
        <v>#NAME?</v>
      </c>
      <c r="T25" s="253"/>
      <c r="U25" s="129" t="e">
        <v>#NUM!</v>
      </c>
      <c r="V25" s="253"/>
      <c r="W25" s="222" t="e">
        <v>#NUM!</v>
      </c>
      <c r="X25" s="258" t="e">
        <f ca="1">_xll.qlSimpleQuoteSetValue(F25,W25/100,Trigger)</f>
        <v>#NAME?</v>
      </c>
      <c r="Y25" s="168"/>
    </row>
    <row r="26" spans="1:25" x14ac:dyDescent="0.2">
      <c r="A26" s="167"/>
      <c r="B26" s="127" t="str">
        <f t="shared" si="0"/>
        <v>19Y</v>
      </c>
      <c r="C26" s="239" t="str">
        <f t="shared" si="1"/>
        <v>SB</v>
      </c>
      <c r="D26" s="240" t="str">
        <f t="shared" si="2"/>
        <v>6L</v>
      </c>
      <c r="E26" s="241" t="str">
        <f t="shared" si="3"/>
        <v>GBPSB6L19Y_Quote</v>
      </c>
      <c r="F26" s="241" t="e">
        <f ca="1">_xll.qlSimpleQuote(Currency&amp;$C26&amp;$D26&amp;$B26&amp;QuoteSuffix,,RateTickValue,Permanent,Trigger,ObjectOverwrite)</f>
        <v>#NAME?</v>
      </c>
      <c r="G26" s="242" t="e">
        <f ca="1">_xll.ohRangeRetrieveError(F26)</f>
        <v>#NAME?</v>
      </c>
      <c r="H26" s="205"/>
      <c r="J26" s="167"/>
      <c r="K26" s="254" t="s">
        <v>37</v>
      </c>
      <c r="L26" s="254" t="s">
        <v>176</v>
      </c>
      <c r="M26" s="254" t="s">
        <v>57</v>
      </c>
      <c r="N26" s="255" t="str">
        <f t="shared" si="4"/>
        <v>GBPSB6L19Y</v>
      </c>
      <c r="O26" s="255" t="str">
        <v>GBPSB6L19Y=ICAP</v>
      </c>
      <c r="P26" s="380" t="s">
        <v>210</v>
      </c>
      <c r="Q26" s="380" t="s">
        <v>210</v>
      </c>
      <c r="R26" s="222" t="e">
        <f t="shared" ca="1" si="6"/>
        <v>#NAME?</v>
      </c>
      <c r="S26" s="222" t="e">
        <f t="shared" ca="1" si="5"/>
        <v>#NAME?</v>
      </c>
      <c r="T26" s="253"/>
      <c r="U26" s="129" t="e">
        <v>#NUM!</v>
      </c>
      <c r="V26" s="253"/>
      <c r="W26" s="222" t="e">
        <v>#NUM!</v>
      </c>
      <c r="X26" s="258" t="e">
        <f ca="1">_xll.qlSimpleQuoteSetValue(F26,W26/100,Trigger)</f>
        <v>#NAME?</v>
      </c>
      <c r="Y26" s="168"/>
    </row>
    <row r="27" spans="1:25" x14ac:dyDescent="0.2">
      <c r="A27" s="167"/>
      <c r="B27" s="127" t="str">
        <f t="shared" si="0"/>
        <v>20Y</v>
      </c>
      <c r="C27" s="239" t="str">
        <f t="shared" si="1"/>
        <v>SB</v>
      </c>
      <c r="D27" s="240" t="str">
        <f t="shared" si="2"/>
        <v>6L</v>
      </c>
      <c r="E27" s="241" t="str">
        <f t="shared" si="3"/>
        <v>GBPSB6L20Y_Quote</v>
      </c>
      <c r="F27" s="241" t="e">
        <f ca="1">_xll.qlSimpleQuote(Currency&amp;$C27&amp;$D27&amp;$B27&amp;QuoteSuffix,,RateTickValue,Permanent,Trigger,ObjectOverwrite)</f>
        <v>#NAME?</v>
      </c>
      <c r="G27" s="242" t="e">
        <f ca="1">_xll.ohRangeRetrieveError(F27)</f>
        <v>#NAME?</v>
      </c>
      <c r="H27" s="205"/>
      <c r="J27" s="167"/>
      <c r="K27" s="254" t="s">
        <v>36</v>
      </c>
      <c r="L27" s="254" t="s">
        <v>176</v>
      </c>
      <c r="M27" s="254" t="s">
        <v>57</v>
      </c>
      <c r="N27" s="255" t="str">
        <f t="shared" si="4"/>
        <v>GBPSB6L20Y</v>
      </c>
      <c r="O27" s="255" t="str">
        <v>GBPSB6L20Y=ICAP</v>
      </c>
      <c r="P27" s="380">
        <v>2.0569999999999999</v>
      </c>
      <c r="Q27" s="380">
        <v>2.1869999999999998</v>
      </c>
      <c r="R27" s="222" t="e">
        <f t="shared" ca="1" si="6"/>
        <v>#NAME?</v>
      </c>
      <c r="S27" s="222" t="e">
        <f t="shared" ca="1" si="5"/>
        <v>#NAME?</v>
      </c>
      <c r="T27" s="253"/>
      <c r="U27" s="129">
        <v>2.1219999999999999</v>
      </c>
      <c r="V27" s="253"/>
      <c r="W27" s="222">
        <v>2.1219999999999999</v>
      </c>
      <c r="X27" s="258" t="e">
        <f ca="1">_xll.qlSimpleQuoteSetValue(F27,W27/100,Trigger)</f>
        <v>#NAME?</v>
      </c>
      <c r="Y27" s="168"/>
    </row>
    <row r="28" spans="1:25" x14ac:dyDescent="0.2">
      <c r="A28" s="167"/>
      <c r="B28" s="127" t="str">
        <f t="shared" si="0"/>
        <v>21Y</v>
      </c>
      <c r="C28" s="239" t="str">
        <f t="shared" si="1"/>
        <v>SB</v>
      </c>
      <c r="D28" s="240" t="str">
        <f t="shared" si="2"/>
        <v>6L</v>
      </c>
      <c r="E28" s="241" t="str">
        <f t="shared" si="3"/>
        <v>GBPSB6L21Y_Quote</v>
      </c>
      <c r="F28" s="241" t="e">
        <f ca="1">_xll.qlSimpleQuote(Currency&amp;$C28&amp;$D28&amp;$B28&amp;QuoteSuffix,,RateTickValue,Permanent,Trigger,ObjectOverwrite)</f>
        <v>#NAME?</v>
      </c>
      <c r="G28" s="242" t="e">
        <f ca="1">_xll.ohRangeRetrieveError(F28)</f>
        <v>#NAME?</v>
      </c>
      <c r="H28" s="205"/>
      <c r="J28" s="167"/>
      <c r="K28" s="254" t="s">
        <v>35</v>
      </c>
      <c r="L28" s="254" t="s">
        <v>176</v>
      </c>
      <c r="M28" s="254" t="s">
        <v>57</v>
      </c>
      <c r="N28" s="255" t="str">
        <f t="shared" si="4"/>
        <v>GBPSB6L21Y</v>
      </c>
      <c r="O28" s="255" t="str">
        <v>GBPSB6L21Y=ICAP</v>
      </c>
      <c r="P28" s="380" t="s">
        <v>210</v>
      </c>
      <c r="Q28" s="380" t="s">
        <v>210</v>
      </c>
      <c r="R28" s="222" t="e">
        <f t="shared" ca="1" si="6"/>
        <v>#NAME?</v>
      </c>
      <c r="S28" s="222" t="e">
        <f t="shared" ca="1" si="5"/>
        <v>#NAME?</v>
      </c>
      <c r="T28" s="253"/>
      <c r="U28" s="129" t="e">
        <v>#NUM!</v>
      </c>
      <c r="V28" s="253"/>
      <c r="W28" s="222" t="e">
        <v>#NUM!</v>
      </c>
      <c r="X28" s="258" t="e">
        <f ca="1">_xll.qlSimpleQuoteSetValue(F28,W28/100,Trigger)</f>
        <v>#NAME?</v>
      </c>
      <c r="Y28" s="168"/>
    </row>
    <row r="29" spans="1:25" x14ac:dyDescent="0.2">
      <c r="A29" s="167"/>
      <c r="B29" s="127" t="str">
        <f t="shared" si="0"/>
        <v>22Y</v>
      </c>
      <c r="C29" s="239" t="str">
        <f t="shared" si="1"/>
        <v>SB</v>
      </c>
      <c r="D29" s="240" t="str">
        <f t="shared" si="2"/>
        <v>6L</v>
      </c>
      <c r="E29" s="241" t="str">
        <f t="shared" si="3"/>
        <v>GBPSB6L22Y_Quote</v>
      </c>
      <c r="F29" s="241" t="e">
        <f ca="1">_xll.qlSimpleQuote(Currency&amp;$C29&amp;$D29&amp;$B29&amp;QuoteSuffix,,RateTickValue,Permanent,Trigger,ObjectOverwrite)</f>
        <v>#NAME?</v>
      </c>
      <c r="G29" s="242" t="e">
        <f ca="1">_xll.ohRangeRetrieveError(F29)</f>
        <v>#NAME?</v>
      </c>
      <c r="H29" s="205"/>
      <c r="J29" s="167"/>
      <c r="K29" s="254" t="s">
        <v>34</v>
      </c>
      <c r="L29" s="254" t="s">
        <v>176</v>
      </c>
      <c r="M29" s="254" t="s">
        <v>57</v>
      </c>
      <c r="N29" s="255" t="str">
        <f t="shared" si="4"/>
        <v>GBPSB6L22Y</v>
      </c>
      <c r="O29" s="255" t="str">
        <v>GBPSB6L22Y=ICAP</v>
      </c>
      <c r="P29" s="380" t="s">
        <v>210</v>
      </c>
      <c r="Q29" s="380" t="s">
        <v>210</v>
      </c>
      <c r="R29" s="222" t="e">
        <f t="shared" ca="1" si="6"/>
        <v>#NAME?</v>
      </c>
      <c r="S29" s="222" t="e">
        <f t="shared" ca="1" si="5"/>
        <v>#NAME?</v>
      </c>
      <c r="T29" s="253"/>
      <c r="U29" s="129" t="e">
        <v>#NUM!</v>
      </c>
      <c r="V29" s="253"/>
      <c r="W29" s="222" t="e">
        <v>#NUM!</v>
      </c>
      <c r="X29" s="258" t="e">
        <f ca="1">_xll.qlSimpleQuoteSetValue(F29,W29/100,Trigger)</f>
        <v>#NAME?</v>
      </c>
      <c r="Y29" s="168"/>
    </row>
    <row r="30" spans="1:25" x14ac:dyDescent="0.2">
      <c r="A30" s="167"/>
      <c r="B30" s="127" t="str">
        <f t="shared" si="0"/>
        <v>23Y</v>
      </c>
      <c r="C30" s="239" t="str">
        <f t="shared" si="1"/>
        <v>SB</v>
      </c>
      <c r="D30" s="240" t="str">
        <f t="shared" si="2"/>
        <v>6L</v>
      </c>
      <c r="E30" s="241" t="str">
        <f t="shared" si="3"/>
        <v>GBPSB6L23Y_Quote</v>
      </c>
      <c r="F30" s="241" t="e">
        <f ca="1">_xll.qlSimpleQuote(Currency&amp;$C30&amp;$D30&amp;$B30&amp;QuoteSuffix,,RateTickValue,Permanent,Trigger,ObjectOverwrite)</f>
        <v>#NAME?</v>
      </c>
      <c r="G30" s="242" t="e">
        <f ca="1">_xll.ohRangeRetrieveError(F30)</f>
        <v>#NAME?</v>
      </c>
      <c r="H30" s="205"/>
      <c r="J30" s="167"/>
      <c r="K30" s="254" t="s">
        <v>33</v>
      </c>
      <c r="L30" s="254" t="s">
        <v>176</v>
      </c>
      <c r="M30" s="254" t="s">
        <v>57</v>
      </c>
      <c r="N30" s="255" t="str">
        <f t="shared" si="4"/>
        <v>GBPSB6L23Y</v>
      </c>
      <c r="O30" s="255" t="str">
        <v>GBPSB6L23Y=ICAP</v>
      </c>
      <c r="P30" s="380" t="s">
        <v>210</v>
      </c>
      <c r="Q30" s="380" t="s">
        <v>210</v>
      </c>
      <c r="R30" s="222" t="e">
        <f t="shared" ca="1" si="6"/>
        <v>#NAME?</v>
      </c>
      <c r="S30" s="222" t="e">
        <f t="shared" ca="1" si="5"/>
        <v>#NAME?</v>
      </c>
      <c r="T30" s="253"/>
      <c r="U30" s="129" t="e">
        <v>#NUM!</v>
      </c>
      <c r="V30" s="253"/>
      <c r="W30" s="222" t="e">
        <v>#NUM!</v>
      </c>
      <c r="X30" s="258" t="e">
        <f ca="1">_xll.qlSimpleQuoteSetValue(F30,W30/100,Trigger)</f>
        <v>#NAME?</v>
      </c>
      <c r="Y30" s="168"/>
    </row>
    <row r="31" spans="1:25" x14ac:dyDescent="0.2">
      <c r="A31" s="167"/>
      <c r="B31" s="127" t="str">
        <f t="shared" si="0"/>
        <v>24Y</v>
      </c>
      <c r="C31" s="239" t="str">
        <f t="shared" si="1"/>
        <v>SB</v>
      </c>
      <c r="D31" s="240" t="str">
        <f t="shared" si="2"/>
        <v>6L</v>
      </c>
      <c r="E31" s="241" t="str">
        <f t="shared" si="3"/>
        <v>GBPSB6L24Y_Quote</v>
      </c>
      <c r="F31" s="241" t="e">
        <f ca="1">_xll.qlSimpleQuote(Currency&amp;$C31&amp;$D31&amp;$B31&amp;QuoteSuffix,,RateTickValue,Permanent,Trigger,ObjectOverwrite)</f>
        <v>#NAME?</v>
      </c>
      <c r="G31" s="242" t="e">
        <f ca="1">_xll.ohRangeRetrieveError(F31)</f>
        <v>#NAME?</v>
      </c>
      <c r="H31" s="205"/>
      <c r="J31" s="167"/>
      <c r="K31" s="254" t="s">
        <v>32</v>
      </c>
      <c r="L31" s="254" t="s">
        <v>176</v>
      </c>
      <c r="M31" s="254" t="s">
        <v>57</v>
      </c>
      <c r="N31" s="255" t="str">
        <f t="shared" si="4"/>
        <v>GBPSB6L24Y</v>
      </c>
      <c r="O31" s="255" t="str">
        <v>GBPSB6L24Y=ICAP</v>
      </c>
      <c r="P31" s="380" t="s">
        <v>210</v>
      </c>
      <c r="Q31" s="380" t="s">
        <v>210</v>
      </c>
      <c r="R31" s="222" t="e">
        <f t="shared" ca="1" si="6"/>
        <v>#NAME?</v>
      </c>
      <c r="S31" s="222" t="e">
        <f t="shared" ca="1" si="5"/>
        <v>#NAME?</v>
      </c>
      <c r="T31" s="253"/>
      <c r="U31" s="129" t="e">
        <v>#NUM!</v>
      </c>
      <c r="V31" s="253"/>
      <c r="W31" s="222" t="e">
        <v>#NUM!</v>
      </c>
      <c r="X31" s="258" t="e">
        <f ca="1">_xll.qlSimpleQuoteSetValue(F31,W31/100,Trigger)</f>
        <v>#NAME?</v>
      </c>
      <c r="Y31" s="168"/>
    </row>
    <row r="32" spans="1:25" x14ac:dyDescent="0.2">
      <c r="A32" s="167"/>
      <c r="B32" s="127" t="str">
        <f t="shared" si="0"/>
        <v>25Y</v>
      </c>
      <c r="C32" s="239" t="str">
        <f t="shared" si="1"/>
        <v>SB</v>
      </c>
      <c r="D32" s="240" t="str">
        <f t="shared" si="2"/>
        <v>6L</v>
      </c>
      <c r="E32" s="241" t="str">
        <f t="shared" si="3"/>
        <v>GBPSB6L25Y_Quote</v>
      </c>
      <c r="F32" s="241" t="e">
        <f ca="1">_xll.qlSimpleQuote(Currency&amp;$C32&amp;$D32&amp;$B32&amp;QuoteSuffix,,RateTickValue,Permanent,Trigger,ObjectOverwrite)</f>
        <v>#NAME?</v>
      </c>
      <c r="G32" s="242" t="e">
        <f ca="1">_xll.ohRangeRetrieveError(F32)</f>
        <v>#NAME?</v>
      </c>
      <c r="H32" s="205"/>
      <c r="J32" s="167"/>
      <c r="K32" s="254" t="s">
        <v>31</v>
      </c>
      <c r="L32" s="254" t="s">
        <v>176</v>
      </c>
      <c r="M32" s="254" t="s">
        <v>57</v>
      </c>
      <c r="N32" s="255" t="str">
        <f t="shared" si="4"/>
        <v>GBPSB6L25Y</v>
      </c>
      <c r="O32" s="255" t="str">
        <v>GBPSB6L25Y=ICAP</v>
      </c>
      <c r="P32" s="380">
        <v>2.0659999999999998</v>
      </c>
      <c r="Q32" s="380">
        <v>2.1960000000000002</v>
      </c>
      <c r="R32" s="222" t="e">
        <f t="shared" ca="1" si="6"/>
        <v>#NAME?</v>
      </c>
      <c r="S32" s="222" t="e">
        <f t="shared" ca="1" si="5"/>
        <v>#NAME?</v>
      </c>
      <c r="T32" s="253"/>
      <c r="U32" s="129">
        <v>2.1310000000000002</v>
      </c>
      <c r="V32" s="253"/>
      <c r="W32" s="222">
        <v>2.1310000000000002</v>
      </c>
      <c r="X32" s="258" t="e">
        <f ca="1">_xll.qlSimpleQuoteSetValue(F32,W32/100,Trigger)</f>
        <v>#NAME?</v>
      </c>
      <c r="Y32" s="168"/>
    </row>
    <row r="33" spans="1:25" x14ac:dyDescent="0.2">
      <c r="A33" s="167"/>
      <c r="B33" s="127" t="str">
        <f t="shared" si="0"/>
        <v>26Y</v>
      </c>
      <c r="C33" s="239" t="str">
        <f t="shared" si="1"/>
        <v>SB</v>
      </c>
      <c r="D33" s="240" t="str">
        <f t="shared" si="2"/>
        <v>6L</v>
      </c>
      <c r="E33" s="241" t="str">
        <f t="shared" si="3"/>
        <v>GBPSB6L26Y_Quote</v>
      </c>
      <c r="F33" s="241" t="e">
        <f ca="1">_xll.qlSimpleQuote(Currency&amp;$C33&amp;$D33&amp;$B33&amp;QuoteSuffix,,RateTickValue,Permanent,Trigger,ObjectOverwrite)</f>
        <v>#NAME?</v>
      </c>
      <c r="G33" s="242" t="e">
        <f ca="1">_xll.ohRangeRetrieveError(F33)</f>
        <v>#NAME?</v>
      </c>
      <c r="H33" s="205"/>
      <c r="J33" s="167"/>
      <c r="K33" s="254" t="s">
        <v>30</v>
      </c>
      <c r="L33" s="254" t="s">
        <v>176</v>
      </c>
      <c r="M33" s="254" t="s">
        <v>57</v>
      </c>
      <c r="N33" s="255" t="str">
        <f t="shared" si="4"/>
        <v>GBPSB6L26Y</v>
      </c>
      <c r="O33" s="255" t="str">
        <v>GBPSB6L26Y=ICAP</v>
      </c>
      <c r="P33" s="380" t="s">
        <v>210</v>
      </c>
      <c r="Q33" s="380" t="s">
        <v>210</v>
      </c>
      <c r="R33" s="222" t="e">
        <f t="shared" ca="1" si="6"/>
        <v>#NAME?</v>
      </c>
      <c r="S33" s="222" t="e">
        <f t="shared" ca="1" si="5"/>
        <v>#NAME?</v>
      </c>
      <c r="T33" s="253"/>
      <c r="U33" s="129" t="e">
        <v>#NUM!</v>
      </c>
      <c r="V33" s="253"/>
      <c r="W33" s="222" t="e">
        <v>#NUM!</v>
      </c>
      <c r="X33" s="258" t="e">
        <f ca="1">_xll.qlSimpleQuoteSetValue(F33,W33/100,Trigger)</f>
        <v>#NAME?</v>
      </c>
      <c r="Y33" s="168"/>
    </row>
    <row r="34" spans="1:25" x14ac:dyDescent="0.2">
      <c r="A34" s="167"/>
      <c r="B34" s="127" t="str">
        <f t="shared" si="0"/>
        <v>27Y</v>
      </c>
      <c r="C34" s="239" t="str">
        <f t="shared" si="1"/>
        <v>SB</v>
      </c>
      <c r="D34" s="240" t="str">
        <f t="shared" si="2"/>
        <v>6L</v>
      </c>
      <c r="E34" s="241" t="str">
        <f t="shared" si="3"/>
        <v>GBPSB6L27Y_Quote</v>
      </c>
      <c r="F34" s="241" t="e">
        <f ca="1">_xll.qlSimpleQuote(Currency&amp;$C34&amp;$D34&amp;$B34&amp;QuoteSuffix,,RateTickValue,Permanent,Trigger,ObjectOverwrite)</f>
        <v>#NAME?</v>
      </c>
      <c r="G34" s="242" t="e">
        <f ca="1">_xll.ohRangeRetrieveError(F34)</f>
        <v>#NAME?</v>
      </c>
      <c r="H34" s="205"/>
      <c r="J34" s="167"/>
      <c r="K34" s="254" t="s">
        <v>29</v>
      </c>
      <c r="L34" s="254" t="s">
        <v>176</v>
      </c>
      <c r="M34" s="254" t="s">
        <v>57</v>
      </c>
      <c r="N34" s="255" t="str">
        <f t="shared" si="4"/>
        <v>GBPSB6L27Y</v>
      </c>
      <c r="O34" s="255" t="str">
        <v>GBPSB6L27Y=ICAP</v>
      </c>
      <c r="P34" s="380" t="s">
        <v>210</v>
      </c>
      <c r="Q34" s="380" t="s">
        <v>210</v>
      </c>
      <c r="R34" s="222" t="e">
        <f t="shared" ca="1" si="6"/>
        <v>#NAME?</v>
      </c>
      <c r="S34" s="222" t="e">
        <f t="shared" ca="1" si="5"/>
        <v>#NAME?</v>
      </c>
      <c r="T34" s="253"/>
      <c r="U34" s="129" t="e">
        <v>#NUM!</v>
      </c>
      <c r="V34" s="253"/>
      <c r="W34" s="222" t="e">
        <v>#NUM!</v>
      </c>
      <c r="X34" s="258" t="e">
        <f ca="1">_xll.qlSimpleQuoteSetValue(F34,W34/100,Trigger)</f>
        <v>#NAME?</v>
      </c>
      <c r="Y34" s="168"/>
    </row>
    <row r="35" spans="1:25" x14ac:dyDescent="0.2">
      <c r="A35" s="167"/>
      <c r="B35" s="127" t="str">
        <f t="shared" si="0"/>
        <v>28Y</v>
      </c>
      <c r="C35" s="239" t="str">
        <f t="shared" si="1"/>
        <v>SB</v>
      </c>
      <c r="D35" s="240" t="str">
        <f t="shared" si="2"/>
        <v>6L</v>
      </c>
      <c r="E35" s="241" t="str">
        <f t="shared" si="3"/>
        <v>GBPSB6L28Y_Quote</v>
      </c>
      <c r="F35" s="241" t="e">
        <f ca="1">_xll.qlSimpleQuote(Currency&amp;$C35&amp;$D35&amp;$B35&amp;QuoteSuffix,,RateTickValue,Permanent,Trigger,ObjectOverwrite)</f>
        <v>#NAME?</v>
      </c>
      <c r="G35" s="242" t="e">
        <f ca="1">_xll.ohRangeRetrieveError(F35)</f>
        <v>#NAME?</v>
      </c>
      <c r="H35" s="205"/>
      <c r="J35" s="167"/>
      <c r="K35" s="254" t="s">
        <v>28</v>
      </c>
      <c r="L35" s="254" t="s">
        <v>176</v>
      </c>
      <c r="M35" s="254" t="s">
        <v>57</v>
      </c>
      <c r="N35" s="255" t="str">
        <f t="shared" si="4"/>
        <v>GBPSB6L28Y</v>
      </c>
      <c r="O35" s="255" t="str">
        <v>GBPSB6L28Y=ICAP</v>
      </c>
      <c r="P35" s="380" t="s">
        <v>210</v>
      </c>
      <c r="Q35" s="380" t="s">
        <v>210</v>
      </c>
      <c r="R35" s="222" t="e">
        <f t="shared" ca="1" si="6"/>
        <v>#NAME?</v>
      </c>
      <c r="S35" s="222" t="e">
        <f t="shared" ca="1" si="5"/>
        <v>#NAME?</v>
      </c>
      <c r="T35" s="253"/>
      <c r="U35" s="129" t="e">
        <v>#NUM!</v>
      </c>
      <c r="V35" s="253"/>
      <c r="W35" s="222" t="e">
        <v>#NUM!</v>
      </c>
      <c r="X35" s="258" t="e">
        <f ca="1">_xll.qlSimpleQuoteSetValue(F35,W35/100,Trigger)</f>
        <v>#NAME?</v>
      </c>
      <c r="Y35" s="168"/>
    </row>
    <row r="36" spans="1:25" x14ac:dyDescent="0.2">
      <c r="A36" s="167"/>
      <c r="B36" s="127" t="str">
        <f t="shared" si="0"/>
        <v>29Y</v>
      </c>
      <c r="C36" s="239" t="str">
        <f t="shared" si="1"/>
        <v>SB</v>
      </c>
      <c r="D36" s="240" t="str">
        <f t="shared" si="2"/>
        <v>6L</v>
      </c>
      <c r="E36" s="241" t="str">
        <f t="shared" si="3"/>
        <v>GBPSB6L29Y_Quote</v>
      </c>
      <c r="F36" s="241" t="e">
        <f ca="1">_xll.qlSimpleQuote(Currency&amp;$C36&amp;$D36&amp;$B36&amp;QuoteSuffix,,RateTickValue,Permanent,Trigger,ObjectOverwrite)</f>
        <v>#NAME?</v>
      </c>
      <c r="G36" s="242" t="e">
        <f ca="1">_xll.ohRangeRetrieveError(F36)</f>
        <v>#NAME?</v>
      </c>
      <c r="H36" s="205"/>
      <c r="J36" s="167"/>
      <c r="K36" s="254" t="s">
        <v>27</v>
      </c>
      <c r="L36" s="254" t="s">
        <v>176</v>
      </c>
      <c r="M36" s="254" t="s">
        <v>57</v>
      </c>
      <c r="N36" s="255" t="str">
        <f t="shared" si="4"/>
        <v>GBPSB6L29Y</v>
      </c>
      <c r="O36" s="255" t="str">
        <v>GBPSB6L29Y=ICAP</v>
      </c>
      <c r="P36" s="380" t="s">
        <v>210</v>
      </c>
      <c r="Q36" s="380" t="s">
        <v>210</v>
      </c>
      <c r="R36" s="222" t="e">
        <f t="shared" ca="1" si="6"/>
        <v>#NAME?</v>
      </c>
      <c r="S36" s="222" t="e">
        <f t="shared" ca="1" si="5"/>
        <v>#NAME?</v>
      </c>
      <c r="T36" s="253"/>
      <c r="U36" s="129" t="e">
        <v>#NUM!</v>
      </c>
      <c r="V36" s="253"/>
      <c r="W36" s="222" t="e">
        <v>#NUM!</v>
      </c>
      <c r="X36" s="258" t="e">
        <f ca="1">_xll.qlSimpleQuoteSetValue(F36,W36/100,Trigger)</f>
        <v>#NAME?</v>
      </c>
      <c r="Y36" s="168"/>
    </row>
    <row r="37" spans="1:25" x14ac:dyDescent="0.2">
      <c r="A37" s="167"/>
      <c r="B37" s="127" t="str">
        <f t="shared" si="0"/>
        <v>30Y</v>
      </c>
      <c r="C37" s="239" t="str">
        <f t="shared" si="1"/>
        <v>SB</v>
      </c>
      <c r="D37" s="240" t="str">
        <f t="shared" si="2"/>
        <v>6L</v>
      </c>
      <c r="E37" s="241" t="str">
        <f t="shared" si="3"/>
        <v>GBPSB6L30Y_Quote</v>
      </c>
      <c r="F37" s="241" t="e">
        <f ca="1">_xll.qlSimpleQuote(Currency&amp;$C37&amp;$D37&amp;$B37&amp;QuoteSuffix,,RateTickValue,Permanent,Trigger,ObjectOverwrite)</f>
        <v>#NAME?</v>
      </c>
      <c r="G37" s="242" t="e">
        <f ca="1">_xll.ohRangeRetrieveError(F37)</f>
        <v>#NAME?</v>
      </c>
      <c r="H37" s="205"/>
      <c r="J37" s="167"/>
      <c r="K37" s="254" t="s">
        <v>26</v>
      </c>
      <c r="L37" s="254" t="s">
        <v>176</v>
      </c>
      <c r="M37" s="254" t="s">
        <v>57</v>
      </c>
      <c r="N37" s="255" t="str">
        <f t="shared" si="4"/>
        <v>GBPSB6L30Y</v>
      </c>
      <c r="O37" s="255" t="str">
        <v>GBPSB6L30Y=ICAP</v>
      </c>
      <c r="P37" s="380">
        <v>2.0609999999999999</v>
      </c>
      <c r="Q37" s="380">
        <v>2.1909999999999998</v>
      </c>
      <c r="R37" s="222" t="e">
        <f t="shared" ca="1" si="6"/>
        <v>#NAME?</v>
      </c>
      <c r="S37" s="222" t="e">
        <f t="shared" ca="1" si="5"/>
        <v>#NAME?</v>
      </c>
      <c r="T37" s="253"/>
      <c r="U37" s="129">
        <v>2.1259999999999999</v>
      </c>
      <c r="V37" s="253"/>
      <c r="W37" s="222">
        <v>2.1259999999999999</v>
      </c>
      <c r="X37" s="258" t="e">
        <f ca="1">_xll.qlSimpleQuoteSetValue(F37,W37/100,Trigger)</f>
        <v>#NAME?</v>
      </c>
      <c r="Y37" s="168"/>
    </row>
    <row r="38" spans="1:25" x14ac:dyDescent="0.2">
      <c r="A38" s="167"/>
      <c r="B38" s="127" t="str">
        <f t="shared" si="0"/>
        <v>35Y</v>
      </c>
      <c r="C38" s="239" t="str">
        <f t="shared" si="1"/>
        <v>SB</v>
      </c>
      <c r="D38" s="240" t="str">
        <f t="shared" si="2"/>
        <v>6L</v>
      </c>
      <c r="E38" s="241" t="str">
        <f t="shared" si="3"/>
        <v>GBPSB6L35Y_Quote</v>
      </c>
      <c r="F38" s="241" t="e">
        <f ca="1">_xll.qlSimpleQuote(Currency&amp;$C38&amp;$D38&amp;$B38&amp;QuoteSuffix,,RateTickValue,Permanent,Trigger,ObjectOverwrite)</f>
        <v>#NAME?</v>
      </c>
      <c r="G38" s="242" t="e">
        <f ca="1">_xll.ohRangeRetrieveError(F38)</f>
        <v>#NAME?</v>
      </c>
      <c r="H38" s="205"/>
      <c r="J38" s="167"/>
      <c r="K38" s="254" t="s">
        <v>25</v>
      </c>
      <c r="L38" s="254" t="s">
        <v>176</v>
      </c>
      <c r="M38" s="254" t="s">
        <v>57</v>
      </c>
      <c r="N38" s="255" t="str">
        <f t="shared" si="4"/>
        <v>GBPSB6L35Y</v>
      </c>
      <c r="O38" s="255" t="str">
        <v>GBPSB6L35Y=ICAP</v>
      </c>
      <c r="P38" s="380" t="s">
        <v>210</v>
      </c>
      <c r="Q38" s="380" t="s">
        <v>210</v>
      </c>
      <c r="R38" s="222" t="e">
        <f t="shared" ca="1" si="6"/>
        <v>#NAME?</v>
      </c>
      <c r="S38" s="222" t="e">
        <f t="shared" ca="1" si="5"/>
        <v>#NAME?</v>
      </c>
      <c r="T38" s="253"/>
      <c r="U38" s="129" t="e">
        <v>#NUM!</v>
      </c>
      <c r="V38" s="253"/>
      <c r="W38" s="222" t="e">
        <v>#NUM!</v>
      </c>
      <c r="X38" s="258" t="e">
        <f ca="1">_xll.qlSimpleQuoteSetValue(F38,W38/100,Trigger)</f>
        <v>#NAME?</v>
      </c>
      <c r="Y38" s="168"/>
    </row>
    <row r="39" spans="1:25" x14ac:dyDescent="0.2">
      <c r="A39" s="167"/>
      <c r="B39" s="127" t="str">
        <f t="shared" si="0"/>
        <v>40Y</v>
      </c>
      <c r="C39" s="239" t="str">
        <f t="shared" si="1"/>
        <v>SB</v>
      </c>
      <c r="D39" s="240" t="str">
        <f t="shared" si="2"/>
        <v>6L</v>
      </c>
      <c r="E39" s="241" t="str">
        <f t="shared" si="3"/>
        <v>GBPSB6L40Y_Quote</v>
      </c>
      <c r="F39" s="241" t="e">
        <f ca="1">_xll.qlSimpleQuote(Currency&amp;$C39&amp;$D39&amp;$B39&amp;QuoteSuffix,,RateTickValue,Permanent,Trigger,ObjectOverwrite)</f>
        <v>#NAME?</v>
      </c>
      <c r="G39" s="242" t="e">
        <f ca="1">_xll.ohRangeRetrieveError(F39)</f>
        <v>#NAME?</v>
      </c>
      <c r="H39" s="205"/>
      <c r="J39" s="167"/>
      <c r="K39" s="254" t="s">
        <v>24</v>
      </c>
      <c r="L39" s="254" t="s">
        <v>176</v>
      </c>
      <c r="M39" s="254" t="s">
        <v>57</v>
      </c>
      <c r="N39" s="255" t="str">
        <f t="shared" si="4"/>
        <v>GBPSB6L40Y</v>
      </c>
      <c r="O39" s="255" t="str">
        <v>GBPSB6L40Y=ICAP</v>
      </c>
      <c r="P39" s="380">
        <v>1.9910000000000001</v>
      </c>
      <c r="Q39" s="380">
        <v>2.161</v>
      </c>
      <c r="R39" s="222" t="e">
        <f t="shared" ca="1" si="6"/>
        <v>#NAME?</v>
      </c>
      <c r="S39" s="222" t="e">
        <f t="shared" ca="1" si="5"/>
        <v>#NAME?</v>
      </c>
      <c r="T39" s="253"/>
      <c r="U39" s="129">
        <v>2.0760000000000001</v>
      </c>
      <c r="V39" s="253"/>
      <c r="W39" s="222">
        <v>2.0760000000000001</v>
      </c>
      <c r="X39" s="258" t="e">
        <f ca="1">_xll.qlSimpleQuoteSetValue(F39,W39/100,Trigger)</f>
        <v>#NAME?</v>
      </c>
      <c r="Y39" s="168"/>
    </row>
    <row r="40" spans="1:25" x14ac:dyDescent="0.2">
      <c r="A40" s="167"/>
      <c r="B40" s="127" t="str">
        <f t="shared" si="0"/>
        <v>50Y</v>
      </c>
      <c r="C40" s="239" t="str">
        <f t="shared" si="1"/>
        <v>SB</v>
      </c>
      <c r="D40" s="240" t="str">
        <f t="shared" si="2"/>
        <v>6L</v>
      </c>
      <c r="E40" s="241" t="str">
        <f t="shared" si="3"/>
        <v>GBPSB6L50Y_Quote</v>
      </c>
      <c r="F40" s="241" t="e">
        <f ca="1">_xll.qlSimpleQuote(Currency&amp;$C40&amp;$D40&amp;$B40&amp;QuoteSuffix,,RateTickValue,Permanent,Trigger,ObjectOverwrite)</f>
        <v>#NAME?</v>
      </c>
      <c r="G40" s="242" t="e">
        <f ca="1">_xll.ohRangeRetrieveError(F40)</f>
        <v>#NAME?</v>
      </c>
      <c r="H40" s="205"/>
      <c r="J40" s="167"/>
      <c r="K40" s="254" t="s">
        <v>23</v>
      </c>
      <c r="L40" s="254" t="s">
        <v>176</v>
      </c>
      <c r="M40" s="254" t="s">
        <v>57</v>
      </c>
      <c r="N40" s="255" t="str">
        <f t="shared" si="4"/>
        <v>GBPSB6L50Y</v>
      </c>
      <c r="O40" s="255" t="str">
        <v>GBPSB6L50Y=ICAP</v>
      </c>
      <c r="P40" s="380">
        <v>1.9460000000000002</v>
      </c>
      <c r="Q40" s="380">
        <v>2.1160000000000001</v>
      </c>
      <c r="R40" s="222" t="e">
        <f t="shared" ca="1" si="6"/>
        <v>#NAME?</v>
      </c>
      <c r="S40" s="222" t="e">
        <f t="shared" ca="1" si="5"/>
        <v>#NAME?</v>
      </c>
      <c r="T40" s="253"/>
      <c r="U40" s="129">
        <v>2.0310000000000001</v>
      </c>
      <c r="V40" s="253"/>
      <c r="W40" s="222">
        <v>2.0310000000000001</v>
      </c>
      <c r="X40" s="258" t="e">
        <f ca="1">_xll.qlSimpleQuoteSetValue(F40,W40/100,Trigger)</f>
        <v>#NAME?</v>
      </c>
      <c r="Y40" s="168"/>
    </row>
    <row r="41" spans="1:25" x14ac:dyDescent="0.2">
      <c r="A41" s="167"/>
      <c r="B41" s="128" t="str">
        <f t="shared" si="0"/>
        <v>60Y</v>
      </c>
      <c r="C41" s="243" t="str">
        <f t="shared" si="1"/>
        <v>SB</v>
      </c>
      <c r="D41" s="244" t="str">
        <f t="shared" si="2"/>
        <v>6L</v>
      </c>
      <c r="E41" s="245" t="str">
        <f t="shared" si="3"/>
        <v>GBPSB6L60Y_Quote</v>
      </c>
      <c r="F41" s="245" t="e">
        <f ca="1">_xll.qlSimpleQuote(Currency&amp;$C41&amp;$D41&amp;$B41&amp;QuoteSuffix,,RateTickValue,Permanent,Trigger,ObjectOverwrite)</f>
        <v>#NAME?</v>
      </c>
      <c r="G41" s="246" t="e">
        <f ca="1">_xll.ohRangeRetrieveError(F41)</f>
        <v>#NAME?</v>
      </c>
      <c r="H41" s="205"/>
      <c r="J41" s="167"/>
      <c r="K41" s="254" t="s">
        <v>22</v>
      </c>
      <c r="L41" s="254" t="s">
        <v>176</v>
      </c>
      <c r="M41" s="254" t="s">
        <v>57</v>
      </c>
      <c r="N41" s="255" t="str">
        <f t="shared" si="4"/>
        <v>GBPSB6L60Y</v>
      </c>
      <c r="O41" s="255" t="str">
        <v>GBPSB6L60Y=ICAP</v>
      </c>
      <c r="P41" s="380">
        <v>1.9390000000000001</v>
      </c>
      <c r="Q41" s="380">
        <v>2.109</v>
      </c>
      <c r="R41" s="222" t="e">
        <f t="shared" ca="1" si="6"/>
        <v>#NAME?</v>
      </c>
      <c r="S41" s="224" t="e">
        <f t="shared" ca="1" si="5"/>
        <v>#NAME?</v>
      </c>
      <c r="T41" s="253"/>
      <c r="U41" s="131">
        <v>2.024</v>
      </c>
      <c r="V41" s="253"/>
      <c r="W41" s="224">
        <v>2.024</v>
      </c>
      <c r="X41" s="259" t="e">
        <f ca="1">_xll.qlSimpleQuoteSetValue(F41,W41/100,Trigger)</f>
        <v>#NAME?</v>
      </c>
      <c r="Y41" s="168"/>
    </row>
    <row r="42" spans="1:25" x14ac:dyDescent="0.2">
      <c r="A42" s="251"/>
      <c r="B42" s="252"/>
      <c r="C42" s="252"/>
      <c r="D42" s="252"/>
      <c r="E42" s="252"/>
      <c r="F42" s="252"/>
      <c r="G42" s="252"/>
      <c r="H42" s="209"/>
      <c r="J42" s="206"/>
      <c r="K42" s="247"/>
      <c r="L42" s="247"/>
      <c r="M42" s="247"/>
      <c r="N42" s="247"/>
      <c r="O42" s="247"/>
      <c r="P42" s="247"/>
      <c r="Q42" s="247"/>
      <c r="R42" s="247"/>
      <c r="S42" s="207"/>
      <c r="T42" s="207"/>
      <c r="U42" s="207"/>
      <c r="V42" s="207"/>
      <c r="W42" s="207"/>
      <c r="X42" s="207"/>
      <c r="Y42" s="248"/>
    </row>
    <row r="45" spans="1:25" x14ac:dyDescent="0.2">
      <c r="U45" s="229"/>
      <c r="V45" s="229"/>
      <c r="W45" s="229"/>
    </row>
    <row r="46" spans="1:25" x14ac:dyDescent="0.2">
      <c r="U46" s="229"/>
      <c r="V46" s="229"/>
      <c r="W46" s="229"/>
    </row>
    <row r="47" spans="1:25" x14ac:dyDescent="0.2">
      <c r="U47" s="229"/>
      <c r="V47" s="229"/>
      <c r="W47" s="229"/>
    </row>
  </sheetData>
  <conditionalFormatting sqref="X5:X7">
    <cfRule type="cellIs" dxfId="9" priority="5" stopIfTrue="1" operator="greaterThan">
      <formula>0</formula>
    </cfRule>
    <cfRule type="cellIs" dxfId="8" priority="6" stopIfTrue="1" operator="lessThan">
      <formula>0</formula>
    </cfRule>
  </conditionalFormatting>
  <conditionalFormatting sqref="X8:X18">
    <cfRule type="cellIs" dxfId="7" priority="3" stopIfTrue="1" operator="greaterThan">
      <formula>0</formula>
    </cfRule>
    <cfRule type="cellIs" dxfId="6" priority="4" stopIfTrue="1" operator="lessThan">
      <formula>0</formula>
    </cfRule>
  </conditionalFormatting>
  <conditionalFormatting sqref="X19:X41">
    <cfRule type="cellIs" dxfId="5" priority="1" stopIfTrue="1" operator="greaterThan">
      <formula>0</formula>
    </cfRule>
    <cfRule type="cellIs" dxfId="4" priority="2" stopIfTrue="1" operator="lessThan">
      <formula>0</formula>
    </cfRule>
  </conditionalFormatting>
  <dataValidations disablePrompts="1" count="1">
    <dataValidation showInputMessage="1" showErrorMessage="1" sqref="O2"/>
  </dataValidations>
  <pageMargins left="0.75" right="0.75" top="1" bottom="1" header="0.5" footer="0.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topLeftCell="I1" workbookViewId="0">
      <selection activeCell="AB3" sqref="AB3"/>
    </sheetView>
  </sheetViews>
  <sheetFormatPr defaultRowHeight="11.25" customHeight="1"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6" width="25.7109375" style="148" hidden="1" customWidth="1" outlineLevel="1"/>
    <col min="7" max="7" width="25.7109375" style="2" hidden="1" customWidth="1" outlineLevel="1"/>
    <col min="8" max="8" width="2.7109375" style="2" hidden="1" customWidth="1" outlineLevel="1"/>
    <col min="9" max="9" width="2.7109375" style="2" customWidth="1" collapsed="1"/>
    <col min="10" max="10" width="2.7109375" style="2" customWidth="1"/>
    <col min="11" max="13" width="4.85546875" style="2" customWidth="1"/>
    <col min="14" max="14" width="9.5703125" style="2" customWidth="1"/>
    <col min="15" max="15" width="14.5703125" style="2" customWidth="1"/>
    <col min="16" max="19" width="10.28515625" style="2" customWidth="1"/>
    <col min="20" max="20" width="2.7109375" style="2" customWidth="1"/>
    <col min="21" max="21" width="7.42578125" style="2" customWidth="1"/>
    <col min="22" max="22" width="2.7109375" style="2" customWidth="1"/>
    <col min="23" max="23" width="10.28515625" style="2" customWidth="1"/>
    <col min="24" max="24" width="8.7109375" style="2" customWidth="1"/>
    <col min="25" max="26" width="2.7109375" style="2" customWidth="1"/>
    <col min="27" max="16384" width="9.140625" style="2"/>
  </cols>
  <sheetData>
    <row r="1" spans="1:28" ht="11.25" customHeight="1" x14ac:dyDescent="0.2">
      <c r="A1" s="199"/>
      <c r="B1" s="196"/>
      <c r="C1" s="70"/>
      <c r="D1" s="70"/>
      <c r="E1" s="70"/>
      <c r="F1" s="305"/>
      <c r="G1" s="70"/>
      <c r="H1" s="71"/>
      <c r="J1" s="195" t="s">
        <v>152</v>
      </c>
      <c r="K1" s="166"/>
      <c r="L1" s="166"/>
      <c r="M1" s="166"/>
      <c r="N1" s="166"/>
      <c r="O1" s="166"/>
      <c r="P1" s="166"/>
      <c r="Q1" s="166"/>
      <c r="R1" s="166"/>
      <c r="S1" s="166"/>
      <c r="T1" s="166"/>
      <c r="U1" s="166"/>
      <c r="V1" s="166"/>
      <c r="W1" s="166"/>
      <c r="X1" s="70"/>
      <c r="Y1" s="71"/>
    </row>
    <row r="2" spans="1:28" ht="11.25" customHeight="1" x14ac:dyDescent="0.2">
      <c r="A2" s="72"/>
      <c r="B2" s="163"/>
      <c r="C2" s="163"/>
      <c r="D2" s="163"/>
      <c r="E2" s="163"/>
      <c r="F2" s="75"/>
      <c r="G2" s="163"/>
      <c r="H2" s="201"/>
      <c r="J2" s="204"/>
      <c r="K2" s="162"/>
      <c r="L2" s="165"/>
      <c r="M2" s="165"/>
      <c r="N2" s="165"/>
      <c r="O2" s="249" t="str">
        <f>VLOOKUP(J1,AreaTable,2,FALSE)</f>
        <v>ICAP</v>
      </c>
      <c r="P2" s="165"/>
      <c r="Q2" s="393" t="s">
        <v>209</v>
      </c>
      <c r="R2" s="17" t="e">
        <f t="array" aca="1" ref="R2" ca="1">AND(_xll.ohFilter($Q$5:$Q$11,ISNUMBER($Q$5:$Q$11))=0)</f>
        <v>#NAME?</v>
      </c>
      <c r="S2" s="162"/>
      <c r="T2" s="165"/>
      <c r="U2" s="165"/>
      <c r="V2" s="165"/>
      <c r="W2" s="165"/>
      <c r="X2" s="150" t="e">
        <f ca="1">_xll.ohTrigger(X5:X11)</f>
        <v>#NAME?</v>
      </c>
      <c r="Y2" s="205"/>
      <c r="AA2" s="569" t="s">
        <v>268</v>
      </c>
      <c r="AB2" s="569">
        <f>GeneralSettings_MKT!Trigger</f>
        <v>42334.957071759258</v>
      </c>
    </row>
    <row r="3" spans="1:28" ht="11.25" customHeight="1" x14ac:dyDescent="0.2">
      <c r="A3" s="197"/>
      <c r="B3" s="163"/>
      <c r="C3" s="163"/>
      <c r="D3" s="163"/>
      <c r="E3" s="163"/>
      <c r="F3" s="75"/>
      <c r="G3" s="163"/>
      <c r="H3" s="201"/>
      <c r="J3" s="167"/>
      <c r="K3" s="165"/>
      <c r="L3" s="162"/>
      <c r="M3" s="162"/>
      <c r="N3" s="162"/>
      <c r="O3" s="162"/>
      <c r="P3" s="162"/>
      <c r="Q3" s="162"/>
      <c r="R3" s="162"/>
      <c r="S3" s="162"/>
      <c r="T3" s="165"/>
      <c r="U3" s="165"/>
      <c r="V3" s="165"/>
      <c r="W3" s="162"/>
      <c r="X3" s="163"/>
      <c r="Y3" s="201"/>
      <c r="AA3" s="569" t="s">
        <v>269</v>
      </c>
      <c r="AB3" s="570" t="e">
        <f ca="1">_xll.ohTrigger(X5:X11)</f>
        <v>#NAME?</v>
      </c>
    </row>
    <row r="4" spans="1:28" ht="21" customHeight="1" x14ac:dyDescent="0.2">
      <c r="A4" s="167"/>
      <c r="B4" s="179"/>
      <c r="C4" s="179"/>
      <c r="D4" s="179"/>
      <c r="E4" s="180" t="s">
        <v>129</v>
      </c>
      <c r="F4" s="180" t="s">
        <v>147</v>
      </c>
      <c r="G4" s="202" t="s">
        <v>146</v>
      </c>
      <c r="H4" s="205"/>
      <c r="J4" s="167"/>
      <c r="K4" s="181"/>
      <c r="L4" s="183"/>
      <c r="M4" s="181"/>
      <c r="N4" s="181"/>
      <c r="O4" s="182" t="e">
        <f ca="1">_xll.RData(O5:O11,P4:Q4,,ReutersRtMode,,P5)</f>
        <v>#NAME?</v>
      </c>
      <c r="P4" s="172" t="s">
        <v>100</v>
      </c>
      <c r="Q4" s="172" t="s">
        <v>79</v>
      </c>
      <c r="R4" s="173" t="s">
        <v>157</v>
      </c>
      <c r="S4" s="173" t="s">
        <v>144</v>
      </c>
      <c r="T4" s="165"/>
      <c r="U4" s="172" t="s">
        <v>97</v>
      </c>
      <c r="V4" s="165"/>
      <c r="W4" s="181" t="s">
        <v>96</v>
      </c>
      <c r="X4" s="181" t="s">
        <v>95</v>
      </c>
      <c r="Y4" s="168"/>
    </row>
    <row r="5" spans="1:28" ht="11.25" customHeight="1" x14ac:dyDescent="0.2">
      <c r="A5" s="167"/>
      <c r="B5" s="126"/>
      <c r="C5" s="234" t="s">
        <v>72</v>
      </c>
      <c r="D5" s="235">
        <v>12</v>
      </c>
      <c r="E5" s="236" t="str">
        <f t="shared" ref="E5:E11" si="0">Currency&amp;$C5&amp;$D5&amp;$B5&amp;QuoteSuffix</f>
        <v>GBP1S12_Quote</v>
      </c>
      <c r="F5" s="236" t="e">
        <f ca="1">_xll.qlSimpleQuote(Currency&amp;$C5&amp;$D5&amp;$B5&amp;QuoteSuffix,,RateTickValue,Permanent,Trigger,ObjectOverwrite)</f>
        <v>#NAME?</v>
      </c>
      <c r="G5" s="237" t="e">
        <f ca="1">_xll.ohRangeRetrieveError(F5)</f>
        <v>#NAME?</v>
      </c>
      <c r="H5" s="205"/>
      <c r="J5" s="167"/>
      <c r="K5" s="254"/>
      <c r="L5" s="254" t="s">
        <v>72</v>
      </c>
      <c r="M5" s="254">
        <v>12</v>
      </c>
      <c r="N5" s="255" t="str">
        <f t="shared" ref="N5:N11" si="1">Currency&amp;$L5&amp;$M5&amp;$K5</f>
        <v>GBP1S12</v>
      </c>
      <c r="O5" s="255" t="str">
        <f t="array" ref="O5:O11">Instruments&amp;"="&amp;VLOOKUP(Contributor,ContributorTable,2,FALSE)</f>
        <v>GBP1S12=ICAP</v>
      </c>
      <c r="P5" s="222">
        <v>0.68375000000000008</v>
      </c>
      <c r="Q5" s="222">
        <v>0.70374999999999999</v>
      </c>
      <c r="R5" s="222" t="e">
        <f ca="1">IF($R$2,IF(ISNUMBER(P5),P5,#NUM!), IFERROR(AVERAGE(P5:Q5),#NUM!))</f>
        <v>#NAME?</v>
      </c>
      <c r="S5" s="222" t="e">
        <f t="shared" ref="S5:S11" ca="1" si="2">(R5-P5)*2</f>
        <v>#NAME?</v>
      </c>
      <c r="T5" s="253"/>
      <c r="U5" s="129">
        <v>0.69375000000000009</v>
      </c>
      <c r="V5" s="253"/>
      <c r="W5" s="222">
        <f t="array" ref="W5:W11">QuoteStatic</f>
        <v>0.69375000000000009</v>
      </c>
      <c r="X5" s="258" t="e">
        <f ca="1">_xll.qlSimpleQuoteSetValue(F5,W5/100,Trigger)</f>
        <v>#NAME?</v>
      </c>
      <c r="Y5" s="168"/>
    </row>
    <row r="6" spans="1:28" ht="11.25" customHeight="1" x14ac:dyDescent="0.2">
      <c r="A6" s="167"/>
      <c r="B6" s="127"/>
      <c r="C6" s="239" t="s">
        <v>73</v>
      </c>
      <c r="D6" s="240">
        <v>12</v>
      </c>
      <c r="E6" s="241" t="str">
        <f t="shared" si="0"/>
        <v>GBP2S12_Quote</v>
      </c>
      <c r="F6" s="241" t="e">
        <f ca="1">_xll.qlSimpleQuote(Currency&amp;$C6&amp;$D6&amp;$B6&amp;QuoteSuffix,,RateTickValue,Permanent,Trigger,ObjectOverwrite)</f>
        <v>#NAME?</v>
      </c>
      <c r="G6" s="242" t="e">
        <f ca="1">_xll.ohRangeRetrieveError(F6)</f>
        <v>#NAME?</v>
      </c>
      <c r="H6" s="205"/>
      <c r="J6" s="167"/>
      <c r="K6" s="254"/>
      <c r="L6" s="254" t="s">
        <v>73</v>
      </c>
      <c r="M6" s="254">
        <v>12</v>
      </c>
      <c r="N6" s="255" t="str">
        <f t="shared" si="1"/>
        <v>GBP2S12</v>
      </c>
      <c r="O6" s="255" t="str">
        <v>GBP2S12=ICAP</v>
      </c>
      <c r="P6" s="222">
        <v>0.75624999999999998</v>
      </c>
      <c r="Q6" s="222">
        <v>0.77625</v>
      </c>
      <c r="R6" s="222" t="e">
        <f t="shared" ref="R6:R11" ca="1" si="3">IF($R$2,IF(ISNUMBER(P6),P6,#NUM!), IFERROR(AVERAGE(P6:Q6),#NUM!))</f>
        <v>#NAME?</v>
      </c>
      <c r="S6" s="222" t="e">
        <f t="shared" ca="1" si="2"/>
        <v>#NAME?</v>
      </c>
      <c r="T6" s="253"/>
      <c r="U6" s="129">
        <v>0.76624999999999999</v>
      </c>
      <c r="V6" s="253"/>
      <c r="W6" s="222">
        <v>0.76624999999999999</v>
      </c>
      <c r="X6" s="258" t="e">
        <f ca="1">_xll.qlSimpleQuoteSetValue(F6,W6/100,Trigger)</f>
        <v>#NAME?</v>
      </c>
      <c r="Y6" s="168"/>
    </row>
    <row r="7" spans="1:28" ht="11.25" customHeight="1" x14ac:dyDescent="0.2">
      <c r="A7" s="167"/>
      <c r="B7" s="127"/>
      <c r="C7" s="239" t="s">
        <v>75</v>
      </c>
      <c r="D7" s="240">
        <v>12</v>
      </c>
      <c r="E7" s="241" t="str">
        <f t="shared" si="0"/>
        <v>GBP3S12_Quote</v>
      </c>
      <c r="F7" s="241" t="e">
        <f ca="1">_xll.qlSimpleQuote(Currency&amp;$C7&amp;$D7&amp;$B7&amp;QuoteSuffix,,RateTickValue,Permanent,Trigger,ObjectOverwrite)</f>
        <v>#NAME?</v>
      </c>
      <c r="G7" s="242" t="e">
        <f ca="1">_xll.ohRangeRetrieveError(F7)</f>
        <v>#NAME?</v>
      </c>
      <c r="H7" s="205"/>
      <c r="J7" s="167"/>
      <c r="K7" s="254"/>
      <c r="L7" s="254" t="s">
        <v>75</v>
      </c>
      <c r="M7" s="254">
        <v>12</v>
      </c>
      <c r="N7" s="255" t="str">
        <f t="shared" si="1"/>
        <v>GBP3S12</v>
      </c>
      <c r="O7" s="255" t="str">
        <v>GBP3S12=ICAP</v>
      </c>
      <c r="P7" s="222">
        <v>0.85250000000000004</v>
      </c>
      <c r="Q7" s="222">
        <v>0.87249999999999994</v>
      </c>
      <c r="R7" s="222" t="e">
        <f t="shared" ca="1" si="3"/>
        <v>#NAME?</v>
      </c>
      <c r="S7" s="222" t="e">
        <f t="shared" ca="1" si="2"/>
        <v>#NAME?</v>
      </c>
      <c r="T7" s="253"/>
      <c r="U7" s="129">
        <v>0.86250000000000004</v>
      </c>
      <c r="V7" s="253"/>
      <c r="W7" s="222">
        <v>0.86250000000000004</v>
      </c>
      <c r="X7" s="258" t="e">
        <f ca="1">_xll.qlSimpleQuoteSetValue(F7,W7/100,Trigger)</f>
        <v>#NAME?</v>
      </c>
      <c r="Y7" s="168"/>
    </row>
    <row r="8" spans="1:28" ht="11.25" customHeight="1" x14ac:dyDescent="0.2">
      <c r="A8" s="167"/>
      <c r="B8" s="127"/>
      <c r="C8" s="239" t="s">
        <v>74</v>
      </c>
      <c r="D8" s="240">
        <v>12</v>
      </c>
      <c r="E8" s="241" t="str">
        <f t="shared" si="0"/>
        <v>GBP4S12_Quote</v>
      </c>
      <c r="F8" s="241" t="e">
        <f ca="1">_xll.qlSimpleQuote(Currency&amp;$C8&amp;$D8&amp;$B8&amp;QuoteSuffix,,RateTickValue,Permanent,Trigger,ObjectOverwrite)</f>
        <v>#NAME?</v>
      </c>
      <c r="G8" s="242" t="e">
        <f ca="1">_xll.ohRangeRetrieveError(F8)</f>
        <v>#NAME?</v>
      </c>
      <c r="H8" s="205"/>
      <c r="J8" s="167"/>
      <c r="K8" s="254"/>
      <c r="L8" s="254" t="s">
        <v>74</v>
      </c>
      <c r="M8" s="254">
        <v>12</v>
      </c>
      <c r="N8" s="255" t="str">
        <f t="shared" si="1"/>
        <v>GBP4S12</v>
      </c>
      <c r="O8" s="255" t="str">
        <v>GBP4S12=ICAP</v>
      </c>
      <c r="P8" s="222">
        <v>0.95874999999999999</v>
      </c>
      <c r="Q8" s="222">
        <v>0.97875000000000001</v>
      </c>
      <c r="R8" s="222" t="e">
        <f t="shared" ca="1" si="3"/>
        <v>#NAME?</v>
      </c>
      <c r="S8" s="222" t="e">
        <f t="shared" ca="1" si="2"/>
        <v>#NAME?</v>
      </c>
      <c r="T8" s="253"/>
      <c r="U8" s="129">
        <v>0.96875</v>
      </c>
      <c r="V8" s="253"/>
      <c r="W8" s="222">
        <v>0.96875</v>
      </c>
      <c r="X8" s="258" t="e">
        <f ca="1">_xll.qlSimpleQuoteSetValue(F8,W8/100,Trigger)</f>
        <v>#NAME?</v>
      </c>
      <c r="Y8" s="168"/>
    </row>
    <row r="9" spans="1:28" ht="11.25" customHeight="1" x14ac:dyDescent="0.2">
      <c r="A9" s="167"/>
      <c r="B9" s="127"/>
      <c r="C9" s="239" t="s">
        <v>72</v>
      </c>
      <c r="D9" s="240">
        <v>24</v>
      </c>
      <c r="E9" s="241" t="str">
        <f t="shared" si="0"/>
        <v>GBP1S24_Quote</v>
      </c>
      <c r="F9" s="241" t="e">
        <f ca="1">_xll.qlSimpleQuote(Currency&amp;$C9&amp;$D9&amp;$B9&amp;QuoteSuffix,,RateTickValue,Permanent,Trigger,ObjectOverwrite)</f>
        <v>#NAME?</v>
      </c>
      <c r="G9" s="242" t="e">
        <f ca="1">_xll.ohRangeRetrieveError(F9)</f>
        <v>#NAME?</v>
      </c>
      <c r="H9" s="205"/>
      <c r="J9" s="167"/>
      <c r="K9" s="254"/>
      <c r="L9" s="254" t="s">
        <v>72</v>
      </c>
      <c r="M9" s="254">
        <v>24</v>
      </c>
      <c r="N9" s="255" t="str">
        <f t="shared" si="1"/>
        <v>GBP1S24</v>
      </c>
      <c r="O9" s="255" t="str">
        <v>GBP1S24=ICAP</v>
      </c>
      <c r="P9" s="222">
        <v>0.87125000000000008</v>
      </c>
      <c r="Q9" s="222">
        <v>0.89124999999999999</v>
      </c>
      <c r="R9" s="222" t="e">
        <f t="shared" ca="1" si="3"/>
        <v>#NAME?</v>
      </c>
      <c r="S9" s="222" t="e">
        <f t="shared" ca="1" si="2"/>
        <v>#NAME?</v>
      </c>
      <c r="T9" s="253"/>
      <c r="U9" s="129">
        <v>0.88125000000000009</v>
      </c>
      <c r="V9" s="253"/>
      <c r="W9" s="222">
        <v>0.88125000000000009</v>
      </c>
      <c r="X9" s="258" t="e">
        <f ca="1">_xll.qlSimpleQuoteSetValue(F9,W9/100,Trigger)</f>
        <v>#NAME?</v>
      </c>
      <c r="Y9" s="168"/>
    </row>
    <row r="10" spans="1:28" ht="11.25" customHeight="1" x14ac:dyDescent="0.2">
      <c r="A10" s="167"/>
      <c r="B10" s="127"/>
      <c r="C10" s="239" t="s">
        <v>73</v>
      </c>
      <c r="D10" s="240">
        <v>24</v>
      </c>
      <c r="E10" s="241" t="str">
        <f t="shared" si="0"/>
        <v>GBP2S24_Quote</v>
      </c>
      <c r="F10" s="241" t="e">
        <f ca="1">_xll.qlSimpleQuote(Currency&amp;$C10&amp;$D10&amp;$B10&amp;QuoteSuffix,,RateTickValue,Permanent,Trigger,ObjectOverwrite)</f>
        <v>#NAME?</v>
      </c>
      <c r="G10" s="242" t="e">
        <f ca="1">_xll.ohRangeRetrieveError(F10)</f>
        <v>#NAME?</v>
      </c>
      <c r="H10" s="205"/>
      <c r="J10" s="167"/>
      <c r="K10" s="254"/>
      <c r="L10" s="254" t="s">
        <v>73</v>
      </c>
      <c r="M10" s="254">
        <v>24</v>
      </c>
      <c r="N10" s="255" t="str">
        <f t="shared" si="1"/>
        <v>GBP2S24</v>
      </c>
      <c r="O10" s="255" t="str">
        <v>GBP2S24=ICAP</v>
      </c>
      <c r="P10" s="222">
        <v>0.95749999999999991</v>
      </c>
      <c r="Q10" s="222">
        <v>0.97750000000000004</v>
      </c>
      <c r="R10" s="222" t="e">
        <f t="shared" ca="1" si="3"/>
        <v>#NAME?</v>
      </c>
      <c r="S10" s="222" t="e">
        <f t="shared" ca="1" si="2"/>
        <v>#NAME?</v>
      </c>
      <c r="T10" s="253"/>
      <c r="U10" s="129">
        <v>0.96750000000000003</v>
      </c>
      <c r="V10" s="253"/>
      <c r="W10" s="222">
        <v>0.96750000000000003</v>
      </c>
      <c r="X10" s="258" t="e">
        <f ca="1">_xll.qlSimpleQuoteSetValue(F10,W10/100,Trigger)</f>
        <v>#NAME?</v>
      </c>
      <c r="Y10" s="168"/>
    </row>
    <row r="11" spans="1:28" ht="11.25" customHeight="1" x14ac:dyDescent="0.2">
      <c r="A11" s="167"/>
      <c r="B11" s="128"/>
      <c r="C11" s="243" t="s">
        <v>72</v>
      </c>
      <c r="D11" s="244">
        <v>36</v>
      </c>
      <c r="E11" s="245" t="str">
        <f t="shared" si="0"/>
        <v>GBP1S36_Quote</v>
      </c>
      <c r="F11" s="245" t="e">
        <f ca="1">_xll.qlSimpleQuote(Currency&amp;$C11&amp;$D11&amp;$B11&amp;QuoteSuffix,,RateTickValue,Permanent,Trigger,ObjectOverwrite)</f>
        <v>#NAME?</v>
      </c>
      <c r="G11" s="246" t="e">
        <f ca="1">_xll.ohRangeRetrieveError(F11)</f>
        <v>#NAME?</v>
      </c>
      <c r="H11" s="205"/>
      <c r="J11" s="167"/>
      <c r="K11" s="256"/>
      <c r="L11" s="256" t="s">
        <v>72</v>
      </c>
      <c r="M11" s="256">
        <v>36</v>
      </c>
      <c r="N11" s="257" t="str">
        <f t="shared" si="1"/>
        <v>GBP1S36</v>
      </c>
      <c r="O11" s="257" t="str">
        <v>GBP1S36=ICAP</v>
      </c>
      <c r="P11" s="224" t="s">
        <v>210</v>
      </c>
      <c r="Q11" s="224" t="s">
        <v>210</v>
      </c>
      <c r="R11" s="224" t="e">
        <f t="shared" ca="1" si="3"/>
        <v>#NAME?</v>
      </c>
      <c r="S11" s="224" t="e">
        <f t="shared" ca="1" si="2"/>
        <v>#NAME?</v>
      </c>
      <c r="T11" s="253"/>
      <c r="U11" s="131" t="e">
        <v>#NUM!</v>
      </c>
      <c r="V11" s="253"/>
      <c r="W11" s="224" t="e">
        <v>#NUM!</v>
      </c>
      <c r="X11" s="259" t="e">
        <f ca="1">_xll.qlSimpleQuoteSetValue(F11,W11/100,Trigger)</f>
        <v>#NAME?</v>
      </c>
      <c r="Y11" s="168"/>
    </row>
    <row r="12" spans="1:28" ht="11.25" customHeight="1" x14ac:dyDescent="0.2">
      <c r="A12" s="206"/>
      <c r="B12" s="207"/>
      <c r="C12" s="207"/>
      <c r="D12" s="207"/>
      <c r="E12" s="207"/>
      <c r="F12" s="208"/>
      <c r="G12" s="208"/>
      <c r="H12" s="209"/>
      <c r="J12" s="206"/>
      <c r="K12" s="207"/>
      <c r="L12" s="207"/>
      <c r="M12" s="207"/>
      <c r="N12" s="207"/>
      <c r="O12" s="207"/>
      <c r="P12" s="207"/>
      <c r="Q12" s="207"/>
      <c r="R12" s="207"/>
      <c r="S12" s="207"/>
      <c r="T12" s="207"/>
      <c r="U12" s="207"/>
      <c r="V12" s="207"/>
      <c r="W12" s="207"/>
      <c r="X12" s="207"/>
      <c r="Y12" s="248"/>
    </row>
  </sheetData>
  <conditionalFormatting sqref="X5:X9">
    <cfRule type="cellIs" dxfId="3" priority="3" stopIfTrue="1" operator="greaterThan">
      <formula>0</formula>
    </cfRule>
    <cfRule type="cellIs" dxfId="2" priority="4" stopIfTrue="1" operator="lessThan">
      <formula>0</formula>
    </cfRule>
  </conditionalFormatting>
  <conditionalFormatting sqref="X10:X11">
    <cfRule type="cellIs" dxfId="1" priority="1" stopIfTrue="1" operator="greaterThan">
      <formula>0</formula>
    </cfRule>
    <cfRule type="cellIs" dxfId="0"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9"/>
  <sheetViews>
    <sheetView showGridLines="0" workbookViewId="0">
      <selection activeCell="K3" sqref="K3"/>
    </sheetView>
  </sheetViews>
  <sheetFormatPr defaultRowHeight="11.25" x14ac:dyDescent="0.2"/>
  <cols>
    <col min="1" max="1" width="2.7109375" style="229" customWidth="1"/>
    <col min="2" max="2" width="3.85546875" style="229" bestFit="1" customWidth="1"/>
    <col min="3" max="3" width="11" style="229" bestFit="1" customWidth="1"/>
    <col min="4" max="4" width="20.28515625" style="229" bestFit="1" customWidth="1"/>
    <col min="5" max="5" width="25.5703125" style="229" bestFit="1" customWidth="1"/>
    <col min="6" max="6" width="30.7109375" style="229" customWidth="1"/>
    <col min="7" max="9" width="2.7109375" style="229" customWidth="1"/>
    <col min="10" max="13" width="9.140625" style="229"/>
    <col min="14" max="14" width="10.85546875" style="229" bestFit="1" customWidth="1"/>
    <col min="15" max="15" width="15.85546875" style="229" bestFit="1" customWidth="1"/>
    <col min="16" max="19" width="9.140625" style="229"/>
    <col min="20" max="20" width="20.42578125" style="229" bestFit="1" customWidth="1"/>
    <col min="21" max="21" width="9.7109375" style="229" customWidth="1"/>
    <col min="22" max="16384" width="9.140625" style="229"/>
  </cols>
  <sheetData>
    <row r="1" spans="1:27" s="366" customFormat="1" x14ac:dyDescent="0.2">
      <c r="A1" s="367"/>
      <c r="B1" s="368"/>
      <c r="C1" s="368"/>
      <c r="D1" s="369"/>
      <c r="E1" s="368"/>
      <c r="F1" s="368"/>
      <c r="G1" s="370"/>
      <c r="K1" s="229"/>
      <c r="L1" s="229"/>
      <c r="M1" s="229"/>
      <c r="N1" s="229"/>
      <c r="O1" s="229"/>
      <c r="P1" s="229"/>
      <c r="Q1" s="229"/>
      <c r="R1" s="229"/>
      <c r="S1" s="229"/>
      <c r="T1" s="229"/>
      <c r="U1" s="229"/>
      <c r="V1" s="229"/>
      <c r="W1" s="229"/>
      <c r="X1" s="229"/>
      <c r="Y1" s="229"/>
      <c r="Z1" s="229"/>
      <c r="AA1" s="229"/>
    </row>
    <row r="2" spans="1:27" s="366" customFormat="1" x14ac:dyDescent="0.2">
      <c r="A2" s="371"/>
      <c r="B2" s="372"/>
      <c r="C2" s="372"/>
      <c r="D2" s="394" t="s">
        <v>21</v>
      </c>
      <c r="E2" s="373" t="s">
        <v>181</v>
      </c>
      <c r="F2" s="372"/>
      <c r="G2" s="374"/>
      <c r="J2" s="569" t="s">
        <v>268</v>
      </c>
      <c r="K2" s="569">
        <f>GeneralSettings_MKT!Trigger</f>
        <v>42334.957071759258</v>
      </c>
      <c r="L2" s="229"/>
      <c r="M2" s="229"/>
      <c r="N2" s="229"/>
      <c r="O2" s="229"/>
      <c r="P2" s="229"/>
      <c r="Q2" s="229"/>
      <c r="R2" s="229"/>
      <c r="S2" s="229"/>
      <c r="T2" s="229"/>
      <c r="U2" s="229"/>
      <c r="V2" s="229"/>
      <c r="W2" s="229"/>
      <c r="X2" s="229"/>
      <c r="Y2" s="229"/>
      <c r="Z2" s="229"/>
      <c r="AA2" s="229"/>
    </row>
    <row r="3" spans="1:27" s="366" customFormat="1" x14ac:dyDescent="0.2">
      <c r="A3" s="371"/>
      <c r="B3" s="372"/>
      <c r="C3" s="372"/>
      <c r="D3" s="394" t="s">
        <v>55</v>
      </c>
      <c r="E3" s="373" t="s">
        <v>182</v>
      </c>
      <c r="F3" s="372"/>
      <c r="G3" s="374"/>
      <c r="J3" s="569" t="s">
        <v>269</v>
      </c>
      <c r="K3" s="570" t="e">
        <f ca="1">_xll.ohTrigger(E6:E65)</f>
        <v>#NAME?</v>
      </c>
      <c r="L3" s="229"/>
      <c r="M3" s="229"/>
      <c r="N3" s="229"/>
      <c r="O3" s="229"/>
      <c r="P3" s="229"/>
      <c r="Q3" s="229"/>
      <c r="R3" s="229"/>
      <c r="S3" s="229"/>
      <c r="T3" s="229"/>
      <c r="U3" s="229"/>
      <c r="V3" s="229"/>
      <c r="W3" s="229"/>
      <c r="X3" s="229"/>
      <c r="Y3" s="229"/>
      <c r="Z3" s="229"/>
      <c r="AA3" s="229"/>
    </row>
    <row r="4" spans="1:27" s="366" customFormat="1" x14ac:dyDescent="0.2">
      <c r="A4" s="371"/>
      <c r="B4" s="372"/>
      <c r="C4" s="372"/>
      <c r="D4" s="372"/>
      <c r="E4" s="419"/>
      <c r="F4" s="372"/>
      <c r="G4" s="374"/>
      <c r="K4" s="412"/>
      <c r="L4" s="412"/>
      <c r="M4" s="412"/>
      <c r="N4" s="412"/>
      <c r="O4" s="412"/>
      <c r="P4" s="412"/>
      <c r="Q4" s="412"/>
      <c r="R4" s="412"/>
      <c r="S4" s="412"/>
      <c r="T4" s="412"/>
      <c r="U4" s="412"/>
      <c r="V4" s="412"/>
      <c r="W4" s="412"/>
      <c r="X4" s="412"/>
      <c r="Y4" s="412"/>
      <c r="Z4" s="412"/>
      <c r="AA4" s="412"/>
    </row>
    <row r="5" spans="1:27" s="420" customFormat="1" x14ac:dyDescent="0.25">
      <c r="A5" s="421"/>
      <c r="B5" s="422"/>
      <c r="C5" s="422"/>
      <c r="D5" s="422" t="s">
        <v>129</v>
      </c>
      <c r="E5" s="422" t="s">
        <v>218</v>
      </c>
      <c r="F5" s="422" t="s">
        <v>146</v>
      </c>
      <c r="G5" s="423"/>
      <c r="K5" s="418"/>
      <c r="L5" s="418"/>
      <c r="M5" s="418"/>
      <c r="N5" s="418"/>
      <c r="O5" s="418"/>
      <c r="P5" s="418"/>
      <c r="Q5" s="418"/>
      <c r="R5" s="418"/>
      <c r="S5" s="418"/>
      <c r="T5" s="418"/>
      <c r="U5" s="418"/>
      <c r="V5" s="418"/>
      <c r="W5" s="418"/>
      <c r="X5" s="418"/>
      <c r="Y5" s="418"/>
      <c r="Z5" s="418"/>
      <c r="AA5" s="418"/>
    </row>
    <row r="6" spans="1:27" s="366" customFormat="1" x14ac:dyDescent="0.2">
      <c r="A6" s="371"/>
      <c r="B6" s="405" t="s">
        <v>5</v>
      </c>
      <c r="C6" s="404" t="e">
        <f ca="1">GBPLibor_MKT!D8</f>
        <v>#NAME?</v>
      </c>
      <c r="D6" s="408" t="str">
        <f t="shared" ref="D6:D37" si="0">PROPER(Currency)&amp;FamilyName&amp;FixingType&amp;$B6</f>
        <v>GbpLiborSwapIsda1Y</v>
      </c>
      <c r="E6" s="411" t="e">
        <f ca="1">_xll.qlLiborSwap($D6,Currency,FixingType,$B6,$C6,Discounting,Permanent,Trigger,ObjectOverwrite)</f>
        <v>#NAME?</v>
      </c>
      <c r="F6" s="400" t="e">
        <f ca="1">_xll.ohRangeRetrieveError(E6)</f>
        <v>#NAME?</v>
      </c>
      <c r="G6" s="375" t="s">
        <v>127</v>
      </c>
      <c r="K6" s="229"/>
      <c r="L6" s="229"/>
      <c r="M6" s="229"/>
      <c r="N6" s="229"/>
      <c r="O6" s="229"/>
      <c r="P6" s="229"/>
      <c r="Q6" s="229"/>
      <c r="R6" s="229"/>
      <c r="S6" s="229"/>
      <c r="T6" s="229"/>
      <c r="U6" s="229"/>
      <c r="V6" s="229"/>
      <c r="W6" s="229"/>
      <c r="X6" s="229"/>
      <c r="Y6" s="229"/>
      <c r="Z6" s="229"/>
      <c r="AA6" s="229"/>
    </row>
    <row r="7" spans="1:27" s="366" customFormat="1" x14ac:dyDescent="0.2">
      <c r="A7" s="371"/>
      <c r="B7" s="402" t="s">
        <v>54</v>
      </c>
      <c r="C7" s="399" t="e">
        <f ca="1">GBPLibor_MKT!$D$9</f>
        <v>#NAME?</v>
      </c>
      <c r="D7" s="406" t="str">
        <f t="shared" si="0"/>
        <v>GbpLiborSwapIsda2Y</v>
      </c>
      <c r="E7" s="409" t="e">
        <f ca="1">_xll.qlLiborSwap($D7,Currency,FixingType,$B7,$C7,Discounting,Permanent,Trigger,ObjectOverwrite)</f>
        <v>#NAME?</v>
      </c>
      <c r="F7" s="410" t="e">
        <f ca="1">_xll.ohRangeRetrieveError(E7)</f>
        <v>#NAME?</v>
      </c>
      <c r="G7" s="375" t="s">
        <v>127</v>
      </c>
      <c r="K7" s="229"/>
      <c r="L7" s="229"/>
      <c r="M7" s="229"/>
      <c r="N7" s="229"/>
      <c r="O7" s="229"/>
      <c r="P7" s="229"/>
      <c r="Q7" s="229"/>
      <c r="R7" s="229"/>
      <c r="S7" s="229"/>
      <c r="T7" s="229"/>
      <c r="U7" s="229"/>
      <c r="V7" s="229"/>
      <c r="W7" s="229"/>
      <c r="X7" s="229"/>
      <c r="Y7" s="229"/>
      <c r="Z7" s="229"/>
      <c r="AA7" s="229"/>
    </row>
    <row r="8" spans="1:27" s="366" customFormat="1" x14ac:dyDescent="0.2">
      <c r="A8" s="371"/>
      <c r="B8" s="402" t="s">
        <v>53</v>
      </c>
      <c r="C8" s="399" t="e">
        <f ca="1">GBPLibor_MKT!$D$9</f>
        <v>#NAME?</v>
      </c>
      <c r="D8" s="406" t="str">
        <f t="shared" si="0"/>
        <v>GbpLiborSwapIsda3Y</v>
      </c>
      <c r="E8" s="409" t="e">
        <f ca="1">_xll.qlLiborSwap($D8,Currency,FixingType,$B8,$C8,Discounting,Permanent,Trigger,ObjectOverwrite)</f>
        <v>#NAME?</v>
      </c>
      <c r="F8" s="410" t="e">
        <f ca="1">_xll.ohRangeRetrieveError(E8)</f>
        <v>#NAME?</v>
      </c>
      <c r="G8" s="375" t="s">
        <v>127</v>
      </c>
      <c r="K8" s="229"/>
      <c r="L8" s="229"/>
      <c r="M8" s="229"/>
      <c r="N8" s="229"/>
      <c r="O8" s="229"/>
      <c r="P8" s="229"/>
      <c r="Q8" s="229"/>
      <c r="R8" s="229"/>
      <c r="S8" s="229"/>
      <c r="T8" s="229"/>
      <c r="U8" s="229"/>
      <c r="V8" s="229"/>
      <c r="W8" s="229"/>
      <c r="X8" s="229"/>
      <c r="Y8" s="229"/>
      <c r="Z8" s="229"/>
      <c r="AA8" s="229"/>
    </row>
    <row r="9" spans="1:27" s="366" customFormat="1" x14ac:dyDescent="0.2">
      <c r="A9" s="371"/>
      <c r="B9" s="402" t="s">
        <v>52</v>
      </c>
      <c r="C9" s="399" t="e">
        <f ca="1">GBPLibor_MKT!$D$9</f>
        <v>#NAME?</v>
      </c>
      <c r="D9" s="406" t="str">
        <f t="shared" si="0"/>
        <v>GbpLiborSwapIsda4Y</v>
      </c>
      <c r="E9" s="409" t="e">
        <f ca="1">_xll.qlLiborSwap($D9,Currency,FixingType,$B9,$C9,Discounting,Permanent,Trigger,ObjectOverwrite)</f>
        <v>#NAME?</v>
      </c>
      <c r="F9" s="410" t="e">
        <f ca="1">_xll.ohRangeRetrieveError(E9)</f>
        <v>#NAME?</v>
      </c>
      <c r="G9" s="375" t="s">
        <v>127</v>
      </c>
      <c r="K9" s="229"/>
      <c r="L9" s="229"/>
      <c r="M9" s="229"/>
      <c r="N9" s="229"/>
      <c r="O9" s="229"/>
      <c r="P9" s="229"/>
      <c r="Q9" s="229"/>
      <c r="R9" s="229"/>
      <c r="S9" s="229"/>
      <c r="T9" s="229"/>
      <c r="U9" s="229"/>
      <c r="V9" s="229"/>
      <c r="W9" s="229"/>
      <c r="X9" s="229"/>
      <c r="Y9" s="229"/>
      <c r="Z9" s="229"/>
      <c r="AA9" s="229"/>
    </row>
    <row r="10" spans="1:27" s="366" customFormat="1" x14ac:dyDescent="0.2">
      <c r="A10" s="371"/>
      <c r="B10" s="402" t="s">
        <v>51</v>
      </c>
      <c r="C10" s="399" t="e">
        <f ca="1">GBPLibor_MKT!$D$9</f>
        <v>#NAME?</v>
      </c>
      <c r="D10" s="406" t="str">
        <f t="shared" si="0"/>
        <v>GbpLiborSwapIsda5Y</v>
      </c>
      <c r="E10" s="409" t="e">
        <f ca="1">_xll.qlLiborSwap($D10,Currency,FixingType,$B10,$C10,Discounting,Permanent,Trigger,ObjectOverwrite)</f>
        <v>#NAME?</v>
      </c>
      <c r="F10" s="410" t="e">
        <f ca="1">_xll.ohRangeRetrieveError(E10)</f>
        <v>#NAME?</v>
      </c>
      <c r="G10" s="375" t="s">
        <v>127</v>
      </c>
      <c r="K10" s="229"/>
      <c r="L10" s="229"/>
      <c r="M10" s="229"/>
      <c r="N10" s="229"/>
      <c r="O10" s="229"/>
      <c r="P10" s="229"/>
      <c r="Q10" s="229"/>
      <c r="R10" s="229"/>
      <c r="S10" s="229"/>
      <c r="T10" s="229"/>
      <c r="U10" s="229"/>
      <c r="V10" s="229"/>
      <c r="W10" s="229"/>
      <c r="X10" s="229"/>
      <c r="Y10" s="229"/>
      <c r="Z10" s="229"/>
      <c r="AA10" s="229"/>
    </row>
    <row r="11" spans="1:27" s="366" customFormat="1" x14ac:dyDescent="0.2">
      <c r="A11" s="371"/>
      <c r="B11" s="402" t="s">
        <v>50</v>
      </c>
      <c r="C11" s="399" t="e">
        <f ca="1">GBPLibor_MKT!$D$9</f>
        <v>#NAME?</v>
      </c>
      <c r="D11" s="406" t="str">
        <f t="shared" si="0"/>
        <v>GbpLiborSwapIsda6Y</v>
      </c>
      <c r="E11" s="409" t="e">
        <f ca="1">_xll.qlLiborSwap($D11,Currency,FixingType,$B11,$C11,Discounting,Permanent,Trigger,ObjectOverwrite)</f>
        <v>#NAME?</v>
      </c>
      <c r="F11" s="410" t="e">
        <f ca="1">_xll.ohRangeRetrieveError(E11)</f>
        <v>#NAME?</v>
      </c>
      <c r="G11" s="375" t="s">
        <v>127</v>
      </c>
      <c r="K11" s="229"/>
      <c r="L11" s="229"/>
      <c r="M11" s="229"/>
      <c r="N11" s="229"/>
      <c r="O11" s="229"/>
      <c r="P11" s="229"/>
      <c r="Q11" s="229"/>
      <c r="R11" s="229"/>
      <c r="S11" s="229"/>
      <c r="T11" s="229"/>
      <c r="U11" s="229"/>
      <c r="V11" s="229"/>
      <c r="W11" s="229"/>
      <c r="X11" s="229"/>
      <c r="Y11" s="229"/>
      <c r="Z11" s="229"/>
      <c r="AA11" s="229"/>
    </row>
    <row r="12" spans="1:27" s="366" customFormat="1" x14ac:dyDescent="0.2">
      <c r="A12" s="371"/>
      <c r="B12" s="402" t="s">
        <v>49</v>
      </c>
      <c r="C12" s="399" t="e">
        <f ca="1">GBPLibor_MKT!$D$9</f>
        <v>#NAME?</v>
      </c>
      <c r="D12" s="406" t="str">
        <f t="shared" si="0"/>
        <v>GbpLiborSwapIsda7Y</v>
      </c>
      <c r="E12" s="409" t="e">
        <f ca="1">_xll.qlLiborSwap($D12,Currency,FixingType,$B12,$C12,Discounting,Permanent,Trigger,ObjectOverwrite)</f>
        <v>#NAME?</v>
      </c>
      <c r="F12" s="410" t="e">
        <f ca="1">_xll.ohRangeRetrieveError(E12)</f>
        <v>#NAME?</v>
      </c>
      <c r="G12" s="375" t="s">
        <v>127</v>
      </c>
      <c r="K12" s="229"/>
      <c r="L12" s="229"/>
      <c r="M12" s="229"/>
      <c r="N12" s="229"/>
      <c r="O12" s="229"/>
      <c r="P12" s="229"/>
      <c r="Q12" s="229"/>
      <c r="R12" s="229"/>
      <c r="S12" s="229"/>
      <c r="T12" s="229"/>
      <c r="U12" s="229"/>
      <c r="V12" s="229"/>
      <c r="W12" s="229"/>
      <c r="X12" s="229"/>
      <c r="Y12" s="229"/>
      <c r="Z12" s="229"/>
      <c r="AA12" s="229"/>
    </row>
    <row r="13" spans="1:27" s="366" customFormat="1" x14ac:dyDescent="0.2">
      <c r="A13" s="371"/>
      <c r="B13" s="402" t="s">
        <v>48</v>
      </c>
      <c r="C13" s="399" t="e">
        <f ca="1">GBPLibor_MKT!$D$9</f>
        <v>#NAME?</v>
      </c>
      <c r="D13" s="406" t="str">
        <f t="shared" si="0"/>
        <v>GbpLiborSwapIsda8Y</v>
      </c>
      <c r="E13" s="409" t="e">
        <f ca="1">_xll.qlLiborSwap($D13,Currency,FixingType,$B13,$C13,Discounting,Permanent,Trigger,ObjectOverwrite)</f>
        <v>#NAME?</v>
      </c>
      <c r="F13" s="410" t="e">
        <f ca="1">_xll.ohRangeRetrieveError(E13)</f>
        <v>#NAME?</v>
      </c>
      <c r="G13" s="375" t="s">
        <v>127</v>
      </c>
      <c r="K13" s="229"/>
      <c r="L13" s="229"/>
      <c r="M13" s="229"/>
      <c r="N13" s="229"/>
      <c r="O13" s="229"/>
      <c r="P13" s="229"/>
      <c r="Q13" s="229"/>
      <c r="R13" s="229"/>
      <c r="S13" s="229"/>
      <c r="T13" s="229"/>
      <c r="U13" s="229"/>
      <c r="V13" s="229"/>
      <c r="W13" s="229"/>
      <c r="X13" s="229"/>
      <c r="Y13" s="229"/>
      <c r="Z13" s="229"/>
      <c r="AA13" s="229"/>
    </row>
    <row r="14" spans="1:27" s="366" customFormat="1" x14ac:dyDescent="0.2">
      <c r="A14" s="371"/>
      <c r="B14" s="402" t="s">
        <v>47</v>
      </c>
      <c r="C14" s="399" t="e">
        <f ca="1">GBPLibor_MKT!$D$9</f>
        <v>#NAME?</v>
      </c>
      <c r="D14" s="406" t="str">
        <f t="shared" si="0"/>
        <v>GbpLiborSwapIsda9Y</v>
      </c>
      <c r="E14" s="409" t="e">
        <f ca="1">_xll.qlLiborSwap($D14,Currency,FixingType,$B14,$C14,Discounting,Permanent,Trigger,ObjectOverwrite)</f>
        <v>#NAME?</v>
      </c>
      <c r="F14" s="410" t="e">
        <f ca="1">_xll.ohRangeRetrieveError(E14)</f>
        <v>#NAME?</v>
      </c>
      <c r="G14" s="375" t="s">
        <v>127</v>
      </c>
      <c r="K14" s="229"/>
      <c r="L14" s="229"/>
      <c r="M14" s="229"/>
      <c r="N14" s="229"/>
      <c r="O14" s="229"/>
      <c r="P14" s="229"/>
      <c r="Q14" s="229"/>
      <c r="R14" s="229"/>
      <c r="S14" s="229"/>
      <c r="T14" s="229"/>
      <c r="U14" s="229"/>
      <c r="V14" s="229"/>
      <c r="W14" s="229"/>
      <c r="X14" s="229"/>
      <c r="Y14" s="229"/>
      <c r="Z14" s="229"/>
      <c r="AA14" s="229"/>
    </row>
    <row r="15" spans="1:27" s="366" customFormat="1" x14ac:dyDescent="0.2">
      <c r="A15" s="371"/>
      <c r="B15" s="402" t="s">
        <v>46</v>
      </c>
      <c r="C15" s="399" t="e">
        <f ca="1">GBPLibor_MKT!$D$9</f>
        <v>#NAME?</v>
      </c>
      <c r="D15" s="406" t="str">
        <f t="shared" si="0"/>
        <v>GbpLiborSwapIsda10Y</v>
      </c>
      <c r="E15" s="409" t="e">
        <f ca="1">_xll.qlLiborSwap($D15,Currency,FixingType,$B15,$C15,Discounting,Permanent,Trigger,ObjectOverwrite)</f>
        <v>#NAME?</v>
      </c>
      <c r="F15" s="410" t="e">
        <f ca="1">_xll.ohRangeRetrieveError(E15)</f>
        <v>#NAME?</v>
      </c>
      <c r="G15" s="375" t="s">
        <v>127</v>
      </c>
      <c r="K15" s="229"/>
      <c r="L15" s="229"/>
      <c r="M15" s="229"/>
      <c r="N15" s="229"/>
      <c r="O15" s="229"/>
      <c r="P15" s="229"/>
      <c r="Q15" s="229"/>
      <c r="R15" s="229"/>
      <c r="S15" s="229"/>
      <c r="T15" s="229"/>
      <c r="U15" s="229"/>
      <c r="V15" s="229"/>
      <c r="W15" s="229"/>
      <c r="X15" s="229"/>
      <c r="Y15" s="229"/>
      <c r="Z15" s="229"/>
      <c r="AA15" s="229"/>
    </row>
    <row r="16" spans="1:27" s="366" customFormat="1" x14ac:dyDescent="0.2">
      <c r="A16" s="371"/>
      <c r="B16" s="402" t="s">
        <v>45</v>
      </c>
      <c r="C16" s="399" t="e">
        <f ca="1">GBPLibor_MKT!$D$9</f>
        <v>#NAME?</v>
      </c>
      <c r="D16" s="406" t="str">
        <f t="shared" si="0"/>
        <v>GbpLiborSwapIsda11Y</v>
      </c>
      <c r="E16" s="409" t="e">
        <f ca="1">_xll.qlLiborSwap($D16,Currency,FixingType,$B16,$C16,Discounting,Permanent,Trigger,ObjectOverwrite)</f>
        <v>#NAME?</v>
      </c>
      <c r="F16" s="410" t="e">
        <f ca="1">_xll.ohRangeRetrieveError(E16)</f>
        <v>#NAME?</v>
      </c>
      <c r="G16" s="375" t="s">
        <v>127</v>
      </c>
      <c r="K16" s="229"/>
      <c r="L16" s="229"/>
      <c r="M16" s="229"/>
      <c r="N16" s="229"/>
      <c r="O16" s="229"/>
      <c r="P16" s="229"/>
      <c r="Q16" s="229"/>
      <c r="R16" s="229"/>
      <c r="S16" s="229"/>
      <c r="T16" s="229"/>
      <c r="U16" s="229"/>
      <c r="V16" s="229"/>
      <c r="W16" s="229"/>
      <c r="X16" s="229"/>
      <c r="Y16" s="229"/>
      <c r="Z16" s="229"/>
      <c r="AA16" s="229"/>
    </row>
    <row r="17" spans="1:27" s="366" customFormat="1" x14ac:dyDescent="0.2">
      <c r="A17" s="371"/>
      <c r="B17" s="402" t="s">
        <v>44</v>
      </c>
      <c r="C17" s="399" t="e">
        <f ca="1">GBPLibor_MKT!$D$9</f>
        <v>#NAME?</v>
      </c>
      <c r="D17" s="406" t="str">
        <f t="shared" si="0"/>
        <v>GbpLiborSwapIsda12Y</v>
      </c>
      <c r="E17" s="409" t="e">
        <f ca="1">_xll.qlLiborSwap($D17,Currency,FixingType,$B17,$C17,Discounting,Permanent,Trigger,ObjectOverwrite)</f>
        <v>#NAME?</v>
      </c>
      <c r="F17" s="410" t="e">
        <f ca="1">_xll.ohRangeRetrieveError(E17)</f>
        <v>#NAME?</v>
      </c>
      <c r="G17" s="375" t="s">
        <v>127</v>
      </c>
      <c r="K17" s="229"/>
      <c r="L17" s="229"/>
      <c r="M17" s="229"/>
      <c r="N17" s="229"/>
      <c r="O17" s="229"/>
      <c r="P17" s="229"/>
      <c r="Q17" s="229"/>
      <c r="R17" s="229"/>
      <c r="S17" s="229"/>
      <c r="T17" s="229"/>
      <c r="U17" s="229"/>
      <c r="V17" s="229"/>
      <c r="W17" s="229"/>
      <c r="X17" s="229"/>
      <c r="Y17" s="229"/>
      <c r="Z17" s="229"/>
      <c r="AA17" s="229"/>
    </row>
    <row r="18" spans="1:27" s="366" customFormat="1" x14ac:dyDescent="0.2">
      <c r="A18" s="371"/>
      <c r="B18" s="402" t="s">
        <v>43</v>
      </c>
      <c r="C18" s="399" t="e">
        <f ca="1">GBPLibor_MKT!$D$9</f>
        <v>#NAME?</v>
      </c>
      <c r="D18" s="406" t="str">
        <f t="shared" si="0"/>
        <v>GbpLiborSwapIsda13Y</v>
      </c>
      <c r="E18" s="409" t="e">
        <f ca="1">_xll.qlLiborSwap($D18,Currency,FixingType,$B18,$C18,Discounting,Permanent,Trigger,ObjectOverwrite)</f>
        <v>#NAME?</v>
      </c>
      <c r="F18" s="410" t="e">
        <f ca="1">_xll.ohRangeRetrieveError(E18)</f>
        <v>#NAME?</v>
      </c>
      <c r="G18" s="375" t="s">
        <v>127</v>
      </c>
      <c r="K18" s="229"/>
      <c r="L18" s="229"/>
      <c r="M18" s="229"/>
      <c r="N18" s="229"/>
      <c r="O18" s="229"/>
      <c r="P18" s="229"/>
      <c r="Q18" s="229"/>
      <c r="R18" s="229"/>
      <c r="S18" s="229"/>
      <c r="T18" s="229"/>
      <c r="U18" s="229"/>
      <c r="V18" s="229"/>
      <c r="W18" s="229"/>
      <c r="X18" s="229"/>
      <c r="Y18" s="229"/>
      <c r="Z18" s="229"/>
      <c r="AA18" s="229"/>
    </row>
    <row r="19" spans="1:27" s="366" customFormat="1" x14ac:dyDescent="0.2">
      <c r="A19" s="371"/>
      <c r="B19" s="402" t="s">
        <v>42</v>
      </c>
      <c r="C19" s="399" t="e">
        <f ca="1">GBPLibor_MKT!$D$9</f>
        <v>#NAME?</v>
      </c>
      <c r="D19" s="406" t="str">
        <f t="shared" si="0"/>
        <v>GbpLiborSwapIsda14Y</v>
      </c>
      <c r="E19" s="409" t="e">
        <f ca="1">_xll.qlLiborSwap($D19,Currency,FixingType,$B19,$C19,Discounting,Permanent,Trigger,ObjectOverwrite)</f>
        <v>#NAME?</v>
      </c>
      <c r="F19" s="410" t="e">
        <f ca="1">_xll.ohRangeRetrieveError(E19)</f>
        <v>#NAME?</v>
      </c>
      <c r="G19" s="375" t="s">
        <v>127</v>
      </c>
      <c r="K19" s="229"/>
      <c r="L19" s="229"/>
      <c r="M19" s="229"/>
      <c r="N19" s="229"/>
      <c r="O19" s="229"/>
      <c r="P19" s="229"/>
      <c r="Q19" s="229"/>
      <c r="R19" s="229"/>
      <c r="S19" s="229"/>
      <c r="T19" s="229"/>
      <c r="U19" s="229"/>
      <c r="V19" s="229"/>
      <c r="W19" s="229"/>
      <c r="X19" s="229"/>
      <c r="Y19" s="229"/>
      <c r="Z19" s="229"/>
      <c r="AA19" s="229"/>
    </row>
    <row r="20" spans="1:27" s="366" customFormat="1" x14ac:dyDescent="0.2">
      <c r="A20" s="371"/>
      <c r="B20" s="402" t="s">
        <v>41</v>
      </c>
      <c r="C20" s="399" t="e">
        <f ca="1">GBPLibor_MKT!$D$9</f>
        <v>#NAME?</v>
      </c>
      <c r="D20" s="406" t="str">
        <f t="shared" si="0"/>
        <v>GbpLiborSwapIsda15Y</v>
      </c>
      <c r="E20" s="409" t="e">
        <f ca="1">_xll.qlLiborSwap($D20,Currency,FixingType,$B20,$C20,Discounting,Permanent,Trigger,ObjectOverwrite)</f>
        <v>#NAME?</v>
      </c>
      <c r="F20" s="410" t="e">
        <f ca="1">_xll.ohRangeRetrieveError(E20)</f>
        <v>#NAME?</v>
      </c>
      <c r="G20" s="375" t="s">
        <v>127</v>
      </c>
      <c r="K20" s="229"/>
      <c r="L20" s="229"/>
      <c r="M20" s="229"/>
      <c r="N20" s="229"/>
      <c r="O20" s="229"/>
      <c r="P20" s="229"/>
      <c r="Q20" s="229"/>
      <c r="R20" s="229"/>
      <c r="S20" s="229"/>
      <c r="T20" s="229"/>
      <c r="U20" s="229"/>
      <c r="V20" s="229"/>
      <c r="W20" s="229"/>
      <c r="X20" s="229"/>
      <c r="Y20" s="229"/>
      <c r="Z20" s="229"/>
      <c r="AA20" s="229"/>
    </row>
    <row r="21" spans="1:27" s="366" customFormat="1" x14ac:dyDescent="0.2">
      <c r="A21" s="371"/>
      <c r="B21" s="402" t="s">
        <v>40</v>
      </c>
      <c r="C21" s="399" t="e">
        <f ca="1">GBPLibor_MKT!$D$9</f>
        <v>#NAME?</v>
      </c>
      <c r="D21" s="406" t="str">
        <f t="shared" si="0"/>
        <v>GbpLiborSwapIsda16Y</v>
      </c>
      <c r="E21" s="409" t="e">
        <f ca="1">_xll.qlLiborSwap($D21,Currency,FixingType,$B21,$C21,Discounting,Permanent,Trigger,ObjectOverwrite)</f>
        <v>#NAME?</v>
      </c>
      <c r="F21" s="410" t="e">
        <f ca="1">_xll.ohRangeRetrieveError(E21)</f>
        <v>#NAME?</v>
      </c>
      <c r="G21" s="375" t="s">
        <v>127</v>
      </c>
      <c r="K21" s="229"/>
      <c r="L21" s="229"/>
      <c r="M21" s="229"/>
      <c r="N21" s="229"/>
      <c r="O21" s="229"/>
      <c r="P21" s="229"/>
      <c r="Q21" s="229"/>
      <c r="R21" s="229"/>
      <c r="S21" s="229"/>
      <c r="T21" s="229"/>
      <c r="U21" s="229"/>
      <c r="V21" s="229"/>
      <c r="W21" s="229"/>
      <c r="X21" s="229"/>
      <c r="Y21" s="229"/>
      <c r="Z21" s="229"/>
      <c r="AA21" s="229"/>
    </row>
    <row r="22" spans="1:27" s="366" customFormat="1" x14ac:dyDescent="0.2">
      <c r="A22" s="371"/>
      <c r="B22" s="402" t="s">
        <v>39</v>
      </c>
      <c r="C22" s="399" t="e">
        <f ca="1">GBPLibor_MKT!$D$9</f>
        <v>#NAME?</v>
      </c>
      <c r="D22" s="406" t="str">
        <f t="shared" si="0"/>
        <v>GbpLiborSwapIsda17Y</v>
      </c>
      <c r="E22" s="409" t="e">
        <f ca="1">_xll.qlLiborSwap($D22,Currency,FixingType,$B22,$C22,Discounting,Permanent,Trigger,ObjectOverwrite)</f>
        <v>#NAME?</v>
      </c>
      <c r="F22" s="410" t="e">
        <f ca="1">_xll.ohRangeRetrieveError(E22)</f>
        <v>#NAME?</v>
      </c>
      <c r="G22" s="375" t="s">
        <v>127</v>
      </c>
      <c r="K22" s="229"/>
      <c r="L22" s="229"/>
      <c r="M22" s="229"/>
      <c r="N22" s="229"/>
      <c r="O22" s="229"/>
      <c r="P22" s="229"/>
      <c r="Q22" s="229"/>
      <c r="R22" s="229"/>
      <c r="S22" s="229"/>
      <c r="T22" s="229"/>
      <c r="U22" s="229"/>
      <c r="V22" s="229"/>
      <c r="W22" s="229"/>
      <c r="X22" s="229"/>
      <c r="Y22" s="229"/>
      <c r="Z22" s="229"/>
      <c r="AA22" s="229"/>
    </row>
    <row r="23" spans="1:27" s="366" customFormat="1" x14ac:dyDescent="0.2">
      <c r="A23" s="371"/>
      <c r="B23" s="402" t="s">
        <v>38</v>
      </c>
      <c r="C23" s="399" t="e">
        <f ca="1">GBPLibor_MKT!$D$9</f>
        <v>#NAME?</v>
      </c>
      <c r="D23" s="406" t="str">
        <f t="shared" si="0"/>
        <v>GbpLiborSwapIsda18Y</v>
      </c>
      <c r="E23" s="409" t="e">
        <f ca="1">_xll.qlLiborSwap($D23,Currency,FixingType,$B23,$C23,Discounting,Permanent,Trigger,ObjectOverwrite)</f>
        <v>#NAME?</v>
      </c>
      <c r="F23" s="410" t="e">
        <f ca="1">_xll.ohRangeRetrieveError(E23)</f>
        <v>#NAME?</v>
      </c>
      <c r="G23" s="375" t="s">
        <v>127</v>
      </c>
      <c r="K23" s="229"/>
      <c r="L23" s="229"/>
      <c r="M23" s="229"/>
      <c r="N23" s="229"/>
      <c r="O23" s="229"/>
      <c r="P23" s="229"/>
      <c r="Q23" s="229"/>
      <c r="R23" s="229"/>
      <c r="S23" s="229"/>
      <c r="T23" s="229"/>
      <c r="U23" s="229"/>
      <c r="V23" s="229"/>
      <c r="W23" s="229"/>
      <c r="X23" s="229"/>
      <c r="Y23" s="229"/>
      <c r="Z23" s="229"/>
      <c r="AA23" s="229"/>
    </row>
    <row r="24" spans="1:27" s="366" customFormat="1" x14ac:dyDescent="0.2">
      <c r="A24" s="371"/>
      <c r="B24" s="402" t="s">
        <v>37</v>
      </c>
      <c r="C24" s="399" t="e">
        <f ca="1">GBPLibor_MKT!$D$9</f>
        <v>#NAME?</v>
      </c>
      <c r="D24" s="406" t="str">
        <f t="shared" si="0"/>
        <v>GbpLiborSwapIsda19Y</v>
      </c>
      <c r="E24" s="409" t="e">
        <f ca="1">_xll.qlLiborSwap($D24,Currency,FixingType,$B24,$C24,Discounting,Permanent,Trigger,ObjectOverwrite)</f>
        <v>#NAME?</v>
      </c>
      <c r="F24" s="410" t="e">
        <f ca="1">_xll.ohRangeRetrieveError(E24)</f>
        <v>#NAME?</v>
      </c>
      <c r="G24" s="375" t="s">
        <v>127</v>
      </c>
      <c r="K24" s="229"/>
      <c r="L24" s="229"/>
      <c r="M24" s="229"/>
      <c r="N24" s="229"/>
      <c r="O24" s="229"/>
      <c r="P24" s="229"/>
      <c r="Q24" s="229"/>
      <c r="R24" s="229"/>
      <c r="S24" s="229"/>
      <c r="T24" s="229"/>
      <c r="U24" s="229"/>
      <c r="V24" s="229"/>
      <c r="W24" s="229"/>
      <c r="X24" s="229"/>
      <c r="Y24" s="229"/>
      <c r="Z24" s="229"/>
      <c r="AA24" s="229"/>
    </row>
    <row r="25" spans="1:27" s="366" customFormat="1" x14ac:dyDescent="0.2">
      <c r="A25" s="371"/>
      <c r="B25" s="402" t="s">
        <v>36</v>
      </c>
      <c r="C25" s="399" t="e">
        <f ca="1">GBPLibor_MKT!$D$9</f>
        <v>#NAME?</v>
      </c>
      <c r="D25" s="406" t="str">
        <f t="shared" si="0"/>
        <v>GbpLiborSwapIsda20Y</v>
      </c>
      <c r="E25" s="409" t="e">
        <f ca="1">_xll.qlLiborSwap($D25,Currency,FixingType,$B25,$C25,Discounting,Permanent,Trigger,ObjectOverwrite)</f>
        <v>#NAME?</v>
      </c>
      <c r="F25" s="410" t="e">
        <f ca="1">_xll.ohRangeRetrieveError(E25)</f>
        <v>#NAME?</v>
      </c>
      <c r="G25" s="375" t="s">
        <v>127</v>
      </c>
      <c r="K25" s="229"/>
      <c r="L25" s="229"/>
      <c r="M25" s="229"/>
      <c r="N25" s="229"/>
      <c r="O25" s="229"/>
      <c r="P25" s="229"/>
      <c r="Q25" s="229"/>
      <c r="R25" s="229"/>
      <c r="S25" s="229"/>
      <c r="T25" s="229"/>
      <c r="U25" s="229"/>
      <c r="V25" s="229"/>
      <c r="W25" s="229"/>
      <c r="X25" s="229"/>
      <c r="Y25" s="229"/>
      <c r="Z25" s="229"/>
      <c r="AA25" s="229"/>
    </row>
    <row r="26" spans="1:27" s="366" customFormat="1" x14ac:dyDescent="0.2">
      <c r="A26" s="371"/>
      <c r="B26" s="402" t="s">
        <v>35</v>
      </c>
      <c r="C26" s="399" t="e">
        <f ca="1">GBPLibor_MKT!$D$9</f>
        <v>#NAME?</v>
      </c>
      <c r="D26" s="406" t="str">
        <f t="shared" si="0"/>
        <v>GbpLiborSwapIsda21Y</v>
      </c>
      <c r="E26" s="409" t="e">
        <f ca="1">_xll.qlLiborSwap($D26,Currency,FixingType,$B26,$C26,Discounting,Permanent,Trigger,ObjectOverwrite)</f>
        <v>#NAME?</v>
      </c>
      <c r="F26" s="410" t="e">
        <f ca="1">_xll.ohRangeRetrieveError(E26)</f>
        <v>#NAME?</v>
      </c>
      <c r="G26" s="375" t="s">
        <v>127</v>
      </c>
      <c r="K26" s="229"/>
      <c r="L26" s="229"/>
      <c r="M26" s="229"/>
      <c r="N26" s="229"/>
      <c r="O26" s="229"/>
      <c r="P26" s="229"/>
      <c r="Q26" s="229"/>
      <c r="R26" s="229"/>
      <c r="S26" s="229"/>
      <c r="T26" s="229"/>
      <c r="U26" s="229"/>
      <c r="V26" s="229"/>
      <c r="W26" s="229"/>
      <c r="X26" s="229"/>
      <c r="Y26" s="229"/>
      <c r="Z26" s="229"/>
      <c r="AA26" s="229"/>
    </row>
    <row r="27" spans="1:27" s="366" customFormat="1" x14ac:dyDescent="0.2">
      <c r="A27" s="371"/>
      <c r="B27" s="402" t="s">
        <v>34</v>
      </c>
      <c r="C27" s="399" t="e">
        <f ca="1">GBPLibor_MKT!$D$9</f>
        <v>#NAME?</v>
      </c>
      <c r="D27" s="406" t="str">
        <f t="shared" si="0"/>
        <v>GbpLiborSwapIsda22Y</v>
      </c>
      <c r="E27" s="409" t="e">
        <f ca="1">_xll.qlLiborSwap($D27,Currency,FixingType,$B27,$C27,Discounting,Permanent,Trigger,ObjectOverwrite)</f>
        <v>#NAME?</v>
      </c>
      <c r="F27" s="410" t="e">
        <f ca="1">_xll.ohRangeRetrieveError(E27)</f>
        <v>#NAME?</v>
      </c>
      <c r="G27" s="375" t="s">
        <v>127</v>
      </c>
      <c r="K27" s="229"/>
      <c r="L27" s="229"/>
      <c r="M27" s="229"/>
      <c r="N27" s="229"/>
      <c r="O27" s="229"/>
      <c r="P27" s="229"/>
      <c r="Q27" s="229"/>
      <c r="R27" s="229"/>
      <c r="S27" s="229"/>
      <c r="T27" s="229"/>
      <c r="U27" s="229"/>
      <c r="V27" s="229"/>
      <c r="W27" s="229"/>
      <c r="X27" s="229"/>
      <c r="Y27" s="229"/>
      <c r="Z27" s="229"/>
      <c r="AA27" s="229"/>
    </row>
    <row r="28" spans="1:27" s="366" customFormat="1" x14ac:dyDescent="0.2">
      <c r="A28" s="371"/>
      <c r="B28" s="402" t="s">
        <v>33</v>
      </c>
      <c r="C28" s="399" t="e">
        <f ca="1">GBPLibor_MKT!$D$9</f>
        <v>#NAME?</v>
      </c>
      <c r="D28" s="406" t="str">
        <f t="shared" si="0"/>
        <v>GbpLiborSwapIsda23Y</v>
      </c>
      <c r="E28" s="409" t="e">
        <f ca="1">_xll.qlLiborSwap($D28,Currency,FixingType,$B28,$C28,Discounting,Permanent,Trigger,ObjectOverwrite)</f>
        <v>#NAME?</v>
      </c>
      <c r="F28" s="410" t="e">
        <f ca="1">_xll.ohRangeRetrieveError(E28)</f>
        <v>#NAME?</v>
      </c>
      <c r="G28" s="375" t="s">
        <v>127</v>
      </c>
      <c r="K28" s="229"/>
      <c r="L28" s="229"/>
      <c r="M28" s="229"/>
      <c r="N28" s="229"/>
      <c r="O28" s="229"/>
      <c r="P28" s="229"/>
      <c r="Q28" s="229"/>
      <c r="R28" s="229"/>
      <c r="S28" s="229"/>
      <c r="T28" s="229"/>
      <c r="U28" s="229"/>
      <c r="V28" s="229"/>
      <c r="W28" s="229"/>
      <c r="X28" s="229"/>
      <c r="Y28" s="229"/>
      <c r="Z28" s="229"/>
      <c r="AA28" s="229"/>
    </row>
    <row r="29" spans="1:27" s="366" customFormat="1" x14ac:dyDescent="0.2">
      <c r="A29" s="371"/>
      <c r="B29" s="402" t="s">
        <v>32</v>
      </c>
      <c r="C29" s="399" t="e">
        <f ca="1">GBPLibor_MKT!$D$9</f>
        <v>#NAME?</v>
      </c>
      <c r="D29" s="406" t="str">
        <f t="shared" si="0"/>
        <v>GbpLiborSwapIsda24Y</v>
      </c>
      <c r="E29" s="409" t="e">
        <f ca="1">_xll.qlLiborSwap($D29,Currency,FixingType,$B29,$C29,Discounting,Permanent,Trigger,ObjectOverwrite)</f>
        <v>#NAME?</v>
      </c>
      <c r="F29" s="410" t="e">
        <f ca="1">_xll.ohRangeRetrieveError(E29)</f>
        <v>#NAME?</v>
      </c>
      <c r="G29" s="375" t="s">
        <v>127</v>
      </c>
      <c r="K29" s="229"/>
      <c r="L29" s="229"/>
      <c r="M29" s="229"/>
      <c r="N29" s="229"/>
      <c r="O29" s="229"/>
      <c r="P29" s="229"/>
      <c r="Q29" s="229"/>
      <c r="R29" s="229"/>
      <c r="S29" s="229"/>
      <c r="T29" s="229"/>
      <c r="U29" s="229"/>
      <c r="V29" s="229"/>
      <c r="W29" s="229"/>
      <c r="X29" s="229"/>
      <c r="Y29" s="229"/>
      <c r="Z29" s="229"/>
      <c r="AA29" s="229"/>
    </row>
    <row r="30" spans="1:27" s="366" customFormat="1" x14ac:dyDescent="0.2">
      <c r="A30" s="371"/>
      <c r="B30" s="402" t="s">
        <v>31</v>
      </c>
      <c r="C30" s="399" t="e">
        <f ca="1">GBPLibor_MKT!$D$9</f>
        <v>#NAME?</v>
      </c>
      <c r="D30" s="406" t="str">
        <f t="shared" si="0"/>
        <v>GbpLiborSwapIsda25Y</v>
      </c>
      <c r="E30" s="409" t="e">
        <f ca="1">_xll.qlLiborSwap($D30,Currency,FixingType,$B30,$C30,Discounting,Permanent,Trigger,ObjectOverwrite)</f>
        <v>#NAME?</v>
      </c>
      <c r="F30" s="410" t="e">
        <f ca="1">_xll.ohRangeRetrieveError(E30)</f>
        <v>#NAME?</v>
      </c>
      <c r="G30" s="375" t="s">
        <v>127</v>
      </c>
      <c r="K30" s="229"/>
      <c r="L30" s="229"/>
      <c r="M30" s="229"/>
      <c r="N30" s="229"/>
      <c r="O30" s="229"/>
      <c r="P30" s="229"/>
      <c r="Q30" s="229"/>
      <c r="R30" s="229"/>
      <c r="S30" s="229"/>
      <c r="T30" s="229"/>
      <c r="U30" s="229"/>
      <c r="V30" s="229"/>
      <c r="W30" s="229"/>
      <c r="X30" s="229"/>
      <c r="Y30" s="229"/>
      <c r="Z30" s="229"/>
      <c r="AA30" s="229"/>
    </row>
    <row r="31" spans="1:27" s="366" customFormat="1" x14ac:dyDescent="0.2">
      <c r="A31" s="371"/>
      <c r="B31" s="402" t="s">
        <v>30</v>
      </c>
      <c r="C31" s="399" t="e">
        <f ca="1">GBPLibor_MKT!$D$9</f>
        <v>#NAME?</v>
      </c>
      <c r="D31" s="406" t="str">
        <f t="shared" si="0"/>
        <v>GbpLiborSwapIsda26Y</v>
      </c>
      <c r="E31" s="409" t="e">
        <f ca="1">_xll.qlLiborSwap($D31,Currency,FixingType,$B31,$C31,Discounting,Permanent,Trigger,ObjectOverwrite)</f>
        <v>#NAME?</v>
      </c>
      <c r="F31" s="410" t="e">
        <f ca="1">_xll.ohRangeRetrieveError(E31)</f>
        <v>#NAME?</v>
      </c>
      <c r="G31" s="375" t="s">
        <v>127</v>
      </c>
      <c r="K31" s="229"/>
      <c r="L31" s="229"/>
      <c r="M31" s="229"/>
      <c r="N31" s="229"/>
      <c r="O31" s="229"/>
      <c r="P31" s="229"/>
      <c r="Q31" s="229"/>
      <c r="R31" s="229"/>
      <c r="S31" s="229"/>
      <c r="T31" s="229"/>
      <c r="U31" s="229"/>
      <c r="V31" s="229"/>
      <c r="W31" s="229"/>
      <c r="X31" s="229"/>
      <c r="Y31" s="229"/>
      <c r="Z31" s="229"/>
      <c r="AA31" s="229"/>
    </row>
    <row r="32" spans="1:27" s="366" customFormat="1" x14ac:dyDescent="0.2">
      <c r="A32" s="371"/>
      <c r="B32" s="402" t="s">
        <v>29</v>
      </c>
      <c r="C32" s="399" t="e">
        <f ca="1">GBPLibor_MKT!$D$9</f>
        <v>#NAME?</v>
      </c>
      <c r="D32" s="406" t="str">
        <f t="shared" si="0"/>
        <v>GbpLiborSwapIsda27Y</v>
      </c>
      <c r="E32" s="409" t="e">
        <f ca="1">_xll.qlLiborSwap($D32,Currency,FixingType,$B32,$C32,Discounting,Permanent,Trigger,ObjectOverwrite)</f>
        <v>#NAME?</v>
      </c>
      <c r="F32" s="410" t="e">
        <f ca="1">_xll.ohRangeRetrieveError(E32)</f>
        <v>#NAME?</v>
      </c>
      <c r="G32" s="375" t="s">
        <v>127</v>
      </c>
      <c r="K32" s="229"/>
      <c r="L32" s="229"/>
      <c r="M32" s="229"/>
      <c r="N32" s="229"/>
      <c r="O32" s="229"/>
      <c r="P32" s="229"/>
      <c r="Q32" s="229"/>
      <c r="R32" s="229"/>
      <c r="S32" s="229"/>
      <c r="T32" s="229"/>
      <c r="U32" s="229"/>
      <c r="V32" s="229"/>
      <c r="W32" s="229"/>
      <c r="X32" s="229"/>
      <c r="Y32" s="229"/>
      <c r="Z32" s="229"/>
      <c r="AA32" s="229"/>
    </row>
    <row r="33" spans="1:27" s="366" customFormat="1" x14ac:dyDescent="0.2">
      <c r="A33" s="371"/>
      <c r="B33" s="402" t="s">
        <v>28</v>
      </c>
      <c r="C33" s="399" t="e">
        <f ca="1">GBPLibor_MKT!$D$9</f>
        <v>#NAME?</v>
      </c>
      <c r="D33" s="406" t="str">
        <f t="shared" si="0"/>
        <v>GbpLiborSwapIsda28Y</v>
      </c>
      <c r="E33" s="409" t="e">
        <f ca="1">_xll.qlLiborSwap($D33,Currency,FixingType,$B33,$C33,Discounting,Permanent,Trigger,ObjectOverwrite)</f>
        <v>#NAME?</v>
      </c>
      <c r="F33" s="410" t="e">
        <f ca="1">_xll.ohRangeRetrieveError(E33)</f>
        <v>#NAME?</v>
      </c>
      <c r="G33" s="375" t="s">
        <v>127</v>
      </c>
      <c r="K33" s="229"/>
      <c r="L33" s="229"/>
      <c r="M33" s="229"/>
      <c r="N33" s="229"/>
      <c r="O33" s="229"/>
      <c r="P33" s="229"/>
      <c r="Q33" s="229"/>
      <c r="R33" s="229"/>
      <c r="S33" s="229"/>
      <c r="T33" s="229"/>
      <c r="U33" s="229"/>
      <c r="V33" s="229"/>
      <c r="W33" s="229"/>
      <c r="X33" s="229"/>
      <c r="Y33" s="229"/>
      <c r="Z33" s="229"/>
      <c r="AA33" s="229"/>
    </row>
    <row r="34" spans="1:27" s="366" customFormat="1" x14ac:dyDescent="0.2">
      <c r="A34" s="371"/>
      <c r="B34" s="402" t="s">
        <v>27</v>
      </c>
      <c r="C34" s="399" t="e">
        <f ca="1">GBPLibor_MKT!$D$9</f>
        <v>#NAME?</v>
      </c>
      <c r="D34" s="406" t="str">
        <f t="shared" si="0"/>
        <v>GbpLiborSwapIsda29Y</v>
      </c>
      <c r="E34" s="409" t="e">
        <f ca="1">_xll.qlLiborSwap($D34,Currency,FixingType,$B34,$C34,Discounting,Permanent,Trigger,ObjectOverwrite)</f>
        <v>#NAME?</v>
      </c>
      <c r="F34" s="410" t="e">
        <f ca="1">_xll.ohRangeRetrieveError(E34)</f>
        <v>#NAME?</v>
      </c>
      <c r="G34" s="375" t="s">
        <v>127</v>
      </c>
      <c r="K34" s="229"/>
      <c r="L34" s="229"/>
      <c r="M34" s="229"/>
      <c r="N34" s="229"/>
      <c r="O34" s="229"/>
      <c r="P34" s="229"/>
      <c r="Q34" s="229"/>
      <c r="R34" s="229"/>
      <c r="S34" s="229"/>
      <c r="T34" s="229"/>
      <c r="U34" s="229"/>
      <c r="V34" s="229"/>
      <c r="W34" s="229"/>
      <c r="X34" s="229"/>
      <c r="Y34" s="229"/>
      <c r="Z34" s="229"/>
      <c r="AA34" s="229"/>
    </row>
    <row r="35" spans="1:27" s="366" customFormat="1" x14ac:dyDescent="0.2">
      <c r="A35" s="371"/>
      <c r="B35" s="402" t="s">
        <v>26</v>
      </c>
      <c r="C35" s="399" t="e">
        <f ca="1">GBPLibor_MKT!$D$9</f>
        <v>#NAME?</v>
      </c>
      <c r="D35" s="406" t="str">
        <f t="shared" si="0"/>
        <v>GbpLiborSwapIsda30Y</v>
      </c>
      <c r="E35" s="409" t="e">
        <f ca="1">_xll.qlLiborSwap($D35,Currency,FixingType,$B35,$C35,Discounting,Permanent,Trigger,ObjectOverwrite)</f>
        <v>#NAME?</v>
      </c>
      <c r="F35" s="410" t="e">
        <f ca="1">_xll.ohRangeRetrieveError(E35)</f>
        <v>#NAME?</v>
      </c>
      <c r="G35" s="375" t="s">
        <v>127</v>
      </c>
      <c r="K35" s="229"/>
      <c r="L35" s="229"/>
      <c r="M35" s="229"/>
      <c r="N35" s="229"/>
      <c r="O35" s="229"/>
      <c r="P35" s="229"/>
      <c r="Q35" s="229"/>
      <c r="R35" s="229"/>
      <c r="S35" s="229"/>
      <c r="T35" s="229"/>
      <c r="U35" s="229"/>
      <c r="V35" s="229"/>
      <c r="W35" s="229"/>
      <c r="X35" s="229"/>
      <c r="Y35" s="229"/>
      <c r="Z35" s="229"/>
      <c r="AA35" s="229"/>
    </row>
    <row r="36" spans="1:27" s="366" customFormat="1" x14ac:dyDescent="0.2">
      <c r="A36" s="371"/>
      <c r="B36" s="402" t="s">
        <v>183</v>
      </c>
      <c r="C36" s="399" t="e">
        <f ca="1">GBPLibor_MKT!$D$9</f>
        <v>#NAME?</v>
      </c>
      <c r="D36" s="406" t="str">
        <f t="shared" si="0"/>
        <v>GbpLiborSwapIsda31Y</v>
      </c>
      <c r="E36" s="409" t="e">
        <f ca="1">_xll.qlLiborSwap($D36,Currency,FixingType,$B36,$C36,Discounting,Permanent,Trigger,ObjectOverwrite)</f>
        <v>#NAME?</v>
      </c>
      <c r="F36" s="410" t="e">
        <f ca="1">_xll.ohRangeRetrieveError(E36)</f>
        <v>#NAME?</v>
      </c>
      <c r="G36" s="375" t="s">
        <v>127</v>
      </c>
      <c r="K36" s="229"/>
      <c r="L36" s="229"/>
      <c r="M36" s="229"/>
      <c r="N36" s="229"/>
      <c r="O36" s="229"/>
      <c r="P36" s="229"/>
      <c r="Q36" s="229"/>
      <c r="R36" s="229"/>
      <c r="S36" s="229"/>
      <c r="T36" s="229"/>
      <c r="U36" s="229"/>
      <c r="V36" s="229"/>
      <c r="W36" s="229"/>
      <c r="X36" s="229"/>
      <c r="Y36" s="229"/>
      <c r="Z36" s="229"/>
      <c r="AA36" s="229"/>
    </row>
    <row r="37" spans="1:27" s="366" customFormat="1" x14ac:dyDescent="0.2">
      <c r="A37" s="371"/>
      <c r="B37" s="402" t="s">
        <v>184</v>
      </c>
      <c r="C37" s="399" t="e">
        <f ca="1">GBPLibor_MKT!$D$9</f>
        <v>#NAME?</v>
      </c>
      <c r="D37" s="406" t="str">
        <f t="shared" si="0"/>
        <v>GbpLiborSwapIsda32Y</v>
      </c>
      <c r="E37" s="409" t="e">
        <f ca="1">_xll.qlLiborSwap($D37,Currency,FixingType,$B37,$C37,Discounting,Permanent,Trigger,ObjectOverwrite)</f>
        <v>#NAME?</v>
      </c>
      <c r="F37" s="410" t="e">
        <f ca="1">_xll.ohRangeRetrieveError(E37)</f>
        <v>#NAME?</v>
      </c>
      <c r="G37" s="375" t="s">
        <v>127</v>
      </c>
      <c r="K37" s="229"/>
      <c r="L37" s="229"/>
      <c r="M37" s="229"/>
      <c r="N37" s="229"/>
      <c r="O37" s="229"/>
      <c r="P37" s="229"/>
      <c r="Q37" s="229"/>
      <c r="R37" s="229"/>
      <c r="S37" s="229"/>
      <c r="T37" s="229"/>
      <c r="U37" s="229"/>
      <c r="V37" s="229"/>
      <c r="W37" s="229"/>
      <c r="X37" s="229"/>
      <c r="Y37" s="229"/>
      <c r="Z37" s="229"/>
      <c r="AA37" s="229"/>
    </row>
    <row r="38" spans="1:27" s="366" customFormat="1" x14ac:dyDescent="0.2">
      <c r="A38" s="371"/>
      <c r="B38" s="402" t="s">
        <v>185</v>
      </c>
      <c r="C38" s="399" t="e">
        <f ca="1">GBPLibor_MKT!$D$9</f>
        <v>#NAME?</v>
      </c>
      <c r="D38" s="406" t="str">
        <f t="shared" ref="D38:D65" si="1">PROPER(Currency)&amp;FamilyName&amp;FixingType&amp;$B38</f>
        <v>GbpLiborSwapIsda33Y</v>
      </c>
      <c r="E38" s="409" t="e">
        <f ca="1">_xll.qlLiborSwap($D38,Currency,FixingType,$B38,$C38,Discounting,Permanent,Trigger,ObjectOverwrite)</f>
        <v>#NAME?</v>
      </c>
      <c r="F38" s="410" t="e">
        <f ca="1">_xll.ohRangeRetrieveError(E38)</f>
        <v>#NAME?</v>
      </c>
      <c r="G38" s="375" t="s">
        <v>127</v>
      </c>
      <c r="K38" s="229"/>
      <c r="L38" s="229"/>
      <c r="M38" s="229"/>
      <c r="N38" s="229"/>
      <c r="O38" s="229"/>
      <c r="P38" s="229"/>
      <c r="Q38" s="229"/>
      <c r="R38" s="229"/>
      <c r="S38" s="229"/>
      <c r="T38" s="229"/>
      <c r="U38" s="229"/>
      <c r="V38" s="229"/>
      <c r="W38" s="229"/>
      <c r="X38" s="229"/>
      <c r="Y38" s="229"/>
      <c r="Z38" s="229"/>
      <c r="AA38" s="229"/>
    </row>
    <row r="39" spans="1:27" s="366" customFormat="1" x14ac:dyDescent="0.2">
      <c r="A39" s="371"/>
      <c r="B39" s="402" t="s">
        <v>186</v>
      </c>
      <c r="C39" s="399" t="e">
        <f ca="1">GBPLibor_MKT!$D$9</f>
        <v>#NAME?</v>
      </c>
      <c r="D39" s="406" t="str">
        <f t="shared" si="1"/>
        <v>GbpLiborSwapIsda34Y</v>
      </c>
      <c r="E39" s="409" t="e">
        <f ca="1">_xll.qlLiborSwap($D39,Currency,FixingType,$B39,$C39,Discounting,Permanent,Trigger,ObjectOverwrite)</f>
        <v>#NAME?</v>
      </c>
      <c r="F39" s="410" t="e">
        <f ca="1">_xll.ohRangeRetrieveError(E39)</f>
        <v>#NAME?</v>
      </c>
      <c r="G39" s="375" t="s">
        <v>127</v>
      </c>
      <c r="K39" s="229"/>
      <c r="L39" s="229"/>
      <c r="M39" s="229"/>
      <c r="N39" s="229"/>
      <c r="O39" s="229"/>
      <c r="P39" s="229"/>
      <c r="Q39" s="229"/>
      <c r="R39" s="229"/>
      <c r="S39" s="229"/>
      <c r="T39" s="229"/>
      <c r="U39" s="229"/>
      <c r="V39" s="229"/>
      <c r="W39" s="229"/>
      <c r="X39" s="229"/>
      <c r="Y39" s="229"/>
      <c r="Z39" s="229"/>
      <c r="AA39" s="229"/>
    </row>
    <row r="40" spans="1:27" s="366" customFormat="1" x14ac:dyDescent="0.2">
      <c r="A40" s="371"/>
      <c r="B40" s="402" t="s">
        <v>25</v>
      </c>
      <c r="C40" s="399" t="e">
        <f ca="1">GBPLibor_MKT!$D$9</f>
        <v>#NAME?</v>
      </c>
      <c r="D40" s="406" t="str">
        <f t="shared" si="1"/>
        <v>GbpLiborSwapIsda35Y</v>
      </c>
      <c r="E40" s="409" t="e">
        <f ca="1">_xll.qlLiborSwap($D40,Currency,FixingType,$B40,$C40,Discounting,Permanent,Trigger,ObjectOverwrite)</f>
        <v>#NAME?</v>
      </c>
      <c r="F40" s="410" t="e">
        <f ca="1">_xll.ohRangeRetrieveError(E40)</f>
        <v>#NAME?</v>
      </c>
      <c r="G40" s="375" t="s">
        <v>127</v>
      </c>
      <c r="K40" s="229"/>
      <c r="L40" s="229"/>
      <c r="M40" s="229"/>
      <c r="N40" s="229"/>
      <c r="O40" s="229"/>
      <c r="P40" s="229"/>
      <c r="Q40" s="229"/>
      <c r="R40" s="229"/>
      <c r="S40" s="229"/>
      <c r="T40" s="229"/>
      <c r="U40" s="229"/>
      <c r="V40" s="229"/>
      <c r="W40" s="229"/>
      <c r="X40" s="229"/>
      <c r="Y40" s="229"/>
      <c r="Z40" s="229"/>
      <c r="AA40" s="229"/>
    </row>
    <row r="41" spans="1:27" s="366" customFormat="1" x14ac:dyDescent="0.2">
      <c r="A41" s="371"/>
      <c r="B41" s="402" t="s">
        <v>187</v>
      </c>
      <c r="C41" s="399" t="e">
        <f ca="1">GBPLibor_MKT!$D$9</f>
        <v>#NAME?</v>
      </c>
      <c r="D41" s="406" t="str">
        <f t="shared" si="1"/>
        <v>GbpLiborSwapIsda36Y</v>
      </c>
      <c r="E41" s="409" t="e">
        <f ca="1">_xll.qlLiborSwap($D41,Currency,FixingType,$B41,$C41,Discounting,Permanent,Trigger,ObjectOverwrite)</f>
        <v>#NAME?</v>
      </c>
      <c r="F41" s="410" t="e">
        <f ca="1">_xll.ohRangeRetrieveError(E41)</f>
        <v>#NAME?</v>
      </c>
      <c r="G41" s="375" t="s">
        <v>127</v>
      </c>
      <c r="K41" s="229"/>
      <c r="L41" s="229"/>
      <c r="M41" s="229"/>
      <c r="N41" s="229"/>
      <c r="O41" s="229"/>
      <c r="P41" s="229"/>
      <c r="Q41" s="229"/>
      <c r="R41" s="229"/>
      <c r="S41" s="229"/>
      <c r="T41" s="229"/>
      <c r="U41" s="229"/>
      <c r="V41" s="229"/>
      <c r="W41" s="229"/>
      <c r="X41" s="229"/>
      <c r="Y41" s="229"/>
      <c r="Z41" s="229"/>
      <c r="AA41" s="229"/>
    </row>
    <row r="42" spans="1:27" s="366" customFormat="1" x14ac:dyDescent="0.2">
      <c r="A42" s="371"/>
      <c r="B42" s="402" t="s">
        <v>188</v>
      </c>
      <c r="C42" s="399" t="e">
        <f ca="1">GBPLibor_MKT!$D$9</f>
        <v>#NAME?</v>
      </c>
      <c r="D42" s="406" t="str">
        <f t="shared" si="1"/>
        <v>GbpLiborSwapIsda37Y</v>
      </c>
      <c r="E42" s="409" t="e">
        <f ca="1">_xll.qlLiborSwap($D42,Currency,FixingType,$B42,$C42,Discounting,Permanent,Trigger,ObjectOverwrite)</f>
        <v>#NAME?</v>
      </c>
      <c r="F42" s="410" t="e">
        <f ca="1">_xll.ohRangeRetrieveError(E42)</f>
        <v>#NAME?</v>
      </c>
      <c r="G42" s="375" t="s">
        <v>127</v>
      </c>
      <c r="K42" s="229"/>
      <c r="L42" s="229"/>
      <c r="M42" s="229"/>
      <c r="N42" s="229"/>
      <c r="O42" s="229"/>
      <c r="P42" s="229"/>
      <c r="Q42" s="229"/>
      <c r="R42" s="229"/>
      <c r="S42" s="229"/>
      <c r="T42" s="229"/>
      <c r="U42" s="229"/>
      <c r="V42" s="229"/>
      <c r="W42" s="229"/>
      <c r="X42" s="229"/>
      <c r="Y42" s="229"/>
      <c r="Z42" s="229"/>
      <c r="AA42" s="229"/>
    </row>
    <row r="43" spans="1:27" s="366" customFormat="1" x14ac:dyDescent="0.2">
      <c r="A43" s="371"/>
      <c r="B43" s="402" t="s">
        <v>189</v>
      </c>
      <c r="C43" s="399" t="e">
        <f ca="1">GBPLibor_MKT!$D$9</f>
        <v>#NAME?</v>
      </c>
      <c r="D43" s="406" t="str">
        <f t="shared" si="1"/>
        <v>GbpLiborSwapIsda38Y</v>
      </c>
      <c r="E43" s="409" t="e">
        <f ca="1">_xll.qlLiborSwap($D43,Currency,FixingType,$B43,$C43,Discounting,Permanent,Trigger,ObjectOverwrite)</f>
        <v>#NAME?</v>
      </c>
      <c r="F43" s="410" t="e">
        <f ca="1">_xll.ohRangeRetrieveError(E43)</f>
        <v>#NAME?</v>
      </c>
      <c r="G43" s="375" t="s">
        <v>127</v>
      </c>
      <c r="K43" s="229"/>
      <c r="L43" s="229"/>
      <c r="M43" s="229"/>
      <c r="N43" s="229"/>
      <c r="O43" s="229"/>
      <c r="P43" s="229"/>
      <c r="Q43" s="229"/>
      <c r="R43" s="229"/>
      <c r="S43" s="229"/>
      <c r="T43" s="229"/>
      <c r="U43" s="229"/>
      <c r="V43" s="229"/>
      <c r="W43" s="229"/>
      <c r="X43" s="229"/>
      <c r="Y43" s="229"/>
      <c r="Z43" s="229"/>
      <c r="AA43" s="229"/>
    </row>
    <row r="44" spans="1:27" s="366" customFormat="1" x14ac:dyDescent="0.2">
      <c r="A44" s="371"/>
      <c r="B44" s="402" t="s">
        <v>190</v>
      </c>
      <c r="C44" s="399" t="e">
        <f ca="1">GBPLibor_MKT!$D$9</f>
        <v>#NAME?</v>
      </c>
      <c r="D44" s="406" t="str">
        <f t="shared" si="1"/>
        <v>GbpLiborSwapIsda39Y</v>
      </c>
      <c r="E44" s="409" t="e">
        <f ca="1">_xll.qlLiborSwap($D44,Currency,FixingType,$B44,$C44,Discounting,Permanent,Trigger,ObjectOverwrite)</f>
        <v>#NAME?</v>
      </c>
      <c r="F44" s="410" t="e">
        <f ca="1">_xll.ohRangeRetrieveError(E44)</f>
        <v>#NAME?</v>
      </c>
      <c r="G44" s="375" t="s">
        <v>127</v>
      </c>
      <c r="K44" s="229"/>
      <c r="L44" s="229"/>
      <c r="M44" s="229"/>
      <c r="N44" s="229"/>
      <c r="O44" s="229"/>
      <c r="P44" s="229"/>
      <c r="Q44" s="229"/>
      <c r="R44" s="229"/>
      <c r="S44" s="229"/>
      <c r="T44" s="229"/>
      <c r="U44" s="229"/>
      <c r="V44" s="229"/>
      <c r="W44" s="229"/>
      <c r="X44" s="229"/>
      <c r="Y44" s="229"/>
      <c r="Z44" s="229"/>
      <c r="AA44" s="229"/>
    </row>
    <row r="45" spans="1:27" s="366" customFormat="1" x14ac:dyDescent="0.2">
      <c r="A45" s="371"/>
      <c r="B45" s="402" t="s">
        <v>24</v>
      </c>
      <c r="C45" s="399" t="e">
        <f ca="1">GBPLibor_MKT!$D$9</f>
        <v>#NAME?</v>
      </c>
      <c r="D45" s="406" t="str">
        <f t="shared" si="1"/>
        <v>GbpLiborSwapIsda40Y</v>
      </c>
      <c r="E45" s="409" t="e">
        <f ca="1">_xll.qlLiborSwap($D45,Currency,FixingType,$B45,$C45,Discounting,Permanent,Trigger,ObjectOverwrite)</f>
        <v>#NAME?</v>
      </c>
      <c r="F45" s="410" t="e">
        <f ca="1">_xll.ohRangeRetrieveError(E45)</f>
        <v>#NAME?</v>
      </c>
      <c r="G45" s="375" t="s">
        <v>127</v>
      </c>
      <c r="K45" s="229"/>
      <c r="L45" s="229"/>
      <c r="M45" s="229"/>
      <c r="N45" s="229"/>
      <c r="O45" s="229"/>
      <c r="P45" s="229"/>
      <c r="Q45" s="229"/>
      <c r="R45" s="229"/>
      <c r="S45" s="229"/>
      <c r="T45" s="229"/>
      <c r="U45" s="229"/>
      <c r="V45" s="229"/>
      <c r="W45" s="229"/>
      <c r="X45" s="229"/>
      <c r="Y45" s="229"/>
      <c r="Z45" s="229"/>
      <c r="AA45" s="229"/>
    </row>
    <row r="46" spans="1:27" s="366" customFormat="1" x14ac:dyDescent="0.2">
      <c r="A46" s="371"/>
      <c r="B46" s="402" t="s">
        <v>191</v>
      </c>
      <c r="C46" s="399" t="e">
        <f ca="1">GBPLibor_MKT!$D$9</f>
        <v>#NAME?</v>
      </c>
      <c r="D46" s="406" t="str">
        <f t="shared" si="1"/>
        <v>GbpLiborSwapIsda41Y</v>
      </c>
      <c r="E46" s="409" t="e">
        <f ca="1">_xll.qlLiborSwap($D46,Currency,FixingType,$B46,$C46,Discounting,Permanent,Trigger,ObjectOverwrite)</f>
        <v>#NAME?</v>
      </c>
      <c r="F46" s="410" t="e">
        <f ca="1">_xll.ohRangeRetrieveError(E46)</f>
        <v>#NAME?</v>
      </c>
      <c r="G46" s="375" t="s">
        <v>127</v>
      </c>
      <c r="K46" s="229"/>
      <c r="L46" s="229"/>
      <c r="M46" s="229"/>
      <c r="N46" s="229"/>
      <c r="O46" s="229"/>
      <c r="P46" s="229"/>
      <c r="Q46" s="229"/>
      <c r="R46" s="229"/>
      <c r="S46" s="229"/>
      <c r="T46" s="229"/>
      <c r="U46" s="229"/>
      <c r="V46" s="229"/>
      <c r="W46" s="229"/>
      <c r="X46" s="229"/>
      <c r="Y46" s="229"/>
      <c r="Z46" s="229"/>
      <c r="AA46" s="229"/>
    </row>
    <row r="47" spans="1:27" s="366" customFormat="1" x14ac:dyDescent="0.2">
      <c r="A47" s="371"/>
      <c r="B47" s="402" t="s">
        <v>192</v>
      </c>
      <c r="C47" s="399" t="e">
        <f ca="1">GBPLibor_MKT!$D$9</f>
        <v>#NAME?</v>
      </c>
      <c r="D47" s="406" t="str">
        <f t="shared" si="1"/>
        <v>GbpLiborSwapIsda42Y</v>
      </c>
      <c r="E47" s="409" t="e">
        <f ca="1">_xll.qlLiborSwap($D47,Currency,FixingType,$B47,$C47,Discounting,Permanent,Trigger,ObjectOverwrite)</f>
        <v>#NAME?</v>
      </c>
      <c r="F47" s="410" t="e">
        <f ca="1">_xll.ohRangeRetrieveError(E47)</f>
        <v>#NAME?</v>
      </c>
      <c r="G47" s="375" t="s">
        <v>127</v>
      </c>
    </row>
    <row r="48" spans="1:27" s="366" customFormat="1" x14ac:dyDescent="0.2">
      <c r="A48" s="371"/>
      <c r="B48" s="402" t="s">
        <v>193</v>
      </c>
      <c r="C48" s="399" t="e">
        <f ca="1">GBPLibor_MKT!$D$9</f>
        <v>#NAME?</v>
      </c>
      <c r="D48" s="406" t="str">
        <f t="shared" si="1"/>
        <v>GbpLiborSwapIsda43Y</v>
      </c>
      <c r="E48" s="409" t="e">
        <f ca="1">_xll.qlLiborSwap($D48,Currency,FixingType,$B48,$C48,Discounting,Permanent,Trigger,ObjectOverwrite)</f>
        <v>#NAME?</v>
      </c>
      <c r="F48" s="410" t="e">
        <f ca="1">_xll.ohRangeRetrieveError(E48)</f>
        <v>#NAME?</v>
      </c>
      <c r="G48" s="375" t="s">
        <v>127</v>
      </c>
    </row>
    <row r="49" spans="1:7" s="366" customFormat="1" x14ac:dyDescent="0.2">
      <c r="A49" s="371"/>
      <c r="B49" s="402" t="s">
        <v>194</v>
      </c>
      <c r="C49" s="399" t="e">
        <f ca="1">GBPLibor_MKT!$D$9</f>
        <v>#NAME?</v>
      </c>
      <c r="D49" s="406" t="str">
        <f t="shared" si="1"/>
        <v>GbpLiborSwapIsda44Y</v>
      </c>
      <c r="E49" s="409" t="e">
        <f ca="1">_xll.qlLiborSwap($D49,Currency,FixingType,$B49,$C49,Discounting,Permanent,Trigger,ObjectOverwrite)</f>
        <v>#NAME?</v>
      </c>
      <c r="F49" s="410" t="e">
        <f ca="1">_xll.ohRangeRetrieveError(E49)</f>
        <v>#NAME?</v>
      </c>
      <c r="G49" s="375" t="s">
        <v>127</v>
      </c>
    </row>
    <row r="50" spans="1:7" s="366" customFormat="1" x14ac:dyDescent="0.2">
      <c r="A50" s="371"/>
      <c r="B50" s="402" t="s">
        <v>195</v>
      </c>
      <c r="C50" s="399" t="e">
        <f ca="1">GBPLibor_MKT!$D$9</f>
        <v>#NAME?</v>
      </c>
      <c r="D50" s="406" t="str">
        <f t="shared" si="1"/>
        <v>GbpLiborSwapIsda45Y</v>
      </c>
      <c r="E50" s="409" t="e">
        <f ca="1">_xll.qlLiborSwap($D50,Currency,FixingType,$B50,$C50,Discounting,Permanent,Trigger,ObjectOverwrite)</f>
        <v>#NAME?</v>
      </c>
      <c r="F50" s="410" t="e">
        <f ca="1">_xll.ohRangeRetrieveError(E50)</f>
        <v>#NAME?</v>
      </c>
      <c r="G50" s="375" t="s">
        <v>127</v>
      </c>
    </row>
    <row r="51" spans="1:7" s="366" customFormat="1" x14ac:dyDescent="0.2">
      <c r="A51" s="371"/>
      <c r="B51" s="402" t="s">
        <v>196</v>
      </c>
      <c r="C51" s="399" t="e">
        <f ca="1">GBPLibor_MKT!$D$9</f>
        <v>#NAME?</v>
      </c>
      <c r="D51" s="406" t="str">
        <f t="shared" si="1"/>
        <v>GbpLiborSwapIsda46Y</v>
      </c>
      <c r="E51" s="409" t="e">
        <f ca="1">_xll.qlLiborSwap($D51,Currency,FixingType,$B51,$C51,Discounting,Permanent,Trigger,ObjectOverwrite)</f>
        <v>#NAME?</v>
      </c>
      <c r="F51" s="410" t="e">
        <f ca="1">_xll.ohRangeRetrieveError(E51)</f>
        <v>#NAME?</v>
      </c>
      <c r="G51" s="375" t="s">
        <v>127</v>
      </c>
    </row>
    <row r="52" spans="1:7" s="366" customFormat="1" x14ac:dyDescent="0.2">
      <c r="A52" s="371"/>
      <c r="B52" s="402" t="s">
        <v>197</v>
      </c>
      <c r="C52" s="399" t="e">
        <f ca="1">GBPLibor_MKT!$D$9</f>
        <v>#NAME?</v>
      </c>
      <c r="D52" s="406" t="str">
        <f t="shared" si="1"/>
        <v>GbpLiborSwapIsda47Y</v>
      </c>
      <c r="E52" s="409" t="e">
        <f ca="1">_xll.qlLiborSwap($D52,Currency,FixingType,$B52,$C52,Discounting,Permanent,Trigger,ObjectOverwrite)</f>
        <v>#NAME?</v>
      </c>
      <c r="F52" s="410" t="e">
        <f ca="1">_xll.ohRangeRetrieveError(E52)</f>
        <v>#NAME?</v>
      </c>
      <c r="G52" s="375" t="s">
        <v>127</v>
      </c>
    </row>
    <row r="53" spans="1:7" s="366" customFormat="1" x14ac:dyDescent="0.2">
      <c r="A53" s="371"/>
      <c r="B53" s="402" t="s">
        <v>198</v>
      </c>
      <c r="C53" s="399" t="e">
        <f ca="1">GBPLibor_MKT!$D$9</f>
        <v>#NAME?</v>
      </c>
      <c r="D53" s="406" t="str">
        <f t="shared" si="1"/>
        <v>GbpLiborSwapIsda48Y</v>
      </c>
      <c r="E53" s="409" t="e">
        <f ca="1">_xll.qlLiborSwap($D53,Currency,FixingType,$B53,$C53,Discounting,Permanent,Trigger,ObjectOverwrite)</f>
        <v>#NAME?</v>
      </c>
      <c r="F53" s="410" t="e">
        <f ca="1">_xll.ohRangeRetrieveError(E53)</f>
        <v>#NAME?</v>
      </c>
      <c r="G53" s="375" t="s">
        <v>127</v>
      </c>
    </row>
    <row r="54" spans="1:7" s="366" customFormat="1" x14ac:dyDescent="0.2">
      <c r="A54" s="371"/>
      <c r="B54" s="402" t="s">
        <v>199</v>
      </c>
      <c r="C54" s="399" t="e">
        <f ca="1">GBPLibor_MKT!$D$9</f>
        <v>#NAME?</v>
      </c>
      <c r="D54" s="406" t="str">
        <f t="shared" si="1"/>
        <v>GbpLiborSwapIsda49Y</v>
      </c>
      <c r="E54" s="409" t="e">
        <f ca="1">_xll.qlLiborSwap($D54,Currency,FixingType,$B54,$C54,Discounting,Permanent,Trigger,ObjectOverwrite)</f>
        <v>#NAME?</v>
      </c>
      <c r="F54" s="410" t="e">
        <f ca="1">_xll.ohRangeRetrieveError(E54)</f>
        <v>#NAME?</v>
      </c>
      <c r="G54" s="375" t="s">
        <v>127</v>
      </c>
    </row>
    <row r="55" spans="1:7" s="366" customFormat="1" x14ac:dyDescent="0.2">
      <c r="A55" s="371"/>
      <c r="B55" s="402" t="s">
        <v>23</v>
      </c>
      <c r="C55" s="399" t="e">
        <f ca="1">GBPLibor_MKT!$D$9</f>
        <v>#NAME?</v>
      </c>
      <c r="D55" s="406" t="str">
        <f t="shared" si="1"/>
        <v>GbpLiborSwapIsda50Y</v>
      </c>
      <c r="E55" s="409" t="e">
        <f ca="1">_xll.qlLiborSwap($D55,Currency,FixingType,$B55,$C55,Discounting,Permanent,Trigger,ObjectOverwrite)</f>
        <v>#NAME?</v>
      </c>
      <c r="F55" s="410" t="e">
        <f ca="1">_xll.ohRangeRetrieveError(E55)</f>
        <v>#NAME?</v>
      </c>
      <c r="G55" s="375" t="s">
        <v>127</v>
      </c>
    </row>
    <row r="56" spans="1:7" s="366" customFormat="1" x14ac:dyDescent="0.2">
      <c r="A56" s="371"/>
      <c r="B56" s="402" t="s">
        <v>200</v>
      </c>
      <c r="C56" s="399" t="e">
        <f ca="1">GBPLibor_MKT!$D$9</f>
        <v>#NAME?</v>
      </c>
      <c r="D56" s="406" t="str">
        <f t="shared" si="1"/>
        <v>GbpLiborSwapIsda51Y</v>
      </c>
      <c r="E56" s="409" t="e">
        <f ca="1">_xll.qlLiborSwap($D56,Currency,FixingType,$B56,$C56,Discounting,Permanent,Trigger,ObjectOverwrite)</f>
        <v>#NAME?</v>
      </c>
      <c r="F56" s="410" t="e">
        <f ca="1">_xll.ohRangeRetrieveError(E56)</f>
        <v>#NAME?</v>
      </c>
      <c r="G56" s="375" t="s">
        <v>127</v>
      </c>
    </row>
    <row r="57" spans="1:7" s="366" customFormat="1" x14ac:dyDescent="0.2">
      <c r="A57" s="371"/>
      <c r="B57" s="402" t="s">
        <v>201</v>
      </c>
      <c r="C57" s="399" t="e">
        <f ca="1">GBPLibor_MKT!$D$9</f>
        <v>#NAME?</v>
      </c>
      <c r="D57" s="406" t="str">
        <f t="shared" si="1"/>
        <v>GbpLiborSwapIsda52Y</v>
      </c>
      <c r="E57" s="409" t="e">
        <f ca="1">_xll.qlLiborSwap($D57,Currency,FixingType,$B57,$C57,Discounting,Permanent,Trigger,ObjectOverwrite)</f>
        <v>#NAME?</v>
      </c>
      <c r="F57" s="410" t="e">
        <f ca="1">_xll.ohRangeRetrieveError(E57)</f>
        <v>#NAME?</v>
      </c>
      <c r="G57" s="375" t="s">
        <v>127</v>
      </c>
    </row>
    <row r="58" spans="1:7" s="366" customFormat="1" x14ac:dyDescent="0.2">
      <c r="A58" s="371"/>
      <c r="B58" s="402" t="s">
        <v>202</v>
      </c>
      <c r="C58" s="399" t="e">
        <f ca="1">GBPLibor_MKT!$D$9</f>
        <v>#NAME?</v>
      </c>
      <c r="D58" s="406" t="str">
        <f t="shared" si="1"/>
        <v>GbpLiborSwapIsda53Y</v>
      </c>
      <c r="E58" s="409" t="e">
        <f ca="1">_xll.qlLiborSwap($D58,Currency,FixingType,$B58,$C58,Discounting,Permanent,Trigger,ObjectOverwrite)</f>
        <v>#NAME?</v>
      </c>
      <c r="F58" s="410" t="e">
        <f ca="1">_xll.ohRangeRetrieveError(E58)</f>
        <v>#NAME?</v>
      </c>
      <c r="G58" s="375" t="s">
        <v>127</v>
      </c>
    </row>
    <row r="59" spans="1:7" s="366" customFormat="1" x14ac:dyDescent="0.2">
      <c r="A59" s="371"/>
      <c r="B59" s="402" t="s">
        <v>203</v>
      </c>
      <c r="C59" s="399" t="e">
        <f ca="1">GBPLibor_MKT!$D$9</f>
        <v>#NAME?</v>
      </c>
      <c r="D59" s="406" t="str">
        <f t="shared" si="1"/>
        <v>GbpLiborSwapIsda54Y</v>
      </c>
      <c r="E59" s="409" t="e">
        <f ca="1">_xll.qlLiborSwap($D59,Currency,FixingType,$B59,$C59,Discounting,Permanent,Trigger,ObjectOverwrite)</f>
        <v>#NAME?</v>
      </c>
      <c r="F59" s="410" t="e">
        <f ca="1">_xll.ohRangeRetrieveError(E59)</f>
        <v>#NAME?</v>
      </c>
      <c r="G59" s="375" t="s">
        <v>127</v>
      </c>
    </row>
    <row r="60" spans="1:7" s="366" customFormat="1" x14ac:dyDescent="0.2">
      <c r="A60" s="371"/>
      <c r="B60" s="402" t="s">
        <v>204</v>
      </c>
      <c r="C60" s="399" t="e">
        <f ca="1">GBPLibor_MKT!$D$9</f>
        <v>#NAME?</v>
      </c>
      <c r="D60" s="406" t="str">
        <f t="shared" si="1"/>
        <v>GbpLiborSwapIsda55Y</v>
      </c>
      <c r="E60" s="409" t="e">
        <f ca="1">_xll.qlLiborSwap($D60,Currency,FixingType,$B60,$C60,Discounting,Permanent,Trigger,ObjectOverwrite)</f>
        <v>#NAME?</v>
      </c>
      <c r="F60" s="410" t="e">
        <f ca="1">_xll.ohRangeRetrieveError(E60)</f>
        <v>#NAME?</v>
      </c>
      <c r="G60" s="375" t="s">
        <v>127</v>
      </c>
    </row>
    <row r="61" spans="1:7" s="366" customFormat="1" x14ac:dyDescent="0.2">
      <c r="A61" s="371"/>
      <c r="B61" s="402" t="s">
        <v>205</v>
      </c>
      <c r="C61" s="399" t="e">
        <f ca="1">GBPLibor_MKT!$D$9</f>
        <v>#NAME?</v>
      </c>
      <c r="D61" s="406" t="str">
        <f t="shared" si="1"/>
        <v>GbpLiborSwapIsda56Y</v>
      </c>
      <c r="E61" s="409" t="e">
        <f ca="1">_xll.qlLiborSwap($D61,Currency,FixingType,$B61,$C61,Discounting,Permanent,Trigger,ObjectOverwrite)</f>
        <v>#NAME?</v>
      </c>
      <c r="F61" s="410" t="e">
        <f ca="1">_xll.ohRangeRetrieveError(E61)</f>
        <v>#NAME?</v>
      </c>
      <c r="G61" s="375" t="s">
        <v>127</v>
      </c>
    </row>
    <row r="62" spans="1:7" s="366" customFormat="1" x14ac:dyDescent="0.2">
      <c r="A62" s="371"/>
      <c r="B62" s="402" t="s">
        <v>206</v>
      </c>
      <c r="C62" s="399" t="e">
        <f ca="1">GBPLibor_MKT!$D$9</f>
        <v>#NAME?</v>
      </c>
      <c r="D62" s="406" t="str">
        <f t="shared" si="1"/>
        <v>GbpLiborSwapIsda57Y</v>
      </c>
      <c r="E62" s="409" t="e">
        <f ca="1">_xll.qlLiborSwap($D62,Currency,FixingType,$B62,$C62,Discounting,Permanent,Trigger,ObjectOverwrite)</f>
        <v>#NAME?</v>
      </c>
      <c r="F62" s="410" t="e">
        <f ca="1">_xll.ohRangeRetrieveError(E62)</f>
        <v>#NAME?</v>
      </c>
      <c r="G62" s="375" t="s">
        <v>127</v>
      </c>
    </row>
    <row r="63" spans="1:7" s="366" customFormat="1" x14ac:dyDescent="0.2">
      <c r="A63" s="371"/>
      <c r="B63" s="402" t="s">
        <v>207</v>
      </c>
      <c r="C63" s="399" t="e">
        <f ca="1">GBPLibor_MKT!$D$9</f>
        <v>#NAME?</v>
      </c>
      <c r="D63" s="406" t="str">
        <f t="shared" si="1"/>
        <v>GbpLiborSwapIsda58Y</v>
      </c>
      <c r="E63" s="409" t="e">
        <f ca="1">_xll.qlLiborSwap($D63,Currency,FixingType,$B63,$C63,Discounting,Permanent,Trigger,ObjectOverwrite)</f>
        <v>#NAME?</v>
      </c>
      <c r="F63" s="410" t="e">
        <f ca="1">_xll.ohRangeRetrieveError(E63)</f>
        <v>#NAME?</v>
      </c>
      <c r="G63" s="375" t="s">
        <v>127</v>
      </c>
    </row>
    <row r="64" spans="1:7" s="366" customFormat="1" x14ac:dyDescent="0.2">
      <c r="A64" s="371"/>
      <c r="B64" s="402" t="s">
        <v>208</v>
      </c>
      <c r="C64" s="399" t="e">
        <f ca="1">GBPLibor_MKT!$D$9</f>
        <v>#NAME?</v>
      </c>
      <c r="D64" s="406" t="str">
        <f t="shared" si="1"/>
        <v>GbpLiborSwapIsda59Y</v>
      </c>
      <c r="E64" s="409" t="e">
        <f ca="1">_xll.qlLiborSwap($D64,Currency,FixingType,$B64,$C64,Discounting,Permanent,Trigger,ObjectOverwrite)</f>
        <v>#NAME?</v>
      </c>
      <c r="F64" s="410" t="e">
        <f ca="1">_xll.ohRangeRetrieveError(E64)</f>
        <v>#NAME?</v>
      </c>
      <c r="G64" s="375" t="s">
        <v>127</v>
      </c>
    </row>
    <row r="65" spans="1:27" s="366" customFormat="1" x14ac:dyDescent="0.2">
      <c r="A65" s="371"/>
      <c r="B65" s="403" t="s">
        <v>22</v>
      </c>
      <c r="C65" s="407" t="e">
        <f ca="1">GBPLibor_MKT!$D$9</f>
        <v>#NAME?</v>
      </c>
      <c r="D65" s="398" t="str">
        <f t="shared" si="1"/>
        <v>GbpLiborSwapIsda60Y</v>
      </c>
      <c r="E65" s="397" t="e">
        <f ca="1">_xll.qlLiborSwap($D65,Currency,FixingType,$B65,$C65,Discounting,Permanent,Trigger,ObjectOverwrite)</f>
        <v>#NAME?</v>
      </c>
      <c r="F65" s="401" t="e">
        <f ca="1">_xll.ohRangeRetrieveError(E65)</f>
        <v>#NAME?</v>
      </c>
      <c r="G65" s="375" t="s">
        <v>127</v>
      </c>
    </row>
    <row r="66" spans="1:27" s="366" customFormat="1" x14ac:dyDescent="0.2">
      <c r="A66" s="376"/>
      <c r="B66" s="377"/>
      <c r="C66" s="377"/>
      <c r="D66" s="377"/>
      <c r="E66" s="377"/>
      <c r="F66" s="377"/>
      <c r="G66" s="378"/>
    </row>
    <row r="67" spans="1:27" s="366" customFormat="1" x14ac:dyDescent="0.2"/>
    <row r="68" spans="1:27" x14ac:dyDescent="0.2">
      <c r="K68" s="366"/>
      <c r="L68" s="366"/>
      <c r="M68" s="366"/>
      <c r="N68" s="366"/>
      <c r="O68" s="366"/>
      <c r="P68" s="366"/>
      <c r="Q68" s="366"/>
      <c r="R68" s="366"/>
      <c r="S68" s="366"/>
      <c r="T68" s="366"/>
      <c r="U68" s="366"/>
      <c r="V68" s="366"/>
      <c r="W68" s="366"/>
      <c r="X68" s="366"/>
      <c r="Y68" s="366"/>
      <c r="Z68" s="366"/>
      <c r="AA68" s="366"/>
    </row>
    <row r="69" spans="1:27" x14ac:dyDescent="0.2">
      <c r="K69" s="366"/>
      <c r="L69" s="366"/>
      <c r="M69" s="366"/>
      <c r="N69" s="366"/>
      <c r="O69" s="366"/>
      <c r="P69" s="366"/>
      <c r="Q69" s="366"/>
      <c r="R69" s="366"/>
      <c r="S69" s="366"/>
      <c r="T69" s="366"/>
      <c r="U69" s="366"/>
      <c r="V69" s="366"/>
      <c r="W69" s="366"/>
      <c r="X69" s="366"/>
      <c r="Y69" s="366"/>
      <c r="Z69" s="366"/>
      <c r="AA69" s="366"/>
    </row>
  </sheetData>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232</vt:i4>
      </vt:variant>
    </vt:vector>
  </HeadingPairs>
  <TitlesOfParts>
    <vt:vector size="257" baseType="lpstr">
      <vt:lpstr>NPV_BS</vt:lpstr>
      <vt:lpstr>Calibration_BS</vt:lpstr>
      <vt:lpstr>Pricing_IRS</vt:lpstr>
      <vt:lpstr>FirstLegAdmortization_IRS</vt:lpstr>
      <vt:lpstr>SecondLegAdmortization_IRS</vt:lpstr>
      <vt:lpstr>GeneralSettings_STD</vt:lpstr>
      <vt:lpstr>GBPSTD_STD</vt:lpstr>
      <vt:lpstr>GeneralSettings_MKT</vt:lpstr>
      <vt:lpstr>GBPLibor_MKT</vt:lpstr>
      <vt:lpstr>Deposits_MKT</vt:lpstr>
      <vt:lpstr>FRA_MKT</vt:lpstr>
      <vt:lpstr>IMMFra_MKT</vt:lpstr>
      <vt:lpstr>IMMFra6M _MKT</vt:lpstr>
      <vt:lpstr>OIS_MKT</vt:lpstr>
      <vt:lpstr>Futures3M_MKT</vt:lpstr>
      <vt:lpstr>FuturesHWConvAdj_MKT</vt:lpstr>
      <vt:lpstr>BasisSwap1MxM_MKT</vt:lpstr>
      <vt:lpstr>BasisSwap3M6M_MKT</vt:lpstr>
      <vt:lpstr>BasisSwapxM12M_MKT</vt:lpstr>
      <vt:lpstr>Swaps1M_MKT</vt:lpstr>
      <vt:lpstr>Swap3MAnnual_MKT</vt:lpstr>
      <vt:lpstr>Swap3MSemiAnnual_MKT</vt:lpstr>
      <vt:lpstr>Swap6M_MKT</vt:lpstr>
      <vt:lpstr>SwapsIMMDated_MKT</vt:lpstr>
      <vt:lpstr>LiborSwapIsda_MKT</vt:lpstr>
      <vt:lpstr>AdditionalCF</vt:lpstr>
      <vt:lpstr>AreaTable</vt:lpstr>
      <vt:lpstr>Calibration_BS!Calendar</vt:lpstr>
      <vt:lpstr>GBPSTD_STD!Calendar</vt:lpstr>
      <vt:lpstr>GeneralSettings_STD!Calendar</vt:lpstr>
      <vt:lpstr>NPV_BS!Calendar</vt:lpstr>
      <vt:lpstr>Calendar</vt:lpstr>
      <vt:lpstr>BasisSwap1MxM_MKT!Contributor</vt:lpstr>
      <vt:lpstr>BasisSwap3M6M_MKT!Contributor</vt:lpstr>
      <vt:lpstr>BasisSwapxM12M_MKT!Contributor</vt:lpstr>
      <vt:lpstr>Deposits_MKT!Contributor</vt:lpstr>
      <vt:lpstr>FRA_MKT!Contributor</vt:lpstr>
      <vt:lpstr>FuturesHWConvAdj_MKT!Contributor</vt:lpstr>
      <vt:lpstr>'IMMFra6M _MKT'!Contributor</vt:lpstr>
      <vt:lpstr>Swap3MAnnual_MKT!Contributor</vt:lpstr>
      <vt:lpstr>Swap3MSemiAnnual_MKT!Contributor</vt:lpstr>
      <vt:lpstr>Swap6M_MKT!Contributor</vt:lpstr>
      <vt:lpstr>Swaps1M_MKT!Contributor</vt:lpstr>
      <vt:lpstr>SwapsIMMDated_MKT!Contributor</vt:lpstr>
      <vt:lpstr>Contributor</vt:lpstr>
      <vt:lpstr>Contributors</vt:lpstr>
      <vt:lpstr>ContributorTable</vt:lpstr>
      <vt:lpstr>Calibration_BS!currency</vt:lpstr>
      <vt:lpstr>FirstLegAdmortization_IRS!Currency</vt:lpstr>
      <vt:lpstr>GBPSTD_STD!Currency</vt:lpstr>
      <vt:lpstr>GeneralSettings_STD!Currency</vt:lpstr>
      <vt:lpstr>NPV_BS!currency</vt:lpstr>
      <vt:lpstr>Pricing_IRS!Currency</vt:lpstr>
      <vt:lpstr>SecondLegAdmortization_IRS!Currency</vt:lpstr>
      <vt:lpstr>Currency</vt:lpstr>
      <vt:lpstr>FirstLegAdmortization_IRS!Custom</vt:lpstr>
      <vt:lpstr>SecondLegAdmortization_IRS!Custom</vt:lpstr>
      <vt:lpstr>FirstLegAdmortization_IRS!Dates</vt:lpstr>
      <vt:lpstr>SecondLegAdmortization_IRS!Dates</vt:lpstr>
      <vt:lpstr>DiscountCurve</vt:lpstr>
      <vt:lpstr>Calibration_BS!Discounting</vt:lpstr>
      <vt:lpstr>GBPSTD_STD!Discounting</vt:lpstr>
      <vt:lpstr>GeneralSettings_STD!Discounting</vt:lpstr>
      <vt:lpstr>NPV_BS!Discounting</vt:lpstr>
      <vt:lpstr>Discounting</vt:lpstr>
      <vt:lpstr>FirstLegAdmortization_IRS!Effective</vt:lpstr>
      <vt:lpstr>SecondLegAdmortization_IRS!Effective</vt:lpstr>
      <vt:lpstr>Effective</vt:lpstr>
      <vt:lpstr>Calibration_BS!EvaluationDate</vt:lpstr>
      <vt:lpstr>GBPSTD_STD!Evaluationdate</vt:lpstr>
      <vt:lpstr>GeneralSettings_STD!Evaluationdate</vt:lpstr>
      <vt:lpstr>NPV_BS!EvaluationDate</vt:lpstr>
      <vt:lpstr>EvaluationDate</vt:lpstr>
      <vt:lpstr>Calibration_BS!familyName</vt:lpstr>
      <vt:lpstr>GBPSTD_STD!FamilyName</vt:lpstr>
      <vt:lpstr>GeneralSettings_STD!FamilyName</vt:lpstr>
      <vt:lpstr>LiborSwapIsda_MKT!FamilyName</vt:lpstr>
      <vt:lpstr>NPV_BS!familyName</vt:lpstr>
      <vt:lpstr>FamilyName</vt:lpstr>
      <vt:lpstr>FirstLegCF</vt:lpstr>
      <vt:lpstr>FirstLegAdmortization_IRS!FirstNominal</vt:lpstr>
      <vt:lpstr>SecondLegAdmortization_IRS!FirstNominal</vt:lpstr>
      <vt:lpstr>fixedLefFrequency</vt:lpstr>
      <vt:lpstr>fixedLegConvention</vt:lpstr>
      <vt:lpstr>fixedLegDayCounter</vt:lpstr>
      <vt:lpstr>LiborSwapIsda_MKT!FixingType</vt:lpstr>
      <vt:lpstr>FixingType</vt:lpstr>
      <vt:lpstr>floatingLegConvention</vt:lpstr>
      <vt:lpstr>floatingLegDayCounter</vt:lpstr>
      <vt:lpstr>floatingLegFrequency</vt:lpstr>
      <vt:lpstr>floatingLegIndex</vt:lpstr>
      <vt:lpstr>FirstLegAdmortization_IRS!French</vt:lpstr>
      <vt:lpstr>SecondLegAdmortization_IRS!French</vt:lpstr>
      <vt:lpstr>Futures3M_MKT!FuturesCodes</vt:lpstr>
      <vt:lpstr>'IMMFra6M _MKT'!FuturesCodes</vt:lpstr>
      <vt:lpstr>Futures3M_MKT!FuturesDates</vt:lpstr>
      <vt:lpstr>'IMMFra6M _MKT'!FuturesDates</vt:lpstr>
      <vt:lpstr>Futures3M_MKT!IborIndex</vt:lpstr>
      <vt:lpstr>GBPSTD_STD!IncludeFlag</vt:lpstr>
      <vt:lpstr>IncludeSettlementDate</vt:lpstr>
      <vt:lpstr>IndexCalendar</vt:lpstr>
      <vt:lpstr>BasisSwap1MxM_MKT!Instruments</vt:lpstr>
      <vt:lpstr>BasisSwap3M6M_MKT!Instruments</vt:lpstr>
      <vt:lpstr>BasisSwapxM12M_MKT!Instruments</vt:lpstr>
      <vt:lpstr>Deposits_MKT!Instruments</vt:lpstr>
      <vt:lpstr>FRA_MKT!Instruments</vt:lpstr>
      <vt:lpstr>IMMFra_MKT!Instruments</vt:lpstr>
      <vt:lpstr>Swap3MAnnual_MKT!Instruments</vt:lpstr>
      <vt:lpstr>Swap3MSemiAnnual_MKT!Instruments</vt:lpstr>
      <vt:lpstr>Swap6M_MKT!Instruments</vt:lpstr>
      <vt:lpstr>Swaps1M_MKT!Instruments</vt:lpstr>
      <vt:lpstr>SwapsIMMDated_MKT!Instruments</vt:lpstr>
      <vt:lpstr>LastFixingsTrigger</vt:lpstr>
      <vt:lpstr>LastUpdate</vt:lpstr>
      <vt:lpstr>LiveDataFeed</vt:lpstr>
      <vt:lpstr>Futures3M_MKT!MeanReversion</vt:lpstr>
      <vt:lpstr>GBPSTD_STD!MinDistance</vt:lpstr>
      <vt:lpstr>FirstLegAdmortization_IRS!None</vt:lpstr>
      <vt:lpstr>SecondLegAdmortization_IRS!None</vt:lpstr>
      <vt:lpstr>NPV</vt:lpstr>
      <vt:lpstr>NPVDate</vt:lpstr>
      <vt:lpstr>GBPSTD_STD!ObjectOverwrite</vt:lpstr>
      <vt:lpstr>GeneralSettings_STD!ObjectOverwrite</vt:lpstr>
      <vt:lpstr>ObjectOverwrite</vt:lpstr>
      <vt:lpstr>FirstLegAdmortization_IRS!Payments</vt:lpstr>
      <vt:lpstr>SecondLegAdmortization_IRS!Payments</vt:lpstr>
      <vt:lpstr>GBPSTD_STD!Permanent</vt:lpstr>
      <vt:lpstr>GeneralSettings_STD!Permanent</vt:lpstr>
      <vt:lpstr>Permanent</vt:lpstr>
      <vt:lpstr>PillarDate</vt:lpstr>
      <vt:lpstr>PriceTickValue</vt:lpstr>
      <vt:lpstr>GBPSTD_STD!Priority</vt:lpstr>
      <vt:lpstr>BasisSwap1MxM_MKT!Quote</vt:lpstr>
      <vt:lpstr>BasisSwap3M6M_MKT!Quote</vt:lpstr>
      <vt:lpstr>BasisSwapxM12M_MKT!Quote</vt:lpstr>
      <vt:lpstr>Deposits_MKT!Quote</vt:lpstr>
      <vt:lpstr>FRA_MKT!Quote</vt:lpstr>
      <vt:lpstr>Futures3M_MKT!Quote</vt:lpstr>
      <vt:lpstr>FuturesHWConvAdj_MKT!Quote</vt:lpstr>
      <vt:lpstr>IMMFra_MKT!Quote</vt:lpstr>
      <vt:lpstr>'IMMFra6M _MKT'!Quote</vt:lpstr>
      <vt:lpstr>OIS_MKT!Quote</vt:lpstr>
      <vt:lpstr>Swap3MAnnual_MKT!Quote</vt:lpstr>
      <vt:lpstr>Swap3MSemiAnnual_MKT!Quote</vt:lpstr>
      <vt:lpstr>Swap6M_MKT!Quote</vt:lpstr>
      <vt:lpstr>Swaps1M_MKT!Quote</vt:lpstr>
      <vt:lpstr>SwapsIMMDated_MKT!Quote</vt:lpstr>
      <vt:lpstr>BasisSwap1MxM_MKT!QuoteLive</vt:lpstr>
      <vt:lpstr>BasisSwap3M6M_MKT!QuoteLive</vt:lpstr>
      <vt:lpstr>BasisSwapxM12M_MKT!QuoteLive</vt:lpstr>
      <vt:lpstr>Deposits_MKT!QuoteLive</vt:lpstr>
      <vt:lpstr>FRA_MKT!QuoteLive</vt:lpstr>
      <vt:lpstr>Futures3M_MKT!QuoteLive</vt:lpstr>
      <vt:lpstr>FuturesHWConvAdj_MKT!QuoteLive</vt:lpstr>
      <vt:lpstr>IMMFra_MKT!QuoteLive</vt:lpstr>
      <vt:lpstr>'IMMFra6M _MKT'!QuoteLive</vt:lpstr>
      <vt:lpstr>OIS_MKT!QuoteLive</vt:lpstr>
      <vt:lpstr>Swap3MAnnual_MKT!QuoteLive</vt:lpstr>
      <vt:lpstr>Swap3MSemiAnnual_MKT!QuoteLive</vt:lpstr>
      <vt:lpstr>Swap6M_MKT!QuoteLive</vt:lpstr>
      <vt:lpstr>Swaps1M_MKT!QuoteLive</vt:lpstr>
      <vt:lpstr>SwapsIMMDated_MKT!QuoteLive</vt:lpstr>
      <vt:lpstr>BasisSwap1MxM_MKT!QuoteStatic</vt:lpstr>
      <vt:lpstr>BasisSwap3M6M_MKT!QuoteStatic</vt:lpstr>
      <vt:lpstr>BasisSwapxM12M_MKT!QuoteStatic</vt:lpstr>
      <vt:lpstr>Deposits_MKT!QuoteStatic</vt:lpstr>
      <vt:lpstr>FRA_MKT!QuoteStatic</vt:lpstr>
      <vt:lpstr>Futures3M_MKT!QuoteStatic</vt:lpstr>
      <vt:lpstr>FuturesHWConvAdj_MKT!QuoteStatic</vt:lpstr>
      <vt:lpstr>IMMFra_MKT!QuoteStatic</vt:lpstr>
      <vt:lpstr>'IMMFra6M _MKT'!QuoteStatic</vt:lpstr>
      <vt:lpstr>OIS_MKT!QuoteStatic</vt:lpstr>
      <vt:lpstr>Swap3MAnnual_MKT!QuoteStatic</vt:lpstr>
      <vt:lpstr>Swap3MSemiAnnual_MKT!QuoteStatic</vt:lpstr>
      <vt:lpstr>Swap6M_MKT!QuoteStatic</vt:lpstr>
      <vt:lpstr>Swaps1M_MKT!QuoteStatic</vt:lpstr>
      <vt:lpstr>SwapsIMMDated_MKT!QuoteStatic</vt:lpstr>
      <vt:lpstr>GBPSTD_STD!QuoteSuffix</vt:lpstr>
      <vt:lpstr>GeneralSettings_STD!QuoteSuffix</vt:lpstr>
      <vt:lpstr>QuoteSuffix</vt:lpstr>
      <vt:lpstr>FirstLegAdmortization_IRS!Rate</vt:lpstr>
      <vt:lpstr>SecondLegAdmortization_IRS!Rate</vt:lpstr>
      <vt:lpstr>GBPSTD_STD!RateHelpers</vt:lpstr>
      <vt:lpstr>RateHelpersSTD</vt:lpstr>
      <vt:lpstr>RateTickValue</vt:lpstr>
      <vt:lpstr>ReutersRtMode</vt:lpstr>
      <vt:lpstr>FirstLegAdmortization_IRS!Schedule</vt:lpstr>
      <vt:lpstr>SecondLegAdmortization_IRS!Schedule</vt:lpstr>
      <vt:lpstr>SecondLegCF</vt:lpstr>
      <vt:lpstr>Calibration_BS!SettlementDate</vt:lpstr>
      <vt:lpstr>FirstLegAdmortization_IRS!SettlementDate</vt:lpstr>
      <vt:lpstr>NPV_BS!SettlementDate</vt:lpstr>
      <vt:lpstr>Pricing_IRS!SettlementDate</vt:lpstr>
      <vt:lpstr>SecondLegAdmortization_IRS!SettlementDate</vt:lpstr>
      <vt:lpstr>Settlementdate</vt:lpstr>
      <vt:lpstr>FirstLegAdmortization_IRS!Step</vt:lpstr>
      <vt:lpstr>SecondLegAdmortization_IRS!Step</vt:lpstr>
      <vt:lpstr>FirstLegAdmortization_IRS!StepDecrement</vt:lpstr>
      <vt:lpstr>SecondLegAdmortization_IRS!StepDecrement</vt:lpstr>
      <vt:lpstr>Swap3M4Y</vt:lpstr>
      <vt:lpstr>Swap6M4Y</vt:lpstr>
      <vt:lpstr>SwapID</vt:lpstr>
      <vt:lpstr>swapMaturityDate</vt:lpstr>
      <vt:lpstr>swapStartDate</vt:lpstr>
      <vt:lpstr>LiborSwapIsda_MKT!Traits</vt:lpstr>
      <vt:lpstr>BasisSwap1MxM_MKT!Trigger</vt:lpstr>
      <vt:lpstr>BasisSwap3M6M_MKT!Trigger</vt:lpstr>
      <vt:lpstr>BasisSwapxM12M_MKT!Trigger</vt:lpstr>
      <vt:lpstr>Calibration_BS!Trigger</vt:lpstr>
      <vt:lpstr>Deposits_MKT!Trigger</vt:lpstr>
      <vt:lpstr>FRA_MKT!Trigger</vt:lpstr>
      <vt:lpstr>Futures3M_MKT!Trigger</vt:lpstr>
      <vt:lpstr>FuturesHWConvAdj_MKT!Trigger</vt:lpstr>
      <vt:lpstr>GBPLibor_MKT!Trigger</vt:lpstr>
      <vt:lpstr>GBPSTD_STD!Trigger</vt:lpstr>
      <vt:lpstr>GeneralSettings_MKT!Trigger</vt:lpstr>
      <vt:lpstr>GeneralSettings_STD!Trigger</vt:lpstr>
      <vt:lpstr>IMMFra_MKT!Trigger</vt:lpstr>
      <vt:lpstr>'IMMFra6M _MKT'!Trigger</vt:lpstr>
      <vt:lpstr>LiborSwapIsda_MKT!Trigger</vt:lpstr>
      <vt:lpstr>NPV_BS!Trigger</vt:lpstr>
      <vt:lpstr>OIS_MKT!Trigger</vt:lpstr>
      <vt:lpstr>Pricing_IRS!Trigger</vt:lpstr>
      <vt:lpstr>Swap3MAnnual_MKT!Trigger</vt:lpstr>
      <vt:lpstr>Swap3MSemiAnnual_MKT!Trigger</vt:lpstr>
      <vt:lpstr>Swap6M_MKT!Trigger</vt:lpstr>
      <vt:lpstr>Swaps1M_MKT!Trigger</vt:lpstr>
      <vt:lpstr>SwapsIMMDated_MKT!Trigger</vt:lpstr>
      <vt:lpstr>BasisSwap1MxM_MKT!Trigger2</vt:lpstr>
      <vt:lpstr>BasisSwap3M6M_MKT!Trigger2</vt:lpstr>
      <vt:lpstr>BasisSwapxM12M_MKT!Trigger2</vt:lpstr>
      <vt:lpstr>Calibration_BS!Trigger2</vt:lpstr>
      <vt:lpstr>Deposits_MKT!Trigger2</vt:lpstr>
      <vt:lpstr>FRA_MKT!Trigger2</vt:lpstr>
      <vt:lpstr>Futures3M_MKT!Trigger2</vt:lpstr>
      <vt:lpstr>FuturesHWConvAdj_MKT!Trigger2</vt:lpstr>
      <vt:lpstr>GBPLibor_MKT!Trigger2</vt:lpstr>
      <vt:lpstr>GBPSTD_STD!Trigger2</vt:lpstr>
      <vt:lpstr>GeneralSettings_MKT!Trigger2</vt:lpstr>
      <vt:lpstr>GeneralSettings_STD!Trigger2</vt:lpstr>
      <vt:lpstr>IMMFra_MKT!Trigger2</vt:lpstr>
      <vt:lpstr>'IMMFra6M _MKT'!Trigger2</vt:lpstr>
      <vt:lpstr>LiborSwapIsda_MKT!Trigger2</vt:lpstr>
      <vt:lpstr>NPV_BS!Trigger2</vt:lpstr>
      <vt:lpstr>OIS_MKT!Trigger2</vt:lpstr>
      <vt:lpstr>Pricing_IRS!Trigger2</vt:lpstr>
      <vt:lpstr>Swap3MAnnual_MKT!Trigger2</vt:lpstr>
      <vt:lpstr>Swap3MSemiAnnual_MKT!Trigger2</vt:lpstr>
      <vt:lpstr>Swap6M_MKT!Trigger2</vt:lpstr>
      <vt:lpstr>Swaps1M_MKT!Trigger2</vt:lpstr>
      <vt:lpstr>SwapsIMMDated_MKT!Trigger2</vt:lpstr>
      <vt:lpstr>TriggerCounter</vt:lpstr>
      <vt:lpstr>FirstLegAdmortization_IRS!Type</vt:lpstr>
      <vt:lpstr>SecondLegAdmortization_IRS!Type</vt:lpstr>
      <vt:lpstr>type</vt:lpstr>
      <vt:lpstr>Futures3M_MKT!Volatility</vt:lpstr>
      <vt:lpstr>YieldCurve_STD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2013-12-09T23:24:41Z</dcterms:created>
  <dcterms:modified xsi:type="dcterms:W3CDTF">2016-01-08T20:35:47Z</dcterms:modified>
</cp:coreProperties>
</file>