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硕研资料\搬砖\戴师兄\"/>
    </mc:Choice>
  </mc:AlternateContent>
  <xr:revisionPtr revIDLastSave="0" documentId="13_ncr:1_{65CFB329-F844-4536-B043-07E4AC10344D}" xr6:coauthVersionLast="47" xr6:coauthVersionMax="47" xr10:uidLastSave="{00000000-0000-0000-0000-000000000000}"/>
  <bookViews>
    <workbookView xWindow="-108" yWindow="-108" windowWidth="23256" windowHeight="12576" xr2:uid="{99822980-F8CD-4ECD-A6BE-2FBC74B9C9A6}"/>
  </bookViews>
  <sheets>
    <sheet name="周报最终" sheetId="16" r:id="rId1"/>
    <sheet name="拌客源数据1-8月" sheetId="2" r:id="rId2"/>
    <sheet name="Sheet1" sheetId="31" r:id="rId3"/>
  </sheets>
  <definedNames>
    <definedName name="_xlnm._FilterDatabase" localSheetId="1" hidden="1">'拌客源数据1-8月'!$A$1:$X$562</definedName>
    <definedName name="切片器_平台i">#N/A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8" i="16" l="1"/>
  <c r="G7" i="16" s="1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C26" i="16"/>
  <c r="C27" i="16"/>
  <c r="C28" i="16"/>
  <c r="C29" i="16"/>
  <c r="C30" i="16"/>
  <c r="C31" i="16"/>
  <c r="C25" i="16"/>
  <c r="E25" i="16" s="1"/>
  <c r="D13" i="16"/>
  <c r="F13" i="16"/>
  <c r="G13" i="16"/>
  <c r="D14" i="16"/>
  <c r="F14" i="16"/>
  <c r="G14" i="16"/>
  <c r="D15" i="16"/>
  <c r="F15" i="16"/>
  <c r="G15" i="16"/>
  <c r="D16" i="16"/>
  <c r="F16" i="16"/>
  <c r="G16" i="16"/>
  <c r="D17" i="16"/>
  <c r="F17" i="16"/>
  <c r="G17" i="16"/>
  <c r="D18" i="16"/>
  <c r="F18" i="16"/>
  <c r="G18" i="16"/>
  <c r="D19" i="16"/>
  <c r="F19" i="16"/>
  <c r="G19" i="16"/>
  <c r="C14" i="16"/>
  <c r="H26" i="16" s="1"/>
  <c r="C15" i="16"/>
  <c r="H27" i="16" s="1"/>
  <c r="C16" i="16"/>
  <c r="C17" i="16"/>
  <c r="C18" i="16"/>
  <c r="H30" i="16" s="1"/>
  <c r="C19" i="16"/>
  <c r="H31" i="16" s="1"/>
  <c r="C13" i="16"/>
  <c r="H25" i="16" s="1"/>
  <c r="J17" i="16"/>
  <c r="J15" i="16"/>
  <c r="J13" i="16"/>
  <c r="B26" i="16"/>
  <c r="B27" i="16"/>
  <c r="B28" i="16"/>
  <c r="B29" i="16"/>
  <c r="B30" i="16"/>
  <c r="B31" i="16"/>
  <c r="B25" i="16"/>
  <c r="A26" i="16"/>
  <c r="A27" i="16"/>
  <c r="A28" i="16"/>
  <c r="A29" i="16"/>
  <c r="A30" i="16"/>
  <c r="A31" i="16"/>
  <c r="A25" i="16"/>
  <c r="D1" i="16"/>
  <c r="B1" i="16"/>
  <c r="A15" i="16"/>
  <c r="A16" i="16"/>
  <c r="A17" i="16" s="1"/>
  <c r="A18" i="16" s="1"/>
  <c r="A19" i="16" s="1"/>
  <c r="A14" i="16"/>
  <c r="G25" i="16" l="1"/>
  <c r="G30" i="16"/>
  <c r="E31" i="16"/>
  <c r="E27" i="16"/>
  <c r="G29" i="16"/>
  <c r="G28" i="16"/>
  <c r="E26" i="16"/>
  <c r="E16" i="16"/>
  <c r="E15" i="16"/>
  <c r="H15" i="16"/>
  <c r="G31" i="16"/>
  <c r="G27" i="16"/>
  <c r="E17" i="16"/>
  <c r="G26" i="16"/>
  <c r="E14" i="16"/>
  <c r="E30" i="16"/>
  <c r="G20" i="16"/>
  <c r="E19" i="16"/>
  <c r="F20" i="16"/>
  <c r="A9" i="16" s="1"/>
  <c r="B9" i="16" s="1"/>
  <c r="E29" i="16"/>
  <c r="D32" i="16"/>
  <c r="D20" i="16"/>
  <c r="C9" i="16" s="1"/>
  <c r="D9" i="16" s="1"/>
  <c r="H17" i="16"/>
  <c r="H16" i="16"/>
  <c r="E18" i="16"/>
  <c r="E28" i="16"/>
  <c r="H29" i="16"/>
  <c r="H14" i="16"/>
  <c r="H28" i="16"/>
  <c r="C32" i="16"/>
  <c r="H13" i="16"/>
  <c r="F32" i="16"/>
  <c r="E13" i="16"/>
  <c r="H19" i="16"/>
  <c r="C20" i="16"/>
  <c r="H18" i="16"/>
  <c r="E32" i="16" l="1"/>
  <c r="C6" i="16" s="1"/>
  <c r="A6" i="16"/>
  <c r="G32" i="16"/>
  <c r="E6" i="16" s="1"/>
  <c r="E20" i="16"/>
  <c r="E9" i="16" s="1"/>
  <c r="F9" i="16" s="1"/>
  <c r="H32" i="16"/>
  <c r="H20" i="16"/>
</calcChain>
</file>

<file path=xl/sharedStrings.xml><?xml version="1.0" encoding="utf-8"?>
<sst xmlns="http://schemas.openxmlformats.org/spreadsheetml/2006/main" count="4002" uniqueCount="95">
  <si>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</si>
  <si>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</si>
  <si>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</si>
  <si>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</si>
  <si>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</si>
  <si>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</si>
  <si>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</si>
  <si>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</si>
  <si>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</si>
  <si>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</si>
  <si>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</si>
  <si>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</si>
  <si>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</si>
  <si>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</si>
  <si>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</si>
  <si>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</si>
  <si>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</si>
  <si>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</si>
  <si>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</si>
  <si>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</si>
  <si>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</si>
  <si>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</si>
  <si>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</si>
  <si>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</si>
  <si>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</si>
  <si>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</si>
  <si>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</si>
  <si>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</si>
  <si>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</si>
  <si>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</si>
  <si>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</si>
  <si>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</si>
  <si>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</si>
  <si>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</si>
  <si>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</si>
  <si>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</si>
  <si>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</si>
  <si>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</si>
  <si>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</si>
  <si>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</si>
  <si>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</si>
  <si>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</si>
  <si>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</si>
  <si>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</si>
  <si>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</si>
  <si>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</si>
  <si>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</si>
  <si>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</si>
  <si>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</si>
  <si>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</si>
  <si>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</si>
  <si>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</si>
  <si>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</si>
  <si>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</si>
  <si>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</si>
  <si>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</si>
  <si>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</si>
  <si>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周累计</t>
    <phoneticPr fontId="18" type="noConversion"/>
  </si>
  <si>
    <t>曝光人数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</si>
  <si>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</si>
  <si>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</si>
  <si>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</si>
  <si>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</si>
  <si>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</si>
  <si>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</si>
  <si>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</si>
  <si>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</si>
  <si>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总计</t>
    <phoneticPr fontId="18" type="noConversion"/>
  </si>
  <si>
    <t>过程指标</t>
    <phoneticPr fontId="18" type="noConversion"/>
  </si>
  <si>
    <t>品牌ID</t>
    <phoneticPr fontId="18" type="noConversion"/>
  </si>
  <si>
    <t>行标签</t>
  </si>
  <si>
    <t>总计</t>
  </si>
  <si>
    <t>求和项:商家实收</t>
  </si>
  <si>
    <t>蛙小辣火锅杯（总账号）</t>
    <phoneticPr fontId="18" type="noConversion"/>
  </si>
  <si>
    <t>GMV总和</t>
  </si>
  <si>
    <t>(全部)</t>
  </si>
  <si>
    <t>20年8月第二周</t>
    <phoneticPr fontId="18" type="noConversion"/>
  </si>
  <si>
    <t>星期</t>
    <phoneticPr fontId="18" type="noConversion"/>
  </si>
  <si>
    <t>至</t>
    <phoneticPr fontId="18" type="noConversion"/>
  </si>
  <si>
    <t>GMV</t>
    <phoneticPr fontId="18" type="noConversion"/>
  </si>
  <si>
    <t>商家实收</t>
    <phoneticPr fontId="18" type="noConversion"/>
  </si>
  <si>
    <t>到手率</t>
    <phoneticPr fontId="18" type="noConversion"/>
  </si>
  <si>
    <t>有效订单</t>
    <phoneticPr fontId="18" type="noConversion"/>
  </si>
  <si>
    <t>无效订单</t>
    <phoneticPr fontId="18" type="noConversion"/>
  </si>
  <si>
    <t>客单价</t>
    <phoneticPr fontId="18" type="noConversion"/>
  </si>
  <si>
    <t>曝光人数</t>
    <phoneticPr fontId="18" type="noConversion"/>
  </si>
  <si>
    <t>进店人数</t>
    <phoneticPr fontId="18" type="noConversion"/>
  </si>
  <si>
    <t>进店转化率</t>
    <phoneticPr fontId="18" type="noConversion"/>
  </si>
  <si>
    <t>下单人数</t>
    <phoneticPr fontId="18" type="noConversion"/>
  </si>
  <si>
    <t>下单转化率</t>
    <phoneticPr fontId="18" type="noConversion"/>
  </si>
  <si>
    <t>营销占比</t>
    <phoneticPr fontId="18" type="noConversion"/>
  </si>
  <si>
    <t>日期列</t>
    <phoneticPr fontId="18" type="noConversion"/>
  </si>
  <si>
    <t>求和列</t>
    <phoneticPr fontId="18" type="noConversion"/>
  </si>
  <si>
    <t>平台列</t>
    <phoneticPr fontId="18" type="noConversion"/>
  </si>
  <si>
    <t>cpc/gmv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</si>
</sst>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[$-804]aaa;@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20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19" fillId="0" borderId="0" xfId="0" applyFont="1">
      <alignment vertical="center"/>
    </xf>
    <xf numFmtId="9" fontId="0" fillId="0" borderId="0" xfId="42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>
      <alignment vertical="center"/>
    </xf>
    <xf numFmtId="0" fontId="19" fillId="0" borderId="18" xfId="0" applyFont="1" applyBorder="1">
      <alignment vertical="center"/>
    </xf>
    <xf numFmtId="178" fontId="19" fillId="0" borderId="0" xfId="0" applyNumberFormat="1" applyFont="1">
      <alignment vertical="center"/>
    </xf>
    <xf numFmtId="10" fontId="19" fillId="0" borderId="0" xfId="42" applyNumberFormat="1" applyFont="1" applyBorder="1">
      <alignment vertical="center"/>
    </xf>
    <xf numFmtId="0" fontId="20" fillId="33" borderId="10" xfId="0" applyFont="1" applyFill="1" applyBorder="1">
      <alignment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14" fontId="19" fillId="0" borderId="13" xfId="0" applyNumberFormat="1" applyFont="1" applyBorder="1">
      <alignment vertical="center"/>
    </xf>
    <xf numFmtId="10" fontId="19" fillId="0" borderId="14" xfId="42" applyNumberFormat="1" applyFont="1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10" fontId="19" fillId="0" borderId="16" xfId="42" applyNumberFormat="1" applyFont="1" applyBorder="1">
      <alignment vertical="center"/>
    </xf>
    <xf numFmtId="10" fontId="19" fillId="0" borderId="17" xfId="42" applyNumberFormat="1" applyFont="1" applyBorder="1">
      <alignment vertical="center"/>
    </xf>
    <xf numFmtId="0" fontId="19" fillId="0" borderId="10" xfId="0" applyFont="1" applyBorder="1">
      <alignment vertical="center"/>
    </xf>
    <xf numFmtId="2" fontId="19" fillId="0" borderId="14" xfId="0" applyNumberFormat="1" applyFont="1" applyBorder="1">
      <alignment vertical="center"/>
    </xf>
    <xf numFmtId="2" fontId="19" fillId="0" borderId="17" xfId="0" applyNumberFormat="1" applyFont="1" applyBorder="1">
      <alignment vertical="center"/>
    </xf>
    <xf numFmtId="10" fontId="19" fillId="0" borderId="16" xfId="0" applyNumberFormat="1" applyFont="1" applyBorder="1">
      <alignment vertical="center"/>
    </xf>
    <xf numFmtId="0" fontId="19" fillId="0" borderId="17" xfId="0" applyFont="1" applyBorder="1">
      <alignment vertical="center"/>
    </xf>
    <xf numFmtId="0" fontId="19" fillId="0" borderId="2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4" fontId="19" fillId="0" borderId="12" xfId="0" applyNumberFormat="1" applyFont="1" applyBorder="1" applyAlignment="1">
      <alignment horizontal="center" vertical="center"/>
    </xf>
    <xf numFmtId="0" fontId="19" fillId="0" borderId="19" xfId="0" applyFont="1" applyBorder="1">
      <alignment vertical="center"/>
    </xf>
    <xf numFmtId="0" fontId="21" fillId="0" borderId="18" xfId="0" applyFont="1" applyBorder="1">
      <alignment vertical="center"/>
    </xf>
    <xf numFmtId="0" fontId="19" fillId="0" borderId="18" xfId="0" applyFont="1" applyBorder="1" applyAlignment="1">
      <alignment horizontal="left" vertical="center"/>
    </xf>
    <xf numFmtId="9" fontId="19" fillId="0" borderId="18" xfId="42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b/>
        <i val="0"/>
        <u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7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[周报分析及可视化.xlsx]Sheet1!数据透视表1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GMV总和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48BC-A022-1D7D8905F37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C-48BC-A022-1D7D890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483440"/>
        <c:axId val="764481640"/>
      </c:barChart>
      <c:catAx>
        <c:axId val="7644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481640"/>
        <c:crosses val="autoZero"/>
        <c:auto val="1"/>
        <c:lblAlgn val="ctr"/>
        <c:lblOffset val="100"/>
        <c:noMultiLvlLbl val="0"/>
      </c:catAx>
      <c:valAx>
        <c:axId val="7644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4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[周报分析及可视化.xlsx]Sheet1!数据透视表1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GMV总和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0-4871-BE74-E4D92E43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39552"/>
        <c:axId val="767938832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0-4871-BE74-E4D92E43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39552"/>
        <c:axId val="767938832"/>
      </c:lineChart>
      <c:catAx>
        <c:axId val="7679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938832"/>
        <c:crosses val="autoZero"/>
        <c:auto val="1"/>
        <c:lblAlgn val="ctr"/>
        <c:lblOffset val="100"/>
        <c:noMultiLvlLbl val="0"/>
      </c:catAx>
      <c:valAx>
        <c:axId val="7679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9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1</xdr:row>
      <xdr:rowOff>68580</xdr:rowOff>
    </xdr:from>
    <xdr:to>
      <xdr:col>7</xdr:col>
      <xdr:colOff>312420</xdr:colOff>
      <xdr:row>14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">
              <a:extLst>
                <a:ext uri="{FF2B5EF4-FFF2-40B4-BE49-F238E27FC236}">
                  <a16:creationId xmlns:a16="http://schemas.microsoft.com/office/drawing/2014/main" id="{F3FC0A6F-21CB-CF1B-FDA8-AAFEE636A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9760" y="24384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426720</xdr:colOff>
      <xdr:row>9</xdr:row>
      <xdr:rowOff>72390</xdr:rowOff>
    </xdr:from>
    <xdr:to>
      <xdr:col>3</xdr:col>
      <xdr:colOff>1272540</xdr:colOff>
      <xdr:row>25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9BE136-A716-8660-E523-E454D070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14</xdr:row>
      <xdr:rowOff>102870</xdr:rowOff>
    </xdr:from>
    <xdr:to>
      <xdr:col>11</xdr:col>
      <xdr:colOff>533400</xdr:colOff>
      <xdr:row>30</xdr:row>
      <xdr:rowOff>41910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308CC8-D4CD-3F1F-8BB3-2C126E44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 count="2">
        <s v="eleme"/>
        <s v="meituan"/>
      </sharedItems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x v="0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x v="1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x v="0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x v="0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x v="0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x v="1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x v="0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x v="0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x v="0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x v="0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x v="0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x v="0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x v="1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x v="0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x v="0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x v="0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x v="0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x v="0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x v="0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x v="0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x v="0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x v="0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x v="0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x v="0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x v="0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x v="0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x v="0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x v="0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x v="0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x v="0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x v="0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x v="0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x v="0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x v="0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x v="0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x v="0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x v="0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x v="0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x v="0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x v="0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x v="0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x v="0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x v="0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x v="0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x v="1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x v="0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x v="1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x v="0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x v="1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x v="0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x v="1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x v="0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x v="0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x v="0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x v="0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x v="1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x v="0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x v="1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x v="0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x v="1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x v="0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x v="1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x v="1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x v="0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x v="0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x v="1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x v="1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x v="0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x v="0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x v="1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x v="0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x v="1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x v="0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x v="1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x v="0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x v="1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x v="0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x v="1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x v="0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x v="1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x v="0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x v="1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x v="0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x v="1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x v="0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x v="1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x v="0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x v="1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x v="0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x v="1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x v="1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x v="0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x v="0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x v="0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x v="1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x v="0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x v="1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x v="0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x v="0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x v="1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x v="1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x v="0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x v="0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x v="1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x v="1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x v="0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x v="0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x v="1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x v="1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x v="0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x v="0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x v="1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x v="0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x v="0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x v="1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x v="0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x v="0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x v="1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x v="0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x v="0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x v="1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x v="0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x v="1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x v="1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x v="0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x v="1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x v="0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x v="1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x v="0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x v="1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x v="0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x v="1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x v="0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x v="0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x v="1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x v="0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x v="0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x v="1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x v="0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x v="0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x v="1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x v="0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x v="0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x v="0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x v="1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x v="0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x v="0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x v="1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x v="0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x v="0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x v="1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x v="0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x v="0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x v="1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x v="0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x v="0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x v="1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x v="0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x v="0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x v="1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x v="0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x v="0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x v="1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x v="0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x v="0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x v="1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x v="0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x v="0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x v="1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x v="0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x v="0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x v="1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x v="0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x v="0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x v="1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x v="0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x v="0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x v="1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x v="0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x v="0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x v="1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x v="0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x v="0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x v="1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x v="1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x v="0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x v="0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x v="1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x v="1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x v="0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x v="0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x v="1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x v="1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x v="0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x v="1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x v="0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x v="1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x v="0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x v="0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x v="1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x v="0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x v="0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x v="1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x v="0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x v="1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x v="0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x v="0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x v="1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x v="0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x v="0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x v="1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x v="0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x v="0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x v="1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x v="0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x v="0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x v="1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x v="0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x v="0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x v="1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x v="0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x v="1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x v="0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x v="1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x v="0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x v="1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x v="0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x v="1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x v="0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x v="0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x v="1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x v="0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x v="1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x v="0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x v="1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x v="0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x v="0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x v="1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x v="0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x v="0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x v="1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x v="0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x v="0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x v="1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x v="0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x v="0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x v="1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x v="0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x v="0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x v="1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x v="0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x v="0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x v="1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x v="0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x v="0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x v="1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x v="0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x v="0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x v="1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x v="0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x v="0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x v="1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x v="0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x v="0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x v="1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x v="0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x v="0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x v="1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x v="0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x v="0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x v="1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x v="0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x v="0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x v="1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x v="0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x v="0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x v="1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x v="0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x v="0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x v="1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x v="0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x v="0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x v="1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x v="0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x v="0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x v="1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x v="0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x v="0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x v="1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x v="0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x v="0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x v="1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x v="0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x v="0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x v="1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x v="0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x v="0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x v="1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x v="0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x v="0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x v="1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x v="0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x v="0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x v="1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x v="0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x v="0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x v="1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x v="0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x v="0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x v="1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x v="0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x v="0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x v="1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x v="0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x v="0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x v="1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x v="0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x v="0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x v="1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x v="0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x v="0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x v="1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x v="0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x v="0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x v="1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x v="0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x v="0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x v="1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x v="0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x v="0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x v="0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x v="0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x v="0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x v="0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x v="1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x v="0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x v="0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x v="1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x v="0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x v="0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x v="1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x v="0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x v="0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x v="1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x v="0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x v="0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x v="1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x v="0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x v="0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x v="1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x v="0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x v="0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x v="1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x v="0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x v="0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x v="1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x v="0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x v="0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x v="1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x v="0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x v="0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x v="1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x v="0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x v="0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x v="1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x v="0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x v="0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x v="1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x v="0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x v="0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x v="1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x v="0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x v="0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x v="1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x v="0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x v="0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x v="1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x v="0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x v="0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x v="1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x v="0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x v="0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x v="1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x v="0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x v="0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x v="1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x v="0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x v="0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x v="1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x v="0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x v="0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x v="1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x v="0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x v="0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x v="1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x v="0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x v="0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x v="1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x v="0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x v="0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x v="1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x v="0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x v="0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x v="1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x v="0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x v="1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x v="0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x v="0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x v="1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x v="0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x v="1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x v="0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x v="1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x v="0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x v="1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x v="0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x v="1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x v="0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x v="1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x v="0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x v="1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x v="0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x v="1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x v="0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x v="1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x v="0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x v="1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x v="0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x v="1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x v="0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x v="1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x v="0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x v="1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x v="0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x v="1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x v="0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x v="1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x v="0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x v="1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x v="0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x v="1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x v="0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x v="1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x v="0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x v="0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x v="1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x v="0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x v="0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x v="1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x v="0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x v="0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x v="1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x v="0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x v="0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x v="1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x v="0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x v="1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x v="0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x v="0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x v="1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x v="0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x v="1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x v="0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x v="1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x v="0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x v="1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x v="0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x v="1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x v="0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x v="1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x v="0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x v="1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x v="0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x v="1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x v="1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x v="0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x v="1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x v="1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x v="0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x v="1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x v="0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x v="1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x v="0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x v="1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x v="0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x v="1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x v="0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x v="1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x v="0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x v="1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x v="0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x v="1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x v="0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x v="1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x v="0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x v="1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x v="0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x v="1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x v="0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x v="1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x v="0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x v="1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x v="0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x v="1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x v="0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x v="1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x v="0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x v="1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x v="0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x v="1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x v="0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x v="1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x v="0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x v="1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x v="0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x v="1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x v="0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x v="1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x v="0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x v="1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x v="0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x v="1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x v="0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x v="1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x v="0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x v="1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x v="0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x v="1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x v="0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x v="1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x v="0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x v="1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x v="0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x v="1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x v="0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x v="1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x v="0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x v="1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x v="0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x v="1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x v="0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x v="1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x v="0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x v="1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x v="0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x v="1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x v="0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x v="1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x v="0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x v="1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x v="1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x v="0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x v="1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x v="0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x v="1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x v="0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x v="1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x v="0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x v="1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x v="0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x v="1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C7B36-6964-4FAD-853F-989E76B815B3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GMV总和" fld="9" baseField="4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8C559D4D-A4AF-4A58-A4BB-49886299EFA2}" sourceName="平台i">
  <pivotTables>
    <pivotTable tabId="31" name="数据透视表1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C409F2C7-C900-4787-B6EB-4BB3D8C958D2}" cache="切片器_平台i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J32"/>
  <sheetViews>
    <sheetView showGridLines="0" tabSelected="1" zoomScale="80" zoomScaleNormal="80" workbookViewId="0">
      <selection activeCell="O8" sqref="O8"/>
    </sheetView>
  </sheetViews>
  <sheetFormatPr defaultRowHeight="17.399999999999999" x14ac:dyDescent="0.25"/>
  <cols>
    <col min="1" max="1" width="15.6640625" style="5" bestFit="1" customWidth="1"/>
    <col min="2" max="2" width="12.21875" style="5" customWidth="1"/>
    <col min="3" max="3" width="11.88671875" style="5" customWidth="1"/>
    <col min="4" max="4" width="13.109375" style="5" bestFit="1" customWidth="1"/>
    <col min="5" max="6" width="12.33203125" style="5" customWidth="1"/>
    <col min="7" max="7" width="12.44140625" style="5" customWidth="1"/>
    <col min="8" max="8" width="11.109375" style="5" customWidth="1"/>
    <col min="10" max="10" width="9.109375" bestFit="1" customWidth="1"/>
  </cols>
  <sheetData>
    <row r="1" spans="1:10" s="2" customFormat="1" x14ac:dyDescent="0.25">
      <c r="A1" s="29" t="s">
        <v>56</v>
      </c>
      <c r="B1" s="30">
        <f>A13</f>
        <v>44053</v>
      </c>
      <c r="C1" s="31" t="s">
        <v>78</v>
      </c>
      <c r="D1" s="32">
        <f>A19</f>
        <v>44059</v>
      </c>
      <c r="E1" s="7"/>
      <c r="F1" s="7"/>
      <c r="G1" s="7"/>
      <c r="H1" s="7"/>
    </row>
    <row r="2" spans="1:10" ht="17.399999999999999" customHeight="1" x14ac:dyDescent="0.25">
      <c r="A2" s="37" t="s">
        <v>76</v>
      </c>
      <c r="B2" s="38"/>
      <c r="C2" s="38"/>
      <c r="D2" s="38"/>
      <c r="E2" s="38"/>
      <c r="F2" s="38"/>
      <c r="G2" s="38"/>
      <c r="H2" s="39"/>
    </row>
    <row r="3" spans="1:10" ht="17.399999999999999" customHeight="1" x14ac:dyDescent="0.25">
      <c r="A3" s="40"/>
      <c r="B3" s="41"/>
      <c r="C3" s="41"/>
      <c r="D3" s="41"/>
      <c r="E3" s="41"/>
      <c r="F3" s="41"/>
      <c r="G3" s="41"/>
      <c r="H3" s="42"/>
    </row>
    <row r="4" spans="1:10" x14ac:dyDescent="0.25">
      <c r="A4" s="8" t="s">
        <v>57</v>
      </c>
    </row>
    <row r="5" spans="1:10" x14ac:dyDescent="0.25">
      <c r="A5" s="29" t="s">
        <v>85</v>
      </c>
      <c r="B5" s="31"/>
      <c r="C5" s="31" t="s">
        <v>87</v>
      </c>
      <c r="D5" s="31"/>
      <c r="E5" s="31" t="s">
        <v>89</v>
      </c>
      <c r="F5" s="14"/>
      <c r="G5" s="35" t="s">
        <v>59</v>
      </c>
      <c r="H5" s="34" t="s">
        <v>27</v>
      </c>
    </row>
    <row r="6" spans="1:10" x14ac:dyDescent="0.25">
      <c r="A6" s="19">
        <f>C32</f>
        <v>7220</v>
      </c>
      <c r="B6" s="20"/>
      <c r="C6" s="26">
        <f>E32</f>
        <v>6.7867036011080337E-2</v>
      </c>
      <c r="D6" s="20"/>
      <c r="E6" s="26">
        <f>G32</f>
        <v>0.21020408163265306</v>
      </c>
      <c r="F6" s="27"/>
      <c r="G6" s="43" t="s">
        <v>60</v>
      </c>
      <c r="H6" s="44"/>
    </row>
    <row r="7" spans="1:10" x14ac:dyDescent="0.25">
      <c r="A7" s="8" t="s">
        <v>61</v>
      </c>
      <c r="G7" s="36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0.50107279999999998</v>
      </c>
      <c r="H7" s="36"/>
    </row>
    <row r="8" spans="1:10" x14ac:dyDescent="0.25">
      <c r="A8" s="29" t="s">
        <v>82</v>
      </c>
      <c r="B8" s="31"/>
      <c r="C8" s="31" t="s">
        <v>80</v>
      </c>
      <c r="D8" s="31"/>
      <c r="E8" s="31" t="s">
        <v>81</v>
      </c>
      <c r="F8" s="14"/>
      <c r="G8" s="28" t="s">
        <v>62</v>
      </c>
      <c r="H8" s="9">
        <f>IF($H$5="全部",200000,IF($H$5="美团",100000,50000))</f>
        <v>50000</v>
      </c>
    </row>
    <row r="9" spans="1:10" x14ac:dyDescent="0.25">
      <c r="A9" s="19">
        <f>F20</f>
        <v>105</v>
      </c>
      <c r="B9" s="20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-0.4</v>
      </c>
      <c r="C9" s="20">
        <f>D20</f>
        <v>2595.59</v>
      </c>
      <c r="D9" s="20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-0.19188834093003559</v>
      </c>
      <c r="E9" s="26">
        <f>E20</f>
        <v>0.37482201806245907</v>
      </c>
      <c r="F9" s="27">
        <f>E9/(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$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0.15053970592705168</v>
      </c>
      <c r="G9" s="33"/>
      <c r="H9" s="28"/>
    </row>
    <row r="11" spans="1:10" x14ac:dyDescent="0.25">
      <c r="A11" s="8" t="s">
        <v>63</v>
      </c>
      <c r="C11" s="5" t="s">
        <v>64</v>
      </c>
    </row>
    <row r="12" spans="1:10" x14ac:dyDescent="0.25">
      <c r="A12" s="23" t="s">
        <v>65</v>
      </c>
      <c r="B12" s="13" t="s">
        <v>77</v>
      </c>
      <c r="C12" s="13" t="s">
        <v>79</v>
      </c>
      <c r="D12" s="13" t="s">
        <v>80</v>
      </c>
      <c r="E12" s="13" t="s">
        <v>81</v>
      </c>
      <c r="F12" s="13" t="s">
        <v>82</v>
      </c>
      <c r="G12" s="13" t="s">
        <v>83</v>
      </c>
      <c r="H12" s="14" t="s">
        <v>84</v>
      </c>
      <c r="J12" s="5" t="s">
        <v>91</v>
      </c>
    </row>
    <row r="13" spans="1:10" x14ac:dyDescent="0.25">
      <c r="A13" s="17">
        <v>44053</v>
      </c>
      <c r="B13" s="10">
        <v>44053</v>
      </c>
      <c r="C13" s="5">
        <f>IF($H$5="全部",SUMIF(INDEX('拌客源数据1-8月'!$A:$X,0,MATCH($A$12,'拌客源数据1-8月'!$1:$1,0)),$A13,INDEX('拌客源数据1-8月'!$A:$X,0,MATCH(C$12,'拌客源数据1-8月'!$1:$1,0))),SUMIFS(INDEX('拌客源数据1-8月'!$A:$X,0,MATCH(C$12,'拌客源数据1-8月'!$1:$1,0)),INDEX('拌客源数据1-8月'!$A:$X,0,MATCH($A$12,'拌客源数据1-8月'!$1:$1,0)),$A13,INDEX('拌客源数据1-8月'!$A:$X,0,MATCH("平台i",'拌客源数据1-8月'!$1:$1,0)),$H$5))</f>
        <v>695.55</v>
      </c>
      <c r="D13" s="5">
        <f>IF($H$5="全部",SUMIF(INDEX('拌客源数据1-8月'!$A:$X,0,MATCH($A$12,'拌客源数据1-8月'!$1:$1,0)),$A13,INDEX('拌客源数据1-8月'!$A:$X,0,MATCH(D$12,'拌客源数据1-8月'!$1:$1,0))),SUMIFS(INDEX('拌客源数据1-8月'!$A:$X,0,MATCH(D$12,'拌客源数据1-8月'!$1:$1,0)),INDEX('拌客源数据1-8月'!$A:$X,0,MATCH($A$12,'拌客源数据1-8月'!$1:$1,0)),$A13,INDEX('拌客源数据1-8月'!$A:$X,0,MATCH("平台i",'拌客源数据1-8月'!$1:$1,0)),$H$5))</f>
        <v>268.69</v>
      </c>
      <c r="E13" s="11">
        <f>D13/C13</f>
        <v>0.38629861260872694</v>
      </c>
      <c r="F13" s="5">
        <f>IF($H$5="全部",SUMIF(INDEX('拌客源数据1-8月'!$A:$X,0,MATCH($A$12,'拌客源数据1-8月'!$1:$1,0)),$A13,INDEX('拌客源数据1-8月'!$A:$X,0,MATCH(F$12,'拌客源数据1-8月'!$1:$1,0))),SUMIFS(INDEX('拌客源数据1-8月'!$A:$X,0,MATCH(F$12,'拌客源数据1-8月'!$1:$1,0)),INDEX('拌客源数据1-8月'!$A:$X,0,MATCH($A$12,'拌客源数据1-8月'!$1:$1,0)),$A13,INDEX('拌客源数据1-8月'!$A:$X,0,MATCH("平台i",'拌客源数据1-8月'!$1:$1,0)),$H$5))</f>
        <v>10</v>
      </c>
      <c r="G13" s="5">
        <f>IF($H$5="全部",SUMIF(INDEX('拌客源数据1-8月'!$A:$X,0,MATCH($A$12,'拌客源数据1-8月'!$1:$1,0)),$A13,INDEX('拌客源数据1-8月'!$A:$X,0,MATCH(G$12,'拌客源数据1-8月'!$1:$1,0))),SUMIFS(INDEX('拌客源数据1-8月'!$A:$X,0,MATCH(G$12,'拌客源数据1-8月'!$1:$1,0)),INDEX('拌客源数据1-8月'!$A:$X,0,MATCH($A$12,'拌客源数据1-8月'!$1:$1,0)),$A13,INDEX('拌客源数据1-8月'!$A:$X,0,MATCH("平台i",'拌客源数据1-8月'!$1:$1,0)),$H$5))</f>
        <v>0</v>
      </c>
      <c r="H13" s="24">
        <f>C13/F13</f>
        <v>69.554999999999993</v>
      </c>
      <c r="J13">
        <f>INDEX('拌客源数据1-8月'!$A:$X,0,MATCH($A$12,'拌客源数据1-8月'!$1:$1,0))</f>
        <v>43834</v>
      </c>
    </row>
    <row r="14" spans="1:10" x14ac:dyDescent="0.25">
      <c r="A14" s="17">
        <f>A13+1</f>
        <v>44054</v>
      </c>
      <c r="B14" s="10">
        <v>44054</v>
      </c>
      <c r="C14" s="5">
        <f>IF($H$5="全部",SUMIF(INDEX('拌客源数据1-8月'!$A:$X,0,MATCH($A$12,'拌客源数据1-8月'!$1:$1,0)),$A14,INDEX('拌客源数据1-8月'!$A:$X,0,MATCH(C$12,'拌客源数据1-8月'!$1:$1,0))),SUMIFS(INDEX('拌客源数据1-8月'!$A:$X,0,MATCH(C$12,'拌客源数据1-8月'!$1:$1,0)),INDEX('拌客源数据1-8月'!$A:$X,0,MATCH($A$12,'拌客源数据1-8月'!$1:$1,0)),$A14,INDEX('拌客源数据1-8月'!$A:$X,0,MATCH("平台i",'拌客源数据1-8月'!$1:$1,0)),$H$5))</f>
        <v>1107.25</v>
      </c>
      <c r="D14" s="5">
        <f>IF($H$5="全部",SUMIF(INDEX('拌客源数据1-8月'!$A:$X,0,MATCH($A$12,'拌客源数据1-8月'!$1:$1,0)),$A14,INDEX('拌客源数据1-8月'!$A:$X,0,MATCH(D$12,'拌客源数据1-8月'!$1:$1,0))),SUMIFS(INDEX('拌客源数据1-8月'!$A:$X,0,MATCH(D$12,'拌客源数据1-8月'!$1:$1,0)),INDEX('拌客源数据1-8月'!$A:$X,0,MATCH($A$12,'拌客源数据1-8月'!$1:$1,0)),$A14,INDEX('拌客源数据1-8月'!$A:$X,0,MATCH("平台i",'拌客源数据1-8月'!$1:$1,0)),$H$5))</f>
        <v>503.36</v>
      </c>
      <c r="E14" s="11">
        <f t="shared" ref="E14:E20" si="0">D14/C14</f>
        <v>0.45460374802438475</v>
      </c>
      <c r="F14" s="5">
        <f>IF($H$5="全部",SUMIF(INDEX('拌客源数据1-8月'!$A:$X,0,MATCH($A$12,'拌客源数据1-8月'!$1:$1,0)),$A14,INDEX('拌客源数据1-8月'!$A:$X,0,MATCH(F$12,'拌客源数据1-8月'!$1:$1,0))),SUMIFS(INDEX('拌客源数据1-8月'!$A:$X,0,MATCH(F$12,'拌客源数据1-8月'!$1:$1,0)),INDEX('拌客源数据1-8月'!$A:$X,0,MATCH($A$12,'拌客源数据1-8月'!$1:$1,0)),$A14,INDEX('拌客源数据1-8月'!$A:$X,0,MATCH("平台i",'拌客源数据1-8月'!$1:$1,0)),$H$5))</f>
        <v>13</v>
      </c>
      <c r="G14" s="5">
        <f>IF($H$5="全部",SUMIF(INDEX('拌客源数据1-8月'!$A:$X,0,MATCH($A$12,'拌客源数据1-8月'!$1:$1,0)),$A14,INDEX('拌客源数据1-8月'!$A:$X,0,MATCH(G$12,'拌客源数据1-8月'!$1:$1,0))),SUMIFS(INDEX('拌客源数据1-8月'!$A:$X,0,MATCH(G$12,'拌客源数据1-8月'!$1:$1,0)),INDEX('拌客源数据1-8月'!$A:$X,0,MATCH($A$12,'拌客源数据1-8月'!$1:$1,0)),$A14,INDEX('拌客源数据1-8月'!$A:$X,0,MATCH("平台i",'拌客源数据1-8月'!$1:$1,0)),$H$5))</f>
        <v>1</v>
      </c>
      <c r="H14" s="24">
        <f t="shared" ref="H14:H20" si="1">C14/F14</f>
        <v>85.17307692307692</v>
      </c>
      <c r="J14" t="s">
        <v>92</v>
      </c>
    </row>
    <row r="15" spans="1:10" x14ac:dyDescent="0.25">
      <c r="A15" s="17">
        <f t="shared" ref="A15:A19" si="2">A14+1</f>
        <v>44055</v>
      </c>
      <c r="B15" s="10">
        <v>44055</v>
      </c>
      <c r="C15" s="5">
        <f>IF($H$5="全部",SUMIF(INDEX('拌客源数据1-8月'!$A:$X,0,MATCH($A$12,'拌客源数据1-8月'!$1:$1,0)),$A15,INDEX('拌客源数据1-8月'!$A:$X,0,MATCH(C$12,'拌客源数据1-8月'!$1:$1,0))),SUMIFS(INDEX('拌客源数据1-8月'!$A:$X,0,MATCH(C$12,'拌客源数据1-8月'!$1:$1,0)),INDEX('拌客源数据1-8月'!$A:$X,0,MATCH($A$12,'拌客源数据1-8月'!$1:$1,0)),$A15,INDEX('拌客源数据1-8月'!$A:$X,0,MATCH("平台i",'拌客源数据1-8月'!$1:$1,0)),$H$5))</f>
        <v>875.68</v>
      </c>
      <c r="D15" s="5">
        <f>IF($H$5="全部",SUMIF(INDEX('拌客源数据1-8月'!$A:$X,0,MATCH($A$12,'拌客源数据1-8月'!$1:$1,0)),$A15,INDEX('拌客源数据1-8月'!$A:$X,0,MATCH(D$12,'拌客源数据1-8月'!$1:$1,0))),SUMIFS(INDEX('拌客源数据1-8月'!$A:$X,0,MATCH(D$12,'拌客源数据1-8月'!$1:$1,0)),INDEX('拌客源数据1-8月'!$A:$X,0,MATCH($A$12,'拌客源数据1-8月'!$1:$1,0)),$A15,INDEX('拌客源数据1-8月'!$A:$X,0,MATCH("平台i",'拌客源数据1-8月'!$1:$1,0)),$H$5))</f>
        <v>314.57</v>
      </c>
      <c r="E15" s="11">
        <f t="shared" si="0"/>
        <v>0.35922939886716609</v>
      </c>
      <c r="F15" s="5">
        <f>IF($H$5="全部",SUMIF(INDEX('拌客源数据1-8月'!$A:$X,0,MATCH($A$12,'拌客源数据1-8月'!$1:$1,0)),$A15,INDEX('拌客源数据1-8月'!$A:$X,0,MATCH(F$12,'拌客源数据1-8月'!$1:$1,0))),SUMIFS(INDEX('拌客源数据1-8月'!$A:$X,0,MATCH(F$12,'拌客源数据1-8月'!$1:$1,0)),INDEX('拌客源数据1-8月'!$A:$X,0,MATCH($A$12,'拌客源数据1-8月'!$1:$1,0)),$A15,INDEX('拌客源数据1-8月'!$A:$X,0,MATCH("平台i",'拌客源数据1-8月'!$1:$1,0)),$H$5))</f>
        <v>16</v>
      </c>
      <c r="G15" s="5">
        <f>IF($H$5="全部",SUMIF(INDEX('拌客源数据1-8月'!$A:$X,0,MATCH($A$12,'拌客源数据1-8月'!$1:$1,0)),$A15,INDEX('拌客源数据1-8月'!$A:$X,0,MATCH(G$12,'拌客源数据1-8月'!$1:$1,0))),SUMIFS(INDEX('拌客源数据1-8月'!$A:$X,0,MATCH(G$12,'拌客源数据1-8月'!$1:$1,0)),INDEX('拌客源数据1-8月'!$A:$X,0,MATCH($A$12,'拌客源数据1-8月'!$1:$1,0)),$A15,INDEX('拌客源数据1-8月'!$A:$X,0,MATCH("平台i",'拌客源数据1-8月'!$1:$1,0)),$H$5))</f>
        <v>0</v>
      </c>
      <c r="H15" s="24">
        <f t="shared" si="1"/>
        <v>54.73</v>
      </c>
      <c r="J15">
        <f>INDEX('拌客源数据1-8月'!$A:$X,0,MATCH(C$12,'拌客源数据1-8月'!$1:$1,0))</f>
        <v>1531</v>
      </c>
    </row>
    <row r="16" spans="1:10" x14ac:dyDescent="0.25">
      <c r="A16" s="17">
        <f t="shared" si="2"/>
        <v>44056</v>
      </c>
      <c r="B16" s="10">
        <v>44056</v>
      </c>
      <c r="C16" s="5">
        <f>IF($H$5="全部",SUMIF(INDEX('拌客源数据1-8月'!$A:$X,0,MATCH($A$12,'拌客源数据1-8月'!$1:$1,0)),$A16,INDEX('拌客源数据1-8月'!$A:$X,0,MATCH(C$12,'拌客源数据1-8月'!$1:$1,0))),SUMIFS(INDEX('拌客源数据1-8月'!$A:$X,0,MATCH(C$12,'拌客源数据1-8月'!$1:$1,0)),INDEX('拌客源数据1-8月'!$A:$X,0,MATCH($A$12,'拌客源数据1-8月'!$1:$1,0)),$A16,INDEX('拌客源数据1-8月'!$A:$X,0,MATCH("平台i",'拌客源数据1-8月'!$1:$1,0)),$H$5))</f>
        <v>760.49</v>
      </c>
      <c r="D16" s="5">
        <f>IF($H$5="全部",SUMIF(INDEX('拌客源数据1-8月'!$A:$X,0,MATCH($A$12,'拌客源数据1-8月'!$1:$1,0)),$A16,INDEX('拌客源数据1-8月'!$A:$X,0,MATCH(D$12,'拌客源数据1-8月'!$1:$1,0))),SUMIFS(INDEX('拌客源数据1-8月'!$A:$X,0,MATCH(D$12,'拌客源数据1-8月'!$1:$1,0)),INDEX('拌客源数据1-8月'!$A:$X,0,MATCH($A$12,'拌客源数据1-8月'!$1:$1,0)),$A16,INDEX('拌客源数据1-8月'!$A:$X,0,MATCH("平台i",'拌客源数据1-8月'!$1:$1,0)),$H$5))</f>
        <v>286.12</v>
      </c>
      <c r="E16" s="11">
        <f t="shared" si="0"/>
        <v>0.37623111415008742</v>
      </c>
      <c r="F16" s="5">
        <f>IF($H$5="全部",SUMIF(INDEX('拌客源数据1-8月'!$A:$X,0,MATCH($A$12,'拌客源数据1-8月'!$1:$1,0)),$A16,INDEX('拌客源数据1-8月'!$A:$X,0,MATCH(F$12,'拌客源数据1-8月'!$1:$1,0))),SUMIFS(INDEX('拌客源数据1-8月'!$A:$X,0,MATCH(F$12,'拌客源数据1-8月'!$1:$1,0)),INDEX('拌客源数据1-8月'!$A:$X,0,MATCH($A$12,'拌客源数据1-8月'!$1:$1,0)),$A16,INDEX('拌客源数据1-8月'!$A:$X,0,MATCH("平台i",'拌客源数据1-8月'!$1:$1,0)),$H$5))</f>
        <v>12</v>
      </c>
      <c r="G16" s="5">
        <f>IF($H$5="全部",SUMIF(INDEX('拌客源数据1-8月'!$A:$X,0,MATCH($A$12,'拌客源数据1-8月'!$1:$1,0)),$A16,INDEX('拌客源数据1-8月'!$A:$X,0,MATCH(G$12,'拌客源数据1-8月'!$1:$1,0))),SUMIFS(INDEX('拌客源数据1-8月'!$A:$X,0,MATCH(G$12,'拌客源数据1-8月'!$1:$1,0)),INDEX('拌客源数据1-8月'!$A:$X,0,MATCH($A$12,'拌客源数据1-8月'!$1:$1,0)),$A16,INDEX('拌客源数据1-8月'!$A:$X,0,MATCH("平台i",'拌客源数据1-8月'!$1:$1,0)),$H$5))</f>
        <v>1</v>
      </c>
      <c r="H16" s="24">
        <f t="shared" si="1"/>
        <v>63.374166666666667</v>
      </c>
      <c r="J16" t="s">
        <v>93</v>
      </c>
    </row>
    <row r="17" spans="1:10" x14ac:dyDescent="0.25">
      <c r="A17" s="17">
        <f t="shared" si="2"/>
        <v>44057</v>
      </c>
      <c r="B17" s="10">
        <v>44057</v>
      </c>
      <c r="C17" s="5">
        <f>IF($H$5="全部",SUMIF(INDEX('拌客源数据1-8月'!$A:$X,0,MATCH($A$12,'拌客源数据1-8月'!$1:$1,0)),$A17,INDEX('拌客源数据1-8月'!$A:$X,0,MATCH(C$12,'拌客源数据1-8月'!$1:$1,0))),SUMIFS(INDEX('拌客源数据1-8月'!$A:$X,0,MATCH(C$12,'拌客源数据1-8月'!$1:$1,0)),INDEX('拌客源数据1-8月'!$A:$X,0,MATCH($A$12,'拌客源数据1-8月'!$1:$1,0)),$A17,INDEX('拌客源数据1-8月'!$A:$X,0,MATCH("平台i",'拌客源数据1-8月'!$1:$1,0)),$H$5))</f>
        <v>1210.5999999999999</v>
      </c>
      <c r="D17" s="5">
        <f>IF($H$5="全部",SUMIF(INDEX('拌客源数据1-8月'!$A:$X,0,MATCH($A$12,'拌客源数据1-8月'!$1:$1,0)),$A17,INDEX('拌客源数据1-8月'!$A:$X,0,MATCH(D$12,'拌客源数据1-8月'!$1:$1,0))),SUMIFS(INDEX('拌客源数据1-8月'!$A:$X,0,MATCH(D$12,'拌客源数据1-8月'!$1:$1,0)),INDEX('拌客源数据1-8月'!$A:$X,0,MATCH($A$12,'拌客源数据1-8月'!$1:$1,0)),$A17,INDEX('拌客源数据1-8月'!$A:$X,0,MATCH("平台i",'拌客源数据1-8月'!$1:$1,0)),$H$5))</f>
        <v>442.92</v>
      </c>
      <c r="E17" s="11">
        <f t="shared" si="0"/>
        <v>0.36586816454650589</v>
      </c>
      <c r="F17" s="5">
        <f>IF($H$5="全部",SUMIF(INDEX('拌客源数据1-8月'!$A:$X,0,MATCH($A$12,'拌客源数据1-8月'!$1:$1,0)),$A17,INDEX('拌客源数据1-8月'!$A:$X,0,MATCH(F$12,'拌客源数据1-8月'!$1:$1,0))),SUMIFS(INDEX('拌客源数据1-8月'!$A:$X,0,MATCH(F$12,'拌客源数据1-8月'!$1:$1,0)),INDEX('拌客源数据1-8月'!$A:$X,0,MATCH($A$12,'拌客源数据1-8月'!$1:$1,0)),$A17,INDEX('拌客源数据1-8月'!$A:$X,0,MATCH("平台i",'拌客源数据1-8月'!$1:$1,0)),$H$5))</f>
        <v>19</v>
      </c>
      <c r="G17" s="5">
        <f>IF($H$5="全部",SUMIF(INDEX('拌客源数据1-8月'!$A:$X,0,MATCH($A$12,'拌客源数据1-8月'!$1:$1,0)),$A17,INDEX('拌客源数据1-8月'!$A:$X,0,MATCH(G$12,'拌客源数据1-8月'!$1:$1,0))),SUMIFS(INDEX('拌客源数据1-8月'!$A:$X,0,MATCH(G$12,'拌客源数据1-8月'!$1:$1,0)),INDEX('拌客源数据1-8月'!$A:$X,0,MATCH($A$12,'拌客源数据1-8月'!$1:$1,0)),$A17,INDEX('拌客源数据1-8月'!$A:$X,0,MATCH("平台i",'拌客源数据1-8月'!$1:$1,0)),$H$5))</f>
        <v>0</v>
      </c>
      <c r="H17" s="24">
        <f t="shared" si="1"/>
        <v>63.715789473684204</v>
      </c>
      <c r="J17" t="str">
        <f>INDEX('拌客源数据1-8月'!$A:$X,0,MATCH("平台i",'拌客源数据1-8月'!$1:$1,0))</f>
        <v>饿了么</v>
      </c>
    </row>
    <row r="18" spans="1:10" x14ac:dyDescent="0.25">
      <c r="A18" s="17">
        <f t="shared" si="2"/>
        <v>44058</v>
      </c>
      <c r="B18" s="10">
        <v>44058</v>
      </c>
      <c r="C18" s="5">
        <f>IF($H$5="全部",SUMIF(INDEX('拌客源数据1-8月'!$A:$X,0,MATCH($A$12,'拌客源数据1-8月'!$1:$1,0)),$A18,INDEX('拌客源数据1-8月'!$A:$X,0,MATCH(C$12,'拌客源数据1-8月'!$1:$1,0))),SUMIFS(INDEX('拌客源数据1-8月'!$A:$X,0,MATCH(C$12,'拌客源数据1-8月'!$1:$1,0)),INDEX('拌客源数据1-8月'!$A:$X,0,MATCH($A$12,'拌客源数据1-8月'!$1:$1,0)),$A18,INDEX('拌客源数据1-8月'!$A:$X,0,MATCH("平台i",'拌客源数据1-8月'!$1:$1,0)),$H$5))</f>
        <v>1389.29</v>
      </c>
      <c r="D18" s="5">
        <f>IF($H$5="全部",SUMIF(INDEX('拌客源数据1-8月'!$A:$X,0,MATCH($A$12,'拌客源数据1-8月'!$1:$1,0)),$A18,INDEX('拌客源数据1-8月'!$A:$X,0,MATCH(D$12,'拌客源数据1-8月'!$1:$1,0))),SUMIFS(INDEX('拌客源数据1-8月'!$A:$X,0,MATCH(D$12,'拌客源数据1-8月'!$1:$1,0)),INDEX('拌客源数据1-8月'!$A:$X,0,MATCH($A$12,'拌客源数据1-8月'!$1:$1,0)),$A18,INDEX('拌客源数据1-8月'!$A:$X,0,MATCH("平台i",'拌客源数据1-8月'!$1:$1,0)),$H$5))</f>
        <v>461.15</v>
      </c>
      <c r="E18" s="11">
        <f t="shared" si="0"/>
        <v>0.33193213799854604</v>
      </c>
      <c r="F18" s="5">
        <f>IF($H$5="全部",SUMIF(INDEX('拌客源数据1-8月'!$A:$X,0,MATCH($A$12,'拌客源数据1-8月'!$1:$1,0)),$A18,INDEX('拌客源数据1-8月'!$A:$X,0,MATCH(F$12,'拌客源数据1-8月'!$1:$1,0))),SUMIFS(INDEX('拌客源数据1-8月'!$A:$X,0,MATCH(F$12,'拌客源数据1-8月'!$1:$1,0)),INDEX('拌客源数据1-8月'!$A:$X,0,MATCH($A$12,'拌客源数据1-8月'!$1:$1,0)),$A18,INDEX('拌客源数据1-8月'!$A:$X,0,MATCH("平台i",'拌客源数据1-8月'!$1:$1,0)),$H$5))</f>
        <v>21</v>
      </c>
      <c r="G18" s="5">
        <f>IF($H$5="全部",SUMIF(INDEX('拌客源数据1-8月'!$A:$X,0,MATCH($A$12,'拌客源数据1-8月'!$1:$1,0)),$A18,INDEX('拌客源数据1-8月'!$A:$X,0,MATCH(G$12,'拌客源数据1-8月'!$1:$1,0))),SUMIFS(INDEX('拌客源数据1-8月'!$A:$X,0,MATCH(G$12,'拌客源数据1-8月'!$1:$1,0)),INDEX('拌客源数据1-8月'!$A:$X,0,MATCH($A$12,'拌客源数据1-8月'!$1:$1,0)),$A18,INDEX('拌客源数据1-8月'!$A:$X,0,MATCH("平台i",'拌客源数据1-8月'!$1:$1,0)),$H$5))</f>
        <v>0</v>
      </c>
      <c r="H18" s="24">
        <f t="shared" si="1"/>
        <v>66.156666666666666</v>
      </c>
    </row>
    <row r="19" spans="1:10" x14ac:dyDescent="0.25">
      <c r="A19" s="17">
        <f t="shared" si="2"/>
        <v>44059</v>
      </c>
      <c r="B19" s="10">
        <v>44059</v>
      </c>
      <c r="C19" s="5">
        <f>IF($H$5="全部",SUMIF(INDEX('拌客源数据1-8月'!$A:$X,0,MATCH($A$12,'拌客源数据1-8月'!$1:$1,0)),$A19,INDEX('拌客源数据1-8月'!$A:$X,0,MATCH(C$12,'拌客源数据1-8月'!$1:$1,0))),SUMIFS(INDEX('拌客源数据1-8月'!$A:$X,0,MATCH(C$12,'拌客源数据1-8月'!$1:$1,0)),INDEX('拌客源数据1-8月'!$A:$X,0,MATCH($A$12,'拌客源数据1-8月'!$1:$1,0)),$A19,INDEX('拌客源数据1-8月'!$A:$X,0,MATCH("平台i",'拌客源数据1-8月'!$1:$1,0)),$H$5))</f>
        <v>886</v>
      </c>
      <c r="D19" s="5">
        <f>IF($H$5="全部",SUMIF(INDEX('拌客源数据1-8月'!$A:$X,0,MATCH($A$12,'拌客源数据1-8月'!$1:$1,0)),$A19,INDEX('拌客源数据1-8月'!$A:$X,0,MATCH(D$12,'拌客源数据1-8月'!$1:$1,0))),SUMIFS(INDEX('拌客源数据1-8月'!$A:$X,0,MATCH(D$12,'拌客源数据1-8月'!$1:$1,0)),INDEX('拌客源数据1-8月'!$A:$X,0,MATCH($A$12,'拌客源数据1-8月'!$1:$1,0)),$A19,INDEX('拌客源数据1-8月'!$A:$X,0,MATCH("平台i",'拌客源数据1-8月'!$1:$1,0)),$H$5))</f>
        <v>318.77999999999997</v>
      </c>
      <c r="E19" s="11">
        <f t="shared" si="0"/>
        <v>0.35979683972911963</v>
      </c>
      <c r="F19" s="5">
        <f>IF($H$5="全部",SUMIF(INDEX('拌客源数据1-8月'!$A:$X,0,MATCH($A$12,'拌客源数据1-8月'!$1:$1,0)),$A19,INDEX('拌客源数据1-8月'!$A:$X,0,MATCH(F$12,'拌客源数据1-8月'!$1:$1,0))),SUMIFS(INDEX('拌客源数据1-8月'!$A:$X,0,MATCH(F$12,'拌客源数据1-8月'!$1:$1,0)),INDEX('拌客源数据1-8月'!$A:$X,0,MATCH($A$12,'拌客源数据1-8月'!$1:$1,0)),$A19,INDEX('拌客源数据1-8月'!$A:$X,0,MATCH("平台i",'拌客源数据1-8月'!$1:$1,0)),$H$5))</f>
        <v>14</v>
      </c>
      <c r="G19" s="5">
        <f>IF($H$5="全部",SUMIF(INDEX('拌客源数据1-8月'!$A:$X,0,MATCH($A$12,'拌客源数据1-8月'!$1:$1,0)),$A19,INDEX('拌客源数据1-8月'!$A:$X,0,MATCH(G$12,'拌客源数据1-8月'!$1:$1,0))),SUMIFS(INDEX('拌客源数据1-8月'!$A:$X,0,MATCH(G$12,'拌客源数据1-8月'!$1:$1,0)),INDEX('拌客源数据1-8月'!$A:$X,0,MATCH($A$12,'拌客源数据1-8月'!$1:$1,0)),$A19,INDEX('拌客源数据1-8月'!$A:$X,0,MATCH("平台i",'拌客源数据1-8月'!$1:$1,0)),$H$5))</f>
        <v>0</v>
      </c>
      <c r="H19" s="24">
        <f t="shared" si="1"/>
        <v>63.285714285714285</v>
      </c>
    </row>
    <row r="20" spans="1:10" x14ac:dyDescent="0.25">
      <c r="A20" s="19" t="s">
        <v>67</v>
      </c>
      <c r="B20" s="20"/>
      <c r="C20" s="20">
        <f>SUM(C13:C19)</f>
        <v>6924.86</v>
      </c>
      <c r="D20" s="20">
        <f t="shared" ref="D20:G20" si="3">SUM(D13:D19)</f>
        <v>2595.59</v>
      </c>
      <c r="E20" s="21">
        <f t="shared" si="0"/>
        <v>0.37482201806245907</v>
      </c>
      <c r="F20" s="20">
        <f t="shared" si="3"/>
        <v>105</v>
      </c>
      <c r="G20" s="20">
        <f t="shared" si="3"/>
        <v>2</v>
      </c>
      <c r="H20" s="25">
        <f t="shared" si="1"/>
        <v>65.951047619047614</v>
      </c>
    </row>
    <row r="23" spans="1:10" x14ac:dyDescent="0.25">
      <c r="A23" s="12" t="s">
        <v>68</v>
      </c>
      <c r="B23" s="13"/>
      <c r="C23" s="13" t="s">
        <v>64</v>
      </c>
      <c r="D23" s="13"/>
      <c r="E23" s="13"/>
      <c r="F23" s="13"/>
      <c r="G23" s="13"/>
      <c r="H23" s="14" t="s">
        <v>94</v>
      </c>
    </row>
    <row r="24" spans="1:10" x14ac:dyDescent="0.25">
      <c r="A24" s="15" t="s">
        <v>65</v>
      </c>
      <c r="B24" s="5" t="s">
        <v>66</v>
      </c>
      <c r="C24" s="5" t="s">
        <v>85</v>
      </c>
      <c r="D24" s="5" t="s">
        <v>86</v>
      </c>
      <c r="E24" s="5" t="s">
        <v>87</v>
      </c>
      <c r="F24" s="5" t="s">
        <v>88</v>
      </c>
      <c r="G24" s="5" t="s">
        <v>89</v>
      </c>
      <c r="H24" s="16" t="s">
        <v>90</v>
      </c>
    </row>
    <row r="25" spans="1:10" x14ac:dyDescent="0.25">
      <c r="A25" s="17">
        <f>A13</f>
        <v>44053</v>
      </c>
      <c r="B25" s="10">
        <f>A13</f>
        <v>44053</v>
      </c>
      <c r="C25" s="5">
        <f>IF($H$5="全部",SUMIF(INDEX('拌客源数据1-8月'!$A:$X,0,MATCH($A$12,'拌客源数据1-8月'!$1:$1,0)),$A13,INDEX('拌客源数据1-8月'!$A:$X,0,MATCH(C$24,'拌客源数据1-8月'!$1:$1,0))),SUMIFS(INDEX('拌客源数据1-8月'!$A:$X,0,MATCH(C$24,'拌客源数据1-8月'!$1:$1,0)),INDEX('拌客源数据1-8月'!$A:$X,0,MATCH($A$12,'拌客源数据1-8月'!$1:$1,0)),$A13,INDEX('拌客源数据1-8月'!$A:$X,0,MATCH("平台i",'拌客源数据1-8月'!$1:$1,0)),$H$5))</f>
        <v>1003</v>
      </c>
      <c r="D25" s="5">
        <f>IF($H$5="全部",SUMIF(INDEX('拌客源数据1-8月'!$A:$X,0,MATCH($A$12,'拌客源数据1-8月'!$1:$1,0)),$A13,INDEX('拌客源数据1-8月'!$A:$X,0,MATCH(D$24,'拌客源数据1-8月'!$1:$1,0))),SUMIFS(INDEX('拌客源数据1-8月'!$A:$X,0,MATCH(D$24,'拌客源数据1-8月'!$1:$1,0)),INDEX('拌客源数据1-8月'!$A:$X,0,MATCH($A$12,'拌客源数据1-8月'!$1:$1,0)),$A13,INDEX('拌客源数据1-8月'!$A:$X,0,MATCH("平台i",'拌客源数据1-8月'!$1:$1,0)),$H$5))</f>
        <v>64</v>
      </c>
      <c r="E25" s="11">
        <f>D25/C25</f>
        <v>6.3808574277168489E-2</v>
      </c>
      <c r="F25" s="5">
        <f>IF($H$5="全部",SUMIF(INDEX('拌客源数据1-8月'!$A:$X,0,MATCH($A$12,'拌客源数据1-8月'!$1:$1,0)),$A13,INDEX('拌客源数据1-8月'!$A:$X,0,MATCH(F$24,'拌客源数据1-8月'!$1:$1,0))),SUMIFS(INDEX('拌客源数据1-8月'!$A:$X,0,MATCH(F$24,'拌客源数据1-8月'!$1:$1,0)),INDEX('拌客源数据1-8月'!$A:$X,0,MATCH($A$12,'拌客源数据1-8月'!$1:$1,0)),$A13,INDEX('拌客源数据1-8月'!$A:$X,0,MATCH("平台i",'拌客源数据1-8月'!$1:$1,0)),$H$5))</f>
        <v>10</v>
      </c>
      <c r="G25" s="11">
        <f>F25/D25</f>
        <v>0.15625</v>
      </c>
      <c r="H25" s="18">
        <f>IF($H$5="全部",SUMIF(INDEX('拌客源数据1-8月'!$A:$X,0,MATCH($A$12,'拌客源数据1-8月'!$1:$1,0)),$A13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13,INDEX('拌客源数据1-8月'!$A:$X,0,MATCH("平台i",'拌客源数据1-8月'!$1:$1,0)),$H$5))/$C13</f>
        <v>2.6036949176910358E-2</v>
      </c>
      <c r="J25" s="6"/>
    </row>
    <row r="26" spans="1:10" x14ac:dyDescent="0.25">
      <c r="A26" s="17">
        <f t="shared" ref="A26:A31" si="4">A14</f>
        <v>44054</v>
      </c>
      <c r="B26" s="10">
        <f t="shared" ref="B26:B31" si="5">A14</f>
        <v>44054</v>
      </c>
      <c r="C26" s="5">
        <f>IF($H$5="全部",SUMIF(INDEX('拌客源数据1-8月'!$A:$X,0,MATCH($A$12,'拌客源数据1-8月'!$1:$1,0)),$A14,INDEX('拌客源数据1-8月'!$A:$X,0,MATCH(C$24,'拌客源数据1-8月'!$1:$1,0))),SUMIFS(INDEX('拌客源数据1-8月'!$A:$X,0,MATCH(C$24,'拌客源数据1-8月'!$1:$1,0)),INDEX('拌客源数据1-8月'!$A:$X,0,MATCH($A$12,'拌客源数据1-8月'!$1:$1,0)),$A14,INDEX('拌客源数据1-8月'!$A:$X,0,MATCH("平台i",'拌客源数据1-8月'!$1:$1,0)),$H$5))</f>
        <v>866</v>
      </c>
      <c r="D26" s="5">
        <f>IF($H$5="全部",SUMIF(INDEX('拌客源数据1-8月'!$A:$X,0,MATCH($A$12,'拌客源数据1-8月'!$1:$1,0)),$A14,INDEX('拌客源数据1-8月'!$A:$X,0,MATCH(D$24,'拌客源数据1-8月'!$1:$1,0))),SUMIFS(INDEX('拌客源数据1-8月'!$A:$X,0,MATCH(D$24,'拌客源数据1-8月'!$1:$1,0)),INDEX('拌客源数据1-8月'!$A:$X,0,MATCH($A$12,'拌客源数据1-8月'!$1:$1,0)),$A14,INDEX('拌客源数据1-8月'!$A:$X,0,MATCH("平台i",'拌客源数据1-8月'!$1:$1,0)),$H$5))</f>
        <v>58</v>
      </c>
      <c r="E26" s="11">
        <f t="shared" ref="E26:E32" si="6">D26/C26</f>
        <v>6.6974595842956119E-2</v>
      </c>
      <c r="F26" s="5">
        <f>IF($H$5="全部",SUMIF(INDEX('拌客源数据1-8月'!$A:$X,0,MATCH($A$12,'拌客源数据1-8月'!$1:$1,0)),$A14,INDEX('拌客源数据1-8月'!$A:$X,0,MATCH(F$24,'拌客源数据1-8月'!$1:$1,0))),SUMIFS(INDEX('拌客源数据1-8月'!$A:$X,0,MATCH(F$24,'拌客源数据1-8月'!$1:$1,0)),INDEX('拌客源数据1-8月'!$A:$X,0,MATCH($A$12,'拌客源数据1-8月'!$1:$1,0)),$A14,INDEX('拌客源数据1-8月'!$A:$X,0,MATCH("平台i",'拌客源数据1-8月'!$1:$1,0)),$H$5))</f>
        <v>12</v>
      </c>
      <c r="G26" s="11">
        <f t="shared" ref="G26:G32" si="7">F26/D26</f>
        <v>0.20689655172413793</v>
      </c>
      <c r="H26" s="18">
        <f>IF($H$5="全部",SUMIF(INDEX('拌客源数据1-8月'!$A:$X,0,MATCH($A$12,'拌客源数据1-8月'!$1:$1,0)),$A14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14,INDEX('拌客源数据1-8月'!$A:$X,0,MATCH("平台i",'拌客源数据1-8月'!$1:$1,0)),$H$5))/$C14</f>
        <v>3.5520433506434856E-2</v>
      </c>
    </row>
    <row r="27" spans="1:10" x14ac:dyDescent="0.25">
      <c r="A27" s="17">
        <f t="shared" si="4"/>
        <v>44055</v>
      </c>
      <c r="B27" s="10">
        <f t="shared" si="5"/>
        <v>44055</v>
      </c>
      <c r="C27" s="5">
        <f>IF($H$5="全部",SUMIF(INDEX('拌客源数据1-8月'!$A:$X,0,MATCH($A$12,'拌客源数据1-8月'!$1:$1,0)),$A15,INDEX('拌客源数据1-8月'!$A:$X,0,MATCH(C$24,'拌客源数据1-8月'!$1:$1,0))),SUMIFS(INDEX('拌客源数据1-8月'!$A:$X,0,MATCH(C$24,'拌客源数据1-8月'!$1:$1,0)),INDEX('拌客源数据1-8月'!$A:$X,0,MATCH($A$12,'拌客源数据1-8月'!$1:$1,0)),$A15,INDEX('拌客源数据1-8月'!$A:$X,0,MATCH("平台i",'拌客源数据1-8月'!$1:$1,0)),$H$5))</f>
        <v>894</v>
      </c>
      <c r="D27" s="5">
        <f>IF($H$5="全部",SUMIF(INDEX('拌客源数据1-8月'!$A:$X,0,MATCH($A$12,'拌客源数据1-8月'!$1:$1,0)),$A15,INDEX('拌客源数据1-8月'!$A:$X,0,MATCH(D$24,'拌客源数据1-8月'!$1:$1,0))),SUMIFS(INDEX('拌客源数据1-8月'!$A:$X,0,MATCH(D$24,'拌客源数据1-8月'!$1:$1,0)),INDEX('拌客源数据1-8月'!$A:$X,0,MATCH($A$12,'拌客源数据1-8月'!$1:$1,0)),$A15,INDEX('拌客源数据1-8月'!$A:$X,0,MATCH("平台i",'拌客源数据1-8月'!$1:$1,0)),$H$5))</f>
        <v>57</v>
      </c>
      <c r="E27" s="11">
        <f t="shared" si="6"/>
        <v>6.3758389261744972E-2</v>
      </c>
      <c r="F27" s="5">
        <f>IF($H$5="全部",SUMIF(INDEX('拌客源数据1-8月'!$A:$X,0,MATCH($A$12,'拌客源数据1-8月'!$1:$1,0)),$A15,INDEX('拌客源数据1-8月'!$A:$X,0,MATCH(F$24,'拌客源数据1-8月'!$1:$1,0))),SUMIFS(INDEX('拌客源数据1-8月'!$A:$X,0,MATCH(F$24,'拌客源数据1-8月'!$1:$1,0)),INDEX('拌客源数据1-8月'!$A:$X,0,MATCH($A$12,'拌客源数据1-8月'!$1:$1,0)),$A15,INDEX('拌客源数据1-8月'!$A:$X,0,MATCH("平台i",'拌客源数据1-8月'!$1:$1,0)),$H$5))</f>
        <v>15</v>
      </c>
      <c r="G27" s="11">
        <f t="shared" si="7"/>
        <v>0.26315789473684209</v>
      </c>
      <c r="H27" s="18">
        <f>IF($H$5="全部",SUMIF(INDEX('拌客源数据1-8月'!$A:$X,0,MATCH($A$12,'拌客源数据1-8月'!$1:$1,0)),$A15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15,INDEX('拌客源数据1-8月'!$A:$X,0,MATCH("平台i",'拌客源数据1-8月'!$1:$1,0)),$H$5))/$C15</f>
        <v>5.054357756257994E-2</v>
      </c>
    </row>
    <row r="28" spans="1:10" x14ac:dyDescent="0.25">
      <c r="A28" s="17">
        <f t="shared" si="4"/>
        <v>44056</v>
      </c>
      <c r="B28" s="10">
        <f t="shared" si="5"/>
        <v>44056</v>
      </c>
      <c r="C28" s="5">
        <f>IF($H$5="全部",SUMIF(INDEX('拌客源数据1-8月'!$A:$X,0,MATCH($A$12,'拌客源数据1-8月'!$1:$1,0)),$A16,INDEX('拌客源数据1-8月'!$A:$X,0,MATCH(C$24,'拌客源数据1-8月'!$1:$1,0))),SUMIFS(INDEX('拌客源数据1-8月'!$A:$X,0,MATCH(C$24,'拌客源数据1-8月'!$1:$1,0)),INDEX('拌客源数据1-8月'!$A:$X,0,MATCH($A$12,'拌客源数据1-8月'!$1:$1,0)),$A16,INDEX('拌客源数据1-8月'!$A:$X,0,MATCH("平台i",'拌客源数据1-8月'!$1:$1,0)),$H$5))</f>
        <v>922</v>
      </c>
      <c r="D28" s="5">
        <f>IF($H$5="全部",SUMIF(INDEX('拌客源数据1-8月'!$A:$X,0,MATCH($A$12,'拌客源数据1-8月'!$1:$1,0)),$A16,INDEX('拌客源数据1-8月'!$A:$X,0,MATCH(D$24,'拌客源数据1-8月'!$1:$1,0))),SUMIFS(INDEX('拌客源数据1-8月'!$A:$X,0,MATCH(D$24,'拌客源数据1-8月'!$1:$1,0)),INDEX('拌客源数据1-8月'!$A:$X,0,MATCH($A$12,'拌客源数据1-8月'!$1:$1,0)),$A16,INDEX('拌客源数据1-8月'!$A:$X,0,MATCH("平台i",'拌客源数据1-8月'!$1:$1,0)),$H$5))</f>
        <v>56</v>
      </c>
      <c r="E28" s="11">
        <f t="shared" si="6"/>
        <v>6.0737527114967459E-2</v>
      </c>
      <c r="F28" s="5">
        <f>IF($H$5="全部",SUMIF(INDEX('拌客源数据1-8月'!$A:$X,0,MATCH($A$12,'拌客源数据1-8月'!$1:$1,0)),$A16,INDEX('拌客源数据1-8月'!$A:$X,0,MATCH(F$24,'拌客源数据1-8月'!$1:$1,0))),SUMIFS(INDEX('拌客源数据1-8月'!$A:$X,0,MATCH(F$24,'拌客源数据1-8月'!$1:$1,0)),INDEX('拌客源数据1-8月'!$A:$X,0,MATCH($A$12,'拌客源数据1-8月'!$1:$1,0)),$A16,INDEX('拌客源数据1-8月'!$A:$X,0,MATCH("平台i",'拌客源数据1-8月'!$1:$1,0)),$H$5))</f>
        <v>13</v>
      </c>
      <c r="G28" s="11">
        <f t="shared" si="7"/>
        <v>0.23214285714285715</v>
      </c>
      <c r="H28" s="18">
        <f>IF($H$5="全部",SUMIF(INDEX('拌客源数据1-8月'!$A:$X,0,MATCH($A$12,'拌客源数据1-8月'!$1:$1,0)),$A16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16,INDEX('拌客源数据1-8月'!$A:$X,0,MATCH("平台i",'拌客源数据1-8月'!$1:$1,0)),$H$5))/$C16</f>
        <v>5.5096056489894671E-2</v>
      </c>
    </row>
    <row r="29" spans="1:10" x14ac:dyDescent="0.25">
      <c r="A29" s="17">
        <f t="shared" si="4"/>
        <v>44057</v>
      </c>
      <c r="B29" s="10">
        <f t="shared" si="5"/>
        <v>44057</v>
      </c>
      <c r="C29" s="5">
        <f>IF($H$5="全部",SUMIF(INDEX('拌客源数据1-8月'!$A:$X,0,MATCH($A$12,'拌客源数据1-8月'!$1:$1,0)),$A17,INDEX('拌客源数据1-8月'!$A:$X,0,MATCH(C$24,'拌客源数据1-8月'!$1:$1,0))),SUMIFS(INDEX('拌客源数据1-8月'!$A:$X,0,MATCH(C$24,'拌客源数据1-8月'!$1:$1,0)),INDEX('拌客源数据1-8月'!$A:$X,0,MATCH($A$12,'拌客源数据1-8月'!$1:$1,0)),$A17,INDEX('拌客源数据1-8月'!$A:$X,0,MATCH("平台i",'拌客源数据1-8月'!$1:$1,0)),$H$5))</f>
        <v>1020</v>
      </c>
      <c r="D29" s="5">
        <f>IF($H$5="全部",SUMIF(INDEX('拌客源数据1-8月'!$A:$X,0,MATCH($A$12,'拌客源数据1-8月'!$1:$1,0)),$A17,INDEX('拌客源数据1-8月'!$A:$X,0,MATCH(D$24,'拌客源数据1-8月'!$1:$1,0))),SUMIFS(INDEX('拌客源数据1-8月'!$A:$X,0,MATCH(D$24,'拌客源数据1-8月'!$1:$1,0)),INDEX('拌客源数据1-8月'!$A:$X,0,MATCH($A$12,'拌客源数据1-8月'!$1:$1,0)),$A17,INDEX('拌客源数据1-8月'!$A:$X,0,MATCH("平台i",'拌客源数据1-8月'!$1:$1,0)),$H$5))</f>
        <v>74</v>
      </c>
      <c r="E29" s="11">
        <f t="shared" si="6"/>
        <v>7.2549019607843143E-2</v>
      </c>
      <c r="F29" s="5">
        <f>IF($H$5="全部",SUMIF(INDEX('拌客源数据1-8月'!$A:$X,0,MATCH($A$12,'拌客源数据1-8月'!$1:$1,0)),$A17,INDEX('拌客源数据1-8月'!$A:$X,0,MATCH(F$24,'拌客源数据1-8月'!$1:$1,0))),SUMIFS(INDEX('拌客源数据1-8月'!$A:$X,0,MATCH(F$24,'拌客源数据1-8月'!$1:$1,0)),INDEX('拌客源数据1-8月'!$A:$X,0,MATCH($A$12,'拌客源数据1-8月'!$1:$1,0)),$A17,INDEX('拌客源数据1-8月'!$A:$X,0,MATCH("平台i",'拌客源数据1-8月'!$1:$1,0)),$H$5))</f>
        <v>19</v>
      </c>
      <c r="G29" s="11">
        <f t="shared" si="7"/>
        <v>0.25675675675675674</v>
      </c>
      <c r="H29" s="18">
        <f>IF($H$5="全部",SUMIF(INDEX('拌客源数据1-8月'!$A:$X,0,MATCH($A$12,'拌客源数据1-8月'!$1:$1,0)),$A17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17,INDEX('拌客源数据1-8月'!$A:$X,0,MATCH("平台i",'拌客源数据1-8月'!$1:$1,0)),$H$5))/$C17</f>
        <v>3.9055014042623494E-2</v>
      </c>
    </row>
    <row r="30" spans="1:10" x14ac:dyDescent="0.25">
      <c r="A30" s="17">
        <f t="shared" si="4"/>
        <v>44058</v>
      </c>
      <c r="B30" s="10">
        <f t="shared" si="5"/>
        <v>44058</v>
      </c>
      <c r="C30" s="5">
        <f>IF($H$5="全部",SUMIF(INDEX('拌客源数据1-8月'!$A:$X,0,MATCH($A$12,'拌客源数据1-8月'!$1:$1,0)),$A18,INDEX('拌客源数据1-8月'!$A:$X,0,MATCH(C$24,'拌客源数据1-8月'!$1:$1,0))),SUMIFS(INDEX('拌客源数据1-8月'!$A:$X,0,MATCH(C$24,'拌客源数据1-8月'!$1:$1,0)),INDEX('拌客源数据1-8月'!$A:$X,0,MATCH($A$12,'拌客源数据1-8月'!$1:$1,0)),$A18,INDEX('拌客源数据1-8月'!$A:$X,0,MATCH("平台i",'拌客源数据1-8月'!$1:$1,0)),$H$5))</f>
        <v>1258</v>
      </c>
      <c r="D30" s="5">
        <f>IF($H$5="全部",SUMIF(INDEX('拌客源数据1-8月'!$A:$X,0,MATCH($A$12,'拌客源数据1-8月'!$1:$1,0)),$A18,INDEX('拌客源数据1-8月'!$A:$X,0,MATCH(D$24,'拌客源数据1-8月'!$1:$1,0))),SUMIFS(INDEX('拌客源数据1-8月'!$A:$X,0,MATCH(D$24,'拌客源数据1-8月'!$1:$1,0)),INDEX('拌客源数据1-8月'!$A:$X,0,MATCH($A$12,'拌客源数据1-8月'!$1:$1,0)),$A18,INDEX('拌客源数据1-8月'!$A:$X,0,MATCH("平台i",'拌客源数据1-8月'!$1:$1,0)),$H$5))</f>
        <v>92</v>
      </c>
      <c r="E30" s="11">
        <f t="shared" si="6"/>
        <v>7.3131955484896663E-2</v>
      </c>
      <c r="F30" s="5">
        <f>IF($H$5="全部",SUMIF(INDEX('拌客源数据1-8月'!$A:$X,0,MATCH($A$12,'拌客源数据1-8月'!$1:$1,0)),$A18,INDEX('拌客源数据1-8月'!$A:$X,0,MATCH(F$24,'拌客源数据1-8月'!$1:$1,0))),SUMIFS(INDEX('拌客源数据1-8月'!$A:$X,0,MATCH(F$24,'拌客源数据1-8月'!$1:$1,0)),INDEX('拌客源数据1-8月'!$A:$X,0,MATCH($A$12,'拌客源数据1-8月'!$1:$1,0)),$A18,INDEX('拌客源数据1-8月'!$A:$X,0,MATCH("平台i",'拌客源数据1-8月'!$1:$1,0)),$H$5))</f>
        <v>21</v>
      </c>
      <c r="G30" s="11">
        <f t="shared" si="7"/>
        <v>0.22826086956521738</v>
      </c>
      <c r="H30" s="18">
        <f>IF($H$5="全部",SUMIF(INDEX('拌客源数据1-8月'!$A:$X,0,MATCH($A$12,'拌客源数据1-8月'!$1:$1,0)),$A18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18,INDEX('拌客源数据1-8月'!$A:$X,0,MATCH("平台i",'拌客源数据1-8月'!$1:$1,0)),$H$5))/$C18</f>
        <v>2.4163421603840812E-2</v>
      </c>
    </row>
    <row r="31" spans="1:10" x14ac:dyDescent="0.25">
      <c r="A31" s="17">
        <f t="shared" si="4"/>
        <v>44059</v>
      </c>
      <c r="B31" s="10">
        <f t="shared" si="5"/>
        <v>44059</v>
      </c>
      <c r="C31" s="5">
        <f>IF($H$5="全部",SUMIF(INDEX('拌客源数据1-8月'!$A:$X,0,MATCH($A$12,'拌客源数据1-8月'!$1:$1,0)),$A19,INDEX('拌客源数据1-8月'!$A:$X,0,MATCH(C$24,'拌客源数据1-8月'!$1:$1,0))),SUMIFS(INDEX('拌客源数据1-8月'!$A:$X,0,MATCH(C$24,'拌客源数据1-8月'!$1:$1,0)),INDEX('拌客源数据1-8月'!$A:$X,0,MATCH($A$12,'拌客源数据1-8月'!$1:$1,0)),$A19,INDEX('拌客源数据1-8月'!$A:$X,0,MATCH("平台i",'拌客源数据1-8月'!$1:$1,0)),$H$5))</f>
        <v>1257</v>
      </c>
      <c r="D31" s="5">
        <f>IF($H$5="全部",SUMIF(INDEX('拌客源数据1-8月'!$A:$X,0,MATCH($A$12,'拌客源数据1-8月'!$1:$1,0)),$A19,INDEX('拌客源数据1-8月'!$A:$X,0,MATCH(D$24,'拌客源数据1-8月'!$1:$1,0))),SUMIFS(INDEX('拌客源数据1-8月'!$A:$X,0,MATCH(D$24,'拌客源数据1-8月'!$1:$1,0)),INDEX('拌客源数据1-8月'!$A:$X,0,MATCH($A$12,'拌客源数据1-8月'!$1:$1,0)),$A19,INDEX('拌客源数据1-8月'!$A:$X,0,MATCH("平台i",'拌客源数据1-8月'!$1:$1,0)),$H$5))</f>
        <v>89</v>
      </c>
      <c r="E31" s="11">
        <f t="shared" si="6"/>
        <v>7.0803500397772473E-2</v>
      </c>
      <c r="F31" s="5">
        <f>IF($H$5="全部",SUMIF(INDEX('拌客源数据1-8月'!$A:$X,0,MATCH($A$12,'拌客源数据1-8月'!$1:$1,0)),$A19,INDEX('拌客源数据1-8月'!$A:$X,0,MATCH(F$24,'拌客源数据1-8月'!$1:$1,0))),SUMIFS(INDEX('拌客源数据1-8月'!$A:$X,0,MATCH(F$24,'拌客源数据1-8月'!$1:$1,0)),INDEX('拌客源数据1-8月'!$A:$X,0,MATCH($A$12,'拌客源数据1-8月'!$1:$1,0)),$A19,INDEX('拌客源数据1-8月'!$A:$X,0,MATCH("平台i",'拌客源数据1-8月'!$1:$1,0)),$H$5))</f>
        <v>13</v>
      </c>
      <c r="G31" s="11">
        <f t="shared" si="7"/>
        <v>0.14606741573033707</v>
      </c>
      <c r="H31" s="18">
        <f>IF($H$5="全部",SUMIF(INDEX('拌客源数据1-8月'!$A:$X,0,MATCH($A$12,'拌客源数据1-8月'!$1:$1,0)),$A19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19,INDEX('拌客源数据1-8月'!$A:$X,0,MATCH("平台i",'拌客源数据1-8月'!$1:$1,0)),$H$5))/$C19</f>
        <v>7.6275395033860049E-2</v>
      </c>
    </row>
    <row r="32" spans="1:10" x14ac:dyDescent="0.25">
      <c r="A32" s="19" t="s">
        <v>67</v>
      </c>
      <c r="B32" s="20"/>
      <c r="C32" s="20">
        <f>SUM(C25:C31)</f>
        <v>7220</v>
      </c>
      <c r="D32" s="20">
        <f t="shared" ref="D32:F32" si="8">SUM(D25:D31)</f>
        <v>490</v>
      </c>
      <c r="E32" s="21">
        <f t="shared" si="6"/>
        <v>6.7867036011080337E-2</v>
      </c>
      <c r="F32" s="20">
        <f t="shared" si="8"/>
        <v>103</v>
      </c>
      <c r="G32" s="21">
        <f t="shared" si="7"/>
        <v>0.21020408163265306</v>
      </c>
      <c r="H32" s="22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4.2171249671473503E-2</v>
      </c>
    </row>
  </sheetData>
  <mergeCells count="3">
    <mergeCell ref="G7:H7"/>
    <mergeCell ref="A2:H3"/>
    <mergeCell ref="G6:H6"/>
  </mergeCells>
  <phoneticPr fontId="18" type="noConversion"/>
  <conditionalFormatting sqref="A13:H19">
    <cfRule type="expression" dxfId="6" priority="1">
      <formula>$C13&lt;AVERAGE($C$13:$C$19)</formula>
    </cfRule>
  </conditionalFormatting>
  <conditionalFormatting sqref="B9">
    <cfRule type="cellIs" dxfId="5" priority="9" operator="lessThanOrEqual">
      <formula>0</formula>
    </cfRule>
    <cfRule type="cellIs" dxfId="4" priority="10" operator="greaterThan">
      <formula>0</formula>
    </cfRule>
  </conditionalFormatting>
  <conditionalFormatting sqref="D9">
    <cfRule type="cellIs" dxfId="3" priority="6" operator="lessThanOrEqual">
      <formula>0</formula>
    </cfRule>
    <cfRule type="cellIs" dxfId="2" priority="7" operator="greaterThan">
      <formula>0</formula>
    </cfRule>
  </conditionalFormatting>
  <conditionalFormatting sqref="F9">
    <cfRule type="cellIs" dxfId="1" priority="3" operator="lessThanOrEqual">
      <formula>0</formula>
    </cfRule>
    <cfRule type="cellIs" dxfId="0" priority="4" operator="greaterThan">
      <formula>0</formula>
    </cfRule>
  </conditionalFormatting>
  <conditionalFormatting sqref="G7">
    <cfRule type="dataBar" priority="1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{B9A79E6C-55FA-494A-AE2F-087BD3CAD97C}</x14:id>
        </ext>
      </extLst>
    </cfRule>
  </conditionalFormatting>
  <dataValidations count="1">
    <dataValidation type="list" allowBlank="1" showInputMessage="1" showErrorMessage="1" sqref="H5" xr:uid="{F916200F-9F93-4F1E-8DF9-3E41DB6B508A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7C60B8D-8D8C-423A-ABD5-F5CA3BB819D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A1E5CA7A-7C49-4987-A9AD-7632A4FA0C5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F202B1E1-C12D-4946-9B0A-728D7319301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  <x14:conditionalFormatting xmlns:xm="http://schemas.microsoft.com/office/excel/2006/main">
          <x14:cfRule type="dataBar" id="{B9A79E6C-55FA-494A-AE2F-087BD3CAD97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726A32A-E1C5-4EDC-B33C-0EF2148D3F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周报最终!C25:C31</xm:f>
              <xm:sqref>B6</xm:sqref>
            </x14:sparkline>
          </x14:sparklines>
        </x14:sparklineGroup>
        <x14:sparklineGroup displayEmptyCellsAs="gap" markers="1" xr2:uid="{2FCE4BAD-5265-4531-AFD6-953841AC95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周报最终!E25:E31</xm:f>
              <xm:sqref>D6</xm:sqref>
            </x14:sparkline>
          </x14:sparklines>
        </x14:sparklineGroup>
        <x14:sparklineGroup displayEmptyCellsAs="gap" markers="1" xr2:uid="{79F2EA9C-36D4-41B8-B04C-F219F21280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周报最终!G25:G31</xm:f>
              <xm:sqref>F6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/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69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73</v>
      </c>
      <c r="D9" t="s">
        <v>45</v>
      </c>
      <c r="E9" t="s">
        <v>21</v>
      </c>
      <c r="F9" s="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2EE6-8D9B-44C9-BB6C-43EF06105EA4}">
  <dimension ref="A1:C8"/>
  <sheetViews>
    <sheetView workbookViewId="0">
      <selection activeCell="D5" sqref="D5"/>
    </sheetView>
  </sheetViews>
  <sheetFormatPr defaultRowHeight="13.8" x14ac:dyDescent="0.25"/>
  <cols>
    <col min="1" max="1" width="26.109375" bestFit="1" customWidth="1"/>
    <col min="2" max="2" width="11.6640625" bestFit="1" customWidth="1"/>
    <col min="3" max="3" width="16.5546875" bestFit="1" customWidth="1"/>
    <col min="4" max="4" width="24.21875" bestFit="1" customWidth="1"/>
  </cols>
  <sheetData>
    <row r="1" spans="1:3" x14ac:dyDescent="0.25">
      <c r="A1" s="4" t="s">
        <v>2</v>
      </c>
      <c r="B1" t="s">
        <v>75</v>
      </c>
    </row>
    <row r="3" spans="1:3" x14ac:dyDescent="0.25">
      <c r="A3" s="4" t="s">
        <v>70</v>
      </c>
      <c r="B3" t="s">
        <v>74</v>
      </c>
      <c r="C3" t="s">
        <v>72</v>
      </c>
    </row>
    <row r="4" spans="1:3" x14ac:dyDescent="0.25">
      <c r="A4" s="3" t="s">
        <v>41</v>
      </c>
      <c r="B4">
        <v>114007.74</v>
      </c>
      <c r="C4">
        <v>36582.480000000003</v>
      </c>
    </row>
    <row r="5" spans="1:3" x14ac:dyDescent="0.25">
      <c r="A5" s="3" t="s">
        <v>28</v>
      </c>
      <c r="B5">
        <v>169975.03999999992</v>
      </c>
      <c r="C5">
        <v>63680.929999999986</v>
      </c>
    </row>
    <row r="6" spans="1:3" x14ac:dyDescent="0.25">
      <c r="A6" s="3" t="s">
        <v>24</v>
      </c>
      <c r="B6">
        <v>4313.57</v>
      </c>
      <c r="C6">
        <v>1897.6299999999999</v>
      </c>
    </row>
    <row r="7" spans="1:3" x14ac:dyDescent="0.25">
      <c r="A7" s="3" t="s">
        <v>21</v>
      </c>
      <c r="B7">
        <v>16838.82</v>
      </c>
      <c r="C7">
        <v>5992.61</v>
      </c>
    </row>
    <row r="8" spans="1:3" x14ac:dyDescent="0.25">
      <c r="A8" s="3" t="s">
        <v>71</v>
      </c>
      <c r="B8">
        <v>305135.16999999993</v>
      </c>
      <c r="C8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周报最终</vt:lpstr>
      <vt:lpstr>拌客源数据1-8月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Lenovo</cp:lastModifiedBy>
  <dcterms:created xsi:type="dcterms:W3CDTF">2021-06-18T07:16:56Z</dcterms:created>
  <dcterms:modified xsi:type="dcterms:W3CDTF">2023-04-02T12:59:41Z</dcterms:modified>
</cp:coreProperties>
</file>