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630" tabRatio="633" firstSheet="1" activeTab="8"/>
  </bookViews>
  <sheets>
    <sheet name="figure 1" sheetId="11" r:id="rId1"/>
    <sheet name="figure 2" sheetId="2" r:id="rId2"/>
    <sheet name="figure 3" sheetId="3" r:id="rId3"/>
    <sheet name="figure 4" sheetId="4" r:id="rId4"/>
    <sheet name="figure 5" sheetId="5" r:id="rId5"/>
    <sheet name="table 1" sheetId="7" r:id="rId6"/>
    <sheet name="figure s1" sheetId="8" r:id="rId7"/>
    <sheet name="figure s2" sheetId="9" r:id="rId8"/>
    <sheet name="table s1" sheetId="6" r:id="rId9"/>
    <sheet name="table s2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<sst xmlns="http://schemas.openxmlformats.org/spreadsheetml/2006/main" count="452" uniqueCount="148">
  <si>
    <t>Figure 1</t>
  </si>
  <si>
    <t>wealth group</t>
  </si>
  <si>
    <t>mean</t>
  </si>
  <si>
    <t>Twin Birth Rates, Baseline Period</t>
  </si>
  <si>
    <t>Twin Birth Rates, 2017-2019</t>
  </si>
  <si>
    <t>(1,1)%, Baseline Period</t>
  </si>
  <si>
    <t>(1,1)%, 2017-2019</t>
  </si>
  <si>
    <t>2008-2010</t>
  </si>
  <si>
    <t>Average=2.00%</t>
  </si>
  <si>
    <t>Age/Wealth</t>
  </si>
  <si>
    <t>10th</t>
  </si>
  <si>
    <t>IVF_at</t>
  </si>
  <si>
    <t>16-29</t>
  </si>
  <si>
    <t>30-32</t>
  </si>
  <si>
    <t>33-34</t>
  </si>
  <si>
    <t>35-36</t>
  </si>
  <si>
    <t>37-50</t>
  </si>
  <si>
    <t>IVF_wt</t>
  </si>
  <si>
    <t>2017-2019</t>
  </si>
  <si>
    <t>Average=5.73%</t>
  </si>
  <si>
    <t>Figure 3</t>
  </si>
  <si>
    <t>Baseline Period (1,1)%</t>
  </si>
  <si>
    <t>2017-2019 (1,1)%</t>
  </si>
  <si>
    <t>figure 3</t>
  </si>
  <si>
    <t>y = 0.0151x + 0.3264</t>
  </si>
  <si>
    <t>estimated</t>
  </si>
  <si>
    <t>2017-2019 (1,1)%, gender-neutral</t>
  </si>
  <si>
    <t>Fitted values of the estimated proportions</t>
  </si>
  <si>
    <t>Difference</t>
  </si>
  <si>
    <t>Figure 4</t>
  </si>
  <si>
    <t>Baseline Period (2,0)%</t>
  </si>
  <si>
    <t>2017-2019 (2,0)%</t>
  </si>
  <si>
    <t>figure 4</t>
  </si>
  <si>
    <t>y = -0.0066x + 0.3331</t>
  </si>
  <si>
    <t>2017-2019 (2,0)%, gender-neutral</t>
  </si>
  <si>
    <t>twr</t>
  </si>
  <si>
    <t>|</t>
  </si>
  <si>
    <t>Coef.</t>
  </si>
  <si>
    <t>SE</t>
  </si>
  <si>
    <t>t-value</t>
  </si>
  <si>
    <t>p-value</t>
  </si>
  <si>
    <t>95Lower</t>
  </si>
  <si>
    <t>95Upper</t>
  </si>
  <si>
    <t>-------------+----------------------------------------------------------------</t>
  </si>
  <si>
    <t>/alpha11</t>
  </si>
  <si>
    <t>**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</si>
  <si>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</si>
  <si>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</si>
  <si>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</si>
  <si>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</si>
  <si>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</si>
  <si>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</si>
  <si>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</si>
  <si>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</si>
  <si>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</si>
  <si>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</si>
  <si>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</si>
  <si>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</si>
  <si>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</si>
  <si>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</si>
  <si>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</si>
  <si>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</si>
  <si>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</si>
  <si>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</si>
  <si>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</si>
  <si>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*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</si>
  <si>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</si>
  <si>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</si>
  <si>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</si>
  <si>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</si>
  <si>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</si>
  <si>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</si>
  <si>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</si>
  <si>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</si>
  <si>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</si>
  <si>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</si>
  <si>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</si>
  <si>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</si>
  <si>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</si>
  <si>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</si>
  <si>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</si>
  <si>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</si>
  <si>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</si>
  <si>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</si>
  <si>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</si>
  <si>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</si>
  <si>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***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</si>
  <si>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</si>
  <si>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</si>
  <si>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</si>
  <si>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</si>
  <si>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</si>
  <si>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</si>
  <si>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</si>
  <si>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</si>
  <si>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</si>
  <si>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</si>
  <si>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------------------------------------------------------------------------------</t>
  </si>
  <si>
    <t>b1-10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</si>
  <si>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</si>
  <si>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</si>
  <si>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</si>
  <si>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</si>
  <si>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</si>
  <si>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</si>
  <si>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</si>
  <si>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</si>
  <si>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</si>
  <si>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</si>
  <si>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</si>
  <si>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1: Maximum Likelihood Estimated Parameters</t>
  </si>
  <si>
    <t>coef.</t>
  </si>
  <si>
    <t>s.e.</t>
  </si>
  <si>
    <t xml:space="preserve"> under gender-neutral</t>
  </si>
  <si>
    <r>
      <rPr>
        <sz val="12"/>
        <color rgb="FF000000"/>
        <rFont val="Times New Roman"/>
        <charset val="134"/>
      </rPr>
      <t>0.2436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</si>
  <si>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0.9418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</si>
  <si>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0.2180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</si>
  <si>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0.9111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</si>
  <si>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0.5332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</si>
  <si>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0.6967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</si>
  <si>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0.6965</t>
    </r>
    <r>
      <rPr>
        <vertAlign val="superscript"/>
        <sz val="12"/>
        <color rgb="FF000000"/>
        <rFont val="Times New Roman"/>
        <charset val="134"/>
      </rPr>
      <t>***</t>
    </r>
  </si>
  <si>
    <t>2011-2013</t>
  </si>
  <si>
    <t>Average=2.97%</t>
  </si>
  <si>
    <t>2014-2016</t>
  </si>
  <si>
    <t>Average=4.16%</t>
  </si>
  <si>
    <r>
      <rPr>
        <sz val="12"/>
        <color theme="1"/>
        <rFont val="Times New Roman"/>
        <charset val="134"/>
      </rPr>
      <t>Figure</t>
    </r>
    <r>
      <rPr>
        <sz val="12"/>
        <rFont val="Times New Roman"/>
        <charset val="134"/>
      </rPr>
      <t xml:space="preserve"> S2</t>
    </r>
  </si>
  <si>
    <t>Baseline Period (0,2)%</t>
  </si>
  <si>
    <t>2017-2019 (0,2)%</t>
  </si>
  <si>
    <t>figure S2</t>
  </si>
  <si>
    <t>y = -0.008x + 0.3268</t>
  </si>
  <si>
    <t>2017-2019 (0,2)%, gender-neutral</t>
  </si>
  <si>
    <t xml:space="preserve">Table S1 </t>
  </si>
  <si>
    <t>(a) All Births</t>
  </si>
  <si>
    <t>Period</t>
  </si>
  <si>
    <t>No. of births</t>
  </si>
  <si>
    <t>No. of</t>
  </si>
  <si>
    <t>Two-boy</t>
  </si>
  <si>
    <t>Two-girl</t>
  </si>
  <si>
    <r>
      <rPr>
        <sz val="12"/>
        <color rgb="FF000000"/>
        <rFont val="Times New Roman"/>
        <charset val="136"/>
      </rPr>
      <t>One-boy-and one-girl twins</t>
    </r>
    <r>
      <rPr>
        <sz val="12"/>
        <color rgb="FF000000"/>
        <rFont val="新細明體"/>
        <charset val="136"/>
      </rPr>
      <t>　</t>
    </r>
  </si>
  <si>
    <r>
      <rPr>
        <sz val="12"/>
        <color rgb="FF000000"/>
        <rFont val="Times New Roman"/>
        <charset val="136"/>
      </rPr>
      <t xml:space="preserve">Other </t>
    </r>
    <r>
      <rPr>
        <sz val="12"/>
        <color rgb="FF000000"/>
        <rFont val="Times New Roman"/>
        <charset val="136"/>
      </rPr>
      <t xml:space="preserve">  </t>
    </r>
    <r>
      <rPr>
        <sz val="12"/>
        <color rgb="FF000000"/>
        <rFont val="Times New Roman"/>
        <charset val="136"/>
      </rPr>
      <t>multifetal births</t>
    </r>
  </si>
  <si>
    <t>Twins</t>
  </si>
  <si>
    <t>twins</t>
  </si>
  <si>
    <t>2011-13</t>
  </si>
  <si>
    <t>2014-16</t>
  </si>
  <si>
    <t>2017-19</t>
  </si>
  <si>
    <t>Total</t>
  </si>
  <si>
    <t>(b) First Births</t>
  </si>
  <si>
    <t>No. of first births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</si>
</sst>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30">
    <font>
      <sz val="12"/>
      <color theme="1"/>
      <name val="等线"/>
      <charset val="136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6"/>
    </font>
    <font>
      <sz val="12"/>
      <color rgb="FF000000"/>
      <name val="新細明體"/>
      <charset val="136"/>
    </font>
    <font>
      <i/>
      <sz val="12"/>
      <color rgb="FF000000"/>
      <name val="新細明體"/>
      <charset val="136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等线"/>
      <charset val="136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2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left" vertical="center" indent="2"/>
    </xf>
    <xf numFmtId="17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3" fontId="2" fillId="0" borderId="3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0" fontId="1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10" fontId="1" fillId="0" borderId="0" xfId="3" applyNumberFormat="1" applyFont="1">
      <alignment vertical="center"/>
    </xf>
    <xf numFmtId="10" fontId="1" fillId="0" borderId="0" xfId="3" applyNumberFormat="1" applyFont="1" applyFill="1">
      <alignment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3" applyNumberFormat="1" applyFont="1">
      <alignment vertical="center"/>
    </xf>
    <xf numFmtId="0" fontId="7" fillId="0" borderId="0" xfId="0" applyFont="1">
      <alignment vertical="center"/>
    </xf>
    <xf numFmtId="10" fontId="7" fillId="0" borderId="4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'figure 1'!$B$3:$K$3</c:f>
              <c:numCache>
                <c:formatCode>0.00%</c:formatCode>
                <c:ptCount val="10"/>
                <c:pt idx="0">
                  <c:v>0.0066381</c:v>
                </c:pt>
                <c:pt idx="1">
                  <c:v>0.0072086</c:v>
                </c:pt>
                <c:pt idx="2">
                  <c:v>0.0075452</c:v>
                </c:pt>
                <c:pt idx="3">
                  <c:v>0.0070958</c:v>
                </c:pt>
                <c:pt idx="4">
                  <c:v>0.0080939</c:v>
                </c:pt>
                <c:pt idx="5">
                  <c:v>0.0081749</c:v>
                </c:pt>
                <c:pt idx="6">
                  <c:v>0.0087955</c:v>
                </c:pt>
                <c:pt idx="7">
                  <c:v>0.0090113</c:v>
                </c:pt>
                <c:pt idx="8">
                  <c:v>0.0092135</c:v>
                </c:pt>
                <c:pt idx="9">
                  <c:v>0.0074161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'figure 1'!$B$4:$K$4</c:f>
              <c:numCache>
                <c:formatCode>0.00%</c:formatCode>
                <c:ptCount val="10"/>
                <c:pt idx="0">
                  <c:v>0.0131524</c:v>
                </c:pt>
                <c:pt idx="1">
                  <c:v>0.0142804</c:v>
                </c:pt>
                <c:pt idx="2">
                  <c:v>0.0163338</c:v>
                </c:pt>
                <c:pt idx="3">
                  <c:v>0.0180723</c:v>
                </c:pt>
                <c:pt idx="4">
                  <c:v>0.0196487</c:v>
                </c:pt>
                <c:pt idx="5">
                  <c:v>0.0226038</c:v>
                </c:pt>
                <c:pt idx="6">
                  <c:v>0.02328</c:v>
                </c:pt>
                <c:pt idx="7">
                  <c:v>0.0271358</c:v>
                </c:pt>
                <c:pt idx="8">
                  <c:v>0.0273033</c:v>
                </c:pt>
                <c:pt idx="9">
                  <c:v>0.0374687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marker"/>
        <c:varyColors val="0"/>
        <c:ser>
          <c:idx val="2"/>
          <c:order val="2"/>
          <c:tx>
            <c:strRef>
              <c:f>'figure 1'!$A$5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yVal>
            <c:numRef>
              <c:f>'figure 1'!$B$5:$K$5</c:f>
              <c:numCache>
                <c:formatCode>0.00%</c:formatCode>
                <c:ptCount val="10"/>
                <c:pt idx="0">
                  <c:v>0.15625</c:v>
                </c:pt>
                <c:pt idx="1">
                  <c:v>0.1731518</c:v>
                </c:pt>
                <c:pt idx="2">
                  <c:v>0.1612903</c:v>
                </c:pt>
                <c:pt idx="3">
                  <c:v>0.1958175</c:v>
                </c:pt>
                <c:pt idx="4">
                  <c:v>0.1683333</c:v>
                </c:pt>
                <c:pt idx="5">
                  <c:v>0.19967</c:v>
                </c:pt>
                <c:pt idx="6">
                  <c:v>0.1978528</c:v>
                </c:pt>
                <c:pt idx="7">
                  <c:v>0.1751497</c:v>
                </c:pt>
                <c:pt idx="8">
                  <c:v>0.2415813</c:v>
                </c:pt>
                <c:pt idx="9">
                  <c:v>0.2363897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1'!$A$6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'figure 1'!$B$6:$K$6</c:f>
              <c:numCache>
                <c:formatCode>0.00%</c:formatCode>
                <c:ptCount val="10"/>
                <c:pt idx="0">
                  <c:v>0.2904911</c:v>
                </c:pt>
                <c:pt idx="1">
                  <c:v>0.309761</c:v>
                </c:pt>
                <c:pt idx="2">
                  <c:v>0.3103902</c:v>
                </c:pt>
                <c:pt idx="3">
                  <c:v>0.3373824</c:v>
                </c:pt>
                <c:pt idx="4">
                  <c:v>0.3486005</c:v>
                </c:pt>
                <c:pt idx="5">
                  <c:v>0.3725946</c:v>
                </c:pt>
                <c:pt idx="6">
                  <c:v>0.375814</c:v>
                </c:pt>
                <c:pt idx="7">
                  <c:v>0.3881845</c:v>
                </c:pt>
                <c:pt idx="8">
                  <c:v>0.4031515</c:v>
                </c:pt>
                <c:pt idx="9">
                  <c:v>0.4192662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1023458353797"/>
              <c:y val="0.76851191459765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TW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Twin Birth Rates</a:t>
                </a:r>
                <a:endParaRPr lang="en-US" alt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36803500673418"/>
              <c:y val="0.2456002883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800031088"/>
        <c:crosses val="autoZero"/>
        <c:crossBetween val="between"/>
        <c:majorUnit val="0.01"/>
        <c:minorUnit val="0.005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48972400"/>
        <c:crosses val="autoZero"/>
        <c:crossBetween val="midCat"/>
      </c:valAx>
      <c:valAx>
        <c:axId val="1048972400"/>
        <c:scaling>
          <c:orientation val="minMax"/>
          <c:max val="0.4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TW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One-boy-and-one-girl Twin Proportions</a:t>
                </a:r>
                <a:endParaRPr lang="en-US" alt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9736177149786"/>
              <c:y val="0.0647256716353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1041166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0464180721027387"/>
          <c:y val="0.844946198624096"/>
          <c:w val="0.990716385579452"/>
          <c:h val="0.1098959252072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f9d64f-cc8d-42bc-86bc-8e6b8b53a970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</c:v>
                </c:pt>
                <c:pt idx="1">
                  <c:v>0.3566</c:v>
                </c:pt>
                <c:pt idx="2">
                  <c:v>0.3717</c:v>
                </c:pt>
                <c:pt idx="3">
                  <c:v>0.3868</c:v>
                </c:pt>
                <c:pt idx="4">
                  <c:v>0.4019</c:v>
                </c:pt>
                <c:pt idx="5">
                  <c:v>0.417</c:v>
                </c:pt>
                <c:pt idx="6">
                  <c:v>0.4321</c:v>
                </c:pt>
                <c:pt idx="7">
                  <c:v>0.4472</c:v>
                </c:pt>
                <c:pt idx="8">
                  <c:v>0.4623</c:v>
                </c:pt>
                <c:pt idx="9">
                  <c:v>0.4774</c:v>
                </c:pt>
              </c:numCache>
            </c:numRef>
          </c:val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-0.0236406</c:v>
                </c:pt>
                <c:pt idx="1">
                  <c:v>-0.0205682</c:v>
                </c:pt>
                <c:pt idx="2">
                  <c:v>-0.0102671</c:v>
                </c:pt>
                <c:pt idx="3">
                  <c:v>-0.0121721</c:v>
                </c:pt>
                <c:pt idx="4">
                  <c:v>-0.0226509</c:v>
                </c:pt>
                <c:pt idx="5">
                  <c:v>-0.0168433000000001</c:v>
                </c:pt>
                <c:pt idx="6">
                  <c:v>-0.0256545</c:v>
                </c:pt>
                <c:pt idx="7">
                  <c:v>-0.0283581000000001</c:v>
                </c:pt>
                <c:pt idx="8">
                  <c:v>-0.0375800000000001</c:v>
                </c:pt>
                <c:pt idx="9">
                  <c:v>-0.0265578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(1,1)%, estimated (fitted)</c:name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0.3319159</c:v>
                </c:pt>
                <c:pt idx="1">
                  <c:v>0.3523356</c:v>
                </c:pt>
                <c:pt idx="2">
                  <c:v>0.3808781</c:v>
                </c:pt>
                <c:pt idx="3">
                  <c:v>0.395705</c:v>
                </c:pt>
                <c:pt idx="4">
                  <c:v>0.4008977</c:v>
                </c:pt>
                <c:pt idx="5">
                  <c:v>0.424391</c:v>
                </c:pt>
                <c:pt idx="6">
                  <c:v>0.4314575</c:v>
                </c:pt>
                <c:pt idx="7">
                  <c:v>0.445387</c:v>
                </c:pt>
                <c:pt idx="8">
                  <c:v>0.451992</c:v>
                </c:pt>
                <c:pt idx="9">
                  <c:v>0.4813448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</c:v>
                </c:pt>
                <c:pt idx="1">
                  <c:v>0.3360318</c:v>
                </c:pt>
                <c:pt idx="2">
                  <c:v>0.3614329</c:v>
                </c:pt>
                <c:pt idx="3">
                  <c:v>0.3746279</c:v>
                </c:pt>
                <c:pt idx="4">
                  <c:v>0.3792491</c:v>
                </c:pt>
                <c:pt idx="5">
                  <c:v>0.4001567</c:v>
                </c:pt>
                <c:pt idx="6">
                  <c:v>0.4064455</c:v>
                </c:pt>
                <c:pt idx="7">
                  <c:v>0.4188419</c:v>
                </c:pt>
                <c:pt idx="8">
                  <c:v>0.42472</c:v>
                </c:pt>
                <c:pt idx="9">
                  <c:v>0.4508422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3126220170929"/>
              <c:y val="0.78550583580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864504192"/>
        <c:crosses val="autoZero"/>
        <c:auto val="1"/>
        <c:lblAlgn val="ctr"/>
        <c:lblOffset val="100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t>Proportions of One-boy-one-girl Twins</a:t>
                </a:r>
              </a:p>
            </c:rich>
          </c:tx>
          <c:layout>
            <c:manualLayout>
              <c:xMode val="edge"/>
              <c:yMode val="edge"/>
              <c:x val="0.0283554575228335"/>
              <c:y val="0.04619582737874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990365344"/>
        <c:crosses val="autoZero"/>
        <c:crossBetween val="midCat"/>
        <c:maj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414668110784465"/>
          <c:y val="0.846710178161933"/>
          <c:w val="0.95389138171128"/>
          <c:h val="0.12312577174104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058314b-244d-4192-9fb5-66748932e0a1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</c:v>
                </c:pt>
                <c:pt idx="1">
                  <c:v>0.3199</c:v>
                </c:pt>
                <c:pt idx="2">
                  <c:v>0.3133</c:v>
                </c:pt>
                <c:pt idx="3">
                  <c:v>0.3067</c:v>
                </c:pt>
                <c:pt idx="4">
                  <c:v>0.3001</c:v>
                </c:pt>
                <c:pt idx="5">
                  <c:v>0.2935</c:v>
                </c:pt>
                <c:pt idx="6">
                  <c:v>0.2869</c:v>
                </c:pt>
                <c:pt idx="7">
                  <c:v>0.2803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0.0126382</c:v>
                </c:pt>
                <c:pt idx="1">
                  <c:v>0.0117298</c:v>
                </c:pt>
                <c:pt idx="2">
                  <c:v>0.00783449999999997</c:v>
                </c:pt>
                <c:pt idx="3">
                  <c:v>0.00898259999999995</c:v>
                </c:pt>
                <c:pt idx="4">
                  <c:v>0.0136731999999999</c:v>
                </c:pt>
                <c:pt idx="5">
                  <c:v>0.0116346</c:v>
                </c:pt>
                <c:pt idx="6">
                  <c:v>0.0156362</c:v>
                </c:pt>
                <c:pt idx="7">
                  <c:v>0.0171142</c:v>
                </c:pt>
                <c:pt idx="8">
                  <c:v>0.0212856</c:v>
                </c:pt>
                <c:pt idx="9">
                  <c:v>0.0170924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0.3605</c:v>
                </c:pt>
                <c:pt idx="1">
                  <c:v>0.3921</c:v>
                </c:pt>
                <c:pt idx="2">
                  <c:v>0.413</c:v>
                </c:pt>
                <c:pt idx="3">
                  <c:v>0.4195</c:v>
                </c:pt>
                <c:pt idx="4">
                  <c:v>0.4414</c:v>
                </c:pt>
                <c:pt idx="5">
                  <c:v>0.4403</c:v>
                </c:pt>
                <c:pt idx="6">
                  <c:v>0.4136</c:v>
                </c:pt>
                <c:pt idx="7">
                  <c:v>0.4358</c:v>
                </c:pt>
                <c:pt idx="8">
                  <c:v>0.4801</c:v>
                </c:pt>
                <c:pt idx="9">
                  <c:v>0.3536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(2,0)%, estimated (fitted)</c:name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0.33077648</c:v>
                </c:pt>
                <c:pt idx="1">
                  <c:v>0.3219311</c:v>
                </c:pt>
                <c:pt idx="2">
                  <c:v>0.3095672</c:v>
                </c:pt>
                <c:pt idx="3">
                  <c:v>0.3031445</c:v>
                </c:pt>
                <c:pt idx="4">
                  <c:v>0.3008952</c:v>
                </c:pt>
                <c:pt idx="5">
                  <c:v>0.2907184</c:v>
                </c:pt>
                <c:pt idx="6">
                  <c:v>0.2876574</c:v>
                </c:pt>
                <c:pt idx="7">
                  <c:v>0.2816235</c:v>
                </c:pt>
                <c:pt idx="8">
                  <c:v>0.2787623</c:v>
                </c:pt>
                <c:pt idx="9">
                  <c:v>0.2660474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0.3316298</c:v>
                </c:pt>
                <c:pt idx="2">
                  <c:v>0.3211345</c:v>
                </c:pt>
                <c:pt idx="3">
                  <c:v>0.3156826</c:v>
                </c:pt>
                <c:pt idx="4">
                  <c:v>0.3137732</c:v>
                </c:pt>
                <c:pt idx="5">
                  <c:v>0.3051346</c:v>
                </c:pt>
                <c:pt idx="6">
                  <c:v>0.3025362</c:v>
                </c:pt>
                <c:pt idx="7">
                  <c:v>0.2974142</c:v>
                </c:pt>
                <c:pt idx="8">
                  <c:v>0.2949856</c:v>
                </c:pt>
                <c:pt idx="9">
                  <c:v>0.2841924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zh-TW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4045632204491"/>
              <c:y val="0.786542455199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321690288"/>
        <c:crosses val="autoZero"/>
        <c:auto val="1"/>
        <c:lblAlgn val="ctr"/>
        <c:lblOffset val="100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sz="1000"/>
                  <a:t>Proportions of Two-boy Twins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260539948341991"/>
              <c:y val="0.146766481918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715137067938021"/>
          <c:y val="0.842107785653162"/>
          <c:w val="0.904847040127135"/>
          <c:h val="0.1232546112739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6bbbc7-52f2-4a19-aa89-70f6521072d3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0.3188</c:v>
                </c:pt>
                <c:pt idx="1">
                  <c:v>0.3108</c:v>
                </c:pt>
                <c:pt idx="2">
                  <c:v>0.3028</c:v>
                </c:pt>
                <c:pt idx="3">
                  <c:v>0.2948</c:v>
                </c:pt>
                <c:pt idx="4">
                  <c:v>0.2868</c:v>
                </c:pt>
                <c:pt idx="5">
                  <c:v>0.2788</c:v>
                </c:pt>
                <c:pt idx="6">
                  <c:v>0.2708</c:v>
                </c:pt>
                <c:pt idx="7">
                  <c:v>0.2628</c:v>
                </c:pt>
                <c:pt idx="8">
                  <c:v>0.2548</c:v>
                </c:pt>
                <c:pt idx="9">
                  <c:v>0.2468</c:v>
                </c:pt>
              </c:numCache>
            </c:numRef>
          </c:val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0.0109432</c:v>
                </c:pt>
                <c:pt idx="1">
                  <c:v>0.00911720000000005</c:v>
                </c:pt>
                <c:pt idx="2">
                  <c:v>0.00338260000000007</c:v>
                </c:pt>
                <c:pt idx="3">
                  <c:v>0.00424790000000003</c:v>
                </c:pt>
                <c:pt idx="4">
                  <c:v>0.00974920000000001</c:v>
                </c:pt>
                <c:pt idx="5">
                  <c:v>0.00644420000000001</c:v>
                </c:pt>
                <c:pt idx="6">
                  <c:v>0.0110438</c:v>
                </c:pt>
                <c:pt idx="7">
                  <c:v>0.0123409</c:v>
                </c:pt>
                <c:pt idx="8">
                  <c:v>0.0171626</c:v>
                </c:pt>
                <c:pt idx="9">
                  <c:v>0.011038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0.4361</c:v>
                </c:pt>
                <c:pt idx="2">
                  <c:v>0.4087</c:v>
                </c:pt>
                <c:pt idx="3">
                  <c:v>0.411</c:v>
                </c:pt>
                <c:pt idx="4">
                  <c:v>0.4258</c:v>
                </c:pt>
                <c:pt idx="5">
                  <c:v>0.3507</c:v>
                </c:pt>
                <c:pt idx="6">
                  <c:v>0.3827</c:v>
                </c:pt>
                <c:pt idx="7">
                  <c:v>0.3953</c:v>
                </c:pt>
                <c:pt idx="8">
                  <c:v>0.3278</c:v>
                </c:pt>
                <c:pt idx="9">
                  <c:v>0.3971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(0,2)%, estimated (fitted)</c:name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</c:v>
                </c:pt>
                <c:pt idx="1">
                  <c:v>0.3132065</c:v>
                </c:pt>
                <c:pt idx="2">
                  <c:v>0.2981789</c:v>
                </c:pt>
                <c:pt idx="3">
                  <c:v>0.2903725</c:v>
                </c:pt>
                <c:pt idx="4">
                  <c:v>0.2876386</c:v>
                </c:pt>
                <c:pt idx="5">
                  <c:v>0.2752693</c:v>
                </c:pt>
                <c:pt idx="6">
                  <c:v>0.2715488</c:v>
                </c:pt>
                <c:pt idx="7">
                  <c:v>0.2642149</c:v>
                </c:pt>
                <c:pt idx="8">
                  <c:v>0.2607374</c:v>
                </c:pt>
                <c:pt idx="9">
                  <c:v>0.2452831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</c:v>
                </c:pt>
                <c:pt idx="1">
                  <c:v>0.3199172</c:v>
                </c:pt>
                <c:pt idx="2">
                  <c:v>0.3061826</c:v>
                </c:pt>
                <c:pt idx="3">
                  <c:v>0.2990479</c:v>
                </c:pt>
                <c:pt idx="4">
                  <c:v>0.2965492</c:v>
                </c:pt>
                <c:pt idx="5">
                  <c:v>0.2852442</c:v>
                </c:pt>
                <c:pt idx="6">
                  <c:v>0.2818438</c:v>
                </c:pt>
                <c:pt idx="7">
                  <c:v>0.2751409</c:v>
                </c:pt>
                <c:pt idx="8">
                  <c:v>0.2719626</c:v>
                </c:pt>
                <c:pt idx="9">
                  <c:v>0.257838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Wealth Group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1957597522353"/>
              <c:y val="0.784509417128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015092656"/>
        <c:crossesAt val="0"/>
        <c:auto val="1"/>
        <c:lblAlgn val="ctr"/>
        <c:lblOffset val="100"/>
        <c:noMultiLvlLbl val="1"/>
      </c:catAx>
      <c:valAx>
        <c:axId val="1015092656"/>
        <c:scaling>
          <c:orientation val="minMax"/>
          <c:max val="0.47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sz="1000"/>
                  <a:t>Proportions of Two-Girl Twins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291682833408102"/>
              <c:y val="0.14961154129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1272817696"/>
        <c:crosses val="autoZero"/>
        <c:crossBetween val="midCat"/>
        <c:majorUnit val="0.05"/>
        <c:minorUnit val="0.0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3"/>
        <c:delete val="1"/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0717932848522358"/>
          <c:y val="0.832774739813018"/>
          <c:w val="0.904688225282377"/>
          <c:h val="0.13035808784618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6573f8-7a0d-4ea8-95f2-b7e6efd5b9b0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329565</xdr:colOff>
      <xdr:row>1</xdr:row>
      <xdr:rowOff>25400</xdr:rowOff>
    </xdr:from>
    <xdr:to>
      <xdr:col>17</xdr:col>
      <xdr:colOff>718820</xdr:colOff>
      <xdr:row>19</xdr:row>
      <xdr:rowOff>81915</xdr:rowOff>
    </xdr:to>
    <xdr:graphicFrame>
      <xdr:nvGraphicFramePr>
        <xdr:cNvPr id="2" name="圖表 1"/>
        <xdr:cNvGraphicFramePr/>
      </xdr:nvGraphicFramePr>
      <xdr:xfrm>
        <a:off x="10875645" y="22225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25400</xdr:colOff>
      <xdr:row>4</xdr:row>
      <xdr:rowOff>12700</xdr:rowOff>
    </xdr:from>
    <xdr:to>
      <xdr:col>17</xdr:col>
      <xdr:colOff>414655</xdr:colOff>
      <xdr:row>22</xdr:row>
      <xdr:rowOff>69215</xdr:rowOff>
    </xdr:to>
    <xdr:graphicFrame>
      <xdr:nvGraphicFramePr>
        <xdr:cNvPr id="3" name="圖表 2"/>
        <xdr:cNvGraphicFramePr/>
      </xdr:nvGraphicFramePr>
      <xdr:xfrm>
        <a:off x="8940800" y="80010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3</xdr:row>
      <xdr:rowOff>197485</xdr:rowOff>
    </xdr:from>
    <xdr:to>
      <xdr:col>17</xdr:col>
      <xdr:colOff>389255</xdr:colOff>
      <xdr:row>22</xdr:row>
      <xdr:rowOff>57150</xdr:rowOff>
    </xdr:to>
    <xdr:graphicFrame>
      <xdr:nvGraphicFramePr>
        <xdr:cNvPr id="3" name="圖表 2"/>
        <xdr:cNvGraphicFramePr/>
      </xdr:nvGraphicFramePr>
      <xdr:xfrm>
        <a:off x="8905240" y="787400"/>
        <a:ext cx="410400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6375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8850" y="206375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129540</xdr:colOff>
      <xdr:row>1</xdr:row>
      <xdr:rowOff>175260</xdr:rowOff>
    </xdr:to>
    <xdr:pic>
      <xdr:nvPicPr>
        <xdr:cNvPr id="4" name="圖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206375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318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137160</xdr:colOff>
      <xdr:row>2</xdr:row>
      <xdr:rowOff>175260</xdr:rowOff>
    </xdr:to>
    <xdr:pic>
      <xdr:nvPicPr>
        <xdr:cNvPr id="6" name="圖片 5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4318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477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144780</xdr:colOff>
      <xdr:row>3</xdr:row>
      <xdr:rowOff>175260</xdr:rowOff>
    </xdr:to>
    <xdr:pic>
      <xdr:nvPicPr>
        <xdr:cNvPr id="8" name="圖片 7"/>
        <xdr:cNvPicPr>
          <a:picLocks noChangeAspect="1" noChangeArrowheads="1"/>
        </xdr:cNvPicPr>
      </xdr:nvPicPr>
      <xdr:blipFill>
        <a:blip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6477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/>
        <xdr:cNvPicPr>
          <a:picLocks noChangeAspect="1" noChangeArrowheads="1"/>
        </xdr:cNvPicPr>
      </xdr:nvPicPr>
      <xdr:blipFill>
        <a:blip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63600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144780</xdr:colOff>
      <xdr:row>4</xdr:row>
      <xdr:rowOff>175260</xdr:rowOff>
    </xdr:to>
    <xdr:pic>
      <xdr:nvPicPr>
        <xdr:cNvPr id="10" name="圖片 9"/>
        <xdr:cNvPicPr>
          <a:picLocks noChangeAspect="1" noChangeArrowheads="1"/>
        </xdr:cNvPicPr>
      </xdr:nvPicPr>
      <xdr:blipFill>
        <a:blip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8636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/>
        <xdr:cNvPicPr>
          <a:picLocks noChangeAspect="1" noChangeArrowheads="1"/>
        </xdr:cNvPicPr>
      </xdr:nvPicPr>
      <xdr:blipFill>
        <a:blip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7950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137160</xdr:colOff>
      <xdr:row>5</xdr:row>
      <xdr:rowOff>175260</xdr:rowOff>
    </xdr:to>
    <xdr:pic>
      <xdr:nvPicPr>
        <xdr:cNvPr id="12" name="圖片 11"/>
        <xdr:cNvPicPr>
          <a:picLocks noChangeAspect="1" noChangeArrowheads="1"/>
        </xdr:cNvPicPr>
      </xdr:nvPicPr>
      <xdr:blipFill>
        <a:blip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38600" y="10795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17</xdr:col>
      <xdr:colOff>389255</xdr:colOff>
      <xdr:row>22</xdr:row>
      <xdr:rowOff>56515</xdr:rowOff>
    </xdr:to>
    <xdr:graphicFrame>
      <xdr:nvGraphicFramePr>
        <xdr:cNvPr id="3" name="圖表 2"/>
        <xdr:cNvGraphicFramePr/>
      </xdr:nvGraphicFramePr>
      <xdr:xfrm>
        <a:off x="8905240" y="787400"/>
        <a:ext cx="41040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_Data\Desktop\submission_nature\data%20&amp;%20code\Data_for_figures_and_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0.1631</v>
          </cell>
          <cell r="C11">
            <v>0.163</v>
          </cell>
          <cell r="D11">
            <v>0.1652</v>
          </cell>
          <cell r="E11">
            <v>0.1653</v>
          </cell>
          <cell r="F11">
            <v>0.1289</v>
          </cell>
          <cell r="G11">
            <v>0.1978</v>
          </cell>
          <cell r="H11">
            <v>0.1914</v>
          </cell>
          <cell r="I11">
            <v>0.1655</v>
          </cell>
          <cell r="J11">
            <v>0.1854</v>
          </cell>
          <cell r="K11">
            <v>0.2348</v>
          </cell>
        </row>
        <row r="13">
          <cell r="A13" t="str">
            <v>estimated</v>
          </cell>
          <cell r="B13">
            <v>0.3319159</v>
          </cell>
          <cell r="C13">
            <v>0.3523356</v>
          </cell>
          <cell r="D13">
            <v>0.3808781</v>
          </cell>
          <cell r="E13">
            <v>0.395705</v>
          </cell>
          <cell r="F13">
            <v>0.4008977</v>
          </cell>
          <cell r="G13">
            <v>0.424391</v>
          </cell>
          <cell r="H13">
            <v>0.4314575</v>
          </cell>
          <cell r="I13">
            <v>0.445387</v>
          </cell>
          <cell r="J13">
            <v>0.451992</v>
          </cell>
          <cell r="K13">
            <v>0.4813448</v>
          </cell>
        </row>
        <row r="14">
          <cell r="A14" t="str">
            <v>2017-2019 (1,1)%, gender-neutral</v>
          </cell>
          <cell r="B14">
            <v>0.3178594</v>
          </cell>
          <cell r="C14">
            <v>0.3360318</v>
          </cell>
          <cell r="D14">
            <v>0.3614329</v>
          </cell>
          <cell r="E14">
            <v>0.3746279</v>
          </cell>
          <cell r="F14">
            <v>0.3792491</v>
          </cell>
          <cell r="G14">
            <v>0.4001567</v>
          </cell>
          <cell r="H14">
            <v>0.4064455</v>
          </cell>
          <cell r="I14">
            <v>0.4188419</v>
          </cell>
          <cell r="J14">
            <v>0.42472</v>
          </cell>
          <cell r="K14">
            <v>0.4508422</v>
          </cell>
        </row>
        <row r="15">
          <cell r="A15" t="str">
            <v>Fitted values of the estimated proportions</v>
          </cell>
          <cell r="B15">
            <v>0.3415</v>
          </cell>
          <cell r="C15">
            <v>0.3566</v>
          </cell>
          <cell r="D15">
            <v>0.3717</v>
          </cell>
          <cell r="E15">
            <v>0.3868</v>
          </cell>
          <cell r="F15">
            <v>0.4019</v>
          </cell>
          <cell r="G15">
            <v>0.417</v>
          </cell>
          <cell r="H15">
            <v>0.4321</v>
          </cell>
          <cell r="I15">
            <v>0.4472</v>
          </cell>
          <cell r="J15">
            <v>0.4623</v>
          </cell>
          <cell r="K15">
            <v>0.4774</v>
          </cell>
        </row>
        <row r="16">
          <cell r="A16" t="str">
            <v>Difference</v>
          </cell>
          <cell r="B16">
            <v>-0.0236406</v>
          </cell>
          <cell r="C16">
            <v>-0.0205682</v>
          </cell>
          <cell r="D16">
            <v>-0.0102671</v>
          </cell>
          <cell r="E16">
            <v>-0.0121721</v>
          </cell>
          <cell r="F16">
            <v>-0.0226509</v>
          </cell>
          <cell r="G16">
            <v>-0.0168433000000001</v>
          </cell>
          <cell r="H16">
            <v>-0.0256545</v>
          </cell>
          <cell r="I16">
            <v>-0.0283581000000001</v>
          </cell>
          <cell r="J16">
            <v>-0.0375800000000001</v>
          </cell>
          <cell r="K16">
            <v>-0.0265578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0.4361</v>
          </cell>
          <cell r="D20">
            <v>0.4087</v>
          </cell>
          <cell r="E20">
            <v>0.411</v>
          </cell>
          <cell r="F20">
            <v>0.4258</v>
          </cell>
          <cell r="G20">
            <v>0.3507</v>
          </cell>
          <cell r="H20">
            <v>0.3827</v>
          </cell>
          <cell r="I20">
            <v>0.3953</v>
          </cell>
          <cell r="J20">
            <v>0.3278</v>
          </cell>
          <cell r="K20">
            <v>0.3971</v>
          </cell>
        </row>
        <row r="22">
          <cell r="A22" t="str">
            <v>estimated</v>
          </cell>
          <cell r="B22">
            <v>0.3239576</v>
          </cell>
          <cell r="C22">
            <v>0.3132065</v>
          </cell>
          <cell r="D22">
            <v>0.2981789</v>
          </cell>
          <cell r="E22">
            <v>0.2903725</v>
          </cell>
          <cell r="F22">
            <v>0.2876386</v>
          </cell>
          <cell r="G22">
            <v>0.2752693</v>
          </cell>
          <cell r="H22">
            <v>0.2715488</v>
          </cell>
          <cell r="I22">
            <v>0.2642149</v>
          </cell>
          <cell r="J22">
            <v>0.2607374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</v>
          </cell>
          <cell r="C23">
            <v>0.3199172</v>
          </cell>
          <cell r="D23">
            <v>0.3061826</v>
          </cell>
          <cell r="E23">
            <v>0.2990479</v>
          </cell>
          <cell r="F23">
            <v>0.2965492</v>
          </cell>
          <cell r="G23">
            <v>0.2852442</v>
          </cell>
          <cell r="H23">
            <v>0.2818438</v>
          </cell>
          <cell r="I23">
            <v>0.2751409</v>
          </cell>
          <cell r="J23">
            <v>0.2719626</v>
          </cell>
          <cell r="K23">
            <v>0.257838</v>
          </cell>
        </row>
        <row r="24">
          <cell r="A24" t="str">
            <v>Fitted values of the estimated proportions</v>
          </cell>
          <cell r="B24">
            <v>0.3188</v>
          </cell>
          <cell r="C24">
            <v>0.3108</v>
          </cell>
          <cell r="D24">
            <v>0.3028</v>
          </cell>
          <cell r="E24">
            <v>0.2948</v>
          </cell>
          <cell r="F24">
            <v>0.2868</v>
          </cell>
          <cell r="G24">
            <v>0.2788</v>
          </cell>
          <cell r="H24">
            <v>0.2708</v>
          </cell>
          <cell r="I24">
            <v>0.2628</v>
          </cell>
          <cell r="J24">
            <v>0.2548</v>
          </cell>
          <cell r="K24">
            <v>0.2468</v>
          </cell>
        </row>
        <row r="25">
          <cell r="A25" t="str">
            <v>Difference</v>
          </cell>
          <cell r="B25">
            <v>0.0109432</v>
          </cell>
          <cell r="C25">
            <v>0.00911720000000005</v>
          </cell>
          <cell r="D25">
            <v>0.00338260000000007</v>
          </cell>
          <cell r="E25">
            <v>0.00424790000000003</v>
          </cell>
          <cell r="F25">
            <v>0.00974920000000001</v>
          </cell>
          <cell r="G25">
            <v>0.00644420000000001</v>
          </cell>
          <cell r="H25">
            <v>0.0110438</v>
          </cell>
          <cell r="I25">
            <v>0.0123409</v>
          </cell>
          <cell r="J25">
            <v>0.0171626</v>
          </cell>
          <cell r="K25">
            <v>0.011038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0.3605</v>
          </cell>
          <cell r="C29">
            <v>0.3921</v>
          </cell>
          <cell r="D29">
            <v>0.413</v>
          </cell>
          <cell r="E29">
            <v>0.4195</v>
          </cell>
          <cell r="F29">
            <v>0.4414</v>
          </cell>
          <cell r="G29">
            <v>0.4403</v>
          </cell>
          <cell r="H29">
            <v>0.4136</v>
          </cell>
          <cell r="I29">
            <v>0.4358</v>
          </cell>
          <cell r="J29">
            <v>0.4801</v>
          </cell>
          <cell r="K29">
            <v>0.3536</v>
          </cell>
        </row>
        <row r="31">
          <cell r="A31" t="str">
            <v>estimated</v>
          </cell>
          <cell r="B31">
            <v>0.33077648</v>
          </cell>
          <cell r="C31">
            <v>0.3219311</v>
          </cell>
          <cell r="D31">
            <v>0.3095672</v>
          </cell>
          <cell r="E31">
            <v>0.3031445</v>
          </cell>
          <cell r="F31">
            <v>0.3008952</v>
          </cell>
          <cell r="G31">
            <v>0.2907184</v>
          </cell>
          <cell r="H31">
            <v>0.2876574</v>
          </cell>
          <cell r="I31">
            <v>0.2816235</v>
          </cell>
          <cell r="J31">
            <v>0.2787623</v>
          </cell>
          <cell r="K31">
            <v>0.2660474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0.3316298</v>
          </cell>
          <cell r="D32">
            <v>0.3211345</v>
          </cell>
          <cell r="E32">
            <v>0.3156826</v>
          </cell>
          <cell r="F32">
            <v>0.3137732</v>
          </cell>
          <cell r="G32">
            <v>0.3051346</v>
          </cell>
          <cell r="H32">
            <v>0.3025362</v>
          </cell>
          <cell r="I32">
            <v>0.2974142</v>
          </cell>
          <cell r="J32">
            <v>0.2949856</v>
          </cell>
          <cell r="K32">
            <v>0.2841924</v>
          </cell>
        </row>
        <row r="33">
          <cell r="A33" t="str">
            <v>Fitted values of the estimated proportions</v>
          </cell>
          <cell r="B33">
            <v>0.3265</v>
          </cell>
          <cell r="C33">
            <v>0.3199</v>
          </cell>
          <cell r="D33">
            <v>0.3133</v>
          </cell>
          <cell r="E33">
            <v>0.3067</v>
          </cell>
          <cell r="F33">
            <v>0.3001</v>
          </cell>
          <cell r="G33">
            <v>0.2935</v>
          </cell>
          <cell r="H33">
            <v>0.2869</v>
          </cell>
          <cell r="I33">
            <v>0.2803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0.0126382</v>
          </cell>
          <cell r="C34">
            <v>0.0117298</v>
          </cell>
          <cell r="D34">
            <v>0.00783449999999997</v>
          </cell>
          <cell r="E34">
            <v>0.00898259999999995</v>
          </cell>
          <cell r="F34">
            <v>0.0136731999999999</v>
          </cell>
          <cell r="G34">
            <v>0.0116346</v>
          </cell>
          <cell r="H34">
            <v>0.0156362</v>
          </cell>
          <cell r="I34">
            <v>0.0171142</v>
          </cell>
          <cell r="J34">
            <v>0.0212856</v>
          </cell>
          <cell r="K34">
            <v>0.0170924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F18" sqref="F18"/>
    </sheetView>
  </sheetViews>
  <sheetFormatPr defaultColWidth="9" defaultRowHeight="15.5" outlineLevelRow="5"/>
  <cols>
    <col min="1" max="1" width="28.7538461538462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2" t="s">
        <v>2</v>
      </c>
    </row>
    <row r="3" spans="1:12">
      <c r="A3" s="1" t="s">
        <v>3</v>
      </c>
      <c r="B3" s="17">
        <v>0.0066381</v>
      </c>
      <c r="C3" s="17">
        <v>0.0072086</v>
      </c>
      <c r="D3" s="17">
        <v>0.0075452</v>
      </c>
      <c r="E3" s="17">
        <v>0.0070958</v>
      </c>
      <c r="F3" s="17">
        <v>0.0080939</v>
      </c>
      <c r="G3" s="17">
        <v>0.0081749</v>
      </c>
      <c r="H3" s="17">
        <v>0.0087955</v>
      </c>
      <c r="I3" s="17">
        <v>0.0090113</v>
      </c>
      <c r="J3" s="17">
        <v>0.0092135</v>
      </c>
      <c r="K3" s="17">
        <v>0.0074161</v>
      </c>
      <c r="L3" s="17">
        <v>0.0081</v>
      </c>
    </row>
    <row r="4" spans="1:12">
      <c r="A4" s="1" t="s">
        <v>4</v>
      </c>
      <c r="B4" s="17">
        <v>0.0131524</v>
      </c>
      <c r="C4" s="17">
        <v>0.0142804</v>
      </c>
      <c r="D4" s="17">
        <v>0.0163338</v>
      </c>
      <c r="E4" s="17">
        <v>0.0180723</v>
      </c>
      <c r="F4" s="17">
        <v>0.0196487</v>
      </c>
      <c r="G4" s="17">
        <v>0.0226038</v>
      </c>
      <c r="H4" s="17">
        <v>0.02328</v>
      </c>
      <c r="I4" s="17">
        <v>0.0271358</v>
      </c>
      <c r="J4" s="17">
        <v>0.0273033</v>
      </c>
      <c r="K4" s="17">
        <v>0.0374687</v>
      </c>
      <c r="L4" s="17">
        <v>0.0192</v>
      </c>
    </row>
    <row r="5" spans="1:12">
      <c r="A5" s="1" t="s">
        <v>5</v>
      </c>
      <c r="B5" s="17">
        <v>0.15625</v>
      </c>
      <c r="C5" s="17">
        <v>0.1731518</v>
      </c>
      <c r="D5" s="17">
        <v>0.1612903</v>
      </c>
      <c r="E5" s="17">
        <v>0.1958175</v>
      </c>
      <c r="F5" s="17">
        <v>0.1683333</v>
      </c>
      <c r="G5" s="17">
        <v>0.19967</v>
      </c>
      <c r="H5" s="17">
        <v>0.1978528</v>
      </c>
      <c r="I5" s="17">
        <v>0.1751497</v>
      </c>
      <c r="J5" s="17">
        <v>0.2415813</v>
      </c>
      <c r="K5" s="17">
        <v>0.2363897</v>
      </c>
      <c r="L5" s="17">
        <v>0.1928</v>
      </c>
    </row>
    <row r="6" spans="1:12">
      <c r="A6" s="1" t="s">
        <v>6</v>
      </c>
      <c r="B6" s="17">
        <v>0.2904911</v>
      </c>
      <c r="C6" s="17">
        <v>0.309761</v>
      </c>
      <c r="D6" s="17">
        <v>0.3103902</v>
      </c>
      <c r="E6" s="17">
        <v>0.3373824</v>
      </c>
      <c r="F6" s="17">
        <v>0.3486005</v>
      </c>
      <c r="G6" s="17">
        <v>0.3725946</v>
      </c>
      <c r="H6" s="17">
        <v>0.375814</v>
      </c>
      <c r="I6" s="17">
        <v>0.3881845</v>
      </c>
      <c r="J6" s="17">
        <v>0.4031515</v>
      </c>
      <c r="K6" s="17">
        <v>0.4192662</v>
      </c>
      <c r="L6" s="17">
        <v>0.3677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opLeftCell="A52" workbookViewId="0">
      <selection activeCell="M70" sqref="M70"/>
    </sheetView>
  </sheetViews>
  <sheetFormatPr defaultColWidth="9" defaultRowHeight="15.5"/>
  <sheetData>
    <row r="1" spans="2:9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1">
      <c r="A2" t="s">
        <v>43</v>
      </c>
    </row>
    <row r="3" spans="2:10">
      <c r="B3" s="1" t="s">
        <v>44</v>
      </c>
      <c r="C3" s="1" t="s">
        <v>36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45</v>
      </c>
    </row>
    <row r="4" spans="2:10">
      <c r="B4" s="1" t="s">
        <v>46</v>
      </c>
      <c r="C4" s="1" t="s">
        <v>36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47</v>
      </c>
      <c r="C5" s="1" t="s">
        <v>36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48</v>
      </c>
      <c r="C6" s="1" t="s">
        <v>36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49</v>
      </c>
      <c r="C7" s="1" t="s">
        <v>36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50</v>
      </c>
      <c r="C8" s="1" t="s">
        <v>36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51</v>
      </c>
      <c r="C9" s="1" t="s">
        <v>36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52</v>
      </c>
      <c r="C10" s="1" t="s">
        <v>36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53</v>
      </c>
      <c r="C11" s="1" t="s">
        <v>36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45</v>
      </c>
    </row>
    <row r="12" spans="2:10">
      <c r="B12" s="1" t="s">
        <v>54</v>
      </c>
      <c r="C12" s="1" t="s">
        <v>36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55</v>
      </c>
      <c r="C14" s="1" t="s">
        <v>36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56</v>
      </c>
      <c r="C15" s="1" t="s">
        <v>36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57</v>
      </c>
      <c r="C16" s="1" t="s">
        <v>36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45</v>
      </c>
    </row>
    <row r="17" spans="2:10">
      <c r="B17" s="1" t="s">
        <v>58</v>
      </c>
      <c r="C17" s="1" t="s">
        <v>36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59</v>
      </c>
      <c r="C18" s="1" t="s">
        <v>36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60</v>
      </c>
      <c r="C19" s="1" t="s">
        <v>36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61</v>
      </c>
      <c r="C20" s="1" t="s">
        <v>36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62</v>
      </c>
      <c r="C21" s="1" t="s">
        <v>36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63</v>
      </c>
      <c r="C22" s="1" t="s">
        <v>36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64</v>
      </c>
      <c r="C23" s="1" t="s">
        <v>36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65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66</v>
      </c>
      <c r="C25" s="1" t="s">
        <v>36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67</v>
      </c>
      <c r="C26" s="1" t="s">
        <v>36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68</v>
      </c>
      <c r="C27" s="1" t="s">
        <v>36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69</v>
      </c>
      <c r="C28" s="1" t="s">
        <v>36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70</v>
      </c>
      <c r="C29" s="1" t="s">
        <v>36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71</v>
      </c>
      <c r="C30" s="1" t="s">
        <v>36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72</v>
      </c>
      <c r="C31" s="1" t="s">
        <v>36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73</v>
      </c>
      <c r="C32" s="1" t="s">
        <v>36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74</v>
      </c>
      <c r="C33" s="1" t="s">
        <v>36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75</v>
      </c>
      <c r="C34" s="1" t="s">
        <v>36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45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76</v>
      </c>
      <c r="C36" s="1" t="s">
        <v>36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65</v>
      </c>
    </row>
    <row r="37" spans="2:10">
      <c r="B37" s="1" t="s">
        <v>77</v>
      </c>
      <c r="C37" s="1" t="s">
        <v>36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78</v>
      </c>
      <c r="C38" s="1" t="s">
        <v>36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79</v>
      </c>
      <c r="C39" s="1" t="s">
        <v>36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80</v>
      </c>
      <c r="C40" s="1" t="s">
        <v>36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81</v>
      </c>
      <c r="C41" s="1" t="s">
        <v>36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82</v>
      </c>
      <c r="C42" s="1" t="s">
        <v>36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83</v>
      </c>
      <c r="C43" s="1" t="s">
        <v>36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84</v>
      </c>
      <c r="C44" s="1" t="s">
        <v>36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85</v>
      </c>
      <c r="C45" s="1" t="s">
        <v>36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86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87</v>
      </c>
      <c r="C47" s="1" t="s">
        <v>36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65</v>
      </c>
    </row>
    <row r="48" spans="2:10">
      <c r="B48" s="1" t="s">
        <v>88</v>
      </c>
      <c r="C48" s="1" t="s">
        <v>36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89</v>
      </c>
      <c r="C49" s="1" t="s">
        <v>36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90</v>
      </c>
      <c r="C50" s="1" t="s">
        <v>36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91</v>
      </c>
      <c r="C51" s="1" t="s">
        <v>36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92</v>
      </c>
      <c r="C52" s="1" t="s">
        <v>36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93</v>
      </c>
      <c r="C53" s="1" t="s">
        <v>36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94</v>
      </c>
      <c r="C54" s="1" t="s">
        <v>36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95</v>
      </c>
      <c r="C55" s="1" t="s">
        <v>36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96</v>
      </c>
      <c r="C56" s="1" t="s">
        <v>36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86</v>
      </c>
    </row>
    <row r="57" spans="1:10">
      <c r="A57" t="s">
        <v>97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98</v>
      </c>
      <c r="D58" s="1"/>
      <c r="E58" s="1"/>
      <c r="F58" s="1"/>
      <c r="G58" s="1"/>
      <c r="H58" s="1"/>
      <c r="I58" s="1"/>
      <c r="J58" s="1"/>
    </row>
    <row r="59" spans="2:10">
      <c r="B59" s="1" t="s">
        <v>99</v>
      </c>
      <c r="C59" s="1" t="s">
        <v>36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86</v>
      </c>
    </row>
    <row r="60" spans="2:10">
      <c r="B60" s="1" t="s">
        <v>100</v>
      </c>
      <c r="C60" s="1" t="s">
        <v>36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86</v>
      </c>
    </row>
    <row r="61" spans="2:10">
      <c r="B61" s="1" t="s">
        <v>101</v>
      </c>
      <c r="C61" s="1" t="s">
        <v>36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86</v>
      </c>
    </row>
    <row r="62" spans="2:10">
      <c r="B62" s="1" t="s">
        <v>102</v>
      </c>
      <c r="C62" s="1" t="s">
        <v>36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86</v>
      </c>
    </row>
    <row r="63" spans="2:10">
      <c r="B63" s="1" t="s">
        <v>103</v>
      </c>
      <c r="C63" s="1" t="s">
        <v>36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86</v>
      </c>
    </row>
    <row r="64" spans="2:10">
      <c r="B64" s="1" t="s">
        <v>104</v>
      </c>
      <c r="C64" s="1" t="s">
        <v>36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86</v>
      </c>
    </row>
    <row r="65" spans="2:10">
      <c r="B65" s="1" t="s">
        <v>105</v>
      </c>
      <c r="C65" s="1" t="s">
        <v>36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86</v>
      </c>
    </row>
    <row r="66" spans="2:10">
      <c r="B66" s="1" t="s">
        <v>106</v>
      </c>
      <c r="C66" s="1" t="s">
        <v>36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86</v>
      </c>
    </row>
    <row r="67" spans="2:10">
      <c r="B67" s="1" t="s">
        <v>107</v>
      </c>
      <c r="C67" s="1" t="s">
        <v>36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86</v>
      </c>
    </row>
    <row r="68" spans="2:10">
      <c r="B68" s="1" t="s">
        <v>108</v>
      </c>
      <c r="C68" s="1" t="s">
        <v>36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86</v>
      </c>
    </row>
    <row r="70" spans="2:2">
      <c r="B70" s="1" t="s">
        <v>109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6"/>
  <sheetViews>
    <sheetView workbookViewId="0">
      <selection activeCell="C20" sqref="C20"/>
    </sheetView>
  </sheetViews>
  <sheetFormatPr defaultColWidth="9" defaultRowHeight="15.5"/>
  <cols>
    <col min="2" max="2" width="8" customWidth="1"/>
    <col min="3" max="8" width="4.36153846153846" customWidth="1"/>
    <col min="9" max="9" width="5.15384615384615" customWidth="1"/>
    <col min="10" max="10" width="5.53846153846154" customWidth="1"/>
    <col min="11" max="11" width="5" customWidth="1"/>
    <col min="12" max="13" width="5.15384615384615" customWidth="1"/>
  </cols>
  <sheetData>
    <row r="2" spans="2:13">
      <c r="B2" s="38" t="s">
        <v>7</v>
      </c>
      <c r="C2" s="38" t="s">
        <v>8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>
      <c r="B3" s="38" t="s">
        <v>9</v>
      </c>
      <c r="C3" s="38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8">
        <v>9</v>
      </c>
      <c r="L3" s="43" t="s">
        <v>10</v>
      </c>
      <c r="M3" s="43" t="s">
        <v>11</v>
      </c>
    </row>
    <row r="4" spans="2:13">
      <c r="B4" s="38" t="s">
        <v>12</v>
      </c>
      <c r="C4" s="39">
        <v>0.00268</v>
      </c>
      <c r="D4" s="39">
        <v>0.0092478</v>
      </c>
      <c r="E4" s="39">
        <v>0.0104219</v>
      </c>
      <c r="F4" s="39">
        <v>0.0090379</v>
      </c>
      <c r="G4" s="39">
        <v>0.0105514</v>
      </c>
      <c r="H4" s="39">
        <v>0.0119868</v>
      </c>
      <c r="I4" s="39">
        <v>0.0067729</v>
      </c>
      <c r="J4" s="39">
        <v>0.00842</v>
      </c>
      <c r="K4" s="39">
        <v>0.0145274</v>
      </c>
      <c r="L4" s="39">
        <v>0.0080786</v>
      </c>
      <c r="M4" s="41">
        <v>0.0086</v>
      </c>
    </row>
    <row r="5" spans="2:13">
      <c r="B5" s="38" t="s">
        <v>13</v>
      </c>
      <c r="C5" s="39">
        <v>0.0187373</v>
      </c>
      <c r="D5" s="39">
        <v>0.0219917</v>
      </c>
      <c r="E5" s="39">
        <v>0.0074301</v>
      </c>
      <c r="F5" s="39">
        <v>0.0199281</v>
      </c>
      <c r="G5" s="39">
        <v>0.0191006</v>
      </c>
      <c r="H5" s="39">
        <v>0.0111116</v>
      </c>
      <c r="I5" s="39">
        <v>0.014546</v>
      </c>
      <c r="J5" s="39">
        <v>0.015446</v>
      </c>
      <c r="K5" s="39">
        <v>0.0228311</v>
      </c>
      <c r="L5" s="39">
        <v>0.0230836</v>
      </c>
      <c r="M5" s="41">
        <v>0.0172</v>
      </c>
    </row>
    <row r="6" spans="2:13">
      <c r="B6" s="38" t="s">
        <v>14</v>
      </c>
      <c r="C6" s="39">
        <v>0.0245569</v>
      </c>
      <c r="D6" s="39">
        <v>0.0198182</v>
      </c>
      <c r="E6" s="39">
        <v>0.0264947</v>
      </c>
      <c r="F6" s="39">
        <v>0.0238831</v>
      </c>
      <c r="G6" s="39">
        <v>0.0234349</v>
      </c>
      <c r="H6" s="39">
        <v>0.0219247</v>
      </c>
      <c r="I6" s="39">
        <v>0.0248036</v>
      </c>
      <c r="J6" s="39">
        <v>0.030461</v>
      </c>
      <c r="K6" s="39">
        <v>0.0327195</v>
      </c>
      <c r="L6" s="39">
        <v>0.0372536</v>
      </c>
      <c r="M6" s="41">
        <v>0.027</v>
      </c>
    </row>
    <row r="7" spans="2:13">
      <c r="B7" s="38" t="s">
        <v>15</v>
      </c>
      <c r="C7" s="39">
        <v>0.0168765</v>
      </c>
      <c r="D7" s="39">
        <v>0.0379227</v>
      </c>
      <c r="E7" s="39">
        <v>0.0299563</v>
      </c>
      <c r="F7" s="39">
        <v>0.0337942</v>
      </c>
      <c r="G7" s="39">
        <v>0.0293427</v>
      </c>
      <c r="H7" s="39">
        <v>0.0326792</v>
      </c>
      <c r="I7" s="39">
        <v>0.03397</v>
      </c>
      <c r="J7" s="39">
        <v>0.0377303</v>
      </c>
      <c r="K7" s="39">
        <v>0.0470566</v>
      </c>
      <c r="L7" s="39">
        <v>0.056224</v>
      </c>
      <c r="M7" s="41">
        <v>0.0376</v>
      </c>
    </row>
    <row r="8" spans="2:13">
      <c r="B8" s="38" t="s">
        <v>16</v>
      </c>
      <c r="C8" s="39">
        <v>0.0219217</v>
      </c>
      <c r="D8" s="39">
        <v>0.0300831</v>
      </c>
      <c r="E8" s="39">
        <v>0.0351454</v>
      </c>
      <c r="F8" s="39">
        <v>0.033673</v>
      </c>
      <c r="G8" s="39">
        <v>0.0427258</v>
      </c>
      <c r="H8" s="39">
        <v>0.0375049</v>
      </c>
      <c r="I8" s="39">
        <v>0.0475098</v>
      </c>
      <c r="J8" s="39">
        <v>0.0541336</v>
      </c>
      <c r="K8" s="39">
        <v>0.0538114</v>
      </c>
      <c r="L8" s="39">
        <v>0.0724339</v>
      </c>
      <c r="M8" s="41">
        <v>0.0489</v>
      </c>
    </row>
    <row r="9" spans="2:13">
      <c r="B9" s="38" t="s">
        <v>17</v>
      </c>
      <c r="C9" s="40">
        <v>0.00915428364328636</v>
      </c>
      <c r="D9" s="40">
        <v>0.0153527181533282</v>
      </c>
      <c r="E9" s="40">
        <v>0.0135041060825864</v>
      </c>
      <c r="F9" s="40">
        <v>0.0174241989690722</v>
      </c>
      <c r="G9" s="40">
        <v>0.0189551655597576</v>
      </c>
      <c r="H9" s="40">
        <v>0.0172941962466974</v>
      </c>
      <c r="I9" s="40">
        <v>0.0193377976221313</v>
      </c>
      <c r="J9" s="40">
        <v>0.0239129348935399</v>
      </c>
      <c r="K9" s="40">
        <v>0.0309187622131275</v>
      </c>
      <c r="L9" s="40">
        <v>0.0372653296878643</v>
      </c>
      <c r="M9" s="41"/>
    </row>
    <row r="10" spans="2:13">
      <c r="B10" s="38"/>
      <c r="C10" s="41"/>
      <c r="D10" s="41"/>
      <c r="E10" s="41"/>
      <c r="F10" s="41"/>
      <c r="G10" s="41"/>
      <c r="H10" s="41"/>
      <c r="I10" s="41"/>
      <c r="J10" s="41"/>
      <c r="K10" s="41"/>
      <c r="L10" s="44"/>
      <c r="M10" s="41"/>
    </row>
    <row r="11" spans="2:13">
      <c r="B11" s="38" t="s">
        <v>18</v>
      </c>
      <c r="C11" s="38" t="s">
        <v>19</v>
      </c>
      <c r="D11" s="38"/>
      <c r="E11" s="38"/>
      <c r="F11" s="38"/>
      <c r="G11" s="38"/>
      <c r="H11" s="38"/>
      <c r="I11" s="38"/>
      <c r="J11" s="38"/>
      <c r="K11" s="38"/>
      <c r="L11" s="43"/>
      <c r="M11" s="38"/>
    </row>
    <row r="12" spans="2:13">
      <c r="B12" s="38" t="s">
        <v>9</v>
      </c>
      <c r="C12" s="38">
        <v>1</v>
      </c>
      <c r="D12" s="38">
        <v>2</v>
      </c>
      <c r="E12" s="38">
        <v>3</v>
      </c>
      <c r="F12" s="38">
        <v>4</v>
      </c>
      <c r="G12" s="38">
        <v>5</v>
      </c>
      <c r="H12" s="38">
        <v>6</v>
      </c>
      <c r="I12" s="38">
        <v>7</v>
      </c>
      <c r="J12" s="38">
        <v>8</v>
      </c>
      <c r="K12" s="38">
        <v>9</v>
      </c>
      <c r="L12" s="43" t="s">
        <v>10</v>
      </c>
      <c r="M12" s="43" t="s">
        <v>11</v>
      </c>
    </row>
    <row r="13" spans="2:13">
      <c r="B13" s="38" t="s">
        <v>12</v>
      </c>
      <c r="C13" s="39">
        <v>0.01578</v>
      </c>
      <c r="D13" s="39">
        <v>0.0223478</v>
      </c>
      <c r="E13" s="39">
        <v>0.0235219</v>
      </c>
      <c r="F13" s="39">
        <v>0.0221379</v>
      </c>
      <c r="G13" s="39">
        <v>0.0236514</v>
      </c>
      <c r="H13" s="39">
        <v>0.0250868</v>
      </c>
      <c r="I13" s="39">
        <v>0.0198729</v>
      </c>
      <c r="J13" s="39">
        <v>0.02152</v>
      </c>
      <c r="K13" s="39">
        <v>0.0276274</v>
      </c>
      <c r="L13" s="39">
        <v>0.0211786</v>
      </c>
      <c r="M13" s="41">
        <v>0.0217</v>
      </c>
    </row>
    <row r="14" spans="2:13">
      <c r="B14" s="38" t="s">
        <v>13</v>
      </c>
      <c r="C14" s="39">
        <v>0.0446373</v>
      </c>
      <c r="D14" s="39">
        <v>0.0478917</v>
      </c>
      <c r="E14" s="39">
        <v>0.0333301</v>
      </c>
      <c r="F14" s="39">
        <v>0.0458281</v>
      </c>
      <c r="G14" s="39">
        <v>0.0450006</v>
      </c>
      <c r="H14" s="39">
        <v>0.0370116</v>
      </c>
      <c r="I14" s="39">
        <v>0.040446</v>
      </c>
      <c r="J14" s="39">
        <v>0.041346</v>
      </c>
      <c r="K14" s="39">
        <v>0.0487311</v>
      </c>
      <c r="L14" s="39">
        <v>0.0489836</v>
      </c>
      <c r="M14" s="41">
        <v>0.0431</v>
      </c>
    </row>
    <row r="15" spans="2:13">
      <c r="B15" s="38" t="s">
        <v>14</v>
      </c>
      <c r="C15" s="39">
        <v>0.0570569</v>
      </c>
      <c r="D15" s="39">
        <v>0.0523182</v>
      </c>
      <c r="E15" s="39">
        <v>0.0589947</v>
      </c>
      <c r="F15" s="39">
        <v>0.0563831</v>
      </c>
      <c r="G15" s="39">
        <v>0.0559349</v>
      </c>
      <c r="H15" s="39">
        <v>0.0544247</v>
      </c>
      <c r="I15" s="39">
        <v>0.0573036</v>
      </c>
      <c r="J15" s="39">
        <v>0.062961</v>
      </c>
      <c r="K15" s="39">
        <v>0.0652195</v>
      </c>
      <c r="L15" s="39">
        <v>0.0697536</v>
      </c>
      <c r="M15" s="41">
        <v>0.0595</v>
      </c>
    </row>
    <row r="16" spans="2:13">
      <c r="B16" s="38" t="s">
        <v>15</v>
      </c>
      <c r="C16" s="39">
        <v>0.0534765</v>
      </c>
      <c r="D16" s="39">
        <v>0.0745227</v>
      </c>
      <c r="E16" s="39">
        <v>0.0665563</v>
      </c>
      <c r="F16" s="39">
        <v>0.0703942</v>
      </c>
      <c r="G16" s="39">
        <v>0.0659427</v>
      </c>
      <c r="H16" s="39">
        <v>0.0692792</v>
      </c>
      <c r="I16" s="39">
        <v>0.07057</v>
      </c>
      <c r="J16" s="39">
        <v>0.0743303</v>
      </c>
      <c r="K16" s="39">
        <v>0.0836566</v>
      </c>
      <c r="L16" s="39">
        <v>0.092824</v>
      </c>
      <c r="M16" s="41">
        <v>0.0742</v>
      </c>
    </row>
    <row r="17" spans="2:13">
      <c r="B17" s="38" t="s">
        <v>16</v>
      </c>
      <c r="C17" s="39">
        <v>0.0754217</v>
      </c>
      <c r="D17" s="39">
        <v>0.0835831</v>
      </c>
      <c r="E17" s="39">
        <v>0.0886454</v>
      </c>
      <c r="F17" s="39">
        <v>0.087173</v>
      </c>
      <c r="G17" s="39">
        <v>0.0962258</v>
      </c>
      <c r="H17" s="39">
        <v>0.0910049</v>
      </c>
      <c r="I17" s="39">
        <v>0.1010098</v>
      </c>
      <c r="J17" s="39">
        <v>0.1076336</v>
      </c>
      <c r="K17" s="39">
        <v>0.1073114</v>
      </c>
      <c r="L17" s="39">
        <v>0.1259339</v>
      </c>
      <c r="M17" s="41">
        <v>0.1024</v>
      </c>
    </row>
    <row r="18" spans="2:13">
      <c r="B18" s="38" t="s">
        <v>17</v>
      </c>
      <c r="C18" s="41">
        <v>0.0380069923439014</v>
      </c>
      <c r="D18" s="41">
        <v>0.0446200464027647</v>
      </c>
      <c r="E18" s="41">
        <v>0.0450497994724667</v>
      </c>
      <c r="F18" s="41">
        <v>0.0509488745580453</v>
      </c>
      <c r="G18" s="41">
        <v>0.0543181245664903</v>
      </c>
      <c r="H18" s="41">
        <v>0.0546304387332864</v>
      </c>
      <c r="I18" s="41">
        <v>0.0596214303991668</v>
      </c>
      <c r="J18" s="41">
        <v>0.0658137058634764</v>
      </c>
      <c r="K18" s="41">
        <v>0.0731111459676284</v>
      </c>
      <c r="L18" s="44">
        <v>0.0833033740252794</v>
      </c>
      <c r="M18" s="41"/>
    </row>
    <row r="19" spans="2:13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2:13">
      <c r="B20" s="38"/>
      <c r="C20" s="41">
        <f t="shared" ref="C20:L20" si="0">C18-C9</f>
        <v>0.0288527087006151</v>
      </c>
      <c r="D20" s="41">
        <f t="shared" si="0"/>
        <v>0.0292673282494365</v>
      </c>
      <c r="E20" s="41">
        <f t="shared" si="0"/>
        <v>0.0315456933898803</v>
      </c>
      <c r="F20" s="41">
        <f t="shared" si="0"/>
        <v>0.0335246755889731</v>
      </c>
      <c r="G20" s="41">
        <f t="shared" si="0"/>
        <v>0.0353629590067327</v>
      </c>
      <c r="H20" s="41">
        <f t="shared" si="0"/>
        <v>0.037336242486589</v>
      </c>
      <c r="I20" s="41">
        <f t="shared" si="0"/>
        <v>0.0402836327770355</v>
      </c>
      <c r="J20" s="41">
        <f t="shared" si="0"/>
        <v>0.0419007709699366</v>
      </c>
      <c r="K20" s="41">
        <f t="shared" si="0"/>
        <v>0.0421923837545009</v>
      </c>
      <c r="L20" s="41">
        <f t="shared" si="0"/>
        <v>0.0460380443374151</v>
      </c>
      <c r="M20" s="41"/>
    </row>
    <row r="23" spans="2:13">
      <c r="B23" s="1"/>
      <c r="C23" s="17"/>
      <c r="D23" s="17"/>
      <c r="E23" s="17"/>
      <c r="F23" s="17"/>
      <c r="G23" s="17"/>
      <c r="H23" s="17"/>
      <c r="I23" s="17"/>
      <c r="J23" s="17"/>
      <c r="K23" s="17"/>
      <c r="L23" s="23"/>
      <c r="M23" s="17"/>
    </row>
    <row r="24" spans="2:13">
      <c r="B24" s="1"/>
      <c r="C24" s="17"/>
      <c r="D24" s="17"/>
      <c r="E24" s="17"/>
      <c r="F24" s="17"/>
      <c r="G24" s="17"/>
      <c r="H24" s="17"/>
      <c r="I24" s="17"/>
      <c r="J24" s="17"/>
      <c r="K24" s="17"/>
      <c r="L24" s="23"/>
      <c r="M24" s="17"/>
    </row>
    <row r="25" spans="2:13">
      <c r="B25" s="1"/>
      <c r="C25" s="17"/>
      <c r="D25" s="17"/>
      <c r="E25" s="17"/>
      <c r="F25" s="17"/>
      <c r="G25" s="17"/>
      <c r="H25" s="17"/>
      <c r="I25" s="17"/>
      <c r="J25" s="17"/>
      <c r="K25" s="17"/>
      <c r="L25" s="23"/>
      <c r="M25" s="17"/>
    </row>
    <row r="27" spans="2:13">
      <c r="B27" s="1"/>
      <c r="C27" s="17"/>
      <c r="D27" s="17"/>
      <c r="E27" s="17"/>
      <c r="F27" s="17"/>
      <c r="G27" s="17"/>
      <c r="H27" s="17"/>
      <c r="I27" s="17"/>
      <c r="J27" s="17"/>
      <c r="K27" s="17"/>
      <c r="L27" s="23"/>
      <c r="M27" s="17"/>
    </row>
    <row r="28" spans="2:13">
      <c r="B28" s="1"/>
      <c r="C28" s="17"/>
      <c r="D28" s="17"/>
      <c r="E28" s="17"/>
      <c r="F28" s="17"/>
      <c r="G28" s="17"/>
      <c r="H28" s="17"/>
      <c r="I28" s="17"/>
      <c r="J28" s="17"/>
      <c r="K28" s="17"/>
      <c r="L28" s="23"/>
      <c r="M28" s="17"/>
    </row>
    <row r="29" spans="2:13">
      <c r="B29" s="1"/>
      <c r="C29" s="17"/>
      <c r="D29" s="17"/>
      <c r="E29" s="17"/>
      <c r="F29" s="17"/>
      <c r="G29" s="17"/>
      <c r="H29" s="17"/>
      <c r="I29" s="17"/>
      <c r="J29" s="17"/>
      <c r="K29" s="17"/>
      <c r="L29" s="23"/>
      <c r="M29" s="17"/>
    </row>
    <row r="30" spans="2:13">
      <c r="B30" s="1"/>
      <c r="C30" s="1"/>
      <c r="D30" s="1"/>
      <c r="E30" s="1"/>
      <c r="F30" s="1"/>
      <c r="G30" s="1"/>
      <c r="H30" s="1"/>
      <c r="I30" s="1"/>
      <c r="J30" s="1"/>
      <c r="K30" s="1"/>
      <c r="L30" s="22"/>
      <c r="M30" s="22"/>
    </row>
    <row r="31" spans="2:13">
      <c r="B31" s="1"/>
      <c r="C31" s="17"/>
      <c r="D31" s="17"/>
      <c r="E31" s="17"/>
      <c r="F31" s="17"/>
      <c r="G31" s="17"/>
      <c r="H31" s="17"/>
      <c r="I31" s="17"/>
      <c r="J31" s="17"/>
      <c r="K31" s="17"/>
      <c r="L31" s="23"/>
      <c r="M31" s="17"/>
    </row>
    <row r="32" spans="2:13">
      <c r="B32" s="1"/>
      <c r="C32" s="17"/>
      <c r="D32" s="17"/>
      <c r="E32" s="17"/>
      <c r="F32" s="17"/>
      <c r="G32" s="17"/>
      <c r="H32" s="17"/>
      <c r="I32" s="17"/>
      <c r="J32" s="17"/>
      <c r="K32" s="17"/>
      <c r="L32" s="23"/>
      <c r="M32" s="17"/>
    </row>
    <row r="33" spans="2:13">
      <c r="B33" s="1"/>
      <c r="C33" s="17"/>
      <c r="D33" s="17"/>
      <c r="E33" s="17"/>
      <c r="F33" s="17"/>
      <c r="G33" s="17"/>
      <c r="H33" s="17"/>
      <c r="I33" s="17"/>
      <c r="J33" s="17"/>
      <c r="K33" s="17"/>
      <c r="L33" s="23"/>
      <c r="M33" s="17"/>
    </row>
    <row r="34" spans="2:13">
      <c r="B34" s="1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17"/>
    </row>
    <row r="35" spans="2:13">
      <c r="B35" s="1"/>
      <c r="C35" s="17"/>
      <c r="D35" s="17"/>
      <c r="E35" s="17"/>
      <c r="F35" s="17"/>
      <c r="G35" s="17"/>
      <c r="H35" s="17"/>
      <c r="I35" s="17"/>
      <c r="J35" s="17"/>
      <c r="K35" s="17"/>
      <c r="L35" s="23"/>
      <c r="M35" s="17"/>
    </row>
    <row r="36" spans="2:13">
      <c r="B36" s="1"/>
      <c r="C36" s="17"/>
      <c r="D36" s="17"/>
      <c r="E36" s="17"/>
      <c r="F36" s="17"/>
      <c r="G36" s="17"/>
      <c r="H36" s="17"/>
      <c r="I36" s="17"/>
      <c r="J36" s="17"/>
      <c r="K36" s="17"/>
      <c r="L36" s="23"/>
      <c r="M36" s="17"/>
    </row>
  </sheetData>
  <conditionalFormatting sqref="C31:L35 C13:L17 C4:L8 C28:L29 C23:L25 C20:L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L8 C10:L10 C13:L17 D11:L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T17" sqref="T17"/>
    </sheetView>
  </sheetViews>
  <sheetFormatPr defaultColWidth="9" defaultRowHeight="15.5" outlineLevelRow="7"/>
  <sheetData>
    <row r="1" spans="1:1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21</v>
      </c>
      <c r="B3" s="17">
        <v>0.1631</v>
      </c>
      <c r="C3" s="17">
        <v>0.163</v>
      </c>
      <c r="D3" s="17">
        <v>0.1652</v>
      </c>
      <c r="E3" s="17">
        <v>0.1653</v>
      </c>
      <c r="F3" s="17">
        <v>0.1289</v>
      </c>
      <c r="G3" s="17">
        <v>0.1978</v>
      </c>
      <c r="H3" s="17">
        <v>0.1914</v>
      </c>
      <c r="I3" s="17">
        <v>0.1655</v>
      </c>
      <c r="J3" s="17">
        <v>0.1854</v>
      </c>
      <c r="K3" s="17">
        <v>0.2348</v>
      </c>
    </row>
    <row r="4" spans="1:15">
      <c r="A4" s="1" t="s">
        <v>22</v>
      </c>
      <c r="B4" s="17">
        <v>0.3649</v>
      </c>
      <c r="C4" s="17">
        <v>0.3729</v>
      </c>
      <c r="D4" s="17">
        <v>0.3548</v>
      </c>
      <c r="E4" s="17">
        <v>0.3814</v>
      </c>
      <c r="F4" s="17">
        <v>0.3906</v>
      </c>
      <c r="G4" s="17">
        <v>0.3938</v>
      </c>
      <c r="H4" s="17">
        <v>0.4647</v>
      </c>
      <c r="I4" s="17">
        <v>0.4276</v>
      </c>
      <c r="J4" s="17">
        <v>0.4488</v>
      </c>
      <c r="K4" s="17">
        <v>0.4715</v>
      </c>
      <c r="M4" s="1" t="s">
        <v>23</v>
      </c>
      <c r="N4" s="1" t="s">
        <v>24</v>
      </c>
      <c r="O4" s="1"/>
    </row>
    <row r="5" spans="1:11">
      <c r="A5" s="1" t="s">
        <v>25</v>
      </c>
      <c r="B5" s="20">
        <v>0.3319159</v>
      </c>
      <c r="C5" s="20">
        <v>0.3523356</v>
      </c>
      <c r="D5" s="20">
        <v>0.3808781</v>
      </c>
      <c r="E5" s="20">
        <v>0.395705</v>
      </c>
      <c r="F5" s="20">
        <v>0.4008977</v>
      </c>
      <c r="G5" s="20">
        <v>0.424391</v>
      </c>
      <c r="H5" s="20">
        <v>0.4314575</v>
      </c>
      <c r="I5" s="20">
        <v>0.445387</v>
      </c>
      <c r="J5" s="20">
        <v>0.451992</v>
      </c>
      <c r="K5" s="20">
        <v>0.4813448</v>
      </c>
    </row>
    <row r="6" spans="1:11">
      <c r="A6" s="1" t="s">
        <v>26</v>
      </c>
      <c r="B6" s="20">
        <v>0.3178594</v>
      </c>
      <c r="C6" s="20">
        <v>0.3360318</v>
      </c>
      <c r="D6" s="20">
        <v>0.3614329</v>
      </c>
      <c r="E6" s="20">
        <v>0.3746279</v>
      </c>
      <c r="F6" s="20">
        <v>0.3792491</v>
      </c>
      <c r="G6" s="20">
        <v>0.4001567</v>
      </c>
      <c r="H6" s="20">
        <v>0.4064455</v>
      </c>
      <c r="I6" s="20">
        <v>0.4188419</v>
      </c>
      <c r="J6" s="20">
        <v>0.42472</v>
      </c>
      <c r="K6" s="20">
        <v>0.4508422</v>
      </c>
    </row>
    <row r="7" spans="1:11">
      <c r="A7" s="1" t="s">
        <v>27</v>
      </c>
      <c r="B7" s="37">
        <v>0.3415</v>
      </c>
      <c r="C7" s="20">
        <v>0.3566</v>
      </c>
      <c r="D7" s="20">
        <v>0.3717</v>
      </c>
      <c r="E7" s="20">
        <v>0.3868</v>
      </c>
      <c r="F7" s="20">
        <v>0.4019</v>
      </c>
      <c r="G7" s="20">
        <v>0.417</v>
      </c>
      <c r="H7" s="20">
        <v>0.4321</v>
      </c>
      <c r="I7" s="20">
        <v>0.4472</v>
      </c>
      <c r="J7" s="20">
        <v>0.4623</v>
      </c>
      <c r="K7" s="20">
        <v>0.4774</v>
      </c>
    </row>
    <row r="8" spans="1:11">
      <c r="A8" s="1" t="s">
        <v>28</v>
      </c>
      <c r="B8" s="17">
        <f t="shared" ref="B8:K8" si="0">B6-B7</f>
        <v>-0.0236406</v>
      </c>
      <c r="C8" s="17">
        <f t="shared" si="0"/>
        <v>-0.0205682</v>
      </c>
      <c r="D8" s="17">
        <f t="shared" si="0"/>
        <v>-0.0102671</v>
      </c>
      <c r="E8" s="17">
        <f t="shared" si="0"/>
        <v>-0.0121721</v>
      </c>
      <c r="F8" s="17">
        <f t="shared" si="0"/>
        <v>-0.0226509</v>
      </c>
      <c r="G8" s="17">
        <f t="shared" si="0"/>
        <v>-0.0168433000000001</v>
      </c>
      <c r="H8" s="17">
        <f t="shared" si="0"/>
        <v>-0.0256545</v>
      </c>
      <c r="I8" s="17">
        <f t="shared" si="0"/>
        <v>-0.0283581000000001</v>
      </c>
      <c r="J8" s="17">
        <f t="shared" si="0"/>
        <v>-0.0375800000000001</v>
      </c>
      <c r="K8" s="17">
        <f t="shared" si="0"/>
        <v>-0.0265578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T13" sqref="T13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5" t="s">
        <v>1</v>
      </c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</row>
    <row r="3" spans="1:11">
      <c r="A3" s="35" t="s">
        <v>30</v>
      </c>
      <c r="B3" s="17">
        <v>0.3605</v>
      </c>
      <c r="C3" s="17">
        <v>0.3921</v>
      </c>
      <c r="D3" s="17">
        <v>0.413</v>
      </c>
      <c r="E3" s="17">
        <v>0.4195</v>
      </c>
      <c r="F3" s="17">
        <v>0.4414</v>
      </c>
      <c r="G3" s="17">
        <v>0.4403</v>
      </c>
      <c r="H3" s="17">
        <v>0.4136</v>
      </c>
      <c r="I3" s="17">
        <v>0.4358</v>
      </c>
      <c r="J3" s="17">
        <v>0.4801</v>
      </c>
      <c r="K3" s="17">
        <v>0.3536</v>
      </c>
    </row>
    <row r="4" spans="1:15">
      <c r="A4" s="35" t="s">
        <v>31</v>
      </c>
      <c r="B4" s="20">
        <v>0.3426</v>
      </c>
      <c r="C4" s="20">
        <v>0.3425</v>
      </c>
      <c r="D4" s="20">
        <v>0.3262</v>
      </c>
      <c r="E4" s="20">
        <v>0.3008</v>
      </c>
      <c r="F4" s="20">
        <v>0.3472</v>
      </c>
      <c r="G4" s="20">
        <v>0.3092</v>
      </c>
      <c r="H4" s="20">
        <v>0.3013</v>
      </c>
      <c r="I4" s="20">
        <v>0.2772</v>
      </c>
      <c r="J4" s="20">
        <v>0.2838</v>
      </c>
      <c r="K4" s="20">
        <v>0.2622</v>
      </c>
      <c r="M4" s="1" t="s">
        <v>32</v>
      </c>
      <c r="N4" s="1" t="s">
        <v>33</v>
      </c>
      <c r="O4" s="1"/>
    </row>
    <row r="5" spans="1:11">
      <c r="A5" s="36" t="s">
        <v>25</v>
      </c>
      <c r="B5" s="20">
        <v>0.33077648</v>
      </c>
      <c r="C5" s="20">
        <v>0.3219311</v>
      </c>
      <c r="D5" s="20">
        <v>0.3095672</v>
      </c>
      <c r="E5" s="20">
        <v>0.3031445</v>
      </c>
      <c r="F5" s="20">
        <v>0.3008952</v>
      </c>
      <c r="G5" s="20">
        <v>0.2907184</v>
      </c>
      <c r="H5" s="20">
        <v>0.2876574</v>
      </c>
      <c r="I5" s="20">
        <v>0.2816235</v>
      </c>
      <c r="J5" s="20">
        <v>0.2787623</v>
      </c>
      <c r="K5" s="20">
        <v>0.2660474</v>
      </c>
    </row>
    <row r="6" spans="1:11">
      <c r="A6" s="35" t="s">
        <v>34</v>
      </c>
      <c r="B6" s="20">
        <v>0.3391382</v>
      </c>
      <c r="C6" s="20">
        <v>0.3316298</v>
      </c>
      <c r="D6" s="20">
        <v>0.3211345</v>
      </c>
      <c r="E6" s="20">
        <v>0.3156826</v>
      </c>
      <c r="F6" s="20">
        <v>0.3137732</v>
      </c>
      <c r="G6" s="20">
        <v>0.3051346</v>
      </c>
      <c r="H6" s="20">
        <v>0.3025362</v>
      </c>
      <c r="I6" s="20">
        <v>0.2974142</v>
      </c>
      <c r="J6" s="20">
        <v>0.2949856</v>
      </c>
      <c r="K6" s="20">
        <v>0.2841924</v>
      </c>
    </row>
    <row r="7" spans="1:11">
      <c r="A7" s="1" t="s">
        <v>27</v>
      </c>
      <c r="B7" s="20">
        <v>0.3265</v>
      </c>
      <c r="C7" s="20">
        <v>0.3199</v>
      </c>
      <c r="D7" s="20">
        <v>0.3133</v>
      </c>
      <c r="E7" s="20">
        <v>0.3067</v>
      </c>
      <c r="F7" s="20">
        <v>0.3001</v>
      </c>
      <c r="G7" s="20">
        <v>0.2935</v>
      </c>
      <c r="H7" s="20">
        <v>0.2869</v>
      </c>
      <c r="I7" s="20">
        <v>0.2803</v>
      </c>
      <c r="J7" s="20">
        <v>0.2737</v>
      </c>
      <c r="K7" s="20">
        <v>0.2671</v>
      </c>
    </row>
    <row r="8" spans="1:11">
      <c r="A8" s="1" t="s">
        <v>28</v>
      </c>
      <c r="B8" s="17">
        <f t="shared" ref="B8:K8" si="0">B6-B7</f>
        <v>0.0126382</v>
      </c>
      <c r="C8" s="17">
        <f t="shared" si="0"/>
        <v>0.0117298</v>
      </c>
      <c r="D8" s="17">
        <f t="shared" si="0"/>
        <v>0.00783449999999997</v>
      </c>
      <c r="E8" s="17">
        <f t="shared" si="0"/>
        <v>0.00898259999999995</v>
      </c>
      <c r="F8" s="17">
        <f t="shared" si="0"/>
        <v>0.0136731999999999</v>
      </c>
      <c r="G8" s="17">
        <f t="shared" si="0"/>
        <v>0.0116346</v>
      </c>
      <c r="H8" s="17">
        <f t="shared" si="0"/>
        <v>0.0156362</v>
      </c>
      <c r="I8" s="17">
        <f t="shared" si="0"/>
        <v>0.0171142</v>
      </c>
      <c r="J8" s="17">
        <f t="shared" si="0"/>
        <v>0.0212856</v>
      </c>
      <c r="K8" s="17">
        <f t="shared" si="0"/>
        <v>0.0170924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K35" sqref="K35"/>
    </sheetView>
  </sheetViews>
  <sheetFormatPr defaultColWidth="9" defaultRowHeight="15.5"/>
  <sheetData>
    <row r="1" spans="2:9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1">
      <c r="A2" t="s">
        <v>43</v>
      </c>
    </row>
    <row r="3" spans="2:10">
      <c r="B3" s="1" t="s">
        <v>44</v>
      </c>
      <c r="C3" s="1" t="s">
        <v>36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45</v>
      </c>
    </row>
    <row r="4" spans="2:10">
      <c r="B4" s="1" t="s">
        <v>46</v>
      </c>
      <c r="C4" s="1" t="s">
        <v>36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47</v>
      </c>
      <c r="C5" s="1" t="s">
        <v>36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48</v>
      </c>
      <c r="C6" s="1" t="s">
        <v>36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49</v>
      </c>
      <c r="C7" s="1" t="s">
        <v>36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50</v>
      </c>
      <c r="C8" s="1" t="s">
        <v>36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51</v>
      </c>
      <c r="C9" s="1" t="s">
        <v>36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52</v>
      </c>
      <c r="C10" s="1" t="s">
        <v>36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53</v>
      </c>
      <c r="C11" s="1" t="s">
        <v>36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45</v>
      </c>
    </row>
    <row r="12" spans="2:10">
      <c r="B12" s="1" t="s">
        <v>54</v>
      </c>
      <c r="C12" s="1" t="s">
        <v>36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55</v>
      </c>
      <c r="C14" s="1" t="s">
        <v>36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56</v>
      </c>
      <c r="C15" s="1" t="s">
        <v>36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57</v>
      </c>
      <c r="C16" s="1" t="s">
        <v>36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45</v>
      </c>
    </row>
    <row r="17" spans="2:10">
      <c r="B17" s="1" t="s">
        <v>58</v>
      </c>
      <c r="C17" s="1" t="s">
        <v>36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59</v>
      </c>
      <c r="C18" s="1" t="s">
        <v>36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60</v>
      </c>
      <c r="C19" s="1" t="s">
        <v>36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61</v>
      </c>
      <c r="C20" s="1" t="s">
        <v>36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62</v>
      </c>
      <c r="C21" s="1" t="s">
        <v>36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63</v>
      </c>
      <c r="C22" s="1" t="s">
        <v>36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64</v>
      </c>
      <c r="C23" s="1" t="s">
        <v>36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65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66</v>
      </c>
      <c r="C25" s="1" t="s">
        <v>36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67</v>
      </c>
      <c r="C26" s="1" t="s">
        <v>36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68</v>
      </c>
      <c r="C27" s="1" t="s">
        <v>36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69</v>
      </c>
      <c r="C28" s="1" t="s">
        <v>36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70</v>
      </c>
      <c r="C29" s="1" t="s">
        <v>36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71</v>
      </c>
      <c r="C30" s="1" t="s">
        <v>36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72</v>
      </c>
      <c r="C31" s="1" t="s">
        <v>36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73</v>
      </c>
      <c r="C32" s="1" t="s">
        <v>36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74</v>
      </c>
      <c r="C33" s="1" t="s">
        <v>36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75</v>
      </c>
      <c r="C34" s="1" t="s">
        <v>36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45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76</v>
      </c>
      <c r="C36" s="1" t="s">
        <v>36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65</v>
      </c>
    </row>
    <row r="37" spans="2:10">
      <c r="B37" s="1" t="s">
        <v>77</v>
      </c>
      <c r="C37" s="1" t="s">
        <v>36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78</v>
      </c>
      <c r="C38" s="1" t="s">
        <v>36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79</v>
      </c>
      <c r="C39" s="1" t="s">
        <v>36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80</v>
      </c>
      <c r="C40" s="1" t="s">
        <v>36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81</v>
      </c>
      <c r="C41" s="1" t="s">
        <v>36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82</v>
      </c>
      <c r="C42" s="1" t="s">
        <v>36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83</v>
      </c>
      <c r="C43" s="1" t="s">
        <v>36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84</v>
      </c>
      <c r="C44" s="1" t="s">
        <v>36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85</v>
      </c>
      <c r="C45" s="1" t="s">
        <v>36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86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87</v>
      </c>
      <c r="C47" s="1" t="s">
        <v>36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65</v>
      </c>
    </row>
    <row r="48" spans="2:10">
      <c r="B48" s="1" t="s">
        <v>88</v>
      </c>
      <c r="C48" s="1" t="s">
        <v>36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89</v>
      </c>
      <c r="C49" s="1" t="s">
        <v>36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90</v>
      </c>
      <c r="C50" s="1" t="s">
        <v>36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91</v>
      </c>
      <c r="C51" s="1" t="s">
        <v>36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92</v>
      </c>
      <c r="C52" s="1" t="s">
        <v>36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93</v>
      </c>
      <c r="C53" s="1" t="s">
        <v>36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94</v>
      </c>
      <c r="C54" s="1" t="s">
        <v>36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95</v>
      </c>
      <c r="C55" s="1" t="s">
        <v>36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96</v>
      </c>
      <c r="C56" s="1" t="s">
        <v>36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86</v>
      </c>
    </row>
    <row r="57" spans="1:10">
      <c r="A57" t="s">
        <v>97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98</v>
      </c>
      <c r="D58" s="1"/>
      <c r="E58" s="1"/>
      <c r="F58" s="1"/>
      <c r="G58" s="1"/>
      <c r="H58" s="1"/>
      <c r="I58" s="1"/>
      <c r="J58" s="1"/>
    </row>
    <row r="59" spans="2:10">
      <c r="B59" s="1" t="s">
        <v>99</v>
      </c>
      <c r="C59" s="1" t="s">
        <v>36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86</v>
      </c>
    </row>
    <row r="60" spans="2:10">
      <c r="B60" s="1" t="s">
        <v>100</v>
      </c>
      <c r="C60" s="1" t="s">
        <v>36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86</v>
      </c>
    </row>
    <row r="61" spans="2:10">
      <c r="B61" s="1" t="s">
        <v>101</v>
      </c>
      <c r="C61" s="1" t="s">
        <v>36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86</v>
      </c>
    </row>
    <row r="62" spans="2:10">
      <c r="B62" s="1" t="s">
        <v>102</v>
      </c>
      <c r="C62" s="1" t="s">
        <v>36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86</v>
      </c>
    </row>
    <row r="63" spans="2:10">
      <c r="B63" s="1" t="s">
        <v>103</v>
      </c>
      <c r="C63" s="1" t="s">
        <v>36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86</v>
      </c>
    </row>
    <row r="64" spans="2:10">
      <c r="B64" s="1" t="s">
        <v>104</v>
      </c>
      <c r="C64" s="1" t="s">
        <v>36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86</v>
      </c>
    </row>
    <row r="65" spans="2:10">
      <c r="B65" s="1" t="s">
        <v>105</v>
      </c>
      <c r="C65" s="1" t="s">
        <v>36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86</v>
      </c>
    </row>
    <row r="66" spans="2:10">
      <c r="B66" s="1" t="s">
        <v>106</v>
      </c>
      <c r="C66" s="1" t="s">
        <v>36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86</v>
      </c>
    </row>
    <row r="67" spans="2:10">
      <c r="B67" s="1" t="s">
        <v>107</v>
      </c>
      <c r="C67" s="1" t="s">
        <v>36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86</v>
      </c>
    </row>
    <row r="68" spans="2:10">
      <c r="B68" s="1" t="s">
        <v>108</v>
      </c>
      <c r="C68" s="1" t="s">
        <v>36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86</v>
      </c>
    </row>
    <row r="70" spans="2:2">
      <c r="B70" s="1" t="s">
        <v>109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16" sqref="H16"/>
    </sheetView>
  </sheetViews>
  <sheetFormatPr defaultColWidth="9" defaultRowHeight="15.5" outlineLevelRow="7" outlineLevelCol="6"/>
  <cols>
    <col min="4" max="4" width="21.9230769230769" customWidth="1"/>
  </cols>
  <sheetData>
    <row r="1" ht="16.25" spans="1:1">
      <c r="A1" s="1" t="s">
        <v>110</v>
      </c>
    </row>
    <row r="2" ht="17.75" spans="1:7">
      <c r="A2" s="24"/>
      <c r="B2" s="25" t="s">
        <v>111</v>
      </c>
      <c r="C2" s="25" t="s">
        <v>112</v>
      </c>
      <c r="D2" s="25" t="s">
        <v>113</v>
      </c>
      <c r="E2" s="24"/>
      <c r="F2" s="25" t="s">
        <v>111</v>
      </c>
      <c r="G2" s="25" t="s">
        <v>112</v>
      </c>
    </row>
    <row r="3" ht="17" spans="1:7">
      <c r="A3" s="26"/>
      <c r="B3" s="27" t="s">
        <v>114</v>
      </c>
      <c r="C3" s="27" t="str">
        <f>"(0.0121)"</f>
        <v>(0.0121)</v>
      </c>
      <c r="D3" s="28">
        <v>0.2651</v>
      </c>
      <c r="E3" s="29"/>
      <c r="F3" s="30" t="s">
        <v>115</v>
      </c>
      <c r="G3" s="30" t="str">
        <f>"(0.0514)"</f>
        <v>(0.0514)</v>
      </c>
    </row>
    <row r="4" ht="17" spans="1:7">
      <c r="A4" s="29"/>
      <c r="B4" s="27" t="s">
        <v>116</v>
      </c>
      <c r="C4" s="27" t="str">
        <f>"(0.0121)"</f>
        <v>(0.0121)</v>
      </c>
      <c r="D4" s="28">
        <v>0.2329</v>
      </c>
      <c r="E4" s="29"/>
      <c r="F4" s="30" t="s">
        <v>117</v>
      </c>
      <c r="G4" s="30" t="str">
        <f>"(0.0497)"</f>
        <v>(0.0497)</v>
      </c>
    </row>
    <row r="5" ht="17" spans="1:7">
      <c r="A5" s="29"/>
      <c r="B5" s="27" t="s">
        <v>118</v>
      </c>
      <c r="C5" s="27" t="str">
        <f>"(0.0121)"</f>
        <v>(0.0121)</v>
      </c>
      <c r="D5" s="28">
        <v>0.497</v>
      </c>
      <c r="E5" s="29"/>
      <c r="F5" s="30" t="s">
        <v>119</v>
      </c>
      <c r="G5" s="30" t="str">
        <f>"(0.038)"</f>
        <v>(0.038)</v>
      </c>
    </row>
    <row r="6" ht="17.75" spans="1:7">
      <c r="A6" s="31"/>
      <c r="B6" s="32">
        <v>0.0052</v>
      </c>
      <c r="C6" s="14"/>
      <c r="D6" s="33">
        <v>0.005</v>
      </c>
      <c r="E6" s="31"/>
      <c r="F6" s="34" t="s">
        <v>120</v>
      </c>
      <c r="G6" s="34" t="str">
        <f>"(0.0394)"</f>
        <v>(0.0394)</v>
      </c>
    </row>
    <row r="8" spans="1:1">
      <c r="A8" s="1" t="s">
        <v>109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6"/>
  <sheetViews>
    <sheetView zoomScale="61" zoomScaleNormal="61" workbookViewId="0">
      <selection activeCell="R17" sqref="R17"/>
    </sheetView>
  </sheetViews>
  <sheetFormatPr defaultColWidth="9" defaultRowHeight="15.5"/>
  <cols>
    <col min="1" max="1" width="9.7" customWidth="1"/>
    <col min="2" max="12" width="7.69230769230769" customWidth="1"/>
  </cols>
  <sheetData>
    <row r="2" spans="1:12">
      <c r="A2" s="1" t="s">
        <v>7</v>
      </c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9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22" t="s">
        <v>10</v>
      </c>
      <c r="L3" s="22" t="s">
        <v>11</v>
      </c>
    </row>
    <row r="4" spans="1:12">
      <c r="A4" s="1" t="s">
        <v>12</v>
      </c>
      <c r="B4" s="17">
        <v>0.00268</v>
      </c>
      <c r="C4" s="17">
        <v>0.0092478</v>
      </c>
      <c r="D4" s="17">
        <v>0.0104219</v>
      </c>
      <c r="E4" s="17">
        <v>0.0090379</v>
      </c>
      <c r="F4" s="17">
        <v>0.0105514</v>
      </c>
      <c r="G4" s="17">
        <v>0.0119868</v>
      </c>
      <c r="H4" s="17">
        <v>0.0067729</v>
      </c>
      <c r="I4" s="17">
        <v>0.00842</v>
      </c>
      <c r="J4" s="17">
        <v>0.0145274</v>
      </c>
      <c r="K4" s="23">
        <v>0.0080786</v>
      </c>
      <c r="L4" s="17">
        <v>0.0086</v>
      </c>
    </row>
    <row r="5" spans="1:12">
      <c r="A5" s="1" t="s">
        <v>13</v>
      </c>
      <c r="B5" s="17">
        <v>0.0187373</v>
      </c>
      <c r="C5" s="17">
        <v>0.0219917</v>
      </c>
      <c r="D5" s="17">
        <v>0.0074301</v>
      </c>
      <c r="E5" s="17">
        <v>0.0199281</v>
      </c>
      <c r="F5" s="17">
        <v>0.0191006</v>
      </c>
      <c r="G5" s="17">
        <v>0.0111116</v>
      </c>
      <c r="H5" s="17">
        <v>0.014546</v>
      </c>
      <c r="I5" s="17">
        <v>0.015446</v>
      </c>
      <c r="J5" s="17">
        <v>0.0228311</v>
      </c>
      <c r="K5" s="23">
        <v>0.0230836</v>
      </c>
      <c r="L5" s="17">
        <v>0.0172</v>
      </c>
    </row>
    <row r="6" spans="1:12">
      <c r="A6" s="1" t="s">
        <v>14</v>
      </c>
      <c r="B6" s="17">
        <v>0.0245569</v>
      </c>
      <c r="C6" s="17">
        <v>0.0198182</v>
      </c>
      <c r="D6" s="17">
        <v>0.0264947</v>
      </c>
      <c r="E6" s="17">
        <v>0.0238831</v>
      </c>
      <c r="F6" s="17">
        <v>0.0234349</v>
      </c>
      <c r="G6" s="17">
        <v>0.0219247</v>
      </c>
      <c r="H6" s="17">
        <v>0.0248036</v>
      </c>
      <c r="I6" s="17">
        <v>0.030461</v>
      </c>
      <c r="J6" s="17">
        <v>0.0327195</v>
      </c>
      <c r="K6" s="23">
        <v>0.0372536</v>
      </c>
      <c r="L6" s="17">
        <v>0.027</v>
      </c>
    </row>
    <row r="7" spans="1:12">
      <c r="A7" s="1" t="s">
        <v>15</v>
      </c>
      <c r="B7" s="17">
        <v>0.0168765</v>
      </c>
      <c r="C7" s="17">
        <v>0.0379227</v>
      </c>
      <c r="D7" s="17">
        <v>0.0299563</v>
      </c>
      <c r="E7" s="17">
        <v>0.0337942</v>
      </c>
      <c r="F7" s="17">
        <v>0.0293427</v>
      </c>
      <c r="G7" s="17">
        <v>0.0326792</v>
      </c>
      <c r="H7" s="17">
        <v>0.03397</v>
      </c>
      <c r="I7" s="17">
        <v>0.0377303</v>
      </c>
      <c r="J7" s="17">
        <v>0.0470566</v>
      </c>
      <c r="K7" s="23">
        <v>0.056224</v>
      </c>
      <c r="L7" s="17">
        <v>0.0376</v>
      </c>
    </row>
    <row r="8" spans="1:12">
      <c r="A8" s="1" t="s">
        <v>16</v>
      </c>
      <c r="B8" s="17">
        <v>0.0219217</v>
      </c>
      <c r="C8" s="17">
        <v>0.0300831</v>
      </c>
      <c r="D8" s="17">
        <v>0.0351454</v>
      </c>
      <c r="E8" s="17">
        <v>0.033673</v>
      </c>
      <c r="F8" s="17">
        <v>0.0427258</v>
      </c>
      <c r="G8" s="17">
        <v>0.0375049</v>
      </c>
      <c r="H8" s="17">
        <v>0.0475098</v>
      </c>
      <c r="I8" s="17">
        <v>0.0541336</v>
      </c>
      <c r="J8" s="17">
        <v>0.0538114</v>
      </c>
      <c r="K8" s="23">
        <v>0.0724339</v>
      </c>
      <c r="L8" s="17">
        <v>0.0489</v>
      </c>
    </row>
    <row r="9" spans="1:12">
      <c r="A9" s="1" t="s">
        <v>17</v>
      </c>
      <c r="B9" s="17">
        <v>0.00915428364328636</v>
      </c>
      <c r="C9" s="17">
        <v>0.0153527181533282</v>
      </c>
      <c r="D9" s="17">
        <v>0.0135041060825864</v>
      </c>
      <c r="E9" s="17">
        <v>0.0174241989690722</v>
      </c>
      <c r="F9" s="17">
        <v>0.0189551655597576</v>
      </c>
      <c r="G9" s="17">
        <v>0.0172941962466974</v>
      </c>
      <c r="H9" s="17">
        <v>0.0193377976221313</v>
      </c>
      <c r="I9" s="17">
        <v>0.0239129348935399</v>
      </c>
      <c r="J9" s="17">
        <v>0.0309187622131275</v>
      </c>
      <c r="K9" s="23">
        <v>0.0372653296878643</v>
      </c>
      <c r="L9" s="17"/>
    </row>
    <row r="10" spans="1:12">
      <c r="A10" s="1"/>
      <c r="B10" s="17"/>
      <c r="C10" s="17"/>
      <c r="D10" s="17"/>
      <c r="E10" s="17"/>
      <c r="F10" s="17"/>
      <c r="G10" s="17"/>
      <c r="H10" s="17"/>
      <c r="I10" s="17"/>
      <c r="J10" s="17"/>
      <c r="K10" s="23"/>
      <c r="L10" s="17"/>
    </row>
    <row r="11" spans="1:12">
      <c r="A11" s="1" t="s">
        <v>121</v>
      </c>
      <c r="B11" s="1" t="s">
        <v>122</v>
      </c>
      <c r="C11" s="17"/>
      <c r="D11" s="17"/>
      <c r="E11" s="17"/>
      <c r="F11" s="17"/>
      <c r="G11" s="17"/>
      <c r="H11" s="17"/>
      <c r="I11" s="17"/>
      <c r="J11" s="17"/>
      <c r="K11" s="23"/>
      <c r="L11" s="17"/>
    </row>
    <row r="12" spans="1:12">
      <c r="A12" s="1" t="s">
        <v>9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22" t="s">
        <v>10</v>
      </c>
      <c r="L12" s="22" t="s">
        <v>11</v>
      </c>
    </row>
    <row r="13" spans="1:12">
      <c r="A13" s="1" t="s">
        <v>12</v>
      </c>
      <c r="B13" s="17">
        <v>0.00598</v>
      </c>
      <c r="C13" s="17">
        <v>0.0125478</v>
      </c>
      <c r="D13" s="17">
        <v>0.0137219</v>
      </c>
      <c r="E13" s="17">
        <v>0.0123379</v>
      </c>
      <c r="F13" s="17">
        <v>0.0138514</v>
      </c>
      <c r="G13" s="17">
        <v>0.0152868</v>
      </c>
      <c r="H13" s="17">
        <v>0.0100729</v>
      </c>
      <c r="I13" s="17">
        <v>0.01172</v>
      </c>
      <c r="J13" s="17">
        <v>0.0178274</v>
      </c>
      <c r="K13" s="23">
        <v>0.0113786</v>
      </c>
      <c r="L13" s="17">
        <v>0.0119</v>
      </c>
    </row>
    <row r="14" spans="1:12">
      <c r="A14" s="1" t="s">
        <v>13</v>
      </c>
      <c r="B14" s="17">
        <v>0.0247373</v>
      </c>
      <c r="C14" s="17">
        <v>0.0279917</v>
      </c>
      <c r="D14" s="17">
        <v>0.0134301</v>
      </c>
      <c r="E14" s="17">
        <v>0.0259281</v>
      </c>
      <c r="F14" s="17">
        <v>0.0251006</v>
      </c>
      <c r="G14" s="17">
        <v>0.0171116</v>
      </c>
      <c r="H14" s="17">
        <v>0.020546</v>
      </c>
      <c r="I14" s="17">
        <v>0.021446</v>
      </c>
      <c r="J14" s="17">
        <v>0.0288311</v>
      </c>
      <c r="K14" s="23">
        <v>0.0290836</v>
      </c>
      <c r="L14" s="17">
        <v>0.0232</v>
      </c>
    </row>
    <row r="15" spans="1:12">
      <c r="A15" s="1" t="s">
        <v>14</v>
      </c>
      <c r="B15" s="17">
        <v>0.0316569</v>
      </c>
      <c r="C15" s="17">
        <v>0.0269182</v>
      </c>
      <c r="D15" s="17">
        <v>0.0335947</v>
      </c>
      <c r="E15" s="17">
        <v>0.0309831</v>
      </c>
      <c r="F15" s="17">
        <v>0.0305349</v>
      </c>
      <c r="G15" s="17">
        <v>0.0290247</v>
      </c>
      <c r="H15" s="17">
        <v>0.0319036</v>
      </c>
      <c r="I15" s="17">
        <v>0.037561</v>
      </c>
      <c r="J15" s="17">
        <v>0.0398195</v>
      </c>
      <c r="K15" s="23">
        <v>0.0443536</v>
      </c>
      <c r="L15" s="17">
        <v>0.0341</v>
      </c>
    </row>
    <row r="16" spans="1:12">
      <c r="A16" s="1" t="s">
        <v>15</v>
      </c>
      <c r="B16" s="17">
        <v>0.0251765</v>
      </c>
      <c r="C16" s="17">
        <v>0.0462227</v>
      </c>
      <c r="D16" s="17">
        <v>0.0382563</v>
      </c>
      <c r="E16" s="17">
        <v>0.0420942</v>
      </c>
      <c r="F16" s="17">
        <v>0.0376427</v>
      </c>
      <c r="G16" s="17">
        <v>0.0409792</v>
      </c>
      <c r="H16" s="17">
        <v>0.04227</v>
      </c>
      <c r="I16" s="17">
        <v>0.0460303</v>
      </c>
      <c r="J16" s="17">
        <v>0.0553566</v>
      </c>
      <c r="K16" s="23">
        <v>0.064524</v>
      </c>
      <c r="L16" s="17">
        <v>0.0459</v>
      </c>
    </row>
    <row r="17" spans="1:12">
      <c r="A17" s="1" t="s">
        <v>16</v>
      </c>
      <c r="B17" s="17">
        <v>0.0388217</v>
      </c>
      <c r="C17" s="17">
        <v>0.0469831</v>
      </c>
      <c r="D17" s="17">
        <v>0.0520454</v>
      </c>
      <c r="E17" s="17">
        <v>0.050573</v>
      </c>
      <c r="F17" s="17">
        <v>0.0596258</v>
      </c>
      <c r="G17" s="17">
        <v>0.0544049</v>
      </c>
      <c r="H17" s="17">
        <v>0.0644098</v>
      </c>
      <c r="I17" s="17">
        <v>0.0710336</v>
      </c>
      <c r="J17" s="17">
        <v>0.0707114</v>
      </c>
      <c r="K17" s="23">
        <v>0.0893339</v>
      </c>
      <c r="L17" s="17">
        <v>0.0658</v>
      </c>
    </row>
    <row r="18" spans="1:12">
      <c r="A18" s="1" t="s">
        <v>17</v>
      </c>
      <c r="B18" s="17">
        <v>0.0171098144529073</v>
      </c>
      <c r="C18" s="17">
        <v>0.0231466393177232</v>
      </c>
      <c r="D18" s="17">
        <v>0.0211625323366711</v>
      </c>
      <c r="E18" s="17">
        <v>0.0260882399901968</v>
      </c>
      <c r="F18" s="17">
        <v>0.0277245673583717</v>
      </c>
      <c r="G18" s="17">
        <v>0.0263860870457251</v>
      </c>
      <c r="H18" s="17">
        <v>0.0298163918189669</v>
      </c>
      <c r="I18" s="17">
        <v>0.0348124632402026</v>
      </c>
      <c r="J18" s="17">
        <v>0.0418052124687814</v>
      </c>
      <c r="K18" s="23">
        <v>0.0497500977544351</v>
      </c>
      <c r="L18" s="17"/>
    </row>
    <row r="19" spans="1:12">
      <c r="A19" s="1"/>
      <c r="B19" s="17"/>
      <c r="C19" s="17"/>
      <c r="D19" s="17"/>
      <c r="E19" s="17"/>
      <c r="F19" s="17"/>
      <c r="G19" s="17"/>
      <c r="H19" s="17"/>
      <c r="I19" s="17"/>
      <c r="J19" s="17"/>
      <c r="K19" s="23"/>
      <c r="L19" s="17"/>
    </row>
    <row r="20" spans="1:12">
      <c r="A20" s="1" t="s">
        <v>123</v>
      </c>
      <c r="B20" s="1" t="s">
        <v>124</v>
      </c>
      <c r="C20" s="17"/>
      <c r="D20" s="17"/>
      <c r="E20" s="17"/>
      <c r="F20" s="17"/>
      <c r="G20" s="17"/>
      <c r="H20" s="17"/>
      <c r="I20" s="17"/>
      <c r="J20" s="17"/>
      <c r="K20" s="23"/>
      <c r="L20" s="17"/>
    </row>
    <row r="21" spans="1:12">
      <c r="A21" s="1" t="s">
        <v>9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22" t="s">
        <v>10</v>
      </c>
      <c r="L21" s="22" t="s">
        <v>11</v>
      </c>
    </row>
    <row r="22" spans="1:12">
      <c r="A22" s="1" t="s">
        <v>12</v>
      </c>
      <c r="B22" s="17">
        <v>0.01248</v>
      </c>
      <c r="C22" s="17">
        <v>0.0190478</v>
      </c>
      <c r="D22" s="17">
        <v>0.0202219</v>
      </c>
      <c r="E22" s="17">
        <v>0.0188379</v>
      </c>
      <c r="F22" s="17">
        <v>0.0203514</v>
      </c>
      <c r="G22" s="17">
        <v>0.0217868</v>
      </c>
      <c r="H22" s="17">
        <v>0.0165729</v>
      </c>
      <c r="I22" s="17">
        <v>0.01822</v>
      </c>
      <c r="J22" s="17">
        <v>0.0243274</v>
      </c>
      <c r="K22" s="23">
        <v>0.0178786</v>
      </c>
      <c r="L22" s="17">
        <v>0.0184</v>
      </c>
    </row>
    <row r="23" spans="1:12">
      <c r="A23" s="1" t="s">
        <v>13</v>
      </c>
      <c r="B23" s="17">
        <v>0.0348373</v>
      </c>
      <c r="C23" s="17">
        <v>0.0380917</v>
      </c>
      <c r="D23" s="17">
        <v>0.0235301</v>
      </c>
      <c r="E23" s="17">
        <v>0.0360281</v>
      </c>
      <c r="F23" s="17">
        <v>0.0352006</v>
      </c>
      <c r="G23" s="17">
        <v>0.0272116</v>
      </c>
      <c r="H23" s="17">
        <v>0.030646</v>
      </c>
      <c r="I23" s="17">
        <v>0.031546</v>
      </c>
      <c r="J23" s="17">
        <v>0.0389311</v>
      </c>
      <c r="K23" s="23">
        <v>0.0391836</v>
      </c>
      <c r="L23" s="17">
        <v>0.0333</v>
      </c>
    </row>
    <row r="24" spans="1:12">
      <c r="A24" s="1" t="s">
        <v>14</v>
      </c>
      <c r="B24" s="17">
        <v>0.0440569</v>
      </c>
      <c r="C24" s="17">
        <v>0.0393182</v>
      </c>
      <c r="D24" s="17">
        <v>0.0459947</v>
      </c>
      <c r="E24" s="17">
        <v>0.0433831</v>
      </c>
      <c r="F24" s="17">
        <v>0.0429349</v>
      </c>
      <c r="G24" s="17">
        <v>0.0414247</v>
      </c>
      <c r="H24" s="17">
        <v>0.0443036</v>
      </c>
      <c r="I24" s="17">
        <v>0.049961</v>
      </c>
      <c r="J24" s="17">
        <v>0.0522195</v>
      </c>
      <c r="K24" s="23">
        <v>0.0567536</v>
      </c>
      <c r="L24" s="17">
        <v>0.0465</v>
      </c>
    </row>
    <row r="25" spans="1:12">
      <c r="A25" s="1" t="s">
        <v>15</v>
      </c>
      <c r="B25" s="17">
        <v>0.0361765</v>
      </c>
      <c r="C25" s="17">
        <v>0.0572227</v>
      </c>
      <c r="D25" s="17">
        <v>0.0492563</v>
      </c>
      <c r="E25" s="17">
        <v>0.0530942</v>
      </c>
      <c r="F25" s="17">
        <v>0.0486427</v>
      </c>
      <c r="G25" s="17">
        <v>0.0519792</v>
      </c>
      <c r="H25" s="17">
        <v>0.05327</v>
      </c>
      <c r="I25" s="17">
        <v>0.0570303</v>
      </c>
      <c r="J25" s="17">
        <v>0.0663566</v>
      </c>
      <c r="K25" s="23">
        <v>0.075524</v>
      </c>
      <c r="L25" s="17">
        <v>0.0569</v>
      </c>
    </row>
    <row r="26" spans="1:12">
      <c r="A26" s="1" t="s">
        <v>16</v>
      </c>
      <c r="B26" s="17">
        <v>0.0455217</v>
      </c>
      <c r="C26" s="17">
        <v>0.0536831</v>
      </c>
      <c r="D26" s="17">
        <v>0.0587454</v>
      </c>
      <c r="E26" s="17">
        <v>0.057273</v>
      </c>
      <c r="F26" s="17">
        <v>0.0663258</v>
      </c>
      <c r="G26" s="17">
        <v>0.0611049</v>
      </c>
      <c r="H26" s="17">
        <v>0.0711098</v>
      </c>
      <c r="I26" s="17">
        <v>0.0777336</v>
      </c>
      <c r="J26" s="17">
        <v>0.0774114</v>
      </c>
      <c r="K26" s="23">
        <v>0.0960339</v>
      </c>
      <c r="L26" s="17">
        <v>0.0725</v>
      </c>
    </row>
    <row r="27" spans="1:12">
      <c r="A27" s="1" t="s">
        <v>17</v>
      </c>
      <c r="B27" s="17">
        <v>0.0272296670892874</v>
      </c>
      <c r="C27" s="17">
        <v>0.0333891946538533</v>
      </c>
      <c r="D27" s="17">
        <v>0.0325027858939298</v>
      </c>
      <c r="E27" s="17">
        <v>0.0372980476602998</v>
      </c>
      <c r="F27" s="17">
        <v>0.0392535387675999</v>
      </c>
      <c r="G27" s="17">
        <v>0.0383253590057906</v>
      </c>
      <c r="H27" s="17">
        <v>0.042292178062392</v>
      </c>
      <c r="I27" s="17">
        <v>0.0476194574740824</v>
      </c>
      <c r="J27" s="17">
        <v>0.0543319925490929</v>
      </c>
      <c r="K27" s="23">
        <v>0.0629043235114183</v>
      </c>
      <c r="L27" s="17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22"/>
      <c r="L28" s="1"/>
    </row>
    <row r="29" spans="1:12">
      <c r="A29" s="1" t="s">
        <v>18</v>
      </c>
      <c r="B29" s="1" t="s">
        <v>19</v>
      </c>
      <c r="C29" s="1"/>
      <c r="D29" s="1"/>
      <c r="E29" s="1"/>
      <c r="F29" s="1"/>
      <c r="G29" s="1"/>
      <c r="H29" s="1"/>
      <c r="I29" s="1"/>
      <c r="J29" s="1"/>
      <c r="K29" s="22"/>
      <c r="L29" s="1"/>
    </row>
    <row r="30" spans="1:12">
      <c r="A30" s="1" t="s">
        <v>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22" t="s">
        <v>10</v>
      </c>
      <c r="L30" s="22" t="s">
        <v>11</v>
      </c>
    </row>
    <row r="31" spans="1:12">
      <c r="A31" s="1" t="s">
        <v>12</v>
      </c>
      <c r="B31" s="17">
        <v>0.01578</v>
      </c>
      <c r="C31" s="17">
        <v>0.0223478</v>
      </c>
      <c r="D31" s="17">
        <v>0.0235219</v>
      </c>
      <c r="E31" s="17">
        <v>0.0221379</v>
      </c>
      <c r="F31" s="17">
        <v>0.0236514</v>
      </c>
      <c r="G31" s="17">
        <v>0.0250868</v>
      </c>
      <c r="H31" s="17">
        <v>0.0198729</v>
      </c>
      <c r="I31" s="17">
        <v>0.02152</v>
      </c>
      <c r="J31" s="17">
        <v>0.0276274</v>
      </c>
      <c r="K31" s="23">
        <v>0.0211786</v>
      </c>
      <c r="L31" s="17">
        <v>0.0217</v>
      </c>
    </row>
    <row r="32" spans="1:12">
      <c r="A32" s="1" t="s">
        <v>13</v>
      </c>
      <c r="B32" s="17">
        <v>0.0446373</v>
      </c>
      <c r="C32" s="17">
        <v>0.0478917</v>
      </c>
      <c r="D32" s="17">
        <v>0.0333301</v>
      </c>
      <c r="E32" s="17">
        <v>0.0458281</v>
      </c>
      <c r="F32" s="17">
        <v>0.0450006</v>
      </c>
      <c r="G32" s="17">
        <v>0.0370116</v>
      </c>
      <c r="H32" s="17">
        <v>0.040446</v>
      </c>
      <c r="I32" s="17">
        <v>0.041346</v>
      </c>
      <c r="J32" s="17">
        <v>0.0487311</v>
      </c>
      <c r="K32" s="23">
        <v>0.0489836</v>
      </c>
      <c r="L32" s="17">
        <v>0.0431</v>
      </c>
    </row>
    <row r="33" spans="1:12">
      <c r="A33" s="1" t="s">
        <v>14</v>
      </c>
      <c r="B33" s="17">
        <v>0.0570569</v>
      </c>
      <c r="C33" s="17">
        <v>0.0523182</v>
      </c>
      <c r="D33" s="17">
        <v>0.0589947</v>
      </c>
      <c r="E33" s="17">
        <v>0.0563831</v>
      </c>
      <c r="F33" s="17">
        <v>0.0559349</v>
      </c>
      <c r="G33" s="17">
        <v>0.0544247</v>
      </c>
      <c r="H33" s="17">
        <v>0.0573036</v>
      </c>
      <c r="I33" s="17">
        <v>0.062961</v>
      </c>
      <c r="J33" s="17">
        <v>0.0652195</v>
      </c>
      <c r="K33" s="23">
        <v>0.0697536</v>
      </c>
      <c r="L33" s="17">
        <v>0.0595</v>
      </c>
    </row>
    <row r="34" spans="1:12">
      <c r="A34" s="1" t="s">
        <v>15</v>
      </c>
      <c r="B34" s="17">
        <v>0.0534765</v>
      </c>
      <c r="C34" s="17">
        <v>0.0745227</v>
      </c>
      <c r="D34" s="17">
        <v>0.0665563</v>
      </c>
      <c r="E34" s="17">
        <v>0.0703942</v>
      </c>
      <c r="F34" s="17">
        <v>0.0659427</v>
      </c>
      <c r="G34" s="17">
        <v>0.0692792</v>
      </c>
      <c r="H34" s="17">
        <v>0.07057</v>
      </c>
      <c r="I34" s="17">
        <v>0.0743303</v>
      </c>
      <c r="J34" s="17">
        <v>0.0836566</v>
      </c>
      <c r="K34" s="23">
        <v>0.092824</v>
      </c>
      <c r="L34" s="17">
        <v>0.0742</v>
      </c>
    </row>
    <row r="35" spans="1:12">
      <c r="A35" s="1" t="s">
        <v>16</v>
      </c>
      <c r="B35" s="17">
        <v>0.0754217</v>
      </c>
      <c r="C35" s="17">
        <v>0.0835831</v>
      </c>
      <c r="D35" s="17">
        <v>0.0886454</v>
      </c>
      <c r="E35" s="17">
        <v>0.087173</v>
      </c>
      <c r="F35" s="17">
        <v>0.0962258</v>
      </c>
      <c r="G35" s="17">
        <v>0.0910049</v>
      </c>
      <c r="H35" s="17">
        <v>0.1010098</v>
      </c>
      <c r="I35" s="17">
        <v>0.1076336</v>
      </c>
      <c r="J35" s="17">
        <v>0.1073114</v>
      </c>
      <c r="K35" s="23">
        <v>0.1259339</v>
      </c>
      <c r="L35" s="17">
        <v>0.1024</v>
      </c>
    </row>
    <row r="36" spans="1:12">
      <c r="A36" s="1" t="s">
        <v>17</v>
      </c>
      <c r="B36" s="17">
        <v>0.0380069923439014</v>
      </c>
      <c r="C36" s="17">
        <v>0.0446200464027647</v>
      </c>
      <c r="D36" s="17">
        <v>0.0450497994724667</v>
      </c>
      <c r="E36" s="17">
        <v>0.0509488745580453</v>
      </c>
      <c r="F36" s="17">
        <v>0.0543181245664903</v>
      </c>
      <c r="G36" s="17">
        <v>0.0546304387332864</v>
      </c>
      <c r="H36" s="17">
        <v>0.0596214303991668</v>
      </c>
      <c r="I36" s="17">
        <v>0.0658137058634764</v>
      </c>
      <c r="J36" s="17">
        <v>0.0731111459676284</v>
      </c>
      <c r="K36" s="23">
        <v>0.0833033740252794</v>
      </c>
      <c r="L36" s="17"/>
    </row>
  </sheetData>
  <conditionalFormatting sqref="B22:K26 C20:K20 B13:K17 B19:K19 C11:K11 B4:K8 B31:K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M4" sqref="M4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126</v>
      </c>
      <c r="B3" s="17">
        <v>0.4592</v>
      </c>
      <c r="C3" s="17">
        <v>0.4361</v>
      </c>
      <c r="D3" s="17">
        <v>0.4087</v>
      </c>
      <c r="E3" s="17">
        <v>0.411</v>
      </c>
      <c r="F3" s="17">
        <v>0.4258</v>
      </c>
      <c r="G3" s="17">
        <v>0.3507</v>
      </c>
      <c r="H3" s="17">
        <v>0.3827</v>
      </c>
      <c r="I3" s="17">
        <v>0.3953</v>
      </c>
      <c r="J3" s="17">
        <v>0.3278</v>
      </c>
      <c r="K3" s="17">
        <v>0.3971</v>
      </c>
    </row>
    <row r="4" spans="1:15">
      <c r="A4" s="1" t="s">
        <v>127</v>
      </c>
      <c r="B4" s="17">
        <v>0.2897</v>
      </c>
      <c r="C4" s="17">
        <v>0.2707</v>
      </c>
      <c r="D4" s="17">
        <v>0.3143</v>
      </c>
      <c r="E4" s="17">
        <v>0.3114</v>
      </c>
      <c r="F4" s="17">
        <v>0.2585</v>
      </c>
      <c r="G4" s="17">
        <v>0.2902</v>
      </c>
      <c r="H4" s="17">
        <v>0.2276</v>
      </c>
      <c r="I4" s="17">
        <v>0.2883</v>
      </c>
      <c r="J4" s="17">
        <v>0.2625</v>
      </c>
      <c r="K4" s="17">
        <v>0.2611</v>
      </c>
      <c r="M4" s="1" t="s">
        <v>128</v>
      </c>
      <c r="N4" s="1" t="s">
        <v>129</v>
      </c>
      <c r="O4" s="1"/>
    </row>
    <row r="5" spans="1:11">
      <c r="A5" s="1" t="s">
        <v>25</v>
      </c>
      <c r="B5" s="20">
        <v>0.3239576</v>
      </c>
      <c r="C5" s="20">
        <v>0.3132065</v>
      </c>
      <c r="D5" s="20">
        <v>0.2981789</v>
      </c>
      <c r="E5" s="20">
        <v>0.2903725</v>
      </c>
      <c r="F5" s="20">
        <v>0.2876386</v>
      </c>
      <c r="G5" s="20">
        <v>0.2752693</v>
      </c>
      <c r="H5" s="20">
        <v>0.2715488</v>
      </c>
      <c r="I5" s="20">
        <v>0.2642149</v>
      </c>
      <c r="J5" s="20">
        <v>0.2607374</v>
      </c>
      <c r="K5" s="20">
        <v>0.2452831</v>
      </c>
    </row>
    <row r="6" spans="1:11">
      <c r="A6" s="1" t="s">
        <v>130</v>
      </c>
      <c r="B6" s="20">
        <v>0.3297432</v>
      </c>
      <c r="C6" s="20">
        <v>0.3199172</v>
      </c>
      <c r="D6" s="20">
        <v>0.3061826</v>
      </c>
      <c r="E6" s="20">
        <v>0.2990479</v>
      </c>
      <c r="F6" s="20">
        <v>0.2965492</v>
      </c>
      <c r="G6" s="20">
        <v>0.2852442</v>
      </c>
      <c r="H6" s="20">
        <v>0.2818438</v>
      </c>
      <c r="I6" s="20">
        <v>0.2751409</v>
      </c>
      <c r="J6" s="20">
        <v>0.2719626</v>
      </c>
      <c r="K6" s="20">
        <v>0.257838</v>
      </c>
    </row>
    <row r="7" spans="1:11">
      <c r="A7" s="1" t="s">
        <v>27</v>
      </c>
      <c r="B7" s="21">
        <v>0.3188</v>
      </c>
      <c r="C7" s="21">
        <v>0.3108</v>
      </c>
      <c r="D7" s="21">
        <v>0.3028</v>
      </c>
      <c r="E7" s="21">
        <v>0.2948</v>
      </c>
      <c r="F7" s="21">
        <v>0.2868</v>
      </c>
      <c r="G7" s="21">
        <v>0.2788</v>
      </c>
      <c r="H7" s="21">
        <v>0.2708</v>
      </c>
      <c r="I7" s="21">
        <v>0.2628</v>
      </c>
      <c r="J7" s="21">
        <v>0.2548</v>
      </c>
      <c r="K7" s="21">
        <v>0.2468</v>
      </c>
    </row>
    <row r="8" spans="1:11">
      <c r="A8" s="1" t="s">
        <v>28</v>
      </c>
      <c r="B8" s="17">
        <f t="shared" ref="B8:K8" si="0">B6-B7</f>
        <v>0.0109432</v>
      </c>
      <c r="C8" s="17">
        <f t="shared" si="0"/>
        <v>0.00911720000000005</v>
      </c>
      <c r="D8" s="17">
        <f t="shared" si="0"/>
        <v>0.00338260000000007</v>
      </c>
      <c r="E8" s="17">
        <f t="shared" si="0"/>
        <v>0.00424790000000003</v>
      </c>
      <c r="F8" s="17">
        <f t="shared" si="0"/>
        <v>0.00974920000000001</v>
      </c>
      <c r="G8" s="17">
        <f t="shared" si="0"/>
        <v>0.00644420000000001</v>
      </c>
      <c r="H8" s="17">
        <f t="shared" si="0"/>
        <v>0.0110438</v>
      </c>
      <c r="I8" s="17">
        <f t="shared" si="0"/>
        <v>0.0123409</v>
      </c>
      <c r="J8" s="17">
        <f t="shared" si="0"/>
        <v>0.0171626</v>
      </c>
      <c r="K8" s="17">
        <f t="shared" si="0"/>
        <v>0.011038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workbookViewId="0">
      <selection activeCell="L19" sqref="L19"/>
    </sheetView>
  </sheetViews>
  <sheetFormatPr defaultColWidth="10.3769230769231" defaultRowHeight="15.5"/>
  <cols>
    <col min="1" max="1" width="10.3769230769231" style="1"/>
    <col min="2" max="2" width="9.53846153846154" style="1" customWidth="1"/>
    <col min="3" max="3" width="10.4615384615385" style="1" customWidth="1"/>
    <col min="4" max="8" width="10.3769230769231" style="1"/>
    <col min="9" max="9" width="15.7538461538462" style="1" customWidth="1"/>
    <col min="10" max="10" width="10.3769230769231" style="1"/>
    <col min="11" max="11" width="12.3769230769231" style="1" customWidth="1"/>
    <col min="12" max="16384" width="10.3769230769231" style="1"/>
  </cols>
  <sheetData>
    <row r="1" customHeight="1" spans="1:1">
      <c r="A1" s="1" t="s">
        <v>131</v>
      </c>
    </row>
    <row r="2" ht="16.25" customHeight="1" spans="1:1">
      <c r="A2" s="1" t="s">
        <v>132</v>
      </c>
    </row>
    <row r="3" ht="16.25" spans="1:11">
      <c r="A3" s="2" t="s">
        <v>133</v>
      </c>
      <c r="B3" s="2" t="s">
        <v>134</v>
      </c>
      <c r="C3" s="3" t="s">
        <v>135</v>
      </c>
      <c r="D3" s="4" t="s">
        <v>136</v>
      </c>
      <c r="E3" s="4"/>
      <c r="F3" s="4" t="s">
        <v>137</v>
      </c>
      <c r="G3" s="4"/>
      <c r="H3" s="2" t="s">
        <v>138</v>
      </c>
      <c r="I3" s="2"/>
      <c r="J3" s="2" t="s">
        <v>139</v>
      </c>
      <c r="K3" s="2"/>
    </row>
    <row r="4" ht="16.25" spans="1:11">
      <c r="A4" s="2"/>
      <c r="B4" s="2"/>
      <c r="C4" s="5" t="s">
        <v>140</v>
      </c>
      <c r="D4" s="6" t="s">
        <v>141</v>
      </c>
      <c r="E4" s="6"/>
      <c r="F4" s="6" t="s">
        <v>141</v>
      </c>
      <c r="G4" s="6"/>
      <c r="H4" s="2"/>
      <c r="I4" s="2"/>
      <c r="J4" s="2"/>
      <c r="K4" s="2"/>
    </row>
    <row r="5" spans="1:14">
      <c r="A5" s="7" t="s">
        <v>7</v>
      </c>
      <c r="B5" s="8">
        <v>386061</v>
      </c>
      <c r="C5" s="8">
        <v>6357</v>
      </c>
      <c r="D5" s="8">
        <v>2108</v>
      </c>
      <c r="E5" s="9" t="str">
        <f>"(33.16%)"</f>
        <v>(33.16%)</v>
      </c>
      <c r="F5" s="8">
        <v>1930</v>
      </c>
      <c r="G5" s="9" t="str">
        <f>"(30.36%)"</f>
        <v>(30.36%)</v>
      </c>
      <c r="H5" s="10">
        <v>2229</v>
      </c>
      <c r="I5" s="15" t="str">
        <f>"(35.06%)"</f>
        <v>(35.06%)</v>
      </c>
      <c r="J5" s="16">
        <v>90</v>
      </c>
      <c r="K5" s="9" t="str">
        <f>"(1.42%)"</f>
        <v>(1.42%)</v>
      </c>
      <c r="L5" s="17"/>
      <c r="N5" s="17"/>
    </row>
    <row r="6" spans="1:14">
      <c r="A6" s="11" t="s">
        <v>142</v>
      </c>
      <c r="B6" s="8">
        <v>428425</v>
      </c>
      <c r="C6" s="8">
        <v>8083</v>
      </c>
      <c r="D6" s="8">
        <v>2613</v>
      </c>
      <c r="E6" s="9" t="str">
        <f>"(32.33%)"</f>
        <v>(32.33%)</v>
      </c>
      <c r="F6" s="8">
        <v>2475</v>
      </c>
      <c r="G6" s="9" t="str">
        <f>"(30.62%)"</f>
        <v>(30.62%)</v>
      </c>
      <c r="H6" s="8">
        <v>2905</v>
      </c>
      <c r="I6" s="9" t="str">
        <f>"(35.94%)"</f>
        <v>(35.94%)</v>
      </c>
      <c r="J6" s="18">
        <v>90</v>
      </c>
      <c r="K6" s="9" t="str">
        <f>"(1.11%)"</f>
        <v>(1.11%)</v>
      </c>
      <c r="L6" s="17"/>
      <c r="N6" s="17"/>
    </row>
    <row r="7" spans="1:14">
      <c r="A7" s="11" t="s">
        <v>143</v>
      </c>
      <c r="B7" s="8">
        <v>428271</v>
      </c>
      <c r="C7" s="8">
        <v>8374</v>
      </c>
      <c r="D7" s="8">
        <v>2687</v>
      </c>
      <c r="E7" s="9" t="str">
        <f>"(32.09%)"</f>
        <v>(32.09%)</v>
      </c>
      <c r="F7" s="8">
        <v>2599</v>
      </c>
      <c r="G7" s="9" t="str">
        <f>"(31.04%)"</f>
        <v>(31.04%)</v>
      </c>
      <c r="H7" s="8">
        <v>3025</v>
      </c>
      <c r="I7" s="9" t="str">
        <f>"(36.12%)"</f>
        <v>(36.12%)</v>
      </c>
      <c r="J7" s="18">
        <v>63</v>
      </c>
      <c r="K7" s="9" t="str">
        <f>"(0.75%)"</f>
        <v>(0.75%)</v>
      </c>
      <c r="L7" s="17"/>
      <c r="N7" s="17"/>
    </row>
    <row r="8" ht="16.25" spans="1:14">
      <c r="A8" s="5" t="s">
        <v>144</v>
      </c>
      <c r="B8" s="12">
        <v>355246</v>
      </c>
      <c r="C8" s="12">
        <v>7860</v>
      </c>
      <c r="D8" s="12">
        <v>2449</v>
      </c>
      <c r="E8" s="13" t="str">
        <f>"(31.16%)"</f>
        <v>(31.16%)</v>
      </c>
      <c r="F8" s="12">
        <v>2248</v>
      </c>
      <c r="G8" s="13" t="str">
        <f>"(28.6%)"</f>
        <v>(28.6%)</v>
      </c>
      <c r="H8" s="12">
        <v>3121</v>
      </c>
      <c r="I8" s="13" t="str">
        <f>"(39.71%)"</f>
        <v>(39.71%)</v>
      </c>
      <c r="J8" s="19">
        <v>42</v>
      </c>
      <c r="K8" s="13" t="str">
        <f>"(0.53%)"</f>
        <v>(0.53%)</v>
      </c>
      <c r="L8" s="17"/>
      <c r="N8" s="17"/>
    </row>
    <row r="9" ht="17.75" spans="1:11">
      <c r="A9" s="5" t="s">
        <v>145</v>
      </c>
      <c r="B9" s="12">
        <v>1598003</v>
      </c>
      <c r="C9" s="12">
        <v>30674</v>
      </c>
      <c r="D9" s="12">
        <v>9857</v>
      </c>
      <c r="E9" s="14"/>
      <c r="F9" s="12">
        <v>9252</v>
      </c>
      <c r="G9" s="14"/>
      <c r="H9" s="12">
        <v>11280</v>
      </c>
      <c r="I9" s="14"/>
      <c r="J9" s="19">
        <v>285</v>
      </c>
      <c r="K9" s="14"/>
    </row>
    <row r="12" ht="16.25" spans="1:1">
      <c r="A12" s="1" t="s">
        <v>146</v>
      </c>
    </row>
    <row r="13" ht="16.25" spans="1:11">
      <c r="A13" s="2" t="s">
        <v>133</v>
      </c>
      <c r="B13" s="2" t="s">
        <v>147</v>
      </c>
      <c r="C13" s="3" t="s">
        <v>135</v>
      </c>
      <c r="D13" s="4" t="s">
        <v>136</v>
      </c>
      <c r="E13" s="4"/>
      <c r="F13" s="4" t="s">
        <v>137</v>
      </c>
      <c r="G13" s="4"/>
      <c r="H13" s="2" t="s">
        <v>138</v>
      </c>
      <c r="I13" s="2"/>
      <c r="J13" s="2" t="s">
        <v>139</v>
      </c>
      <c r="K13" s="2"/>
    </row>
    <row r="14" spans="1:11">
      <c r="A14" s="2"/>
      <c r="B14" s="2"/>
      <c r="C14" s="5" t="s">
        <v>140</v>
      </c>
      <c r="D14" s="6" t="s">
        <v>141</v>
      </c>
      <c r="E14" s="6"/>
      <c r="F14" s="6" t="s">
        <v>140</v>
      </c>
      <c r="G14" s="6"/>
      <c r="H14" s="2"/>
      <c r="I14" s="2"/>
      <c r="J14" s="2"/>
      <c r="K14" s="2"/>
    </row>
    <row r="15" spans="1:11">
      <c r="A15" s="7" t="s">
        <v>7</v>
      </c>
      <c r="B15" s="8">
        <v>222043</v>
      </c>
      <c r="C15" s="8">
        <v>4545</v>
      </c>
      <c r="D15" s="8">
        <v>1443</v>
      </c>
      <c r="E15" s="9" t="str">
        <f>"(31.75%)"</f>
        <v>(31.75%)</v>
      </c>
      <c r="F15" s="8">
        <v>1296</v>
      </c>
      <c r="G15" s="9" t="str">
        <f>"(28.51%)"</f>
        <v>(28.51%)</v>
      </c>
      <c r="H15" s="10">
        <v>1736</v>
      </c>
      <c r="I15" s="15" t="str">
        <f>"(38.2%)"</f>
        <v>(38.2%)</v>
      </c>
      <c r="J15" s="16">
        <v>70</v>
      </c>
      <c r="K15" s="15" t="str">
        <f>"(1.54%)"</f>
        <v>(1.54%)</v>
      </c>
    </row>
    <row r="16" spans="1:11">
      <c r="A16" s="11" t="s">
        <v>142</v>
      </c>
      <c r="B16" s="8">
        <v>245375</v>
      </c>
      <c r="C16" s="8">
        <v>5890</v>
      </c>
      <c r="D16" s="8">
        <v>1810</v>
      </c>
      <c r="E16" s="9" t="str">
        <f>"(30.73%)"</f>
        <v>(30.73%)</v>
      </c>
      <c r="F16" s="8">
        <v>1748</v>
      </c>
      <c r="G16" s="9" t="str">
        <f>"(29.68%)"</f>
        <v>(29.68%)</v>
      </c>
      <c r="H16" s="8">
        <v>2262</v>
      </c>
      <c r="I16" s="9" t="str">
        <f>"(38.4%)"</f>
        <v>(38.4%)</v>
      </c>
      <c r="J16" s="18">
        <v>70</v>
      </c>
      <c r="K16" s="9" t="str">
        <f>"(1.19%)"</f>
        <v>(1.19%)</v>
      </c>
    </row>
    <row r="17" spans="1:11">
      <c r="A17" s="11" t="s">
        <v>143</v>
      </c>
      <c r="B17" s="8">
        <v>239114</v>
      </c>
      <c r="C17" s="8">
        <v>6071</v>
      </c>
      <c r="D17" s="8">
        <v>1852</v>
      </c>
      <c r="E17" s="9" t="str">
        <f>"(30.51%)"</f>
        <v>(30.51%)</v>
      </c>
      <c r="F17" s="8">
        <v>1833</v>
      </c>
      <c r="G17" s="9" t="str">
        <f>"(30.19%)"</f>
        <v>(30.19%)</v>
      </c>
      <c r="H17" s="8">
        <v>2337</v>
      </c>
      <c r="I17" s="9" t="str">
        <f>"(38.49%)"</f>
        <v>(38.49%)</v>
      </c>
      <c r="J17" s="18">
        <v>49</v>
      </c>
      <c r="K17" s="9" t="str">
        <f>"(0.81%)"</f>
        <v>(0.81%)</v>
      </c>
    </row>
    <row r="18" ht="16.25" spans="1:11">
      <c r="A18" s="5" t="s">
        <v>144</v>
      </c>
      <c r="B18" s="12">
        <v>199098</v>
      </c>
      <c r="C18" s="12">
        <v>5817</v>
      </c>
      <c r="D18" s="12">
        <v>1753</v>
      </c>
      <c r="E18" s="13" t="str">
        <f>"(30.14%)"</f>
        <v>(30.14%)</v>
      </c>
      <c r="F18" s="12">
        <v>1594</v>
      </c>
      <c r="G18" s="13" t="str">
        <f>"(27.4%)"</f>
        <v>(27.4%)</v>
      </c>
      <c r="H18" s="12">
        <v>2435</v>
      </c>
      <c r="I18" s="13" t="str">
        <f>"(41.86%)"</f>
        <v>(41.86%)</v>
      </c>
      <c r="J18" s="19">
        <v>35</v>
      </c>
      <c r="K18" s="13" t="str">
        <f>"(0.6%)"</f>
        <v>(0.6%)</v>
      </c>
    </row>
    <row r="19" ht="17.75" spans="1:11">
      <c r="A19" s="5" t="s">
        <v>145</v>
      </c>
      <c r="B19" s="12">
        <v>905630</v>
      </c>
      <c r="C19" s="12">
        <v>22323</v>
      </c>
      <c r="D19" s="12">
        <v>6858</v>
      </c>
      <c r="E19" s="14"/>
      <c r="F19" s="12">
        <v>6471</v>
      </c>
      <c r="G19" s="14"/>
      <c r="H19" s="12">
        <v>8770</v>
      </c>
      <c r="I19" s="14"/>
      <c r="J19" s="19">
        <v>224</v>
      </c>
      <c r="K19" s="14"/>
    </row>
  </sheetData>
  <mergeCells count="16">
    <mergeCell ref="D3:E3"/>
    <mergeCell ref="F3:G3"/>
    <mergeCell ref="D4:E4"/>
    <mergeCell ref="F4:G4"/>
    <mergeCell ref="D13:E13"/>
    <mergeCell ref="F13:G13"/>
    <mergeCell ref="D14:E14"/>
    <mergeCell ref="F14:G14"/>
    <mergeCell ref="A3:A4"/>
    <mergeCell ref="A13:A14"/>
    <mergeCell ref="B3:B4"/>
    <mergeCell ref="B13:B14"/>
    <mergeCell ref="H13:I14"/>
    <mergeCell ref="J13:K14"/>
    <mergeCell ref="H3:I4"/>
    <mergeCell ref="J3:K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5</vt:lpstr>
      <vt:lpstr>table 1</vt:lpstr>
      <vt:lpstr>figure s1</vt:lpstr>
      <vt:lpstr>figure s2</vt:lpstr>
      <vt:lpstr>table s1</vt:lpstr>
      <vt:lpstr>table 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</cp:lastModifiedBy>
  <dcterms:created xsi:type="dcterms:W3CDTF">2024-05-20T07:43:00Z</dcterms:created>
  <dcterms:modified xsi:type="dcterms:W3CDTF">2025-05-24T04:29:14Z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0BA8649D160148389C6997C8C1D85EA2_13</vt:lpwstr>
  </property>
  <property fmtid="{D5CDD505-2E9C-101B-9397-08002B2CF9AE}" pid="3" name="KSOProductBuildVer">
    <vt:lpwstr>2052-12.1.0.21171</vt:lpwstr>
  </property>
</Properties>
</file>