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7">
      <text>
        <t xml:space="preserve">Sarcevic, Raphaela:
counted manually from detail model - all freighliners less FMC's classification of H that will take a super  duty chassis for EV</t>
      </text>
    </comment>
    <comment authorId="0" ref="L27">
      <text>
        <t xml:space="preserve">Sarcevic, Raphaela:
counted manually from detasil model - all freighliners</t>
      </text>
    </comment>
    <comment authorId="0" ref="T27">
      <text>
        <t xml:space="preserve">Sarcevic, Raphaela:
counted manually from detasil model - all freighliners</t>
      </text>
    </comment>
    <comment authorId="0" ref="B41">
      <text>
        <t xml:space="preserve">Sarcevic, Raphaela:
counted manually from detail model - all vans</t>
      </text>
    </comment>
    <comment authorId="0" ref="L41">
      <text>
        <t xml:space="preserve">Sarcevic, Raphaela:
counted manually from detasil model - all vans</t>
      </text>
    </comment>
    <comment authorId="0" ref="T41">
      <text>
        <t xml:space="preserve">Sarcevic, Raphaela:
counted manually from detasil model - all vans</t>
      </text>
    </comment>
    <comment authorId="0" ref="B54">
      <text>
        <t xml:space="preserve">Sarcevic, Raphaela:
counted manually from detail model - all car/suv</t>
      </text>
    </comment>
    <comment authorId="0" ref="B69">
      <text>
        <t xml:space="preserve">Sarcevic, Raphaela:
counted manually pick ups from model</t>
      </text>
    </comment>
    <comment authorId="0" ref="D69">
      <text>
        <t xml:space="preserve">Sarcevic, Raphaela:
adjusted to 0 extras for MHL that were purchased in 2024 - no EV impact</t>
      </text>
    </comment>
    <comment authorId="0" ref="B88">
      <text>
        <t xml:space="preserve">Sarcevic, Raphaela:
counted manually from detasil model - all freighliners</t>
      </text>
    </comment>
    <comment authorId="0" ref="L88">
      <text>
        <t xml:space="preserve">Sarcevic, Raphaela:
counted manually from detasil model - all freighliners</t>
      </text>
    </comment>
    <comment authorId="0" ref="T88">
      <text>
        <t xml:space="preserve">Sarcevic, Raphaela:
counted manually from detasil model - all freighliners</t>
      </text>
    </comment>
    <comment authorId="0" ref="B102">
      <text>
        <t xml:space="preserve">Sarcevic, Raphaela:
counted manually from detasil model - all vans</t>
      </text>
    </comment>
    <comment authorId="0" ref="L102">
      <text>
        <t xml:space="preserve">Sarcevic, Raphaela:
counted manually from detasil model - all vans</t>
      </text>
    </comment>
    <comment authorId="0" ref="T102">
      <text>
        <t xml:space="preserve">Sarcevic, Raphaela:
counted manually from detasil model - all vans</t>
      </text>
    </comment>
    <comment authorId="0" ref="B126">
      <text>
        <t xml:space="preserve">Sarcevic, Raphaela:
counted manually from detasil model - all vans</t>
      </text>
    </comment>
    <comment authorId="0" ref="L126">
      <text>
        <t xml:space="preserve">Sarcevic, Raphaela:
counted manually from detasil model - all vans</t>
      </text>
    </comment>
    <comment authorId="0" ref="T126">
      <text>
        <t xml:space="preserve">Sarcevic, Raphaela:
counted manually from detasil model - all vans</t>
      </text>
    </comment>
    <comment authorId="0" ref="B143">
      <text>
        <t xml:space="preserve">Sarcevic, Raphaela:
counted manually from detasil model - all freighliners</t>
      </text>
    </comment>
    <comment authorId="0" ref="L143">
      <text>
        <t xml:space="preserve">Sarcevic, Raphaela:
counted manually from detasil model - all freighliners</t>
      </text>
    </comment>
    <comment authorId="0" ref="T143">
      <text>
        <t xml:space="preserve">Sarcevic, Raphaela:
counted manually from detasil model - all freighliners</t>
      </text>
    </comment>
    <comment authorId="0" ref="B157">
      <text>
        <t xml:space="preserve">Sarcevic, Raphaela:
counted manually from detasil model - all vans</t>
      </text>
    </comment>
    <comment authorId="0" ref="L157">
      <text>
        <t xml:space="preserve">Sarcevic, Raphaela:
counted manually from detasil model - all vans</t>
      </text>
    </comment>
    <comment authorId="0" ref="T157">
      <text>
        <t xml:space="preserve">Sarcevic, Raphaela:
counted manually from detasil model - all vans</t>
      </text>
    </comment>
    <comment authorId="0" ref="B201">
      <text>
        <t xml:space="preserve">Sarcevic, Raphaela:
counted manually from detasil model - all freighliners</t>
      </text>
    </comment>
    <comment authorId="0" ref="B215">
      <text>
        <t xml:space="preserve">Sarcevic, Raphaela:
counted manually from detasil model - all vans</t>
      </text>
    </comment>
  </commentList>
</comments>
</file>

<file path=xl/sharedStrings.xml><?xml version="1.0" encoding="utf-8"?>
<sst xmlns="http://schemas.openxmlformats.org/spreadsheetml/2006/main" count="474" uniqueCount="118">
  <si>
    <t xml:space="preserve">10 YEAR CAPITAL PLAN VEHICLE REPLACEMENT  (EV ASSUMPTION)
FMC FLEET ONLY (NO RENTALS)
</t>
  </si>
  <si>
    <t>Vehicle Class</t>
  </si>
  <si>
    <t>2026 Vehicle Count</t>
  </si>
  <si>
    <t>2026 Replacement Cost (Est.)</t>
  </si>
  <si>
    <t>2027 vehicle Count</t>
  </si>
  <si>
    <t>2027 Replacement Cost (Est.)</t>
  </si>
  <si>
    <t>2028 Vehicle Count</t>
  </si>
  <si>
    <t>2028 Replacement Cost (Est.)</t>
  </si>
  <si>
    <t>2029 Vehicle Count</t>
  </si>
  <si>
    <t>2029 Replacement Cost (Est.)</t>
  </si>
  <si>
    <t>2030 Vehicle Count</t>
  </si>
  <si>
    <t>2030 Replacement Cost (Est.)</t>
  </si>
  <si>
    <t>2031 Vehicle Count</t>
  </si>
  <si>
    <t>2031 Replacement Cost (Est.)</t>
  </si>
  <si>
    <t xml:space="preserve">2032 Vehicle Count          </t>
  </si>
  <si>
    <t>2032 Replacement Cost (Est.)</t>
  </si>
  <si>
    <t xml:space="preserve">2033 Vehicle Count         </t>
  </si>
  <si>
    <t>2033 Replacement Cost (Est.)</t>
  </si>
  <si>
    <t>2034 Vehicle Count</t>
  </si>
  <si>
    <t>2034 Replacement Cost (Est.)</t>
  </si>
  <si>
    <t>2035 Vehicle Count</t>
  </si>
  <si>
    <t>2035 Replacement Cost (Est.)</t>
  </si>
  <si>
    <t>H</t>
  </si>
  <si>
    <t>L</t>
  </si>
  <si>
    <t>P</t>
  </si>
  <si>
    <t>Grand Total</t>
  </si>
  <si>
    <t>Radio Installation Expense***</t>
  </si>
  <si>
    <t>Total pre EV with Radio Installs</t>
  </si>
  <si>
    <t>H -EV Purchases Net Impact to Capital Budget</t>
  </si>
  <si>
    <t>L - EV Purchased Net Impact to Capital Budget</t>
  </si>
  <si>
    <t>Adjusted Budget to Reflect Avg EV Incremental</t>
  </si>
  <si>
    <t>3_14 update</t>
  </si>
  <si>
    <t>Var</t>
  </si>
  <si>
    <t>*** Power equipment - Only backhoes need Radio Installation</t>
  </si>
  <si>
    <t xml:space="preserve">Vehicle Class </t>
  </si>
  <si>
    <t>2026
Units</t>
  </si>
  <si>
    <t>2027
Units</t>
  </si>
  <si>
    <t>2028
Units</t>
  </si>
  <si>
    <t>Avg. Chassis Cost</t>
  </si>
  <si>
    <t>Notes</t>
  </si>
  <si>
    <t>Freightliner</t>
  </si>
  <si>
    <t>H - 100% Freightliner ICE Vehicle per Budget</t>
  </si>
  <si>
    <t>2026 Projected Cost per Plan Model</t>
  </si>
  <si>
    <t xml:space="preserve">H - $ TOTAL 100% Freightliner ICE Vehicle </t>
  </si>
  <si>
    <t>2026 Original Budget</t>
  </si>
  <si>
    <t>H - Avg Unit FRT EV Chassis</t>
  </si>
  <si>
    <t>55' material handler (MHL)</t>
  </si>
  <si>
    <t>H - EV's needed based on 6 to 1 ratio</t>
  </si>
  <si>
    <t>6-1 Ratio out of 39</t>
  </si>
  <si>
    <t>H - EV's needed bases on 6 to 1 ratio</t>
  </si>
  <si>
    <t>6-1 Ratio out Of 108</t>
  </si>
  <si>
    <t>6-1 Ratio out of 42</t>
  </si>
  <si>
    <t>H - 100% Freightliner ICE Vehicles less 6-1 EV Vehicle Purchase Ratio</t>
  </si>
  <si>
    <t xml:space="preserve">ICE Freightliners purchased after 6-1 ratio </t>
  </si>
  <si>
    <t>Budget Total of 6-1 Ratio Scenario EVs and ICE</t>
  </si>
  <si>
    <t>EV Premium Impact to Budget</t>
  </si>
  <si>
    <t>**** What is left from the 145 Heavy vehicles to 139 Freightliners Needed are Ford Super Duties with no EV Variant (6 SuperDuties).</t>
  </si>
  <si>
    <t>**** What is left from the 146 Heavy vehicles to 92 Freightliners Needed are Ford Super Duties with no EV Variant (54 SuperDuties).</t>
  </si>
  <si>
    <t>**** What is left from the 99 Heavy vehicles to 55 Freightliners Needed are Ford Super Duties with no EV Variant (44 SuperDuties).</t>
  </si>
  <si>
    <t>VANS</t>
  </si>
  <si>
    <t>L -  100% Van ICE Vehicle per Budget</t>
  </si>
  <si>
    <t xml:space="preserve">L -  $ TOTAL 100% VAN ICE Vehicle </t>
  </si>
  <si>
    <t>237 Includes only Regular Vans, no Cutaway Van, No Dual Rear Wheel (DRW)</t>
  </si>
  <si>
    <t>230 Includes only Regular Vans, no Cutaway Van, No Dual Rear Wheel (DRW)</t>
  </si>
  <si>
    <t>380 Includes only Regular Vans, no Cutaway Van, No Dual Rear Wheel (DRW)</t>
  </si>
  <si>
    <t>L -  Avg Unit Van EV Chassis</t>
  </si>
  <si>
    <t>L -  EV's needed based on 3 to 1 ratio</t>
  </si>
  <si>
    <t>L -  EV's needed bases on 3 to 1 ratio</t>
  </si>
  <si>
    <t>L - 100% Van ICE Vehicles less 3-1 EV Vehicle Purchase Ratio</t>
  </si>
  <si>
    <t>Budget Total of 3-1 Ratio Scenario EVs and ICE</t>
  </si>
  <si>
    <t>CAR/SUV</t>
  </si>
  <si>
    <t>L -  100% Car / SUV ICE Vehicle per Budget</t>
  </si>
  <si>
    <t xml:space="preserve">L -  $ TOTAL 100% Car / SUV ICE Vehicle </t>
  </si>
  <si>
    <t>L -  Avg Unit Car / SUV EV Chassis</t>
  </si>
  <si>
    <t>L - 100% Car / SUV ICE Vehicles less 3-1 EV Vehicle Purchase Ratio</t>
  </si>
  <si>
    <t xml:space="preserve">PICK UP </t>
  </si>
  <si>
    <t>L -  100% Pick Up ICE Vehicle per Budget</t>
  </si>
  <si>
    <t>L -  $ TOTAL 100% Pick Up ICE Vehicle ****</t>
  </si>
  <si>
    <t>****0 Super Duties added to meet allocation for EV Ratio</t>
  </si>
  <si>
    <t>****54 Super Duties added to meet allocation for EV Ratio</t>
  </si>
  <si>
    <t>****44 Super Duties added to meet allocation for EV Ratio</t>
  </si>
  <si>
    <t>L -  Avg Unit Pick Up EV Chassis</t>
  </si>
  <si>
    <t>L - 100% Pick Up ICE Vehicles less 3-1 EV Vehicle Purchase Ratio</t>
  </si>
  <si>
    <t>2029 
Units</t>
  </si>
  <si>
    <t>2030
Units</t>
  </si>
  <si>
    <t xml:space="preserve">2031
Units
</t>
  </si>
  <si>
    <t>6-1 Ratio out of 144</t>
  </si>
  <si>
    <t>6-1 Ratio out of 14</t>
  </si>
  <si>
    <t>6-1 Ratio out of 41</t>
  </si>
  <si>
    <t>**** What is left from the 199 Heavy vehicles to 150 Freightliners Needed are Ford Super Duties with no EV Variant (49 SuperDuties).</t>
  </si>
  <si>
    <t>**** What is left from the 49 Heavy vehicles to 14 Freightliners Needed are Ford Super Duties with no EV Variant (35 SuperDuties).</t>
  </si>
  <si>
    <t>**** What is left from the 57 Heavy vehicles to 41 Freightliners Needed are Ford Super Duties with no EV Variant (16 SuperDuties).</t>
  </si>
  <si>
    <t>23 Includes only Regular Vans, no Cutaway Van, No Dual Rear Wheel (DRW)</t>
  </si>
  <si>
    <t>99 Includes only Regular Vans, no Cutaway Van, No Dual Rear Wheel (DRW)</t>
  </si>
  <si>
    <t>5 Includes only Regular Vans, no Cutaway Van, No Dual Rear Wheel (DRW)</t>
  </si>
  <si>
    <t>****49 Super Duties added to meet allocation for EV Ratio</t>
  </si>
  <si>
    <t>****35 Super Duties added to meet allocation for EV Ratio</t>
  </si>
  <si>
    <t>****16 Super Duties added to meet allocation for EV Ratio</t>
  </si>
  <si>
    <t>2032
Units</t>
  </si>
  <si>
    <t>2033
Units</t>
  </si>
  <si>
    <t>2034
Units</t>
  </si>
  <si>
    <t>6-1 Ratio out of 50</t>
  </si>
  <si>
    <t>6-1 Ratio out of 89</t>
  </si>
  <si>
    <t>**** What is left from the 91 Heavy vehicles to 39 Freightliners Needed are Ford Super Duties with no EV Variant (52 SuperDuties).</t>
  </si>
  <si>
    <t>**** What is left from the 126 Heavy vehicles to 50 Freightliners Needed are Ford Super Duties with no EV Variant (76 SuperDuties).</t>
  </si>
  <si>
    <t>**** What is left from the 148 Heavy vehicles to 89 Freightliners Needed are Ford Super Duties with no EV Variant (59 SuperDuties).</t>
  </si>
  <si>
    <t>307 Includes only Regular Vans, no Cutaway Van, No Dual Rear Wheel (DRW)</t>
  </si>
  <si>
    <t>76 Includes only Regular Vans, no Cutaway Van, No Dual Rear Wheel (DRW)</t>
  </si>
  <si>
    <t>16 Includes only Regular Vans, no Cutaway Van, No Dual Rear Wheel (DRW)</t>
  </si>
  <si>
    <t>****52 Super Duties added to meet allocation for EV Ratio</t>
  </si>
  <si>
    <t>****76 Super Duties added to meet allocation for EV Ratio</t>
  </si>
  <si>
    <t>****59 Super Duties added to meet allocation for EV Ratio</t>
  </si>
  <si>
    <t>Units</t>
  </si>
  <si>
    <t>FREIGHTLINER</t>
  </si>
  <si>
    <t>6-1 Ratio out of 26</t>
  </si>
  <si>
    <t>**** What is left from the 49 Heavy vehicles to 26 Freightliners Needed are Ford Super Duties with no EV Variant (23 SuperDuties).</t>
  </si>
  <si>
    <t>PICK UP</t>
  </si>
  <si>
    <t>****23 Super Duties added to meet allocation for EV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</si>
</sst>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22">
    <font>
      <sz val="10.0"/>
      <color rgb="FF000000"/>
      <name val="Arial"/>
      <scheme val="minor"/>
    </font>
    <font>
      <b/>
      <u/>
      <sz val="18.0"/>
      <color rgb="FFFFFFFF"/>
      <name val="Calibri"/>
    </font>
    <font/>
    <font>
      <sz val="11.0"/>
      <color theme="1"/>
      <name val="Calibri"/>
    </font>
    <font>
      <b/>
      <sz val="11.0"/>
      <color rgb="FFE7E6E6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b/>
      <sz val="11.0"/>
      <color rgb="FF70AD47"/>
      <name val="Calibri"/>
    </font>
    <font>
      <sz val="11.0"/>
      <color rgb="FF70AD47"/>
      <name val="Calibri"/>
    </font>
    <font>
      <b/>
      <sz val="12.0"/>
      <color rgb="FFFFFFFF"/>
      <name val="Calibri"/>
    </font>
    <font>
      <b/>
      <sz val="14.0"/>
      <color rgb="FFFFFFFF"/>
      <name val="Calibri"/>
    </font>
    <font>
      <sz val="11.0"/>
      <color rgb="FFDEEAF6"/>
      <name val="Calibri"/>
    </font>
    <font>
      <b/>
      <i/>
      <sz val="11.0"/>
      <color theme="1"/>
      <name val="Calibri"/>
    </font>
    <font>
      <b/>
      <sz val="11.0"/>
      <color rgb="FFDEEAF6"/>
      <name val="Calibri"/>
    </font>
    <font>
      <sz val="11.0"/>
      <color rgb="FFFFFFFF"/>
      <name val="Calibri"/>
    </font>
    <font>
      <b/>
      <sz val="12.0"/>
      <color rgb="FFE7E6E6"/>
      <name val="Calibri"/>
    </font>
    <font>
      <b/>
      <sz val="14.0"/>
      <color rgb="FFE7E6E6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D6DCE4"/>
      <name val="Calibri"/>
    </font>
    <font>
      <b/>
      <i/>
      <sz val="12.0"/>
      <color theme="1"/>
      <name val="Calibri"/>
    </font>
    <font>
      <b/>
      <sz val="14.0"/>
      <color rgb="FFD6DCE4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8EAADB"/>
        <bgColor rgb="FF8EAADB"/>
      </patternFill>
    </fill>
    <fill>
      <patternFill patternType="solid">
        <fgColor rgb="FFFF0000"/>
        <bgColor rgb="FFFF0000"/>
      </patternFill>
    </fill>
  </fills>
  <borders count="40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4" fontId="3" numFmtId="0" xfId="0" applyAlignment="1" applyBorder="1" applyFill="1" applyFont="1">
      <alignment vertical="bottom"/>
    </xf>
    <xf borderId="4" fillId="4" fontId="3" numFmtId="164" xfId="0" applyAlignment="1" applyBorder="1" applyFont="1" applyNumberFormat="1">
      <alignment vertical="bottom"/>
    </xf>
    <xf borderId="4" fillId="4" fontId="3" numFmtId="164" xfId="0" applyAlignment="1" applyBorder="1" applyFont="1" applyNumberFormat="1">
      <alignment horizontal="center" vertical="bottom"/>
    </xf>
    <xf borderId="8" fillId="3" fontId="3" numFmtId="0" xfId="0" applyAlignment="1" applyBorder="1" applyFont="1">
      <alignment vertical="bottom"/>
    </xf>
    <xf borderId="9" fillId="3" fontId="3" numFmtId="164" xfId="0" applyAlignment="1" applyBorder="1" applyFont="1" applyNumberFormat="1">
      <alignment vertical="bottom"/>
    </xf>
    <xf borderId="10" fillId="3" fontId="3" numFmtId="164" xfId="0" applyAlignment="1" applyBorder="1" applyFont="1" applyNumberFormat="1">
      <alignment vertical="bottom"/>
    </xf>
    <xf borderId="11" fillId="3" fontId="3" numFmtId="164" xfId="0" applyAlignment="1" applyBorder="1" applyFont="1" applyNumberFormat="1">
      <alignment vertical="bottom"/>
    </xf>
    <xf borderId="4" fillId="3" fontId="4" numFmtId="164" xfId="0" applyAlignment="1" applyBorder="1" applyFont="1" applyNumberFormat="1">
      <alignment vertical="bottom"/>
    </xf>
    <xf borderId="4" fillId="3" fontId="4" numFmtId="164" xfId="0" applyAlignment="1" applyBorder="1" applyFont="1" applyNumberFormat="1">
      <alignment horizontal="center" shrinkToFit="0" vertical="bottom" wrapText="1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4" fillId="3" fontId="6" numFmtId="164" xfId="0" applyAlignment="1" applyBorder="1" applyFont="1" applyNumberForma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4" numFmtId="164" xfId="0" applyAlignment="1" applyBorder="1" applyFont="1" applyNumberFormat="1">
      <alignment horizontal="right" vertical="bottom"/>
    </xf>
    <xf borderId="12" fillId="4" fontId="7" numFmtId="164" xfId="0" applyAlignment="1" applyBorder="1" applyFont="1" applyNumberFormat="1">
      <alignment vertical="bottom"/>
    </xf>
    <xf borderId="13" fillId="4" fontId="3" numFmtId="164" xfId="0" applyAlignment="1" applyBorder="1" applyFont="1" applyNumberFormat="1">
      <alignment vertical="bottom"/>
    </xf>
    <xf borderId="14" fillId="4" fontId="3" numFmtId="164" xfId="0" applyAlignment="1" applyBorder="1" applyFont="1" applyNumberFormat="1">
      <alignment vertical="bottom"/>
    </xf>
    <xf borderId="4" fillId="4" fontId="7" numFmtId="164" xfId="0" applyAlignment="1" applyBorder="1" applyFont="1" applyNumberFormat="1">
      <alignment vertical="bottom"/>
    </xf>
    <xf borderId="4" fillId="4" fontId="8" numFmtId="164" xfId="0" applyAlignment="1" applyBorder="1" applyFont="1" applyNumberFormat="1">
      <alignment horizontal="right" vertical="bottom"/>
    </xf>
    <xf borderId="15" fillId="4" fontId="5" numFmtId="0" xfId="0" applyAlignment="1" applyBorder="1" applyFont="1">
      <alignment vertical="bottom"/>
    </xf>
    <xf borderId="16" fillId="0" fontId="2" numFmtId="0" xfId="0" applyBorder="1" applyFont="1"/>
    <xf borderId="17" fillId="0" fontId="2" numFmtId="0" xfId="0" applyBorder="1" applyFont="1"/>
    <xf borderId="18" fillId="3" fontId="9" numFmtId="0" xfId="0" applyAlignment="1" applyBorder="1" applyFont="1">
      <alignment horizontal="center" vertical="bottom"/>
    </xf>
    <xf borderId="19" fillId="3" fontId="9" numFmtId="1" xfId="0" applyAlignment="1" applyBorder="1" applyFont="1" applyNumberFormat="1">
      <alignment horizontal="center" shrinkToFit="0" vertical="bottom" wrapText="1"/>
    </xf>
    <xf borderId="20" fillId="3" fontId="9" numFmtId="1" xfId="0" applyAlignment="1" applyBorder="1" applyFont="1" applyNumberFormat="1">
      <alignment horizontal="center" vertical="bottom"/>
    </xf>
    <xf borderId="21" fillId="3" fontId="3" numFmtId="164" xfId="0" applyAlignment="1" applyBorder="1" applyFont="1" applyNumberFormat="1">
      <alignment vertical="bottom"/>
    </xf>
    <xf borderId="22" fillId="3" fontId="3" numFmtId="164" xfId="0" applyAlignment="1" applyBorder="1" applyFont="1" applyNumberFormat="1">
      <alignment vertical="bottom"/>
    </xf>
    <xf borderId="23" fillId="3" fontId="9" numFmtId="0" xfId="0" applyAlignment="1" applyBorder="1" applyFont="1">
      <alignment horizontal="center" shrinkToFit="0" vertical="bottom" wrapText="1"/>
    </xf>
    <xf borderId="23" fillId="3" fontId="9" numFmtId="0" xfId="0" applyAlignment="1" applyBorder="1" applyFont="1">
      <alignment horizontal="center" vertical="bottom"/>
    </xf>
    <xf borderId="21" fillId="3" fontId="9" numFmtId="1" xfId="0" applyAlignment="1" applyBorder="1" applyFont="1" applyNumberFormat="1">
      <alignment horizontal="center" vertical="bottom"/>
    </xf>
    <xf borderId="24" fillId="0" fontId="2" numFmtId="0" xfId="0" applyBorder="1" applyFont="1"/>
    <xf borderId="25" fillId="0" fontId="2" numFmtId="0" xfId="0" applyBorder="1" applyFont="1"/>
    <xf borderId="20" fillId="3" fontId="9" numFmtId="164" xfId="0" applyAlignment="1" applyBorder="1" applyFont="1" applyNumberFormat="1">
      <alignment horizontal="center" shrinkToFit="0" vertical="bottom" wrapText="1"/>
    </xf>
    <xf borderId="21" fillId="3" fontId="9" numFmtId="164" xfId="0" applyAlignment="1" applyBorder="1" applyFont="1" applyNumberFormat="1">
      <alignment horizontal="center" shrinkToFit="0" vertical="bottom" wrapText="1"/>
    </xf>
    <xf borderId="26" fillId="0" fontId="2" numFmtId="0" xfId="0" applyBorder="1" applyFont="1"/>
    <xf borderId="21" fillId="3" fontId="9" numFmtId="164" xfId="0" applyAlignment="1" applyBorder="1" applyFont="1" applyNumberFormat="1">
      <alignment shrinkToFit="0" vertical="bottom" wrapText="1"/>
    </xf>
    <xf borderId="20" fillId="4" fontId="3" numFmtId="164" xfId="0" applyAlignment="1" applyBorder="1" applyFont="1" applyNumberFormat="1">
      <alignment vertical="bottom"/>
    </xf>
    <xf borderId="21" fillId="4" fontId="3" numFmtId="164" xfId="0" applyAlignment="1" applyBorder="1" applyFont="1" applyNumberFormat="1">
      <alignment vertical="bottom"/>
    </xf>
    <xf borderId="22" fillId="4" fontId="3" numFmtId="164" xfId="0" applyAlignment="1" applyBorder="1" applyFont="1" applyNumberFormat="1">
      <alignment vertical="bottom"/>
    </xf>
    <xf borderId="27" fillId="4" fontId="3" numFmtId="0" xfId="0" applyAlignment="1" applyBorder="1" applyFont="1">
      <alignment vertical="bottom"/>
    </xf>
    <xf borderId="28" fillId="4" fontId="3" numFmtId="164" xfId="0" applyAlignment="1" applyBorder="1" applyFont="1" applyNumberFormat="1">
      <alignment vertical="bottom"/>
    </xf>
    <xf borderId="29" fillId="4" fontId="3" numFmtId="164" xfId="0" applyAlignment="1" applyBorder="1" applyFont="1" applyNumberFormat="1">
      <alignment vertical="bottom"/>
    </xf>
    <xf borderId="30" fillId="4" fontId="3" numFmtId="164" xfId="0" applyAlignment="1" applyBorder="1" applyFont="1" applyNumberFormat="1">
      <alignment vertical="bottom"/>
    </xf>
    <xf borderId="4" fillId="3" fontId="10" numFmtId="0" xfId="0" applyAlignment="1" applyBorder="1" applyFont="1">
      <alignment vertical="bottom"/>
    </xf>
    <xf borderId="21" fillId="3" fontId="3" numFmtId="0" xfId="0" applyAlignment="1" applyBorder="1" applyFont="1">
      <alignment vertical="bottom"/>
    </xf>
    <xf borderId="22" fillId="3" fontId="3" numFmtId="0" xfId="0" applyAlignment="1" applyBorder="1" applyFont="1">
      <alignment vertical="bottom"/>
    </xf>
    <xf borderId="4" fillId="5" fontId="5" numFmtId="0" xfId="0" applyAlignment="1" applyBorder="1" applyFill="1" applyFont="1">
      <alignment vertical="bottom"/>
    </xf>
    <xf borderId="20" fillId="5" fontId="3" numFmtId="164" xfId="0" applyAlignment="1" applyBorder="1" applyFont="1" applyNumberFormat="1">
      <alignment horizontal="right" vertical="bottom"/>
    </xf>
    <xf borderId="21" fillId="5" fontId="3" numFmtId="164" xfId="0" applyAlignment="1" applyBorder="1" applyFont="1" applyNumberFormat="1">
      <alignment vertical="bottom"/>
    </xf>
    <xf borderId="4" fillId="5" fontId="3" numFmtId="164" xfId="0" applyAlignment="1" applyBorder="1" applyFont="1" applyNumberFormat="1">
      <alignment vertical="bottom"/>
    </xf>
    <xf borderId="22" fillId="5" fontId="3" numFmtId="164" xfId="0" applyAlignment="1" applyBorder="1" applyFont="1" applyNumberFormat="1">
      <alignment vertical="bottom"/>
    </xf>
    <xf borderId="31" fillId="5" fontId="5" numFmtId="0" xfId="0" applyAlignment="1" applyBorder="1" applyFont="1">
      <alignment vertical="bottom"/>
    </xf>
    <xf borderId="32" fillId="0" fontId="2" numFmtId="0" xfId="0" applyBorder="1" applyFont="1"/>
    <xf borderId="8" fillId="5" fontId="5" numFmtId="0" xfId="0" applyAlignment="1" applyBorder="1" applyFont="1">
      <alignment vertical="bottom"/>
    </xf>
    <xf borderId="21" fillId="5" fontId="3" numFmtId="164" xfId="0" applyAlignment="1" applyBorder="1" applyFont="1" applyNumberFormat="1">
      <alignment horizontal="center" vertical="bottom"/>
    </xf>
    <xf borderId="9" fillId="5" fontId="3" numFmtId="164" xfId="0" applyAlignment="1" applyBorder="1" applyFont="1" applyNumberFormat="1">
      <alignment vertical="bottom"/>
    </xf>
    <xf borderId="10" fillId="5" fontId="3" numFmtId="164" xfId="0" applyAlignment="1" applyBorder="1" applyFont="1" applyNumberFormat="1">
      <alignment vertical="bottom"/>
    </xf>
    <xf borderId="11" fillId="5" fontId="3" numFmtId="164" xfId="0" applyAlignment="1" applyBorder="1" applyFont="1" applyNumberFormat="1">
      <alignment vertical="bottom"/>
    </xf>
    <xf borderId="33" fillId="5" fontId="5" numFmtId="0" xfId="0" applyAlignment="1" applyBorder="1" applyFont="1">
      <alignment vertical="bottom"/>
    </xf>
    <xf borderId="34" fillId="0" fontId="2" numFmtId="0" xfId="0" applyBorder="1" applyFont="1"/>
    <xf borderId="20" fillId="5" fontId="5" numFmtId="0" xfId="0" applyAlignment="1" applyBorder="1" applyFont="1">
      <alignment vertical="bottom"/>
    </xf>
    <xf borderId="20" fillId="5" fontId="3" numFmtId="164" xfId="0" applyAlignment="1" applyBorder="1" applyFont="1" applyNumberFormat="1">
      <alignment horizontal="center" vertical="bottom"/>
    </xf>
    <xf borderId="4" fillId="5" fontId="3" numFmtId="0" xfId="0" applyAlignment="1" applyBorder="1" applyFont="1">
      <alignment vertical="bottom"/>
    </xf>
    <xf borderId="20" fillId="5" fontId="3" numFmtId="164" xfId="0" applyAlignment="1" applyBorder="1" applyFont="1" applyNumberFormat="1">
      <alignment vertical="bottom"/>
    </xf>
    <xf borderId="22" fillId="5" fontId="3" numFmtId="0" xfId="0" applyAlignment="1" applyBorder="1" applyFont="1">
      <alignment vertical="bottom"/>
    </xf>
    <xf borderId="20" fillId="5" fontId="3" numFmtId="0" xfId="0" applyAlignment="1" applyBorder="1" applyFont="1">
      <alignment vertical="bottom"/>
    </xf>
    <xf borderId="20" fillId="5" fontId="5" numFmtId="164" xfId="0" applyAlignment="1" applyBorder="1" applyFont="1" applyNumberFormat="1">
      <alignment horizontal="right" vertical="bottom"/>
    </xf>
    <xf borderId="21" fillId="5" fontId="5" numFmtId="164" xfId="0" applyAlignment="1" applyBorder="1" applyFont="1" applyNumberFormat="1">
      <alignment horizontal="center" vertical="bottom"/>
    </xf>
    <xf borderId="22" fillId="5" fontId="11" numFmtId="164" xfId="0" applyAlignment="1" applyBorder="1" applyFont="1" applyNumberFormat="1">
      <alignment horizontal="right" vertical="bottom"/>
    </xf>
    <xf borderId="20" fillId="6" fontId="5" numFmtId="164" xfId="0" applyAlignment="1" applyBorder="1" applyFill="1" applyFont="1" applyNumberFormat="1">
      <alignment horizontal="right" vertical="bottom"/>
    </xf>
    <xf borderId="21" fillId="6" fontId="5" numFmtId="164" xfId="0" applyAlignment="1" applyBorder="1" applyFont="1" applyNumberFormat="1">
      <alignment horizontal="center" vertical="bottom"/>
    </xf>
    <xf borderId="4" fillId="5" fontId="12" numFmtId="0" xfId="0" applyAlignment="1" applyBorder="1" applyFont="1">
      <alignment vertical="bottom"/>
    </xf>
    <xf borderId="22" fillId="5" fontId="12" numFmtId="0" xfId="0" applyAlignment="1" applyBorder="1" applyFont="1">
      <alignment vertical="bottom"/>
    </xf>
    <xf borderId="20" fillId="5" fontId="12" numFmtId="0" xfId="0" applyAlignment="1" applyBorder="1" applyFont="1">
      <alignment vertical="bottom"/>
    </xf>
    <xf borderId="14" fillId="4" fontId="3" numFmtId="0" xfId="0" applyAlignment="1" applyBorder="1" applyFont="1">
      <alignment vertical="bottom"/>
    </xf>
    <xf borderId="12" fillId="4" fontId="3" numFmtId="0" xfId="0" applyAlignment="1" applyBorder="1" applyFont="1">
      <alignment vertical="bottom"/>
    </xf>
    <xf borderId="35" fillId="4" fontId="3" numFmtId="164" xfId="0" applyAlignment="1" applyBorder="1" applyFont="1" applyNumberFormat="1">
      <alignment vertical="bottom"/>
    </xf>
    <xf borderId="28" fillId="3" fontId="10" numFmtId="0" xfId="0" applyAlignment="1" applyBorder="1" applyFont="1">
      <alignment vertical="bottom"/>
    </xf>
    <xf borderId="30" fillId="3" fontId="3" numFmtId="0" xfId="0" applyAlignment="1" applyBorder="1" applyFont="1">
      <alignment vertical="bottom"/>
    </xf>
    <xf borderId="28" fillId="3" fontId="3" numFmtId="0" xfId="0" applyAlignment="1" applyBorder="1" applyFont="1">
      <alignment vertical="bottom"/>
    </xf>
    <xf borderId="29" fillId="3" fontId="3" numFmtId="0" xfId="0" applyAlignment="1" applyBorder="1" applyFont="1">
      <alignment vertical="bottom"/>
    </xf>
    <xf borderId="10" fillId="5" fontId="5" numFmtId="0" xfId="0" applyAlignment="1" applyBorder="1" applyFont="1">
      <alignment vertical="bottom"/>
    </xf>
    <xf borderId="33" fillId="5" fontId="3" numFmtId="164" xfId="0" applyAlignment="1" applyBorder="1" applyFont="1" applyNumberFormat="1">
      <alignment shrinkToFit="0" wrapText="1"/>
    </xf>
    <xf borderId="22" fillId="5" fontId="5" numFmtId="0" xfId="0" applyAlignment="1" applyBorder="1" applyFont="1">
      <alignment vertical="bottom"/>
    </xf>
    <xf borderId="33" fillId="5" fontId="3" numFmtId="164" xfId="0" applyAlignment="1" applyBorder="1" applyFont="1" applyNumberFormat="1">
      <alignment shrinkToFit="0" vertical="bottom" wrapText="1"/>
    </xf>
    <xf borderId="21" fillId="5" fontId="3" numFmtId="164" xfId="0" applyAlignment="1" applyBorder="1" applyFont="1" applyNumberFormat="1">
      <alignment shrinkToFit="0" vertical="bottom" wrapText="1"/>
    </xf>
    <xf borderId="21" fillId="5" fontId="11" numFmtId="164" xfId="0" applyAlignment="1" applyBorder="1" applyFont="1" applyNumberFormat="1">
      <alignment horizontal="right" vertical="bottom"/>
    </xf>
    <xf borderId="21" fillId="5" fontId="3" numFmtId="0" xfId="0" applyAlignment="1" applyBorder="1" applyFont="1">
      <alignment vertical="bottom"/>
    </xf>
    <xf borderId="21" fillId="4" fontId="3" numFmtId="0" xfId="0" applyAlignment="1" applyBorder="1" applyFont="1">
      <alignment vertical="bottom"/>
    </xf>
    <xf borderId="22" fillId="4" fontId="3" numFmtId="0" xfId="0" applyAlignment="1" applyBorder="1" applyFont="1">
      <alignment vertical="bottom"/>
    </xf>
    <xf borderId="12" fillId="4" fontId="3" numFmtId="164" xfId="0" applyAlignment="1" applyBorder="1" applyFont="1" applyNumberFormat="1">
      <alignment vertical="bottom"/>
    </xf>
    <xf borderId="13" fillId="4" fontId="3" numFmtId="0" xfId="0" applyAlignment="1" applyBorder="1" applyFont="1">
      <alignment vertical="bottom"/>
    </xf>
    <xf borderId="35" fillId="4" fontId="3" numFmtId="0" xfId="0" applyAlignment="1" applyBorder="1" applyFont="1">
      <alignment vertical="bottom"/>
    </xf>
    <xf borderId="4" fillId="3" fontId="10" numFmtId="0" xfId="0" applyAlignment="1" applyBorder="1" applyFont="1">
      <alignment shrinkToFit="0" vertical="bottom" wrapText="1"/>
    </xf>
    <xf borderId="36" fillId="3" fontId="10" numFmtId="0" xfId="0" applyAlignment="1" applyBorder="1" applyFont="1">
      <alignment shrinkToFit="0" vertical="bottom" wrapText="1"/>
    </xf>
    <xf borderId="37" fillId="0" fontId="2" numFmtId="0" xfId="0" applyBorder="1" applyFont="1"/>
    <xf borderId="4" fillId="5" fontId="13" numFmtId="164" xfId="0" applyAlignment="1" applyBorder="1" applyFont="1" applyNumberFormat="1">
      <alignment horizontal="right" vertical="bottom"/>
    </xf>
    <xf borderId="4" fillId="5" fontId="5" numFmtId="0" xfId="0" applyAlignment="1" applyBorder="1" applyFont="1">
      <alignment shrinkToFit="0" vertical="bottom" wrapText="1"/>
    </xf>
    <xf borderId="33" fillId="5" fontId="5" numFmtId="0" xfId="0" applyAlignment="1" applyBorder="1" applyFont="1">
      <alignment shrinkToFit="0" vertical="bottom" wrapText="1"/>
    </xf>
    <xf borderId="4" fillId="4" fontId="14" numFmtId="164" xfId="0" applyAlignment="1" applyBorder="1" applyFont="1" applyNumberFormat="1">
      <alignment horizontal="right" vertical="bottom"/>
    </xf>
    <xf borderId="8" fillId="4" fontId="3" numFmtId="164" xfId="0" applyAlignment="1" applyBorder="1" applyFont="1" applyNumberFormat="1">
      <alignment vertical="bottom"/>
    </xf>
    <xf borderId="9" fillId="4" fontId="3" numFmtId="164" xfId="0" applyAlignment="1" applyBorder="1" applyFont="1" applyNumberFormat="1">
      <alignment vertical="bottom"/>
    </xf>
    <xf borderId="11" fillId="4" fontId="3" numFmtId="164" xfId="0" applyAlignment="1" applyBorder="1" applyFont="1" applyNumberFormat="1">
      <alignment vertical="bottom"/>
    </xf>
    <xf borderId="10" fillId="4" fontId="3" numFmtId="164" xfId="0" applyAlignment="1" applyBorder="1" applyFont="1" applyNumberFormat="1">
      <alignment vertical="bottom"/>
    </xf>
    <xf borderId="9" fillId="4" fontId="3" numFmtId="0" xfId="0" applyAlignment="1" applyBorder="1" applyFont="1">
      <alignment vertical="bottom"/>
    </xf>
    <xf borderId="10" fillId="4" fontId="3" numFmtId="0" xfId="0" applyAlignment="1" applyBorder="1" applyFont="1">
      <alignment vertical="bottom"/>
    </xf>
    <xf borderId="11" fillId="4" fontId="3" numFmtId="0" xfId="0" applyAlignment="1" applyBorder="1" applyFont="1">
      <alignment vertical="bottom"/>
    </xf>
    <xf borderId="18" fillId="3" fontId="15" numFmtId="0" xfId="0" applyAlignment="1" applyBorder="1" applyFont="1">
      <alignment horizontal="center" vertical="bottom"/>
    </xf>
    <xf borderId="19" fillId="3" fontId="15" numFmtId="1" xfId="0" applyAlignment="1" applyBorder="1" applyFont="1" applyNumberFormat="1">
      <alignment horizontal="center" shrinkToFit="0" vertical="bottom" wrapText="1"/>
    </xf>
    <xf borderId="20" fillId="3" fontId="15" numFmtId="1" xfId="0" applyAlignment="1" applyBorder="1" applyFont="1" applyNumberFormat="1">
      <alignment horizontal="center"/>
    </xf>
    <xf borderId="19" fillId="3" fontId="15" numFmtId="0" xfId="0" applyAlignment="1" applyBorder="1" applyFont="1">
      <alignment horizontal="center" vertical="bottom"/>
    </xf>
    <xf borderId="21" fillId="3" fontId="3" numFmtId="1" xfId="0" applyAlignment="1" applyBorder="1" applyFont="1" applyNumberFormat="1">
      <alignment vertical="bottom"/>
    </xf>
    <xf borderId="38" fillId="3" fontId="15" numFmtId="1" xfId="0" applyAlignment="1" applyBorder="1" applyFont="1" applyNumberFormat="1">
      <alignment horizontal="center" shrinkToFit="0" vertical="bottom" wrapText="1"/>
    </xf>
    <xf borderId="9" fillId="3" fontId="3" numFmtId="1" xfId="0" applyAlignment="1" applyBorder="1" applyFont="1" applyNumberFormat="1">
      <alignment vertical="bottom"/>
    </xf>
    <xf borderId="20" fillId="3" fontId="15" numFmtId="164" xfId="0" applyAlignment="1" applyBorder="1" applyFont="1" applyNumberFormat="1">
      <alignment horizontal="center" shrinkToFit="0" wrapText="1"/>
    </xf>
    <xf borderId="21" fillId="3" fontId="15" numFmtId="164" xfId="0" applyAlignment="1" applyBorder="1" applyFont="1" applyNumberFormat="1">
      <alignment horizontal="center" shrinkToFit="0" vertical="bottom" wrapText="1"/>
    </xf>
    <xf borderId="21" fillId="3" fontId="15" numFmtId="164" xfId="0" applyAlignment="1" applyBorder="1" applyFont="1" applyNumberFormat="1">
      <alignment shrinkToFit="0" vertical="bottom" wrapText="1"/>
    </xf>
    <xf borderId="20" fillId="4" fontId="3" numFmtId="0" xfId="0" applyAlignment="1" applyBorder="1" applyFont="1">
      <alignment vertical="bottom"/>
    </xf>
    <xf borderId="4" fillId="5" fontId="11" numFmtId="164" xfId="0" applyAlignment="1" applyBorder="1" applyFont="1" applyNumberFormat="1">
      <alignment horizontal="right" vertical="bottom"/>
    </xf>
    <xf borderId="21" fillId="5" fontId="3" numFmtId="164" xfId="0" applyAlignment="1" applyBorder="1" applyFont="1" applyNumberFormat="1">
      <alignment horizontal="right" vertical="bottom"/>
    </xf>
    <xf borderId="21" fillId="5" fontId="5" numFmtId="164" xfId="0" applyAlignment="1" applyBorder="1" applyFont="1" applyNumberFormat="1">
      <alignment horizontal="right" vertical="bottom"/>
    </xf>
    <xf borderId="21" fillId="6" fontId="5" numFmtId="164" xfId="0" applyAlignment="1" applyBorder="1" applyFont="1" applyNumberFormat="1">
      <alignment horizontal="right" vertical="bottom"/>
    </xf>
    <xf borderId="33" fillId="5" fontId="3" numFmtId="164" xfId="0" applyAlignment="1" applyBorder="1" applyFont="1" applyNumberFormat="1">
      <alignment horizontal="center" shrinkToFit="0" vertical="bottom" wrapText="1"/>
    </xf>
    <xf borderId="9" fillId="3" fontId="3" numFmtId="0" xfId="0" applyAlignment="1" applyBorder="1" applyFont="1">
      <alignment vertical="bottom"/>
    </xf>
    <xf borderId="39" fillId="3" fontId="10" numFmtId="0" xfId="0" applyAlignment="1" applyBorder="1" applyFont="1">
      <alignment shrinkToFit="0" vertical="bottom" wrapText="1"/>
    </xf>
    <xf borderId="22" fillId="5" fontId="3" numFmtId="164" xfId="0" applyAlignment="1" applyBorder="1" applyFont="1" applyNumberFormat="1">
      <alignment horizontal="right" vertical="bottom"/>
    </xf>
    <xf borderId="20" fillId="5" fontId="5" numFmtId="0" xfId="0" applyAlignment="1" applyBorder="1" applyFont="1">
      <alignment shrinkToFit="0" vertical="bottom" wrapText="1"/>
    </xf>
    <xf borderId="8" fillId="4" fontId="14" numFmtId="164" xfId="0" applyAlignment="1" applyBorder="1" applyFont="1" applyNumberFormat="1">
      <alignment horizontal="right" vertical="bottom"/>
    </xf>
    <xf borderId="8" fillId="4" fontId="3" numFmtId="0" xfId="0" applyAlignment="1" applyBorder="1" applyFont="1">
      <alignment vertical="bottom"/>
    </xf>
    <xf borderId="20" fillId="3" fontId="15" numFmtId="1" xfId="0" applyAlignment="1" applyBorder="1" applyFont="1" applyNumberFormat="1">
      <alignment horizontal="center" shrinkToFit="0" vertical="bottom" wrapText="1"/>
    </xf>
    <xf borderId="21" fillId="3" fontId="15" numFmtId="1" xfId="0" applyAlignment="1" applyBorder="1" applyFont="1" applyNumberFormat="1">
      <alignment horizontal="center" shrinkToFit="0" vertical="bottom" wrapText="1"/>
    </xf>
    <xf borderId="20" fillId="3" fontId="15" numFmtId="164" xfId="0" applyAlignment="1" applyBorder="1" applyFont="1" applyNumberFormat="1">
      <alignment horizontal="center" shrinkToFit="0" vertical="bottom" wrapText="1"/>
    </xf>
    <xf borderId="21" fillId="3" fontId="15" numFmtId="164" xfId="0" applyAlignment="1" applyBorder="1" applyFont="1" applyNumberFormat="1">
      <alignment horizontal="center" vertical="bottom"/>
    </xf>
    <xf borderId="21" fillId="3" fontId="15" numFmtId="164" xfId="0" applyAlignment="1" applyBorder="1" applyFont="1" applyNumberFormat="1">
      <alignment vertical="bottom"/>
    </xf>
    <xf borderId="22" fillId="7" fontId="3" numFmtId="164" xfId="0" applyAlignment="1" applyBorder="1" applyFill="1" applyFont="1" applyNumberFormat="1">
      <alignment horizontal="right" vertical="bottom"/>
    </xf>
    <xf borderId="21" fillId="5" fontId="5" numFmtId="0" xfId="0" applyAlignment="1" applyBorder="1" applyFont="1">
      <alignment vertical="bottom"/>
    </xf>
    <xf borderId="8" fillId="5" fontId="3" numFmtId="164" xfId="0" applyAlignment="1" applyBorder="1" applyFont="1" applyNumberFormat="1">
      <alignment horizontal="right" vertical="bottom"/>
    </xf>
    <xf borderId="22" fillId="5" fontId="5" numFmtId="164" xfId="0" applyAlignment="1" applyBorder="1" applyFont="1" applyNumberFormat="1">
      <alignment horizontal="right" vertical="bottom"/>
    </xf>
    <xf borderId="22" fillId="6" fontId="5" numFmtId="164" xfId="0" applyAlignment="1" applyBorder="1" applyFont="1" applyNumberFormat="1">
      <alignment horizontal="right" vertical="bottom"/>
    </xf>
    <xf borderId="20" fillId="3" fontId="3" numFmtId="0" xfId="0" applyAlignment="1" applyBorder="1" applyFont="1">
      <alignment vertical="bottom"/>
    </xf>
    <xf borderId="15" fillId="3" fontId="10" numFmtId="0" xfId="0" applyAlignment="1" applyBorder="1" applyFont="1">
      <alignment shrinkToFit="0" vertical="bottom" wrapText="1"/>
    </xf>
    <xf borderId="27" fillId="4" fontId="3" numFmtId="164" xfId="0" applyAlignment="1" applyBorder="1" applyFont="1" applyNumberFormat="1">
      <alignment vertical="bottom"/>
    </xf>
    <xf borderId="27" fillId="4" fontId="14" numFmtId="164" xfId="0" applyAlignment="1" applyBorder="1" applyFont="1" applyNumberFormat="1">
      <alignment horizontal="right" vertical="bottom"/>
    </xf>
    <xf borderId="20" fillId="3" fontId="15" numFmtId="1" xfId="0" applyAlignment="1" applyBorder="1" applyFont="1" applyNumberFormat="1">
      <alignment horizontal="center" vertical="bottom"/>
    </xf>
    <xf borderId="20" fillId="3" fontId="15" numFmtId="164" xfId="0" applyAlignment="1" applyBorder="1" applyFont="1" applyNumberFormat="1">
      <alignment horizontal="center" vertical="bottom"/>
    </xf>
    <xf borderId="15" fillId="3" fontId="16" numFmtId="0" xfId="0" applyAlignment="1" applyBorder="1" applyFont="1">
      <alignment vertical="bottom"/>
    </xf>
    <xf borderId="4" fillId="5" fontId="17" numFmtId="0" xfId="0" applyAlignment="1" applyBorder="1" applyFont="1">
      <alignment vertical="bottom"/>
    </xf>
    <xf borderId="20" fillId="5" fontId="18" numFmtId="164" xfId="0" applyAlignment="1" applyBorder="1" applyFont="1" applyNumberFormat="1">
      <alignment horizontal="right" vertical="bottom"/>
    </xf>
    <xf borderId="21" fillId="5" fontId="18" numFmtId="164" xfId="0" applyAlignment="1" applyBorder="1" applyFont="1" applyNumberFormat="1">
      <alignment vertical="bottom"/>
    </xf>
    <xf borderId="4" fillId="5" fontId="19" numFmtId="164" xfId="0" applyAlignment="1" applyBorder="1" applyFont="1" applyNumberFormat="1">
      <alignment horizontal="right" vertical="bottom"/>
    </xf>
    <xf borderId="20" fillId="5" fontId="17" numFmtId="164" xfId="0" applyAlignment="1" applyBorder="1" applyFont="1" applyNumberFormat="1">
      <alignment horizontal="right" vertical="bottom"/>
    </xf>
    <xf borderId="20" fillId="6" fontId="17" numFmtId="164" xfId="0" applyAlignment="1" applyBorder="1" applyFont="1" applyNumberFormat="1">
      <alignment horizontal="right" vertical="bottom"/>
    </xf>
    <xf borderId="4" fillId="5" fontId="20" numFmtId="0" xfId="0" applyAlignment="1" applyBorder="1" applyFont="1">
      <alignment vertical="bottom"/>
    </xf>
    <xf borderId="15" fillId="3" fontId="21" numFmtId="0" xfId="0" applyAlignment="1" applyBorder="1" applyFont="1">
      <alignment vertical="bottom"/>
    </xf>
    <xf borderId="15" fillId="3" fontId="21" numFmtId="0" xfId="0" applyAlignment="1" applyBorder="1" applyFont="1">
      <alignment shrinkToFit="0" vertical="bottom" wrapText="1"/>
    </xf>
    <xf borderId="4" fillId="5" fontId="17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Y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4"/>
      <c r="W2" s="4"/>
      <c r="X2" s="4"/>
      <c r="Y2" s="4"/>
    </row>
    <row r="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8"/>
      <c r="W3" s="8"/>
      <c r="X3" s="8"/>
      <c r="Y3" s="8"/>
    </row>
    <row r="4">
      <c r="A4" s="8"/>
      <c r="B4" s="9"/>
      <c r="C4" s="10" t="str">
        <f>+C7-'[1]10YRCAPPlan EV_DETAIL_no_rental'!$C$7</f>
        <v>#REF!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8"/>
      <c r="U4" s="8"/>
      <c r="V4" s="8"/>
      <c r="W4" s="8"/>
      <c r="X4" s="8"/>
      <c r="Y4" s="8"/>
    </row>
    <row r="5">
      <c r="A5" s="11"/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3"/>
      <c r="S5" s="14"/>
      <c r="T5" s="12"/>
      <c r="U5" s="13"/>
      <c r="V5" s="8"/>
      <c r="W5" s="8"/>
      <c r="X5" s="8"/>
      <c r="Y5" s="8"/>
    </row>
    <row r="6">
      <c r="A6" s="15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11</v>
      </c>
      <c r="L6" s="16" t="s">
        <v>12</v>
      </c>
      <c r="M6" s="16" t="s">
        <v>13</v>
      </c>
      <c r="N6" s="16" t="s">
        <v>14</v>
      </c>
      <c r="O6" s="16" t="s">
        <v>15</v>
      </c>
      <c r="P6" s="16" t="s">
        <v>16</v>
      </c>
      <c r="Q6" s="16" t="s">
        <v>17</v>
      </c>
      <c r="R6" s="16" t="s">
        <v>18</v>
      </c>
      <c r="S6" s="16" t="s">
        <v>19</v>
      </c>
      <c r="T6" s="16" t="s">
        <v>20</v>
      </c>
      <c r="U6" s="16" t="s">
        <v>21</v>
      </c>
      <c r="V6" s="9"/>
      <c r="W6" s="9"/>
      <c r="X6" s="9"/>
      <c r="Y6" s="9"/>
    </row>
    <row r="7">
      <c r="A7" s="17" t="s">
        <v>22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9"/>
      <c r="W7" s="9"/>
      <c r="X7" s="9"/>
      <c r="Y7" s="9"/>
    </row>
    <row r="8">
      <c r="A8" s="17" t="s">
        <v>23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9"/>
      <c r="W8" s="9"/>
      <c r="X8" s="9"/>
      <c r="Y8" s="9"/>
    </row>
    <row r="9">
      <c r="A9" s="17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9"/>
      <c r="W9" s="9"/>
      <c r="X9" s="9"/>
      <c r="Y9" s="9"/>
    </row>
    <row r="10">
      <c r="A10" s="19" t="s">
        <v>25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9"/>
      <c r="W12" s="9"/>
      <c r="X12" s="9"/>
      <c r="Y12" s="9"/>
    </row>
    <row r="13">
      <c r="A13" s="15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9"/>
      <c r="W13" s="9"/>
      <c r="X13" s="9"/>
      <c r="Y13" s="9"/>
    </row>
    <row r="14">
      <c r="A14" s="17" t="s">
        <v>28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9"/>
      <c r="W14" s="9"/>
      <c r="X14" s="9"/>
      <c r="Y14" s="9"/>
    </row>
    <row r="15">
      <c r="A15" s="17" t="s">
        <v>29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9"/>
      <c r="W15" s="9"/>
      <c r="X15" s="9"/>
      <c r="Y15" s="9"/>
    </row>
    <row r="16">
      <c r="A16" s="15" t="s">
        <v>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>
        <f t="shared" ref="T16:U16" si="1">+T13+T14+T15</f>
        <v>0</v>
      </c>
      <c r="U16" s="21">
        <f t="shared" si="1"/>
        <v>0</v>
      </c>
      <c r="V16" s="9"/>
      <c r="W16" s="9"/>
      <c r="X16" s="9"/>
      <c r="Y16" s="9"/>
    </row>
    <row r="17">
      <c r="A17" s="22" t="s">
        <v>31</v>
      </c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9"/>
      <c r="W17" s="9"/>
      <c r="X17" s="9"/>
      <c r="Y17" s="9"/>
    </row>
    <row r="18">
      <c r="A18" s="25" t="s">
        <v>32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6">
        <f>+T16-T17</f>
        <v>0</v>
      </c>
      <c r="U18" s="9"/>
      <c r="V18" s="9"/>
      <c r="W18" s="9"/>
      <c r="X18" s="9"/>
      <c r="Y18" s="9"/>
    </row>
    <row r="19">
      <c r="A19" s="27" t="s">
        <v>33</v>
      </c>
      <c r="B19" s="28"/>
      <c r="C19" s="28"/>
      <c r="D19" s="28"/>
      <c r="E19" s="28"/>
      <c r="F19" s="28"/>
      <c r="G19" s="28"/>
      <c r="H19" s="28"/>
      <c r="I19" s="28"/>
      <c r="J19" s="2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6">
        <f t="shared" ref="T20:U20" si="2">+T7+T8</f>
        <v>0</v>
      </c>
      <c r="U20" s="26">
        <f t="shared" si="2"/>
        <v>0</v>
      </c>
      <c r="V20" s="9"/>
      <c r="W20" s="9"/>
      <c r="X20" s="9"/>
      <c r="Y20" s="9"/>
    </row>
    <row r="2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8"/>
    </row>
    <row r="22">
      <c r="A22" s="30" t="s">
        <v>34</v>
      </c>
      <c r="B22" s="31" t="s">
        <v>35</v>
      </c>
      <c r="C22" s="32">
        <v>2026.0</v>
      </c>
      <c r="D22" s="33"/>
      <c r="E22" s="20"/>
      <c r="F22" s="20"/>
      <c r="G22" s="20"/>
      <c r="H22" s="34"/>
      <c r="I22" s="20"/>
      <c r="J22" s="20"/>
      <c r="K22" s="35" t="s">
        <v>34</v>
      </c>
      <c r="L22" s="31" t="s">
        <v>36</v>
      </c>
      <c r="M22" s="32">
        <v>2027.0</v>
      </c>
      <c r="N22" s="33"/>
      <c r="O22" s="20"/>
      <c r="P22" s="20"/>
      <c r="Q22" s="34"/>
      <c r="R22" s="34"/>
      <c r="S22" s="36" t="s">
        <v>34</v>
      </c>
      <c r="T22" s="31" t="s">
        <v>37</v>
      </c>
      <c r="U22" s="37">
        <v>2028.0</v>
      </c>
      <c r="V22" s="33"/>
      <c r="W22" s="34"/>
      <c r="X22" s="20"/>
      <c r="Y22" s="20"/>
    </row>
    <row r="23">
      <c r="A23" s="38"/>
      <c r="B23" s="39"/>
      <c r="C23" s="40" t="s">
        <v>38</v>
      </c>
      <c r="D23" s="41" t="s">
        <v>39</v>
      </c>
      <c r="E23" s="20"/>
      <c r="F23" s="20"/>
      <c r="G23" s="20"/>
      <c r="H23" s="34"/>
      <c r="I23" s="20"/>
      <c r="J23" s="20"/>
      <c r="K23" s="38"/>
      <c r="L23" s="39"/>
      <c r="M23" s="40" t="s">
        <v>38</v>
      </c>
      <c r="N23" s="41" t="s">
        <v>39</v>
      </c>
      <c r="O23" s="20"/>
      <c r="P23" s="20"/>
      <c r="Q23" s="34"/>
      <c r="R23" s="34"/>
      <c r="S23" s="42"/>
      <c r="T23" s="39"/>
      <c r="U23" s="41" t="s">
        <v>38</v>
      </c>
      <c r="V23" s="43" t="s">
        <v>39</v>
      </c>
      <c r="W23" s="34"/>
      <c r="X23" s="20"/>
      <c r="Y23" s="20"/>
    </row>
    <row r="24">
      <c r="A24" s="8"/>
      <c r="B24" s="44"/>
      <c r="C24" s="44"/>
      <c r="D24" s="45"/>
      <c r="E24" s="9"/>
      <c r="F24" s="9"/>
      <c r="G24" s="9"/>
      <c r="H24" s="46"/>
      <c r="I24" s="9"/>
      <c r="J24" s="9"/>
      <c r="K24" s="8"/>
      <c r="L24" s="44"/>
      <c r="M24" s="44"/>
      <c r="N24" s="45"/>
      <c r="O24" s="9"/>
      <c r="P24" s="9"/>
      <c r="Q24" s="46"/>
      <c r="R24" s="46"/>
      <c r="S24" s="47"/>
      <c r="T24" s="44"/>
      <c r="U24" s="45"/>
      <c r="V24" s="48"/>
      <c r="W24" s="49"/>
      <c r="X24" s="50"/>
      <c r="Y24" s="49"/>
    </row>
    <row r="25">
      <c r="A25" s="51" t="s">
        <v>40</v>
      </c>
      <c r="B25" s="4"/>
      <c r="C25" s="4"/>
      <c r="D25" s="4"/>
      <c r="E25" s="4"/>
      <c r="F25" s="4"/>
      <c r="G25" s="4"/>
      <c r="H25" s="4"/>
      <c r="I25" s="4"/>
      <c r="J25" s="51" t="s">
        <v>40</v>
      </c>
      <c r="K25" s="4"/>
      <c r="L25" s="4"/>
      <c r="M25" s="4"/>
      <c r="N25" s="4"/>
      <c r="O25" s="4"/>
      <c r="P25" s="4"/>
      <c r="Q25" s="4"/>
      <c r="R25" s="4"/>
      <c r="S25" s="51" t="s">
        <v>40</v>
      </c>
      <c r="T25" s="4"/>
      <c r="U25" s="4"/>
      <c r="V25" s="52"/>
      <c r="W25" s="53"/>
      <c r="X25" s="4"/>
      <c r="Y25" s="4"/>
    </row>
    <row r="26">
      <c r="A26" s="54" t="s">
        <v>41</v>
      </c>
      <c r="B26" s="55">
        <v>1.0</v>
      </c>
      <c r="C26" s="55">
        <f>+(115000+135000)/2</f>
        <v>125000</v>
      </c>
      <c r="D26" s="56" t="s">
        <v>42</v>
      </c>
      <c r="E26" s="57"/>
      <c r="F26" s="57"/>
      <c r="G26" s="57"/>
      <c r="H26" s="58"/>
      <c r="I26" s="57"/>
      <c r="J26" s="59" t="s">
        <v>41</v>
      </c>
      <c r="K26" s="60"/>
      <c r="L26" s="55">
        <v>1.0</v>
      </c>
      <c r="M26" s="55">
        <f>+(115000+135000)/2</f>
        <v>125000</v>
      </c>
      <c r="N26" s="56" t="s">
        <v>42</v>
      </c>
      <c r="O26" s="57"/>
      <c r="P26" s="57"/>
      <c r="Q26" s="58"/>
      <c r="R26" s="58"/>
      <c r="S26" s="61" t="s">
        <v>41</v>
      </c>
      <c r="T26" s="55">
        <v>1.0</v>
      </c>
      <c r="U26" s="62">
        <f>+(115000+135000)/2</f>
        <v>125000</v>
      </c>
      <c r="V26" s="63" t="s">
        <v>42</v>
      </c>
      <c r="W26" s="64"/>
      <c r="X26" s="65"/>
      <c r="Y26" s="64"/>
    </row>
    <row r="27">
      <c r="A27" s="54" t="s">
        <v>43</v>
      </c>
      <c r="B27" s="55">
        <f>151-13</f>
        <v>138</v>
      </c>
      <c r="C27" s="55">
        <f>+B27*C26</f>
        <v>17250000</v>
      </c>
      <c r="D27" s="56" t="s">
        <v>44</v>
      </c>
      <c r="E27" s="57"/>
      <c r="F27" s="57"/>
      <c r="G27" s="57"/>
      <c r="H27" s="58"/>
      <c r="I27" s="57"/>
      <c r="J27" s="66" t="s">
        <v>43</v>
      </c>
      <c r="K27" s="67"/>
      <c r="L27" s="55">
        <v>92.0</v>
      </c>
      <c r="M27" s="55">
        <f>+L27*M26</f>
        <v>11500000</v>
      </c>
      <c r="N27" s="56" t="s">
        <v>44</v>
      </c>
      <c r="O27" s="57"/>
      <c r="P27" s="57"/>
      <c r="Q27" s="58"/>
      <c r="R27" s="58"/>
      <c r="S27" s="68" t="s">
        <v>43</v>
      </c>
      <c r="T27" s="69">
        <v>55.0</v>
      </c>
      <c r="U27" s="62">
        <f>+T27*U26</f>
        <v>6875000</v>
      </c>
      <c r="V27" s="56" t="s">
        <v>44</v>
      </c>
      <c r="W27" s="58"/>
      <c r="X27" s="57"/>
      <c r="Y27" s="58"/>
    </row>
    <row r="28">
      <c r="A28" s="70"/>
      <c r="B28" s="71"/>
      <c r="C28" s="71"/>
      <c r="D28" s="56"/>
      <c r="E28" s="57"/>
      <c r="F28" s="57"/>
      <c r="G28" s="57"/>
      <c r="H28" s="58"/>
      <c r="I28" s="57"/>
      <c r="J28" s="56"/>
      <c r="K28" s="72"/>
      <c r="L28" s="71"/>
      <c r="M28" s="71"/>
      <c r="N28" s="56"/>
      <c r="O28" s="57"/>
      <c r="P28" s="57"/>
      <c r="Q28" s="58"/>
      <c r="R28" s="58"/>
      <c r="S28" s="73"/>
      <c r="T28" s="71"/>
      <c r="U28" s="56"/>
      <c r="V28" s="56"/>
      <c r="W28" s="58"/>
      <c r="X28" s="57"/>
      <c r="Y28" s="58"/>
    </row>
    <row r="29">
      <c r="A29" s="54" t="s">
        <v>45</v>
      </c>
      <c r="B29" s="55">
        <v>1.0</v>
      </c>
      <c r="C29" s="74">
        <v>300000.0</v>
      </c>
      <c r="D29" s="56" t="s">
        <v>46</v>
      </c>
      <c r="E29" s="57"/>
      <c r="F29" s="57"/>
      <c r="G29" s="57"/>
      <c r="H29" s="58"/>
      <c r="I29" s="57"/>
      <c r="J29" s="66" t="s">
        <v>45</v>
      </c>
      <c r="K29" s="67"/>
      <c r="L29" s="55">
        <v>1.0</v>
      </c>
      <c r="M29" s="74">
        <v>300000.0</v>
      </c>
      <c r="N29" s="56" t="s">
        <v>46</v>
      </c>
      <c r="O29" s="57"/>
      <c r="P29" s="57"/>
      <c r="Q29" s="58"/>
      <c r="R29" s="58"/>
      <c r="S29" s="68" t="s">
        <v>45</v>
      </c>
      <c r="T29" s="69">
        <v>1.0</v>
      </c>
      <c r="U29" s="75">
        <v>300000.0</v>
      </c>
      <c r="V29" s="56" t="s">
        <v>46</v>
      </c>
      <c r="W29" s="58"/>
      <c r="X29" s="57"/>
      <c r="Y29" s="58"/>
    </row>
    <row r="30">
      <c r="A30" s="54" t="s">
        <v>47</v>
      </c>
      <c r="B30" s="55">
        <f>+B27/7</f>
        <v>19.71428571</v>
      </c>
      <c r="C30" s="74">
        <f>+B30*C29</f>
        <v>5914285.714</v>
      </c>
      <c r="D30" s="56" t="s">
        <v>48</v>
      </c>
      <c r="E30" s="57"/>
      <c r="F30" s="57"/>
      <c r="G30" s="57"/>
      <c r="H30" s="58"/>
      <c r="I30" s="57"/>
      <c r="J30" s="66" t="s">
        <v>49</v>
      </c>
      <c r="K30" s="67"/>
      <c r="L30" s="55">
        <f>+L27/7</f>
        <v>13.14285714</v>
      </c>
      <c r="M30" s="74">
        <f>+L30*M29</f>
        <v>3942857.143</v>
      </c>
      <c r="N30" s="56" t="s">
        <v>50</v>
      </c>
      <c r="O30" s="57"/>
      <c r="P30" s="57"/>
      <c r="Q30" s="58"/>
      <c r="R30" s="58"/>
      <c r="S30" s="68" t="s">
        <v>49</v>
      </c>
      <c r="T30" s="69">
        <f>+T27/7</f>
        <v>7.857142857</v>
      </c>
      <c r="U30" s="75">
        <f>+T30*U29</f>
        <v>2357142.857</v>
      </c>
      <c r="V30" s="56" t="s">
        <v>51</v>
      </c>
      <c r="W30" s="58"/>
      <c r="X30" s="57"/>
      <c r="Y30" s="58"/>
    </row>
    <row r="31">
      <c r="A31" s="70"/>
      <c r="B31" s="71"/>
      <c r="C31" s="71"/>
      <c r="D31" s="56"/>
      <c r="E31" s="57"/>
      <c r="F31" s="57"/>
      <c r="G31" s="57"/>
      <c r="H31" s="58"/>
      <c r="I31" s="57"/>
      <c r="J31" s="56"/>
      <c r="K31" s="72"/>
      <c r="L31" s="71"/>
      <c r="M31" s="71"/>
      <c r="N31" s="56"/>
      <c r="O31" s="57"/>
      <c r="P31" s="57"/>
      <c r="Q31" s="58"/>
      <c r="R31" s="58"/>
      <c r="S31" s="73"/>
      <c r="T31" s="71"/>
      <c r="U31" s="56"/>
      <c r="V31" s="56"/>
      <c r="W31" s="58"/>
      <c r="X31" s="57"/>
      <c r="Y31" s="58"/>
    </row>
    <row r="32">
      <c r="A32" s="54" t="s">
        <v>52</v>
      </c>
      <c r="B32" s="55">
        <f>(B27)-B30</f>
        <v>118.2857143</v>
      </c>
      <c r="C32" s="55">
        <f>+B32*C26</f>
        <v>14785714.29</v>
      </c>
      <c r="D32" s="56" t="s">
        <v>53</v>
      </c>
      <c r="E32" s="57"/>
      <c r="F32" s="57"/>
      <c r="G32" s="57"/>
      <c r="H32" s="58"/>
      <c r="I32" s="57"/>
      <c r="J32" s="66" t="s">
        <v>52</v>
      </c>
      <c r="K32" s="67"/>
      <c r="L32" s="55">
        <f>(L27)-L30</f>
        <v>78.85714286</v>
      </c>
      <c r="M32" s="55">
        <f>+L32*M26</f>
        <v>9857142.857</v>
      </c>
      <c r="N32" s="56" t="s">
        <v>53</v>
      </c>
      <c r="O32" s="57"/>
      <c r="P32" s="57"/>
      <c r="Q32" s="58"/>
      <c r="R32" s="76">
        <f>117-80</f>
        <v>37</v>
      </c>
      <c r="S32" s="68" t="s">
        <v>52</v>
      </c>
      <c r="T32" s="69">
        <f>(T27)-T30</f>
        <v>47.14285714</v>
      </c>
      <c r="U32" s="62">
        <f>+T32*U26</f>
        <v>5892857.143</v>
      </c>
      <c r="V32" s="56" t="s">
        <v>53</v>
      </c>
      <c r="W32" s="58"/>
      <c r="X32" s="57"/>
      <c r="Y32" s="58"/>
    </row>
    <row r="33">
      <c r="A33" s="70"/>
      <c r="B33" s="71"/>
      <c r="C33" s="71"/>
      <c r="D33" s="56"/>
      <c r="E33" s="57"/>
      <c r="F33" s="57"/>
      <c r="G33" s="57"/>
      <c r="H33" s="58"/>
      <c r="I33" s="57"/>
      <c r="J33" s="56"/>
      <c r="K33" s="72"/>
      <c r="L33" s="71"/>
      <c r="M33" s="71"/>
      <c r="N33" s="56"/>
      <c r="O33" s="57"/>
      <c r="P33" s="57"/>
      <c r="Q33" s="58"/>
      <c r="R33" s="58"/>
      <c r="S33" s="73"/>
      <c r="T33" s="71"/>
      <c r="U33" s="56"/>
      <c r="V33" s="56"/>
      <c r="W33" s="58"/>
      <c r="X33" s="57"/>
      <c r="Y33" s="58"/>
    </row>
    <row r="34">
      <c r="A34" s="54" t="s">
        <v>54</v>
      </c>
      <c r="B34" s="71"/>
      <c r="C34" s="55">
        <f>C32+C30</f>
        <v>20700000</v>
      </c>
      <c r="D34" s="56"/>
      <c r="E34" s="57"/>
      <c r="F34" s="57"/>
      <c r="G34" s="57"/>
      <c r="H34" s="58"/>
      <c r="I34" s="57"/>
      <c r="J34" s="66" t="s">
        <v>54</v>
      </c>
      <c r="K34" s="67"/>
      <c r="L34" s="71"/>
      <c r="M34" s="55">
        <f>M32+M30</f>
        <v>13800000</v>
      </c>
      <c r="N34" s="56"/>
      <c r="O34" s="57"/>
      <c r="P34" s="57"/>
      <c r="Q34" s="58"/>
      <c r="R34" s="58"/>
      <c r="S34" s="68" t="s">
        <v>54</v>
      </c>
      <c r="T34" s="71"/>
      <c r="U34" s="62">
        <f>U32+U30</f>
        <v>8250000</v>
      </c>
      <c r="V34" s="56"/>
      <c r="W34" s="58"/>
      <c r="X34" s="57"/>
      <c r="Y34" s="58"/>
    </row>
    <row r="35">
      <c r="A35" s="54" t="s">
        <v>55</v>
      </c>
      <c r="B35" s="71"/>
      <c r="C35" s="77">
        <f>+C34-C27</f>
        <v>3450000</v>
      </c>
      <c r="D35" s="56"/>
      <c r="E35" s="57"/>
      <c r="F35" s="57"/>
      <c r="G35" s="57"/>
      <c r="H35" s="58"/>
      <c r="I35" s="57"/>
      <c r="J35" s="66" t="s">
        <v>55</v>
      </c>
      <c r="K35" s="67"/>
      <c r="L35" s="71"/>
      <c r="M35" s="77">
        <f>+M34-M27</f>
        <v>2300000</v>
      </c>
      <c r="N35" s="56"/>
      <c r="O35" s="57"/>
      <c r="P35" s="57"/>
      <c r="Q35" s="58"/>
      <c r="R35" s="58"/>
      <c r="S35" s="68" t="s">
        <v>55</v>
      </c>
      <c r="T35" s="71"/>
      <c r="U35" s="78">
        <f>+U34-U27</f>
        <v>1375000</v>
      </c>
      <c r="V35" s="56"/>
      <c r="W35" s="58"/>
      <c r="X35" s="57"/>
      <c r="Y35" s="58"/>
    </row>
    <row r="36">
      <c r="A36" s="70"/>
      <c r="B36" s="71"/>
      <c r="C36" s="71"/>
      <c r="D36" s="56"/>
      <c r="E36" s="57"/>
      <c r="F36" s="57"/>
      <c r="G36" s="57"/>
      <c r="H36" s="58"/>
      <c r="I36" s="57"/>
      <c r="J36" s="56"/>
      <c r="K36" s="72"/>
      <c r="L36" s="71"/>
      <c r="M36" s="71"/>
      <c r="N36" s="56"/>
      <c r="O36" s="57"/>
      <c r="P36" s="57"/>
      <c r="Q36" s="58"/>
      <c r="R36" s="58"/>
      <c r="S36" s="73"/>
      <c r="T36" s="71"/>
      <c r="U36" s="56"/>
      <c r="V36" s="56"/>
      <c r="W36" s="58"/>
      <c r="X36" s="57"/>
      <c r="Y36" s="58"/>
    </row>
    <row r="37">
      <c r="A37" s="79" t="s">
        <v>56</v>
      </c>
      <c r="B37" s="71"/>
      <c r="C37" s="71"/>
      <c r="D37" s="56"/>
      <c r="E37" s="57"/>
      <c r="F37" s="57"/>
      <c r="G37" s="57"/>
      <c r="H37" s="58"/>
      <c r="I37" s="57"/>
      <c r="J37" s="56"/>
      <c r="K37" s="80" t="s">
        <v>57</v>
      </c>
      <c r="L37" s="71"/>
      <c r="M37" s="71"/>
      <c r="N37" s="56"/>
      <c r="O37" s="57"/>
      <c r="P37" s="57"/>
      <c r="Q37" s="58"/>
      <c r="R37" s="58"/>
      <c r="S37" s="81" t="s">
        <v>58</v>
      </c>
      <c r="T37" s="71"/>
      <c r="U37" s="56"/>
      <c r="V37" s="56"/>
      <c r="W37" s="58"/>
      <c r="X37" s="57"/>
      <c r="Y37" s="58"/>
    </row>
    <row r="38">
      <c r="A38" s="8"/>
      <c r="B38" s="44"/>
      <c r="C38" s="44"/>
      <c r="D38" s="45"/>
      <c r="E38" s="9"/>
      <c r="F38" s="9"/>
      <c r="G38" s="9"/>
      <c r="H38" s="46"/>
      <c r="I38" s="9"/>
      <c r="J38" s="23"/>
      <c r="K38" s="82"/>
      <c r="L38" s="44"/>
      <c r="M38" s="44"/>
      <c r="N38" s="45"/>
      <c r="O38" s="9"/>
      <c r="P38" s="9"/>
      <c r="Q38" s="46"/>
      <c r="R38" s="46"/>
      <c r="S38" s="83"/>
      <c r="T38" s="44"/>
      <c r="U38" s="45"/>
      <c r="V38" s="23"/>
      <c r="W38" s="24"/>
      <c r="X38" s="84"/>
      <c r="Y38" s="24"/>
    </row>
    <row r="39">
      <c r="A39" s="85" t="s">
        <v>59</v>
      </c>
      <c r="B39" s="86"/>
      <c r="C39" s="86"/>
      <c r="D39" s="86"/>
      <c r="E39" s="86"/>
      <c r="F39" s="86"/>
      <c r="G39" s="86"/>
      <c r="H39" s="86"/>
      <c r="I39" s="86"/>
      <c r="J39" s="85" t="s">
        <v>59</v>
      </c>
      <c r="K39" s="86"/>
      <c r="L39" s="86"/>
      <c r="M39" s="86"/>
      <c r="N39" s="86"/>
      <c r="O39" s="86"/>
      <c r="P39" s="86"/>
      <c r="Q39" s="86"/>
      <c r="R39" s="86"/>
      <c r="S39" s="85" t="s">
        <v>59</v>
      </c>
      <c r="T39" s="86"/>
      <c r="U39" s="86"/>
      <c r="V39" s="87"/>
      <c r="W39" s="88"/>
      <c r="X39" s="86"/>
      <c r="Y39" s="86"/>
    </row>
    <row r="40">
      <c r="A40" s="54" t="s">
        <v>60</v>
      </c>
      <c r="B40" s="55">
        <v>1.0</v>
      </c>
      <c r="C40" s="55">
        <v>62000.0</v>
      </c>
      <c r="D40" s="56"/>
      <c r="E40" s="57"/>
      <c r="F40" s="57"/>
      <c r="G40" s="57"/>
      <c r="H40" s="58"/>
      <c r="I40" s="57"/>
      <c r="J40" s="63"/>
      <c r="K40" s="89" t="s">
        <v>60</v>
      </c>
      <c r="L40" s="55">
        <v>1.0</v>
      </c>
      <c r="M40" s="55">
        <v>62000.0</v>
      </c>
      <c r="N40" s="56"/>
      <c r="O40" s="57"/>
      <c r="P40" s="57"/>
      <c r="Q40" s="58"/>
      <c r="R40" s="58"/>
      <c r="S40" s="61" t="s">
        <v>60</v>
      </c>
      <c r="T40" s="69">
        <v>1.0</v>
      </c>
      <c r="U40" s="62">
        <v>62000.0</v>
      </c>
      <c r="V40" s="63"/>
      <c r="W40" s="64"/>
      <c r="X40" s="65"/>
      <c r="Y40" s="64"/>
    </row>
    <row r="41">
      <c r="A41" s="54" t="s">
        <v>61</v>
      </c>
      <c r="B41" s="55">
        <v>237.0</v>
      </c>
      <c r="C41" s="55">
        <f>+B41*C40</f>
        <v>14694000</v>
      </c>
      <c r="D41" s="90" t="s">
        <v>62</v>
      </c>
      <c r="E41" s="28"/>
      <c r="F41" s="28"/>
      <c r="G41" s="28"/>
      <c r="H41" s="67"/>
      <c r="I41" s="57"/>
      <c r="J41" s="56"/>
      <c r="K41" s="91" t="s">
        <v>61</v>
      </c>
      <c r="L41" s="55">
        <v>230.0</v>
      </c>
      <c r="M41" s="55">
        <f>+L41*M40</f>
        <v>14260000</v>
      </c>
      <c r="N41" s="92" t="s">
        <v>63</v>
      </c>
      <c r="O41" s="28"/>
      <c r="P41" s="28"/>
      <c r="Q41" s="28"/>
      <c r="R41" s="67"/>
      <c r="S41" s="68" t="s">
        <v>61</v>
      </c>
      <c r="T41" s="69">
        <v>380.0</v>
      </c>
      <c r="U41" s="62">
        <f>+T41*U40</f>
        <v>23560000</v>
      </c>
      <c r="V41" s="93" t="s">
        <v>64</v>
      </c>
      <c r="W41" s="58"/>
      <c r="X41" s="57"/>
      <c r="Y41" s="58"/>
    </row>
    <row r="42">
      <c r="A42" s="70"/>
      <c r="B42" s="71"/>
      <c r="C42" s="71"/>
      <c r="D42" s="56"/>
      <c r="E42" s="57"/>
      <c r="F42" s="57"/>
      <c r="G42" s="57"/>
      <c r="H42" s="58"/>
      <c r="I42" s="57"/>
      <c r="J42" s="56"/>
      <c r="K42" s="72"/>
      <c r="L42" s="71"/>
      <c r="M42" s="71"/>
      <c r="N42" s="56"/>
      <c r="O42" s="57"/>
      <c r="P42" s="57"/>
      <c r="Q42" s="58"/>
      <c r="R42" s="58"/>
      <c r="S42" s="73"/>
      <c r="T42" s="71"/>
      <c r="U42" s="56"/>
      <c r="V42" s="56"/>
      <c r="W42" s="58"/>
      <c r="X42" s="57"/>
      <c r="Y42" s="58"/>
    </row>
    <row r="43">
      <c r="A43" s="54" t="s">
        <v>65</v>
      </c>
      <c r="B43" s="55">
        <v>1.0</v>
      </c>
      <c r="C43" s="74">
        <v>55000.0</v>
      </c>
      <c r="D43" s="94">
        <f>+B41+L41+T41+B102+L102+T102+B157+L157+T157+B215</f>
        <v>1472</v>
      </c>
      <c r="E43" s="57"/>
      <c r="F43" s="57"/>
      <c r="G43" s="57"/>
      <c r="H43" s="58"/>
      <c r="I43" s="57"/>
      <c r="J43" s="56"/>
      <c r="K43" s="91" t="s">
        <v>65</v>
      </c>
      <c r="L43" s="55">
        <v>1.0</v>
      </c>
      <c r="M43" s="74">
        <v>55000.0</v>
      </c>
      <c r="N43" s="56"/>
      <c r="O43" s="57"/>
      <c r="P43" s="57"/>
      <c r="Q43" s="58"/>
      <c r="R43" s="58"/>
      <c r="S43" s="68" t="s">
        <v>65</v>
      </c>
      <c r="T43" s="69">
        <v>1.0</v>
      </c>
      <c r="U43" s="75">
        <v>55000.0</v>
      </c>
      <c r="V43" s="56"/>
      <c r="W43" s="58"/>
      <c r="X43" s="57"/>
      <c r="Y43" s="58"/>
    </row>
    <row r="44">
      <c r="A44" s="54" t="s">
        <v>66</v>
      </c>
      <c r="B44" s="55">
        <f>+B41/4</f>
        <v>59.25</v>
      </c>
      <c r="C44" s="74">
        <f>+B44*C43</f>
        <v>3258750</v>
      </c>
      <c r="D44" s="94">
        <f>+B54+L54+T54+B114+L114+T114+B170+L170+T170+B227</f>
        <v>1106</v>
      </c>
      <c r="E44" s="57"/>
      <c r="F44" s="57"/>
      <c r="G44" s="57"/>
      <c r="H44" s="58"/>
      <c r="I44" s="57"/>
      <c r="J44" s="56"/>
      <c r="K44" s="91" t="s">
        <v>67</v>
      </c>
      <c r="L44" s="55">
        <f>+L41/4</f>
        <v>57.5</v>
      </c>
      <c r="M44" s="74">
        <f>+L44*M43</f>
        <v>3162500</v>
      </c>
      <c r="N44" s="56"/>
      <c r="O44" s="57"/>
      <c r="P44" s="57"/>
      <c r="Q44" s="58"/>
      <c r="R44" s="58"/>
      <c r="S44" s="68" t="s">
        <v>67</v>
      </c>
      <c r="T44" s="69">
        <f>+T41/4</f>
        <v>95</v>
      </c>
      <c r="U44" s="75">
        <f>+T44*U43</f>
        <v>5225000</v>
      </c>
      <c r="V44" s="56"/>
      <c r="W44" s="58"/>
      <c r="X44" s="57"/>
      <c r="Y44" s="58"/>
    </row>
    <row r="45">
      <c r="A45" s="70"/>
      <c r="B45" s="71"/>
      <c r="C45" s="71"/>
      <c r="D45" s="56"/>
      <c r="E45" s="57"/>
      <c r="F45" s="57"/>
      <c r="G45" s="57"/>
      <c r="H45" s="58"/>
      <c r="I45" s="57"/>
      <c r="J45" s="56"/>
      <c r="K45" s="72"/>
      <c r="L45" s="71"/>
      <c r="M45" s="71"/>
      <c r="N45" s="56"/>
      <c r="O45" s="57"/>
      <c r="P45" s="57"/>
      <c r="Q45" s="58"/>
      <c r="R45" s="58"/>
      <c r="S45" s="73"/>
      <c r="T45" s="71"/>
      <c r="U45" s="56"/>
      <c r="V45" s="56"/>
      <c r="W45" s="58"/>
      <c r="X45" s="57"/>
      <c r="Y45" s="58"/>
    </row>
    <row r="46">
      <c r="A46" s="54" t="s">
        <v>68</v>
      </c>
      <c r="B46" s="55">
        <f>+B41-B44</f>
        <v>177.75</v>
      </c>
      <c r="C46" s="55">
        <f>+B46*C40</f>
        <v>11020500</v>
      </c>
      <c r="D46" s="56"/>
      <c r="E46" s="57"/>
      <c r="F46" s="57"/>
      <c r="G46" s="57"/>
      <c r="H46" s="58"/>
      <c r="I46" s="57"/>
      <c r="J46" s="56"/>
      <c r="K46" s="91" t="s">
        <v>68</v>
      </c>
      <c r="L46" s="55">
        <f>+L41-L44</f>
        <v>172.5</v>
      </c>
      <c r="M46" s="55">
        <f>+L46*M40</f>
        <v>10695000</v>
      </c>
      <c r="N46" s="56"/>
      <c r="O46" s="57"/>
      <c r="P46" s="57"/>
      <c r="Q46" s="58"/>
      <c r="R46" s="58"/>
      <c r="S46" s="68" t="s">
        <v>68</v>
      </c>
      <c r="T46" s="69">
        <f>+T41-T44</f>
        <v>285</v>
      </c>
      <c r="U46" s="62">
        <f>+T46*U40</f>
        <v>17670000</v>
      </c>
      <c r="V46" s="56"/>
      <c r="W46" s="58"/>
      <c r="X46" s="57"/>
      <c r="Y46" s="58"/>
    </row>
    <row r="47">
      <c r="A47" s="70"/>
      <c r="B47" s="71"/>
      <c r="C47" s="71"/>
      <c r="D47" s="56"/>
      <c r="E47" s="57"/>
      <c r="F47" s="57"/>
      <c r="G47" s="57"/>
      <c r="H47" s="58"/>
      <c r="I47" s="57"/>
      <c r="J47" s="56"/>
      <c r="K47" s="72"/>
      <c r="L47" s="71"/>
      <c r="M47" s="71"/>
      <c r="N47" s="56"/>
      <c r="O47" s="57"/>
      <c r="P47" s="57"/>
      <c r="Q47" s="58"/>
      <c r="R47" s="58"/>
      <c r="S47" s="73"/>
      <c r="T47" s="71"/>
      <c r="U47" s="56"/>
      <c r="V47" s="56"/>
      <c r="W47" s="58"/>
      <c r="X47" s="57"/>
      <c r="Y47" s="58"/>
    </row>
    <row r="48">
      <c r="A48" s="54" t="s">
        <v>69</v>
      </c>
      <c r="B48" s="71"/>
      <c r="C48" s="55">
        <f>C46+C44</f>
        <v>14279250</v>
      </c>
      <c r="D48" s="56"/>
      <c r="E48" s="57"/>
      <c r="F48" s="57"/>
      <c r="G48" s="57"/>
      <c r="H48" s="58"/>
      <c r="I48" s="57"/>
      <c r="J48" s="56"/>
      <c r="K48" s="91" t="s">
        <v>69</v>
      </c>
      <c r="L48" s="71"/>
      <c r="M48" s="55">
        <f>M46+M44</f>
        <v>13857500</v>
      </c>
      <c r="N48" s="56"/>
      <c r="O48" s="57"/>
      <c r="P48" s="57"/>
      <c r="Q48" s="58"/>
      <c r="R48" s="58"/>
      <c r="S48" s="68" t="s">
        <v>69</v>
      </c>
      <c r="T48" s="71"/>
      <c r="U48" s="62">
        <f>U46+U44</f>
        <v>22895000</v>
      </c>
      <c r="V48" s="56"/>
      <c r="W48" s="58"/>
      <c r="X48" s="57"/>
      <c r="Y48" s="58"/>
    </row>
    <row r="49">
      <c r="A49" s="54" t="s">
        <v>55</v>
      </c>
      <c r="B49" s="71"/>
      <c r="C49" s="77">
        <f>+C48-C41</f>
        <v>-414750</v>
      </c>
      <c r="D49" s="56"/>
      <c r="E49" s="57"/>
      <c r="F49" s="57"/>
      <c r="G49" s="57"/>
      <c r="H49" s="58"/>
      <c r="I49" s="57"/>
      <c r="J49" s="56"/>
      <c r="K49" s="91" t="s">
        <v>55</v>
      </c>
      <c r="L49" s="71"/>
      <c r="M49" s="77">
        <f>+M48-M41</f>
        <v>-402500</v>
      </c>
      <c r="N49" s="56"/>
      <c r="O49" s="57"/>
      <c r="P49" s="57"/>
      <c r="Q49" s="58"/>
      <c r="R49" s="58"/>
      <c r="S49" s="68" t="s">
        <v>55</v>
      </c>
      <c r="T49" s="71"/>
      <c r="U49" s="78">
        <f>+U48-U41</f>
        <v>-665000</v>
      </c>
      <c r="V49" s="56"/>
      <c r="W49" s="58"/>
      <c r="X49" s="57"/>
      <c r="Y49" s="58"/>
    </row>
    <row r="50">
      <c r="A50" s="70"/>
      <c r="B50" s="71"/>
      <c r="C50" s="71"/>
      <c r="D50" s="56"/>
      <c r="E50" s="57"/>
      <c r="F50" s="57"/>
      <c r="G50" s="57"/>
      <c r="H50" s="58"/>
      <c r="I50" s="57"/>
      <c r="J50" s="56"/>
      <c r="K50" s="72"/>
      <c r="L50" s="71"/>
      <c r="M50" s="71"/>
      <c r="N50" s="56"/>
      <c r="O50" s="57"/>
      <c r="P50" s="57"/>
      <c r="Q50" s="58"/>
      <c r="R50" s="58"/>
      <c r="S50" s="73"/>
      <c r="T50" s="71"/>
      <c r="U50" s="56"/>
      <c r="V50" s="56"/>
      <c r="W50" s="58"/>
      <c r="X50" s="57"/>
      <c r="Y50" s="58"/>
    </row>
    <row r="51">
      <c r="A51" s="8"/>
      <c r="B51" s="44"/>
      <c r="C51" s="44"/>
      <c r="D51" s="45"/>
      <c r="E51" s="9"/>
      <c r="F51" s="9"/>
      <c r="G51" s="9"/>
      <c r="H51" s="46"/>
      <c r="I51" s="9"/>
      <c r="J51" s="23"/>
      <c r="K51" s="82"/>
      <c r="L51" s="44"/>
      <c r="M51" s="44"/>
      <c r="N51" s="45"/>
      <c r="O51" s="9"/>
      <c r="P51" s="9"/>
      <c r="Q51" s="46"/>
      <c r="R51" s="46"/>
      <c r="S51" s="83"/>
      <c r="T51" s="44"/>
      <c r="U51" s="45"/>
      <c r="V51" s="23"/>
      <c r="W51" s="24"/>
      <c r="X51" s="84"/>
      <c r="Y51" s="24"/>
    </row>
    <row r="52">
      <c r="A52" s="51" t="s">
        <v>70</v>
      </c>
      <c r="B52" s="4"/>
      <c r="C52" s="4"/>
      <c r="D52" s="4"/>
      <c r="E52" s="4"/>
      <c r="F52" s="4"/>
      <c r="G52" s="4"/>
      <c r="H52" s="4"/>
      <c r="I52" s="4"/>
      <c r="J52" s="51" t="s">
        <v>70</v>
      </c>
      <c r="K52" s="4"/>
      <c r="L52" s="4"/>
      <c r="M52" s="4"/>
      <c r="N52" s="4"/>
      <c r="O52" s="4"/>
      <c r="P52" s="4"/>
      <c r="Q52" s="4"/>
      <c r="R52" s="4"/>
      <c r="S52" s="51" t="s">
        <v>70</v>
      </c>
      <c r="T52" s="4"/>
      <c r="U52" s="4"/>
      <c r="V52" s="52"/>
      <c r="W52" s="53"/>
      <c r="X52" s="4"/>
      <c r="Y52" s="4"/>
    </row>
    <row r="53">
      <c r="A53" s="54" t="s">
        <v>71</v>
      </c>
      <c r="B53" s="55">
        <v>1.0</v>
      </c>
      <c r="C53" s="55">
        <v>43000.0</v>
      </c>
      <c r="D53" s="56"/>
      <c r="E53" s="57"/>
      <c r="F53" s="57"/>
      <c r="G53" s="57"/>
      <c r="H53" s="58"/>
      <c r="I53" s="57"/>
      <c r="J53" s="63"/>
      <c r="K53" s="89" t="s">
        <v>71</v>
      </c>
      <c r="L53" s="55">
        <v>1.0</v>
      </c>
      <c r="M53" s="55">
        <v>43000.0</v>
      </c>
      <c r="N53" s="56"/>
      <c r="O53" s="57"/>
      <c r="P53" s="57"/>
      <c r="Q53" s="58"/>
      <c r="R53" s="58"/>
      <c r="S53" s="61" t="s">
        <v>71</v>
      </c>
      <c r="T53" s="69">
        <v>1.0</v>
      </c>
      <c r="U53" s="62">
        <v>43000.0</v>
      </c>
      <c r="V53" s="63"/>
      <c r="W53" s="64"/>
      <c r="X53" s="65"/>
      <c r="Y53" s="64"/>
    </row>
    <row r="54">
      <c r="A54" s="54" t="s">
        <v>72</v>
      </c>
      <c r="B54" s="55">
        <v>111.0</v>
      </c>
      <c r="C54" s="55">
        <f>+B54*C53</f>
        <v>4773000</v>
      </c>
      <c r="D54" s="56"/>
      <c r="E54" s="57"/>
      <c r="F54" s="57"/>
      <c r="G54" s="57"/>
      <c r="H54" s="58"/>
      <c r="I54" s="57"/>
      <c r="J54" s="56"/>
      <c r="K54" s="91" t="s">
        <v>72</v>
      </c>
      <c r="L54" s="55">
        <v>9.0</v>
      </c>
      <c r="M54" s="55">
        <f>+L54*M53</f>
        <v>387000</v>
      </c>
      <c r="N54" s="56"/>
      <c r="O54" s="57"/>
      <c r="P54" s="57"/>
      <c r="Q54" s="58"/>
      <c r="R54" s="58"/>
      <c r="S54" s="68" t="s">
        <v>72</v>
      </c>
      <c r="T54" s="69">
        <v>143.0</v>
      </c>
      <c r="U54" s="62">
        <f>+T54*U53</f>
        <v>6149000</v>
      </c>
      <c r="V54" s="56"/>
      <c r="W54" s="58"/>
      <c r="X54" s="57"/>
      <c r="Y54" s="58"/>
    </row>
    <row r="55">
      <c r="A55" s="70"/>
      <c r="B55" s="71"/>
      <c r="C55" s="71"/>
      <c r="D55" s="56"/>
      <c r="E55" s="57"/>
      <c r="F55" s="57"/>
      <c r="G55" s="57"/>
      <c r="H55" s="58"/>
      <c r="I55" s="57"/>
      <c r="J55" s="56"/>
      <c r="K55" s="72"/>
      <c r="L55" s="71"/>
      <c r="M55" s="71"/>
      <c r="N55" s="56"/>
      <c r="O55" s="57"/>
      <c r="P55" s="57"/>
      <c r="Q55" s="58"/>
      <c r="R55" s="58"/>
      <c r="S55" s="73"/>
      <c r="T55" s="71"/>
      <c r="U55" s="56"/>
      <c r="V55" s="56"/>
      <c r="W55" s="58"/>
      <c r="X55" s="57"/>
      <c r="Y55" s="58"/>
    </row>
    <row r="56">
      <c r="A56" s="54" t="s">
        <v>73</v>
      </c>
      <c r="B56" s="55">
        <v>1.0</v>
      </c>
      <c r="C56" s="74">
        <v>46000.0</v>
      </c>
      <c r="D56" s="56"/>
      <c r="E56" s="57"/>
      <c r="F56" s="57"/>
      <c r="G56" s="57"/>
      <c r="H56" s="58"/>
      <c r="I56" s="57"/>
      <c r="J56" s="56"/>
      <c r="K56" s="91" t="s">
        <v>73</v>
      </c>
      <c r="L56" s="55">
        <v>1.0</v>
      </c>
      <c r="M56" s="74">
        <v>46000.0</v>
      </c>
      <c r="N56" s="56"/>
      <c r="O56" s="57"/>
      <c r="P56" s="57"/>
      <c r="Q56" s="58"/>
      <c r="R56" s="58"/>
      <c r="S56" s="68" t="s">
        <v>73</v>
      </c>
      <c r="T56" s="69">
        <v>1.0</v>
      </c>
      <c r="U56" s="75">
        <v>46000.0</v>
      </c>
      <c r="V56" s="56"/>
      <c r="W56" s="58"/>
      <c r="X56" s="57"/>
      <c r="Y56" s="58"/>
    </row>
    <row r="57">
      <c r="A57" s="54" t="s">
        <v>66</v>
      </c>
      <c r="B57" s="55">
        <f>+B54/4</f>
        <v>27.75</v>
      </c>
      <c r="C57" s="74">
        <f>+B57*C56</f>
        <v>1276500</v>
      </c>
      <c r="D57" s="56"/>
      <c r="E57" s="57"/>
      <c r="F57" s="57"/>
      <c r="G57" s="57"/>
      <c r="H57" s="58"/>
      <c r="I57" s="57"/>
      <c r="J57" s="56"/>
      <c r="K57" s="91" t="s">
        <v>67</v>
      </c>
      <c r="L57" s="55">
        <f>+L54/4</f>
        <v>2.25</v>
      </c>
      <c r="M57" s="74">
        <f>+L57*M56</f>
        <v>103500</v>
      </c>
      <c r="N57" s="56"/>
      <c r="O57" s="57"/>
      <c r="P57" s="57"/>
      <c r="Q57" s="58"/>
      <c r="R57" s="58"/>
      <c r="S57" s="68" t="s">
        <v>67</v>
      </c>
      <c r="T57" s="69">
        <f>+T54/4</f>
        <v>35.75</v>
      </c>
      <c r="U57" s="75">
        <f>+T57*U56</f>
        <v>1644500</v>
      </c>
      <c r="V57" s="56"/>
      <c r="W57" s="58"/>
      <c r="X57" s="57"/>
      <c r="Y57" s="58"/>
    </row>
    <row r="58">
      <c r="A58" s="70"/>
      <c r="B58" s="71"/>
      <c r="C58" s="71"/>
      <c r="D58" s="56"/>
      <c r="E58" s="57"/>
      <c r="F58" s="57"/>
      <c r="G58" s="57"/>
      <c r="H58" s="58"/>
      <c r="I58" s="57"/>
      <c r="J58" s="56"/>
      <c r="K58" s="72"/>
      <c r="L58" s="71"/>
      <c r="M58" s="71"/>
      <c r="N58" s="56"/>
      <c r="O58" s="57"/>
      <c r="P58" s="57"/>
      <c r="Q58" s="58"/>
      <c r="R58" s="58"/>
      <c r="S58" s="73"/>
      <c r="T58" s="71"/>
      <c r="U58" s="56"/>
      <c r="V58" s="56"/>
      <c r="W58" s="58"/>
      <c r="X58" s="57"/>
      <c r="Y58" s="58"/>
    </row>
    <row r="59">
      <c r="A59" s="54" t="s">
        <v>74</v>
      </c>
      <c r="B59" s="55">
        <f>+B54-B57</f>
        <v>83.25</v>
      </c>
      <c r="C59" s="55">
        <f>+B59*C53</f>
        <v>3579750</v>
      </c>
      <c r="D59" s="56"/>
      <c r="E59" s="57"/>
      <c r="F59" s="57"/>
      <c r="G59" s="57"/>
      <c r="H59" s="58"/>
      <c r="I59" s="57"/>
      <c r="J59" s="56"/>
      <c r="K59" s="91" t="s">
        <v>74</v>
      </c>
      <c r="L59" s="55">
        <f>+L54-L57</f>
        <v>6.75</v>
      </c>
      <c r="M59" s="55">
        <f>+L59*M53</f>
        <v>290250</v>
      </c>
      <c r="N59" s="56"/>
      <c r="O59" s="57"/>
      <c r="P59" s="57"/>
      <c r="Q59" s="58"/>
      <c r="R59" s="58"/>
      <c r="S59" s="68" t="s">
        <v>74</v>
      </c>
      <c r="T59" s="69">
        <f>+T54-T57</f>
        <v>107.25</v>
      </c>
      <c r="U59" s="62">
        <f>+T59*U53</f>
        <v>4611750</v>
      </c>
      <c r="V59" s="56"/>
      <c r="W59" s="58"/>
      <c r="X59" s="57"/>
      <c r="Y59" s="58"/>
    </row>
    <row r="60">
      <c r="A60" s="70"/>
      <c r="B60" s="71"/>
      <c r="C60" s="71"/>
      <c r="D60" s="56"/>
      <c r="E60" s="57"/>
      <c r="F60" s="57"/>
      <c r="G60" s="57"/>
      <c r="H60" s="58"/>
      <c r="I60" s="57"/>
      <c r="J60" s="56"/>
      <c r="K60" s="72"/>
      <c r="L60" s="71"/>
      <c r="M60" s="71"/>
      <c r="N60" s="56"/>
      <c r="O60" s="57"/>
      <c r="P60" s="57"/>
      <c r="Q60" s="58"/>
      <c r="R60" s="58"/>
      <c r="S60" s="73"/>
      <c r="T60" s="71"/>
      <c r="U60" s="56"/>
      <c r="V60" s="56"/>
      <c r="W60" s="58"/>
      <c r="X60" s="57"/>
      <c r="Y60" s="58"/>
    </row>
    <row r="61">
      <c r="A61" s="54" t="s">
        <v>69</v>
      </c>
      <c r="B61" s="71"/>
      <c r="C61" s="55">
        <f>C59+C57</f>
        <v>4856250</v>
      </c>
      <c r="D61" s="56"/>
      <c r="E61" s="57"/>
      <c r="F61" s="57"/>
      <c r="G61" s="57"/>
      <c r="H61" s="58"/>
      <c r="I61" s="57"/>
      <c r="J61" s="56"/>
      <c r="K61" s="91" t="s">
        <v>69</v>
      </c>
      <c r="L61" s="71"/>
      <c r="M61" s="55">
        <f>M59+M57</f>
        <v>393750</v>
      </c>
      <c r="N61" s="56"/>
      <c r="O61" s="57"/>
      <c r="P61" s="57"/>
      <c r="Q61" s="58"/>
      <c r="R61" s="58"/>
      <c r="S61" s="68" t="s">
        <v>69</v>
      </c>
      <c r="T61" s="71"/>
      <c r="U61" s="62">
        <f>U59+U57</f>
        <v>6256250</v>
      </c>
      <c r="V61" s="56"/>
      <c r="W61" s="58"/>
      <c r="X61" s="57"/>
      <c r="Y61" s="58"/>
    </row>
    <row r="62">
      <c r="A62" s="54" t="s">
        <v>55</v>
      </c>
      <c r="B62" s="71"/>
      <c r="C62" s="77">
        <f>+C61-C54</f>
        <v>83250</v>
      </c>
      <c r="D62" s="56"/>
      <c r="E62" s="57"/>
      <c r="F62" s="57"/>
      <c r="G62" s="57"/>
      <c r="H62" s="58"/>
      <c r="I62" s="57"/>
      <c r="J62" s="56"/>
      <c r="K62" s="91" t="s">
        <v>55</v>
      </c>
      <c r="L62" s="71"/>
      <c r="M62" s="77">
        <f>+M61-M54</f>
        <v>6750</v>
      </c>
      <c r="N62" s="56"/>
      <c r="O62" s="57"/>
      <c r="P62" s="57"/>
      <c r="Q62" s="58"/>
      <c r="R62" s="58"/>
      <c r="S62" s="68" t="s">
        <v>55</v>
      </c>
      <c r="T62" s="71"/>
      <c r="U62" s="78">
        <f>+U61-U54</f>
        <v>107250</v>
      </c>
      <c r="V62" s="56"/>
      <c r="W62" s="58"/>
      <c r="X62" s="57"/>
      <c r="Y62" s="58"/>
    </row>
    <row r="63">
      <c r="A63" s="70"/>
      <c r="B63" s="71"/>
      <c r="C63" s="71"/>
      <c r="D63" s="56"/>
      <c r="E63" s="57"/>
      <c r="F63" s="57"/>
      <c r="G63" s="57"/>
      <c r="H63" s="58"/>
      <c r="I63" s="57"/>
      <c r="J63" s="56"/>
      <c r="K63" s="58"/>
      <c r="L63" s="71"/>
      <c r="M63" s="71"/>
      <c r="N63" s="56"/>
      <c r="O63" s="57"/>
      <c r="P63" s="57"/>
      <c r="Q63" s="58"/>
      <c r="R63" s="58"/>
      <c r="S63" s="71"/>
      <c r="T63" s="71"/>
      <c r="U63" s="56"/>
      <c r="V63" s="95"/>
      <c r="W63" s="72"/>
      <c r="X63" s="70"/>
      <c r="Y63" s="72"/>
    </row>
    <row r="64">
      <c r="A64" s="70"/>
      <c r="B64" s="71"/>
      <c r="C64" s="71"/>
      <c r="D64" s="56"/>
      <c r="E64" s="57"/>
      <c r="F64" s="57"/>
      <c r="G64" s="57"/>
      <c r="H64" s="58"/>
      <c r="I64" s="57"/>
      <c r="J64" s="56"/>
      <c r="K64" s="58"/>
      <c r="L64" s="71"/>
      <c r="M64" s="71"/>
      <c r="N64" s="56"/>
      <c r="O64" s="57"/>
      <c r="P64" s="57"/>
      <c r="Q64" s="58"/>
      <c r="R64" s="58"/>
      <c r="S64" s="71"/>
      <c r="T64" s="71"/>
      <c r="U64" s="56"/>
      <c r="V64" s="95"/>
      <c r="W64" s="72"/>
      <c r="X64" s="70"/>
      <c r="Y64" s="72"/>
    </row>
    <row r="65">
      <c r="A65" s="8"/>
      <c r="B65" s="44"/>
      <c r="C65" s="44"/>
      <c r="D65" s="45"/>
      <c r="E65" s="9"/>
      <c r="F65" s="9"/>
      <c r="G65" s="9"/>
      <c r="H65" s="46"/>
      <c r="I65" s="9"/>
      <c r="J65" s="45"/>
      <c r="K65" s="46"/>
      <c r="L65" s="44"/>
      <c r="M65" s="44"/>
      <c r="N65" s="45"/>
      <c r="O65" s="9"/>
      <c r="P65" s="9"/>
      <c r="Q65" s="46"/>
      <c r="R65" s="46"/>
      <c r="S65" s="44"/>
      <c r="T65" s="44"/>
      <c r="U65" s="45"/>
      <c r="V65" s="96"/>
      <c r="W65" s="97"/>
      <c r="X65" s="8"/>
      <c r="Y65" s="97"/>
    </row>
    <row r="66">
      <c r="A66" s="8"/>
      <c r="B66" s="44"/>
      <c r="C66" s="44"/>
      <c r="D66" s="45"/>
      <c r="E66" s="9"/>
      <c r="F66" s="9"/>
      <c r="G66" s="9"/>
      <c r="H66" s="46"/>
      <c r="I66" s="9"/>
      <c r="J66" s="23"/>
      <c r="K66" s="24"/>
      <c r="L66" s="44"/>
      <c r="M66" s="44"/>
      <c r="N66" s="45"/>
      <c r="O66" s="9"/>
      <c r="P66" s="9"/>
      <c r="Q66" s="46"/>
      <c r="R66" s="46"/>
      <c r="S66" s="98"/>
      <c r="T66" s="44"/>
      <c r="U66" s="45"/>
      <c r="V66" s="99"/>
      <c r="W66" s="82"/>
      <c r="X66" s="100"/>
      <c r="Y66" s="82"/>
    </row>
    <row r="67">
      <c r="A67" s="101" t="s">
        <v>75</v>
      </c>
      <c r="B67" s="4"/>
      <c r="C67" s="4"/>
      <c r="D67" s="4"/>
      <c r="E67" s="4"/>
      <c r="F67" s="4"/>
      <c r="G67" s="4"/>
      <c r="H67" s="4"/>
      <c r="I67" s="4"/>
      <c r="J67" s="102" t="s">
        <v>75</v>
      </c>
      <c r="K67" s="103"/>
      <c r="L67" s="4"/>
      <c r="M67" s="4"/>
      <c r="N67" s="4"/>
      <c r="O67" s="4"/>
      <c r="P67" s="4"/>
      <c r="Q67" s="4"/>
      <c r="R67" s="4"/>
      <c r="S67" s="102" t="s">
        <v>75</v>
      </c>
      <c r="T67" s="103"/>
      <c r="U67" s="4"/>
      <c r="V67" s="52"/>
      <c r="W67" s="53"/>
      <c r="X67" s="4"/>
      <c r="Y67" s="4"/>
    </row>
    <row r="68">
      <c r="A68" s="54" t="s">
        <v>76</v>
      </c>
      <c r="B68" s="55">
        <v>1.0</v>
      </c>
      <c r="C68" s="55">
        <v>44000.0</v>
      </c>
      <c r="D68" s="56"/>
      <c r="E68" s="57"/>
      <c r="F68" s="57"/>
      <c r="G68" s="57"/>
      <c r="H68" s="58"/>
      <c r="I68" s="57"/>
      <c r="J68" s="63"/>
      <c r="K68" s="89" t="s">
        <v>76</v>
      </c>
      <c r="L68" s="55">
        <v>1.0</v>
      </c>
      <c r="M68" s="55">
        <v>44000.0</v>
      </c>
      <c r="N68" s="56"/>
      <c r="O68" s="57"/>
      <c r="P68" s="57"/>
      <c r="Q68" s="58"/>
      <c r="R68" s="58"/>
      <c r="S68" s="61" t="s">
        <v>76</v>
      </c>
      <c r="T68" s="69">
        <v>1.0</v>
      </c>
      <c r="U68" s="62">
        <v>44000.0</v>
      </c>
      <c r="V68" s="63"/>
      <c r="W68" s="64"/>
      <c r="X68" s="65"/>
      <c r="Y68" s="64"/>
    </row>
    <row r="69">
      <c r="A69" s="54" t="s">
        <v>77</v>
      </c>
      <c r="B69" s="55">
        <v>2.0</v>
      </c>
      <c r="C69" s="55">
        <f>+B69*C68</f>
        <v>88000</v>
      </c>
      <c r="D69" s="56" t="s">
        <v>78</v>
      </c>
      <c r="E69" s="57"/>
      <c r="F69" s="57"/>
      <c r="G69" s="57"/>
      <c r="H69" s="58"/>
      <c r="I69" s="57"/>
      <c r="J69" s="56"/>
      <c r="K69" s="91" t="s">
        <v>77</v>
      </c>
      <c r="L69" s="55">
        <f>0+54</f>
        <v>54</v>
      </c>
      <c r="M69" s="55">
        <f>+L69*M68</f>
        <v>2376000</v>
      </c>
      <c r="N69" s="56" t="s">
        <v>79</v>
      </c>
      <c r="O69" s="57"/>
      <c r="P69" s="57"/>
      <c r="Q69" s="58"/>
      <c r="R69" s="58"/>
      <c r="S69" s="68" t="s">
        <v>77</v>
      </c>
      <c r="T69" s="69">
        <f>101+44</f>
        <v>145</v>
      </c>
      <c r="U69" s="62">
        <f>+T69*U68</f>
        <v>6380000</v>
      </c>
      <c r="V69" s="56" t="s">
        <v>80</v>
      </c>
      <c r="W69" s="58"/>
      <c r="X69" s="57"/>
      <c r="Y69" s="58"/>
    </row>
    <row r="70">
      <c r="A70" s="70"/>
      <c r="B70" s="71"/>
      <c r="C70" s="71"/>
      <c r="D70" s="56"/>
      <c r="E70" s="57"/>
      <c r="F70" s="57"/>
      <c r="G70" s="57"/>
      <c r="H70" s="58"/>
      <c r="I70" s="57"/>
      <c r="J70" s="56"/>
      <c r="K70" s="72"/>
      <c r="L70" s="71"/>
      <c r="M70" s="71"/>
      <c r="N70" s="56"/>
      <c r="O70" s="57"/>
      <c r="P70" s="57"/>
      <c r="Q70" s="58"/>
      <c r="R70" s="58"/>
      <c r="S70" s="73"/>
      <c r="T70" s="71"/>
      <c r="U70" s="56"/>
      <c r="V70" s="56"/>
      <c r="W70" s="58"/>
      <c r="X70" s="57"/>
      <c r="Y70" s="58"/>
    </row>
    <row r="71">
      <c r="A71" s="54" t="s">
        <v>81</v>
      </c>
      <c r="B71" s="55">
        <v>1.0</v>
      </c>
      <c r="C71" s="74">
        <v>54000.0</v>
      </c>
      <c r="D71" s="56"/>
      <c r="E71" s="57"/>
      <c r="F71" s="57"/>
      <c r="G71" s="57"/>
      <c r="H71" s="58"/>
      <c r="I71" s="57"/>
      <c r="J71" s="56"/>
      <c r="K71" s="91" t="s">
        <v>81</v>
      </c>
      <c r="L71" s="55">
        <v>1.0</v>
      </c>
      <c r="M71" s="74">
        <v>54000.0</v>
      </c>
      <c r="N71" s="56"/>
      <c r="O71" s="57"/>
      <c r="P71" s="57"/>
      <c r="Q71" s="58"/>
      <c r="R71" s="58"/>
      <c r="S71" s="68" t="s">
        <v>81</v>
      </c>
      <c r="T71" s="69">
        <v>1.0</v>
      </c>
      <c r="U71" s="75">
        <v>54000.0</v>
      </c>
      <c r="V71" s="56"/>
      <c r="W71" s="58"/>
      <c r="X71" s="57"/>
      <c r="Y71" s="58"/>
    </row>
    <row r="72">
      <c r="A72" s="54" t="s">
        <v>66</v>
      </c>
      <c r="B72" s="55">
        <f>+B69/4</f>
        <v>0.5</v>
      </c>
      <c r="C72" s="74">
        <f>+B72*C71</f>
        <v>27000</v>
      </c>
      <c r="D72" s="56"/>
      <c r="E72" s="104">
        <f>51+L69+T69+B126+L126+T126+B182+L182+T182+B239</f>
        <v>748</v>
      </c>
      <c r="F72" s="57"/>
      <c r="G72" s="57"/>
      <c r="H72" s="58"/>
      <c r="I72" s="57"/>
      <c r="J72" s="56"/>
      <c r="K72" s="91" t="s">
        <v>66</v>
      </c>
      <c r="L72" s="55">
        <f>+L69/4</f>
        <v>13.5</v>
      </c>
      <c r="M72" s="74">
        <f>+L72*M71</f>
        <v>729000</v>
      </c>
      <c r="N72" s="56"/>
      <c r="O72" s="57"/>
      <c r="P72" s="57"/>
      <c r="Q72" s="58"/>
      <c r="R72" s="58"/>
      <c r="S72" s="68" t="s">
        <v>66</v>
      </c>
      <c r="T72" s="69">
        <f>+T69/4</f>
        <v>36.25</v>
      </c>
      <c r="U72" s="75">
        <f>+T72*U71</f>
        <v>1957500</v>
      </c>
      <c r="V72" s="56"/>
      <c r="W72" s="58"/>
      <c r="X72" s="57"/>
      <c r="Y72" s="58"/>
    </row>
    <row r="73">
      <c r="A73" s="70"/>
      <c r="B73" s="71"/>
      <c r="C73" s="71"/>
      <c r="D73" s="56"/>
      <c r="E73" s="57"/>
      <c r="F73" s="57"/>
      <c r="G73" s="57"/>
      <c r="H73" s="58"/>
      <c r="I73" s="57"/>
      <c r="J73" s="56"/>
      <c r="K73" s="72"/>
      <c r="L73" s="71"/>
      <c r="M73" s="71"/>
      <c r="N73" s="56"/>
      <c r="O73" s="57"/>
      <c r="P73" s="57"/>
      <c r="Q73" s="58"/>
      <c r="R73" s="58"/>
      <c r="S73" s="73"/>
      <c r="T73" s="71"/>
      <c r="U73" s="56"/>
      <c r="V73" s="56"/>
      <c r="W73" s="58"/>
      <c r="X73" s="57"/>
      <c r="Y73" s="58"/>
    </row>
    <row r="74">
      <c r="A74" s="105" t="s">
        <v>82</v>
      </c>
      <c r="B74" s="55">
        <f>+B69-B72</f>
        <v>1.5</v>
      </c>
      <c r="C74" s="55">
        <f>+B74*C68</f>
        <v>66000</v>
      </c>
      <c r="D74" s="56"/>
      <c r="E74" s="57"/>
      <c r="F74" s="57"/>
      <c r="G74" s="57"/>
      <c r="H74" s="58"/>
      <c r="I74" s="57"/>
      <c r="J74" s="106" t="s">
        <v>82</v>
      </c>
      <c r="K74" s="67"/>
      <c r="L74" s="55">
        <f>+L69-L72</f>
        <v>40.5</v>
      </c>
      <c r="M74" s="55">
        <f>+L74*M68</f>
        <v>1782000</v>
      </c>
      <c r="N74" s="56"/>
      <c r="O74" s="57"/>
      <c r="P74" s="57"/>
      <c r="Q74" s="58"/>
      <c r="R74" s="58"/>
      <c r="S74" s="105" t="s">
        <v>82</v>
      </c>
      <c r="T74" s="69">
        <f>+T69-T72</f>
        <v>108.75</v>
      </c>
      <c r="U74" s="62">
        <f>+T74*U68</f>
        <v>4785000</v>
      </c>
      <c r="V74" s="56"/>
      <c r="W74" s="58"/>
      <c r="X74" s="57"/>
      <c r="Y74" s="58"/>
    </row>
    <row r="75">
      <c r="A75" s="70"/>
      <c r="B75" s="71"/>
      <c r="C75" s="71"/>
      <c r="D75" s="56"/>
      <c r="E75" s="57"/>
      <c r="F75" s="57"/>
      <c r="G75" s="57"/>
      <c r="H75" s="58"/>
      <c r="I75" s="57"/>
      <c r="J75" s="56"/>
      <c r="K75" s="70"/>
      <c r="L75" s="71"/>
      <c r="M75" s="71"/>
      <c r="N75" s="56"/>
      <c r="O75" s="57"/>
      <c r="P75" s="57"/>
      <c r="Q75" s="58"/>
      <c r="R75" s="58"/>
      <c r="S75" s="70"/>
      <c r="T75" s="71"/>
      <c r="U75" s="56"/>
      <c r="V75" s="56"/>
      <c r="W75" s="58"/>
      <c r="X75" s="57"/>
      <c r="Y75" s="58"/>
    </row>
    <row r="76">
      <c r="A76" s="54" t="s">
        <v>69</v>
      </c>
      <c r="B76" s="71"/>
      <c r="C76" s="55">
        <f>C74+C72</f>
        <v>93000</v>
      </c>
      <c r="D76" s="56"/>
      <c r="E76" s="57"/>
      <c r="F76" s="57"/>
      <c r="G76" s="57"/>
      <c r="H76" s="58"/>
      <c r="I76" s="57"/>
      <c r="J76" s="56"/>
      <c r="K76" s="54" t="s">
        <v>69</v>
      </c>
      <c r="L76" s="71"/>
      <c r="M76" s="55">
        <f>M74+M72</f>
        <v>2511000</v>
      </c>
      <c r="N76" s="56"/>
      <c r="O76" s="57"/>
      <c r="P76" s="57"/>
      <c r="Q76" s="58"/>
      <c r="R76" s="58"/>
      <c r="S76" s="54" t="s">
        <v>69</v>
      </c>
      <c r="T76" s="71"/>
      <c r="U76" s="62">
        <f>U74+U72</f>
        <v>6742500</v>
      </c>
      <c r="V76" s="56"/>
      <c r="W76" s="58"/>
      <c r="X76" s="57"/>
      <c r="Y76" s="58"/>
    </row>
    <row r="77">
      <c r="A77" s="54" t="s">
        <v>55</v>
      </c>
      <c r="B77" s="71"/>
      <c r="C77" s="77">
        <f>+C76-C69</f>
        <v>5000</v>
      </c>
      <c r="D77" s="56"/>
      <c r="E77" s="57"/>
      <c r="F77" s="57"/>
      <c r="G77" s="57"/>
      <c r="H77" s="58"/>
      <c r="I77" s="57"/>
      <c r="J77" s="56"/>
      <c r="K77" s="91" t="s">
        <v>55</v>
      </c>
      <c r="L77" s="71"/>
      <c r="M77" s="77">
        <f>+M76-M69</f>
        <v>135000</v>
      </c>
      <c r="N77" s="56"/>
      <c r="O77" s="57"/>
      <c r="P77" s="57"/>
      <c r="Q77" s="58"/>
      <c r="R77" s="58"/>
      <c r="S77" s="68" t="s">
        <v>55</v>
      </c>
      <c r="T77" s="71"/>
      <c r="U77" s="78">
        <f>+U76-U69</f>
        <v>362500</v>
      </c>
      <c r="V77" s="56"/>
      <c r="W77" s="58"/>
      <c r="X77" s="57"/>
      <c r="Y77" s="58"/>
    </row>
    <row r="78">
      <c r="A78" s="70"/>
      <c r="B78" s="71"/>
      <c r="C78" s="71"/>
      <c r="D78" s="56"/>
      <c r="E78" s="57"/>
      <c r="F78" s="57"/>
      <c r="G78" s="57"/>
      <c r="H78" s="58"/>
      <c r="I78" s="57"/>
      <c r="J78" s="56"/>
      <c r="K78" s="58"/>
      <c r="L78" s="71"/>
      <c r="M78" s="71"/>
      <c r="N78" s="56"/>
      <c r="O78" s="57"/>
      <c r="P78" s="57"/>
      <c r="Q78" s="58"/>
      <c r="R78" s="58"/>
      <c r="S78" s="71"/>
      <c r="T78" s="71"/>
      <c r="U78" s="56"/>
      <c r="V78" s="95"/>
      <c r="W78" s="72"/>
      <c r="X78" s="70"/>
      <c r="Y78" s="72"/>
    </row>
    <row r="79">
      <c r="A79" s="8"/>
      <c r="B79" s="98"/>
      <c r="C79" s="98"/>
      <c r="D79" s="23"/>
      <c r="E79" s="84"/>
      <c r="F79" s="84"/>
      <c r="G79" s="84"/>
      <c r="H79" s="24"/>
      <c r="I79" s="84"/>
      <c r="J79" s="23"/>
      <c r="K79" s="24"/>
      <c r="L79" s="24"/>
      <c r="M79" s="98"/>
      <c r="N79" s="23"/>
      <c r="O79" s="84"/>
      <c r="P79" s="84"/>
      <c r="Q79" s="24"/>
      <c r="R79" s="24"/>
      <c r="S79" s="98"/>
      <c r="T79" s="23"/>
      <c r="U79" s="23"/>
      <c r="V79" s="99"/>
      <c r="W79" s="82"/>
      <c r="X79" s="100"/>
      <c r="Y79" s="82"/>
    </row>
    <row r="80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6"/>
      <c r="W80" s="97"/>
      <c r="X80" s="8"/>
      <c r="Y80" s="8"/>
    </row>
    <row r="81">
      <c r="A81" s="8"/>
      <c r="B81" s="9"/>
      <c r="C81" s="107">
        <f>+C96+C110+C122+C134</f>
        <v>3899750</v>
      </c>
      <c r="D81" s="9"/>
      <c r="E81" s="9"/>
      <c r="F81" s="9"/>
      <c r="G81" s="9"/>
      <c r="H81" s="9"/>
      <c r="I81" s="9"/>
      <c r="J81" s="84"/>
      <c r="K81" s="9"/>
      <c r="L81" s="9"/>
      <c r="M81" s="107">
        <f>+M96+M110+M122+M134</f>
        <v>740500</v>
      </c>
      <c r="N81" s="9"/>
      <c r="O81" s="9"/>
      <c r="P81" s="9"/>
      <c r="Q81" s="9"/>
      <c r="R81" s="9"/>
      <c r="S81" s="9"/>
      <c r="T81" s="9"/>
      <c r="U81" s="107">
        <f>+U96+U110+U122+U134</f>
        <v>1128500</v>
      </c>
      <c r="V81" s="96"/>
      <c r="W81" s="97"/>
      <c r="X81" s="8"/>
      <c r="Y81" s="8"/>
    </row>
    <row r="82">
      <c r="A82" s="8"/>
      <c r="B82" s="108"/>
      <c r="C82" s="108"/>
      <c r="D82" s="109"/>
      <c r="E82" s="110"/>
      <c r="F82" s="110"/>
      <c r="G82" s="110"/>
      <c r="H82" s="111"/>
      <c r="I82" s="110"/>
      <c r="J82" s="9"/>
      <c r="K82" s="108"/>
      <c r="L82" s="108"/>
      <c r="M82" s="109"/>
      <c r="N82" s="109"/>
      <c r="O82" s="110"/>
      <c r="P82" s="110"/>
      <c r="Q82" s="111"/>
      <c r="R82" s="111"/>
      <c r="S82" s="108"/>
      <c r="T82" s="108"/>
      <c r="U82" s="109"/>
      <c r="V82" s="112"/>
      <c r="W82" s="113"/>
      <c r="X82" s="114"/>
      <c r="Y82" s="113"/>
    </row>
    <row r="83">
      <c r="A83" s="115" t="s">
        <v>34</v>
      </c>
      <c r="B83" s="116" t="s">
        <v>83</v>
      </c>
      <c r="C83" s="117">
        <v>2029.0</v>
      </c>
      <c r="D83" s="33"/>
      <c r="E83" s="20"/>
      <c r="F83" s="20"/>
      <c r="G83" s="20"/>
      <c r="H83" s="34"/>
      <c r="I83" s="20"/>
      <c r="J83" s="20"/>
      <c r="K83" s="118" t="s">
        <v>34</v>
      </c>
      <c r="L83" s="116" t="s">
        <v>84</v>
      </c>
      <c r="M83" s="119"/>
      <c r="N83" s="33"/>
      <c r="O83" s="20"/>
      <c r="P83" s="20"/>
      <c r="Q83" s="34"/>
      <c r="R83" s="34"/>
      <c r="S83" s="118" t="s">
        <v>34</v>
      </c>
      <c r="T83" s="120" t="s">
        <v>85</v>
      </c>
      <c r="U83" s="121"/>
      <c r="V83" s="33"/>
      <c r="W83" s="34"/>
      <c r="X83" s="20"/>
      <c r="Y83" s="34"/>
    </row>
    <row r="84">
      <c r="A84" s="38"/>
      <c r="B84" s="39"/>
      <c r="C84" s="122" t="s">
        <v>38</v>
      </c>
      <c r="D84" s="123" t="s">
        <v>39</v>
      </c>
      <c r="E84" s="20"/>
      <c r="F84" s="20"/>
      <c r="G84" s="20"/>
      <c r="H84" s="34"/>
      <c r="I84" s="20"/>
      <c r="J84" s="20"/>
      <c r="K84" s="39"/>
      <c r="L84" s="39"/>
      <c r="M84" s="123" t="s">
        <v>38</v>
      </c>
      <c r="N84" s="123" t="s">
        <v>39</v>
      </c>
      <c r="O84" s="20"/>
      <c r="P84" s="20"/>
      <c r="Q84" s="34"/>
      <c r="R84" s="34"/>
      <c r="S84" s="39"/>
      <c r="T84" s="39"/>
      <c r="U84" s="123" t="s">
        <v>38</v>
      </c>
      <c r="V84" s="124" t="s">
        <v>39</v>
      </c>
      <c r="W84" s="34"/>
      <c r="X84" s="20"/>
      <c r="Y84" s="34"/>
    </row>
    <row r="85">
      <c r="A85" s="8"/>
      <c r="B85" s="44"/>
      <c r="C85" s="44"/>
      <c r="D85" s="45"/>
      <c r="E85" s="9"/>
      <c r="F85" s="9"/>
      <c r="G85" s="9"/>
      <c r="H85" s="46"/>
      <c r="I85" s="9"/>
      <c r="J85" s="9"/>
      <c r="K85" s="125"/>
      <c r="L85" s="44"/>
      <c r="M85" s="45"/>
      <c r="N85" s="45"/>
      <c r="O85" s="9"/>
      <c r="P85" s="9"/>
      <c r="Q85" s="46"/>
      <c r="R85" s="46"/>
      <c r="S85" s="125"/>
      <c r="T85" s="44"/>
      <c r="U85" s="45"/>
      <c r="V85" s="45"/>
      <c r="W85" s="46"/>
      <c r="X85" s="8"/>
      <c r="Y85" s="97"/>
    </row>
    <row r="86">
      <c r="A86" s="51" t="s">
        <v>40</v>
      </c>
      <c r="B86" s="4"/>
      <c r="C86" s="4"/>
      <c r="D86" s="4"/>
      <c r="E86" s="4"/>
      <c r="F86" s="4"/>
      <c r="G86" s="4"/>
      <c r="H86" s="4"/>
      <c r="I86" s="4"/>
      <c r="J86" s="51" t="s">
        <v>40</v>
      </c>
      <c r="K86" s="4"/>
      <c r="L86" s="4"/>
      <c r="M86" s="4"/>
      <c r="N86" s="4"/>
      <c r="O86" s="4"/>
      <c r="P86" s="4"/>
      <c r="Q86" s="4"/>
      <c r="R86" s="4"/>
      <c r="S86" s="51" t="s">
        <v>40</v>
      </c>
      <c r="T86" s="4"/>
      <c r="U86" s="4"/>
      <c r="V86" s="52"/>
      <c r="W86" s="53"/>
      <c r="X86" s="4"/>
      <c r="Y86" s="4"/>
    </row>
    <row r="87">
      <c r="A87" s="54" t="s">
        <v>41</v>
      </c>
      <c r="B87" s="55">
        <v>1.0</v>
      </c>
      <c r="C87" s="55">
        <f>+(115000+135000)/2</f>
        <v>125000</v>
      </c>
      <c r="D87" s="56" t="s">
        <v>42</v>
      </c>
      <c r="E87" s="57"/>
      <c r="F87" s="57"/>
      <c r="G87" s="57"/>
      <c r="H87" s="58"/>
      <c r="I87" s="126">
        <f>+H7-B88</f>
        <v>-150</v>
      </c>
      <c r="J87" s="57"/>
      <c r="K87" s="68" t="s">
        <v>41</v>
      </c>
      <c r="L87" s="55">
        <v>1.0</v>
      </c>
      <c r="M87" s="127">
        <f>+(115000+135000)/2</f>
        <v>125000</v>
      </c>
      <c r="N87" s="56" t="s">
        <v>42</v>
      </c>
      <c r="O87" s="57"/>
      <c r="P87" s="57"/>
      <c r="Q87" s="58"/>
      <c r="R87" s="58"/>
      <c r="S87" s="73" t="s">
        <v>41</v>
      </c>
      <c r="T87" s="69">
        <v>1.0</v>
      </c>
      <c r="U87" s="62">
        <f>+(115000+135000)/2</f>
        <v>125000</v>
      </c>
      <c r="V87" s="56" t="s">
        <v>42</v>
      </c>
      <c r="W87" s="58"/>
      <c r="X87" s="70"/>
      <c r="Y87" s="72"/>
    </row>
    <row r="88">
      <c r="A88" s="54" t="s">
        <v>43</v>
      </c>
      <c r="B88" s="55">
        <v>150.0</v>
      </c>
      <c r="C88" s="55">
        <f>+B88*C87</f>
        <v>18750000</v>
      </c>
      <c r="D88" s="56" t="s">
        <v>44</v>
      </c>
      <c r="E88" s="57"/>
      <c r="F88" s="57"/>
      <c r="G88" s="57"/>
      <c r="H88" s="58"/>
      <c r="I88" s="57"/>
      <c r="J88" s="57"/>
      <c r="K88" s="68" t="s">
        <v>43</v>
      </c>
      <c r="L88" s="55">
        <v>14.0</v>
      </c>
      <c r="M88" s="127">
        <f>+L88*M87</f>
        <v>1750000</v>
      </c>
      <c r="N88" s="56" t="s">
        <v>44</v>
      </c>
      <c r="O88" s="57"/>
      <c r="P88" s="57"/>
      <c r="Q88" s="58"/>
      <c r="R88" s="58"/>
      <c r="S88" s="73" t="s">
        <v>43</v>
      </c>
      <c r="T88" s="69">
        <v>41.0</v>
      </c>
      <c r="U88" s="62">
        <f>+T88*U87</f>
        <v>5125000</v>
      </c>
      <c r="V88" s="56" t="s">
        <v>44</v>
      </c>
      <c r="W88" s="58"/>
      <c r="X88" s="70"/>
      <c r="Y88" s="72"/>
    </row>
    <row r="89">
      <c r="A89" s="70"/>
      <c r="B89" s="71"/>
      <c r="C89" s="71"/>
      <c r="D89" s="56"/>
      <c r="E89" s="57"/>
      <c r="F89" s="57"/>
      <c r="G89" s="57"/>
      <c r="H89" s="58"/>
      <c r="I89" s="57"/>
      <c r="J89" s="57"/>
      <c r="K89" s="73"/>
      <c r="L89" s="71"/>
      <c r="M89" s="56"/>
      <c r="N89" s="56"/>
      <c r="O89" s="57"/>
      <c r="P89" s="57"/>
      <c r="Q89" s="76">
        <f>+J7/L88</f>
        <v>0</v>
      </c>
      <c r="R89" s="58"/>
      <c r="S89" s="73"/>
      <c r="T89" s="71"/>
      <c r="U89" s="56"/>
      <c r="V89" s="56"/>
      <c r="W89" s="58"/>
      <c r="X89" s="70"/>
      <c r="Y89" s="72"/>
    </row>
    <row r="90">
      <c r="A90" s="54" t="s">
        <v>45</v>
      </c>
      <c r="B90" s="55">
        <v>1.0</v>
      </c>
      <c r="C90" s="74">
        <v>300000.0</v>
      </c>
      <c r="D90" s="56" t="s">
        <v>46</v>
      </c>
      <c r="E90" s="57"/>
      <c r="F90" s="57"/>
      <c r="G90" s="57"/>
      <c r="H90" s="58"/>
      <c r="I90" s="57"/>
      <c r="J90" s="57"/>
      <c r="K90" s="68" t="s">
        <v>45</v>
      </c>
      <c r="L90" s="55">
        <v>1.0</v>
      </c>
      <c r="M90" s="128">
        <v>300000.0</v>
      </c>
      <c r="N90" s="56" t="s">
        <v>46</v>
      </c>
      <c r="O90" s="57"/>
      <c r="P90" s="57"/>
      <c r="Q90" s="58"/>
      <c r="R90" s="58"/>
      <c r="S90" s="73" t="s">
        <v>45</v>
      </c>
      <c r="T90" s="69">
        <v>1.0</v>
      </c>
      <c r="U90" s="75">
        <v>300000.0</v>
      </c>
      <c r="V90" s="56" t="s">
        <v>46</v>
      </c>
      <c r="W90" s="58"/>
      <c r="X90" s="70"/>
      <c r="Y90" s="72"/>
    </row>
    <row r="91">
      <c r="A91" s="54" t="s">
        <v>49</v>
      </c>
      <c r="B91" s="55">
        <f>+B88/7</f>
        <v>21.42857143</v>
      </c>
      <c r="C91" s="74">
        <f>+B91*C90</f>
        <v>6428571.429</v>
      </c>
      <c r="D91" s="56" t="s">
        <v>86</v>
      </c>
      <c r="E91" s="57"/>
      <c r="F91" s="57"/>
      <c r="G91" s="57"/>
      <c r="H91" s="58"/>
      <c r="I91" s="57"/>
      <c r="J91" s="57"/>
      <c r="K91" s="68" t="s">
        <v>49</v>
      </c>
      <c r="L91" s="55">
        <f>+L88/7</f>
        <v>2</v>
      </c>
      <c r="M91" s="128">
        <f>+L91*M90</f>
        <v>600000</v>
      </c>
      <c r="N91" s="56" t="s">
        <v>87</v>
      </c>
      <c r="O91" s="57"/>
      <c r="P91" s="57"/>
      <c r="Q91" s="58"/>
      <c r="R91" s="58"/>
      <c r="S91" s="73" t="s">
        <v>49</v>
      </c>
      <c r="T91" s="69">
        <f>+T88/7</f>
        <v>5.857142857</v>
      </c>
      <c r="U91" s="75">
        <f>+T91*U90</f>
        <v>1757142.857</v>
      </c>
      <c r="V91" s="56" t="s">
        <v>88</v>
      </c>
      <c r="W91" s="58"/>
      <c r="X91" s="70"/>
      <c r="Y91" s="72"/>
    </row>
    <row r="92">
      <c r="A92" s="70"/>
      <c r="B92" s="71"/>
      <c r="C92" s="71"/>
      <c r="D92" s="56"/>
      <c r="E92" s="57"/>
      <c r="F92" s="57"/>
      <c r="G92" s="57"/>
      <c r="H92" s="58"/>
      <c r="I92" s="57"/>
      <c r="J92" s="57"/>
      <c r="K92" s="73"/>
      <c r="L92" s="71"/>
      <c r="M92" s="56"/>
      <c r="N92" s="56"/>
      <c r="O92" s="57"/>
      <c r="P92" s="57"/>
      <c r="Q92" s="58"/>
      <c r="R92" s="58"/>
      <c r="S92" s="73"/>
      <c r="T92" s="71"/>
      <c r="U92" s="56"/>
      <c r="V92" s="56"/>
      <c r="W92" s="58"/>
      <c r="X92" s="70"/>
      <c r="Y92" s="72"/>
    </row>
    <row r="93">
      <c r="A93" s="54" t="s">
        <v>52</v>
      </c>
      <c r="B93" s="55">
        <f>(B88)-B91</f>
        <v>128.5714286</v>
      </c>
      <c r="C93" s="55">
        <f>+B93*C87</f>
        <v>16071428.57</v>
      </c>
      <c r="D93" s="56" t="s">
        <v>53</v>
      </c>
      <c r="E93" s="57"/>
      <c r="F93" s="57"/>
      <c r="G93" s="57"/>
      <c r="H93" s="58"/>
      <c r="I93" s="57"/>
      <c r="J93" s="57"/>
      <c r="K93" s="68" t="s">
        <v>52</v>
      </c>
      <c r="L93" s="55">
        <f>(L88)-L91</f>
        <v>12</v>
      </c>
      <c r="M93" s="127">
        <f>+L93*M87</f>
        <v>1500000</v>
      </c>
      <c r="N93" s="56" t="s">
        <v>53</v>
      </c>
      <c r="O93" s="57"/>
      <c r="P93" s="57"/>
      <c r="Q93" s="58"/>
      <c r="R93" s="58"/>
      <c r="S93" s="73" t="s">
        <v>52</v>
      </c>
      <c r="T93" s="69">
        <f>(T88)-T91</f>
        <v>35.14285714</v>
      </c>
      <c r="U93" s="62">
        <f>+T93*U87</f>
        <v>4392857.143</v>
      </c>
      <c r="V93" s="56" t="s">
        <v>53</v>
      </c>
      <c r="W93" s="58"/>
      <c r="X93" s="70"/>
      <c r="Y93" s="72"/>
    </row>
    <row r="94">
      <c r="A94" s="70"/>
      <c r="B94" s="71"/>
      <c r="C94" s="71"/>
      <c r="D94" s="56"/>
      <c r="E94" s="57"/>
      <c r="F94" s="57"/>
      <c r="G94" s="57"/>
      <c r="H94" s="58"/>
      <c r="I94" s="57"/>
      <c r="J94" s="57"/>
      <c r="K94" s="73"/>
      <c r="L94" s="71"/>
      <c r="M94" s="56"/>
      <c r="N94" s="56"/>
      <c r="O94" s="57"/>
      <c r="P94" s="57"/>
      <c r="Q94" s="58"/>
      <c r="R94" s="58"/>
      <c r="S94" s="73"/>
      <c r="T94" s="71"/>
      <c r="U94" s="56"/>
      <c r="V94" s="56"/>
      <c r="W94" s="58"/>
      <c r="X94" s="70"/>
      <c r="Y94" s="72"/>
    </row>
    <row r="95">
      <c r="A95" s="54" t="s">
        <v>54</v>
      </c>
      <c r="B95" s="71"/>
      <c r="C95" s="55">
        <f>C93+C91</f>
        <v>22500000</v>
      </c>
      <c r="D95" s="56"/>
      <c r="E95" s="57"/>
      <c r="F95" s="57"/>
      <c r="G95" s="57"/>
      <c r="H95" s="58"/>
      <c r="I95" s="57"/>
      <c r="J95" s="57"/>
      <c r="K95" s="68" t="s">
        <v>54</v>
      </c>
      <c r="L95" s="71"/>
      <c r="M95" s="127">
        <f>M93+M91</f>
        <v>2100000</v>
      </c>
      <c r="N95" s="56"/>
      <c r="O95" s="57"/>
      <c r="P95" s="57"/>
      <c r="Q95" s="58"/>
      <c r="R95" s="58"/>
      <c r="S95" s="73" t="s">
        <v>54</v>
      </c>
      <c r="T95" s="71"/>
      <c r="U95" s="62">
        <f>U93+U91</f>
        <v>6150000</v>
      </c>
      <c r="V95" s="56"/>
      <c r="W95" s="58"/>
      <c r="X95" s="70"/>
      <c r="Y95" s="72"/>
    </row>
    <row r="96">
      <c r="A96" s="54" t="s">
        <v>55</v>
      </c>
      <c r="B96" s="71"/>
      <c r="C96" s="77">
        <f>+C95-C88</f>
        <v>3750000</v>
      </c>
      <c r="D96" s="56"/>
      <c r="E96" s="57"/>
      <c r="F96" s="57"/>
      <c r="G96" s="57"/>
      <c r="H96" s="58"/>
      <c r="I96" s="57"/>
      <c r="J96" s="57"/>
      <c r="K96" s="68" t="s">
        <v>55</v>
      </c>
      <c r="L96" s="71"/>
      <c r="M96" s="129">
        <f>+M95-M88</f>
        <v>350000</v>
      </c>
      <c r="N96" s="56"/>
      <c r="O96" s="57"/>
      <c r="P96" s="57"/>
      <c r="Q96" s="58"/>
      <c r="R96" s="58"/>
      <c r="S96" s="73" t="s">
        <v>55</v>
      </c>
      <c r="T96" s="71"/>
      <c r="U96" s="78">
        <f>+U95-U88</f>
        <v>1025000</v>
      </c>
      <c r="V96" s="56"/>
      <c r="W96" s="58"/>
      <c r="X96" s="70"/>
      <c r="Y96" s="72"/>
    </row>
    <row r="97">
      <c r="A97" s="70"/>
      <c r="B97" s="71"/>
      <c r="C97" s="71"/>
      <c r="D97" s="56"/>
      <c r="E97" s="57"/>
      <c r="F97" s="57"/>
      <c r="G97" s="57"/>
      <c r="H97" s="58"/>
      <c r="I97" s="57"/>
      <c r="J97" s="57"/>
      <c r="K97" s="73"/>
      <c r="L97" s="71"/>
      <c r="M97" s="56"/>
      <c r="N97" s="56"/>
      <c r="O97" s="57"/>
      <c r="P97" s="57"/>
      <c r="Q97" s="58"/>
      <c r="R97" s="58"/>
      <c r="S97" s="73"/>
      <c r="T97" s="71"/>
      <c r="U97" s="56"/>
      <c r="V97" s="56"/>
      <c r="W97" s="58"/>
      <c r="X97" s="70"/>
      <c r="Y97" s="72"/>
    </row>
    <row r="98">
      <c r="A98" s="79" t="s">
        <v>89</v>
      </c>
      <c r="B98" s="71"/>
      <c r="C98" s="71"/>
      <c r="D98" s="56"/>
      <c r="E98" s="57"/>
      <c r="F98" s="57"/>
      <c r="G98" s="57"/>
      <c r="H98" s="58"/>
      <c r="I98" s="57"/>
      <c r="J98" s="57"/>
      <c r="K98" s="81" t="s">
        <v>90</v>
      </c>
      <c r="L98" s="71"/>
      <c r="M98" s="56"/>
      <c r="N98" s="56"/>
      <c r="O98" s="57"/>
      <c r="P98" s="57"/>
      <c r="Q98" s="58"/>
      <c r="R98" s="58"/>
      <c r="S98" s="81" t="s">
        <v>91</v>
      </c>
      <c r="T98" s="71"/>
      <c r="U98" s="56"/>
      <c r="V98" s="56"/>
      <c r="W98" s="58"/>
      <c r="X98" s="70"/>
      <c r="Y98" s="70"/>
    </row>
    <row r="99">
      <c r="A99" s="8"/>
      <c r="B99" s="44"/>
      <c r="C99" s="44"/>
      <c r="D99" s="45"/>
      <c r="E99" s="9"/>
      <c r="F99" s="9"/>
      <c r="G99" s="9"/>
      <c r="H99" s="46"/>
      <c r="I99" s="9"/>
      <c r="J99" s="9"/>
      <c r="K99" s="125"/>
      <c r="L99" s="44"/>
      <c r="M99" s="45"/>
      <c r="N99" s="45"/>
      <c r="O99" s="9"/>
      <c r="P99" s="9"/>
      <c r="Q99" s="46"/>
      <c r="R99" s="46"/>
      <c r="S99" s="125"/>
      <c r="T99" s="44"/>
      <c r="U99" s="45"/>
      <c r="V99" s="45"/>
      <c r="W99" s="46"/>
      <c r="X99" s="8"/>
      <c r="Y99" s="8"/>
    </row>
    <row r="100">
      <c r="A100" s="85" t="s">
        <v>59</v>
      </c>
      <c r="B100" s="86"/>
      <c r="C100" s="86"/>
      <c r="D100" s="86"/>
      <c r="E100" s="86"/>
      <c r="F100" s="86"/>
      <c r="G100" s="86"/>
      <c r="H100" s="86"/>
      <c r="I100" s="86"/>
      <c r="J100" s="85" t="s">
        <v>59</v>
      </c>
      <c r="K100" s="86"/>
      <c r="L100" s="86"/>
      <c r="M100" s="86"/>
      <c r="N100" s="86"/>
      <c r="O100" s="86"/>
      <c r="P100" s="86"/>
      <c r="Q100" s="86"/>
      <c r="R100" s="86"/>
      <c r="S100" s="85" t="s">
        <v>59</v>
      </c>
      <c r="T100" s="86"/>
      <c r="U100" s="86"/>
      <c r="V100" s="87"/>
      <c r="W100" s="88"/>
      <c r="X100" s="86"/>
      <c r="Y100" s="86"/>
    </row>
    <row r="101">
      <c r="A101" s="54" t="s">
        <v>60</v>
      </c>
      <c r="B101" s="55">
        <v>1.0</v>
      </c>
      <c r="C101" s="55">
        <v>62000.0</v>
      </c>
      <c r="D101" s="56"/>
      <c r="E101" s="57"/>
      <c r="F101" s="57"/>
      <c r="G101" s="57"/>
      <c r="H101" s="58"/>
      <c r="I101" s="57"/>
      <c r="J101" s="57"/>
      <c r="K101" s="68" t="s">
        <v>60</v>
      </c>
      <c r="L101" s="55">
        <v>1.0</v>
      </c>
      <c r="M101" s="127">
        <v>62000.0</v>
      </c>
      <c r="N101" s="56"/>
      <c r="O101" s="57"/>
      <c r="P101" s="57"/>
      <c r="Q101" s="58"/>
      <c r="R101" s="58"/>
      <c r="S101" s="73" t="s">
        <v>60</v>
      </c>
      <c r="T101" s="69">
        <v>1.0</v>
      </c>
      <c r="U101" s="62">
        <v>62000.0</v>
      </c>
      <c r="V101" s="56"/>
      <c r="W101" s="58"/>
      <c r="X101" s="70"/>
      <c r="Y101" s="70"/>
    </row>
    <row r="102">
      <c r="A102" s="54" t="s">
        <v>61</v>
      </c>
      <c r="B102" s="55">
        <v>23.0</v>
      </c>
      <c r="C102" s="55">
        <f>+B102*C101</f>
        <v>1426000</v>
      </c>
      <c r="D102" s="92" t="s">
        <v>92</v>
      </c>
      <c r="E102" s="28"/>
      <c r="F102" s="28"/>
      <c r="G102" s="28"/>
      <c r="H102" s="67"/>
      <c r="I102" s="57"/>
      <c r="J102" s="57"/>
      <c r="K102" s="68" t="s">
        <v>61</v>
      </c>
      <c r="L102" s="55">
        <v>193.0</v>
      </c>
      <c r="M102" s="127">
        <f>+L102*M101</f>
        <v>11966000</v>
      </c>
      <c r="N102" s="130" t="s">
        <v>93</v>
      </c>
      <c r="O102" s="28"/>
      <c r="P102" s="28"/>
      <c r="Q102" s="67"/>
      <c r="R102" s="58"/>
      <c r="S102" s="73" t="s">
        <v>61</v>
      </c>
      <c r="T102" s="69">
        <v>5.0</v>
      </c>
      <c r="U102" s="62">
        <f>+T102*U101</f>
        <v>310000</v>
      </c>
      <c r="V102" s="93" t="s">
        <v>94</v>
      </c>
      <c r="W102" s="58"/>
      <c r="X102" s="70"/>
      <c r="Y102" s="70"/>
    </row>
    <row r="103">
      <c r="A103" s="70"/>
      <c r="B103" s="71"/>
      <c r="C103" s="71"/>
      <c r="D103" s="56"/>
      <c r="E103" s="57"/>
      <c r="F103" s="57"/>
      <c r="G103" s="57"/>
      <c r="H103" s="58"/>
      <c r="I103" s="57"/>
      <c r="J103" s="57"/>
      <c r="K103" s="73"/>
      <c r="L103" s="71"/>
      <c r="M103" s="56"/>
      <c r="N103" s="56"/>
      <c r="O103" s="57"/>
      <c r="P103" s="57"/>
      <c r="Q103" s="58"/>
      <c r="R103" s="58"/>
      <c r="S103" s="73"/>
      <c r="T103" s="71"/>
      <c r="U103" s="56"/>
      <c r="V103" s="56"/>
      <c r="W103" s="58"/>
      <c r="X103" s="70"/>
      <c r="Y103" s="72"/>
    </row>
    <row r="104">
      <c r="A104" s="54" t="s">
        <v>65</v>
      </c>
      <c r="B104" s="55">
        <v>1.0</v>
      </c>
      <c r="C104" s="74">
        <v>55000.0</v>
      </c>
      <c r="D104" s="56"/>
      <c r="E104" s="57"/>
      <c r="F104" s="57"/>
      <c r="G104" s="57"/>
      <c r="H104" s="58"/>
      <c r="I104" s="57"/>
      <c r="J104" s="57"/>
      <c r="K104" s="68" t="s">
        <v>65</v>
      </c>
      <c r="L104" s="55">
        <v>1.0</v>
      </c>
      <c r="M104" s="128">
        <v>55000.0</v>
      </c>
      <c r="N104" s="56"/>
      <c r="O104" s="57"/>
      <c r="P104" s="57"/>
      <c r="Q104" s="58"/>
      <c r="R104" s="58"/>
      <c r="S104" s="73" t="s">
        <v>65</v>
      </c>
      <c r="T104" s="69">
        <v>1.0</v>
      </c>
      <c r="U104" s="75">
        <v>55000.0</v>
      </c>
      <c r="V104" s="56"/>
      <c r="W104" s="58"/>
      <c r="X104" s="70"/>
      <c r="Y104" s="72"/>
    </row>
    <row r="105">
      <c r="A105" s="54" t="s">
        <v>66</v>
      </c>
      <c r="B105" s="55">
        <f>+B102/4</f>
        <v>5.75</v>
      </c>
      <c r="C105" s="74">
        <f>+B105*C104</f>
        <v>316250</v>
      </c>
      <c r="D105" s="56"/>
      <c r="E105" s="57"/>
      <c r="F105" s="57"/>
      <c r="G105" s="57"/>
      <c r="H105" s="58"/>
      <c r="I105" s="57"/>
      <c r="J105" s="57"/>
      <c r="K105" s="68" t="s">
        <v>66</v>
      </c>
      <c r="L105" s="55">
        <f>+L102/4</f>
        <v>48.25</v>
      </c>
      <c r="M105" s="128">
        <f>+L105*M104</f>
        <v>2653750</v>
      </c>
      <c r="N105" s="56"/>
      <c r="O105" s="57"/>
      <c r="P105" s="57"/>
      <c r="Q105" s="58"/>
      <c r="R105" s="58"/>
      <c r="S105" s="73" t="s">
        <v>66</v>
      </c>
      <c r="T105" s="69">
        <f>+T102/4</f>
        <v>1.25</v>
      </c>
      <c r="U105" s="75">
        <f>+T105*U104</f>
        <v>68750</v>
      </c>
      <c r="V105" s="56"/>
      <c r="W105" s="58"/>
      <c r="X105" s="70"/>
      <c r="Y105" s="72"/>
    </row>
    <row r="106">
      <c r="A106" s="70"/>
      <c r="B106" s="71"/>
      <c r="C106" s="71"/>
      <c r="D106" s="56"/>
      <c r="E106" s="57"/>
      <c r="F106" s="57"/>
      <c r="G106" s="57"/>
      <c r="H106" s="58"/>
      <c r="I106" s="57"/>
      <c r="J106" s="57"/>
      <c r="K106" s="73"/>
      <c r="L106" s="71"/>
      <c r="M106" s="56"/>
      <c r="N106" s="56"/>
      <c r="O106" s="57"/>
      <c r="P106" s="57"/>
      <c r="Q106" s="58"/>
      <c r="R106" s="58"/>
      <c r="S106" s="73"/>
      <c r="T106" s="71"/>
      <c r="U106" s="56"/>
      <c r="V106" s="56"/>
      <c r="W106" s="58"/>
      <c r="X106" s="70"/>
      <c r="Y106" s="72"/>
    </row>
    <row r="107">
      <c r="A107" s="54" t="s">
        <v>68</v>
      </c>
      <c r="B107" s="55">
        <f>+B102-B105</f>
        <v>17.25</v>
      </c>
      <c r="C107" s="55">
        <f>+B107*C101</f>
        <v>1069500</v>
      </c>
      <c r="D107" s="56"/>
      <c r="E107" s="57"/>
      <c r="F107" s="57"/>
      <c r="G107" s="57"/>
      <c r="H107" s="58"/>
      <c r="I107" s="57"/>
      <c r="J107" s="57"/>
      <c r="K107" s="68" t="s">
        <v>68</v>
      </c>
      <c r="L107" s="55">
        <f>+L102-L105</f>
        <v>144.75</v>
      </c>
      <c r="M107" s="127">
        <f>+L107*M101</f>
        <v>8974500</v>
      </c>
      <c r="N107" s="56"/>
      <c r="O107" s="57"/>
      <c r="P107" s="57"/>
      <c r="Q107" s="58"/>
      <c r="R107" s="58"/>
      <c r="S107" s="73" t="s">
        <v>68</v>
      </c>
      <c r="T107" s="69">
        <f>+T102-T105</f>
        <v>3.75</v>
      </c>
      <c r="U107" s="62">
        <f>+T107*U101</f>
        <v>232500</v>
      </c>
      <c r="V107" s="56"/>
      <c r="W107" s="58"/>
      <c r="X107" s="70"/>
      <c r="Y107" s="72"/>
    </row>
    <row r="108">
      <c r="A108" s="70"/>
      <c r="B108" s="71"/>
      <c r="C108" s="71"/>
      <c r="D108" s="56"/>
      <c r="E108" s="57"/>
      <c r="F108" s="57"/>
      <c r="G108" s="57"/>
      <c r="H108" s="58"/>
      <c r="I108" s="57"/>
      <c r="J108" s="57"/>
      <c r="K108" s="73"/>
      <c r="L108" s="71"/>
      <c r="M108" s="56"/>
      <c r="N108" s="56"/>
      <c r="O108" s="57"/>
      <c r="P108" s="57"/>
      <c r="Q108" s="58"/>
      <c r="R108" s="58"/>
      <c r="S108" s="73"/>
      <c r="T108" s="71"/>
      <c r="U108" s="56"/>
      <c r="V108" s="56"/>
      <c r="W108" s="58"/>
      <c r="X108" s="70"/>
      <c r="Y108" s="72"/>
    </row>
    <row r="109">
      <c r="A109" s="54" t="s">
        <v>69</v>
      </c>
      <c r="B109" s="71"/>
      <c r="C109" s="55">
        <f>C107+C105</f>
        <v>1385750</v>
      </c>
      <c r="D109" s="56"/>
      <c r="E109" s="57"/>
      <c r="F109" s="57"/>
      <c r="G109" s="57"/>
      <c r="H109" s="58"/>
      <c r="I109" s="57"/>
      <c r="J109" s="57"/>
      <c r="K109" s="68" t="s">
        <v>69</v>
      </c>
      <c r="L109" s="71"/>
      <c r="M109" s="127">
        <f>M107+M105</f>
        <v>11628250</v>
      </c>
      <c r="N109" s="56"/>
      <c r="O109" s="57"/>
      <c r="P109" s="57"/>
      <c r="Q109" s="58"/>
      <c r="R109" s="58"/>
      <c r="S109" s="73" t="s">
        <v>69</v>
      </c>
      <c r="T109" s="71"/>
      <c r="U109" s="62">
        <f>U107+U105</f>
        <v>301250</v>
      </c>
      <c r="V109" s="56"/>
      <c r="W109" s="58"/>
      <c r="X109" s="70"/>
      <c r="Y109" s="72"/>
    </row>
    <row r="110">
      <c r="A110" s="54" t="s">
        <v>55</v>
      </c>
      <c r="B110" s="71"/>
      <c r="C110" s="77">
        <f>+C109-C102</f>
        <v>-40250</v>
      </c>
      <c r="D110" s="56"/>
      <c r="E110" s="57"/>
      <c r="F110" s="57"/>
      <c r="G110" s="57"/>
      <c r="H110" s="58"/>
      <c r="I110" s="57"/>
      <c r="J110" s="57"/>
      <c r="K110" s="68" t="s">
        <v>55</v>
      </c>
      <c r="L110" s="71"/>
      <c r="M110" s="129">
        <f>+M109-M102</f>
        <v>-337750</v>
      </c>
      <c r="N110" s="56"/>
      <c r="O110" s="57"/>
      <c r="P110" s="57"/>
      <c r="Q110" s="58"/>
      <c r="R110" s="58"/>
      <c r="S110" s="73" t="s">
        <v>55</v>
      </c>
      <c r="T110" s="71"/>
      <c r="U110" s="78">
        <f>+U109-U102</f>
        <v>-8750</v>
      </c>
      <c r="V110" s="56"/>
      <c r="W110" s="58"/>
      <c r="X110" s="70"/>
      <c r="Y110" s="72"/>
    </row>
    <row r="111">
      <c r="A111" s="8"/>
      <c r="B111" s="44"/>
      <c r="C111" s="44"/>
      <c r="D111" s="45"/>
      <c r="E111" s="9"/>
      <c r="F111" s="9"/>
      <c r="G111" s="9"/>
      <c r="H111" s="46"/>
      <c r="I111" s="9"/>
      <c r="J111" s="9"/>
      <c r="K111" s="125"/>
      <c r="L111" s="44"/>
      <c r="M111" s="45"/>
      <c r="N111" s="45"/>
      <c r="O111" s="9"/>
      <c r="P111" s="9"/>
      <c r="Q111" s="46"/>
      <c r="R111" s="46"/>
      <c r="S111" s="125"/>
      <c r="T111" s="44"/>
      <c r="U111" s="45"/>
      <c r="V111" s="45"/>
      <c r="W111" s="46"/>
      <c r="X111" s="8"/>
      <c r="Y111" s="97"/>
    </row>
    <row r="112">
      <c r="A112" s="51" t="s">
        <v>70</v>
      </c>
      <c r="B112" s="4"/>
      <c r="C112" s="4"/>
      <c r="D112" s="4"/>
      <c r="E112" s="4"/>
      <c r="F112" s="4"/>
      <c r="G112" s="4"/>
      <c r="H112" s="4"/>
      <c r="I112" s="4"/>
      <c r="J112" s="51" t="s">
        <v>70</v>
      </c>
      <c r="K112" s="4"/>
      <c r="L112" s="4"/>
      <c r="M112" s="4"/>
      <c r="N112" s="4"/>
      <c r="O112" s="4"/>
      <c r="P112" s="4"/>
      <c r="Q112" s="4"/>
      <c r="R112" s="4"/>
      <c r="S112" s="51" t="s">
        <v>70</v>
      </c>
      <c r="T112" s="4"/>
      <c r="U112" s="4"/>
      <c r="V112" s="52"/>
      <c r="W112" s="53"/>
      <c r="X112" s="4"/>
      <c r="Y112" s="4"/>
    </row>
    <row r="113">
      <c r="A113" s="54" t="s">
        <v>71</v>
      </c>
      <c r="B113" s="55">
        <v>1.0</v>
      </c>
      <c r="C113" s="55">
        <v>43000.0</v>
      </c>
      <c r="D113" s="56"/>
      <c r="E113" s="57"/>
      <c r="F113" s="57"/>
      <c r="G113" s="57"/>
      <c r="H113" s="58"/>
      <c r="I113" s="57"/>
      <c r="J113" s="57"/>
      <c r="K113" s="68" t="s">
        <v>71</v>
      </c>
      <c r="L113" s="55">
        <v>1.0</v>
      </c>
      <c r="M113" s="127">
        <v>43000.0</v>
      </c>
      <c r="N113" s="56"/>
      <c r="O113" s="57"/>
      <c r="P113" s="57"/>
      <c r="Q113" s="58"/>
      <c r="R113" s="58"/>
      <c r="S113" s="73" t="s">
        <v>71</v>
      </c>
      <c r="T113" s="69">
        <v>1.0</v>
      </c>
      <c r="U113" s="62">
        <v>43000.0</v>
      </c>
      <c r="V113" s="56"/>
      <c r="W113" s="58"/>
      <c r="X113" s="70"/>
      <c r="Y113" s="72"/>
    </row>
    <row r="114">
      <c r="A114" s="54" t="s">
        <v>72</v>
      </c>
      <c r="B114" s="55">
        <v>50.0</v>
      </c>
      <c r="C114" s="55">
        <f>+B114*C113</f>
        <v>2150000</v>
      </c>
      <c r="D114" s="56"/>
      <c r="E114" s="57"/>
      <c r="F114" s="57"/>
      <c r="G114" s="57"/>
      <c r="H114" s="58"/>
      <c r="I114" s="57"/>
      <c r="J114" s="57"/>
      <c r="K114" s="68" t="s">
        <v>72</v>
      </c>
      <c r="L114" s="55">
        <v>401.0</v>
      </c>
      <c r="M114" s="127">
        <f>+L114*M113</f>
        <v>17243000</v>
      </c>
      <c r="N114" s="56"/>
      <c r="O114" s="57"/>
      <c r="P114" s="57"/>
      <c r="Q114" s="58"/>
      <c r="R114" s="58"/>
      <c r="S114" s="73" t="s">
        <v>72</v>
      </c>
      <c r="T114" s="69">
        <v>63.0</v>
      </c>
      <c r="U114" s="62">
        <f>+T114*U113</f>
        <v>2709000</v>
      </c>
      <c r="V114" s="56"/>
      <c r="W114" s="58"/>
      <c r="X114" s="70"/>
      <c r="Y114" s="72"/>
    </row>
    <row r="115">
      <c r="A115" s="70"/>
      <c r="B115" s="71"/>
      <c r="C115" s="71"/>
      <c r="D115" s="56"/>
      <c r="E115" s="57"/>
      <c r="F115" s="57"/>
      <c r="G115" s="57"/>
      <c r="H115" s="58"/>
      <c r="I115" s="57"/>
      <c r="J115" s="57"/>
      <c r="K115" s="73"/>
      <c r="L115" s="71"/>
      <c r="M115" s="56"/>
      <c r="N115" s="56"/>
      <c r="O115" s="57"/>
      <c r="P115" s="57"/>
      <c r="Q115" s="58"/>
      <c r="R115" s="58"/>
      <c r="S115" s="73"/>
      <c r="T115" s="71"/>
      <c r="U115" s="56"/>
      <c r="V115" s="56"/>
      <c r="W115" s="58"/>
      <c r="X115" s="70"/>
      <c r="Y115" s="72"/>
    </row>
    <row r="116">
      <c r="A116" s="54" t="s">
        <v>73</v>
      </c>
      <c r="B116" s="55">
        <v>1.0</v>
      </c>
      <c r="C116" s="74">
        <v>46000.0</v>
      </c>
      <c r="D116" s="56"/>
      <c r="E116" s="57"/>
      <c r="F116" s="57"/>
      <c r="G116" s="57"/>
      <c r="H116" s="58"/>
      <c r="I116" s="57"/>
      <c r="J116" s="57"/>
      <c r="K116" s="68" t="s">
        <v>73</v>
      </c>
      <c r="L116" s="55">
        <v>1.0</v>
      </c>
      <c r="M116" s="128">
        <v>46000.0</v>
      </c>
      <c r="N116" s="56"/>
      <c r="O116" s="57"/>
      <c r="P116" s="57"/>
      <c r="Q116" s="58"/>
      <c r="R116" s="58"/>
      <c r="S116" s="73" t="s">
        <v>73</v>
      </c>
      <c r="T116" s="69">
        <v>1.0</v>
      </c>
      <c r="U116" s="75">
        <v>46000.0</v>
      </c>
      <c r="V116" s="56"/>
      <c r="W116" s="58"/>
      <c r="X116" s="70"/>
      <c r="Y116" s="72"/>
    </row>
    <row r="117">
      <c r="A117" s="54" t="s">
        <v>66</v>
      </c>
      <c r="B117" s="55">
        <f>+B114/4</f>
        <v>12.5</v>
      </c>
      <c r="C117" s="74">
        <f>+B117*C116</f>
        <v>575000</v>
      </c>
      <c r="D117" s="56"/>
      <c r="E117" s="57"/>
      <c r="F117" s="57"/>
      <c r="G117" s="57"/>
      <c r="H117" s="58"/>
      <c r="I117" s="57"/>
      <c r="J117" s="57"/>
      <c r="K117" s="68" t="s">
        <v>66</v>
      </c>
      <c r="L117" s="55">
        <f>+L114/4</f>
        <v>100.25</v>
      </c>
      <c r="M117" s="128">
        <f>+L117*M116</f>
        <v>4611500</v>
      </c>
      <c r="N117" s="56"/>
      <c r="O117" s="57"/>
      <c r="P117" s="57"/>
      <c r="Q117" s="58"/>
      <c r="R117" s="58"/>
      <c r="S117" s="73" t="s">
        <v>66</v>
      </c>
      <c r="T117" s="69">
        <f>+T114/4</f>
        <v>15.75</v>
      </c>
      <c r="U117" s="75">
        <f>+T117*U116</f>
        <v>724500</v>
      </c>
      <c r="V117" s="56"/>
      <c r="W117" s="58"/>
      <c r="X117" s="70"/>
      <c r="Y117" s="72"/>
    </row>
    <row r="118">
      <c r="A118" s="70"/>
      <c r="B118" s="71"/>
      <c r="C118" s="71"/>
      <c r="D118" s="56"/>
      <c r="E118" s="57"/>
      <c r="F118" s="57"/>
      <c r="G118" s="57"/>
      <c r="H118" s="58"/>
      <c r="I118" s="57"/>
      <c r="J118" s="57"/>
      <c r="K118" s="73"/>
      <c r="L118" s="71"/>
      <c r="M118" s="56"/>
      <c r="N118" s="56"/>
      <c r="O118" s="57"/>
      <c r="P118" s="57"/>
      <c r="Q118" s="58"/>
      <c r="R118" s="58"/>
      <c r="S118" s="73"/>
      <c r="T118" s="71"/>
      <c r="U118" s="56"/>
      <c r="V118" s="56"/>
      <c r="W118" s="58"/>
      <c r="X118" s="70"/>
      <c r="Y118" s="72"/>
    </row>
    <row r="119">
      <c r="A119" s="54" t="s">
        <v>74</v>
      </c>
      <c r="B119" s="55">
        <f>+B114-B117</f>
        <v>37.5</v>
      </c>
      <c r="C119" s="55">
        <f>+B119*C113</f>
        <v>1612500</v>
      </c>
      <c r="D119" s="56"/>
      <c r="E119" s="57"/>
      <c r="F119" s="57"/>
      <c r="G119" s="57"/>
      <c r="H119" s="58"/>
      <c r="I119" s="57"/>
      <c r="J119" s="57"/>
      <c r="K119" s="68" t="s">
        <v>74</v>
      </c>
      <c r="L119" s="55">
        <f>+L114-L117</f>
        <v>300.75</v>
      </c>
      <c r="M119" s="127">
        <f>+L119*M113</f>
        <v>12932250</v>
      </c>
      <c r="N119" s="56"/>
      <c r="O119" s="57"/>
      <c r="P119" s="57"/>
      <c r="Q119" s="58"/>
      <c r="R119" s="58"/>
      <c r="S119" s="73" t="s">
        <v>74</v>
      </c>
      <c r="T119" s="69">
        <f>+T114-T117</f>
        <v>47.25</v>
      </c>
      <c r="U119" s="62">
        <f>+T119*U113</f>
        <v>2031750</v>
      </c>
      <c r="V119" s="56"/>
      <c r="W119" s="58"/>
      <c r="X119" s="70"/>
      <c r="Y119" s="72"/>
    </row>
    <row r="120">
      <c r="A120" s="70"/>
      <c r="B120" s="71"/>
      <c r="C120" s="71"/>
      <c r="D120" s="56"/>
      <c r="E120" s="57"/>
      <c r="F120" s="57"/>
      <c r="G120" s="57"/>
      <c r="H120" s="58"/>
      <c r="I120" s="57"/>
      <c r="J120" s="57"/>
      <c r="K120" s="73"/>
      <c r="L120" s="71"/>
      <c r="M120" s="56"/>
      <c r="N120" s="56"/>
      <c r="O120" s="57"/>
      <c r="P120" s="57"/>
      <c r="Q120" s="58"/>
      <c r="R120" s="58"/>
      <c r="S120" s="73"/>
      <c r="T120" s="71"/>
      <c r="U120" s="56"/>
      <c r="V120" s="56"/>
      <c r="W120" s="58"/>
      <c r="X120" s="70"/>
      <c r="Y120" s="72"/>
    </row>
    <row r="121">
      <c r="A121" s="54" t="s">
        <v>69</v>
      </c>
      <c r="B121" s="71"/>
      <c r="C121" s="55">
        <f>C119+C117</f>
        <v>2187500</v>
      </c>
      <c r="D121" s="56"/>
      <c r="E121" s="57"/>
      <c r="F121" s="57"/>
      <c r="G121" s="57"/>
      <c r="H121" s="58"/>
      <c r="I121" s="57"/>
      <c r="J121" s="57"/>
      <c r="K121" s="68" t="s">
        <v>69</v>
      </c>
      <c r="L121" s="71"/>
      <c r="M121" s="127">
        <f>M119+M117</f>
        <v>17543750</v>
      </c>
      <c r="N121" s="56"/>
      <c r="O121" s="57"/>
      <c r="P121" s="57"/>
      <c r="Q121" s="58"/>
      <c r="R121" s="58"/>
      <c r="S121" s="73" t="s">
        <v>69</v>
      </c>
      <c r="T121" s="71"/>
      <c r="U121" s="62">
        <f>U119+U117</f>
        <v>2756250</v>
      </c>
      <c r="V121" s="56"/>
      <c r="W121" s="58"/>
      <c r="X121" s="70"/>
      <c r="Y121" s="72"/>
    </row>
    <row r="122">
      <c r="A122" s="54" t="s">
        <v>55</v>
      </c>
      <c r="B122" s="71"/>
      <c r="C122" s="77">
        <f>+C121-C114</f>
        <v>37500</v>
      </c>
      <c r="D122" s="56"/>
      <c r="E122" s="57"/>
      <c r="F122" s="57"/>
      <c r="G122" s="57"/>
      <c r="H122" s="58"/>
      <c r="I122" s="57"/>
      <c r="J122" s="57"/>
      <c r="K122" s="68" t="s">
        <v>55</v>
      </c>
      <c r="L122" s="71"/>
      <c r="M122" s="129">
        <f>+M121-M114</f>
        <v>300750</v>
      </c>
      <c r="N122" s="56"/>
      <c r="O122" s="57"/>
      <c r="P122" s="57"/>
      <c r="Q122" s="58"/>
      <c r="R122" s="58"/>
      <c r="S122" s="73" t="s">
        <v>55</v>
      </c>
      <c r="T122" s="71"/>
      <c r="U122" s="78">
        <f>+U121-U114</f>
        <v>47250</v>
      </c>
      <c r="V122" s="56"/>
      <c r="W122" s="58"/>
      <c r="X122" s="70"/>
      <c r="Y122" s="72"/>
    </row>
    <row r="123">
      <c r="A123" s="8"/>
      <c r="B123" s="44"/>
      <c r="C123" s="44"/>
      <c r="D123" s="45"/>
      <c r="E123" s="9"/>
      <c r="F123" s="9"/>
      <c r="G123" s="9"/>
      <c r="H123" s="46"/>
      <c r="I123" s="9"/>
      <c r="J123" s="9"/>
      <c r="K123" s="44"/>
      <c r="L123" s="44"/>
      <c r="M123" s="45"/>
      <c r="N123" s="45"/>
      <c r="O123" s="9"/>
      <c r="P123" s="9"/>
      <c r="Q123" s="46"/>
      <c r="R123" s="46"/>
      <c r="S123" s="44"/>
      <c r="T123" s="44"/>
      <c r="U123" s="45"/>
      <c r="V123" s="45"/>
      <c r="W123" s="46"/>
      <c r="X123" s="8"/>
      <c r="Y123" s="97"/>
    </row>
    <row r="124">
      <c r="A124" s="101" t="s">
        <v>75</v>
      </c>
      <c r="B124" s="4"/>
      <c r="C124" s="4"/>
      <c r="D124" s="4"/>
      <c r="E124" s="4"/>
      <c r="F124" s="4"/>
      <c r="G124" s="4"/>
      <c r="H124" s="4"/>
      <c r="I124" s="131"/>
      <c r="J124" s="132" t="s">
        <v>75</v>
      </c>
      <c r="K124" s="60"/>
      <c r="L124" s="4"/>
      <c r="M124" s="4"/>
      <c r="N124" s="4"/>
      <c r="O124" s="4"/>
      <c r="P124" s="4"/>
      <c r="Q124" s="4"/>
      <c r="R124" s="4"/>
      <c r="S124" s="102" t="s">
        <v>75</v>
      </c>
      <c r="T124" s="103"/>
      <c r="U124" s="4"/>
      <c r="V124" s="52"/>
      <c r="W124" s="53"/>
      <c r="X124" s="4"/>
      <c r="Y124" s="4"/>
    </row>
    <row r="125">
      <c r="A125" s="54" t="s">
        <v>76</v>
      </c>
      <c r="B125" s="55">
        <v>1.0</v>
      </c>
      <c r="C125" s="55">
        <v>44000.0</v>
      </c>
      <c r="D125" s="56"/>
      <c r="E125" s="57"/>
      <c r="F125" s="57"/>
      <c r="G125" s="57"/>
      <c r="H125" s="57"/>
      <c r="I125" s="56"/>
      <c r="J125" s="57"/>
      <c r="K125" s="61" t="s">
        <v>76</v>
      </c>
      <c r="L125" s="133">
        <v>1.0</v>
      </c>
      <c r="M125" s="127">
        <v>44000.0</v>
      </c>
      <c r="N125" s="56"/>
      <c r="O125" s="57"/>
      <c r="P125" s="57"/>
      <c r="Q125" s="58"/>
      <c r="R125" s="58"/>
      <c r="S125" s="73" t="s">
        <v>76</v>
      </c>
      <c r="T125" s="69">
        <v>1.0</v>
      </c>
      <c r="U125" s="62">
        <v>44000.0</v>
      </c>
      <c r="V125" s="56"/>
      <c r="W125" s="58"/>
      <c r="X125" s="70"/>
      <c r="Y125" s="72"/>
    </row>
    <row r="126">
      <c r="A126" s="54" t="s">
        <v>77</v>
      </c>
      <c r="B126" s="55">
        <f>12+49</f>
        <v>61</v>
      </c>
      <c r="C126" s="55">
        <f>+B126*C125</f>
        <v>2684000</v>
      </c>
      <c r="D126" s="56" t="s">
        <v>95</v>
      </c>
      <c r="E126" s="57"/>
      <c r="F126" s="57"/>
      <c r="G126" s="57"/>
      <c r="H126" s="57"/>
      <c r="I126" s="56"/>
      <c r="J126" s="57"/>
      <c r="K126" s="68" t="s">
        <v>77</v>
      </c>
      <c r="L126" s="133">
        <f>136+35</f>
        <v>171</v>
      </c>
      <c r="M126" s="127">
        <f>+L126*M125</f>
        <v>7524000</v>
      </c>
      <c r="N126" s="130" t="s">
        <v>96</v>
      </c>
      <c r="O126" s="28"/>
      <c r="P126" s="28"/>
      <c r="Q126" s="67"/>
      <c r="R126" s="58"/>
      <c r="S126" s="73" t="s">
        <v>77</v>
      </c>
      <c r="T126" s="69">
        <f>10+16</f>
        <v>26</v>
      </c>
      <c r="U126" s="62">
        <f>+T126*U125</f>
        <v>1144000</v>
      </c>
      <c r="V126" s="56" t="s">
        <v>97</v>
      </c>
      <c r="W126" s="58"/>
      <c r="X126" s="70"/>
      <c r="Y126" s="72"/>
    </row>
    <row r="127">
      <c r="A127" s="70"/>
      <c r="B127" s="71"/>
      <c r="C127" s="71"/>
      <c r="D127" s="56"/>
      <c r="E127" s="57"/>
      <c r="F127" s="57"/>
      <c r="G127" s="57"/>
      <c r="H127" s="57"/>
      <c r="I127" s="56"/>
      <c r="J127" s="57"/>
      <c r="K127" s="73"/>
      <c r="L127" s="58"/>
      <c r="M127" s="56"/>
      <c r="N127" s="56"/>
      <c r="O127" s="57"/>
      <c r="P127" s="57"/>
      <c r="Q127" s="58"/>
      <c r="R127" s="58"/>
      <c r="S127" s="73"/>
      <c r="T127" s="71"/>
      <c r="U127" s="56"/>
      <c r="V127" s="56"/>
      <c r="W127" s="58"/>
      <c r="X127" s="70"/>
      <c r="Y127" s="72"/>
    </row>
    <row r="128">
      <c r="A128" s="54" t="s">
        <v>81</v>
      </c>
      <c r="B128" s="55">
        <v>1.0</v>
      </c>
      <c r="C128" s="74">
        <v>54000.0</v>
      </c>
      <c r="D128" s="56"/>
      <c r="E128" s="57"/>
      <c r="F128" s="57"/>
      <c r="G128" s="57"/>
      <c r="H128" s="57"/>
      <c r="I128" s="56"/>
      <c r="J128" s="57"/>
      <c r="K128" s="68" t="s">
        <v>81</v>
      </c>
      <c r="L128" s="133">
        <v>1.0</v>
      </c>
      <c r="M128" s="128">
        <v>54000.0</v>
      </c>
      <c r="N128" s="56"/>
      <c r="O128" s="57"/>
      <c r="P128" s="57"/>
      <c r="Q128" s="58"/>
      <c r="R128" s="58"/>
      <c r="S128" s="73" t="s">
        <v>81</v>
      </c>
      <c r="T128" s="69">
        <v>1.0</v>
      </c>
      <c r="U128" s="75">
        <v>54000.0</v>
      </c>
      <c r="V128" s="56"/>
      <c r="W128" s="58"/>
      <c r="X128" s="70"/>
      <c r="Y128" s="72"/>
    </row>
    <row r="129">
      <c r="A129" s="54" t="s">
        <v>66</v>
      </c>
      <c r="B129" s="55">
        <f>+B126/4</f>
        <v>15.25</v>
      </c>
      <c r="C129" s="74">
        <f>+B129*C128</f>
        <v>823500</v>
      </c>
      <c r="D129" s="56"/>
      <c r="E129" s="57"/>
      <c r="F129" s="57"/>
      <c r="G129" s="57"/>
      <c r="H129" s="57"/>
      <c r="I129" s="56"/>
      <c r="J129" s="57"/>
      <c r="K129" s="68" t="s">
        <v>66</v>
      </c>
      <c r="L129" s="133">
        <f>+L126/4</f>
        <v>42.75</v>
      </c>
      <c r="M129" s="128">
        <f>+L129*M128</f>
        <v>2308500</v>
      </c>
      <c r="N129" s="56"/>
      <c r="O129" s="57"/>
      <c r="P129" s="57"/>
      <c r="Q129" s="58"/>
      <c r="R129" s="58"/>
      <c r="S129" s="73" t="s">
        <v>66</v>
      </c>
      <c r="T129" s="69">
        <f>+T126/4</f>
        <v>6.5</v>
      </c>
      <c r="U129" s="75">
        <f>+T129*U128</f>
        <v>351000</v>
      </c>
      <c r="V129" s="56"/>
      <c r="W129" s="58"/>
      <c r="X129" s="70"/>
      <c r="Y129" s="72"/>
    </row>
    <row r="130">
      <c r="A130" s="70"/>
      <c r="B130" s="71"/>
      <c r="C130" s="71"/>
      <c r="D130" s="56"/>
      <c r="E130" s="57"/>
      <c r="F130" s="57"/>
      <c r="G130" s="57"/>
      <c r="H130" s="57"/>
      <c r="I130" s="56"/>
      <c r="J130" s="57"/>
      <c r="K130" s="73"/>
      <c r="L130" s="58"/>
      <c r="M130" s="56"/>
      <c r="N130" s="56"/>
      <c r="O130" s="57"/>
      <c r="P130" s="57"/>
      <c r="Q130" s="58"/>
      <c r="R130" s="58"/>
      <c r="S130" s="73"/>
      <c r="T130" s="71"/>
      <c r="U130" s="56"/>
      <c r="V130" s="56"/>
      <c r="W130" s="58"/>
      <c r="X130" s="70"/>
      <c r="Y130" s="72"/>
    </row>
    <row r="131">
      <c r="A131" s="105" t="s">
        <v>82</v>
      </c>
      <c r="B131" s="55">
        <f>+B126-B129</f>
        <v>45.75</v>
      </c>
      <c r="C131" s="55">
        <f>+B131*C125</f>
        <v>2013000</v>
      </c>
      <c r="D131" s="56"/>
      <c r="E131" s="57"/>
      <c r="F131" s="57"/>
      <c r="G131" s="57"/>
      <c r="H131" s="57"/>
      <c r="I131" s="56"/>
      <c r="J131" s="57"/>
      <c r="K131" s="134" t="s">
        <v>82</v>
      </c>
      <c r="L131" s="133">
        <f>+L126-L129</f>
        <v>128.25</v>
      </c>
      <c r="M131" s="127">
        <f>+L131*M125</f>
        <v>5643000</v>
      </c>
      <c r="N131" s="56"/>
      <c r="O131" s="57"/>
      <c r="P131" s="57"/>
      <c r="Q131" s="58"/>
      <c r="R131" s="58"/>
      <c r="S131" s="105" t="s">
        <v>82</v>
      </c>
      <c r="T131" s="69">
        <f>+T126-T129</f>
        <v>19.5</v>
      </c>
      <c r="U131" s="62">
        <f>+T131*U125</f>
        <v>858000</v>
      </c>
      <c r="V131" s="56"/>
      <c r="W131" s="58"/>
      <c r="X131" s="70"/>
      <c r="Y131" s="72"/>
    </row>
    <row r="132">
      <c r="A132" s="70"/>
      <c r="B132" s="71"/>
      <c r="C132" s="71"/>
      <c r="D132" s="56"/>
      <c r="E132" s="57"/>
      <c r="F132" s="57"/>
      <c r="G132" s="57"/>
      <c r="H132" s="57"/>
      <c r="I132" s="56"/>
      <c r="J132" s="57"/>
      <c r="K132" s="73"/>
      <c r="L132" s="58"/>
      <c r="M132" s="56"/>
      <c r="N132" s="56"/>
      <c r="O132" s="57"/>
      <c r="P132" s="57"/>
      <c r="Q132" s="58"/>
      <c r="R132" s="58"/>
      <c r="S132" s="70"/>
      <c r="T132" s="71"/>
      <c r="U132" s="56"/>
      <c r="V132" s="56"/>
      <c r="W132" s="58"/>
      <c r="X132" s="70"/>
      <c r="Y132" s="72"/>
    </row>
    <row r="133">
      <c r="A133" s="54" t="s">
        <v>69</v>
      </c>
      <c r="B133" s="71"/>
      <c r="C133" s="55">
        <f>C131+C129</f>
        <v>2836500</v>
      </c>
      <c r="D133" s="56"/>
      <c r="E133" s="57"/>
      <c r="F133" s="57"/>
      <c r="G133" s="57"/>
      <c r="H133" s="57"/>
      <c r="I133" s="56"/>
      <c r="J133" s="57"/>
      <c r="K133" s="68" t="s">
        <v>69</v>
      </c>
      <c r="L133" s="58"/>
      <c r="M133" s="127">
        <f>M131+M129</f>
        <v>7951500</v>
      </c>
      <c r="N133" s="56"/>
      <c r="O133" s="57"/>
      <c r="P133" s="57"/>
      <c r="Q133" s="58"/>
      <c r="R133" s="58"/>
      <c r="S133" s="54" t="s">
        <v>69</v>
      </c>
      <c r="T133" s="71"/>
      <c r="U133" s="62">
        <f>U131+U129</f>
        <v>1209000</v>
      </c>
      <c r="V133" s="56"/>
      <c r="W133" s="58"/>
      <c r="X133" s="70"/>
      <c r="Y133" s="72"/>
    </row>
    <row r="134">
      <c r="A134" s="54" t="s">
        <v>55</v>
      </c>
      <c r="B134" s="71"/>
      <c r="C134" s="77">
        <f>+C133-C126</f>
        <v>152500</v>
      </c>
      <c r="D134" s="56"/>
      <c r="E134" s="57"/>
      <c r="F134" s="57"/>
      <c r="G134" s="57"/>
      <c r="H134" s="57"/>
      <c r="I134" s="56"/>
      <c r="J134" s="57"/>
      <c r="K134" s="68" t="s">
        <v>55</v>
      </c>
      <c r="L134" s="58"/>
      <c r="M134" s="129">
        <f>+M133-M126</f>
        <v>427500</v>
      </c>
      <c r="N134" s="56"/>
      <c r="O134" s="57"/>
      <c r="P134" s="57"/>
      <c r="Q134" s="58"/>
      <c r="R134" s="58"/>
      <c r="S134" s="73" t="s">
        <v>55</v>
      </c>
      <c r="T134" s="71"/>
      <c r="U134" s="78">
        <f>+U133-U126</f>
        <v>65000</v>
      </c>
      <c r="V134" s="56"/>
      <c r="W134" s="58"/>
      <c r="X134" s="70"/>
      <c r="Y134" s="72"/>
    </row>
    <row r="135">
      <c r="A135" s="8"/>
      <c r="B135" s="98"/>
      <c r="C135" s="98"/>
      <c r="D135" s="23"/>
      <c r="E135" s="84"/>
      <c r="F135" s="84"/>
      <c r="G135" s="84"/>
      <c r="H135" s="84"/>
      <c r="I135" s="23"/>
      <c r="J135" s="84"/>
      <c r="K135" s="83"/>
      <c r="L135" s="24"/>
      <c r="M135" s="23"/>
      <c r="N135" s="23"/>
      <c r="O135" s="84"/>
      <c r="P135" s="84"/>
      <c r="Q135" s="24"/>
      <c r="R135" s="24"/>
      <c r="S135" s="83"/>
      <c r="T135" s="98"/>
      <c r="U135" s="23"/>
      <c r="V135" s="23"/>
      <c r="W135" s="24"/>
      <c r="X135" s="100"/>
      <c r="Y135" s="82"/>
    </row>
    <row r="136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8"/>
      <c r="L136" s="9"/>
      <c r="M136" s="9"/>
      <c r="N136" s="9"/>
      <c r="O136" s="9"/>
      <c r="P136" s="9"/>
      <c r="Q136" s="9"/>
      <c r="R136" s="9"/>
      <c r="S136" s="8"/>
      <c r="T136" s="9"/>
      <c r="U136" s="9"/>
      <c r="V136" s="45"/>
      <c r="W136" s="46"/>
      <c r="X136" s="8"/>
      <c r="Y136" s="8"/>
    </row>
    <row r="137">
      <c r="A137" s="125"/>
      <c r="B137" s="111"/>
      <c r="C137" s="135">
        <f>+C151+C165+C178+C190</f>
        <v>736250</v>
      </c>
      <c r="D137" s="109"/>
      <c r="E137" s="110"/>
      <c r="F137" s="110"/>
      <c r="G137" s="110"/>
      <c r="H137" s="111"/>
      <c r="I137" s="48"/>
      <c r="J137" s="49"/>
      <c r="K137" s="136"/>
      <c r="L137" s="108"/>
      <c r="M137" s="135">
        <f>+M151+M165+M178+M190</f>
        <v>1422000</v>
      </c>
      <c r="N137" s="109"/>
      <c r="O137" s="110"/>
      <c r="P137" s="110"/>
      <c r="Q137" s="111"/>
      <c r="R137" s="111"/>
      <c r="S137" s="136"/>
      <c r="T137" s="108"/>
      <c r="U137" s="135">
        <f>+U151+U165+U178+U190</f>
        <v>2382750</v>
      </c>
      <c r="V137" s="109"/>
      <c r="W137" s="111"/>
      <c r="X137" s="114"/>
      <c r="Y137" s="113"/>
    </row>
    <row r="138">
      <c r="A138" s="118" t="s">
        <v>1</v>
      </c>
      <c r="B138" s="116" t="s">
        <v>98</v>
      </c>
      <c r="C138" s="137" t="str">
        <f>+B138</f>
        <v>2032
Units</v>
      </c>
      <c r="D138" s="33"/>
      <c r="E138" s="20"/>
      <c r="F138" s="20"/>
      <c r="G138" s="20"/>
      <c r="H138" s="34"/>
      <c r="I138" s="20"/>
      <c r="J138" s="20"/>
      <c r="K138" s="118" t="s">
        <v>34</v>
      </c>
      <c r="L138" s="116" t="s">
        <v>99</v>
      </c>
      <c r="M138" s="137">
        <v>2033.0</v>
      </c>
      <c r="N138" s="33"/>
      <c r="O138" s="20"/>
      <c r="P138" s="20"/>
      <c r="Q138" s="34"/>
      <c r="R138" s="34"/>
      <c r="S138" s="118" t="s">
        <v>1</v>
      </c>
      <c r="T138" s="116" t="s">
        <v>100</v>
      </c>
      <c r="U138" s="138">
        <v>2034.0</v>
      </c>
      <c r="V138" s="33"/>
      <c r="W138" s="34"/>
      <c r="X138" s="4"/>
      <c r="Y138" s="53"/>
    </row>
    <row r="139">
      <c r="A139" s="39"/>
      <c r="B139" s="39"/>
      <c r="C139" s="139" t="s">
        <v>38</v>
      </c>
      <c r="D139" s="140" t="s">
        <v>39</v>
      </c>
      <c r="E139" s="20"/>
      <c r="F139" s="20"/>
      <c r="G139" s="20"/>
      <c r="H139" s="34"/>
      <c r="I139" s="20"/>
      <c r="J139" s="20"/>
      <c r="K139" s="39"/>
      <c r="L139" s="39"/>
      <c r="M139" s="139" t="s">
        <v>38</v>
      </c>
      <c r="N139" s="140" t="s">
        <v>39</v>
      </c>
      <c r="O139" s="20"/>
      <c r="P139" s="20"/>
      <c r="Q139" s="34"/>
      <c r="R139" s="34"/>
      <c r="S139" s="39"/>
      <c r="T139" s="39"/>
      <c r="U139" s="123" t="s">
        <v>38</v>
      </c>
      <c r="V139" s="141" t="s">
        <v>39</v>
      </c>
      <c r="W139" s="34"/>
      <c r="X139" s="4"/>
      <c r="Y139" s="53"/>
    </row>
    <row r="140">
      <c r="A140" s="125"/>
      <c r="B140" s="46"/>
      <c r="C140" s="44"/>
      <c r="D140" s="45"/>
      <c r="E140" s="9"/>
      <c r="F140" s="9"/>
      <c r="G140" s="9"/>
      <c r="H140" s="46"/>
      <c r="I140" s="9"/>
      <c r="J140" s="9"/>
      <c r="K140" s="125"/>
      <c r="L140" s="44"/>
      <c r="M140" s="44"/>
      <c r="N140" s="45"/>
      <c r="O140" s="9"/>
      <c r="P140" s="9"/>
      <c r="Q140" s="46"/>
      <c r="R140" s="46"/>
      <c r="S140" s="125"/>
      <c r="T140" s="44"/>
      <c r="U140" s="45"/>
      <c r="V140" s="45"/>
      <c r="W140" s="46"/>
      <c r="X140" s="8"/>
      <c r="Y140" s="97"/>
    </row>
    <row r="141">
      <c r="A141" s="51" t="s">
        <v>40</v>
      </c>
      <c r="B141" s="4"/>
      <c r="C141" s="4"/>
      <c r="D141" s="4"/>
      <c r="E141" s="4"/>
      <c r="F141" s="4"/>
      <c r="G141" s="4"/>
      <c r="H141" s="4"/>
      <c r="I141" s="4"/>
      <c r="J141" s="51" t="s">
        <v>40</v>
      </c>
      <c r="K141" s="4"/>
      <c r="L141" s="4"/>
      <c r="M141" s="4"/>
      <c r="N141" s="4"/>
      <c r="O141" s="4"/>
      <c r="P141" s="4"/>
      <c r="Q141" s="4"/>
      <c r="R141" s="4"/>
      <c r="S141" s="51" t="s">
        <v>40</v>
      </c>
      <c r="T141" s="4"/>
      <c r="U141" s="4"/>
      <c r="V141" s="52"/>
      <c r="W141" s="53"/>
      <c r="X141" s="4"/>
      <c r="Y141" s="4"/>
    </row>
    <row r="142">
      <c r="A142" s="68" t="s">
        <v>41</v>
      </c>
      <c r="B142" s="133">
        <v>1.0</v>
      </c>
      <c r="C142" s="55">
        <f>+(115000+135000)/2</f>
        <v>125000</v>
      </c>
      <c r="D142" s="56" t="s">
        <v>42</v>
      </c>
      <c r="E142" s="57"/>
      <c r="F142" s="57"/>
      <c r="G142" s="57"/>
      <c r="H142" s="58"/>
      <c r="I142" s="57"/>
      <c r="J142" s="57"/>
      <c r="K142" s="68" t="s">
        <v>41</v>
      </c>
      <c r="L142" s="55">
        <v>1.0</v>
      </c>
      <c r="M142" s="55">
        <f>+(115000+135000)/2</f>
        <v>125000</v>
      </c>
      <c r="N142" s="56" t="s">
        <v>42</v>
      </c>
      <c r="O142" s="57"/>
      <c r="P142" s="57"/>
      <c r="Q142" s="58"/>
      <c r="R142" s="58"/>
      <c r="S142" s="73" t="s">
        <v>41</v>
      </c>
      <c r="T142" s="69">
        <v>1.0</v>
      </c>
      <c r="U142" s="62">
        <f>+(115000+135000)/2</f>
        <v>125000</v>
      </c>
      <c r="V142" s="56" t="s">
        <v>42</v>
      </c>
      <c r="W142" s="58"/>
      <c r="X142" s="70"/>
      <c r="Y142" s="72"/>
    </row>
    <row r="143">
      <c r="A143" s="68" t="s">
        <v>43</v>
      </c>
      <c r="B143" s="133">
        <v>39.0</v>
      </c>
      <c r="C143" s="55">
        <f>+B143*C142</f>
        <v>4875000</v>
      </c>
      <c r="D143" s="56" t="s">
        <v>44</v>
      </c>
      <c r="E143" s="57"/>
      <c r="F143" s="57"/>
      <c r="G143" s="57"/>
      <c r="H143" s="58"/>
      <c r="I143" s="57"/>
      <c r="J143" s="57"/>
      <c r="K143" s="68" t="s">
        <v>43</v>
      </c>
      <c r="L143" s="55">
        <v>50.0</v>
      </c>
      <c r="M143" s="55">
        <f>+L143*M142</f>
        <v>6250000</v>
      </c>
      <c r="N143" s="56" t="s">
        <v>44</v>
      </c>
      <c r="O143" s="57"/>
      <c r="P143" s="57"/>
      <c r="Q143" s="76">
        <f>+P7/L143</f>
        <v>0</v>
      </c>
      <c r="R143" s="58"/>
      <c r="S143" s="73" t="s">
        <v>43</v>
      </c>
      <c r="T143" s="69">
        <v>89.0</v>
      </c>
      <c r="U143" s="62">
        <f>+T143*U142</f>
        <v>11125000</v>
      </c>
      <c r="V143" s="56" t="s">
        <v>44</v>
      </c>
      <c r="W143" s="58"/>
      <c r="X143" s="70"/>
      <c r="Y143" s="72"/>
    </row>
    <row r="144">
      <c r="A144" s="73"/>
      <c r="B144" s="58"/>
      <c r="C144" s="71"/>
      <c r="D144" s="56"/>
      <c r="E144" s="57"/>
      <c r="F144" s="57"/>
      <c r="G144" s="57"/>
      <c r="H144" s="58"/>
      <c r="I144" s="57"/>
      <c r="J144" s="57"/>
      <c r="K144" s="73"/>
      <c r="L144" s="71"/>
      <c r="M144" s="71"/>
      <c r="N144" s="56"/>
      <c r="O144" s="57"/>
      <c r="P144" s="57"/>
      <c r="Q144" s="58"/>
      <c r="R144" s="58"/>
      <c r="S144" s="73"/>
      <c r="T144" s="71"/>
      <c r="U144" s="56"/>
      <c r="V144" s="56"/>
      <c r="W144" s="58"/>
      <c r="X144" s="70"/>
      <c r="Y144" s="72"/>
    </row>
    <row r="145">
      <c r="A145" s="68" t="s">
        <v>45</v>
      </c>
      <c r="B145" s="133">
        <v>1.0</v>
      </c>
      <c r="C145" s="74">
        <v>300000.0</v>
      </c>
      <c r="D145" s="56" t="s">
        <v>46</v>
      </c>
      <c r="E145" s="57"/>
      <c r="F145" s="57"/>
      <c r="G145" s="126">
        <f>+N7/B143</f>
        <v>0</v>
      </c>
      <c r="H145" s="58"/>
      <c r="I145" s="57"/>
      <c r="J145" s="57"/>
      <c r="K145" s="68" t="s">
        <v>45</v>
      </c>
      <c r="L145" s="55">
        <v>1.0</v>
      </c>
      <c r="M145" s="74">
        <v>300000.0</v>
      </c>
      <c r="N145" s="56" t="s">
        <v>46</v>
      </c>
      <c r="O145" s="57"/>
      <c r="P145" s="57"/>
      <c r="Q145" s="58"/>
      <c r="R145" s="58"/>
      <c r="S145" s="73" t="s">
        <v>45</v>
      </c>
      <c r="T145" s="69">
        <v>1.0</v>
      </c>
      <c r="U145" s="75">
        <v>300000.0</v>
      </c>
      <c r="V145" s="56" t="s">
        <v>46</v>
      </c>
      <c r="W145" s="58"/>
      <c r="X145" s="70"/>
      <c r="Y145" s="72"/>
    </row>
    <row r="146">
      <c r="A146" s="68" t="s">
        <v>49</v>
      </c>
      <c r="B146" s="133">
        <f>+B143/7</f>
        <v>5.571428571</v>
      </c>
      <c r="C146" s="74">
        <f>+B146*C145</f>
        <v>1671428.571</v>
      </c>
      <c r="D146" s="56" t="s">
        <v>48</v>
      </c>
      <c r="E146" s="57"/>
      <c r="F146" s="57"/>
      <c r="G146" s="57"/>
      <c r="H146" s="58"/>
      <c r="I146" s="57"/>
      <c r="J146" s="57"/>
      <c r="K146" s="68" t="s">
        <v>49</v>
      </c>
      <c r="L146" s="55">
        <f>+L143/7</f>
        <v>7.142857143</v>
      </c>
      <c r="M146" s="74">
        <f>+L146*M145</f>
        <v>2142857.143</v>
      </c>
      <c r="N146" s="56" t="s">
        <v>101</v>
      </c>
      <c r="O146" s="57"/>
      <c r="P146" s="57"/>
      <c r="Q146" s="58"/>
      <c r="R146" s="58"/>
      <c r="S146" s="73" t="s">
        <v>49</v>
      </c>
      <c r="T146" s="69">
        <f>+T143/7</f>
        <v>12.71428571</v>
      </c>
      <c r="U146" s="75">
        <f>+T146*U145</f>
        <v>3814285.714</v>
      </c>
      <c r="V146" s="56" t="s">
        <v>102</v>
      </c>
      <c r="W146" s="58"/>
      <c r="X146" s="70"/>
      <c r="Y146" s="72"/>
    </row>
    <row r="147">
      <c r="A147" s="73"/>
      <c r="B147" s="58"/>
      <c r="C147" s="71"/>
      <c r="D147" s="56"/>
      <c r="E147" s="57"/>
      <c r="F147" s="57"/>
      <c r="G147" s="57"/>
      <c r="H147" s="58"/>
      <c r="I147" s="57"/>
      <c r="J147" s="57"/>
      <c r="K147" s="73"/>
      <c r="L147" s="71"/>
      <c r="M147" s="71"/>
      <c r="N147" s="56"/>
      <c r="O147" s="57"/>
      <c r="P147" s="57"/>
      <c r="Q147" s="58"/>
      <c r="R147" s="58"/>
      <c r="S147" s="73"/>
      <c r="T147" s="71"/>
      <c r="U147" s="56"/>
      <c r="V147" s="56"/>
      <c r="W147" s="58"/>
      <c r="X147" s="70"/>
      <c r="Y147" s="72"/>
    </row>
    <row r="148">
      <c r="A148" s="68" t="s">
        <v>52</v>
      </c>
      <c r="B148" s="133">
        <f>(B143)-B146</f>
        <v>33.42857143</v>
      </c>
      <c r="C148" s="55">
        <f>+B148*C142</f>
        <v>4178571.429</v>
      </c>
      <c r="D148" s="56" t="s">
        <v>53</v>
      </c>
      <c r="E148" s="57"/>
      <c r="F148" s="57"/>
      <c r="G148" s="57"/>
      <c r="H148" s="58"/>
      <c r="I148" s="57"/>
      <c r="J148" s="57"/>
      <c r="K148" s="68" t="s">
        <v>52</v>
      </c>
      <c r="L148" s="55">
        <f>(L143)-L146</f>
        <v>42.85714286</v>
      </c>
      <c r="M148" s="55">
        <f>+L148*M142</f>
        <v>5357142.857</v>
      </c>
      <c r="N148" s="56" t="s">
        <v>53</v>
      </c>
      <c r="O148" s="57"/>
      <c r="P148" s="57"/>
      <c r="Q148" s="58"/>
      <c r="R148" s="58"/>
      <c r="S148" s="73" t="s">
        <v>52</v>
      </c>
      <c r="T148" s="69">
        <f>(T143)-T146</f>
        <v>76.28571429</v>
      </c>
      <c r="U148" s="62">
        <f>+T148*U142</f>
        <v>9535714.286</v>
      </c>
      <c r="V148" s="56" t="s">
        <v>53</v>
      </c>
      <c r="W148" s="58"/>
      <c r="X148" s="70"/>
      <c r="Y148" s="72"/>
    </row>
    <row r="149">
      <c r="A149" s="73"/>
      <c r="B149" s="58"/>
      <c r="C149" s="71"/>
      <c r="D149" s="56"/>
      <c r="E149" s="57"/>
      <c r="F149" s="57"/>
      <c r="G149" s="57"/>
      <c r="H149" s="58"/>
      <c r="I149" s="57"/>
      <c r="J149" s="57"/>
      <c r="K149" s="73"/>
      <c r="L149" s="71"/>
      <c r="M149" s="71"/>
      <c r="N149" s="56"/>
      <c r="O149" s="57"/>
      <c r="P149" s="57"/>
      <c r="Q149" s="58"/>
      <c r="R149" s="58"/>
      <c r="S149" s="73"/>
      <c r="T149" s="71"/>
      <c r="U149" s="56"/>
      <c r="V149" s="56"/>
      <c r="W149" s="58"/>
      <c r="X149" s="70"/>
      <c r="Y149" s="72"/>
    </row>
    <row r="150">
      <c r="A150" s="68" t="s">
        <v>54</v>
      </c>
      <c r="B150" s="58"/>
      <c r="C150" s="55">
        <f>C148+C146</f>
        <v>5850000</v>
      </c>
      <c r="D150" s="56"/>
      <c r="E150" s="57"/>
      <c r="F150" s="57"/>
      <c r="G150" s="57"/>
      <c r="H150" s="58"/>
      <c r="I150" s="57"/>
      <c r="J150" s="57"/>
      <c r="K150" s="68" t="s">
        <v>54</v>
      </c>
      <c r="L150" s="71"/>
      <c r="M150" s="55">
        <f>M148+M146</f>
        <v>7500000</v>
      </c>
      <c r="N150" s="56"/>
      <c r="O150" s="57"/>
      <c r="P150" s="57"/>
      <c r="Q150" s="58"/>
      <c r="R150" s="58"/>
      <c r="S150" s="73" t="s">
        <v>54</v>
      </c>
      <c r="T150" s="71"/>
      <c r="U150" s="62">
        <f>U148+U146</f>
        <v>13350000</v>
      </c>
      <c r="V150" s="56"/>
      <c r="W150" s="58"/>
      <c r="X150" s="70"/>
      <c r="Y150" s="72"/>
    </row>
    <row r="151">
      <c r="A151" s="68" t="s">
        <v>55</v>
      </c>
      <c r="B151" s="58"/>
      <c r="C151" s="77">
        <f>+C150-C143</f>
        <v>975000</v>
      </c>
      <c r="D151" s="56"/>
      <c r="E151" s="57"/>
      <c r="F151" s="57"/>
      <c r="G151" s="57"/>
      <c r="H151" s="58"/>
      <c r="I151" s="57"/>
      <c r="J151" s="57"/>
      <c r="K151" s="68" t="s">
        <v>55</v>
      </c>
      <c r="L151" s="71"/>
      <c r="M151" s="77">
        <f>+M150-M143</f>
        <v>1250000</v>
      </c>
      <c r="N151" s="56"/>
      <c r="O151" s="57"/>
      <c r="P151" s="57"/>
      <c r="Q151" s="58"/>
      <c r="R151" s="58"/>
      <c r="S151" s="73" t="s">
        <v>55</v>
      </c>
      <c r="T151" s="71"/>
      <c r="U151" s="78">
        <f>+U150-U143</f>
        <v>2225000</v>
      </c>
      <c r="V151" s="56"/>
      <c r="W151" s="58"/>
      <c r="X151" s="70"/>
      <c r="Y151" s="72"/>
    </row>
    <row r="152">
      <c r="A152" s="73"/>
      <c r="B152" s="58"/>
      <c r="C152" s="71"/>
      <c r="D152" s="56"/>
      <c r="E152" s="57"/>
      <c r="F152" s="57"/>
      <c r="G152" s="57"/>
      <c r="H152" s="58"/>
      <c r="I152" s="57"/>
      <c r="J152" s="57"/>
      <c r="K152" s="73"/>
      <c r="L152" s="71"/>
      <c r="M152" s="71"/>
      <c r="N152" s="56"/>
      <c r="O152" s="57"/>
      <c r="P152" s="57"/>
      <c r="Q152" s="58"/>
      <c r="R152" s="58"/>
      <c r="S152" s="73"/>
      <c r="T152" s="71"/>
      <c r="U152" s="56"/>
      <c r="V152" s="56"/>
      <c r="W152" s="58"/>
      <c r="X152" s="70"/>
      <c r="Y152" s="72"/>
    </row>
    <row r="153">
      <c r="A153" s="81" t="s">
        <v>103</v>
      </c>
      <c r="B153" s="58"/>
      <c r="C153" s="71"/>
      <c r="D153" s="56"/>
      <c r="E153" s="57"/>
      <c r="F153" s="57"/>
      <c r="G153" s="57"/>
      <c r="H153" s="58"/>
      <c r="I153" s="57"/>
      <c r="J153" s="57"/>
      <c r="K153" s="81" t="s">
        <v>104</v>
      </c>
      <c r="L153" s="71"/>
      <c r="M153" s="71"/>
      <c r="N153" s="56"/>
      <c r="O153" s="57"/>
      <c r="P153" s="57"/>
      <c r="Q153" s="58"/>
      <c r="R153" s="58"/>
      <c r="S153" s="81" t="s">
        <v>105</v>
      </c>
      <c r="T153" s="71"/>
      <c r="U153" s="56"/>
      <c r="V153" s="56"/>
      <c r="W153" s="58"/>
      <c r="X153" s="70"/>
      <c r="Y153" s="72"/>
    </row>
    <row r="154">
      <c r="A154" s="125"/>
      <c r="B154" s="46"/>
      <c r="C154" s="44"/>
      <c r="D154" s="45"/>
      <c r="E154" s="9"/>
      <c r="F154" s="9"/>
      <c r="G154" s="9"/>
      <c r="H154" s="46"/>
      <c r="I154" s="9"/>
      <c r="J154" s="9"/>
      <c r="K154" s="125"/>
      <c r="L154" s="44"/>
      <c r="M154" s="44"/>
      <c r="N154" s="45"/>
      <c r="O154" s="9"/>
      <c r="P154" s="9"/>
      <c r="Q154" s="46"/>
      <c r="R154" s="46"/>
      <c r="S154" s="125"/>
      <c r="T154" s="44"/>
      <c r="U154" s="45"/>
      <c r="V154" s="45"/>
      <c r="W154" s="46"/>
      <c r="X154" s="8"/>
      <c r="Y154" s="8"/>
    </row>
    <row r="155">
      <c r="A155" s="85" t="s">
        <v>59</v>
      </c>
      <c r="B155" s="86"/>
      <c r="C155" s="86"/>
      <c r="D155" s="86"/>
      <c r="E155" s="86"/>
      <c r="F155" s="86"/>
      <c r="G155" s="86"/>
      <c r="H155" s="86"/>
      <c r="I155" s="86"/>
      <c r="J155" s="85" t="s">
        <v>59</v>
      </c>
      <c r="K155" s="86"/>
      <c r="L155" s="86"/>
      <c r="M155" s="86"/>
      <c r="N155" s="86"/>
      <c r="O155" s="86"/>
      <c r="P155" s="86"/>
      <c r="Q155" s="86"/>
      <c r="R155" s="86"/>
      <c r="S155" s="85" t="s">
        <v>59</v>
      </c>
      <c r="T155" s="86"/>
      <c r="U155" s="86"/>
      <c r="V155" s="87"/>
      <c r="W155" s="88"/>
      <c r="X155" s="86"/>
      <c r="Y155" s="86"/>
    </row>
    <row r="156">
      <c r="A156" s="68" t="s">
        <v>60</v>
      </c>
      <c r="B156" s="133">
        <v>1.0</v>
      </c>
      <c r="C156" s="55">
        <v>62000.0</v>
      </c>
      <c r="D156" s="56"/>
      <c r="E156" s="57"/>
      <c r="F156" s="57"/>
      <c r="G156" s="57"/>
      <c r="H156" s="58"/>
      <c r="I156" s="57"/>
      <c r="J156" s="57"/>
      <c r="K156" s="68" t="s">
        <v>60</v>
      </c>
      <c r="L156" s="55">
        <v>1.0</v>
      </c>
      <c r="M156" s="55">
        <v>62000.0</v>
      </c>
      <c r="N156" s="56"/>
      <c r="O156" s="57"/>
      <c r="P156" s="57"/>
      <c r="Q156" s="58"/>
      <c r="R156" s="58"/>
      <c r="S156" s="73" t="s">
        <v>60</v>
      </c>
      <c r="T156" s="69">
        <v>1.0</v>
      </c>
      <c r="U156" s="62">
        <v>62000.0</v>
      </c>
      <c r="V156" s="56"/>
      <c r="W156" s="58"/>
      <c r="X156" s="70"/>
      <c r="Y156" s="70"/>
    </row>
    <row r="157">
      <c r="A157" s="68" t="s">
        <v>61</v>
      </c>
      <c r="B157" s="142">
        <v>307.0</v>
      </c>
      <c r="C157" s="55">
        <f>+B157*C156</f>
        <v>19034000</v>
      </c>
      <c r="D157" s="56" t="s">
        <v>106</v>
      </c>
      <c r="E157" s="57"/>
      <c r="F157" s="57"/>
      <c r="G157" s="57"/>
      <c r="H157" s="58"/>
      <c r="I157" s="57"/>
      <c r="J157" s="57"/>
      <c r="K157" s="68" t="s">
        <v>61</v>
      </c>
      <c r="L157" s="55">
        <v>76.0</v>
      </c>
      <c r="M157" s="55">
        <f>+L157*M156</f>
        <v>4712000</v>
      </c>
      <c r="N157" s="56" t="s">
        <v>107</v>
      </c>
      <c r="O157" s="57"/>
      <c r="P157" s="57"/>
      <c r="Q157" s="58"/>
      <c r="R157" s="58"/>
      <c r="S157" s="73" t="s">
        <v>61</v>
      </c>
      <c r="T157" s="69">
        <v>16.0</v>
      </c>
      <c r="U157" s="62">
        <f>+T157*U156</f>
        <v>992000</v>
      </c>
      <c r="V157" s="56" t="s">
        <v>108</v>
      </c>
      <c r="W157" s="58"/>
      <c r="X157" s="70"/>
      <c r="Y157" s="72"/>
    </row>
    <row r="158">
      <c r="A158" s="73"/>
      <c r="B158" s="58"/>
      <c r="C158" s="71"/>
      <c r="D158" s="56"/>
      <c r="E158" s="57"/>
      <c r="F158" s="57"/>
      <c r="G158" s="57"/>
      <c r="H158" s="58"/>
      <c r="I158" s="57"/>
      <c r="J158" s="57"/>
      <c r="K158" s="73"/>
      <c r="L158" s="71"/>
      <c r="M158" s="71"/>
      <c r="N158" s="56"/>
      <c r="O158" s="57"/>
      <c r="P158" s="57"/>
      <c r="Q158" s="58"/>
      <c r="R158" s="58"/>
      <c r="S158" s="73"/>
      <c r="T158" s="71"/>
      <c r="U158" s="56"/>
      <c r="V158" s="56"/>
      <c r="W158" s="58"/>
      <c r="X158" s="70"/>
      <c r="Y158" s="72"/>
    </row>
    <row r="159">
      <c r="A159" s="68" t="s">
        <v>65</v>
      </c>
      <c r="B159" s="133">
        <v>1.0</v>
      </c>
      <c r="C159" s="74">
        <v>55000.0</v>
      </c>
      <c r="D159" s="56"/>
      <c r="E159" s="57"/>
      <c r="F159" s="57"/>
      <c r="G159" s="57"/>
      <c r="H159" s="58"/>
      <c r="I159" s="57"/>
      <c r="J159" s="57"/>
      <c r="K159" s="68" t="s">
        <v>65</v>
      </c>
      <c r="L159" s="55">
        <v>1.0</v>
      </c>
      <c r="M159" s="74">
        <v>55000.0</v>
      </c>
      <c r="N159" s="56"/>
      <c r="O159" s="57"/>
      <c r="P159" s="57"/>
      <c r="Q159" s="58"/>
      <c r="R159" s="58"/>
      <c r="S159" s="73" t="s">
        <v>65</v>
      </c>
      <c r="T159" s="69">
        <v>1.0</v>
      </c>
      <c r="U159" s="75">
        <v>55000.0</v>
      </c>
      <c r="V159" s="56"/>
      <c r="W159" s="58"/>
      <c r="X159" s="70"/>
      <c r="Y159" s="72"/>
    </row>
    <row r="160">
      <c r="A160" s="68" t="s">
        <v>66</v>
      </c>
      <c r="B160" s="133">
        <f>+B157/4</f>
        <v>76.75</v>
      </c>
      <c r="C160" s="74">
        <f>+B160*C159</f>
        <v>4221250</v>
      </c>
      <c r="D160" s="56"/>
      <c r="E160" s="57"/>
      <c r="F160" s="57"/>
      <c r="G160" s="57"/>
      <c r="H160" s="58"/>
      <c r="I160" s="57"/>
      <c r="J160" s="57"/>
      <c r="K160" s="68" t="s">
        <v>66</v>
      </c>
      <c r="L160" s="55">
        <f>+L157/4</f>
        <v>19</v>
      </c>
      <c r="M160" s="74">
        <f>+L160*M159</f>
        <v>1045000</v>
      </c>
      <c r="N160" s="56"/>
      <c r="O160" s="57"/>
      <c r="P160" s="57"/>
      <c r="Q160" s="58"/>
      <c r="R160" s="58"/>
      <c r="S160" s="73" t="s">
        <v>66</v>
      </c>
      <c r="T160" s="69">
        <f>+T157/4</f>
        <v>4</v>
      </c>
      <c r="U160" s="75">
        <f>+T160*U159</f>
        <v>220000</v>
      </c>
      <c r="V160" s="56"/>
      <c r="W160" s="58"/>
      <c r="X160" s="70"/>
      <c r="Y160" s="72"/>
    </row>
    <row r="161">
      <c r="A161" s="73"/>
      <c r="B161" s="58"/>
      <c r="C161" s="71"/>
      <c r="D161" s="56"/>
      <c r="E161" s="57"/>
      <c r="F161" s="57"/>
      <c r="G161" s="57"/>
      <c r="H161" s="58"/>
      <c r="I161" s="57"/>
      <c r="J161" s="57"/>
      <c r="K161" s="73"/>
      <c r="L161" s="71"/>
      <c r="M161" s="71"/>
      <c r="N161" s="56"/>
      <c r="O161" s="57"/>
      <c r="P161" s="57"/>
      <c r="Q161" s="58"/>
      <c r="R161" s="58"/>
      <c r="S161" s="73"/>
      <c r="T161" s="71"/>
      <c r="U161" s="56"/>
      <c r="V161" s="56"/>
      <c r="W161" s="58"/>
      <c r="X161" s="70"/>
      <c r="Y161" s="72"/>
    </row>
    <row r="162">
      <c r="A162" s="68" t="s">
        <v>68</v>
      </c>
      <c r="B162" s="133">
        <f>+B157-B160</f>
        <v>230.25</v>
      </c>
      <c r="C162" s="55">
        <f>+B162*C156</f>
        <v>14275500</v>
      </c>
      <c r="D162" s="56"/>
      <c r="E162" s="57"/>
      <c r="F162" s="57"/>
      <c r="G162" s="57"/>
      <c r="H162" s="58"/>
      <c r="I162" s="57"/>
      <c r="J162" s="57"/>
      <c r="K162" s="68" t="s">
        <v>68</v>
      </c>
      <c r="L162" s="55">
        <f>+L157-L160</f>
        <v>57</v>
      </c>
      <c r="M162" s="55">
        <f>+L162*M156</f>
        <v>3534000</v>
      </c>
      <c r="N162" s="56"/>
      <c r="O162" s="57"/>
      <c r="P162" s="57"/>
      <c r="Q162" s="58"/>
      <c r="R162" s="58"/>
      <c r="S162" s="73" t="s">
        <v>68</v>
      </c>
      <c r="T162" s="69">
        <f>+T157-T160</f>
        <v>12</v>
      </c>
      <c r="U162" s="62">
        <f>+T162*U156</f>
        <v>744000</v>
      </c>
      <c r="V162" s="56"/>
      <c r="W162" s="58"/>
      <c r="X162" s="70"/>
      <c r="Y162" s="72"/>
    </row>
    <row r="163">
      <c r="A163" s="73"/>
      <c r="B163" s="58"/>
      <c r="C163" s="71"/>
      <c r="D163" s="56"/>
      <c r="E163" s="57"/>
      <c r="F163" s="57"/>
      <c r="G163" s="57"/>
      <c r="H163" s="58"/>
      <c r="I163" s="57"/>
      <c r="J163" s="57"/>
      <c r="K163" s="73"/>
      <c r="L163" s="71"/>
      <c r="M163" s="71"/>
      <c r="N163" s="56"/>
      <c r="O163" s="57"/>
      <c r="P163" s="57"/>
      <c r="Q163" s="58"/>
      <c r="R163" s="58"/>
      <c r="S163" s="73"/>
      <c r="T163" s="71"/>
      <c r="U163" s="56"/>
      <c r="V163" s="56"/>
      <c r="W163" s="58"/>
      <c r="X163" s="70"/>
      <c r="Y163" s="72"/>
    </row>
    <row r="164">
      <c r="A164" s="68" t="s">
        <v>69</v>
      </c>
      <c r="B164" s="58"/>
      <c r="C164" s="55">
        <f>C162+C160</f>
        <v>18496750</v>
      </c>
      <c r="D164" s="56"/>
      <c r="E164" s="57"/>
      <c r="F164" s="57"/>
      <c r="G164" s="57"/>
      <c r="H164" s="58"/>
      <c r="I164" s="57"/>
      <c r="J164" s="57"/>
      <c r="K164" s="68" t="s">
        <v>69</v>
      </c>
      <c r="L164" s="71"/>
      <c r="M164" s="55">
        <f>M162+M160</f>
        <v>4579000</v>
      </c>
      <c r="N164" s="56"/>
      <c r="O164" s="57"/>
      <c r="P164" s="57"/>
      <c r="Q164" s="58"/>
      <c r="R164" s="58"/>
      <c r="S164" s="73" t="s">
        <v>69</v>
      </c>
      <c r="T164" s="71"/>
      <c r="U164" s="62">
        <f>U162+U160</f>
        <v>964000</v>
      </c>
      <c r="V164" s="56"/>
      <c r="W164" s="58"/>
      <c r="X164" s="70"/>
      <c r="Y164" s="72"/>
    </row>
    <row r="165">
      <c r="A165" s="68" t="s">
        <v>55</v>
      </c>
      <c r="B165" s="58"/>
      <c r="C165" s="77">
        <f>+C164-C157</f>
        <v>-537250</v>
      </c>
      <c r="D165" s="56"/>
      <c r="E165" s="57"/>
      <c r="F165" s="57"/>
      <c r="G165" s="57"/>
      <c r="H165" s="58"/>
      <c r="I165" s="57"/>
      <c r="J165" s="57"/>
      <c r="K165" s="68" t="s">
        <v>55</v>
      </c>
      <c r="L165" s="71"/>
      <c r="M165" s="77">
        <f>+M164-M157</f>
        <v>-133000</v>
      </c>
      <c r="N165" s="56"/>
      <c r="O165" s="57"/>
      <c r="P165" s="57"/>
      <c r="Q165" s="58"/>
      <c r="R165" s="58"/>
      <c r="S165" s="73" t="s">
        <v>55</v>
      </c>
      <c r="T165" s="71"/>
      <c r="U165" s="78">
        <f>+U164-U157</f>
        <v>-28000</v>
      </c>
      <c r="V165" s="56"/>
      <c r="W165" s="58"/>
      <c r="X165" s="70"/>
      <c r="Y165" s="72"/>
    </row>
    <row r="166">
      <c r="A166" s="125"/>
      <c r="B166" s="46"/>
      <c r="C166" s="44"/>
      <c r="D166" s="45"/>
      <c r="E166" s="9"/>
      <c r="F166" s="9"/>
      <c r="G166" s="9"/>
      <c r="H166" s="46"/>
      <c r="I166" s="9"/>
      <c r="J166" s="9"/>
      <c r="K166" s="125"/>
      <c r="L166" s="44"/>
      <c r="M166" s="44"/>
      <c r="N166" s="45"/>
      <c r="O166" s="9"/>
      <c r="P166" s="9"/>
      <c r="Q166" s="46"/>
      <c r="R166" s="46"/>
      <c r="S166" s="125"/>
      <c r="T166" s="44"/>
      <c r="U166" s="45"/>
      <c r="V166" s="45"/>
      <c r="W166" s="46"/>
      <c r="X166" s="8"/>
      <c r="Y166" s="97"/>
    </row>
    <row r="167">
      <c r="A167" s="125"/>
      <c r="B167" s="46"/>
      <c r="C167" s="44"/>
      <c r="D167" s="45"/>
      <c r="E167" s="9"/>
      <c r="F167" s="9"/>
      <c r="G167" s="9"/>
      <c r="H167" s="46"/>
      <c r="I167" s="9"/>
      <c r="J167" s="9"/>
      <c r="K167" s="125"/>
      <c r="L167" s="44"/>
      <c r="M167" s="44"/>
      <c r="N167" s="45"/>
      <c r="O167" s="9"/>
      <c r="P167" s="9"/>
      <c r="Q167" s="46"/>
      <c r="R167" s="46"/>
      <c r="S167" s="125"/>
      <c r="T167" s="44"/>
      <c r="U167" s="45"/>
      <c r="V167" s="45"/>
      <c r="W167" s="46"/>
      <c r="X167" s="8"/>
      <c r="Y167" s="97"/>
    </row>
    <row r="168">
      <c r="A168" s="51" t="s">
        <v>70</v>
      </c>
      <c r="B168" s="4"/>
      <c r="C168" s="4"/>
      <c r="D168" s="4"/>
      <c r="E168" s="4"/>
      <c r="F168" s="4"/>
      <c r="G168" s="4"/>
      <c r="H168" s="4"/>
      <c r="I168" s="4"/>
      <c r="J168" s="51" t="s">
        <v>70</v>
      </c>
      <c r="K168" s="4"/>
      <c r="L168" s="4"/>
      <c r="M168" s="4"/>
      <c r="N168" s="4"/>
      <c r="O168" s="4"/>
      <c r="P168" s="4"/>
      <c r="Q168" s="4"/>
      <c r="R168" s="4"/>
      <c r="S168" s="51" t="s">
        <v>70</v>
      </c>
      <c r="T168" s="4"/>
      <c r="U168" s="4"/>
      <c r="V168" s="52"/>
      <c r="W168" s="53"/>
      <c r="X168" s="4"/>
      <c r="Y168" s="4"/>
    </row>
    <row r="169">
      <c r="A169" s="143" t="s">
        <v>71</v>
      </c>
      <c r="B169" s="144">
        <v>1.0</v>
      </c>
      <c r="C169" s="133">
        <v>43000.0</v>
      </c>
      <c r="D169" s="56"/>
      <c r="E169" s="57"/>
      <c r="F169" s="57"/>
      <c r="G169" s="57"/>
      <c r="H169" s="58"/>
      <c r="I169" s="57"/>
      <c r="J169" s="57"/>
      <c r="K169" s="68" t="s">
        <v>71</v>
      </c>
      <c r="L169" s="55">
        <v>1.0</v>
      </c>
      <c r="M169" s="55">
        <v>43000.0</v>
      </c>
      <c r="N169" s="56"/>
      <c r="O169" s="57"/>
      <c r="P169" s="57"/>
      <c r="Q169" s="58"/>
      <c r="R169" s="58"/>
      <c r="S169" s="73" t="s">
        <v>71</v>
      </c>
      <c r="T169" s="69">
        <v>1.0</v>
      </c>
      <c r="U169" s="62">
        <v>43000.0</v>
      </c>
      <c r="V169" s="56"/>
      <c r="W169" s="58"/>
      <c r="X169" s="70"/>
      <c r="Y169" s="72"/>
    </row>
    <row r="170">
      <c r="A170" s="143" t="s">
        <v>72</v>
      </c>
      <c r="B170" s="55">
        <v>198.0</v>
      </c>
      <c r="C170" s="133">
        <f>+B170*C169</f>
        <v>8514000</v>
      </c>
      <c r="D170" s="56"/>
      <c r="E170" s="57"/>
      <c r="F170" s="57"/>
      <c r="G170" s="57"/>
      <c r="H170" s="58"/>
      <c r="I170" s="57"/>
      <c r="J170" s="57"/>
      <c r="K170" s="68" t="s">
        <v>72</v>
      </c>
      <c r="L170" s="55">
        <v>130.0</v>
      </c>
      <c r="M170" s="55">
        <f>+L170*M169</f>
        <v>5590000</v>
      </c>
      <c r="N170" s="56"/>
      <c r="O170" s="57"/>
      <c r="P170" s="57"/>
      <c r="Q170" s="58"/>
      <c r="R170" s="58"/>
      <c r="S170" s="73" t="s">
        <v>72</v>
      </c>
      <c r="T170" s="69">
        <v>1.0</v>
      </c>
      <c r="U170" s="62">
        <f>+T170*U169</f>
        <v>43000</v>
      </c>
      <c r="V170" s="56"/>
      <c r="W170" s="58"/>
      <c r="X170" s="70"/>
      <c r="Y170" s="72"/>
    </row>
    <row r="171">
      <c r="A171" s="95"/>
      <c r="B171" s="71"/>
      <c r="C171" s="58"/>
      <c r="D171" s="56"/>
      <c r="E171" s="57"/>
      <c r="F171" s="57"/>
      <c r="G171" s="57"/>
      <c r="H171" s="58"/>
      <c r="I171" s="57"/>
      <c r="J171" s="57"/>
      <c r="K171" s="73"/>
      <c r="L171" s="71"/>
      <c r="M171" s="71"/>
      <c r="N171" s="56"/>
      <c r="O171" s="57"/>
      <c r="P171" s="57"/>
      <c r="Q171" s="58"/>
      <c r="R171" s="58"/>
      <c r="S171" s="73"/>
      <c r="T171" s="71"/>
      <c r="U171" s="56"/>
      <c r="V171" s="56"/>
      <c r="W171" s="58"/>
      <c r="X171" s="70"/>
      <c r="Y171" s="72"/>
    </row>
    <row r="172">
      <c r="A172" s="143" t="s">
        <v>73</v>
      </c>
      <c r="B172" s="55">
        <v>1.0</v>
      </c>
      <c r="C172" s="145">
        <v>46000.0</v>
      </c>
      <c r="D172" s="56"/>
      <c r="E172" s="57"/>
      <c r="F172" s="57"/>
      <c r="G172" s="57"/>
      <c r="H172" s="58"/>
      <c r="I172" s="57"/>
      <c r="J172" s="57"/>
      <c r="K172" s="68" t="s">
        <v>73</v>
      </c>
      <c r="L172" s="55">
        <v>1.0</v>
      </c>
      <c r="M172" s="74">
        <v>46000.0</v>
      </c>
      <c r="N172" s="56"/>
      <c r="O172" s="57"/>
      <c r="P172" s="57"/>
      <c r="Q172" s="58"/>
      <c r="R172" s="58"/>
      <c r="S172" s="73" t="s">
        <v>73</v>
      </c>
      <c r="T172" s="69">
        <v>1.0</v>
      </c>
      <c r="U172" s="75">
        <v>46000.0</v>
      </c>
      <c r="V172" s="56"/>
      <c r="W172" s="58"/>
      <c r="X172" s="70"/>
      <c r="Y172" s="72"/>
    </row>
    <row r="173">
      <c r="A173" s="143" t="s">
        <v>66</v>
      </c>
      <c r="B173" s="55">
        <f>+B170/4</f>
        <v>49.5</v>
      </c>
      <c r="C173" s="145">
        <f>+B173*C172</f>
        <v>2277000</v>
      </c>
      <c r="D173" s="56"/>
      <c r="E173" s="57"/>
      <c r="F173" s="57"/>
      <c r="G173" s="57"/>
      <c r="H173" s="58"/>
      <c r="I173" s="57"/>
      <c r="J173" s="57"/>
      <c r="K173" s="68" t="s">
        <v>66</v>
      </c>
      <c r="L173" s="55">
        <f>+L170/4</f>
        <v>32.5</v>
      </c>
      <c r="M173" s="74">
        <f>+L173*M172</f>
        <v>1495000</v>
      </c>
      <c r="N173" s="56"/>
      <c r="O173" s="57"/>
      <c r="P173" s="57"/>
      <c r="Q173" s="58"/>
      <c r="R173" s="58"/>
      <c r="S173" s="73" t="s">
        <v>66</v>
      </c>
      <c r="T173" s="69">
        <f>+T170/4</f>
        <v>0.25</v>
      </c>
      <c r="U173" s="75">
        <f>+T173*U172</f>
        <v>11500</v>
      </c>
      <c r="V173" s="56"/>
      <c r="W173" s="58"/>
      <c r="X173" s="70"/>
      <c r="Y173" s="72"/>
    </row>
    <row r="174">
      <c r="A174" s="95"/>
      <c r="B174" s="71"/>
      <c r="C174" s="58"/>
      <c r="D174" s="56"/>
      <c r="E174" s="57"/>
      <c r="F174" s="57"/>
      <c r="G174" s="57"/>
      <c r="H174" s="58"/>
      <c r="I174" s="57"/>
      <c r="J174" s="57"/>
      <c r="K174" s="73"/>
      <c r="L174" s="71"/>
      <c r="M174" s="71"/>
      <c r="N174" s="56"/>
      <c r="O174" s="57"/>
      <c r="P174" s="57"/>
      <c r="Q174" s="58"/>
      <c r="R174" s="58"/>
      <c r="S174" s="73"/>
      <c r="T174" s="71"/>
      <c r="U174" s="56"/>
      <c r="V174" s="56"/>
      <c r="W174" s="58"/>
      <c r="X174" s="70"/>
      <c r="Y174" s="72"/>
    </row>
    <row r="175">
      <c r="A175" s="143" t="s">
        <v>74</v>
      </c>
      <c r="B175" s="55">
        <f>+B170-B173</f>
        <v>148.5</v>
      </c>
      <c r="C175" s="133">
        <f>+B175*C169</f>
        <v>6385500</v>
      </c>
      <c r="D175" s="56"/>
      <c r="E175" s="57"/>
      <c r="F175" s="57"/>
      <c r="G175" s="57"/>
      <c r="H175" s="58"/>
      <c r="I175" s="57"/>
      <c r="J175" s="57"/>
      <c r="K175" s="68" t="s">
        <v>74</v>
      </c>
      <c r="L175" s="55">
        <f>+L170-L173</f>
        <v>97.5</v>
      </c>
      <c r="M175" s="55">
        <f>+L175*M169</f>
        <v>4192500</v>
      </c>
      <c r="N175" s="56"/>
      <c r="O175" s="57"/>
      <c r="P175" s="57"/>
      <c r="Q175" s="58"/>
      <c r="R175" s="58"/>
      <c r="S175" s="73" t="s">
        <v>74</v>
      </c>
      <c r="T175" s="69">
        <f>+T170-T173</f>
        <v>0.75</v>
      </c>
      <c r="U175" s="62">
        <f>+T175*U169</f>
        <v>32250</v>
      </c>
      <c r="V175" s="56"/>
      <c r="W175" s="58"/>
      <c r="X175" s="70"/>
      <c r="Y175" s="72"/>
    </row>
    <row r="176">
      <c r="A176" s="95"/>
      <c r="B176" s="71"/>
      <c r="C176" s="58"/>
      <c r="D176" s="56"/>
      <c r="E176" s="57"/>
      <c r="F176" s="57"/>
      <c r="G176" s="57"/>
      <c r="H176" s="58"/>
      <c r="I176" s="57"/>
      <c r="J176" s="57"/>
      <c r="K176" s="73"/>
      <c r="L176" s="71"/>
      <c r="M176" s="71"/>
      <c r="N176" s="56"/>
      <c r="O176" s="57"/>
      <c r="P176" s="57"/>
      <c r="Q176" s="58"/>
      <c r="R176" s="58"/>
      <c r="S176" s="73"/>
      <c r="T176" s="71"/>
      <c r="U176" s="56"/>
      <c r="V176" s="56"/>
      <c r="W176" s="58"/>
      <c r="X176" s="70"/>
      <c r="Y176" s="72"/>
    </row>
    <row r="177">
      <c r="A177" s="143" t="s">
        <v>69</v>
      </c>
      <c r="B177" s="71"/>
      <c r="C177" s="133">
        <f>C175+C173</f>
        <v>8662500</v>
      </c>
      <c r="D177" s="56"/>
      <c r="E177" s="57"/>
      <c r="F177" s="57"/>
      <c r="G177" s="57"/>
      <c r="H177" s="58"/>
      <c r="I177" s="57"/>
      <c r="J177" s="57"/>
      <c r="K177" s="68" t="s">
        <v>69</v>
      </c>
      <c r="L177" s="71"/>
      <c r="M177" s="55">
        <f>M175+M173</f>
        <v>5687500</v>
      </c>
      <c r="N177" s="56"/>
      <c r="O177" s="57"/>
      <c r="P177" s="57"/>
      <c r="Q177" s="58"/>
      <c r="R177" s="58"/>
      <c r="S177" s="73" t="s">
        <v>69</v>
      </c>
      <c r="T177" s="71"/>
      <c r="U177" s="62">
        <f>U175+U173</f>
        <v>43750</v>
      </c>
      <c r="V177" s="56"/>
      <c r="W177" s="58"/>
      <c r="X177" s="70"/>
      <c r="Y177" s="72"/>
    </row>
    <row r="178">
      <c r="A178" s="143" t="s">
        <v>55</v>
      </c>
      <c r="B178" s="71"/>
      <c r="C178" s="146">
        <f>+C177-C170</f>
        <v>148500</v>
      </c>
      <c r="D178" s="56"/>
      <c r="E178" s="57"/>
      <c r="F178" s="57"/>
      <c r="G178" s="57"/>
      <c r="H178" s="58"/>
      <c r="I178" s="57"/>
      <c r="J178" s="57"/>
      <c r="K178" s="68" t="s">
        <v>55</v>
      </c>
      <c r="L178" s="71"/>
      <c r="M178" s="77">
        <f>+M177-M170</f>
        <v>97500</v>
      </c>
      <c r="N178" s="56"/>
      <c r="O178" s="57"/>
      <c r="P178" s="57"/>
      <c r="Q178" s="58"/>
      <c r="R178" s="58"/>
      <c r="S178" s="73" t="s">
        <v>55</v>
      </c>
      <c r="T178" s="71"/>
      <c r="U178" s="78">
        <f>+U177-U170</f>
        <v>750</v>
      </c>
      <c r="V178" s="56"/>
      <c r="W178" s="58"/>
      <c r="X178" s="70"/>
      <c r="Y178" s="72"/>
    </row>
    <row r="179">
      <c r="A179" s="96"/>
      <c r="B179" s="44"/>
      <c r="C179" s="46"/>
      <c r="D179" s="45"/>
      <c r="E179" s="9"/>
      <c r="F179" s="9"/>
      <c r="G179" s="9"/>
      <c r="H179" s="46"/>
      <c r="I179" s="9"/>
      <c r="J179" s="9"/>
      <c r="K179" s="44"/>
      <c r="L179" s="44"/>
      <c r="M179" s="44"/>
      <c r="N179" s="45"/>
      <c r="O179" s="9"/>
      <c r="P179" s="9"/>
      <c r="Q179" s="46"/>
      <c r="R179" s="46"/>
      <c r="S179" s="44"/>
      <c r="T179" s="44"/>
      <c r="U179" s="45"/>
      <c r="V179" s="96"/>
      <c r="W179" s="97"/>
      <c r="X179" s="8"/>
      <c r="Y179" s="97"/>
    </row>
    <row r="180">
      <c r="A180" s="101" t="s">
        <v>75</v>
      </c>
      <c r="B180" s="147"/>
      <c r="C180" s="4"/>
      <c r="D180" s="4"/>
      <c r="E180" s="4"/>
      <c r="F180" s="4"/>
      <c r="G180" s="4"/>
      <c r="H180" s="4"/>
      <c r="I180" s="4"/>
      <c r="J180" s="148" t="s">
        <v>75</v>
      </c>
      <c r="K180" s="29"/>
      <c r="L180" s="4"/>
      <c r="M180" s="4"/>
      <c r="N180" s="4"/>
      <c r="O180" s="4"/>
      <c r="P180" s="4"/>
      <c r="Q180" s="4"/>
      <c r="R180" s="4"/>
      <c r="S180" s="102" t="s">
        <v>75</v>
      </c>
      <c r="T180" s="103"/>
      <c r="U180" s="4"/>
      <c r="V180" s="52"/>
      <c r="W180" s="53"/>
      <c r="X180" s="4"/>
      <c r="Y180" s="4"/>
    </row>
    <row r="181">
      <c r="A181" s="143" t="s">
        <v>76</v>
      </c>
      <c r="B181" s="55">
        <v>1.0</v>
      </c>
      <c r="C181" s="133">
        <v>44000.0</v>
      </c>
      <c r="D181" s="56"/>
      <c r="E181" s="57"/>
      <c r="F181" s="57"/>
      <c r="G181" s="57"/>
      <c r="H181" s="58"/>
      <c r="I181" s="57"/>
      <c r="J181" s="57"/>
      <c r="K181" s="61" t="s">
        <v>76</v>
      </c>
      <c r="L181" s="55">
        <v>1.0</v>
      </c>
      <c r="M181" s="55">
        <v>44000.0</v>
      </c>
      <c r="N181" s="56"/>
      <c r="O181" s="57"/>
      <c r="P181" s="57"/>
      <c r="Q181" s="58"/>
      <c r="R181" s="58"/>
      <c r="S181" s="73" t="s">
        <v>76</v>
      </c>
      <c r="T181" s="69">
        <v>1.0</v>
      </c>
      <c r="U181" s="62">
        <v>44000.0</v>
      </c>
      <c r="V181" s="56"/>
      <c r="W181" s="58"/>
      <c r="X181" s="57"/>
      <c r="Y181" s="58"/>
    </row>
    <row r="182">
      <c r="A182" s="143" t="s">
        <v>77</v>
      </c>
      <c r="B182" s="55">
        <f>8+52</f>
        <v>60</v>
      </c>
      <c r="C182" s="133">
        <f>+B182*C181</f>
        <v>2640000</v>
      </c>
      <c r="D182" s="56" t="s">
        <v>109</v>
      </c>
      <c r="E182" s="57"/>
      <c r="F182" s="57"/>
      <c r="G182" s="57"/>
      <c r="H182" s="58"/>
      <c r="I182" s="57"/>
      <c r="J182" s="57"/>
      <c r="K182" s="68" t="s">
        <v>77</v>
      </c>
      <c r="L182" s="55">
        <f>7+76</f>
        <v>83</v>
      </c>
      <c r="M182" s="55">
        <f>+L182*M181</f>
        <v>3652000</v>
      </c>
      <c r="N182" s="56" t="s">
        <v>110</v>
      </c>
      <c r="O182" s="57"/>
      <c r="P182" s="57"/>
      <c r="Q182" s="58"/>
      <c r="R182" s="58"/>
      <c r="S182" s="73" t="s">
        <v>77</v>
      </c>
      <c r="T182" s="69">
        <f>15+59</f>
        <v>74</v>
      </c>
      <c r="U182" s="62">
        <f>+T182*U181</f>
        <v>3256000</v>
      </c>
      <c r="V182" s="56" t="s">
        <v>111</v>
      </c>
      <c r="W182" s="58"/>
      <c r="X182" s="57"/>
      <c r="Y182" s="58"/>
    </row>
    <row r="183">
      <c r="A183" s="95"/>
      <c r="B183" s="71"/>
      <c r="C183" s="58"/>
      <c r="D183" s="56"/>
      <c r="E183" s="57"/>
      <c r="F183" s="57"/>
      <c r="G183" s="57"/>
      <c r="H183" s="58"/>
      <c r="I183" s="57"/>
      <c r="J183" s="57"/>
      <c r="K183" s="73"/>
      <c r="L183" s="71"/>
      <c r="M183" s="71"/>
      <c r="N183" s="56"/>
      <c r="O183" s="57"/>
      <c r="P183" s="57"/>
      <c r="Q183" s="58"/>
      <c r="R183" s="58"/>
      <c r="S183" s="73"/>
      <c r="T183" s="71"/>
      <c r="U183" s="56"/>
      <c r="V183" s="56"/>
      <c r="W183" s="58"/>
      <c r="X183" s="57"/>
      <c r="Y183" s="58"/>
    </row>
    <row r="184">
      <c r="A184" s="143" t="s">
        <v>81</v>
      </c>
      <c r="B184" s="55">
        <v>1.0</v>
      </c>
      <c r="C184" s="145">
        <v>54000.0</v>
      </c>
      <c r="D184" s="56"/>
      <c r="E184" s="57"/>
      <c r="F184" s="57"/>
      <c r="G184" s="57"/>
      <c r="H184" s="58"/>
      <c r="I184" s="57"/>
      <c r="J184" s="57"/>
      <c r="K184" s="68" t="s">
        <v>81</v>
      </c>
      <c r="L184" s="55">
        <v>1.0</v>
      </c>
      <c r="M184" s="74">
        <v>54000.0</v>
      </c>
      <c r="N184" s="56"/>
      <c r="O184" s="57"/>
      <c r="P184" s="57"/>
      <c r="Q184" s="58"/>
      <c r="R184" s="58"/>
      <c r="S184" s="73" t="s">
        <v>81</v>
      </c>
      <c r="T184" s="69">
        <v>1.0</v>
      </c>
      <c r="U184" s="75">
        <v>54000.0</v>
      </c>
      <c r="V184" s="56"/>
      <c r="W184" s="58"/>
      <c r="X184" s="57"/>
      <c r="Y184" s="58"/>
    </row>
    <row r="185">
      <c r="A185" s="143" t="s">
        <v>66</v>
      </c>
      <c r="B185" s="55">
        <f>+B182/4</f>
        <v>15</v>
      </c>
      <c r="C185" s="145">
        <f>+B185*C184</f>
        <v>810000</v>
      </c>
      <c r="D185" s="56"/>
      <c r="E185" s="57"/>
      <c r="F185" s="57"/>
      <c r="G185" s="57"/>
      <c r="H185" s="58"/>
      <c r="I185" s="57"/>
      <c r="J185" s="57"/>
      <c r="K185" s="68" t="s">
        <v>66</v>
      </c>
      <c r="L185" s="55">
        <f>+L182/4</f>
        <v>20.75</v>
      </c>
      <c r="M185" s="74">
        <f>+L185*M184</f>
        <v>1120500</v>
      </c>
      <c r="N185" s="56"/>
      <c r="O185" s="57"/>
      <c r="P185" s="57"/>
      <c r="Q185" s="58"/>
      <c r="R185" s="58"/>
      <c r="S185" s="73" t="s">
        <v>66</v>
      </c>
      <c r="T185" s="69">
        <f>+T182/4</f>
        <v>18.5</v>
      </c>
      <c r="U185" s="75">
        <f>+T185*U184</f>
        <v>999000</v>
      </c>
      <c r="V185" s="56"/>
      <c r="W185" s="58"/>
      <c r="X185" s="57"/>
      <c r="Y185" s="58"/>
    </row>
    <row r="186">
      <c r="A186" s="95"/>
      <c r="B186" s="71"/>
      <c r="C186" s="58"/>
      <c r="D186" s="56"/>
      <c r="E186" s="57"/>
      <c r="F186" s="57"/>
      <c r="G186" s="57"/>
      <c r="H186" s="58"/>
      <c r="I186" s="57"/>
      <c r="J186" s="57"/>
      <c r="K186" s="73"/>
      <c r="L186" s="71"/>
      <c r="M186" s="71"/>
      <c r="N186" s="56"/>
      <c r="O186" s="57"/>
      <c r="P186" s="57"/>
      <c r="Q186" s="58"/>
      <c r="R186" s="58"/>
      <c r="S186" s="73"/>
      <c r="T186" s="71"/>
      <c r="U186" s="56"/>
      <c r="V186" s="56"/>
      <c r="W186" s="58"/>
      <c r="X186" s="57"/>
      <c r="Y186" s="58"/>
    </row>
    <row r="187">
      <c r="A187" s="105" t="s">
        <v>82</v>
      </c>
      <c r="B187" s="55">
        <f>+B182-B185</f>
        <v>45</v>
      </c>
      <c r="C187" s="133">
        <f>+B187*C181</f>
        <v>1980000</v>
      </c>
      <c r="D187" s="56"/>
      <c r="E187" s="57"/>
      <c r="F187" s="57"/>
      <c r="G187" s="57"/>
      <c r="H187" s="58"/>
      <c r="I187" s="57"/>
      <c r="J187" s="57"/>
      <c r="K187" s="134" t="s">
        <v>82</v>
      </c>
      <c r="L187" s="55">
        <f>+L182-L185</f>
        <v>62.25</v>
      </c>
      <c r="M187" s="55">
        <f>+L187*M181</f>
        <v>2739000</v>
      </c>
      <c r="N187" s="56"/>
      <c r="O187" s="57"/>
      <c r="P187" s="57"/>
      <c r="Q187" s="58"/>
      <c r="R187" s="58"/>
      <c r="S187" s="105" t="s">
        <v>82</v>
      </c>
      <c r="T187" s="69">
        <f>+T182-T185</f>
        <v>55.5</v>
      </c>
      <c r="U187" s="62">
        <f>+T187*U181</f>
        <v>2442000</v>
      </c>
      <c r="V187" s="56"/>
      <c r="W187" s="58"/>
      <c r="X187" s="57"/>
      <c r="Y187" s="58"/>
    </row>
    <row r="188">
      <c r="A188" s="70"/>
      <c r="B188" s="71"/>
      <c r="C188" s="58"/>
      <c r="D188" s="56"/>
      <c r="E188" s="57"/>
      <c r="F188" s="57"/>
      <c r="G188" s="57"/>
      <c r="H188" s="58"/>
      <c r="I188" s="57"/>
      <c r="J188" s="57"/>
      <c r="K188" s="73"/>
      <c r="L188" s="71"/>
      <c r="M188" s="71"/>
      <c r="N188" s="56"/>
      <c r="O188" s="57"/>
      <c r="P188" s="57"/>
      <c r="Q188" s="58"/>
      <c r="R188" s="58"/>
      <c r="S188" s="70"/>
      <c r="T188" s="71"/>
      <c r="U188" s="56"/>
      <c r="V188" s="56"/>
      <c r="W188" s="58"/>
      <c r="X188" s="57"/>
      <c r="Y188" s="58"/>
    </row>
    <row r="189">
      <c r="A189" s="54" t="s">
        <v>69</v>
      </c>
      <c r="B189" s="71"/>
      <c r="C189" s="133">
        <f>C187+C185</f>
        <v>2790000</v>
      </c>
      <c r="D189" s="56"/>
      <c r="E189" s="57"/>
      <c r="F189" s="57"/>
      <c r="G189" s="57"/>
      <c r="H189" s="58"/>
      <c r="I189" s="57"/>
      <c r="J189" s="57"/>
      <c r="K189" s="68" t="s">
        <v>69</v>
      </c>
      <c r="L189" s="71"/>
      <c r="M189" s="55">
        <f>M187+M185</f>
        <v>3859500</v>
      </c>
      <c r="N189" s="56"/>
      <c r="O189" s="57"/>
      <c r="P189" s="57"/>
      <c r="Q189" s="58"/>
      <c r="R189" s="58"/>
      <c r="S189" s="54" t="s">
        <v>69</v>
      </c>
      <c r="T189" s="71"/>
      <c r="U189" s="62">
        <f>U187+U185</f>
        <v>3441000</v>
      </c>
      <c r="V189" s="56"/>
      <c r="W189" s="58"/>
      <c r="X189" s="57"/>
      <c r="Y189" s="58"/>
    </row>
    <row r="190">
      <c r="A190" s="143" t="s">
        <v>55</v>
      </c>
      <c r="B190" s="71"/>
      <c r="C190" s="146">
        <f>+C189-C182</f>
        <v>150000</v>
      </c>
      <c r="D190" s="56"/>
      <c r="E190" s="57"/>
      <c r="F190" s="57"/>
      <c r="G190" s="57"/>
      <c r="H190" s="58"/>
      <c r="I190" s="57"/>
      <c r="J190" s="57"/>
      <c r="K190" s="68" t="s">
        <v>55</v>
      </c>
      <c r="L190" s="71"/>
      <c r="M190" s="77">
        <f>+M189-M182</f>
        <v>207500</v>
      </c>
      <c r="N190" s="56"/>
      <c r="O190" s="57"/>
      <c r="P190" s="57"/>
      <c r="Q190" s="58"/>
      <c r="R190" s="58"/>
      <c r="S190" s="73" t="s">
        <v>55</v>
      </c>
      <c r="T190" s="71"/>
      <c r="U190" s="78">
        <f>+U189-U182</f>
        <v>185000</v>
      </c>
      <c r="V190" s="56"/>
      <c r="W190" s="58"/>
      <c r="X190" s="57"/>
      <c r="Y190" s="58"/>
    </row>
    <row r="191">
      <c r="A191" s="95"/>
      <c r="B191" s="71"/>
      <c r="C191" s="58"/>
      <c r="D191" s="56"/>
      <c r="E191" s="57"/>
      <c r="F191" s="57"/>
      <c r="G191" s="57"/>
      <c r="H191" s="58"/>
      <c r="I191" s="57"/>
      <c r="J191" s="57"/>
      <c r="K191" s="71"/>
      <c r="L191" s="71"/>
      <c r="M191" s="71"/>
      <c r="N191" s="56"/>
      <c r="O191" s="57"/>
      <c r="P191" s="57"/>
      <c r="Q191" s="58"/>
      <c r="R191" s="58"/>
      <c r="S191" s="71"/>
      <c r="T191" s="71"/>
      <c r="U191" s="56"/>
      <c r="V191" s="95"/>
      <c r="W191" s="72"/>
      <c r="X191" s="70"/>
      <c r="Y191" s="72"/>
    </row>
    <row r="192">
      <c r="A192" s="99"/>
      <c r="B192" s="98"/>
      <c r="C192" s="24"/>
      <c r="D192" s="23"/>
      <c r="E192" s="84"/>
      <c r="F192" s="84"/>
      <c r="G192" s="84"/>
      <c r="H192" s="24"/>
      <c r="I192" s="84"/>
      <c r="J192" s="84"/>
      <c r="K192" s="98"/>
      <c r="L192" s="98"/>
      <c r="M192" s="98"/>
      <c r="N192" s="23"/>
      <c r="O192" s="84"/>
      <c r="P192" s="84"/>
      <c r="Q192" s="24"/>
      <c r="R192" s="24"/>
      <c r="S192" s="98"/>
      <c r="T192" s="98"/>
      <c r="U192" s="23"/>
      <c r="V192" s="99"/>
      <c r="W192" s="82"/>
      <c r="X192" s="100"/>
      <c r="Y192" s="82"/>
    </row>
    <row r="193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8"/>
      <c r="W193" s="8"/>
      <c r="X193" s="8"/>
      <c r="Y193" s="8"/>
    </row>
    <row r="194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8"/>
      <c r="W194" s="8"/>
      <c r="X194" s="8"/>
      <c r="Y194" s="8"/>
    </row>
    <row r="195">
      <c r="A195" s="8"/>
      <c r="B195" s="149"/>
      <c r="C195" s="150">
        <f>+C209+C223+C235+C247</f>
        <v>698750</v>
      </c>
      <c r="D195" s="48"/>
      <c r="E195" s="50"/>
      <c r="F195" s="50"/>
      <c r="G195" s="50"/>
      <c r="H195" s="4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8"/>
      <c r="W195" s="8"/>
      <c r="X195" s="8"/>
      <c r="Y195" s="8"/>
    </row>
    <row r="196">
      <c r="A196" s="115" t="s">
        <v>34</v>
      </c>
      <c r="B196" s="151">
        <v>2035.0</v>
      </c>
      <c r="C196" s="151">
        <f>+B196</f>
        <v>2035</v>
      </c>
      <c r="D196" s="33"/>
      <c r="E196" s="20"/>
      <c r="F196" s="20"/>
      <c r="G196" s="20"/>
      <c r="H196" s="2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8"/>
      <c r="W196" s="8"/>
      <c r="X196" s="8"/>
      <c r="Y196" s="8"/>
    </row>
    <row r="197">
      <c r="A197" s="38"/>
      <c r="B197" s="152" t="s">
        <v>112</v>
      </c>
      <c r="C197" s="152" t="s">
        <v>38</v>
      </c>
      <c r="D197" s="140" t="s">
        <v>39</v>
      </c>
      <c r="E197" s="20"/>
      <c r="F197" s="20"/>
      <c r="G197" s="20"/>
      <c r="H197" s="3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8"/>
      <c r="W197" s="8"/>
      <c r="X197" s="8"/>
      <c r="Y197" s="8"/>
    </row>
    <row r="198">
      <c r="A198" s="8"/>
      <c r="B198" s="44"/>
      <c r="C198" s="44"/>
      <c r="D198" s="45"/>
      <c r="E198" s="9"/>
      <c r="F198" s="9"/>
      <c r="G198" s="9"/>
      <c r="H198" s="46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8"/>
      <c r="W198" s="8"/>
      <c r="X198" s="8"/>
      <c r="Y198" s="8"/>
    </row>
    <row r="199">
      <c r="A199" s="153" t="s">
        <v>113</v>
      </c>
      <c r="B199" s="28"/>
      <c r="C199" s="28"/>
      <c r="D199" s="28"/>
      <c r="E199" s="28"/>
      <c r="F199" s="28"/>
      <c r="G199" s="28"/>
      <c r="H199" s="67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8"/>
      <c r="W199" s="8"/>
      <c r="X199" s="8"/>
      <c r="Y199" s="8"/>
    </row>
    <row r="200">
      <c r="A200" s="154" t="s">
        <v>41</v>
      </c>
      <c r="B200" s="155">
        <v>1.0</v>
      </c>
      <c r="C200" s="155">
        <f>+(115000+135000)/2</f>
        <v>125000</v>
      </c>
      <c r="D200" s="156" t="s">
        <v>42</v>
      </c>
      <c r="E200" s="57"/>
      <c r="F200" s="57"/>
      <c r="G200" s="157">
        <f>+T7/B201</f>
        <v>0</v>
      </c>
      <c r="H200" s="5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8"/>
      <c r="W200" s="8"/>
      <c r="X200" s="8"/>
      <c r="Y200" s="8"/>
    </row>
    <row r="201">
      <c r="A201" s="154" t="s">
        <v>43</v>
      </c>
      <c r="B201" s="155">
        <v>26.0</v>
      </c>
      <c r="C201" s="155">
        <f>+B201*C200</f>
        <v>3250000</v>
      </c>
      <c r="D201" s="156" t="s">
        <v>44</v>
      </c>
      <c r="E201" s="57"/>
      <c r="F201" s="57"/>
      <c r="G201" s="57"/>
      <c r="H201" s="5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8"/>
      <c r="W201" s="8"/>
      <c r="X201" s="8"/>
      <c r="Y201" s="8"/>
    </row>
    <row r="202">
      <c r="A202" s="70"/>
      <c r="B202" s="71"/>
      <c r="C202" s="71"/>
      <c r="D202" s="56"/>
      <c r="E202" s="57"/>
      <c r="F202" s="57"/>
      <c r="G202" s="57"/>
      <c r="H202" s="5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8"/>
      <c r="W202" s="8"/>
      <c r="X202" s="8"/>
      <c r="Y202" s="8"/>
    </row>
    <row r="203">
      <c r="A203" s="154" t="s">
        <v>45</v>
      </c>
      <c r="B203" s="155">
        <v>1.0</v>
      </c>
      <c r="C203" s="158">
        <v>300000.0</v>
      </c>
      <c r="D203" s="156" t="s">
        <v>46</v>
      </c>
      <c r="E203" s="57"/>
      <c r="F203" s="57"/>
      <c r="G203" s="57"/>
      <c r="H203" s="5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8"/>
      <c r="W203" s="8"/>
      <c r="X203" s="8"/>
      <c r="Y203" s="8"/>
    </row>
    <row r="204">
      <c r="A204" s="154" t="s">
        <v>49</v>
      </c>
      <c r="B204" s="155">
        <f>+B201/7</f>
        <v>3.714285714</v>
      </c>
      <c r="C204" s="158">
        <f>+B204*C203</f>
        <v>1114285.714</v>
      </c>
      <c r="D204" s="156" t="s">
        <v>114</v>
      </c>
      <c r="E204" s="57"/>
      <c r="F204" s="57"/>
      <c r="G204" s="57"/>
      <c r="H204" s="5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8"/>
      <c r="W204" s="8"/>
      <c r="X204" s="8"/>
      <c r="Y204" s="8"/>
    </row>
    <row r="205">
      <c r="A205" s="70"/>
      <c r="B205" s="71"/>
      <c r="C205" s="71"/>
      <c r="D205" s="56"/>
      <c r="E205" s="57"/>
      <c r="F205" s="57"/>
      <c r="G205" s="57"/>
      <c r="H205" s="5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8"/>
      <c r="W205" s="8"/>
      <c r="X205" s="8"/>
      <c r="Y205" s="8"/>
    </row>
    <row r="206">
      <c r="A206" s="154" t="s">
        <v>52</v>
      </c>
      <c r="B206" s="155">
        <f>(B201)-B204</f>
        <v>22.28571429</v>
      </c>
      <c r="C206" s="155">
        <f>+B206*C200</f>
        <v>2785714.286</v>
      </c>
      <c r="D206" s="156" t="s">
        <v>53</v>
      </c>
      <c r="E206" s="57"/>
      <c r="F206" s="57"/>
      <c r="G206" s="57"/>
      <c r="H206" s="5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8"/>
      <c r="W206" s="8"/>
      <c r="X206" s="8"/>
      <c r="Y206" s="8"/>
    </row>
    <row r="207">
      <c r="A207" s="70"/>
      <c r="B207" s="71"/>
      <c r="C207" s="71"/>
      <c r="D207" s="56"/>
      <c r="E207" s="57"/>
      <c r="F207" s="57"/>
      <c r="G207" s="57"/>
      <c r="H207" s="5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8"/>
      <c r="W207" s="8"/>
      <c r="X207" s="8"/>
      <c r="Y207" s="8"/>
    </row>
    <row r="208">
      <c r="A208" s="154" t="s">
        <v>54</v>
      </c>
      <c r="B208" s="71"/>
      <c r="C208" s="155">
        <f>C206+C204</f>
        <v>3900000</v>
      </c>
      <c r="D208" s="56"/>
      <c r="E208" s="57"/>
      <c r="F208" s="57"/>
      <c r="G208" s="57"/>
      <c r="H208" s="5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8"/>
      <c r="W208" s="8"/>
      <c r="X208" s="8"/>
      <c r="Y208" s="8"/>
    </row>
    <row r="209">
      <c r="A209" s="154" t="s">
        <v>55</v>
      </c>
      <c r="B209" s="71"/>
      <c r="C209" s="159">
        <f>+C208-C201</f>
        <v>650000</v>
      </c>
      <c r="D209" s="56"/>
      <c r="E209" s="57"/>
      <c r="F209" s="57"/>
      <c r="G209" s="57"/>
      <c r="H209" s="5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8"/>
      <c r="W209" s="8"/>
      <c r="X209" s="8"/>
      <c r="Y209" s="8"/>
    </row>
    <row r="210">
      <c r="A210" s="70"/>
      <c r="B210" s="71"/>
      <c r="C210" s="71"/>
      <c r="D210" s="56"/>
      <c r="E210" s="57"/>
      <c r="F210" s="57"/>
      <c r="G210" s="57"/>
      <c r="H210" s="5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8"/>
      <c r="W210" s="8"/>
      <c r="X210" s="8"/>
      <c r="Y210" s="8"/>
    </row>
    <row r="211">
      <c r="A211" s="160" t="s">
        <v>115</v>
      </c>
      <c r="B211" s="71"/>
      <c r="C211" s="71"/>
      <c r="D211" s="56"/>
      <c r="E211" s="57"/>
      <c r="F211" s="57"/>
      <c r="G211" s="57"/>
      <c r="H211" s="5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8"/>
      <c r="W211" s="8"/>
      <c r="X211" s="8"/>
      <c r="Y211" s="8"/>
    </row>
    <row r="212">
      <c r="A212" s="8"/>
      <c r="B212" s="44"/>
      <c r="C212" s="44"/>
      <c r="D212" s="45"/>
      <c r="E212" s="9"/>
      <c r="F212" s="9"/>
      <c r="G212" s="9"/>
      <c r="H212" s="46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8"/>
      <c r="W212" s="8"/>
      <c r="X212" s="8"/>
      <c r="Y212" s="8"/>
    </row>
    <row r="213">
      <c r="A213" s="161" t="s">
        <v>59</v>
      </c>
      <c r="B213" s="28"/>
      <c r="C213" s="28"/>
      <c r="D213" s="28"/>
      <c r="E213" s="28"/>
      <c r="F213" s="28"/>
      <c r="G213" s="28"/>
      <c r="H213" s="6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8"/>
      <c r="W213" s="8"/>
      <c r="X213" s="8"/>
      <c r="Y213" s="8"/>
    </row>
    <row r="214">
      <c r="A214" s="154" t="s">
        <v>60</v>
      </c>
      <c r="B214" s="155">
        <v>1.0</v>
      </c>
      <c r="C214" s="155">
        <v>62000.0</v>
      </c>
      <c r="D214" s="56"/>
      <c r="E214" s="57"/>
      <c r="F214" s="57"/>
      <c r="G214" s="57"/>
      <c r="H214" s="5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8"/>
      <c r="W214" s="8"/>
      <c r="X214" s="8"/>
      <c r="Y214" s="8"/>
    </row>
    <row r="215">
      <c r="A215" s="154" t="s">
        <v>61</v>
      </c>
      <c r="B215" s="155">
        <v>5.0</v>
      </c>
      <c r="C215" s="155">
        <f>+B215*C214</f>
        <v>310000</v>
      </c>
      <c r="D215" s="156" t="s">
        <v>94</v>
      </c>
      <c r="E215" s="57"/>
      <c r="F215" s="57"/>
      <c r="G215" s="57"/>
      <c r="H215" s="5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8"/>
      <c r="W215" s="8"/>
      <c r="X215" s="8"/>
      <c r="Y215" s="8"/>
    </row>
    <row r="216">
      <c r="A216" s="70"/>
      <c r="B216" s="71"/>
      <c r="C216" s="71"/>
      <c r="D216" s="56"/>
      <c r="E216" s="57"/>
      <c r="F216" s="57"/>
      <c r="G216" s="57"/>
      <c r="H216" s="5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8"/>
      <c r="W216" s="8"/>
      <c r="X216" s="8"/>
      <c r="Y216" s="8"/>
    </row>
    <row r="217">
      <c r="A217" s="154" t="s">
        <v>65</v>
      </c>
      <c r="B217" s="155">
        <v>1.0</v>
      </c>
      <c r="C217" s="158">
        <v>55000.0</v>
      </c>
      <c r="D217" s="56"/>
      <c r="E217" s="57"/>
      <c r="F217" s="57"/>
      <c r="G217" s="57"/>
      <c r="H217" s="5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8"/>
      <c r="W217" s="8"/>
      <c r="X217" s="8"/>
      <c r="Y217" s="8"/>
    </row>
    <row r="218">
      <c r="A218" s="154" t="s">
        <v>66</v>
      </c>
      <c r="B218" s="155">
        <f>+B215/4</f>
        <v>1.25</v>
      </c>
      <c r="C218" s="158">
        <f>+B218*C217</f>
        <v>68750</v>
      </c>
      <c r="D218" s="56"/>
      <c r="E218" s="57"/>
      <c r="F218" s="57"/>
      <c r="G218" s="57"/>
      <c r="H218" s="5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8"/>
      <c r="W218" s="8"/>
      <c r="X218" s="8"/>
      <c r="Y218" s="8"/>
    </row>
    <row r="219">
      <c r="A219" s="70"/>
      <c r="B219" s="71"/>
      <c r="C219" s="71"/>
      <c r="D219" s="56"/>
      <c r="E219" s="57"/>
      <c r="F219" s="57"/>
      <c r="G219" s="57"/>
      <c r="H219" s="5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8"/>
      <c r="W219" s="8"/>
      <c r="X219" s="8"/>
      <c r="Y219" s="8"/>
    </row>
    <row r="220">
      <c r="A220" s="154" t="s">
        <v>68</v>
      </c>
      <c r="B220" s="155">
        <f>+B215-B218</f>
        <v>3.75</v>
      </c>
      <c r="C220" s="155">
        <f>+B220*C214</f>
        <v>232500</v>
      </c>
      <c r="D220" s="56"/>
      <c r="E220" s="57"/>
      <c r="F220" s="57"/>
      <c r="G220" s="57"/>
      <c r="H220" s="5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8"/>
      <c r="W220" s="8"/>
      <c r="X220" s="8"/>
      <c r="Y220" s="8"/>
    </row>
    <row r="221">
      <c r="A221" s="70"/>
      <c r="B221" s="71"/>
      <c r="C221" s="71"/>
      <c r="D221" s="56"/>
      <c r="E221" s="57"/>
      <c r="F221" s="57"/>
      <c r="G221" s="57"/>
      <c r="H221" s="5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8"/>
      <c r="W221" s="8"/>
      <c r="X221" s="8"/>
      <c r="Y221" s="8"/>
    </row>
    <row r="222">
      <c r="A222" s="154" t="s">
        <v>69</v>
      </c>
      <c r="B222" s="71"/>
      <c r="C222" s="155">
        <f>C220+C218</f>
        <v>301250</v>
      </c>
      <c r="D222" s="56"/>
      <c r="E222" s="57"/>
      <c r="F222" s="57"/>
      <c r="G222" s="57"/>
      <c r="H222" s="5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8"/>
      <c r="W222" s="8"/>
      <c r="X222" s="8"/>
      <c r="Y222" s="8"/>
    </row>
    <row r="223">
      <c r="A223" s="154" t="s">
        <v>55</v>
      </c>
      <c r="B223" s="71"/>
      <c r="C223" s="159">
        <f>+C222-C215</f>
        <v>-8750</v>
      </c>
      <c r="D223" s="56"/>
      <c r="E223" s="57"/>
      <c r="F223" s="57"/>
      <c r="G223" s="57"/>
      <c r="H223" s="5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8"/>
      <c r="W223" s="8"/>
      <c r="X223" s="8"/>
      <c r="Y223" s="8"/>
    </row>
    <row r="224">
      <c r="A224" s="8"/>
      <c r="B224" s="44"/>
      <c r="C224" s="44"/>
      <c r="D224" s="45"/>
      <c r="E224" s="9"/>
      <c r="F224" s="9"/>
      <c r="G224" s="9"/>
      <c r="H224" s="46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8"/>
      <c r="W224" s="8"/>
      <c r="X224" s="8"/>
      <c r="Y224" s="8"/>
    </row>
    <row r="225">
      <c r="A225" s="162" t="s">
        <v>70</v>
      </c>
      <c r="B225" s="28"/>
      <c r="C225" s="28"/>
      <c r="D225" s="28"/>
      <c r="E225" s="28"/>
      <c r="F225" s="28"/>
      <c r="G225" s="28"/>
      <c r="H225" s="6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8"/>
      <c r="W225" s="8"/>
      <c r="X225" s="8"/>
      <c r="Y225" s="8"/>
    </row>
    <row r="226">
      <c r="A226" s="154" t="s">
        <v>71</v>
      </c>
      <c r="B226" s="155">
        <v>1.0</v>
      </c>
      <c r="C226" s="155">
        <v>43000.0</v>
      </c>
      <c r="D226" s="56"/>
      <c r="E226" s="57"/>
      <c r="F226" s="57"/>
      <c r="G226" s="57"/>
      <c r="H226" s="5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8"/>
      <c r="W226" s="8"/>
      <c r="X226" s="8"/>
      <c r="Y226" s="8"/>
    </row>
    <row r="227">
      <c r="A227" s="154" t="s">
        <v>72</v>
      </c>
      <c r="B227" s="155">
        <v>0.0</v>
      </c>
      <c r="C227" s="155">
        <f>+B227*C226</f>
        <v>0</v>
      </c>
      <c r="D227" s="56"/>
      <c r="E227" s="57"/>
      <c r="F227" s="57"/>
      <c r="G227" s="57"/>
      <c r="H227" s="5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8"/>
      <c r="W227" s="8"/>
      <c r="X227" s="8"/>
      <c r="Y227" s="8"/>
    </row>
    <row r="228">
      <c r="A228" s="70"/>
      <c r="B228" s="71"/>
      <c r="C228" s="71"/>
      <c r="D228" s="56"/>
      <c r="E228" s="57"/>
      <c r="F228" s="57"/>
      <c r="G228" s="57"/>
      <c r="H228" s="5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8"/>
      <c r="W228" s="8"/>
      <c r="X228" s="8"/>
      <c r="Y228" s="8"/>
    </row>
    <row r="229">
      <c r="A229" s="154" t="s">
        <v>73</v>
      </c>
      <c r="B229" s="155">
        <v>1.0</v>
      </c>
      <c r="C229" s="158">
        <v>46000.0</v>
      </c>
      <c r="D229" s="56"/>
      <c r="E229" s="57"/>
      <c r="F229" s="57"/>
      <c r="G229" s="57"/>
      <c r="H229" s="5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8"/>
      <c r="W229" s="8"/>
      <c r="X229" s="8"/>
      <c r="Y229" s="8"/>
    </row>
    <row r="230">
      <c r="A230" s="154" t="s">
        <v>66</v>
      </c>
      <c r="B230" s="155">
        <f>+B227/4</f>
        <v>0</v>
      </c>
      <c r="C230" s="158">
        <f>+B230*C229</f>
        <v>0</v>
      </c>
      <c r="D230" s="56"/>
      <c r="E230" s="57"/>
      <c r="F230" s="57"/>
      <c r="G230" s="57"/>
      <c r="H230" s="5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8"/>
      <c r="W230" s="8"/>
      <c r="X230" s="8"/>
      <c r="Y230" s="8"/>
    </row>
    <row r="231">
      <c r="A231" s="70"/>
      <c r="B231" s="71"/>
      <c r="C231" s="71"/>
      <c r="D231" s="56"/>
      <c r="E231" s="57"/>
      <c r="F231" s="57"/>
      <c r="G231" s="57"/>
      <c r="H231" s="5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8"/>
      <c r="W231" s="8"/>
      <c r="X231" s="8"/>
      <c r="Y231" s="8"/>
    </row>
    <row r="232">
      <c r="A232" s="154" t="s">
        <v>74</v>
      </c>
      <c r="B232" s="155">
        <f>+B227-B230</f>
        <v>0</v>
      </c>
      <c r="C232" s="155">
        <f>+B232*C226</f>
        <v>0</v>
      </c>
      <c r="D232" s="56"/>
      <c r="E232" s="57"/>
      <c r="F232" s="57"/>
      <c r="G232" s="57"/>
      <c r="H232" s="5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8"/>
      <c r="W232" s="8"/>
      <c r="X232" s="8"/>
      <c r="Y232" s="8"/>
    </row>
    <row r="233">
      <c r="A233" s="70"/>
      <c r="B233" s="71"/>
      <c r="C233" s="71"/>
      <c r="D233" s="56"/>
      <c r="E233" s="57"/>
      <c r="F233" s="57"/>
      <c r="G233" s="57"/>
      <c r="H233" s="5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8"/>
      <c r="W233" s="8"/>
      <c r="X233" s="8"/>
      <c r="Y233" s="8"/>
    </row>
    <row r="234">
      <c r="A234" s="154" t="s">
        <v>69</v>
      </c>
      <c r="B234" s="71"/>
      <c r="C234" s="155">
        <f>C232+C230</f>
        <v>0</v>
      </c>
      <c r="D234" s="56"/>
      <c r="E234" s="57"/>
      <c r="F234" s="57"/>
      <c r="G234" s="57"/>
      <c r="H234" s="5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8"/>
      <c r="W234" s="8"/>
      <c r="X234" s="8"/>
      <c r="Y234" s="8"/>
    </row>
    <row r="235">
      <c r="A235" s="154" t="s">
        <v>55</v>
      </c>
      <c r="B235" s="71"/>
      <c r="C235" s="159">
        <f>+C234-C227</f>
        <v>0</v>
      </c>
      <c r="D235" s="56"/>
      <c r="E235" s="57"/>
      <c r="F235" s="57"/>
      <c r="G235" s="57"/>
      <c r="H235" s="5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8"/>
      <c r="W235" s="8"/>
      <c r="X235" s="8"/>
      <c r="Y235" s="8"/>
    </row>
    <row r="236">
      <c r="A236" s="8"/>
      <c r="B236" s="44"/>
      <c r="C236" s="44"/>
      <c r="D236" s="45"/>
      <c r="E236" s="9"/>
      <c r="F236" s="9"/>
      <c r="G236" s="9"/>
      <c r="H236" s="46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8"/>
      <c r="W236" s="8"/>
      <c r="X236" s="8"/>
      <c r="Y236" s="8"/>
    </row>
    <row r="237">
      <c r="A237" s="161" t="s">
        <v>116</v>
      </c>
      <c r="B237" s="28"/>
      <c r="C237" s="28"/>
      <c r="D237" s="28"/>
      <c r="E237" s="28"/>
      <c r="F237" s="28"/>
      <c r="G237" s="28"/>
      <c r="H237" s="6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8"/>
      <c r="W237" s="8"/>
      <c r="X237" s="8"/>
      <c r="Y237" s="8"/>
    </row>
    <row r="238">
      <c r="A238" s="154" t="s">
        <v>76</v>
      </c>
      <c r="B238" s="155">
        <v>1.0</v>
      </c>
      <c r="C238" s="155">
        <v>44000.0</v>
      </c>
      <c r="D238" s="56"/>
      <c r="E238" s="57"/>
      <c r="F238" s="57"/>
      <c r="G238" s="57"/>
      <c r="H238" s="5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8"/>
      <c r="W238" s="8"/>
      <c r="X238" s="8"/>
      <c r="Y238" s="8"/>
    </row>
    <row r="239">
      <c r="A239" s="154" t="s">
        <v>77</v>
      </c>
      <c r="B239" s="155">
        <f>0+23</f>
        <v>23</v>
      </c>
      <c r="C239" s="155">
        <f>+B239*C238</f>
        <v>1012000</v>
      </c>
      <c r="D239" s="156" t="s">
        <v>117</v>
      </c>
      <c r="E239" s="57"/>
      <c r="F239" s="57"/>
      <c r="G239" s="57"/>
      <c r="H239" s="5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8"/>
      <c r="W239" s="8"/>
      <c r="X239" s="8"/>
      <c r="Y239" s="8"/>
    </row>
    <row r="240">
      <c r="A240" s="70"/>
      <c r="B240" s="71"/>
      <c r="C240" s="71"/>
      <c r="D240" s="56"/>
      <c r="E240" s="57"/>
      <c r="F240" s="57"/>
      <c r="G240" s="57"/>
      <c r="H240" s="5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8"/>
      <c r="W240" s="8"/>
      <c r="X240" s="8"/>
      <c r="Y240" s="8"/>
    </row>
    <row r="241">
      <c r="A241" s="154" t="s">
        <v>81</v>
      </c>
      <c r="B241" s="155">
        <v>1.0</v>
      </c>
      <c r="C241" s="158">
        <v>54000.0</v>
      </c>
      <c r="D241" s="56"/>
      <c r="E241" s="57"/>
      <c r="F241" s="57"/>
      <c r="G241" s="57"/>
      <c r="H241" s="5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8"/>
      <c r="W241" s="8"/>
      <c r="X241" s="8"/>
      <c r="Y241" s="8"/>
    </row>
    <row r="242">
      <c r="A242" s="154" t="s">
        <v>66</v>
      </c>
      <c r="B242" s="155">
        <f>+B239/4</f>
        <v>5.75</v>
      </c>
      <c r="C242" s="158">
        <f>+B242*C241</f>
        <v>310500</v>
      </c>
      <c r="D242" s="56"/>
      <c r="E242" s="57"/>
      <c r="F242" s="57"/>
      <c r="G242" s="57"/>
      <c r="H242" s="5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8"/>
      <c r="W242" s="8"/>
      <c r="X242" s="8"/>
      <c r="Y242" s="8"/>
    </row>
    <row r="243">
      <c r="A243" s="70"/>
      <c r="B243" s="71"/>
      <c r="C243" s="71"/>
      <c r="D243" s="56"/>
      <c r="E243" s="57"/>
      <c r="F243" s="57"/>
      <c r="G243" s="57"/>
      <c r="H243" s="5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8"/>
      <c r="W243" s="8"/>
      <c r="X243" s="8"/>
      <c r="Y243" s="8"/>
    </row>
    <row r="244">
      <c r="A244" s="163" t="s">
        <v>82</v>
      </c>
      <c r="B244" s="155">
        <f>+B239-B242</f>
        <v>17.25</v>
      </c>
      <c r="C244" s="155">
        <f>+B244*C238</f>
        <v>759000</v>
      </c>
      <c r="D244" s="56"/>
      <c r="E244" s="57"/>
      <c r="F244" s="57"/>
      <c r="G244" s="57"/>
      <c r="H244" s="5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8"/>
      <c r="W244" s="8"/>
      <c r="X244" s="8"/>
      <c r="Y244" s="8"/>
    </row>
    <row r="245">
      <c r="A245" s="70"/>
      <c r="B245" s="71"/>
      <c r="C245" s="71"/>
      <c r="D245" s="56"/>
      <c r="E245" s="57"/>
      <c r="F245" s="57"/>
      <c r="G245" s="57"/>
      <c r="H245" s="5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8"/>
      <c r="W245" s="8"/>
      <c r="X245" s="8"/>
      <c r="Y245" s="8"/>
    </row>
    <row r="246">
      <c r="A246" s="154" t="s">
        <v>69</v>
      </c>
      <c r="B246" s="71"/>
      <c r="C246" s="155">
        <f>C244+C242</f>
        <v>1069500</v>
      </c>
      <c r="D246" s="56"/>
      <c r="E246" s="57"/>
      <c r="F246" s="57"/>
      <c r="G246" s="57"/>
      <c r="H246" s="5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8"/>
      <c r="W246" s="8"/>
      <c r="X246" s="8"/>
      <c r="Y246" s="8"/>
    </row>
    <row r="247">
      <c r="A247" s="154" t="s">
        <v>55</v>
      </c>
      <c r="B247" s="71"/>
      <c r="C247" s="159">
        <f>+C246-C239</f>
        <v>57500</v>
      </c>
      <c r="D247" s="56"/>
      <c r="E247" s="57"/>
      <c r="F247" s="57"/>
      <c r="G247" s="57"/>
      <c r="H247" s="5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8"/>
      <c r="W247" s="8"/>
      <c r="X247" s="8"/>
      <c r="Y247" s="8"/>
    </row>
    <row r="248">
      <c r="A248" s="70"/>
      <c r="B248" s="71"/>
      <c r="C248" s="71"/>
      <c r="D248" s="56"/>
      <c r="E248" s="57"/>
      <c r="F248" s="57"/>
      <c r="G248" s="57"/>
      <c r="H248" s="5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8"/>
      <c r="W248" s="8"/>
      <c r="X248" s="8"/>
      <c r="Y248" s="8"/>
    </row>
    <row r="249">
      <c r="A249" s="8"/>
      <c r="B249" s="98"/>
      <c r="C249" s="98"/>
      <c r="D249" s="23"/>
      <c r="E249" s="84"/>
      <c r="F249" s="84"/>
      <c r="G249" s="84"/>
      <c r="H249" s="2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8"/>
      <c r="W249" s="8"/>
      <c r="X249" s="8"/>
      <c r="Y249" s="8"/>
    </row>
    <row r="250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8"/>
      <c r="W250" s="8"/>
      <c r="X250" s="8"/>
      <c r="Y250" s="8"/>
    </row>
  </sheetData>
  <mergeCells count="44">
    <mergeCell ref="A1:U2"/>
    <mergeCell ref="A19:J19"/>
    <mergeCell ref="A22:A23"/>
    <mergeCell ref="B22:B23"/>
    <mergeCell ref="L22:L23"/>
    <mergeCell ref="S22:S23"/>
    <mergeCell ref="T22:T23"/>
    <mergeCell ref="J35:K35"/>
    <mergeCell ref="D41:H41"/>
    <mergeCell ref="N41:R41"/>
    <mergeCell ref="J67:K67"/>
    <mergeCell ref="S67:T67"/>
    <mergeCell ref="J74:K74"/>
    <mergeCell ref="A83:A84"/>
    <mergeCell ref="B83:B84"/>
    <mergeCell ref="K83:K84"/>
    <mergeCell ref="L83:L84"/>
    <mergeCell ref="B138:B139"/>
    <mergeCell ref="K138:K139"/>
    <mergeCell ref="A196:A197"/>
    <mergeCell ref="A199:H199"/>
    <mergeCell ref="A213:H213"/>
    <mergeCell ref="A225:H225"/>
    <mergeCell ref="A237:H237"/>
    <mergeCell ref="L138:L139"/>
    <mergeCell ref="S138:S139"/>
    <mergeCell ref="S180:T180"/>
    <mergeCell ref="S83:S84"/>
    <mergeCell ref="T83:T84"/>
    <mergeCell ref="D102:H102"/>
    <mergeCell ref="N102:Q102"/>
    <mergeCell ref="S124:T124"/>
    <mergeCell ref="N126:Q126"/>
    <mergeCell ref="A138:A139"/>
    <mergeCell ref="T138:T139"/>
    <mergeCell ref="J124:K124"/>
    <mergeCell ref="J180:K180"/>
    <mergeCell ref="K22:K23"/>
    <mergeCell ref="J26:K26"/>
    <mergeCell ref="J27:K27"/>
    <mergeCell ref="J29:K29"/>
    <mergeCell ref="J30:K30"/>
    <mergeCell ref="J32:K32"/>
    <mergeCell ref="J34:K34"/>
  </mergeCells>
  <drawing r:id="rId2"/>
  <legacyDrawing r:id="rId3"/>
</worksheet>
</file>