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CC\Documents\RPG\SKILLd20\P2e_v1\Magic\Foundations\"/>
    </mc:Choice>
  </mc:AlternateContent>
  <xr:revisionPtr revIDLastSave="0" documentId="13_ncr:1_{41F26D5B-E3A0-4F57-ACA2-3BF69746BF61}" xr6:coauthVersionLast="47" xr6:coauthVersionMax="47" xr10:uidLastSave="{00000000-0000-0000-0000-000000000000}"/>
  <bookViews>
    <workbookView xWindow="-25320" yWindow="345" windowWidth="25440" windowHeight="15540" xr2:uid="{00000000-000D-0000-FFFF-FFFF00000000}"/>
  </bookViews>
  <sheets>
    <sheet name="Base" sheetId="4" r:id="rId1"/>
    <sheet name="Spells" sheetId="5" state="hidden" r:id="rId2"/>
    <sheet name="Notes" sheetId="10"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V58" i="4" l="1"/>
  <c r="CN58" i="4" s="1"/>
  <c r="BV59" i="4"/>
  <c r="CN59" i="4" s="1"/>
  <c r="BV60" i="4"/>
  <c r="CN60" i="4" s="1"/>
  <c r="BV61" i="4"/>
  <c r="CN61" i="4" s="1"/>
  <c r="BV62" i="4"/>
  <c r="CN62" i="4" s="1"/>
  <c r="BV63" i="4"/>
  <c r="CN63" i="4" s="1"/>
  <c r="BV64" i="4"/>
  <c r="CN64" i="4" s="1"/>
  <c r="BV65" i="4"/>
  <c r="BX65" i="4" s="1"/>
  <c r="CB65" i="4" s="1"/>
  <c r="BV66" i="4"/>
  <c r="CN66" i="4" s="1"/>
  <c r="BV67" i="4"/>
  <c r="CN67" i="4" s="1"/>
  <c r="BV68" i="4"/>
  <c r="CN68" i="4" s="1"/>
  <c r="BV69" i="4"/>
  <c r="BX69" i="4" s="1"/>
  <c r="CB69" i="4" s="1"/>
  <c r="BV70" i="4"/>
  <c r="CN70" i="4" s="1"/>
  <c r="BV71" i="4"/>
  <c r="CN71" i="4" s="1"/>
  <c r="BV72" i="4"/>
  <c r="CN72" i="4" s="1"/>
  <c r="BV73" i="4"/>
  <c r="BX73" i="4" s="1"/>
  <c r="CB73" i="4" s="1"/>
  <c r="BV74" i="4"/>
  <c r="CN74" i="4" s="1"/>
  <c r="BV75" i="4"/>
  <c r="CN75" i="4" s="1"/>
  <c r="BV76" i="4"/>
  <c r="CN76" i="4" s="1"/>
  <c r="BV57" i="4"/>
  <c r="BX57" i="4" s="1"/>
  <c r="CD57" i="4" s="1"/>
  <c r="BX67" i="4"/>
  <c r="CH67" i="4" s="1"/>
  <c r="BX75" i="4"/>
  <c r="CH75" i="4" s="1"/>
  <c r="BX59" i="4"/>
  <c r="CH59" i="4" s="1"/>
  <c r="BX63" i="4" l="1"/>
  <c r="CH63" i="4" s="1"/>
  <c r="BX71" i="4"/>
  <c r="CH71" i="4" s="1"/>
  <c r="BX58" i="4"/>
  <c r="CD58" i="4" s="1"/>
  <c r="BX68" i="4"/>
  <c r="CH68" i="4" s="1"/>
  <c r="BX72" i="4"/>
  <c r="CH72" i="4" s="1"/>
  <c r="BX66" i="4"/>
  <c r="CB66" i="4" s="1"/>
  <c r="BX70" i="4"/>
  <c r="CD70" i="4" s="1"/>
  <c r="BX74" i="4"/>
  <c r="CB74" i="4" s="1"/>
  <c r="BX62" i="4"/>
  <c r="CB62" i="4" s="1"/>
  <c r="BX76" i="4"/>
  <c r="CH76" i="4" s="1"/>
  <c r="BX60" i="4"/>
  <c r="CH60" i="4" s="1"/>
  <c r="BX64" i="4"/>
  <c r="CB64" i="4" s="1"/>
  <c r="BX61" i="4"/>
  <c r="CB61" i="4" s="1"/>
  <c r="CN73" i="4"/>
  <c r="CN69" i="4"/>
  <c r="CN65" i="4"/>
  <c r="CB72" i="4"/>
  <c r="CB75" i="4"/>
  <c r="CB71" i="4"/>
  <c r="CB67" i="4"/>
  <c r="CB63" i="4"/>
  <c r="CB59" i="4"/>
  <c r="CD73" i="4"/>
  <c r="CF73" i="4" s="1"/>
  <c r="CD69" i="4"/>
  <c r="CF69" i="4" s="1"/>
  <c r="CD65" i="4"/>
  <c r="CF65" i="4" s="1"/>
  <c r="CH73" i="4"/>
  <c r="CH69" i="4"/>
  <c r="CH65" i="4"/>
  <c r="CD72" i="4"/>
  <c r="CD75" i="4"/>
  <c r="CD71" i="4"/>
  <c r="CD67" i="4"/>
  <c r="CD63" i="4"/>
  <c r="CD59" i="4"/>
  <c r="CH58" i="4"/>
  <c r="CB58" i="4"/>
  <c r="CB57" i="4"/>
  <c r="CF63" i="4" l="1"/>
  <c r="CH64" i="4"/>
  <c r="CH66" i="4"/>
  <c r="CB76" i="4"/>
  <c r="CD76" i="4"/>
  <c r="CD66" i="4"/>
  <c r="CF66" i="4" s="1"/>
  <c r="CF58" i="4"/>
  <c r="CB70" i="4"/>
  <c r="CF70" i="4" s="1"/>
  <c r="CD60" i="4"/>
  <c r="CH70" i="4"/>
  <c r="CB60" i="4"/>
  <c r="CD68" i="4"/>
  <c r="CB68" i="4"/>
  <c r="CH74" i="4"/>
  <c r="CJ73" i="4"/>
  <c r="CL73" i="4" s="1"/>
  <c r="CP73" i="4" s="1"/>
  <c r="CD62" i="4"/>
  <c r="CF62" i="4" s="1"/>
  <c r="CF72" i="4"/>
  <c r="CH62" i="4"/>
  <c r="CD74" i="4"/>
  <c r="CF74" i="4" s="1"/>
  <c r="CJ69" i="4"/>
  <c r="CL69" i="4" s="1"/>
  <c r="CP69" i="4" s="1"/>
  <c r="CD61" i="4"/>
  <c r="CF61" i="4" s="1"/>
  <c r="CH61" i="4"/>
  <c r="CF71" i="4"/>
  <c r="CD64" i="4"/>
  <c r="CF64" i="4" s="1"/>
  <c r="CJ65" i="4"/>
  <c r="CL65" i="4" s="1"/>
  <c r="CP65" i="4" s="1"/>
  <c r="CJ59" i="4"/>
  <c r="CL59" i="4" s="1"/>
  <c r="CP59" i="4" s="1"/>
  <c r="CJ75" i="4"/>
  <c r="CL75" i="4" s="1"/>
  <c r="CP75" i="4" s="1"/>
  <c r="CF67" i="4"/>
  <c r="CJ63" i="4"/>
  <c r="CL63" i="4" s="1"/>
  <c r="CP63" i="4" s="1"/>
  <c r="CJ67" i="4"/>
  <c r="CL67" i="4" s="1"/>
  <c r="CP67" i="4" s="1"/>
  <c r="CJ72" i="4"/>
  <c r="CL72" i="4" s="1"/>
  <c r="CP72" i="4" s="1"/>
  <c r="CF59" i="4"/>
  <c r="CF75" i="4"/>
  <c r="CJ71" i="4"/>
  <c r="CL71" i="4" s="1"/>
  <c r="CP71" i="4" s="1"/>
  <c r="CJ58" i="4"/>
  <c r="CL58" i="4" s="1"/>
  <c r="CP58" i="4" s="1"/>
  <c r="CF76" i="4" l="1"/>
  <c r="CJ62" i="4"/>
  <c r="CL62" i="4" s="1"/>
  <c r="CP62" i="4" s="1"/>
  <c r="CJ70" i="4"/>
  <c r="CL70" i="4" s="1"/>
  <c r="CP70" i="4" s="1"/>
  <c r="CJ68" i="4"/>
  <c r="CL68" i="4" s="1"/>
  <c r="CP68" i="4" s="1"/>
  <c r="CJ76" i="4"/>
  <c r="CL76" i="4" s="1"/>
  <c r="CP76" i="4" s="1"/>
  <c r="CJ60" i="4"/>
  <c r="CL60" i="4" s="1"/>
  <c r="CP60" i="4" s="1"/>
  <c r="CJ66" i="4"/>
  <c r="CL66" i="4" s="1"/>
  <c r="CP66" i="4" s="1"/>
  <c r="CF60" i="4"/>
  <c r="CF68" i="4"/>
  <c r="CJ61" i="4"/>
  <c r="CL61" i="4" s="1"/>
  <c r="CP61" i="4" s="1"/>
  <c r="CJ74" i="4"/>
  <c r="CL74" i="4" s="1"/>
  <c r="CP74" i="4" s="1"/>
  <c r="CJ64" i="4"/>
  <c r="CL64" i="4" s="1"/>
  <c r="CP64" i="4" s="1"/>
  <c r="A49" i="5" l="1"/>
  <c r="A30" i="5"/>
  <c r="Q7" i="5"/>
  <c r="D5" i="5"/>
  <c r="A13" i="5"/>
  <c r="Q5" i="5" s="1"/>
  <c r="C2" i="5"/>
  <c r="W2" i="5"/>
  <c r="W10" i="5" s="1"/>
  <c r="M5" i="5" s="1"/>
  <c r="Q6" i="5" l="1"/>
  <c r="W27" i="5"/>
  <c r="M6" i="5" s="1"/>
  <c r="O6" i="5"/>
  <c r="W46" i="5"/>
  <c r="M7" i="5" s="1"/>
  <c r="D7" i="5"/>
  <c r="O7" i="5"/>
  <c r="D6" i="5"/>
  <c r="O5" i="5"/>
  <c r="AU133" i="10"/>
  <c r="BG131" i="10"/>
  <c r="BG133" i="10" s="1"/>
  <c r="AU131" i="10"/>
  <c r="AQ131" i="10"/>
  <c r="BJ131" i="10" s="1"/>
  <c r="BJ133" i="10" s="1"/>
  <c r="AN131" i="10"/>
  <c r="AH131" i="10"/>
  <c r="BA131" i="10" s="1"/>
  <c r="BA133" i="10" s="1"/>
  <c r="AE131" i="10"/>
  <c r="AX131" i="10" s="1"/>
  <c r="AX133" i="10" s="1"/>
  <c r="AB131" i="10"/>
  <c r="BG130" i="10"/>
  <c r="AU130" i="10"/>
  <c r="AQ130" i="10"/>
  <c r="BJ130" i="10" s="1"/>
  <c r="AN130" i="10"/>
  <c r="AH130" i="10"/>
  <c r="BA130" i="10" s="1"/>
  <c r="AE130" i="10"/>
  <c r="AX130" i="10" s="1"/>
  <c r="AB130" i="10"/>
  <c r="BG129" i="10"/>
  <c r="AU129" i="10"/>
  <c r="AQ129" i="10"/>
  <c r="BJ129" i="10" s="1"/>
  <c r="AN129" i="10"/>
  <c r="AH129" i="10"/>
  <c r="BA129" i="10" s="1"/>
  <c r="AE129" i="10"/>
  <c r="AX129" i="10" s="1"/>
  <c r="AB129" i="10"/>
  <c r="BG128" i="10"/>
  <c r="AU128" i="10"/>
  <c r="AQ128" i="10"/>
  <c r="BJ128" i="10" s="1"/>
  <c r="AN128" i="10"/>
  <c r="AH128" i="10"/>
  <c r="BA128" i="10" s="1"/>
  <c r="AE128" i="10"/>
  <c r="AX128" i="10" s="1"/>
  <c r="AB128" i="10"/>
  <c r="BG127" i="10"/>
  <c r="AU127" i="10"/>
  <c r="AQ127" i="10"/>
  <c r="BJ127" i="10" s="1"/>
  <c r="AN127" i="10"/>
  <c r="AH127" i="10"/>
  <c r="BA127" i="10" s="1"/>
  <c r="AE127" i="10"/>
  <c r="AX127" i="10" s="1"/>
  <c r="AB127" i="10"/>
  <c r="BG126" i="10"/>
  <c r="AU126" i="10"/>
  <c r="AQ126" i="10"/>
  <c r="BJ126" i="10" s="1"/>
  <c r="AN126" i="10"/>
  <c r="AH126" i="10"/>
  <c r="BA126" i="10" s="1"/>
  <c r="AE126" i="10"/>
  <c r="AX126" i="10" s="1"/>
  <c r="AB126" i="10"/>
  <c r="BG125" i="10"/>
  <c r="AU125" i="10"/>
  <c r="AQ125" i="10"/>
  <c r="BJ125" i="10" s="1"/>
  <c r="AN125" i="10"/>
  <c r="AH125" i="10"/>
  <c r="BA125" i="10" s="1"/>
  <c r="AE125" i="10"/>
  <c r="AX125" i="10" s="1"/>
  <c r="AB125" i="10"/>
  <c r="BG124" i="10"/>
  <c r="AU124" i="10"/>
  <c r="AQ124" i="10"/>
  <c r="BJ124" i="10" s="1"/>
  <c r="AN124" i="10"/>
  <c r="AH124" i="10"/>
  <c r="BA124" i="10" s="1"/>
  <c r="AE124" i="10"/>
  <c r="AX124" i="10" s="1"/>
  <c r="AB124" i="10"/>
  <c r="BG123" i="10"/>
  <c r="AU123" i="10"/>
  <c r="AQ123" i="10"/>
  <c r="BJ123" i="10" s="1"/>
  <c r="AN123" i="10"/>
  <c r="AH123" i="10"/>
  <c r="BA123" i="10" s="1"/>
  <c r="AE123" i="10"/>
  <c r="AX123" i="10" s="1"/>
  <c r="AB123" i="10"/>
  <c r="BG122" i="10"/>
  <c r="AU122" i="10"/>
  <c r="AQ122" i="10"/>
  <c r="BJ122" i="10" s="1"/>
  <c r="AN122" i="10"/>
  <c r="AH122" i="10"/>
  <c r="BA122" i="10" s="1"/>
  <c r="AE122" i="10"/>
  <c r="AX122" i="10" s="1"/>
  <c r="AB122" i="10"/>
  <c r="BG121" i="10"/>
  <c r="AU121" i="10"/>
  <c r="AQ121" i="10"/>
  <c r="BJ121" i="10" s="1"/>
  <c r="AN121" i="10"/>
  <c r="AH121" i="10"/>
  <c r="BA121" i="10" s="1"/>
  <c r="AE121" i="10"/>
  <c r="AX121" i="10" s="1"/>
  <c r="AB121" i="10"/>
  <c r="BG120" i="10"/>
  <c r="AU120" i="10"/>
  <c r="AQ120" i="10"/>
  <c r="BJ120" i="10" s="1"/>
  <c r="AN120" i="10"/>
  <c r="AN133" i="10" s="1"/>
  <c r="AH120" i="10"/>
  <c r="BA120" i="10" s="1"/>
  <c r="AE120" i="10"/>
  <c r="AX120" i="10" s="1"/>
  <c r="AB120" i="10"/>
  <c r="AK120" i="10" l="1"/>
  <c r="BD120" i="10" s="1"/>
  <c r="AK121" i="10"/>
  <c r="BD121" i="10" s="1"/>
  <c r="AK122" i="10"/>
  <c r="BD122" i="10" s="1"/>
  <c r="AK123" i="10"/>
  <c r="BD123" i="10" s="1"/>
  <c r="AK124" i="10"/>
  <c r="BD124" i="10" s="1"/>
  <c r="AK125" i="10"/>
  <c r="BD125" i="10" s="1"/>
  <c r="AK126" i="10"/>
  <c r="BD126" i="10" s="1"/>
  <c r="AK127" i="10"/>
  <c r="BD127" i="10" s="1"/>
  <c r="AK128" i="10"/>
  <c r="BD128" i="10" s="1"/>
  <c r="AK129" i="10"/>
  <c r="BD129" i="10" s="1"/>
  <c r="AK130" i="10"/>
  <c r="BD130" i="10" s="1"/>
  <c r="AK131" i="10"/>
  <c r="BD131" i="10" s="1"/>
  <c r="BD133" i="10" s="1"/>
</calcChain>
</file>

<file path=xl/sharedStrings.xml><?xml version="1.0" encoding="utf-8"?>
<sst xmlns="http://schemas.openxmlformats.org/spreadsheetml/2006/main" count="687" uniqueCount="368">
  <si>
    <t>Mana</t>
  </si>
  <si>
    <t>Components</t>
  </si>
  <si>
    <t>Range</t>
  </si>
  <si>
    <t>-</t>
  </si>
  <si>
    <t>Duration</t>
  </si>
  <si>
    <t>Damage</t>
  </si>
  <si>
    <t>Descriptors</t>
  </si>
  <si>
    <t>1d3</t>
  </si>
  <si>
    <t>1d4</t>
  </si>
  <si>
    <t>1d6</t>
  </si>
  <si>
    <t>1d8</t>
  </si>
  <si>
    <t>1d10</t>
  </si>
  <si>
    <t>1d12</t>
  </si>
  <si>
    <t>Other</t>
  </si>
  <si>
    <t>Size</t>
  </si>
  <si>
    <t>XdX</t>
  </si>
  <si>
    <t>Nmbr</t>
  </si>
  <si>
    <t>Dmg Die</t>
  </si>
  <si>
    <t>Spell</t>
  </si>
  <si>
    <t>univ []</t>
  </si>
  <si>
    <t>Name</t>
  </si>
  <si>
    <t>Cast</t>
  </si>
  <si>
    <t>Area</t>
  </si>
  <si>
    <t>Targets/Area</t>
  </si>
  <si>
    <t>Type (spell/cantrip/focus/ritual)</t>
  </si>
  <si>
    <t>Description</t>
  </si>
  <si>
    <t>Attack</t>
  </si>
  <si>
    <t>Critical Success</t>
  </si>
  <si>
    <t>Success</t>
  </si>
  <si>
    <t>Failure</t>
  </si>
  <si>
    <t>Critical Failure</t>
  </si>
  <si>
    <t>Heightened</t>
  </si>
  <si>
    <t>Actions</t>
  </si>
  <si>
    <t>Foundation</t>
  </si>
  <si>
    <t>Spellcraft</t>
  </si>
  <si>
    <t>no damage</t>
  </si>
  <si>
    <t>half damage</t>
  </si>
  <si>
    <t>"basic" saves</t>
  </si>
  <si>
    <t>full damage</t>
  </si>
  <si>
    <t>double damage</t>
  </si>
  <si>
    <t>"basic" attacks</t>
  </si>
  <si>
    <t>side effect</t>
  </si>
  <si>
    <t>other saves</t>
  </si>
  <si>
    <t>Trait</t>
  </si>
  <si>
    <t>TEMPLATE</t>
  </si>
  <si>
    <t>MANA</t>
  </si>
  <si>
    <t>TRANSMUTATION</t>
  </si>
  <si>
    <t>COLD</t>
  </si>
  <si>
    <t>Frequency</t>
  </si>
  <si>
    <t>UNIQUE</t>
  </si>
  <si>
    <t>UNCOMMON</t>
  </si>
  <si>
    <t>RARE</t>
  </si>
  <si>
    <t>54116d</t>
  </si>
  <si>
    <t>bd5410</t>
  </si>
  <si>
    <t>160b65</t>
  </si>
  <si>
    <t>cbc18f</t>
  </si>
  <si>
    <t>COMMON</t>
  </si>
  <si>
    <t>id='srdtheme-nextgen-style-css'</t>
  </si>
  <si>
    <t>ATTACK</t>
  </si>
  <si>
    <t>Traditions</t>
  </si>
  <si>
    <t>Free</t>
  </si>
  <si>
    <t>Reaction</t>
  </si>
  <si>
    <t>One</t>
  </si>
  <si>
    <t>Two</t>
  </si>
  <si>
    <t>Three</t>
  </si>
  <si>
    <t>ffffff</t>
  </si>
  <si>
    <t>background</t>
  </si>
  <si>
    <t>number/type</t>
  </si>
  <si>
    <t>Saving Throw</t>
  </si>
  <si>
    <t>Cost</t>
  </si>
  <si>
    <t>Targets</t>
  </si>
  <si>
    <t>HEIGHTENED</t>
  </si>
  <si>
    <t>Effects</t>
  </si>
  <si>
    <t>1 min</t>
  </si>
  <si>
    <t>1 rnd</t>
  </si>
  <si>
    <t>10 min</t>
  </si>
  <si>
    <t>1 hr</t>
  </si>
  <si>
    <t>base 1d4</t>
  </si>
  <si>
    <t>"You …"</t>
  </si>
  <si>
    <t>Saves</t>
  </si>
  <si>
    <t>Reflex</t>
  </si>
  <si>
    <t>Will</t>
  </si>
  <si>
    <t>Fortitude</t>
  </si>
  <si>
    <t>Requiremetns</t>
  </si>
  <si>
    <t>Trigger</t>
  </si>
  <si>
    <t>for X duration</t>
  </si>
  <si>
    <t>Temp Immunity</t>
  </si>
  <si>
    <t>Requirements</t>
  </si>
  <si>
    <t>Tradtitions</t>
  </si>
  <si>
    <t>You … {effect description}</t>
  </si>
  <si>
    <t>these seem to be M/F components</t>
  </si>
  <si>
    <r>
      <t xml:space="preserve">trigger/trap/discharge; See </t>
    </r>
    <r>
      <rPr>
        <i/>
        <sz val="9"/>
        <color rgb="FFC00000"/>
        <rFont val="Calibri"/>
        <family val="2"/>
        <scheme val="minor"/>
      </rPr>
      <t>alarm</t>
    </r>
    <r>
      <rPr>
        <sz val="9"/>
        <color rgb="FFC00000"/>
        <rFont val="Calibri"/>
        <family val="2"/>
        <scheme val="minor"/>
      </rPr>
      <t xml:space="preserve">, </t>
    </r>
    <r>
      <rPr>
        <i/>
        <sz val="9"/>
        <color rgb="FFC00000"/>
        <rFont val="Calibri"/>
        <family val="2"/>
        <scheme val="minor"/>
      </rPr>
      <t>barkskin, contingency, glyph of wardning, magic mouth, passwall, subcon suggestion</t>
    </r>
  </si>
  <si>
    <t>School</t>
  </si>
  <si>
    <t>ABJURATION</t>
  </si>
  <si>
    <t>CONJURATION</t>
  </si>
  <si>
    <t>DIVINATION</t>
  </si>
  <si>
    <t>ENCHANTMENT</t>
  </si>
  <si>
    <t>EVOCATION</t>
  </si>
  <si>
    <t>ILLUSION</t>
  </si>
  <si>
    <t>NECROMANCY</t>
  </si>
  <si>
    <t>Essences</t>
  </si>
  <si>
    <t>Matter</t>
  </si>
  <si>
    <t>Spirit</t>
  </si>
  <si>
    <t>Mind</t>
  </si>
  <si>
    <t>Life</t>
  </si>
  <si>
    <t>Arcance</t>
  </si>
  <si>
    <t>Divine</t>
  </si>
  <si>
    <t>Occult</t>
  </si>
  <si>
    <t>Primal</t>
  </si>
  <si>
    <t>AUDITORY</t>
  </si>
  <si>
    <t>DARKNESS</t>
  </si>
  <si>
    <t>LIGHT</t>
  </si>
  <si>
    <t>INCAPACITATION</t>
  </si>
  <si>
    <t>MINION</t>
  </si>
  <si>
    <t>MORPH</t>
  </si>
  <si>
    <t>POLYMORPH</t>
  </si>
  <si>
    <t>SUMMONED</t>
  </si>
  <si>
    <t>VISUAL</t>
  </si>
  <si>
    <t>CONCENTRATE</t>
  </si>
  <si>
    <t>DISMISS</t>
  </si>
  <si>
    <t>SUSTAIN</t>
  </si>
  <si>
    <t>EVIL</t>
  </si>
  <si>
    <t>GOOD</t>
  </si>
  <si>
    <t>LAWFUL</t>
  </si>
  <si>
    <t>CHAOTIC</t>
  </si>
  <si>
    <t>DISEASE</t>
  </si>
  <si>
    <t>ACID</t>
  </si>
  <si>
    <t>CANTRIP</t>
  </si>
  <si>
    <t>AIR</t>
  </si>
  <si>
    <t>EARTH</t>
  </si>
  <si>
    <t>FIRE</t>
  </si>
  <si>
    <t>WATER</t>
  </si>
  <si>
    <t>MENTAL</t>
  </si>
  <si>
    <t>PREDICTION</t>
  </si>
  <si>
    <t>PLANT</t>
  </si>
  <si>
    <t>FORCE</t>
  </si>
  <si>
    <t>TELEPORTATION</t>
  </si>
  <si>
    <t>HEALING</t>
  </si>
  <si>
    <t>POSITIVE</t>
  </si>
  <si>
    <t>NEGATIVE</t>
  </si>
  <si>
    <t>EMOTION</t>
  </si>
  <si>
    <t>ELECTRICITY</t>
  </si>
  <si>
    <t>POISION</t>
  </si>
  <si>
    <t>CURSE</t>
  </si>
  <si>
    <t>SCRYING</t>
  </si>
  <si>
    <t>LINGUISTIC</t>
  </si>
  <si>
    <t>DEATH</t>
  </si>
  <si>
    <t>LIFE</t>
  </si>
  <si>
    <t>DETECTION</t>
  </si>
  <si>
    <t>REVELATION</t>
  </si>
  <si>
    <t>SLEEP</t>
  </si>
  <si>
    <t>FEAR</t>
  </si>
  <si>
    <t>Core</t>
  </si>
  <si>
    <t>Essense</t>
  </si>
  <si>
    <t>Title Ideas</t>
  </si>
  <si>
    <t>sorcerers can pay less mana</t>
  </si>
  <si>
    <t>material, somatic, verbal</t>
  </si>
  <si>
    <t>somatic, verbal</t>
  </si>
  <si>
    <t>double damage or 4 persistent damage</t>
  </si>
  <si>
    <r>
      <rPr>
        <b/>
        <sz val="9"/>
        <color theme="1"/>
        <rFont val="Calibri"/>
        <family val="2"/>
      </rPr>
      <t>2°</t>
    </r>
    <r>
      <rPr>
        <b/>
        <sz val="9"/>
        <color theme="1"/>
        <rFont val="Calibri"/>
        <family val="2"/>
        <scheme val="minor"/>
      </rPr>
      <t xml:space="preserve"> Success</t>
    </r>
  </si>
  <si>
    <r>
      <t>1</t>
    </r>
    <r>
      <rPr>
        <b/>
        <sz val="9"/>
        <color theme="1"/>
        <rFont val="Calibri"/>
        <family val="2"/>
      </rPr>
      <t>°</t>
    </r>
    <r>
      <rPr>
        <b/>
        <sz val="9"/>
        <color theme="1"/>
        <rFont val="Calibri"/>
        <family val="2"/>
        <scheme val="minor"/>
      </rPr>
      <t xml:space="preserve"> Success</t>
    </r>
  </si>
  <si>
    <t>1° Failure</t>
  </si>
  <si>
    <t>2° Failure</t>
  </si>
  <si>
    <t>Fatal</t>
  </si>
  <si>
    <t>The fatal trait includes a die size.</t>
  </si>
  <si>
    <t>On a critical hit, the weapon’s damage die increases to that die size instead of the normal die size, and the weapon adds one additional damage die of the listed size.</t>
  </si>
  <si>
    <t>Deadly</t>
  </si>
  <si>
    <t>On a critical hit, the weapon adds a weapon damage die of the listed size.</t>
  </si>
  <si>
    <t>Roll this after doubling the weapon’s damage.</t>
  </si>
  <si>
    <t>This increases to two dice if the weapon has a greater Striking Rune and three dice if the weapon has a major Striking Rune.</t>
  </si>
  <si>
    <t>For instance, a rapier with a greater Striking Rune deals 2d8 extra piercing damage on a critical hit. An ability that changes the size of the weapon’s normal damage dice doesn’t change the size of its deadly die.</t>
  </si>
  <si>
    <t>on a crit</t>
  </si>
  <si>
    <t>change to listed die size</t>
  </si>
  <si>
    <t>add 1 die of listed size</t>
  </si>
  <si>
    <t>douible damage</t>
  </si>
  <si>
    <t>no rune</t>
  </si>
  <si>
    <t>greater striking rune</t>
  </si>
  <si>
    <t>add 2 dice of listed size</t>
  </si>
  <si>
    <t>major striking rune</t>
  </si>
  <si>
    <t>add 3 dice of listed size</t>
  </si>
  <si>
    <t>Persistent Damage</t>
  </si>
  <si>
    <t>duration usually = 1 minute</t>
  </si>
  <si>
    <t>victim suffers at the end of their turn</t>
  </si>
  <si>
    <t>automatic</t>
  </si>
  <si>
    <t>flat check (DC 15)</t>
  </si>
  <si>
    <t>assisted</t>
  </si>
  <si>
    <t>flat check (DC 10)</t>
  </si>
  <si>
    <t>energy/substance</t>
  </si>
  <si>
    <t>acid, earth, water</t>
  </si>
  <si>
    <t>cold, fire, electricity</t>
  </si>
  <si>
    <t>negative, positive</t>
  </si>
  <si>
    <t>solid</t>
  </si>
  <si>
    <t>bar</t>
  </si>
  <si>
    <t>radius</t>
  </si>
  <si>
    <t>rules</t>
  </si>
  <si>
    <t>lvl</t>
  </si>
  <si>
    <t>M</t>
  </si>
  <si>
    <t>duration</t>
  </si>
  <si>
    <t>range</t>
  </si>
  <si>
    <t>panel</t>
  </si>
  <si>
    <t>sphere</t>
  </si>
  <si>
    <t>hemi</t>
  </si>
  <si>
    <t>2e</t>
  </si>
  <si>
    <t>5th</t>
  </si>
  <si>
    <t>diamond (5000gp)</t>
  </si>
  <si>
    <t>90ft</t>
  </si>
  <si>
    <t>5e</t>
  </si>
  <si>
    <t>clear gemstone</t>
  </si>
  <si>
    <t>10 min/sustain</t>
  </si>
  <si>
    <t>120ft</t>
  </si>
  <si>
    <t>P1e</t>
  </si>
  <si>
    <t>quartz</t>
  </si>
  <si>
    <t>30ft</t>
  </si>
  <si>
    <t>P2e</t>
  </si>
  <si>
    <t>6th</t>
  </si>
  <si>
    <t>yes</t>
  </si>
  <si>
    <t>1 min/sustain</t>
  </si>
  <si>
    <t>hard 30; 60 hp</t>
  </si>
  <si>
    <t>7th</t>
  </si>
  <si>
    <t>diamond (1000gp)</t>
  </si>
  <si>
    <t>400ft</t>
  </si>
  <si>
    <t>ruby (1500gp)</t>
  </si>
  <si>
    <t>100ft</t>
  </si>
  <si>
    <t>Cha save to teleport out</t>
  </si>
  <si>
    <t>ruby (500gp)</t>
  </si>
  <si>
    <t>hard 20; 40 hp</t>
  </si>
  <si>
    <r>
      <t>C = 2</t>
    </r>
    <r>
      <rPr>
        <sz val="9"/>
        <color theme="1"/>
        <rFont val="Calibri"/>
        <family val="2"/>
      </rPr>
      <t>πr</t>
    </r>
  </si>
  <si>
    <t>C/2π = r</t>
  </si>
  <si>
    <t>C/π = d</t>
  </si>
  <si>
    <r>
      <t>A = 2</t>
    </r>
    <r>
      <rPr>
        <sz val="9"/>
        <color theme="1"/>
        <rFont val="Calibri"/>
        <family val="2"/>
      </rPr>
      <t>πrh</t>
    </r>
  </si>
  <si>
    <r>
      <t>A = 4</t>
    </r>
    <r>
      <rPr>
        <sz val="9"/>
        <color theme="1"/>
        <rFont val="Calibri"/>
        <family val="2"/>
      </rPr>
      <t>πr^2</t>
    </r>
  </si>
  <si>
    <t>A/πh = d</t>
  </si>
  <si>
    <r>
      <t>A/4π = (d/2)</t>
    </r>
    <r>
      <rPr>
        <sz val="9"/>
        <color theme="1"/>
        <rFont val="Calibri"/>
        <family val="2"/>
      </rPr>
      <t>^2</t>
    </r>
  </si>
  <si>
    <t>chalcedony = striped/banded quartz = onyx/agate/jasper</t>
  </si>
  <si>
    <t>1/1</t>
  </si>
  <si>
    <t>1/3</t>
  </si>
  <si>
    <t>2/3</t>
  </si>
  <si>
    <t>1/5</t>
  </si>
  <si>
    <t>1/6</t>
  </si>
  <si>
    <t>r</t>
  </si>
  <si>
    <t>wall</t>
  </si>
  <si>
    <t>ring</t>
  </si>
  <si>
    <t>circle</t>
  </si>
  <si>
    <t>cylinder</t>
  </si>
  <si>
    <t>cube</t>
  </si>
  <si>
    <t>force</t>
  </si>
  <si>
    <t>physical</t>
  </si>
  <si>
    <t>hard</t>
  </si>
  <si>
    <t>HP</t>
  </si>
  <si>
    <t>level</t>
  </si>
  <si>
    <t>1st</t>
  </si>
  <si>
    <t>?</t>
  </si>
  <si>
    <t>3rd</t>
  </si>
  <si>
    <t>wall of force</t>
  </si>
  <si>
    <t>forcecage</t>
  </si>
  <si>
    <t>9th</t>
  </si>
  <si>
    <t>FIRE BOLT</t>
  </si>
  <si>
    <t>arcane, divine, primal</t>
  </si>
  <si>
    <t>ranged spell attack</t>
  </si>
  <si>
    <t>1 creature or object</t>
  </si>
  <si>
    <t>verbal</t>
  </si>
  <si>
    <t>somatic</t>
  </si>
  <si>
    <t>material</t>
  </si>
  <si>
    <t>FIREBALL</t>
  </si>
  <si>
    <t>[+4]</t>
  </si>
  <si>
    <t>[+8]</t>
  </si>
  <si>
    <t>a marble of bat guano and tallow (1 sp)</t>
  </si>
  <si>
    <t>10-foot burst</t>
  </si>
  <si>
    <t>basic Reflex</t>
  </si>
  <si>
    <t>[+2]</t>
  </si>
  <si>
    <t>(1 cp)</t>
  </si>
  <si>
    <t>(10 gp)</t>
  </si>
  <si>
    <t>Sustain</t>
  </si>
  <si>
    <t>Dismiss</t>
  </si>
  <si>
    <t>Temp Immune</t>
  </si>
  <si>
    <t>You launch a projectile of fire toward your target. Make a ranged spell attack against your target's AC. If successful, you deal 1d4 fire damage. As your fiery projectile travels, it provides dim illumination in a 5-foot radius.</t>
  </si>
  <si>
    <t>1d4 fire damage</t>
  </si>
  <si>
    <t>normal damage</t>
  </si>
  <si>
    <t>[+Mana]</t>
  </si>
  <si>
    <t>(Price)</t>
  </si>
  <si>
    <t>FLAME ARROW (2e)</t>
  </si>
  <si>
    <t>30 ft</t>
  </si>
  <si>
    <t>120 ft</t>
  </si>
  <si>
    <t>You launch a projectile of fire toward your target. Make a ranged spell attack against your target's AC. If successful, you deal 5d6 fire damage. As your fiery projectile travels, it provides dim illumination in a 5-foot radius.</t>
  </si>
  <si>
    <t>5d6 fire damage</t>
  </si>
  <si>
    <t>6d6 fire damage</t>
  </si>
  <si>
    <t>90 ft</t>
  </si>
  <si>
    <t>Effect</t>
  </si>
  <si>
    <t>arcane, divine, occult</t>
  </si>
  <si>
    <t>self</t>
  </si>
  <si>
    <t>personal</t>
  </si>
  <si>
    <t>FORCE BARRIER</t>
  </si>
  <si>
    <t>any FORCE BARRIER</t>
  </si>
  <si>
    <t>1 minute</t>
  </si>
  <si>
    <t>repair 1 HP of damage</t>
  </si>
  <si>
    <t>[1]</t>
  </si>
  <si>
    <t>[0]</t>
  </si>
  <si>
    <t>[2]</t>
  </si>
  <si>
    <t>[4]</t>
  </si>
  <si>
    <t>duration increased by 1 round</t>
  </si>
  <si>
    <t>focus</t>
  </si>
  <si>
    <t>a shield</t>
  </si>
  <si>
    <t>(varies)</t>
  </si>
  <si>
    <t>duration increases 1 step</t>
  </si>
  <si>
    <t>(1 rnd -&gt; 1 min -&gt; 10 min)</t>
  </si>
  <si>
    <t>duration doubles</t>
  </si>
  <si>
    <t>(1 rnd -&gt; 2 rnd; 1 min -&gt; 2 min)</t>
  </si>
  <si>
    <t>BURST</t>
  </si>
  <si>
    <t>EMERGENCY</t>
  </si>
  <si>
    <t>WALL</t>
  </si>
  <si>
    <t>FOUNDATION 6</t>
  </si>
  <si>
    <t>SHIELD</t>
  </si>
  <si>
    <t>TOWER SHIELD</t>
  </si>
  <si>
    <t>[+12]</t>
  </si>
  <si>
    <t>No effect.</t>
  </si>
  <si>
    <t>[+0]</t>
  </si>
  <si>
    <t>area becomes a 10-foot by 10-foot panel</t>
  </si>
  <si>
    <t>WALL or CAGE</t>
  </si>
  <si>
    <t>per panel</t>
  </si>
  <si>
    <t>ring d = # panels / 3</t>
  </si>
  <si>
    <t>d = C/π</t>
  </si>
  <si>
    <t>r = C/(2π)</t>
  </si>
  <si>
    <t>A = πr^2</t>
  </si>
  <si>
    <t>A = 4πr^2</t>
  </si>
  <si>
    <t>A = 2πrh + 2πr^2</t>
  </si>
  <si>
    <t>A = 2πrh</t>
  </si>
  <si>
    <t>ring d</t>
  </si>
  <si>
    <t>sph d</t>
  </si>
  <si>
    <t>A cyl</t>
  </si>
  <si>
    <t>A sph</t>
  </si>
  <si>
    <t>length</t>
  </si>
  <si>
    <t>ring dv</t>
  </si>
  <si>
    <t>sph dv</t>
  </si>
  <si>
    <t>sphere d = # panels / 5</t>
  </si>
  <si>
    <t>range increases by 5 feet</t>
  </si>
  <si>
    <t>area increases by one 10-foot by 10-foot panel;
panels must join edge-to-edge with at least one other panel</t>
  </si>
  <si>
    <t>CAGE</t>
  </si>
  <si>
    <t>a handfull of crushed chalcedony (onyx)</t>
  </si>
  <si>
    <t>halve additional panel cost (+4 -&gt; +2)</t>
  </si>
  <si>
    <t>a pinch of crushed quartz</t>
  </si>
  <si>
    <t>Hit Points per panel doubles</t>
  </si>
  <si>
    <t>a handfull of ruby dust</t>
  </si>
  <si>
    <t>(500 gp)</t>
  </si>
  <si>
    <t>barrier blocks teleportation</t>
  </si>
  <si>
    <t>magical shield</t>
  </si>
  <si>
    <t>shape multiple panels into a…
   ring: 3 panels per 10-foot diameter
   sphere/cylinder: 5 panels per 10-foot diameter
   cube: 6 panels = 10-foot sides; 24 panels = 20-foot sides</t>
  </si>
  <si>
    <t>base, SHIELD, or TOWER</t>
  </si>
  <si>
    <t>multiply by bonus +1</t>
  </si>
  <si>
    <t>per hit point [1]</t>
  </si>
  <si>
    <t>a shield
   (looses 1/2 max hit points; gains broken condition or is destroyed)</t>
  </si>
  <si>
    <t>increase barrier's size to that of a standard shield, granting a +2 circumstance bonus to AC;
the shield has Hardness 5 and 15 Hit Points</t>
  </si>
  <si>
    <t>increase barrier's size to that of a tower shield, granting a +2/+4 circumstance bonus to AC;
the shield has Hardness 5 and 20 Hit Points</t>
  </si>
  <si>
    <t>increase barrier's size to that of a 10-foot by 10-foot panel;
becomes immobile and can no longer be used to Shield Block;
WALL - solid surface; the wall has Hardness 5 and 30 Hit Points; grants standard cover (+2)
CAGE - comprised of bars; the cage has Hardness 5 and 20 Hit Points; grants light cover (+1)</t>
  </si>
  <si>
    <t>basic Fortitude</t>
  </si>
  <si>
    <t>1d6 force damage and knocked back 5 feet</t>
  </si>
  <si>
    <t>Dismiss your barrier to create a 5-foot burst of force, battering creatures and unattended objects around you and possibly pushing them away; each creature in the area must attempt a basic Fortitude save; unattended objects automatically fail</t>
  </si>
  <si>
    <t>increase burst radius by by 5 feet</t>
  </si>
  <si>
    <t>[+3]</t>
  </si>
  <si>
    <t>increase hardness by 2</t>
  </si>
  <si>
    <t>increase duration by 1 round</t>
  </si>
  <si>
    <t>change cast to Reaction</t>
  </si>
  <si>
    <t>trigger: you take damage from a physical or force attack</t>
  </si>
  <si>
    <t>change duration to 1 round</t>
  </si>
  <si>
    <t>change range to touch</t>
  </si>
  <si>
    <t>knocked back 5 feet</t>
  </si>
  <si>
    <t>2d6 force damage and knocked back 10 feet; Reflex save or fall and land prone</t>
  </si>
  <si>
    <t>repair barrier's damage up to your spellcasting ability modifier</t>
  </si>
  <si>
    <t>You raise a magical buckler-sized barrier of force that hovers near you. You are treated as having used the Raise a Shield action, granting a +1 circumstance bonus to AC, for the effect's duration.
While in effect, you can use the Shield Block reaction with your magic buckler against physical and force attacks, including those from incorporeal sources. Your buckler has Hardness 5, 10 Hit Points, and doesn't require a hand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</si>
</sst>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9"/>
      <color theme="1"/>
      <name val="Calibri"/>
      <family val="2"/>
      <scheme val="minor"/>
    </font>
    <font>
      <b/>
      <sz val="9"/>
      <color theme="1"/>
      <name val="Calibri"/>
      <family val="2"/>
      <scheme val="minor"/>
    </font>
    <font>
      <u/>
      <sz val="9"/>
      <color theme="1"/>
      <name val="Calibri"/>
      <family val="2"/>
      <scheme val="minor"/>
    </font>
    <font>
      <sz val="8"/>
      <name val="Calibri"/>
      <family val="2"/>
      <scheme val="minor"/>
    </font>
    <font>
      <i/>
      <sz val="9"/>
      <color theme="1"/>
      <name val="Calibri"/>
      <family val="2"/>
      <scheme val="minor"/>
    </font>
    <font>
      <sz val="12"/>
      <color theme="1"/>
      <name val="Pathfinder2eActions"/>
    </font>
    <font>
      <b/>
      <i/>
      <sz val="9"/>
      <name val="Calibri"/>
      <family val="2"/>
      <scheme val="minor"/>
    </font>
    <font>
      <b/>
      <sz val="9"/>
      <name val="Calibri"/>
      <family val="2"/>
      <scheme val="minor"/>
    </font>
    <font>
      <sz val="9"/>
      <color rgb="FFC00000"/>
      <name val="Calibri"/>
      <family val="2"/>
      <scheme val="minor"/>
    </font>
    <font>
      <sz val="6"/>
      <color theme="0" tint="-0.14999847407452621"/>
      <name val="Calibri"/>
      <family val="2"/>
      <scheme val="minor"/>
    </font>
    <font>
      <i/>
      <sz val="9"/>
      <color rgb="FFC00000"/>
      <name val="Calibri"/>
      <family val="2"/>
      <scheme val="minor"/>
    </font>
    <font>
      <sz val="9"/>
      <name val="Calibri"/>
      <family val="2"/>
      <scheme val="minor"/>
    </font>
    <font>
      <b/>
      <sz val="8"/>
      <color theme="0"/>
      <name val="Calibri"/>
      <family val="2"/>
      <scheme val="minor"/>
    </font>
    <font>
      <b/>
      <i/>
      <sz val="8"/>
      <color theme="4" tint="0.79998168889431442"/>
      <name val="Calibri"/>
      <family val="2"/>
      <scheme val="minor"/>
    </font>
    <font>
      <b/>
      <sz val="8"/>
      <color theme="0"/>
      <name val="Gill Sans MT Condensed"/>
      <family val="2"/>
    </font>
    <font>
      <b/>
      <sz val="8"/>
      <color theme="1"/>
      <name val="Gill Sans MT Condensed"/>
      <family val="2"/>
    </font>
    <font>
      <sz val="16"/>
      <name val="Gill Sans MT Condensed"/>
      <family val="2"/>
    </font>
    <font>
      <b/>
      <sz val="9"/>
      <color theme="1"/>
      <name val="Calibri"/>
      <family val="2"/>
    </font>
    <font>
      <sz val="9"/>
      <color theme="1"/>
      <name val="Calibri"/>
      <family val="2"/>
    </font>
    <font>
      <b/>
      <i/>
      <sz val="9"/>
      <color theme="4" tint="0.79998168889431442"/>
      <name val="Gill Sans MT Condensed"/>
      <family val="2"/>
    </font>
    <font>
      <b/>
      <sz val="18"/>
      <color theme="0"/>
      <name val="Gill Sans MT Condensed"/>
      <family val="2"/>
    </font>
    <font>
      <b/>
      <i/>
      <sz val="18"/>
      <color theme="0"/>
      <name val="Gill Sans MT Condensed"/>
      <family val="2"/>
    </font>
    <font>
      <sz val="6"/>
      <color theme="1"/>
      <name val="Calibri"/>
      <family val="2"/>
      <scheme val="minor"/>
    </font>
    <font>
      <b/>
      <sz val="10"/>
      <color theme="0"/>
      <name val="Gill Sans MT Condensed"/>
      <family val="2"/>
    </font>
    <font>
      <sz val="14"/>
      <color theme="1"/>
      <name val="Pathfinder2eActions"/>
    </font>
    <font>
      <sz val="12"/>
      <name val="Calibri"/>
      <family val="2"/>
      <scheme val="minor"/>
    </font>
    <font>
      <b/>
      <sz val="10"/>
      <color theme="1"/>
      <name val="Gill Sans MT Condensed"/>
      <family val="2"/>
    </font>
  </fonts>
  <fills count="7">
    <fill>
      <patternFill patternType="none"/>
    </fill>
    <fill>
      <patternFill patternType="gray125"/>
    </fill>
    <fill>
      <patternFill patternType="solid">
        <fgColor rgb="FF5A0008"/>
        <bgColor indexed="64"/>
      </patternFill>
    </fill>
    <fill>
      <patternFill patternType="solid">
        <fgColor rgb="FF54116D"/>
        <bgColor indexed="64"/>
      </patternFill>
    </fill>
    <fill>
      <patternFill patternType="solid">
        <fgColor rgb="FFBD5410"/>
        <bgColor indexed="64"/>
      </patternFill>
    </fill>
    <fill>
      <patternFill patternType="solid">
        <fgColor rgb="FF160B65"/>
        <bgColor indexed="64"/>
      </patternFill>
    </fill>
    <fill>
      <patternFill patternType="solid">
        <fgColor theme="1"/>
        <bgColor indexed="64"/>
      </patternFill>
    </fill>
  </fills>
  <borders count="20">
    <border>
      <left/>
      <right/>
      <top/>
      <bottom/>
      <diagonal/>
    </border>
    <border>
      <left/>
      <right/>
      <top style="thin">
        <color auto="1"/>
      </top>
      <bottom/>
      <diagonal/>
    </border>
    <border>
      <left style="thin">
        <color theme="0"/>
      </left>
      <right style="thin">
        <color theme="0"/>
      </right>
      <top/>
      <bottom style="thin">
        <color auto="1"/>
      </bottom>
      <diagonal/>
    </border>
    <border>
      <left style="thin">
        <color theme="0"/>
      </left>
      <right style="thin">
        <color theme="0"/>
      </right>
      <top/>
      <bottom/>
      <diagonal/>
    </border>
    <border>
      <left/>
      <right style="thin">
        <color theme="0"/>
      </right>
      <top/>
      <bottom/>
      <diagonal/>
    </border>
    <border>
      <left style="thin">
        <color theme="0"/>
      </left>
      <right/>
      <top/>
      <bottom/>
      <diagonal/>
    </border>
    <border>
      <left/>
      <right style="thin">
        <color theme="0"/>
      </right>
      <top/>
      <bottom style="thin">
        <color auto="1"/>
      </bottom>
      <diagonal/>
    </border>
    <border>
      <left style="thin">
        <color theme="0"/>
      </left>
      <right/>
      <top/>
      <bottom style="thin">
        <color auto="1"/>
      </bottom>
      <diagonal/>
    </border>
    <border>
      <left style="thick">
        <color rgb="FFCBC18F"/>
      </left>
      <right/>
      <top style="medium">
        <color rgb="FFCBC18F"/>
      </top>
      <bottom style="medium">
        <color rgb="FFCBC18F"/>
      </bottom>
      <diagonal/>
    </border>
    <border>
      <left/>
      <right/>
      <top style="medium">
        <color rgb="FFCBC18F"/>
      </top>
      <bottom style="medium">
        <color rgb="FFCBC18F"/>
      </bottom>
      <diagonal/>
    </border>
    <border>
      <left/>
      <right style="thick">
        <color rgb="FFCBC18F"/>
      </right>
      <top style="medium">
        <color rgb="FFCBC18F"/>
      </top>
      <bottom style="medium">
        <color rgb="FFCBC18F"/>
      </bottom>
      <diagonal/>
    </border>
    <border>
      <left/>
      <right/>
      <top/>
      <bottom style="thin">
        <color auto="1"/>
      </bottom>
      <diagonal/>
    </border>
    <border>
      <left/>
      <right/>
      <top/>
      <bottom style="medium">
        <color rgb="FFCBC18F"/>
      </bottom>
      <diagonal/>
    </border>
    <border>
      <left style="thin">
        <color theme="0"/>
      </left>
      <right/>
      <top style="thin">
        <color auto="1"/>
      </top>
      <bottom style="thin">
        <color auto="1"/>
      </bottom>
      <diagonal/>
    </border>
    <border>
      <left/>
      <right/>
      <top style="thin">
        <color auto="1"/>
      </top>
      <bottom style="thin">
        <color auto="1"/>
      </bottom>
      <diagonal/>
    </border>
    <border>
      <left/>
      <right style="thin">
        <color theme="0"/>
      </right>
      <top style="thin">
        <color auto="1"/>
      </top>
      <bottom style="thin">
        <color auto="1"/>
      </bottom>
      <diagonal/>
    </border>
    <border>
      <left style="thick">
        <color rgb="FFCBC18F"/>
      </left>
      <right style="thick">
        <color rgb="FFCBC18F"/>
      </right>
      <top style="medium">
        <color rgb="FFCBC18F"/>
      </top>
      <bottom style="medium">
        <color rgb="FFCBC18F"/>
      </bottom>
      <diagonal/>
    </border>
    <border>
      <left style="thick">
        <color rgb="FFCBC18F"/>
      </left>
      <right/>
      <top/>
      <bottom/>
      <diagonal/>
    </border>
    <border>
      <left/>
      <right/>
      <top/>
      <bottom style="dashed">
        <color theme="1" tint="0.34998626667073579"/>
      </bottom>
      <diagonal/>
    </border>
    <border>
      <left/>
      <right/>
      <top style="dashed">
        <color theme="1" tint="0.34998626667073579"/>
      </top>
      <bottom/>
      <diagonal/>
    </border>
  </borders>
  <cellStyleXfs count="9">
    <xf numFmtId="0" fontId="0" fillId="0" borderId="0"/>
    <xf numFmtId="0" fontId="16" fillId="0" borderId="11" applyBorder="0">
      <alignment vertical="center"/>
    </xf>
    <xf numFmtId="0" fontId="23" fillId="6" borderId="16">
      <alignment horizontal="center" vertical="top"/>
    </xf>
    <xf numFmtId="0" fontId="23" fillId="2" borderId="16">
      <alignment horizontal="center" vertical="top"/>
    </xf>
    <xf numFmtId="0" fontId="24" fillId="0" borderId="0">
      <alignment horizontal="center"/>
    </xf>
    <xf numFmtId="0" fontId="26" fillId="0" borderId="16">
      <alignment horizontal="center" vertical="top"/>
    </xf>
    <xf numFmtId="0" fontId="23" fillId="5" borderId="16">
      <alignment horizontal="center" vertical="top"/>
    </xf>
    <xf numFmtId="0" fontId="23" fillId="4" borderId="16">
      <alignment horizontal="center" vertical="top"/>
    </xf>
    <xf numFmtId="0" fontId="23" fillId="3" borderId="16">
      <alignment horizontal="center" vertical="top"/>
    </xf>
  </cellStyleXfs>
  <cellXfs count="148">
    <xf numFmtId="0" fontId="0" fillId="0" borderId="0" xfId="0"/>
    <xf numFmtId="0" fontId="2" fillId="0" borderId="0" xfId="0" applyFont="1"/>
    <xf numFmtId="0" fontId="0" fillId="0" borderId="0" xfId="0" applyAlignment="1">
      <alignment horizontal="left"/>
    </xf>
    <xf numFmtId="0" fontId="1" fillId="0" borderId="0" xfId="0" applyFont="1"/>
    <xf numFmtId="0" fontId="2" fillId="0" borderId="0" xfId="0" applyFont="1" applyAlignment="1">
      <alignment horizontal="left"/>
    </xf>
    <xf numFmtId="0" fontId="2" fillId="0" borderId="0" xfId="0" applyFont="1" applyAlignment="1">
      <alignment horizontal="right"/>
    </xf>
    <xf numFmtId="0" fontId="0" fillId="0" borderId="0" xfId="0" applyFont="1"/>
    <xf numFmtId="0" fontId="0" fillId="0" borderId="0" xfId="0" applyAlignment="1">
      <alignment horizontal="right"/>
    </xf>
    <xf numFmtId="0" fontId="4" fillId="0" borderId="0" xfId="0" applyFont="1" applyAlignment="1">
      <alignment horizontal="left"/>
    </xf>
    <xf numFmtId="0" fontId="8" fillId="0" borderId="0" xfId="0" applyFont="1"/>
    <xf numFmtId="0" fontId="9" fillId="0" borderId="0" xfId="0" applyFont="1" applyAlignment="1">
      <alignment horizontal="center" vertical="top"/>
    </xf>
    <xf numFmtId="0" fontId="11" fillId="0" borderId="0" xfId="0" applyFont="1"/>
    <xf numFmtId="0" fontId="7" fillId="0" borderId="0" xfId="0" applyFont="1"/>
    <xf numFmtId="0" fontId="5" fillId="0" borderId="0" xfId="0" applyFont="1" applyAlignment="1">
      <alignment horizontal="center"/>
    </xf>
    <xf numFmtId="0" fontId="11" fillId="0" borderId="0" xfId="0" applyFont="1" applyAlignment="1">
      <alignment horizontal="left"/>
    </xf>
    <xf numFmtId="0" fontId="7" fillId="0" borderId="0" xfId="0" applyFont="1" applyAlignment="1">
      <alignment vertical="top"/>
    </xf>
    <xf numFmtId="0" fontId="11" fillId="0" borderId="0" xfId="0" applyFont="1" applyAlignment="1">
      <alignment vertical="top"/>
    </xf>
    <xf numFmtId="0" fontId="11" fillId="0" borderId="0" xfId="0" applyFont="1" applyAlignment="1">
      <alignment horizontal="right" vertical="top"/>
    </xf>
    <xf numFmtId="0" fontId="13" fillId="2" borderId="8" xfId="0" applyFont="1" applyFill="1" applyBorder="1"/>
    <xf numFmtId="0" fontId="13" fillId="2" borderId="10" xfId="0" applyFont="1" applyFill="1" applyBorder="1"/>
    <xf numFmtId="0" fontId="0" fillId="0" borderId="0" xfId="0" quotePrefix="1" applyAlignment="1">
      <alignment horizontal="center"/>
    </xf>
    <xf numFmtId="0" fontId="5" fillId="0" borderId="0" xfId="0" applyFont="1" applyAlignment="1">
      <alignment horizontal="center"/>
    </xf>
    <xf numFmtId="0" fontId="0" fillId="0" borderId="0" xfId="0" applyFont="1" applyBorder="1"/>
    <xf numFmtId="0" fontId="0" fillId="0" borderId="0" xfId="0" applyFont="1" applyAlignment="1"/>
    <xf numFmtId="0" fontId="0" fillId="0" borderId="0" xfId="0" applyFont="1" applyBorder="1" applyAlignment="1"/>
    <xf numFmtId="0" fontId="0" fillId="0" borderId="0" xfId="0" applyFont="1" applyBorder="1" applyAlignment="1">
      <alignment vertical="top"/>
    </xf>
    <xf numFmtId="0" fontId="0" fillId="0" borderId="0" xfId="0" applyFont="1" applyAlignment="1">
      <alignment vertical="top"/>
    </xf>
    <xf numFmtId="0" fontId="22" fillId="0" borderId="0" xfId="0" applyFont="1"/>
    <xf numFmtId="0" fontId="1" fillId="0" borderId="0" xfId="0" applyFont="1" applyBorder="1" applyAlignment="1">
      <alignment vertical="center"/>
    </xf>
    <xf numFmtId="0" fontId="0" fillId="0" borderId="0" xfId="0" applyFont="1" applyBorder="1" applyAlignment="1">
      <alignment horizontal="right"/>
    </xf>
    <xf numFmtId="0" fontId="1" fillId="0" borderId="0" xfId="0" applyFont="1" applyBorder="1" applyAlignment="1"/>
    <xf numFmtId="0" fontId="0" fillId="0" borderId="0" xfId="0" applyFont="1" applyAlignment="1">
      <alignment horizontal="left"/>
    </xf>
    <xf numFmtId="0" fontId="1" fillId="0" borderId="0" xfId="0" applyFont="1" applyAlignment="1"/>
    <xf numFmtId="0" fontId="1" fillId="0" borderId="0" xfId="0" applyFont="1" applyBorder="1" applyAlignment="1">
      <alignment horizontal="left"/>
    </xf>
    <xf numFmtId="0" fontId="0" fillId="0" borderId="0" xfId="0" applyFont="1" applyBorder="1" applyAlignment="1">
      <alignment horizontal="left"/>
    </xf>
    <xf numFmtId="0" fontId="0" fillId="0" borderId="17" xfId="0" applyFont="1" applyBorder="1"/>
    <xf numFmtId="0" fontId="0" fillId="0" borderId="1" xfId="0" applyFont="1" applyBorder="1" applyAlignment="1">
      <alignment vertical="top"/>
    </xf>
    <xf numFmtId="0" fontId="6" fillId="0" borderId="0" xfId="0" applyFont="1"/>
    <xf numFmtId="0" fontId="0" fillId="0" borderId="0" xfId="0" applyFont="1" applyAlignment="1"/>
    <xf numFmtId="0" fontId="0" fillId="0" borderId="0" xfId="0" applyFont="1" applyBorder="1" applyAlignment="1"/>
    <xf numFmtId="0" fontId="0" fillId="0" borderId="0" xfId="0" applyFont="1" applyBorder="1" applyAlignment="1">
      <alignment horizontal="left" vertical="center"/>
    </xf>
    <xf numFmtId="0" fontId="0" fillId="0" borderId="0" xfId="0" applyFont="1" applyAlignment="1">
      <alignment horizontal="left"/>
    </xf>
    <xf numFmtId="0" fontId="0" fillId="0" borderId="18" xfId="0" applyFont="1" applyBorder="1" applyAlignment="1"/>
    <xf numFmtId="0" fontId="1" fillId="0" borderId="18" xfId="0" applyFont="1" applyBorder="1" applyAlignment="1"/>
    <xf numFmtId="0" fontId="0" fillId="0" borderId="18" xfId="0" applyFont="1" applyBorder="1" applyAlignment="1"/>
    <xf numFmtId="0" fontId="0" fillId="0" borderId="18" xfId="0" applyFont="1" applyBorder="1" applyAlignment="1">
      <alignment horizontal="right"/>
    </xf>
    <xf numFmtId="0" fontId="1" fillId="0" borderId="18" xfId="0" applyFont="1" applyBorder="1" applyAlignment="1">
      <alignment horizontal="left"/>
    </xf>
    <xf numFmtId="0" fontId="0" fillId="0" borderId="18" xfId="0" applyFont="1" applyBorder="1" applyAlignment="1">
      <alignment horizontal="left"/>
    </xf>
    <xf numFmtId="0" fontId="0" fillId="0" borderId="0" xfId="0" applyFont="1" applyBorder="1" applyAlignment="1"/>
    <xf numFmtId="0" fontId="1" fillId="0" borderId="19" xfId="0" applyFont="1" applyBorder="1" applyAlignment="1">
      <alignment horizontal="left"/>
    </xf>
    <xf numFmtId="0" fontId="0" fillId="0" borderId="19" xfId="0" applyFont="1" applyBorder="1" applyAlignment="1"/>
    <xf numFmtId="0" fontId="0" fillId="0" borderId="19" xfId="0" applyFont="1" applyBorder="1"/>
    <xf numFmtId="0" fontId="0" fillId="0" borderId="19" xfId="0" applyFont="1" applyBorder="1" applyAlignment="1">
      <alignment horizontal="left"/>
    </xf>
    <xf numFmtId="0" fontId="0" fillId="0" borderId="0" xfId="0" applyFont="1" applyFill="1" applyBorder="1" applyAlignment="1">
      <alignment horizontal="left"/>
    </xf>
    <xf numFmtId="0" fontId="7" fillId="0" borderId="0" xfId="0" applyFont="1" applyBorder="1" applyAlignment="1">
      <alignment horizontal="left"/>
    </xf>
    <xf numFmtId="0" fontId="11" fillId="0" borderId="0" xfId="0" applyFont="1" applyBorder="1" applyAlignment="1"/>
    <xf numFmtId="0" fontId="11" fillId="0" borderId="0" xfId="0" applyFont="1" applyBorder="1" applyAlignment="1">
      <alignment vertical="center"/>
    </xf>
    <xf numFmtId="0" fontId="0" fillId="0" borderId="0" xfId="0" applyFont="1" applyAlignment="1">
      <alignment horizontal="center"/>
    </xf>
    <xf numFmtId="0" fontId="0" fillId="0" borderId="0" xfId="0" applyFont="1" applyAlignment="1">
      <alignment horizontal="right"/>
    </xf>
    <xf numFmtId="0" fontId="1" fillId="0" borderId="19" xfId="0" applyFont="1" applyBorder="1" applyAlignment="1"/>
    <xf numFmtId="0" fontId="0" fillId="0" borderId="19" xfId="0" applyFont="1" applyBorder="1" applyAlignment="1">
      <alignment horizontal="right"/>
    </xf>
    <xf numFmtId="0" fontId="1" fillId="0" borderId="0" xfId="0" applyFont="1" applyFill="1" applyBorder="1" applyAlignment="1">
      <alignment vertical="center"/>
    </xf>
    <xf numFmtId="0" fontId="0" fillId="0" borderId="1" xfId="0" applyFont="1" applyBorder="1" applyAlignment="1"/>
    <xf numFmtId="0" fontId="0" fillId="0" borderId="0" xfId="0" applyFont="1" applyBorder="1" applyAlignment="1"/>
    <xf numFmtId="0" fontId="24" fillId="0" borderId="0" xfId="4" applyBorder="1">
      <alignment horizontal="center"/>
    </xf>
    <xf numFmtId="0" fontId="0" fillId="0" borderId="0" xfId="0" applyFont="1" applyAlignment="1">
      <alignment horizontal="left"/>
    </xf>
    <xf numFmtId="0" fontId="0" fillId="0" borderId="19" xfId="0" applyFont="1" applyBorder="1" applyAlignment="1">
      <alignment vertical="center"/>
    </xf>
    <xf numFmtId="0" fontId="24" fillId="0" borderId="19" xfId="4" applyBorder="1" applyAlignment="1">
      <alignment vertical="center"/>
    </xf>
    <xf numFmtId="0" fontId="24" fillId="0" borderId="1" xfId="4" applyBorder="1" applyAlignment="1"/>
    <xf numFmtId="0" fontId="0" fillId="0" borderId="0" xfId="0" applyFont="1" applyBorder="1" applyAlignment="1">
      <alignment horizontal="right" vertical="center"/>
    </xf>
    <xf numFmtId="0" fontId="0" fillId="0" borderId="0" xfId="0" applyFont="1" applyBorder="1" applyAlignment="1">
      <alignment horizontal="left" vertical="center"/>
    </xf>
    <xf numFmtId="0" fontId="0" fillId="0" borderId="18" xfId="0" applyFont="1" applyBorder="1" applyAlignment="1">
      <alignment horizontal="left" vertical="center"/>
    </xf>
    <xf numFmtId="0" fontId="24" fillId="0" borderId="0" xfId="4" applyBorder="1" applyAlignment="1">
      <alignment horizontal="center" vertical="center"/>
    </xf>
    <xf numFmtId="0" fontId="24" fillId="0" borderId="18" xfId="4" applyBorder="1" applyAlignment="1">
      <alignment horizontal="center" vertical="center"/>
    </xf>
    <xf numFmtId="0" fontId="0" fillId="0" borderId="0" xfId="0" applyFont="1" applyAlignment="1">
      <alignment horizontal="left"/>
    </xf>
    <xf numFmtId="0" fontId="0" fillId="0" borderId="0" xfId="0" applyFont="1" applyAlignment="1">
      <alignment horizontal="center"/>
    </xf>
    <xf numFmtId="0" fontId="1" fillId="0" borderId="0" xfId="0" applyFont="1" applyAlignment="1">
      <alignment horizontal="left" vertical="center"/>
    </xf>
    <xf numFmtId="0" fontId="24" fillId="0" borderId="0" xfId="4" applyAlignment="1">
      <alignment horizontal="center" vertical="center"/>
    </xf>
    <xf numFmtId="0" fontId="0" fillId="0" borderId="0" xfId="0" applyFont="1" applyAlignment="1">
      <alignment vertical="center"/>
    </xf>
    <xf numFmtId="0" fontId="11" fillId="0" borderId="14" xfId="1" applyFont="1" applyBorder="1" applyAlignment="1">
      <alignment vertical="center"/>
    </xf>
    <xf numFmtId="0" fontId="24" fillId="0" borderId="0" xfId="4">
      <alignment horizontal="center"/>
    </xf>
    <xf numFmtId="0" fontId="11" fillId="0" borderId="0" xfId="0" applyFont="1" applyBorder="1" applyAlignment="1">
      <alignment horizontal="left" vertical="center" wrapText="1"/>
    </xf>
    <xf numFmtId="0" fontId="11" fillId="0" borderId="0" xfId="0" applyFont="1" applyBorder="1" applyAlignment="1">
      <alignment horizontal="left" vertical="center"/>
    </xf>
    <xf numFmtId="0" fontId="0" fillId="0" borderId="19" xfId="0" applyFont="1" applyBorder="1" applyAlignment="1">
      <alignment horizontal="right" vertical="center"/>
    </xf>
    <xf numFmtId="0" fontId="0" fillId="0" borderId="18" xfId="0" applyFont="1" applyBorder="1" applyAlignment="1">
      <alignment horizontal="right" vertical="center"/>
    </xf>
    <xf numFmtId="0" fontId="0" fillId="0" borderId="0" xfId="0" applyFont="1" applyBorder="1" applyAlignment="1">
      <alignment horizontal="left" vertical="center" wrapText="1"/>
    </xf>
    <xf numFmtId="0" fontId="1" fillId="0" borderId="0" xfId="0" applyFont="1" applyFill="1" applyBorder="1" applyAlignment="1">
      <alignment horizontal="left" vertical="center"/>
    </xf>
    <xf numFmtId="0" fontId="1" fillId="0" borderId="18" xfId="0" applyFont="1" applyFill="1" applyBorder="1" applyAlignment="1">
      <alignment horizontal="left" vertical="center"/>
    </xf>
    <xf numFmtId="0" fontId="24" fillId="0" borderId="18" xfId="4" applyBorder="1">
      <alignment horizontal="center"/>
    </xf>
    <xf numFmtId="0" fontId="0" fillId="0" borderId="18" xfId="0" applyFont="1" applyBorder="1" applyAlignment="1"/>
    <xf numFmtId="0" fontId="0" fillId="0" borderId="0" xfId="0" applyFont="1" applyAlignment="1">
      <alignment horizontal="left" vertical="center"/>
    </xf>
    <xf numFmtId="0" fontId="25" fillId="0" borderId="14" xfId="1" applyFont="1" applyBorder="1" applyAlignment="1">
      <alignment vertical="center"/>
    </xf>
    <xf numFmtId="0" fontId="25" fillId="0" borderId="15" xfId="1" applyFont="1" applyBorder="1" applyAlignment="1">
      <alignment vertical="center"/>
    </xf>
    <xf numFmtId="0" fontId="25" fillId="0" borderId="13" xfId="1" applyFont="1" applyBorder="1" applyAlignment="1">
      <alignment horizontal="right" vertical="center"/>
    </xf>
    <xf numFmtId="0" fontId="25" fillId="0" borderId="14" xfId="1" applyFont="1" applyBorder="1" applyAlignment="1">
      <alignment horizontal="right" vertical="center"/>
    </xf>
    <xf numFmtId="0" fontId="1" fillId="0" borderId="0" xfId="0" applyFont="1" applyBorder="1" applyAlignment="1">
      <alignment horizontal="left" vertical="center"/>
    </xf>
    <xf numFmtId="0" fontId="24" fillId="0" borderId="0" xfId="4" applyBorder="1">
      <alignment horizontal="center"/>
    </xf>
    <xf numFmtId="0" fontId="0" fillId="0" borderId="0" xfId="0" applyFont="1" applyAlignment="1"/>
    <xf numFmtId="0" fontId="0" fillId="0" borderId="0" xfId="0" applyFont="1" applyBorder="1" applyAlignment="1">
      <alignment vertical="center"/>
    </xf>
    <xf numFmtId="0" fontId="24" fillId="0" borderId="19" xfId="4" applyBorder="1">
      <alignment horizontal="center"/>
    </xf>
    <xf numFmtId="0" fontId="0" fillId="0" borderId="19" xfId="0" applyFont="1" applyBorder="1" applyAlignment="1"/>
    <xf numFmtId="0" fontId="0" fillId="0" borderId="1" xfId="0" applyFont="1" applyBorder="1" applyAlignment="1"/>
    <xf numFmtId="0" fontId="24" fillId="0" borderId="1" xfId="4" applyBorder="1">
      <alignment horizontal="center"/>
    </xf>
    <xf numFmtId="0" fontId="0" fillId="0" borderId="0" xfId="0" applyFont="1" applyBorder="1" applyAlignment="1"/>
    <xf numFmtId="0" fontId="16" fillId="0" borderId="12" xfId="1" applyBorder="1">
      <alignment vertical="center"/>
    </xf>
    <xf numFmtId="0" fontId="16" fillId="0" borderId="0" xfId="1" applyBorder="1">
      <alignment vertical="center"/>
    </xf>
    <xf numFmtId="0" fontId="16" fillId="0" borderId="4" xfId="1" applyBorder="1">
      <alignment vertical="center"/>
    </xf>
    <xf numFmtId="0" fontId="16" fillId="0" borderId="5" xfId="1" applyBorder="1" applyAlignment="1">
      <alignment horizontal="right" vertical="center"/>
    </xf>
    <xf numFmtId="0" fontId="16" fillId="0" borderId="0" xfId="1" applyBorder="1" applyAlignment="1">
      <alignment horizontal="right" vertical="center"/>
    </xf>
    <xf numFmtId="0" fontId="23" fillId="6" borderId="16" xfId="2">
      <alignment horizontal="center" vertical="top"/>
    </xf>
    <xf numFmtId="0" fontId="23" fillId="2" borderId="16" xfId="3">
      <alignment horizontal="center" vertical="top"/>
    </xf>
    <xf numFmtId="0" fontId="0" fillId="0" borderId="1" xfId="0" applyFont="1" applyBorder="1" applyAlignment="1">
      <alignment horizontal="left" vertical="center" wrapText="1"/>
    </xf>
    <xf numFmtId="0" fontId="1" fillId="0" borderId="1" xfId="0" applyFont="1" applyBorder="1" applyAlignment="1">
      <alignment horizontal="left" vertical="center"/>
    </xf>
    <xf numFmtId="0" fontId="16" fillId="0" borderId="3" xfId="1" applyBorder="1" applyAlignment="1">
      <alignment horizontal="right" vertical="center"/>
    </xf>
    <xf numFmtId="0" fontId="14" fillId="6" borderId="8" xfId="0" applyFont="1" applyFill="1" applyBorder="1" applyAlignment="1">
      <alignment horizontal="center" vertical="top"/>
    </xf>
    <xf numFmtId="0" fontId="14" fillId="6" borderId="9" xfId="0" applyFont="1" applyFill="1" applyBorder="1" applyAlignment="1">
      <alignment horizontal="center" vertical="top"/>
    </xf>
    <xf numFmtId="0" fontId="14" fillId="6" borderId="10" xfId="0" applyFont="1" applyFill="1" applyBorder="1" applyAlignment="1">
      <alignment horizontal="center" vertical="top"/>
    </xf>
    <xf numFmtId="0" fontId="14" fillId="2" borderId="8" xfId="0" applyFont="1" applyFill="1" applyBorder="1" applyAlignment="1">
      <alignment horizontal="center" vertical="top"/>
    </xf>
    <xf numFmtId="0" fontId="14" fillId="2" borderId="9" xfId="0" applyFont="1" applyFill="1" applyBorder="1" applyAlignment="1">
      <alignment horizontal="center" vertical="top"/>
    </xf>
    <xf numFmtId="0" fontId="14" fillId="2" borderId="10" xfId="0" applyFont="1" applyFill="1" applyBorder="1" applyAlignment="1">
      <alignment horizontal="center" vertical="top"/>
    </xf>
    <xf numFmtId="0" fontId="0" fillId="0" borderId="0" xfId="0" applyAlignment="1">
      <alignment horizontal="center"/>
    </xf>
    <xf numFmtId="0" fontId="5" fillId="0" borderId="0" xfId="0" applyFont="1" applyAlignment="1">
      <alignment horizontal="center"/>
    </xf>
    <xf numFmtId="0" fontId="16" fillId="0" borderId="3" xfId="1" applyBorder="1">
      <alignment vertical="center"/>
    </xf>
    <xf numFmtId="0" fontId="16" fillId="0" borderId="6" xfId="1" applyBorder="1">
      <alignment vertical="center"/>
    </xf>
    <xf numFmtId="0" fontId="16" fillId="0" borderId="2" xfId="1" applyBorder="1">
      <alignment vertical="center"/>
    </xf>
    <xf numFmtId="0" fontId="16" fillId="0" borderId="2" xfId="1" applyBorder="1" applyAlignment="1">
      <alignment horizontal="right" vertical="center"/>
    </xf>
    <xf numFmtId="0" fontId="16" fillId="0" borderId="7" xfId="1" applyBorder="1" applyAlignment="1">
      <alignment horizontal="right" vertical="center"/>
    </xf>
    <xf numFmtId="0" fontId="2" fillId="0" borderId="0" xfId="0" applyFont="1" applyAlignment="1">
      <alignment horizontal="center"/>
    </xf>
    <xf numFmtId="0" fontId="0" fillId="0" borderId="1" xfId="0" applyBorder="1" applyAlignment="1">
      <alignment horizontal="left" vertical="top" wrapText="1"/>
    </xf>
    <xf numFmtId="0" fontId="0" fillId="0" borderId="0" xfId="0" applyAlignment="1">
      <alignment horizontal="left" vertical="top" wrapText="1"/>
    </xf>
    <xf numFmtId="0" fontId="14" fillId="3" borderId="8" xfId="0" applyFont="1" applyFill="1" applyBorder="1" applyAlignment="1">
      <alignment horizontal="center" vertical="top"/>
    </xf>
    <xf numFmtId="0" fontId="14" fillId="3" borderId="9" xfId="0" applyFont="1" applyFill="1" applyBorder="1" applyAlignment="1">
      <alignment horizontal="center" vertical="top"/>
    </xf>
    <xf numFmtId="0" fontId="14" fillId="3" borderId="10" xfId="0" applyFont="1" applyFill="1" applyBorder="1" applyAlignment="1">
      <alignment horizontal="center" vertical="top"/>
    </xf>
    <xf numFmtId="0" fontId="12" fillId="2" borderId="9" xfId="0" applyFont="1" applyFill="1" applyBorder="1" applyAlignment="1">
      <alignment horizontal="left"/>
    </xf>
    <xf numFmtId="0" fontId="14" fillId="4" borderId="8" xfId="0" applyFont="1" applyFill="1" applyBorder="1" applyAlignment="1">
      <alignment horizontal="center" vertical="top"/>
    </xf>
    <xf numFmtId="0" fontId="14" fillId="4" borderId="9" xfId="0" applyFont="1" applyFill="1" applyBorder="1" applyAlignment="1">
      <alignment horizontal="center" vertical="top"/>
    </xf>
    <xf numFmtId="0" fontId="14" fillId="4" borderId="10" xfId="0" applyFont="1" applyFill="1" applyBorder="1" applyAlignment="1">
      <alignment horizontal="center" vertical="top"/>
    </xf>
    <xf numFmtId="0" fontId="14" fillId="5" borderId="8" xfId="0" applyFont="1" applyFill="1" applyBorder="1" applyAlignment="1">
      <alignment horizontal="center" vertical="top"/>
    </xf>
    <xf numFmtId="0" fontId="14" fillId="5" borderId="9" xfId="0" applyFont="1" applyFill="1" applyBorder="1" applyAlignment="1">
      <alignment horizontal="center" vertical="top"/>
    </xf>
    <xf numFmtId="0" fontId="14" fillId="5" borderId="10" xfId="0" applyFont="1" applyFill="1" applyBorder="1" applyAlignment="1">
      <alignment horizontal="center" vertical="top"/>
    </xf>
    <xf numFmtId="0" fontId="15" fillId="0" borderId="8" xfId="0" applyFont="1" applyBorder="1" applyAlignment="1">
      <alignment horizontal="center" vertical="top"/>
    </xf>
    <xf numFmtId="0" fontId="15" fillId="0" borderId="9" xfId="0" applyFont="1" applyBorder="1" applyAlignment="1">
      <alignment horizontal="center" vertical="top"/>
    </xf>
    <xf numFmtId="0" fontId="15" fillId="0" borderId="10" xfId="0" applyFont="1" applyBorder="1" applyAlignment="1">
      <alignment horizontal="center" vertical="top"/>
    </xf>
    <xf numFmtId="0" fontId="20" fillId="2" borderId="9" xfId="0" applyFont="1" applyFill="1" applyBorder="1" applyAlignment="1">
      <alignment horizontal="right" vertical="center"/>
    </xf>
    <xf numFmtId="0" fontId="19" fillId="2" borderId="10" xfId="0" applyFont="1" applyFill="1" applyBorder="1" applyAlignment="1">
      <alignment vertical="center"/>
    </xf>
    <xf numFmtId="0" fontId="19" fillId="2" borderId="8" xfId="0" applyFont="1" applyFill="1" applyBorder="1" applyAlignment="1">
      <alignment vertical="center"/>
    </xf>
    <xf numFmtId="0" fontId="20" fillId="2" borderId="9" xfId="0" applyFont="1" applyFill="1" applyBorder="1" applyAlignment="1">
      <alignment horizontal="left" vertical="center"/>
    </xf>
    <xf numFmtId="0" fontId="21" fillId="2" borderId="9" xfId="0" applyFont="1" applyFill="1" applyBorder="1" applyAlignment="1">
      <alignment horizontal="left" vertical="center"/>
    </xf>
  </cellXfs>
  <cellStyles count="9">
    <cellStyle name="Normal" xfId="0" builtinId="0"/>
    <cellStyle name="P2e - Action" xfId="4" xr:uid="{4015FFB5-959D-4B8B-A9E3-86AF04144574}"/>
    <cellStyle name="P2e - CommonBlk" xfId="2" xr:uid="{B98ED402-24BE-4C31-9E7D-4B4CB91366E0}"/>
    <cellStyle name="P2e - CommonWht" xfId="5" xr:uid="{4259975D-FC38-4EC7-A350-85CD27D685AB}"/>
    <cellStyle name="P2e - Rare" xfId="6" xr:uid="{1C459058-3CEB-4F09-BED7-2A6D5DE0E903}"/>
    <cellStyle name="P2e - Title" xfId="1" xr:uid="{DDFC75BA-BF30-48D8-AE73-731B3DACC8AA}"/>
    <cellStyle name="P2e - Trait" xfId="3" xr:uid="{F7175271-DF73-4C43-9415-7AE51FC8E486}"/>
    <cellStyle name="P2e - Uncommon" xfId="7" xr:uid="{06A3A9DF-B909-430B-93D5-0D2DB441F88F}"/>
    <cellStyle name="P2e - Unique" xfId="8" xr:uid="{281AD167-F8B8-4859-B93A-FDA8519DF548}"/>
  </cellStyles>
  <dxfs count="0"/>
  <tableStyles count="0" defaultTableStyle="TableStyleMedium2" defaultPivotStyle="PivotStyleLight16"/>
  <colors>
    <mruColors>
      <color rgb="FFCBC18F"/>
      <color rgb="FF5A0008"/>
      <color rgb="FF160B65"/>
      <color rgb="FFBD5410"/>
      <color rgb="FF5411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0314-5728-43D2-B044-1625B4F72716}">
  <dimension ref="A1:CQ89"/>
  <sheetViews>
    <sheetView tabSelected="1" zoomScaleNormal="100" workbookViewId="0">
      <selection activeCell="AV19" sqref="AV19"/>
    </sheetView>
  </sheetViews>
  <sheetFormatPr defaultColWidth="3.1640625" defaultRowHeight="14.1" customHeight="1" x14ac:dyDescent="0.2"/>
  <cols>
    <col min="1" max="44" width="3.1640625" style="6" customWidth="1"/>
    <col min="45" max="52" width="3.1640625" style="6"/>
    <col min="53" max="53" width="3.1640625" style="6" customWidth="1"/>
    <col min="54" max="61" width="3.1640625" style="6"/>
    <col min="62" max="68" width="3.1640625" style="6" customWidth="1"/>
    <col min="69" max="16384" width="3.1640625" style="6"/>
  </cols>
  <sheetData>
    <row r="1" spans="1:44" s="27" customFormat="1" ht="14.1" customHeight="1" x14ac:dyDescent="0.15">
      <c r="A1" s="10">
        <v>1</v>
      </c>
      <c r="B1" s="10">
        <v>2</v>
      </c>
      <c r="C1" s="10">
        <v>3</v>
      </c>
      <c r="D1" s="10">
        <v>4</v>
      </c>
      <c r="E1" s="10">
        <v>5</v>
      </c>
      <c r="F1" s="10">
        <v>6</v>
      </c>
      <c r="G1" s="10">
        <v>7</v>
      </c>
      <c r="H1" s="10">
        <v>8</v>
      </c>
      <c r="I1" s="10">
        <v>9</v>
      </c>
      <c r="J1" s="10">
        <v>10</v>
      </c>
      <c r="K1" s="10">
        <v>11</v>
      </c>
      <c r="L1" s="10">
        <v>12</v>
      </c>
      <c r="M1" s="10">
        <v>13</v>
      </c>
      <c r="N1" s="10">
        <v>14</v>
      </c>
      <c r="O1" s="10">
        <v>15</v>
      </c>
      <c r="P1" s="10">
        <v>16</v>
      </c>
      <c r="Q1" s="10">
        <v>17</v>
      </c>
      <c r="R1" s="10">
        <v>18</v>
      </c>
      <c r="S1" s="10">
        <v>19</v>
      </c>
      <c r="T1" s="10">
        <v>20</v>
      </c>
      <c r="U1" s="10">
        <v>21</v>
      </c>
      <c r="V1" s="10">
        <v>22</v>
      </c>
      <c r="W1" s="10">
        <v>23</v>
      </c>
      <c r="X1" s="10">
        <v>24</v>
      </c>
      <c r="Y1" s="10">
        <v>25</v>
      </c>
      <c r="Z1" s="10">
        <v>26</v>
      </c>
      <c r="AA1" s="10">
        <v>27</v>
      </c>
      <c r="AB1" s="10">
        <v>28</v>
      </c>
      <c r="AC1" s="10">
        <v>29</v>
      </c>
      <c r="AD1" s="10">
        <v>30</v>
      </c>
      <c r="AE1" s="10">
        <v>31</v>
      </c>
      <c r="AF1" s="10">
        <v>32</v>
      </c>
      <c r="AG1" s="10">
        <v>33</v>
      </c>
      <c r="AH1" s="10">
        <v>34</v>
      </c>
      <c r="AI1" s="10">
        <v>35</v>
      </c>
      <c r="AJ1" s="10">
        <v>36</v>
      </c>
      <c r="AK1" s="10">
        <v>37</v>
      </c>
      <c r="AL1" s="10">
        <v>38</v>
      </c>
      <c r="AM1" s="10">
        <v>39</v>
      </c>
      <c r="AN1" s="10">
        <v>40</v>
      </c>
      <c r="AO1" s="10">
        <v>41</v>
      </c>
      <c r="AP1" s="10">
        <v>42</v>
      </c>
      <c r="AQ1" s="10">
        <v>43</v>
      </c>
      <c r="AR1" s="10">
        <v>44</v>
      </c>
    </row>
    <row r="2" spans="1:44" ht="14.1" customHeight="1" thickBot="1" x14ac:dyDescent="0.25">
      <c r="C2" s="104" t="s">
        <v>291</v>
      </c>
      <c r="D2" s="104"/>
      <c r="E2" s="104"/>
      <c r="F2" s="104"/>
      <c r="G2" s="104"/>
      <c r="H2" s="104"/>
      <c r="I2" s="104"/>
      <c r="J2" s="104"/>
      <c r="K2" s="104"/>
      <c r="L2" s="104"/>
      <c r="M2" s="104"/>
      <c r="N2" s="104"/>
      <c r="O2" s="104"/>
      <c r="P2" s="104"/>
      <c r="Q2" s="104"/>
      <c r="R2" s="105"/>
      <c r="S2" s="105"/>
      <c r="T2" s="105"/>
      <c r="U2" s="105"/>
      <c r="V2" s="106"/>
      <c r="W2" s="107" t="s">
        <v>310</v>
      </c>
      <c r="X2" s="108"/>
      <c r="Y2" s="108"/>
      <c r="Z2" s="108"/>
      <c r="AA2" s="108"/>
      <c r="AB2" s="108"/>
      <c r="AC2" s="108"/>
      <c r="AD2" s="108"/>
      <c r="AE2" s="108"/>
      <c r="AF2" s="108"/>
      <c r="AG2" s="108"/>
      <c r="AH2" s="108"/>
      <c r="AI2" s="108"/>
      <c r="AJ2" s="108"/>
      <c r="AK2" s="108"/>
      <c r="AL2" s="108"/>
      <c r="AM2" s="108"/>
      <c r="AN2" s="108"/>
      <c r="AO2" s="108"/>
      <c r="AP2" s="108"/>
    </row>
    <row r="3" spans="1:44" ht="14.1" customHeight="1" thickBot="1" x14ac:dyDescent="0.25">
      <c r="B3" s="26"/>
      <c r="C3" s="109" t="s">
        <v>56</v>
      </c>
      <c r="D3" s="109"/>
      <c r="E3" s="109"/>
      <c r="F3" s="109"/>
      <c r="G3" s="109"/>
      <c r="H3" s="110" t="s">
        <v>97</v>
      </c>
      <c r="I3" s="110"/>
      <c r="J3" s="110"/>
      <c r="K3" s="110"/>
      <c r="L3" s="110"/>
      <c r="M3" s="110" t="s">
        <v>135</v>
      </c>
      <c r="N3" s="110"/>
      <c r="O3" s="110"/>
      <c r="P3" s="110"/>
      <c r="Q3" s="110"/>
      <c r="R3" s="35"/>
      <c r="S3" s="22"/>
      <c r="T3" s="22"/>
      <c r="U3" s="22"/>
      <c r="V3" s="22"/>
      <c r="W3" s="22"/>
      <c r="X3" s="22"/>
      <c r="Y3" s="22"/>
      <c r="Z3" s="22"/>
      <c r="AA3" s="22"/>
      <c r="AB3" s="22"/>
      <c r="AC3" s="22"/>
      <c r="AD3" s="22"/>
      <c r="AE3" s="22"/>
      <c r="AF3" s="22"/>
      <c r="AG3" s="22"/>
      <c r="AH3" s="22"/>
      <c r="AI3" s="22"/>
      <c r="AJ3" s="22"/>
      <c r="AK3" s="22"/>
    </row>
    <row r="4" spans="1:44" ht="14.1" customHeight="1" x14ac:dyDescent="0.2">
      <c r="C4" s="3" t="s">
        <v>59</v>
      </c>
      <c r="H4" s="6" t="s">
        <v>288</v>
      </c>
    </row>
    <row r="5" spans="1:44" ht="14.1" customHeight="1" x14ac:dyDescent="0.2">
      <c r="C5" s="3" t="s">
        <v>21</v>
      </c>
      <c r="H5" s="80">
        <v>1</v>
      </c>
      <c r="I5" s="80"/>
      <c r="J5" s="38" t="s">
        <v>260</v>
      </c>
    </row>
    <row r="6" spans="1:44" ht="14.1" customHeight="1" x14ac:dyDescent="0.2">
      <c r="D6" s="3" t="s">
        <v>69</v>
      </c>
      <c r="H6" s="31" t="s">
        <v>3</v>
      </c>
    </row>
    <row r="7" spans="1:44" ht="14.1" customHeight="1" x14ac:dyDescent="0.2">
      <c r="D7" s="3" t="s">
        <v>87</v>
      </c>
      <c r="H7" s="31" t="s">
        <v>3</v>
      </c>
    </row>
    <row r="8" spans="1:44" ht="14.1" customHeight="1" x14ac:dyDescent="0.2">
      <c r="D8" s="3" t="s">
        <v>84</v>
      </c>
      <c r="H8" s="31" t="s">
        <v>3</v>
      </c>
      <c r="K8" s="11"/>
      <c r="L8" s="11"/>
    </row>
    <row r="9" spans="1:44" ht="14.1" customHeight="1" x14ac:dyDescent="0.2">
      <c r="C9" s="3" t="s">
        <v>2</v>
      </c>
      <c r="H9" s="31" t="s">
        <v>290</v>
      </c>
    </row>
    <row r="10" spans="1:44" ht="14.1" customHeight="1" x14ac:dyDescent="0.2">
      <c r="C10" s="3" t="s">
        <v>22</v>
      </c>
      <c r="H10" s="31" t="s">
        <v>3</v>
      </c>
    </row>
    <row r="11" spans="1:44" ht="14.1" customHeight="1" x14ac:dyDescent="0.2">
      <c r="C11" s="3" t="s">
        <v>70</v>
      </c>
      <c r="H11" s="31" t="s">
        <v>289</v>
      </c>
    </row>
    <row r="12" spans="1:44" ht="14.1" customHeight="1" x14ac:dyDescent="0.2">
      <c r="C12" s="3" t="s">
        <v>68</v>
      </c>
      <c r="H12" s="74" t="s">
        <v>3</v>
      </c>
      <c r="I12" s="74"/>
      <c r="J12" s="74"/>
      <c r="K12" s="74"/>
      <c r="L12" s="74"/>
    </row>
    <row r="13" spans="1:44" ht="14.1" customHeight="1" x14ac:dyDescent="0.2">
      <c r="C13" s="3" t="s">
        <v>4</v>
      </c>
      <c r="H13" s="41" t="s">
        <v>293</v>
      </c>
    </row>
    <row r="14" spans="1:44" ht="14.1" customHeight="1" x14ac:dyDescent="0.2">
      <c r="D14" s="76" t="s">
        <v>272</v>
      </c>
      <c r="E14" s="76"/>
      <c r="F14" s="76"/>
      <c r="H14" s="80">
        <v>1</v>
      </c>
      <c r="I14" s="80"/>
      <c r="J14" s="90" t="s">
        <v>261</v>
      </c>
      <c r="K14" s="90"/>
      <c r="L14" s="90"/>
      <c r="M14" s="6" t="s">
        <v>359</v>
      </c>
      <c r="AP14" s="29" t="s">
        <v>298</v>
      </c>
    </row>
    <row r="15" spans="1:44" ht="14.1" customHeight="1" x14ac:dyDescent="0.2">
      <c r="D15" s="76"/>
      <c r="E15" s="76"/>
      <c r="F15" s="76"/>
      <c r="H15" s="80">
        <v>2</v>
      </c>
      <c r="I15" s="80"/>
      <c r="J15" s="90"/>
      <c r="K15" s="90"/>
      <c r="L15" s="90"/>
      <c r="M15" s="6" t="s">
        <v>359</v>
      </c>
      <c r="AP15" s="29" t="s">
        <v>297</v>
      </c>
    </row>
    <row r="16" spans="1:44" ht="14.1" customHeight="1" x14ac:dyDescent="0.2">
      <c r="D16" s="76"/>
      <c r="E16" s="76"/>
      <c r="F16" s="76"/>
      <c r="H16" s="80">
        <v>3</v>
      </c>
      <c r="I16" s="80"/>
      <c r="J16" s="90"/>
      <c r="K16" s="90"/>
      <c r="L16" s="90"/>
      <c r="M16" s="6" t="s">
        <v>359</v>
      </c>
      <c r="AP16" s="29" t="s">
        <v>296</v>
      </c>
    </row>
    <row r="17" spans="2:43" ht="14.1" customHeight="1" x14ac:dyDescent="0.2">
      <c r="D17" s="76"/>
      <c r="E17" s="76"/>
      <c r="F17" s="76"/>
      <c r="H17" s="80">
        <v>1</v>
      </c>
      <c r="I17" s="80"/>
      <c r="J17" s="90"/>
      <c r="K17" s="90"/>
      <c r="L17" s="90"/>
      <c r="M17" s="6" t="s">
        <v>366</v>
      </c>
      <c r="AP17" s="29" t="s">
        <v>348</v>
      </c>
    </row>
    <row r="18" spans="2:43" ht="14.1" customHeight="1" x14ac:dyDescent="0.2">
      <c r="D18" s="3" t="s">
        <v>273</v>
      </c>
      <c r="H18" s="80">
        <v>1</v>
      </c>
      <c r="I18" s="80"/>
      <c r="J18" s="41" t="s">
        <v>3</v>
      </c>
      <c r="AP18" s="29" t="s">
        <v>3</v>
      </c>
    </row>
    <row r="19" spans="2:43" ht="14.1" customHeight="1" x14ac:dyDescent="0.2">
      <c r="C19" s="112" t="s">
        <v>287</v>
      </c>
      <c r="D19" s="112"/>
      <c r="E19" s="112"/>
      <c r="F19" s="112"/>
      <c r="G19" s="36"/>
      <c r="H19" s="111" t="s">
        <v>367</v>
      </c>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row>
    <row r="20" spans="2:43" ht="14.1" customHeight="1" x14ac:dyDescent="0.2">
      <c r="C20" s="95"/>
      <c r="D20" s="95"/>
      <c r="E20" s="95"/>
      <c r="F20" s="95"/>
      <c r="G20" s="2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row>
    <row r="21" spans="2:43" ht="14.1" customHeight="1" x14ac:dyDescent="0.2">
      <c r="C21" s="95"/>
      <c r="D21" s="95"/>
      <c r="E21" s="95"/>
      <c r="F21" s="95"/>
      <c r="G21" s="2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row>
    <row r="22" spans="2:43" ht="14.1" customHeight="1" x14ac:dyDescent="0.2">
      <c r="C22" s="95"/>
      <c r="D22" s="95"/>
      <c r="E22" s="95"/>
      <c r="F22" s="95"/>
      <c r="G22" s="26"/>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row>
    <row r="23" spans="2:43" ht="14.1" customHeight="1" x14ac:dyDescent="0.2">
      <c r="D23" s="3" t="s">
        <v>26</v>
      </c>
      <c r="H23" s="41" t="s">
        <v>3</v>
      </c>
    </row>
    <row r="24" spans="2:43" ht="14.1" customHeight="1" x14ac:dyDescent="0.2">
      <c r="D24" s="3" t="s">
        <v>5</v>
      </c>
      <c r="H24" s="41" t="s">
        <v>3</v>
      </c>
    </row>
    <row r="25" spans="2:43" ht="14.1" customHeight="1" x14ac:dyDescent="0.2">
      <c r="D25" s="3" t="s">
        <v>274</v>
      </c>
      <c r="H25" s="31" t="s">
        <v>3</v>
      </c>
    </row>
    <row r="26" spans="2:43" ht="14.1" customHeight="1" x14ac:dyDescent="0.2">
      <c r="D26" s="12" t="s">
        <v>84</v>
      </c>
      <c r="H26" s="31" t="s">
        <v>3</v>
      </c>
    </row>
    <row r="27" spans="2:43" ht="14.1" customHeight="1" x14ac:dyDescent="0.2">
      <c r="C27" s="3" t="s">
        <v>27</v>
      </c>
      <c r="H27" s="41" t="s">
        <v>3</v>
      </c>
    </row>
    <row r="28" spans="2:43" ht="14.1" customHeight="1" x14ac:dyDescent="0.2">
      <c r="C28" s="3" t="s">
        <v>28</v>
      </c>
      <c r="H28" s="41" t="s">
        <v>3</v>
      </c>
    </row>
    <row r="29" spans="2:43" ht="14.1" customHeight="1" x14ac:dyDescent="0.2">
      <c r="C29" s="3" t="s">
        <v>29</v>
      </c>
      <c r="H29" s="31" t="s">
        <v>3</v>
      </c>
    </row>
    <row r="30" spans="2:43" ht="14.1" customHeight="1" x14ac:dyDescent="0.2">
      <c r="C30" s="3" t="s">
        <v>30</v>
      </c>
      <c r="H30" s="31" t="s">
        <v>3</v>
      </c>
    </row>
    <row r="31" spans="2:43" ht="14.1" customHeight="1" x14ac:dyDescent="0.2">
      <c r="B31" s="37"/>
      <c r="C31" s="91" t="s">
        <v>31</v>
      </c>
      <c r="D31" s="91"/>
      <c r="E31" s="91"/>
      <c r="F31" s="91"/>
      <c r="G31" s="91"/>
      <c r="H31" s="91"/>
      <c r="I31" s="91"/>
      <c r="J31" s="91"/>
      <c r="K31" s="91"/>
      <c r="L31" s="91"/>
      <c r="M31" s="91"/>
      <c r="N31" s="91"/>
      <c r="O31" s="91"/>
      <c r="P31" s="91"/>
      <c r="Q31" s="91"/>
      <c r="R31" s="91"/>
      <c r="S31" s="91"/>
      <c r="T31" s="91"/>
      <c r="U31" s="91"/>
      <c r="V31" s="92"/>
      <c r="W31" s="93" t="s">
        <v>278</v>
      </c>
      <c r="X31" s="94"/>
      <c r="Y31" s="94"/>
      <c r="Z31" s="94"/>
      <c r="AA31" s="94"/>
      <c r="AB31" s="94"/>
      <c r="AC31" s="94"/>
      <c r="AD31" s="94"/>
      <c r="AE31" s="94"/>
      <c r="AF31" s="94"/>
      <c r="AG31" s="94"/>
      <c r="AH31" s="94"/>
      <c r="AI31" s="94"/>
      <c r="AJ31" s="94"/>
      <c r="AK31" s="94"/>
      <c r="AL31" s="94"/>
      <c r="AM31" s="94"/>
      <c r="AN31" s="94"/>
      <c r="AO31" s="94"/>
      <c r="AP31" s="94"/>
      <c r="AQ31" s="37"/>
    </row>
    <row r="32" spans="2:43" ht="14.1" customHeight="1" x14ac:dyDescent="0.2">
      <c r="C32" s="30" t="s">
        <v>292</v>
      </c>
      <c r="D32" s="23"/>
      <c r="E32" s="23"/>
      <c r="F32" s="23"/>
      <c r="G32" s="23"/>
      <c r="H32" s="68"/>
      <c r="I32" s="68"/>
      <c r="J32" s="62"/>
      <c r="K32" s="62"/>
      <c r="L32" s="62"/>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9" t="s">
        <v>3</v>
      </c>
    </row>
    <row r="33" spans="3:42" ht="14.1" customHeight="1" x14ac:dyDescent="0.2">
      <c r="C33" s="23"/>
      <c r="D33" s="32" t="s">
        <v>287</v>
      </c>
      <c r="E33" s="23"/>
      <c r="F33" s="23"/>
      <c r="G33" s="23"/>
      <c r="H33" s="80" t="s">
        <v>3</v>
      </c>
      <c r="I33" s="80"/>
      <c r="J33" s="97" t="s">
        <v>3</v>
      </c>
      <c r="K33" s="97"/>
      <c r="L33" s="97"/>
      <c r="M33" s="23" t="s">
        <v>358</v>
      </c>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9" t="s">
        <v>357</v>
      </c>
    </row>
    <row r="34" spans="3:42" ht="14.1" customHeight="1" x14ac:dyDescent="0.2">
      <c r="C34" s="42"/>
      <c r="D34" s="43" t="s">
        <v>4</v>
      </c>
      <c r="E34" s="42"/>
      <c r="F34" s="42"/>
      <c r="G34" s="42"/>
      <c r="H34" s="88" t="s">
        <v>3</v>
      </c>
      <c r="I34" s="88"/>
      <c r="J34" s="89" t="s">
        <v>3</v>
      </c>
      <c r="K34" s="89"/>
      <c r="L34" s="89"/>
      <c r="M34" s="42" t="s">
        <v>359</v>
      </c>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5" t="s">
        <v>264</v>
      </c>
    </row>
    <row r="35" spans="3:42" ht="14.1" customHeight="1" x14ac:dyDescent="0.2">
      <c r="C35" s="33" t="s">
        <v>307</v>
      </c>
      <c r="D35" s="30"/>
      <c r="E35" s="63"/>
      <c r="F35" s="63"/>
      <c r="G35" s="63"/>
      <c r="H35" s="64"/>
      <c r="I35" s="64"/>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29"/>
    </row>
    <row r="36" spans="3:42" ht="14.1" customHeight="1" x14ac:dyDescent="0.2">
      <c r="D36" s="3" t="s">
        <v>68</v>
      </c>
      <c r="E36" s="63"/>
      <c r="F36" s="63"/>
      <c r="G36" s="63"/>
      <c r="H36" s="74" t="s">
        <v>353</v>
      </c>
      <c r="I36" s="74"/>
      <c r="J36" s="74"/>
      <c r="K36" s="74"/>
      <c r="L36" s="74"/>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29"/>
    </row>
    <row r="37" spans="3:42" ht="14.1" customHeight="1" x14ac:dyDescent="0.2">
      <c r="D37" s="86" t="s">
        <v>287</v>
      </c>
      <c r="E37" s="86"/>
      <c r="F37" s="86"/>
      <c r="G37" s="86"/>
      <c r="H37" s="72">
        <v>1</v>
      </c>
      <c r="I37" s="72"/>
      <c r="J37" s="70" t="s">
        <v>261</v>
      </c>
      <c r="K37" s="70"/>
      <c r="L37" s="70"/>
      <c r="M37" s="85" t="s">
        <v>355</v>
      </c>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69" t="s">
        <v>265</v>
      </c>
      <c r="AP37" s="69"/>
    </row>
    <row r="38" spans="3:42" ht="14.1" customHeight="1" x14ac:dyDescent="0.2">
      <c r="C38" s="61"/>
      <c r="D38" s="86"/>
      <c r="E38" s="86"/>
      <c r="F38" s="86"/>
      <c r="G38" s="86"/>
      <c r="H38" s="72"/>
      <c r="I38" s="72"/>
      <c r="J38" s="70"/>
      <c r="K38" s="70"/>
      <c r="L38" s="70"/>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69"/>
      <c r="AP38" s="69"/>
    </row>
    <row r="39" spans="3:42" ht="14.1" customHeight="1" x14ac:dyDescent="0.2">
      <c r="C39" s="33"/>
      <c r="D39" s="86"/>
      <c r="E39" s="86"/>
      <c r="F39" s="86"/>
      <c r="G39" s="86"/>
      <c r="H39" s="72"/>
      <c r="I39" s="72"/>
      <c r="J39" s="70"/>
      <c r="K39" s="70"/>
      <c r="L39" s="70"/>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69"/>
      <c r="AP39" s="69"/>
    </row>
    <row r="40" spans="3:42" ht="14.1" customHeight="1" x14ac:dyDescent="0.2">
      <c r="C40" s="38"/>
      <c r="F40" s="33"/>
      <c r="G40" s="38"/>
      <c r="H40" s="72"/>
      <c r="I40" s="72"/>
      <c r="J40" s="70"/>
      <c r="K40" s="70"/>
      <c r="L40" s="70"/>
      <c r="R40" s="40"/>
      <c r="S40" s="40"/>
      <c r="T40" s="40"/>
      <c r="U40" s="40"/>
      <c r="V40" s="40"/>
      <c r="W40" s="40"/>
      <c r="X40" s="40"/>
      <c r="Y40" s="40"/>
      <c r="Z40" s="40"/>
      <c r="AA40" s="40"/>
      <c r="AB40" s="40"/>
      <c r="AC40" s="40"/>
      <c r="AD40" s="40"/>
      <c r="AE40" s="40"/>
      <c r="AF40" s="40"/>
      <c r="AG40" s="40"/>
      <c r="AH40" s="40"/>
      <c r="AI40" s="40"/>
      <c r="AJ40" s="40"/>
      <c r="AK40" s="40"/>
      <c r="AL40" s="40"/>
      <c r="AM40" s="40"/>
      <c r="AN40" s="40"/>
      <c r="AO40" s="69"/>
      <c r="AP40" s="69"/>
    </row>
    <row r="41" spans="3:42" ht="14.1" customHeight="1" x14ac:dyDescent="0.2">
      <c r="C41" s="38"/>
      <c r="D41" s="32"/>
      <c r="E41" s="3" t="s">
        <v>27</v>
      </c>
      <c r="F41" s="33"/>
      <c r="G41" s="38"/>
      <c r="H41" s="72"/>
      <c r="I41" s="72"/>
      <c r="J41" s="70"/>
      <c r="K41" s="70"/>
      <c r="L41" s="70"/>
      <c r="M41" s="65" t="s">
        <v>314</v>
      </c>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69"/>
      <c r="AP41" s="69"/>
    </row>
    <row r="42" spans="3:42" ht="14.1" customHeight="1" x14ac:dyDescent="0.2">
      <c r="C42" s="38"/>
      <c r="D42" s="32"/>
      <c r="E42" s="3" t="s">
        <v>28</v>
      </c>
      <c r="F42" s="33"/>
      <c r="G42" s="38"/>
      <c r="H42" s="72"/>
      <c r="I42" s="72"/>
      <c r="J42" s="70"/>
      <c r="K42" s="70"/>
      <c r="L42" s="70"/>
      <c r="M42" s="65" t="s">
        <v>364</v>
      </c>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69"/>
      <c r="AP42" s="69"/>
    </row>
    <row r="43" spans="3:42" ht="14.1" customHeight="1" x14ac:dyDescent="0.2">
      <c r="C43" s="38"/>
      <c r="D43" s="32"/>
      <c r="E43" s="3" t="s">
        <v>29</v>
      </c>
      <c r="F43" s="33"/>
      <c r="G43" s="38"/>
      <c r="H43" s="72"/>
      <c r="I43" s="72"/>
      <c r="J43" s="70"/>
      <c r="K43" s="70"/>
      <c r="L43" s="70"/>
      <c r="M43" s="41" t="s">
        <v>354</v>
      </c>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69"/>
      <c r="AP43" s="69"/>
    </row>
    <row r="44" spans="3:42" ht="14.1" customHeight="1" x14ac:dyDescent="0.2">
      <c r="C44" s="38"/>
      <c r="D44" s="32"/>
      <c r="E44" s="3" t="s">
        <v>30</v>
      </c>
      <c r="F44" s="33"/>
      <c r="G44" s="38"/>
      <c r="H44" s="72"/>
      <c r="I44" s="72"/>
      <c r="J44" s="70"/>
      <c r="K44" s="70"/>
      <c r="L44" s="70"/>
      <c r="M44" s="65" t="s">
        <v>365</v>
      </c>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69"/>
      <c r="AP44" s="69"/>
    </row>
    <row r="45" spans="3:42" ht="14.1" customHeight="1" x14ac:dyDescent="0.2">
      <c r="C45" s="44"/>
      <c r="D45" s="46" t="s">
        <v>22</v>
      </c>
      <c r="E45" s="46"/>
      <c r="F45" s="46"/>
      <c r="G45" s="44"/>
      <c r="H45" s="88">
        <v>1</v>
      </c>
      <c r="I45" s="88"/>
      <c r="J45" s="89" t="s">
        <v>261</v>
      </c>
      <c r="K45" s="89"/>
      <c r="L45" s="89"/>
      <c r="M45" s="47" t="s">
        <v>356</v>
      </c>
      <c r="N45" s="44"/>
      <c r="O45" s="47"/>
      <c r="P45" s="47"/>
      <c r="Q45" s="47"/>
      <c r="R45" s="47"/>
      <c r="S45" s="47"/>
      <c r="T45" s="47"/>
      <c r="U45" s="47"/>
      <c r="V45" s="47"/>
      <c r="W45" s="47"/>
      <c r="X45" s="47"/>
      <c r="Y45" s="47"/>
      <c r="Z45" s="44"/>
      <c r="AA45" s="44"/>
      <c r="AB45" s="44"/>
      <c r="AC45" s="44"/>
      <c r="AD45" s="44"/>
      <c r="AE45" s="47"/>
      <c r="AF45" s="47"/>
      <c r="AG45" s="47"/>
      <c r="AH45" s="47"/>
      <c r="AI45" s="47"/>
      <c r="AJ45" s="47"/>
      <c r="AK45" s="47"/>
      <c r="AL45" s="47"/>
      <c r="AM45" s="47"/>
      <c r="AN45" s="47"/>
      <c r="AO45" s="45"/>
      <c r="AP45" s="45" t="s">
        <v>313</v>
      </c>
    </row>
    <row r="46" spans="3:42" ht="14.1" customHeight="1" x14ac:dyDescent="0.2">
      <c r="C46" s="49" t="s">
        <v>308</v>
      </c>
      <c r="D46" s="49"/>
      <c r="E46" s="49"/>
      <c r="F46" s="49"/>
      <c r="G46" s="50"/>
      <c r="K46" s="66"/>
      <c r="L46" s="66"/>
      <c r="M46" s="51"/>
      <c r="N46" s="52"/>
      <c r="O46" s="52"/>
      <c r="P46" s="52"/>
      <c r="Q46" s="52"/>
      <c r="R46" s="52"/>
      <c r="S46" s="52"/>
      <c r="T46" s="52"/>
      <c r="U46" s="52"/>
      <c r="V46" s="52"/>
      <c r="W46" s="52"/>
      <c r="X46" s="52"/>
      <c r="Y46" s="52"/>
      <c r="Z46" s="50"/>
      <c r="AA46" s="50"/>
      <c r="AB46" s="50"/>
      <c r="AC46" s="50"/>
      <c r="AD46" s="50"/>
      <c r="AE46" s="52"/>
      <c r="AF46" s="52"/>
      <c r="AG46" s="52"/>
      <c r="AH46" s="52"/>
      <c r="AI46" s="52"/>
      <c r="AJ46" s="52"/>
      <c r="AK46" s="52"/>
      <c r="AL46" s="52"/>
      <c r="AM46" s="52"/>
      <c r="AN46" s="52"/>
      <c r="AO46" s="83" t="s">
        <v>315</v>
      </c>
      <c r="AP46" s="83"/>
    </row>
    <row r="47" spans="3:42" ht="14.1" customHeight="1" x14ac:dyDescent="0.2">
      <c r="C47" s="33"/>
      <c r="D47" s="33" t="s">
        <v>21</v>
      </c>
      <c r="E47" s="33"/>
      <c r="F47" s="33"/>
      <c r="G47" s="39"/>
      <c r="H47" s="72">
        <v>5</v>
      </c>
      <c r="I47" s="72"/>
      <c r="J47" s="70" t="s">
        <v>260</v>
      </c>
      <c r="K47" s="70"/>
      <c r="L47" s="70"/>
      <c r="M47" s="53" t="s">
        <v>360</v>
      </c>
      <c r="N47" s="34"/>
      <c r="O47" s="34"/>
      <c r="P47" s="34"/>
      <c r="Q47" s="34"/>
      <c r="R47" s="34"/>
      <c r="S47" s="34"/>
      <c r="T47" s="34"/>
      <c r="U47" s="34"/>
      <c r="V47" s="34"/>
      <c r="W47" s="34"/>
      <c r="X47" s="34"/>
      <c r="Y47" s="34"/>
      <c r="Z47" s="39"/>
      <c r="AA47" s="39"/>
      <c r="AB47" s="39"/>
      <c r="AC47" s="39"/>
      <c r="AD47" s="39"/>
      <c r="AE47" s="34"/>
      <c r="AF47" s="34"/>
      <c r="AG47" s="34"/>
      <c r="AH47" s="34"/>
      <c r="AI47" s="34"/>
      <c r="AJ47" s="34"/>
      <c r="AK47" s="34"/>
      <c r="AL47" s="34"/>
      <c r="AM47" s="34"/>
      <c r="AN47" s="34"/>
      <c r="AO47" s="69"/>
      <c r="AP47" s="69"/>
    </row>
    <row r="48" spans="3:42" ht="14.1" customHeight="1" x14ac:dyDescent="0.2">
      <c r="C48" s="33"/>
      <c r="E48" s="33" t="s">
        <v>84</v>
      </c>
      <c r="F48" s="33"/>
      <c r="G48" s="39"/>
      <c r="H48" s="72"/>
      <c r="I48" s="72"/>
      <c r="J48" s="70"/>
      <c r="K48" s="70"/>
      <c r="L48" s="70"/>
      <c r="M48" s="34" t="s">
        <v>361</v>
      </c>
      <c r="N48" s="34"/>
      <c r="O48" s="34"/>
      <c r="P48" s="34"/>
      <c r="Q48" s="34"/>
      <c r="R48" s="34"/>
      <c r="S48" s="34"/>
      <c r="T48" s="34"/>
      <c r="U48" s="34"/>
      <c r="V48" s="34"/>
      <c r="W48" s="34"/>
      <c r="X48" s="34"/>
      <c r="Y48" s="34"/>
      <c r="Z48" s="39"/>
      <c r="AA48" s="39"/>
      <c r="AB48" s="39"/>
      <c r="AC48" s="39"/>
      <c r="AD48" s="39"/>
      <c r="AE48" s="34"/>
      <c r="AF48" s="34"/>
      <c r="AG48" s="34"/>
      <c r="AH48" s="34"/>
      <c r="AI48" s="34"/>
      <c r="AJ48" s="34"/>
      <c r="AK48" s="34"/>
      <c r="AL48" s="34"/>
      <c r="AM48" s="34"/>
      <c r="AN48" s="34"/>
      <c r="AO48" s="69"/>
      <c r="AP48" s="69"/>
    </row>
    <row r="49" spans="3:95" ht="14.1" customHeight="1" x14ac:dyDescent="0.2">
      <c r="C49" s="44"/>
      <c r="D49" s="46" t="s">
        <v>4</v>
      </c>
      <c r="E49" s="46"/>
      <c r="F49" s="46"/>
      <c r="G49" s="44"/>
      <c r="H49" s="73"/>
      <c r="I49" s="73"/>
      <c r="J49" s="71"/>
      <c r="K49" s="71"/>
      <c r="L49" s="71"/>
      <c r="M49" s="47" t="s">
        <v>362</v>
      </c>
      <c r="N49" s="47"/>
      <c r="O49" s="47"/>
      <c r="P49" s="47"/>
      <c r="Q49" s="47"/>
      <c r="R49" s="47"/>
      <c r="S49" s="47"/>
      <c r="T49" s="47"/>
      <c r="U49" s="47"/>
      <c r="V49" s="47"/>
      <c r="W49" s="47"/>
      <c r="X49" s="47"/>
      <c r="Y49" s="47"/>
      <c r="Z49" s="44"/>
      <c r="AA49" s="44"/>
      <c r="AB49" s="44"/>
      <c r="AC49" s="44"/>
      <c r="AD49" s="44"/>
      <c r="AE49" s="47"/>
      <c r="AF49" s="47"/>
      <c r="AG49" s="47"/>
      <c r="AH49" s="47"/>
      <c r="AI49" s="47"/>
      <c r="AJ49" s="47"/>
      <c r="AK49" s="47"/>
      <c r="AL49" s="47"/>
      <c r="AM49" s="47"/>
      <c r="AN49" s="47"/>
      <c r="AO49" s="84"/>
      <c r="AP49" s="84"/>
    </row>
    <row r="50" spans="3:95" ht="14.1" customHeight="1" x14ac:dyDescent="0.2">
      <c r="C50" s="49" t="s">
        <v>311</v>
      </c>
      <c r="D50" s="49"/>
      <c r="E50" s="49"/>
      <c r="F50" s="49"/>
      <c r="G50" s="50"/>
      <c r="I50" s="67"/>
      <c r="K50" s="66"/>
      <c r="L50" s="66"/>
      <c r="M50" s="51"/>
      <c r="N50" s="52"/>
      <c r="O50" s="52"/>
      <c r="P50" s="52"/>
      <c r="Q50" s="52"/>
      <c r="R50" s="52"/>
      <c r="S50" s="52"/>
      <c r="T50" s="52"/>
      <c r="U50" s="52"/>
      <c r="V50" s="52"/>
      <c r="W50" s="52"/>
      <c r="X50" s="52"/>
      <c r="Y50" s="52"/>
      <c r="Z50" s="50"/>
      <c r="AA50" s="50"/>
      <c r="AB50" s="50"/>
      <c r="AC50" s="50"/>
      <c r="AD50" s="50"/>
      <c r="AE50" s="52"/>
      <c r="AF50" s="52"/>
      <c r="AG50" s="52"/>
      <c r="AH50" s="52"/>
      <c r="AI50" s="52"/>
      <c r="AJ50" s="52"/>
      <c r="AK50" s="52"/>
      <c r="AL50" s="52"/>
      <c r="AM50" s="52"/>
      <c r="AN50" s="52"/>
      <c r="AO50" s="83" t="s">
        <v>264</v>
      </c>
      <c r="AP50" s="83"/>
    </row>
    <row r="51" spans="3:95" ht="14.1" customHeight="1" x14ac:dyDescent="0.2">
      <c r="C51" s="33"/>
      <c r="D51" s="86" t="s">
        <v>287</v>
      </c>
      <c r="E51" s="86"/>
      <c r="F51" s="86"/>
      <c r="G51" s="86"/>
      <c r="H51" s="72">
        <v>4</v>
      </c>
      <c r="I51" s="72"/>
      <c r="J51" s="70" t="s">
        <v>261</v>
      </c>
      <c r="K51" s="70"/>
      <c r="L51" s="70"/>
      <c r="M51" s="85" t="s">
        <v>350</v>
      </c>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69"/>
      <c r="AP51" s="69"/>
    </row>
    <row r="52" spans="3:95" ht="14.1" customHeight="1" x14ac:dyDescent="0.2">
      <c r="C52" s="44"/>
      <c r="D52" s="87"/>
      <c r="E52" s="87"/>
      <c r="F52" s="87"/>
      <c r="G52" s="87"/>
      <c r="H52" s="73"/>
      <c r="I52" s="73"/>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84"/>
      <c r="AP52" s="84"/>
      <c r="BE52" s="34"/>
    </row>
    <row r="53" spans="3:95" ht="14.1" customHeight="1" x14ac:dyDescent="0.2">
      <c r="C53" s="49" t="s">
        <v>312</v>
      </c>
      <c r="D53" s="49"/>
      <c r="E53" s="49"/>
      <c r="F53" s="49"/>
      <c r="G53" s="50"/>
      <c r="I53" s="67"/>
      <c r="K53" s="66"/>
      <c r="L53" s="66"/>
      <c r="M53" s="51"/>
      <c r="N53" s="52"/>
      <c r="O53" s="52"/>
      <c r="P53" s="52"/>
      <c r="Q53" s="52"/>
      <c r="R53" s="52"/>
      <c r="S53" s="52"/>
      <c r="T53" s="52"/>
      <c r="U53" s="52"/>
      <c r="V53" s="52"/>
      <c r="W53" s="52"/>
      <c r="X53" s="52"/>
      <c r="Y53" s="52"/>
      <c r="Z53" s="50"/>
      <c r="AA53" s="50"/>
      <c r="AB53" s="50"/>
      <c r="AC53" s="50"/>
      <c r="AD53" s="50"/>
      <c r="AE53" s="52"/>
      <c r="AF53" s="52"/>
      <c r="AG53" s="52"/>
      <c r="AH53" s="52"/>
      <c r="AI53" s="52"/>
      <c r="AJ53" s="52"/>
      <c r="AK53" s="52"/>
      <c r="AL53" s="52"/>
      <c r="AM53" s="52"/>
      <c r="AN53" s="52"/>
      <c r="AO53" s="83" t="s">
        <v>265</v>
      </c>
      <c r="AP53" s="83"/>
      <c r="BE53" s="34"/>
    </row>
    <row r="54" spans="3:95" ht="14.1" customHeight="1" x14ac:dyDescent="0.2">
      <c r="C54" s="33"/>
      <c r="D54" s="86" t="s">
        <v>287</v>
      </c>
      <c r="E54" s="86"/>
      <c r="F54" s="86"/>
      <c r="G54" s="86"/>
      <c r="H54" s="72">
        <v>4</v>
      </c>
      <c r="I54" s="72"/>
      <c r="J54" s="70" t="s">
        <v>261</v>
      </c>
      <c r="K54" s="70"/>
      <c r="L54" s="70"/>
      <c r="M54" s="85" t="s">
        <v>351</v>
      </c>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69"/>
      <c r="AP54" s="69"/>
      <c r="BE54" s="34"/>
    </row>
    <row r="55" spans="3:95" ht="14.1" customHeight="1" x14ac:dyDescent="0.2">
      <c r="C55" s="44"/>
      <c r="D55" s="87"/>
      <c r="E55" s="87"/>
      <c r="F55" s="87"/>
      <c r="G55" s="87"/>
      <c r="H55" s="73"/>
      <c r="I55" s="73"/>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84"/>
      <c r="AP55" s="84"/>
      <c r="BE55" s="34"/>
    </row>
    <row r="56" spans="3:95" ht="14.1" customHeight="1" x14ac:dyDescent="0.2">
      <c r="C56" s="49" t="s">
        <v>317</v>
      </c>
      <c r="D56" s="49"/>
      <c r="E56" s="49"/>
      <c r="F56" s="49"/>
      <c r="G56" s="50"/>
      <c r="I56" s="67"/>
      <c r="K56" s="66"/>
      <c r="L56" s="66"/>
      <c r="M56" s="51"/>
      <c r="N56" s="52"/>
      <c r="O56" s="52"/>
      <c r="P56" s="52"/>
      <c r="Q56" s="52"/>
      <c r="R56" s="52"/>
      <c r="S56" s="52"/>
      <c r="T56" s="52"/>
      <c r="U56" s="52"/>
      <c r="V56" s="52"/>
      <c r="W56" s="52"/>
      <c r="X56" s="52"/>
      <c r="Y56" s="52"/>
      <c r="Z56" s="50"/>
      <c r="AA56" s="50"/>
      <c r="AB56" s="50"/>
      <c r="AC56" s="50"/>
      <c r="AD56" s="50"/>
      <c r="AE56" s="52"/>
      <c r="AF56" s="52"/>
      <c r="AG56" s="52"/>
      <c r="AH56" s="52"/>
      <c r="AI56" s="52"/>
      <c r="AJ56" s="52"/>
      <c r="AK56" s="52"/>
      <c r="AL56" s="52"/>
      <c r="AM56" s="52"/>
      <c r="AN56" s="52"/>
      <c r="AO56" s="83" t="s">
        <v>313</v>
      </c>
      <c r="AP56" s="83"/>
      <c r="BT56" s="75" t="s">
        <v>330</v>
      </c>
      <c r="BU56" s="75"/>
      <c r="BV56" s="75" t="s">
        <v>326</v>
      </c>
      <c r="BW56" s="75"/>
      <c r="BX56" s="75" t="s">
        <v>327</v>
      </c>
      <c r="BY56" s="75"/>
      <c r="CB56" s="6" t="s">
        <v>328</v>
      </c>
      <c r="CD56" s="6" t="s">
        <v>329</v>
      </c>
      <c r="CN56" s="75" t="s">
        <v>331</v>
      </c>
      <c r="CO56" s="75"/>
      <c r="CP56" s="75" t="s">
        <v>332</v>
      </c>
      <c r="CQ56" s="75"/>
    </row>
    <row r="57" spans="3:95" ht="14.1" customHeight="1" x14ac:dyDescent="0.2">
      <c r="C57" s="33"/>
      <c r="D57" s="86" t="s">
        <v>287</v>
      </c>
      <c r="E57" s="86"/>
      <c r="F57" s="86"/>
      <c r="G57" s="86"/>
      <c r="H57" s="72">
        <v>1</v>
      </c>
      <c r="I57" s="72"/>
      <c r="J57" s="70" t="s">
        <v>261</v>
      </c>
      <c r="K57" s="70"/>
      <c r="L57" s="70"/>
      <c r="M57" s="85" t="s">
        <v>352</v>
      </c>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69"/>
      <c r="AP57" s="69"/>
      <c r="BI57" s="6" t="s">
        <v>321</v>
      </c>
      <c r="BT57" s="75">
        <v>10</v>
      </c>
      <c r="BU57" s="75"/>
      <c r="BV57" s="75">
        <f>FLOOR(BT57/3,5)</f>
        <v>0</v>
      </c>
      <c r="BW57" s="75"/>
      <c r="BX57" s="75">
        <f>FLOOR(BV57,5)</f>
        <v>0</v>
      </c>
      <c r="BY57" s="75"/>
      <c r="CB57" s="75">
        <f>2*PI()*(BX57/2)*10</f>
        <v>0</v>
      </c>
      <c r="CC57" s="75"/>
      <c r="CD57" s="75">
        <f>4*PI()*BX57^2</f>
        <v>0</v>
      </c>
      <c r="CE57" s="75"/>
      <c r="CF57" s="75"/>
      <c r="CG57" s="75"/>
      <c r="CN57" s="75"/>
      <c r="CO57" s="75"/>
      <c r="CP57" s="75"/>
      <c r="CQ57" s="75"/>
    </row>
    <row r="58" spans="3:95" ht="14.1" customHeight="1" x14ac:dyDescent="0.2">
      <c r="C58" s="33"/>
      <c r="D58" s="86"/>
      <c r="E58" s="86"/>
      <c r="F58" s="86"/>
      <c r="G58" s="86"/>
      <c r="H58" s="72"/>
      <c r="I58" s="72"/>
      <c r="J58" s="70"/>
      <c r="K58" s="70"/>
      <c r="L58" s="70"/>
      <c r="M58" s="85"/>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69"/>
      <c r="AP58" s="69"/>
      <c r="BI58" s="6" t="s">
        <v>320</v>
      </c>
      <c r="BT58" s="75">
        <v>20</v>
      </c>
      <c r="BU58" s="75"/>
      <c r="BV58" s="75">
        <f t="shared" ref="BV58:BV69" si="0">FLOOR(BT58/3,5)</f>
        <v>5</v>
      </c>
      <c r="BW58" s="75"/>
      <c r="BX58" s="75">
        <f>FLOOR(BV58,5)</f>
        <v>5</v>
      </c>
      <c r="BY58" s="75"/>
      <c r="CB58" s="75">
        <f t="shared" ref="CB58:CB69" si="1">2*PI()*(BX58/2)*10</f>
        <v>157.07963267948966</v>
      </c>
      <c r="CC58" s="75"/>
      <c r="CD58" s="75">
        <f>4*PI()*BX58^2</f>
        <v>314.15926535897933</v>
      </c>
      <c r="CE58" s="75"/>
      <c r="CF58" s="75">
        <f>CD58/CB58</f>
        <v>2</v>
      </c>
      <c r="CG58" s="75"/>
      <c r="CH58" s="75">
        <f>2*PI()*BX58^2</f>
        <v>157.07963267948966</v>
      </c>
      <c r="CI58" s="75"/>
      <c r="CJ58" s="75">
        <f>(CB58+CH58)/CD58</f>
        <v>1</v>
      </c>
      <c r="CK58" s="75"/>
      <c r="CL58" s="75">
        <f>BV58*CJ58</f>
        <v>5</v>
      </c>
      <c r="CM58" s="75"/>
      <c r="CN58" s="75">
        <f>BV58/BT58</f>
        <v>0.25</v>
      </c>
      <c r="CO58" s="75"/>
      <c r="CP58" s="75">
        <f>CL58/BT58</f>
        <v>0.25</v>
      </c>
      <c r="CQ58" s="75"/>
    </row>
    <row r="59" spans="3:95" ht="14.1" customHeight="1" x14ac:dyDescent="0.2">
      <c r="C59" s="33"/>
      <c r="D59" s="86"/>
      <c r="E59" s="86"/>
      <c r="F59" s="86"/>
      <c r="G59" s="86"/>
      <c r="H59" s="72"/>
      <c r="I59" s="72"/>
      <c r="J59" s="70"/>
      <c r="K59" s="70"/>
      <c r="L59" s="70"/>
      <c r="M59" s="85"/>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69"/>
      <c r="AP59" s="69"/>
      <c r="BI59" s="6" t="s">
        <v>319</v>
      </c>
      <c r="BT59" s="75">
        <v>30</v>
      </c>
      <c r="BU59" s="75"/>
      <c r="BV59" s="75">
        <f t="shared" si="0"/>
        <v>10</v>
      </c>
      <c r="BW59" s="75"/>
      <c r="BX59" s="75">
        <f>FLOOR(BV59,5)</f>
        <v>10</v>
      </c>
      <c r="BY59" s="75"/>
      <c r="CB59" s="75">
        <f t="shared" si="1"/>
        <v>314.15926535897933</v>
      </c>
      <c r="CC59" s="75"/>
      <c r="CD59" s="75">
        <f t="shared" ref="CD59:CD69" si="2">4*PI()*BX59^2</f>
        <v>1256.6370614359173</v>
      </c>
      <c r="CE59" s="75"/>
      <c r="CF59" s="75">
        <f t="shared" ref="CF59:CF69" si="3">CD59/CB59</f>
        <v>4</v>
      </c>
      <c r="CG59" s="75"/>
      <c r="CH59" s="75">
        <f t="shared" ref="CH59:CH69" si="4">2*PI()*BX59^2</f>
        <v>628.31853071795865</v>
      </c>
      <c r="CI59" s="75"/>
      <c r="CJ59" s="75">
        <f t="shared" ref="CJ59:CJ69" si="5">(CB59+CH59)/CD59</f>
        <v>0.75</v>
      </c>
      <c r="CK59" s="75"/>
      <c r="CL59" s="75">
        <f>BV59*CJ59</f>
        <v>7.5</v>
      </c>
      <c r="CM59" s="75"/>
      <c r="CN59" s="75">
        <f t="shared" ref="CN59:CN69" si="6">BV59/BT59</f>
        <v>0.33333333333333331</v>
      </c>
      <c r="CO59" s="75"/>
      <c r="CP59" s="75">
        <f t="shared" ref="CP59:CP69" si="7">CL59/BT59</f>
        <v>0.25</v>
      </c>
      <c r="CQ59" s="75"/>
    </row>
    <row r="60" spans="3:95" ht="14.1" customHeight="1" x14ac:dyDescent="0.2">
      <c r="C60" s="39"/>
      <c r="D60" s="86"/>
      <c r="E60" s="86"/>
      <c r="F60" s="86"/>
      <c r="G60" s="86"/>
      <c r="H60" s="72"/>
      <c r="I60" s="72"/>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69"/>
      <c r="AP60" s="69"/>
      <c r="BT60" s="75">
        <v>40</v>
      </c>
      <c r="BU60" s="75"/>
      <c r="BV60" s="75">
        <f t="shared" si="0"/>
        <v>10</v>
      </c>
      <c r="BW60" s="75"/>
      <c r="BX60" s="75">
        <f t="shared" ref="BX60:BX69" si="8">FLOOR(BV60,5)</f>
        <v>10</v>
      </c>
      <c r="BY60" s="75"/>
      <c r="CB60" s="75">
        <f t="shared" si="1"/>
        <v>314.15926535897933</v>
      </c>
      <c r="CC60" s="75"/>
      <c r="CD60" s="75">
        <f t="shared" si="2"/>
        <v>1256.6370614359173</v>
      </c>
      <c r="CE60" s="75"/>
      <c r="CF60" s="75">
        <f t="shared" si="3"/>
        <v>4</v>
      </c>
      <c r="CG60" s="75"/>
      <c r="CH60" s="75">
        <f t="shared" si="4"/>
        <v>628.31853071795865</v>
      </c>
      <c r="CI60" s="75"/>
      <c r="CJ60" s="75">
        <f t="shared" si="5"/>
        <v>0.75</v>
      </c>
      <c r="CK60" s="75"/>
      <c r="CL60" s="75">
        <f t="shared" ref="CL60:CL69" si="9">BV60*CJ60</f>
        <v>7.5</v>
      </c>
      <c r="CM60" s="75"/>
      <c r="CN60" s="75">
        <f t="shared" si="6"/>
        <v>0.25</v>
      </c>
      <c r="CO60" s="75"/>
      <c r="CP60" s="75">
        <f t="shared" si="7"/>
        <v>0.1875</v>
      </c>
      <c r="CQ60" s="75"/>
    </row>
    <row r="61" spans="3:95" ht="14.1" customHeight="1" x14ac:dyDescent="0.2">
      <c r="C61" s="54"/>
      <c r="D61" s="3" t="s">
        <v>2</v>
      </c>
      <c r="H61" s="72"/>
      <c r="I61" s="72"/>
      <c r="J61" s="70"/>
      <c r="K61" s="70"/>
      <c r="L61" s="70"/>
      <c r="M61" s="6" t="s">
        <v>363</v>
      </c>
      <c r="AO61" s="69"/>
      <c r="AP61" s="69"/>
      <c r="BT61" s="75">
        <v>50</v>
      </c>
      <c r="BU61" s="75"/>
      <c r="BV61" s="75">
        <f t="shared" si="0"/>
        <v>15</v>
      </c>
      <c r="BW61" s="75"/>
      <c r="BX61" s="75">
        <f t="shared" si="8"/>
        <v>15</v>
      </c>
      <c r="BY61" s="75"/>
      <c r="CB61" s="75">
        <f t="shared" si="1"/>
        <v>471.23889803846896</v>
      </c>
      <c r="CC61" s="75"/>
      <c r="CD61" s="75">
        <f t="shared" si="2"/>
        <v>2827.4333882308138</v>
      </c>
      <c r="CE61" s="75"/>
      <c r="CF61" s="75">
        <f t="shared" si="3"/>
        <v>6</v>
      </c>
      <c r="CG61" s="75"/>
      <c r="CH61" s="75">
        <f t="shared" si="4"/>
        <v>1413.7166941154069</v>
      </c>
      <c r="CI61" s="75"/>
      <c r="CJ61" s="75">
        <f t="shared" si="5"/>
        <v>0.66666666666666663</v>
      </c>
      <c r="CK61" s="75"/>
      <c r="CL61" s="75">
        <f t="shared" si="9"/>
        <v>10</v>
      </c>
      <c r="CM61" s="75"/>
      <c r="CN61" s="75">
        <f t="shared" si="6"/>
        <v>0.3</v>
      </c>
      <c r="CO61" s="75"/>
      <c r="CP61" s="75">
        <f t="shared" si="7"/>
        <v>0.2</v>
      </c>
      <c r="CQ61" s="75"/>
    </row>
    <row r="62" spans="3:95" ht="14.1" customHeight="1" x14ac:dyDescent="0.2">
      <c r="C62" s="54"/>
      <c r="D62" s="3" t="s">
        <v>22</v>
      </c>
      <c r="H62" s="72"/>
      <c r="I62" s="72"/>
      <c r="J62" s="70"/>
      <c r="K62" s="70"/>
      <c r="L62" s="70"/>
      <c r="M62" s="6" t="s">
        <v>316</v>
      </c>
      <c r="AO62" s="69"/>
      <c r="AP62" s="69"/>
      <c r="BI62" s="6" t="s">
        <v>322</v>
      </c>
      <c r="BT62" s="75">
        <v>60</v>
      </c>
      <c r="BU62" s="75"/>
      <c r="BV62" s="75">
        <f t="shared" si="0"/>
        <v>20</v>
      </c>
      <c r="BW62" s="75"/>
      <c r="BX62" s="75">
        <f t="shared" si="8"/>
        <v>20</v>
      </c>
      <c r="BY62" s="75"/>
      <c r="CB62" s="75">
        <f t="shared" si="1"/>
        <v>628.31853071795865</v>
      </c>
      <c r="CC62" s="75"/>
      <c r="CD62" s="75">
        <f t="shared" si="2"/>
        <v>5026.5482457436692</v>
      </c>
      <c r="CE62" s="75"/>
      <c r="CF62" s="75">
        <f t="shared" si="3"/>
        <v>8</v>
      </c>
      <c r="CG62" s="75"/>
      <c r="CH62" s="75">
        <f t="shared" si="4"/>
        <v>2513.2741228718346</v>
      </c>
      <c r="CI62" s="75"/>
      <c r="CJ62" s="75">
        <f t="shared" si="5"/>
        <v>0.625</v>
      </c>
      <c r="CK62" s="75"/>
      <c r="CL62" s="75">
        <f t="shared" si="9"/>
        <v>12.5</v>
      </c>
      <c r="CM62" s="75"/>
      <c r="CN62" s="75">
        <f t="shared" si="6"/>
        <v>0.33333333333333331</v>
      </c>
      <c r="CO62" s="75"/>
      <c r="CP62" s="75">
        <f t="shared" si="7"/>
        <v>0.20833333333333334</v>
      </c>
      <c r="CQ62" s="75"/>
    </row>
    <row r="63" spans="3:95" ht="14.1" customHeight="1" x14ac:dyDescent="0.2">
      <c r="C63" s="54"/>
      <c r="D63" s="3" t="s">
        <v>70</v>
      </c>
      <c r="H63" s="72"/>
      <c r="I63" s="72"/>
      <c r="J63" s="70"/>
      <c r="K63" s="70"/>
      <c r="L63" s="70"/>
      <c r="M63" s="6" t="s">
        <v>3</v>
      </c>
      <c r="AO63" s="69"/>
      <c r="AP63" s="69"/>
      <c r="BI63" s="6" t="s">
        <v>323</v>
      </c>
      <c r="BT63" s="75">
        <v>70</v>
      </c>
      <c r="BU63" s="75"/>
      <c r="BV63" s="75">
        <f t="shared" si="0"/>
        <v>20</v>
      </c>
      <c r="BW63" s="75"/>
      <c r="BX63" s="75">
        <f t="shared" si="8"/>
        <v>20</v>
      </c>
      <c r="BY63" s="75"/>
      <c r="CB63" s="75">
        <f t="shared" si="1"/>
        <v>628.31853071795865</v>
      </c>
      <c r="CC63" s="75"/>
      <c r="CD63" s="75">
        <f t="shared" si="2"/>
        <v>5026.5482457436692</v>
      </c>
      <c r="CE63" s="75"/>
      <c r="CF63" s="75">
        <f t="shared" si="3"/>
        <v>8</v>
      </c>
      <c r="CG63" s="75"/>
      <c r="CH63" s="75">
        <f t="shared" si="4"/>
        <v>2513.2741228718346</v>
      </c>
      <c r="CI63" s="75"/>
      <c r="CJ63" s="75">
        <f t="shared" si="5"/>
        <v>0.625</v>
      </c>
      <c r="CK63" s="75"/>
      <c r="CL63" s="75">
        <f t="shared" si="9"/>
        <v>12.5</v>
      </c>
      <c r="CM63" s="75"/>
      <c r="CN63" s="75">
        <f t="shared" si="6"/>
        <v>0.2857142857142857</v>
      </c>
      <c r="CO63" s="75"/>
      <c r="CP63" s="75">
        <f t="shared" si="7"/>
        <v>0.17857142857142858</v>
      </c>
      <c r="CQ63" s="75"/>
    </row>
    <row r="64" spans="3:95" ht="14.1" customHeight="1" x14ac:dyDescent="0.2">
      <c r="C64" s="54"/>
      <c r="D64" s="76" t="s">
        <v>272</v>
      </c>
      <c r="E64" s="76"/>
      <c r="F64" s="76"/>
      <c r="G64" s="76"/>
      <c r="H64" s="80">
        <v>1</v>
      </c>
      <c r="I64" s="80"/>
      <c r="J64" s="90" t="s">
        <v>261</v>
      </c>
      <c r="K64" s="90"/>
      <c r="L64" s="90"/>
      <c r="M64" s="6" t="s">
        <v>299</v>
      </c>
      <c r="AO64" s="58" t="s">
        <v>318</v>
      </c>
      <c r="AP64" s="29" t="s">
        <v>298</v>
      </c>
      <c r="BT64" s="75">
        <v>80</v>
      </c>
      <c r="BU64" s="75"/>
      <c r="BV64" s="75">
        <f t="shared" si="0"/>
        <v>25</v>
      </c>
      <c r="BW64" s="75"/>
      <c r="BX64" s="75">
        <f t="shared" si="8"/>
        <v>25</v>
      </c>
      <c r="BY64" s="75"/>
      <c r="CB64" s="75">
        <f t="shared" si="1"/>
        <v>785.39816339744834</v>
      </c>
      <c r="CC64" s="75"/>
      <c r="CD64" s="75">
        <f t="shared" si="2"/>
        <v>7853.981633974483</v>
      </c>
      <c r="CE64" s="75"/>
      <c r="CF64" s="75">
        <f t="shared" si="3"/>
        <v>10</v>
      </c>
      <c r="CG64" s="75"/>
      <c r="CH64" s="75">
        <f t="shared" si="4"/>
        <v>3926.9908169872415</v>
      </c>
      <c r="CI64" s="75"/>
      <c r="CJ64" s="75">
        <f t="shared" si="5"/>
        <v>0.6</v>
      </c>
      <c r="CK64" s="75"/>
      <c r="CL64" s="75">
        <f t="shared" si="9"/>
        <v>15</v>
      </c>
      <c r="CM64" s="75"/>
      <c r="CN64" s="75">
        <f t="shared" si="6"/>
        <v>0.3125</v>
      </c>
      <c r="CO64" s="75"/>
      <c r="CP64" s="75">
        <f t="shared" si="7"/>
        <v>0.1875</v>
      </c>
      <c r="CQ64" s="75"/>
    </row>
    <row r="65" spans="3:95" ht="14.1" customHeight="1" x14ac:dyDescent="0.2">
      <c r="C65" s="54"/>
      <c r="D65" s="76"/>
      <c r="E65" s="76"/>
      <c r="F65" s="76"/>
      <c r="G65" s="76"/>
      <c r="H65" s="80">
        <v>2</v>
      </c>
      <c r="I65" s="80"/>
      <c r="J65" s="90"/>
      <c r="K65" s="90"/>
      <c r="L65" s="90"/>
      <c r="M65" s="6" t="s">
        <v>299</v>
      </c>
      <c r="AO65" s="58" t="s">
        <v>318</v>
      </c>
      <c r="AP65" s="29" t="s">
        <v>297</v>
      </c>
      <c r="BI65" s="6" t="s">
        <v>324</v>
      </c>
      <c r="BT65" s="75">
        <v>90</v>
      </c>
      <c r="BU65" s="75"/>
      <c r="BV65" s="75">
        <f t="shared" si="0"/>
        <v>30</v>
      </c>
      <c r="BW65" s="75"/>
      <c r="BX65" s="75">
        <f t="shared" si="8"/>
        <v>30</v>
      </c>
      <c r="BY65" s="75"/>
      <c r="CB65" s="75">
        <f t="shared" si="1"/>
        <v>942.47779607693792</v>
      </c>
      <c r="CC65" s="75"/>
      <c r="CD65" s="75">
        <f t="shared" si="2"/>
        <v>11309.733552923255</v>
      </c>
      <c r="CE65" s="75"/>
      <c r="CF65" s="75">
        <f t="shared" si="3"/>
        <v>12</v>
      </c>
      <c r="CG65" s="75"/>
      <c r="CH65" s="75">
        <f t="shared" si="4"/>
        <v>5654.8667764616275</v>
      </c>
      <c r="CI65" s="75"/>
      <c r="CJ65" s="75">
        <f t="shared" si="5"/>
        <v>0.58333333333333337</v>
      </c>
      <c r="CK65" s="75"/>
      <c r="CL65" s="75">
        <f t="shared" si="9"/>
        <v>17.5</v>
      </c>
      <c r="CM65" s="75"/>
      <c r="CN65" s="75">
        <f t="shared" si="6"/>
        <v>0.33333333333333331</v>
      </c>
      <c r="CO65" s="75"/>
      <c r="CP65" s="75">
        <f t="shared" si="7"/>
        <v>0.19444444444444445</v>
      </c>
      <c r="CQ65" s="75"/>
    </row>
    <row r="66" spans="3:95" ht="14.1" customHeight="1" x14ac:dyDescent="0.2">
      <c r="C66" s="54"/>
      <c r="D66" s="76"/>
      <c r="E66" s="76"/>
      <c r="F66" s="76"/>
      <c r="G66" s="76"/>
      <c r="H66" s="80">
        <v>3</v>
      </c>
      <c r="I66" s="80"/>
      <c r="J66" s="90"/>
      <c r="K66" s="90"/>
      <c r="L66" s="90"/>
      <c r="M66" s="6" t="s">
        <v>299</v>
      </c>
      <c r="AO66" s="58" t="s">
        <v>318</v>
      </c>
      <c r="AP66" s="29" t="s">
        <v>295</v>
      </c>
      <c r="BI66" s="6" t="s">
        <v>325</v>
      </c>
      <c r="BT66" s="75">
        <v>100</v>
      </c>
      <c r="BU66" s="75"/>
      <c r="BV66" s="75">
        <f t="shared" si="0"/>
        <v>30</v>
      </c>
      <c r="BW66" s="75"/>
      <c r="BX66" s="75">
        <f t="shared" si="8"/>
        <v>30</v>
      </c>
      <c r="BY66" s="75"/>
      <c r="CB66" s="75">
        <f t="shared" si="1"/>
        <v>942.47779607693792</v>
      </c>
      <c r="CC66" s="75"/>
      <c r="CD66" s="75">
        <f t="shared" si="2"/>
        <v>11309.733552923255</v>
      </c>
      <c r="CE66" s="75"/>
      <c r="CF66" s="75">
        <f t="shared" si="3"/>
        <v>12</v>
      </c>
      <c r="CG66" s="75"/>
      <c r="CH66" s="75">
        <f t="shared" si="4"/>
        <v>5654.8667764616275</v>
      </c>
      <c r="CI66" s="75"/>
      <c r="CJ66" s="75">
        <f t="shared" si="5"/>
        <v>0.58333333333333337</v>
      </c>
      <c r="CK66" s="75"/>
      <c r="CL66" s="75">
        <f t="shared" si="9"/>
        <v>17.5</v>
      </c>
      <c r="CM66" s="75"/>
      <c r="CN66" s="75">
        <f t="shared" si="6"/>
        <v>0.3</v>
      </c>
      <c r="CO66" s="75"/>
      <c r="CP66" s="75">
        <f t="shared" si="7"/>
        <v>0.17499999999999999</v>
      </c>
      <c r="CQ66" s="75"/>
    </row>
    <row r="67" spans="3:95" ht="14.1" customHeight="1" x14ac:dyDescent="0.2">
      <c r="C67" s="54"/>
      <c r="D67" s="76"/>
      <c r="E67" s="76"/>
      <c r="F67" s="76"/>
      <c r="G67" s="76"/>
      <c r="H67" s="80">
        <v>1</v>
      </c>
      <c r="I67" s="80"/>
      <c r="J67" s="90"/>
      <c r="K67" s="90"/>
      <c r="L67" s="90"/>
      <c r="M67" s="6" t="s">
        <v>294</v>
      </c>
      <c r="AO67" s="58" t="s">
        <v>318</v>
      </c>
      <c r="AP67" s="29" t="s">
        <v>295</v>
      </c>
      <c r="BT67" s="75">
        <v>110</v>
      </c>
      <c r="BU67" s="75"/>
      <c r="BV67" s="75">
        <f t="shared" si="0"/>
        <v>35</v>
      </c>
      <c r="BW67" s="75"/>
      <c r="BX67" s="75">
        <f t="shared" si="8"/>
        <v>35</v>
      </c>
      <c r="BY67" s="75"/>
      <c r="CB67" s="75">
        <f t="shared" si="1"/>
        <v>1099.5574287564275</v>
      </c>
      <c r="CC67" s="75"/>
      <c r="CD67" s="75">
        <f t="shared" si="2"/>
        <v>15393.804002589986</v>
      </c>
      <c r="CE67" s="75"/>
      <c r="CF67" s="75">
        <f t="shared" si="3"/>
        <v>14.000000000000002</v>
      </c>
      <c r="CG67" s="75"/>
      <c r="CH67" s="75">
        <f t="shared" si="4"/>
        <v>7696.9020012949932</v>
      </c>
      <c r="CI67" s="75"/>
      <c r="CJ67" s="75">
        <f t="shared" si="5"/>
        <v>0.5714285714285714</v>
      </c>
      <c r="CK67" s="75"/>
      <c r="CL67" s="75">
        <f t="shared" si="9"/>
        <v>20</v>
      </c>
      <c r="CM67" s="75"/>
      <c r="CN67" s="75">
        <f t="shared" si="6"/>
        <v>0.31818181818181818</v>
      </c>
      <c r="CO67" s="75"/>
      <c r="CP67" s="75">
        <f t="shared" si="7"/>
        <v>0.18181818181818182</v>
      </c>
      <c r="CQ67" s="75"/>
    </row>
    <row r="68" spans="3:95" ht="14.1" customHeight="1" x14ac:dyDescent="0.2">
      <c r="C68" s="54"/>
      <c r="D68" s="79" t="s">
        <v>31</v>
      </c>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BT68" s="75">
        <v>120</v>
      </c>
      <c r="BU68" s="75"/>
      <c r="BV68" s="75">
        <f t="shared" si="0"/>
        <v>40</v>
      </c>
      <c r="BW68" s="75"/>
      <c r="BX68" s="75">
        <f t="shared" si="8"/>
        <v>40</v>
      </c>
      <c r="BY68" s="75"/>
      <c r="CB68" s="75">
        <f t="shared" si="1"/>
        <v>1256.6370614359173</v>
      </c>
      <c r="CC68" s="75"/>
      <c r="CD68" s="75">
        <f t="shared" si="2"/>
        <v>20106.192982974677</v>
      </c>
      <c r="CE68" s="75"/>
      <c r="CF68" s="75">
        <f t="shared" si="3"/>
        <v>16</v>
      </c>
      <c r="CG68" s="75"/>
      <c r="CH68" s="75">
        <f t="shared" si="4"/>
        <v>10053.096491487338</v>
      </c>
      <c r="CI68" s="75"/>
      <c r="CJ68" s="75">
        <f t="shared" si="5"/>
        <v>0.5625</v>
      </c>
      <c r="CK68" s="75"/>
      <c r="CL68" s="75">
        <f t="shared" si="9"/>
        <v>22.5</v>
      </c>
      <c r="CM68" s="75"/>
      <c r="CN68" s="75">
        <f t="shared" si="6"/>
        <v>0.33333333333333331</v>
      </c>
      <c r="CO68" s="75"/>
      <c r="CP68" s="75">
        <f t="shared" si="7"/>
        <v>0.1875</v>
      </c>
      <c r="CQ68" s="75"/>
    </row>
    <row r="69" spans="3:95" ht="14.1" customHeight="1" x14ac:dyDescent="0.2">
      <c r="C69" s="54"/>
      <c r="D69" s="3" t="s">
        <v>2</v>
      </c>
      <c r="E69" s="54"/>
      <c r="F69" s="54"/>
      <c r="G69" s="55"/>
      <c r="H69" s="80" t="s">
        <v>3</v>
      </c>
      <c r="I69" s="80"/>
      <c r="J69" s="41" t="s">
        <v>3</v>
      </c>
      <c r="K69" s="56"/>
      <c r="L69" s="56"/>
      <c r="M69" s="56" t="s">
        <v>334</v>
      </c>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29" t="s">
        <v>269</v>
      </c>
      <c r="BI69" s="6" t="s">
        <v>333</v>
      </c>
      <c r="BT69" s="75">
        <v>130</v>
      </c>
      <c r="BU69" s="75"/>
      <c r="BV69" s="75">
        <f t="shared" si="0"/>
        <v>40</v>
      </c>
      <c r="BW69" s="75"/>
      <c r="BX69" s="75">
        <f t="shared" si="8"/>
        <v>40</v>
      </c>
      <c r="BY69" s="75"/>
      <c r="CB69" s="75">
        <f t="shared" si="1"/>
        <v>1256.6370614359173</v>
      </c>
      <c r="CC69" s="75"/>
      <c r="CD69" s="75">
        <f t="shared" si="2"/>
        <v>20106.192982974677</v>
      </c>
      <c r="CE69" s="75"/>
      <c r="CF69" s="75">
        <f t="shared" si="3"/>
        <v>16</v>
      </c>
      <c r="CG69" s="75"/>
      <c r="CH69" s="75">
        <f t="shared" si="4"/>
        <v>10053.096491487338</v>
      </c>
      <c r="CI69" s="75"/>
      <c r="CJ69" s="75">
        <f t="shared" si="5"/>
        <v>0.5625</v>
      </c>
      <c r="CK69" s="75"/>
      <c r="CL69" s="75">
        <f t="shared" si="9"/>
        <v>22.5</v>
      </c>
      <c r="CM69" s="75"/>
      <c r="CN69" s="75">
        <f t="shared" si="6"/>
        <v>0.30769230769230771</v>
      </c>
      <c r="CO69" s="75"/>
      <c r="CP69" s="75">
        <f t="shared" si="7"/>
        <v>0.17307692307692307</v>
      </c>
      <c r="CQ69" s="75"/>
    </row>
    <row r="70" spans="3:95" ht="14.1" customHeight="1" x14ac:dyDescent="0.2">
      <c r="C70" s="54"/>
      <c r="D70" s="76" t="s">
        <v>22</v>
      </c>
      <c r="E70" s="76"/>
      <c r="F70" s="76"/>
      <c r="G70" s="76"/>
      <c r="H70" s="77" t="s">
        <v>3</v>
      </c>
      <c r="I70" s="77"/>
      <c r="J70" s="78" t="s">
        <v>3</v>
      </c>
      <c r="K70" s="78"/>
      <c r="L70" s="78"/>
      <c r="M70" s="81" t="s">
        <v>335</v>
      </c>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69" t="s">
        <v>264</v>
      </c>
      <c r="AP70" s="69"/>
      <c r="BT70" s="75">
        <v>140</v>
      </c>
      <c r="BU70" s="75"/>
      <c r="BV70" s="75">
        <f t="shared" ref="BV70:BV76" si="10">FLOOR(BT70/3,5)</f>
        <v>45</v>
      </c>
      <c r="BW70" s="75"/>
      <c r="BX70" s="75">
        <f t="shared" ref="BX70:BX76" si="11">FLOOR(BV70,5)</f>
        <v>45</v>
      </c>
      <c r="BY70" s="75"/>
      <c r="CB70" s="75">
        <f t="shared" ref="CB70:CB76" si="12">2*PI()*(BX70/2)*10</f>
        <v>1413.7166941154069</v>
      </c>
      <c r="CC70" s="75"/>
      <c r="CD70" s="75">
        <f t="shared" ref="CD70:CD76" si="13">4*PI()*BX70^2</f>
        <v>25446.900494077323</v>
      </c>
      <c r="CE70" s="75"/>
      <c r="CF70" s="75">
        <f t="shared" ref="CF70:CF76" si="14">CD70/CB70</f>
        <v>18</v>
      </c>
      <c r="CG70" s="75"/>
      <c r="CH70" s="75">
        <f t="shared" ref="CH70:CH76" si="15">2*PI()*BX70^2</f>
        <v>12723.450247038661</v>
      </c>
      <c r="CI70" s="75"/>
      <c r="CJ70" s="75">
        <f t="shared" ref="CJ70:CJ76" si="16">(CB70+CH70)/CD70</f>
        <v>0.55555555555555558</v>
      </c>
      <c r="CK70" s="75"/>
      <c r="CL70" s="75">
        <f t="shared" ref="CL70:CL76" si="17">BV70*CJ70</f>
        <v>25</v>
      </c>
      <c r="CM70" s="75"/>
      <c r="CN70" s="75">
        <f t="shared" ref="CN70:CN76" si="18">BV70/BT70</f>
        <v>0.32142857142857145</v>
      </c>
      <c r="CO70" s="75"/>
      <c r="CP70" s="75">
        <f t="shared" ref="CP70:CP76" si="19">CL70/BT70</f>
        <v>0.17857142857142858</v>
      </c>
      <c r="CQ70" s="75"/>
    </row>
    <row r="71" spans="3:95" ht="14.1" customHeight="1" x14ac:dyDescent="0.2">
      <c r="C71" s="54"/>
      <c r="D71" s="76"/>
      <c r="E71" s="76"/>
      <c r="F71" s="76"/>
      <c r="G71" s="76"/>
      <c r="H71" s="77"/>
      <c r="I71" s="77"/>
      <c r="J71" s="78"/>
      <c r="K71" s="78"/>
      <c r="L71" s="78"/>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69"/>
      <c r="AP71" s="69"/>
      <c r="BT71" s="75">
        <v>150</v>
      </c>
      <c r="BU71" s="75"/>
      <c r="BV71" s="75">
        <f t="shared" si="10"/>
        <v>50</v>
      </c>
      <c r="BW71" s="75"/>
      <c r="BX71" s="75">
        <f t="shared" si="11"/>
        <v>50</v>
      </c>
      <c r="BY71" s="75"/>
      <c r="CB71" s="75">
        <f t="shared" si="12"/>
        <v>1570.7963267948967</v>
      </c>
      <c r="CC71" s="75"/>
      <c r="CD71" s="75">
        <f t="shared" si="13"/>
        <v>31415.926535897932</v>
      </c>
      <c r="CE71" s="75"/>
      <c r="CF71" s="75">
        <f t="shared" si="14"/>
        <v>20</v>
      </c>
      <c r="CG71" s="75"/>
      <c r="CH71" s="75">
        <f t="shared" si="15"/>
        <v>15707.963267948966</v>
      </c>
      <c r="CI71" s="75"/>
      <c r="CJ71" s="75">
        <f t="shared" si="16"/>
        <v>0.55000000000000004</v>
      </c>
      <c r="CK71" s="75"/>
      <c r="CL71" s="75">
        <f t="shared" si="17"/>
        <v>27.500000000000004</v>
      </c>
      <c r="CM71" s="75"/>
      <c r="CN71" s="75">
        <f t="shared" si="18"/>
        <v>0.33333333333333331</v>
      </c>
      <c r="CO71" s="75"/>
      <c r="CP71" s="75">
        <f t="shared" si="19"/>
        <v>0.18333333333333335</v>
      </c>
      <c r="CQ71" s="75"/>
    </row>
    <row r="72" spans="3:95" ht="14.1" customHeight="1" x14ac:dyDescent="0.2">
      <c r="C72" s="91" t="s">
        <v>21</v>
      </c>
      <c r="D72" s="91"/>
      <c r="E72" s="91"/>
      <c r="F72" s="91"/>
      <c r="G72" s="91"/>
      <c r="H72" s="91"/>
      <c r="I72" s="91"/>
      <c r="J72" s="91"/>
      <c r="K72" s="91"/>
      <c r="L72" s="91"/>
      <c r="M72" s="91"/>
      <c r="N72" s="91"/>
      <c r="O72" s="91"/>
      <c r="P72" s="91"/>
      <c r="Q72" s="91"/>
      <c r="R72" s="91"/>
      <c r="S72" s="91"/>
      <c r="T72" s="91"/>
      <c r="U72" s="91"/>
      <c r="V72" s="92"/>
      <c r="W72" s="93" t="s">
        <v>279</v>
      </c>
      <c r="X72" s="94"/>
      <c r="Y72" s="94"/>
      <c r="Z72" s="94"/>
      <c r="AA72" s="94"/>
      <c r="AB72" s="94"/>
      <c r="AC72" s="94"/>
      <c r="AD72" s="94"/>
      <c r="AE72" s="94"/>
      <c r="AF72" s="94"/>
      <c r="AG72" s="94"/>
      <c r="AH72" s="94"/>
      <c r="AI72" s="94"/>
      <c r="AJ72" s="94"/>
      <c r="AK72" s="94"/>
      <c r="AL72" s="94"/>
      <c r="AM72" s="94"/>
      <c r="AN72" s="94"/>
      <c r="AO72" s="94"/>
      <c r="AP72" s="94"/>
      <c r="BT72" s="75">
        <v>160</v>
      </c>
      <c r="BU72" s="75"/>
      <c r="BV72" s="75">
        <f t="shared" si="10"/>
        <v>50</v>
      </c>
      <c r="BW72" s="75"/>
      <c r="BX72" s="75">
        <f t="shared" si="11"/>
        <v>50</v>
      </c>
      <c r="BY72" s="75"/>
      <c r="CB72" s="75">
        <f t="shared" si="12"/>
        <v>1570.7963267948967</v>
      </c>
      <c r="CC72" s="75"/>
      <c r="CD72" s="75">
        <f t="shared" si="13"/>
        <v>31415.926535897932</v>
      </c>
      <c r="CE72" s="75"/>
      <c r="CF72" s="75">
        <f t="shared" si="14"/>
        <v>20</v>
      </c>
      <c r="CG72" s="75"/>
      <c r="CH72" s="75">
        <f t="shared" si="15"/>
        <v>15707.963267948966</v>
      </c>
      <c r="CI72" s="75"/>
      <c r="CJ72" s="75">
        <f t="shared" si="16"/>
        <v>0.55000000000000004</v>
      </c>
      <c r="CK72" s="75"/>
      <c r="CL72" s="75">
        <f t="shared" si="17"/>
        <v>27.500000000000004</v>
      </c>
      <c r="CM72" s="75"/>
      <c r="CN72" s="75">
        <f t="shared" si="18"/>
        <v>0.3125</v>
      </c>
      <c r="CO72" s="75"/>
      <c r="CP72" s="75">
        <f t="shared" si="19"/>
        <v>0.17187500000000003</v>
      </c>
      <c r="CQ72" s="75"/>
    </row>
    <row r="73" spans="3:95" ht="14.1" customHeight="1" x14ac:dyDescent="0.2">
      <c r="C73" s="30" t="s">
        <v>346</v>
      </c>
      <c r="D73" s="28"/>
      <c r="E73" s="28"/>
      <c r="F73" s="28"/>
      <c r="G73" s="25"/>
      <c r="H73" s="102" t="s">
        <v>3</v>
      </c>
      <c r="I73" s="102"/>
      <c r="J73" s="101" t="s">
        <v>3</v>
      </c>
      <c r="K73" s="101"/>
      <c r="L73" s="101"/>
      <c r="AP73" s="29" t="s">
        <v>3</v>
      </c>
      <c r="BT73" s="75">
        <v>170</v>
      </c>
      <c r="BU73" s="75"/>
      <c r="BV73" s="75">
        <f t="shared" si="10"/>
        <v>55</v>
      </c>
      <c r="BW73" s="75"/>
      <c r="BX73" s="75">
        <f t="shared" si="11"/>
        <v>55</v>
      </c>
      <c r="BY73" s="75"/>
      <c r="CB73" s="75">
        <f t="shared" si="12"/>
        <v>1727.8759594743863</v>
      </c>
      <c r="CC73" s="75"/>
      <c r="CD73" s="75">
        <f t="shared" si="13"/>
        <v>38013.2711084365</v>
      </c>
      <c r="CE73" s="75"/>
      <c r="CF73" s="75">
        <f t="shared" si="14"/>
        <v>22</v>
      </c>
      <c r="CG73" s="75"/>
      <c r="CH73" s="75">
        <f t="shared" si="15"/>
        <v>19006.63555421825</v>
      </c>
      <c r="CI73" s="75"/>
      <c r="CJ73" s="75">
        <f t="shared" si="16"/>
        <v>0.54545454545454541</v>
      </c>
      <c r="CK73" s="75"/>
      <c r="CL73" s="75">
        <f t="shared" si="17"/>
        <v>29.999999999999996</v>
      </c>
      <c r="CM73" s="75"/>
      <c r="CN73" s="75">
        <f t="shared" si="18"/>
        <v>0.3235294117647059</v>
      </c>
      <c r="CO73" s="75"/>
      <c r="CP73" s="75">
        <f t="shared" si="19"/>
        <v>0.1764705882352941</v>
      </c>
      <c r="CQ73" s="75"/>
    </row>
    <row r="74" spans="3:95" ht="14.1" customHeight="1" x14ac:dyDescent="0.2">
      <c r="C74" s="30"/>
      <c r="D74" s="95" t="s">
        <v>4</v>
      </c>
      <c r="E74" s="95"/>
      <c r="F74" s="95"/>
      <c r="G74" s="95"/>
      <c r="H74" s="77">
        <v>1</v>
      </c>
      <c r="I74" s="77"/>
      <c r="J74" s="70" t="s">
        <v>300</v>
      </c>
      <c r="K74" s="70"/>
      <c r="L74" s="70"/>
      <c r="M74" s="70" t="s">
        <v>301</v>
      </c>
      <c r="N74" s="70"/>
      <c r="O74" s="70"/>
      <c r="P74" s="70"/>
      <c r="Q74" s="70"/>
      <c r="R74" s="70"/>
      <c r="S74" s="70"/>
      <c r="T74" s="70"/>
      <c r="U74" s="70"/>
      <c r="V74" s="70"/>
      <c r="W74" s="70"/>
      <c r="X74" s="70"/>
      <c r="Z74" s="24" t="s">
        <v>305</v>
      </c>
      <c r="AA74" s="24"/>
      <c r="AB74" s="24"/>
      <c r="AC74" s="24"/>
      <c r="AD74" s="24"/>
      <c r="AE74" s="24"/>
      <c r="AF74" s="24"/>
      <c r="AG74" s="24"/>
      <c r="AH74" s="24"/>
      <c r="AI74" s="24"/>
      <c r="AJ74" s="24"/>
      <c r="AK74" s="24"/>
      <c r="AL74" s="24"/>
      <c r="AM74" s="24"/>
      <c r="AN74" s="69" t="s">
        <v>302</v>
      </c>
      <c r="AO74" s="69"/>
      <c r="AP74" s="69"/>
      <c r="AV74" s="6" t="s">
        <v>344</v>
      </c>
      <c r="BT74" s="75">
        <v>180</v>
      </c>
      <c r="BU74" s="75"/>
      <c r="BV74" s="75">
        <f t="shared" si="10"/>
        <v>60</v>
      </c>
      <c r="BW74" s="75"/>
      <c r="BX74" s="75">
        <f t="shared" si="11"/>
        <v>60</v>
      </c>
      <c r="BY74" s="75"/>
      <c r="CB74" s="75">
        <f t="shared" si="12"/>
        <v>1884.9555921538758</v>
      </c>
      <c r="CC74" s="75"/>
      <c r="CD74" s="75">
        <f t="shared" si="13"/>
        <v>45238.93421169302</v>
      </c>
      <c r="CE74" s="75"/>
      <c r="CF74" s="75">
        <f t="shared" si="14"/>
        <v>24</v>
      </c>
      <c r="CG74" s="75"/>
      <c r="CH74" s="75">
        <f t="shared" si="15"/>
        <v>22619.46710584651</v>
      </c>
      <c r="CI74" s="75"/>
      <c r="CJ74" s="75">
        <f t="shared" si="16"/>
        <v>0.54166666666666674</v>
      </c>
      <c r="CK74" s="75"/>
      <c r="CL74" s="75">
        <f t="shared" si="17"/>
        <v>32.500000000000007</v>
      </c>
      <c r="CM74" s="75"/>
      <c r="CN74" s="75">
        <f t="shared" si="18"/>
        <v>0.33333333333333331</v>
      </c>
      <c r="CO74" s="75"/>
      <c r="CP74" s="75">
        <f t="shared" si="19"/>
        <v>0.18055555555555561</v>
      </c>
      <c r="CQ74" s="75"/>
    </row>
    <row r="75" spans="3:95" ht="14.1" customHeight="1" x14ac:dyDescent="0.2">
      <c r="C75" s="30"/>
      <c r="D75" s="95"/>
      <c r="E75" s="95"/>
      <c r="F75" s="95"/>
      <c r="G75" s="95"/>
      <c r="H75" s="77"/>
      <c r="I75" s="77"/>
      <c r="J75" s="70"/>
      <c r="K75" s="70"/>
      <c r="L75" s="70"/>
      <c r="M75" s="70"/>
      <c r="N75" s="70"/>
      <c r="O75" s="70"/>
      <c r="P75" s="70"/>
      <c r="Q75" s="70"/>
      <c r="R75" s="70"/>
      <c r="S75" s="70"/>
      <c r="T75" s="70"/>
      <c r="U75" s="70"/>
      <c r="V75" s="70"/>
      <c r="W75" s="70"/>
      <c r="X75" s="70"/>
      <c r="Z75" s="39"/>
      <c r="AA75" s="39" t="s">
        <v>306</v>
      </c>
      <c r="AB75" s="39"/>
      <c r="AC75" s="39"/>
      <c r="AD75" s="39"/>
      <c r="AE75" s="39"/>
      <c r="AF75" s="39"/>
      <c r="AG75" s="39"/>
      <c r="AH75" s="39"/>
      <c r="AI75" s="39"/>
      <c r="AJ75" s="39"/>
      <c r="AK75" s="39"/>
      <c r="AL75" s="39"/>
      <c r="AM75" s="39"/>
      <c r="AN75" s="69"/>
      <c r="AO75" s="69"/>
      <c r="AP75" s="69"/>
      <c r="AW75" s="6" t="s">
        <v>347</v>
      </c>
      <c r="BT75" s="75">
        <v>190</v>
      </c>
      <c r="BU75" s="75"/>
      <c r="BV75" s="75">
        <f t="shared" si="10"/>
        <v>60</v>
      </c>
      <c r="BW75" s="75"/>
      <c r="BX75" s="75">
        <f t="shared" si="11"/>
        <v>60</v>
      </c>
      <c r="BY75" s="75"/>
      <c r="CB75" s="75">
        <f t="shared" si="12"/>
        <v>1884.9555921538758</v>
      </c>
      <c r="CC75" s="75"/>
      <c r="CD75" s="75">
        <f t="shared" si="13"/>
        <v>45238.93421169302</v>
      </c>
      <c r="CE75" s="75"/>
      <c r="CF75" s="75">
        <f t="shared" si="14"/>
        <v>24</v>
      </c>
      <c r="CG75" s="75"/>
      <c r="CH75" s="75">
        <f t="shared" si="15"/>
        <v>22619.46710584651</v>
      </c>
      <c r="CI75" s="75"/>
      <c r="CJ75" s="75">
        <f t="shared" si="16"/>
        <v>0.54166666666666674</v>
      </c>
      <c r="CK75" s="75"/>
      <c r="CL75" s="75">
        <f t="shared" si="17"/>
        <v>32.500000000000007</v>
      </c>
      <c r="CM75" s="75"/>
      <c r="CN75" s="75">
        <f t="shared" si="18"/>
        <v>0.31578947368421051</v>
      </c>
      <c r="CO75" s="75"/>
      <c r="CP75" s="75">
        <f t="shared" si="19"/>
        <v>0.1710526315789474</v>
      </c>
      <c r="CQ75" s="75"/>
    </row>
    <row r="76" spans="3:95" ht="14.1" customHeight="1" x14ac:dyDescent="0.2">
      <c r="C76" s="24"/>
      <c r="D76" s="95" t="s">
        <v>4</v>
      </c>
      <c r="E76" s="95"/>
      <c r="F76" s="95"/>
      <c r="G76" s="95"/>
      <c r="H76" s="77">
        <v>1</v>
      </c>
      <c r="I76" s="77"/>
      <c r="J76" s="70" t="s">
        <v>262</v>
      </c>
      <c r="K76" s="70"/>
      <c r="L76" s="70"/>
      <c r="M76" s="85" t="s">
        <v>349</v>
      </c>
      <c r="N76" s="85"/>
      <c r="O76" s="85"/>
      <c r="P76" s="85"/>
      <c r="Q76" s="85"/>
      <c r="R76" s="85"/>
      <c r="S76" s="85"/>
      <c r="T76" s="85"/>
      <c r="U76" s="85"/>
      <c r="V76" s="85"/>
      <c r="W76" s="85"/>
      <c r="X76" s="85"/>
      <c r="Z76" s="39" t="s">
        <v>303</v>
      </c>
      <c r="AA76" s="24"/>
      <c r="AB76" s="24"/>
      <c r="AC76" s="24"/>
      <c r="AD76" s="24"/>
      <c r="AE76" s="24"/>
      <c r="AF76" s="24"/>
      <c r="AG76" s="24"/>
      <c r="AH76" s="24"/>
      <c r="AI76" s="24"/>
      <c r="AJ76" s="24"/>
      <c r="AK76" s="24"/>
      <c r="AL76" s="24"/>
      <c r="AM76" s="24"/>
      <c r="AN76" s="69" t="s">
        <v>302</v>
      </c>
      <c r="AO76" s="69"/>
      <c r="AP76" s="69"/>
      <c r="BT76" s="75">
        <v>200</v>
      </c>
      <c r="BU76" s="75"/>
      <c r="BV76" s="75">
        <f t="shared" si="10"/>
        <v>65</v>
      </c>
      <c r="BW76" s="75"/>
      <c r="BX76" s="75">
        <f t="shared" si="11"/>
        <v>65</v>
      </c>
      <c r="BY76" s="75"/>
      <c r="CB76" s="75">
        <f t="shared" si="12"/>
        <v>2042.0352248333654</v>
      </c>
      <c r="CC76" s="75"/>
      <c r="CD76" s="75">
        <f t="shared" si="13"/>
        <v>53092.915845667507</v>
      </c>
      <c r="CE76" s="75"/>
      <c r="CF76" s="75">
        <f t="shared" si="14"/>
        <v>26.000000000000004</v>
      </c>
      <c r="CG76" s="75"/>
      <c r="CH76" s="75">
        <f t="shared" si="15"/>
        <v>26546.457922833753</v>
      </c>
      <c r="CI76" s="75"/>
      <c r="CJ76" s="75">
        <f t="shared" si="16"/>
        <v>0.53846153846153844</v>
      </c>
      <c r="CK76" s="75"/>
      <c r="CL76" s="75">
        <f t="shared" si="17"/>
        <v>35</v>
      </c>
      <c r="CM76" s="75"/>
      <c r="CN76" s="75">
        <f t="shared" si="18"/>
        <v>0.32500000000000001</v>
      </c>
      <c r="CO76" s="75"/>
      <c r="CP76" s="75">
        <f t="shared" si="19"/>
        <v>0.17499999999999999</v>
      </c>
      <c r="CQ76" s="75"/>
    </row>
    <row r="77" spans="3:95" ht="14.1" customHeight="1" x14ac:dyDescent="0.2">
      <c r="C77" s="48"/>
      <c r="D77" s="95"/>
      <c r="E77" s="95"/>
      <c r="F77" s="95"/>
      <c r="G77" s="95"/>
      <c r="H77" s="77"/>
      <c r="I77" s="77"/>
      <c r="J77" s="70"/>
      <c r="K77" s="70"/>
      <c r="L77" s="70"/>
      <c r="M77" s="85"/>
      <c r="N77" s="85"/>
      <c r="O77" s="85"/>
      <c r="P77" s="85"/>
      <c r="Q77" s="85"/>
      <c r="R77" s="85"/>
      <c r="S77" s="85"/>
      <c r="T77" s="85"/>
      <c r="U77" s="85"/>
      <c r="V77" s="85"/>
      <c r="W77" s="85"/>
      <c r="X77" s="85"/>
      <c r="Z77" s="48"/>
      <c r="AA77" s="39" t="s">
        <v>304</v>
      </c>
      <c r="AB77" s="48"/>
      <c r="AC77" s="48"/>
      <c r="AD77" s="48"/>
      <c r="AE77" s="48"/>
      <c r="AF77" s="48"/>
      <c r="AG77" s="48"/>
      <c r="AH77" s="48"/>
      <c r="AI77" s="48"/>
      <c r="AJ77" s="48"/>
      <c r="AK77" s="48"/>
      <c r="AL77" s="48"/>
      <c r="AM77" s="48"/>
      <c r="AN77" s="69"/>
      <c r="AO77" s="69"/>
      <c r="AP77" s="69"/>
      <c r="BT77" s="57"/>
      <c r="BU77" s="57"/>
      <c r="BV77" s="57"/>
      <c r="BW77" s="57"/>
      <c r="BX77" s="57"/>
      <c r="BY77" s="57"/>
      <c r="CB77" s="57"/>
      <c r="CC77" s="57"/>
      <c r="CD77" s="57"/>
      <c r="CE77" s="57"/>
      <c r="CF77" s="57"/>
      <c r="CG77" s="57"/>
      <c r="CH77" s="57"/>
      <c r="CI77" s="57"/>
      <c r="CJ77" s="57"/>
      <c r="CK77" s="57"/>
      <c r="CL77" s="57"/>
      <c r="CM77" s="57"/>
      <c r="CN77" s="57"/>
      <c r="CO77" s="57"/>
      <c r="CP77" s="57"/>
      <c r="CQ77" s="57"/>
    </row>
    <row r="78" spans="3:95" ht="14.1" customHeight="1" x14ac:dyDescent="0.2">
      <c r="C78" s="39"/>
      <c r="D78" s="95"/>
      <c r="E78" s="95"/>
      <c r="F78" s="95"/>
      <c r="G78" s="95"/>
      <c r="H78" s="77"/>
      <c r="I78" s="77"/>
      <c r="J78" s="70"/>
      <c r="K78" s="70"/>
      <c r="L78" s="70"/>
      <c r="M78" s="85"/>
      <c r="N78" s="85"/>
      <c r="O78" s="85"/>
      <c r="P78" s="85"/>
      <c r="Q78" s="85"/>
      <c r="R78" s="85"/>
      <c r="S78" s="85"/>
      <c r="T78" s="85"/>
      <c r="U78" s="85"/>
      <c r="V78" s="85"/>
      <c r="W78" s="85"/>
      <c r="X78" s="85"/>
      <c r="Z78" s="39"/>
      <c r="AB78" s="39"/>
      <c r="AC78" s="39"/>
      <c r="AD78" s="39"/>
      <c r="AE78" s="39"/>
      <c r="AF78" s="39"/>
      <c r="AG78" s="39"/>
      <c r="AH78" s="39"/>
      <c r="AI78" s="39"/>
      <c r="AJ78" s="39"/>
      <c r="AK78" s="39"/>
      <c r="AL78" s="39"/>
      <c r="AM78" s="39"/>
      <c r="AN78" s="69"/>
      <c r="AO78" s="69"/>
      <c r="AP78" s="69"/>
    </row>
    <row r="79" spans="3:95" ht="14.1" customHeight="1" x14ac:dyDescent="0.2">
      <c r="C79" s="59" t="s">
        <v>309</v>
      </c>
      <c r="D79" s="50"/>
      <c r="E79" s="50"/>
      <c r="F79" s="50"/>
      <c r="G79" s="50"/>
      <c r="H79" s="99" t="s">
        <v>3</v>
      </c>
      <c r="I79" s="99"/>
      <c r="J79" s="100" t="s">
        <v>3</v>
      </c>
      <c r="K79" s="100"/>
      <c r="L79" s="100"/>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60" t="s">
        <v>3</v>
      </c>
    </row>
    <row r="80" spans="3:95" ht="14.1" customHeight="1" x14ac:dyDescent="0.2">
      <c r="C80" s="22"/>
      <c r="D80" s="30" t="s">
        <v>287</v>
      </c>
      <c r="E80" s="22"/>
      <c r="F80" s="22"/>
      <c r="G80" s="22"/>
      <c r="H80" s="96">
        <v>1</v>
      </c>
      <c r="I80" s="96"/>
      <c r="J80" s="103" t="s">
        <v>262</v>
      </c>
      <c r="K80" s="103"/>
      <c r="L80" s="103"/>
      <c r="M80" s="48" t="s">
        <v>339</v>
      </c>
      <c r="N80" s="48"/>
      <c r="O80" s="48"/>
      <c r="P80" s="48"/>
      <c r="Q80" s="48"/>
      <c r="R80" s="48"/>
      <c r="S80" s="48"/>
      <c r="T80" s="48"/>
      <c r="U80" s="48"/>
      <c r="V80" s="48"/>
      <c r="W80" s="22"/>
      <c r="X80" s="48"/>
      <c r="Y80" s="48"/>
      <c r="Z80" s="48" t="s">
        <v>340</v>
      </c>
      <c r="AA80" s="48"/>
      <c r="AB80" s="48"/>
      <c r="AC80" s="48"/>
      <c r="AD80" s="48"/>
      <c r="AE80" s="48"/>
      <c r="AF80" s="48"/>
      <c r="AG80" s="48"/>
      <c r="AH80" s="48"/>
      <c r="AI80" s="48"/>
      <c r="AJ80" s="48"/>
      <c r="AK80" s="48"/>
      <c r="AL80" s="48"/>
      <c r="AM80" s="48"/>
      <c r="AN80" s="48"/>
      <c r="AO80" s="48"/>
      <c r="AP80" s="29" t="s">
        <v>270</v>
      </c>
    </row>
    <row r="81" spans="3:42" ht="14.1" customHeight="1" x14ac:dyDescent="0.2">
      <c r="C81" s="22"/>
      <c r="D81" s="30" t="s">
        <v>287</v>
      </c>
      <c r="E81" s="22"/>
      <c r="F81" s="22"/>
      <c r="G81" s="22"/>
      <c r="H81" s="96">
        <v>1</v>
      </c>
      <c r="I81" s="96"/>
      <c r="J81" s="103" t="s">
        <v>262</v>
      </c>
      <c r="K81" s="103"/>
      <c r="L81" s="103"/>
      <c r="M81" s="48" t="s">
        <v>341</v>
      </c>
      <c r="N81" s="48"/>
      <c r="O81" s="48"/>
      <c r="P81" s="48"/>
      <c r="Q81" s="48"/>
      <c r="R81" s="48"/>
      <c r="S81" s="48"/>
      <c r="T81" s="48"/>
      <c r="U81" s="48"/>
      <c r="V81" s="48"/>
      <c r="W81" s="22"/>
      <c r="X81" s="48"/>
      <c r="Y81" s="48"/>
      <c r="Z81" s="48" t="s">
        <v>343</v>
      </c>
      <c r="AA81" s="48"/>
      <c r="AB81" s="48"/>
      <c r="AC81" s="48"/>
      <c r="AD81" s="48"/>
      <c r="AE81" s="48"/>
      <c r="AF81" s="48"/>
      <c r="AG81" s="48"/>
      <c r="AH81" s="48"/>
      <c r="AI81" s="48"/>
      <c r="AJ81" s="48"/>
      <c r="AK81" s="48"/>
      <c r="AL81" s="48"/>
      <c r="AM81" s="48"/>
      <c r="AN81" s="48"/>
      <c r="AO81" s="48"/>
      <c r="AP81" s="29" t="s">
        <v>342</v>
      </c>
    </row>
    <row r="82" spans="3:42" ht="14.1" customHeight="1" x14ac:dyDescent="0.2">
      <c r="C82" s="59" t="s">
        <v>336</v>
      </c>
      <c r="D82" s="50"/>
      <c r="E82" s="50"/>
      <c r="F82" s="50"/>
      <c r="G82" s="50"/>
      <c r="H82" s="99" t="s">
        <v>3</v>
      </c>
      <c r="I82" s="99"/>
      <c r="J82" s="100" t="s">
        <v>3</v>
      </c>
      <c r="K82" s="100"/>
      <c r="L82" s="100"/>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60" t="s">
        <v>3</v>
      </c>
    </row>
    <row r="83" spans="3:42" ht="14.1" customHeight="1" x14ac:dyDescent="0.2">
      <c r="C83" s="22"/>
      <c r="D83" s="30" t="s">
        <v>287</v>
      </c>
      <c r="E83" s="22"/>
      <c r="F83" s="22"/>
      <c r="G83" s="22"/>
      <c r="H83" s="96">
        <v>1</v>
      </c>
      <c r="I83" s="96"/>
      <c r="J83" s="103" t="s">
        <v>262</v>
      </c>
      <c r="K83" s="103"/>
      <c r="L83" s="103"/>
      <c r="M83" s="48" t="s">
        <v>339</v>
      </c>
      <c r="N83" s="48"/>
      <c r="O83" s="48"/>
      <c r="P83" s="48"/>
      <c r="Q83" s="48"/>
      <c r="R83" s="48"/>
      <c r="S83" s="48"/>
      <c r="T83" s="48"/>
      <c r="U83" s="48"/>
      <c r="V83" s="48"/>
      <c r="W83" s="22"/>
      <c r="X83" s="48"/>
      <c r="Y83" s="48"/>
      <c r="Z83" s="48" t="s">
        <v>340</v>
      </c>
      <c r="AA83" s="48"/>
      <c r="AB83" s="48"/>
      <c r="AC83" s="48"/>
      <c r="AD83" s="48"/>
      <c r="AE83" s="48"/>
      <c r="AF83" s="48"/>
      <c r="AG83" s="48"/>
      <c r="AH83" s="48"/>
      <c r="AI83" s="48"/>
      <c r="AJ83" s="48"/>
      <c r="AK83" s="48"/>
      <c r="AL83" s="48"/>
      <c r="AM83" s="48"/>
      <c r="AN83" s="48"/>
      <c r="AO83" s="48"/>
      <c r="AP83" s="29" t="s">
        <v>270</v>
      </c>
    </row>
    <row r="84" spans="3:42" ht="14.1" customHeight="1" x14ac:dyDescent="0.2">
      <c r="C84" s="22"/>
      <c r="D84" s="30" t="s">
        <v>22</v>
      </c>
      <c r="E84" s="22"/>
      <c r="F84" s="22"/>
      <c r="G84" s="22"/>
      <c r="H84" s="96">
        <v>1</v>
      </c>
      <c r="I84" s="96"/>
      <c r="J84" s="103" t="s">
        <v>262</v>
      </c>
      <c r="K84" s="103"/>
      <c r="L84" s="103"/>
      <c r="M84" s="48" t="s">
        <v>337</v>
      </c>
      <c r="N84" s="48"/>
      <c r="O84" s="48"/>
      <c r="P84" s="48"/>
      <c r="Q84" s="48"/>
      <c r="R84" s="48"/>
      <c r="S84" s="48"/>
      <c r="T84" s="48"/>
      <c r="U84" s="48"/>
      <c r="V84" s="48"/>
      <c r="W84" s="22"/>
      <c r="X84" s="48"/>
      <c r="Y84" s="48"/>
      <c r="Z84" s="48" t="s">
        <v>338</v>
      </c>
      <c r="AA84" s="48"/>
      <c r="AB84" s="48"/>
      <c r="AC84" s="48"/>
      <c r="AD84" s="48"/>
      <c r="AE84" s="48"/>
      <c r="AF84" s="48"/>
      <c r="AG84" s="48"/>
      <c r="AH84" s="48"/>
      <c r="AI84" s="48"/>
      <c r="AJ84" s="48"/>
      <c r="AK84" s="48"/>
      <c r="AL84" s="48"/>
      <c r="AM84" s="48"/>
      <c r="AN84" s="48"/>
      <c r="AO84" s="48"/>
      <c r="AP84" s="29" t="s">
        <v>271</v>
      </c>
    </row>
    <row r="85" spans="3:42" ht="14.1" customHeight="1" x14ac:dyDescent="0.2">
      <c r="C85" s="49" t="s">
        <v>317</v>
      </c>
      <c r="D85" s="50"/>
      <c r="E85" s="50"/>
      <c r="F85" s="50"/>
      <c r="G85" s="50"/>
      <c r="H85" s="99" t="s">
        <v>3</v>
      </c>
      <c r="I85" s="99"/>
      <c r="J85" s="100" t="s">
        <v>3</v>
      </c>
      <c r="K85" s="100"/>
      <c r="L85" s="100"/>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60" t="s">
        <v>3</v>
      </c>
    </row>
    <row r="86" spans="3:42" ht="14.1" customHeight="1" x14ac:dyDescent="0.2">
      <c r="D86" s="95" t="s">
        <v>22</v>
      </c>
      <c r="E86" s="95"/>
      <c r="F86" s="95"/>
      <c r="G86" s="95"/>
      <c r="H86" s="72">
        <v>1</v>
      </c>
      <c r="I86" s="72"/>
      <c r="J86" s="98" t="s">
        <v>261</v>
      </c>
      <c r="K86" s="98"/>
      <c r="L86" s="98"/>
      <c r="M86" s="81" t="s">
        <v>345</v>
      </c>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69" t="s">
        <v>3</v>
      </c>
      <c r="AP86" s="69"/>
    </row>
    <row r="87" spans="3:42" ht="14.1" customHeight="1" x14ac:dyDescent="0.2">
      <c r="D87" s="95"/>
      <c r="E87" s="95"/>
      <c r="F87" s="95"/>
      <c r="G87" s="95"/>
      <c r="H87" s="72"/>
      <c r="I87" s="72"/>
      <c r="J87" s="98"/>
      <c r="K87" s="98"/>
      <c r="L87" s="98"/>
      <c r="M87" s="81"/>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69"/>
      <c r="AP87" s="69"/>
    </row>
    <row r="88" spans="3:42" ht="14.1" customHeight="1" x14ac:dyDescent="0.2">
      <c r="D88" s="95"/>
      <c r="E88" s="95"/>
      <c r="F88" s="95"/>
      <c r="G88" s="95"/>
      <c r="H88" s="72"/>
      <c r="I88" s="72"/>
      <c r="J88" s="98"/>
      <c r="K88" s="98"/>
      <c r="L88" s="98"/>
      <c r="M88" s="81"/>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69"/>
      <c r="AP88" s="69"/>
    </row>
    <row r="89" spans="3:42" ht="14.1" customHeight="1" x14ac:dyDescent="0.2">
      <c r="D89" s="95"/>
      <c r="E89" s="95"/>
      <c r="F89" s="95"/>
      <c r="G89" s="95"/>
      <c r="H89" s="72"/>
      <c r="I89" s="72"/>
      <c r="J89" s="98"/>
      <c r="K89" s="98"/>
      <c r="L89" s="98"/>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69"/>
      <c r="AP89" s="69"/>
    </row>
  </sheetData>
  <sortState xmlns:xlrd2="http://schemas.microsoft.com/office/spreadsheetml/2017/richdata2" ref="C37:C61">
    <sortCondition ref="C37:C61"/>
  </sortState>
  <mergeCells count="316">
    <mergeCell ref="C2:V2"/>
    <mergeCell ref="W2:AP2"/>
    <mergeCell ref="C31:V31"/>
    <mergeCell ref="W31:AP31"/>
    <mergeCell ref="C3:G3"/>
    <mergeCell ref="H5:I5"/>
    <mergeCell ref="H3:L3"/>
    <mergeCell ref="M3:Q3"/>
    <mergeCell ref="H19:AP22"/>
    <mergeCell ref="C19:F22"/>
    <mergeCell ref="H12:L12"/>
    <mergeCell ref="D14:F17"/>
    <mergeCell ref="D86:G89"/>
    <mergeCell ref="H86:I89"/>
    <mergeCell ref="J86:L89"/>
    <mergeCell ref="M86:AN89"/>
    <mergeCell ref="AO86:AP89"/>
    <mergeCell ref="H85:I85"/>
    <mergeCell ref="J85:L85"/>
    <mergeCell ref="J73:L73"/>
    <mergeCell ref="H73:I73"/>
    <mergeCell ref="J80:L80"/>
    <mergeCell ref="J82:L82"/>
    <mergeCell ref="J84:L84"/>
    <mergeCell ref="J83:L83"/>
    <mergeCell ref="J81:L81"/>
    <mergeCell ref="J76:L78"/>
    <mergeCell ref="J74:L75"/>
    <mergeCell ref="H79:I79"/>
    <mergeCell ref="J79:L79"/>
    <mergeCell ref="H74:I75"/>
    <mergeCell ref="H76:I78"/>
    <mergeCell ref="H80:I80"/>
    <mergeCell ref="H82:I82"/>
    <mergeCell ref="H84:I84"/>
    <mergeCell ref="H14:I14"/>
    <mergeCell ref="H17:I17"/>
    <mergeCell ref="H15:I15"/>
    <mergeCell ref="H16:I16"/>
    <mergeCell ref="J14:L17"/>
    <mergeCell ref="J33:L33"/>
    <mergeCell ref="J34:L34"/>
    <mergeCell ref="H33:I33"/>
    <mergeCell ref="H34:I34"/>
    <mergeCell ref="D64:G67"/>
    <mergeCell ref="J64:L67"/>
    <mergeCell ref="C72:V72"/>
    <mergeCell ref="W72:AP72"/>
    <mergeCell ref="D74:G75"/>
    <mergeCell ref="D76:G78"/>
    <mergeCell ref="AN74:AP75"/>
    <mergeCell ref="AN76:AP78"/>
    <mergeCell ref="H83:I83"/>
    <mergeCell ref="H81:I81"/>
    <mergeCell ref="M74:X75"/>
    <mergeCell ref="M76:X78"/>
    <mergeCell ref="H18:I18"/>
    <mergeCell ref="M51:AN52"/>
    <mergeCell ref="H45:I45"/>
    <mergeCell ref="J45:L45"/>
    <mergeCell ref="H64:I64"/>
    <mergeCell ref="H65:I65"/>
    <mergeCell ref="H66:I66"/>
    <mergeCell ref="H67:I67"/>
    <mergeCell ref="D54:G55"/>
    <mergeCell ref="D51:G52"/>
    <mergeCell ref="D57:G60"/>
    <mergeCell ref="M57:AN60"/>
    <mergeCell ref="AO46:AP49"/>
    <mergeCell ref="AO50:AP52"/>
    <mergeCell ref="M37:AN39"/>
    <mergeCell ref="D37:G39"/>
    <mergeCell ref="H37:I44"/>
    <mergeCell ref="J37:L44"/>
    <mergeCell ref="H47:I49"/>
    <mergeCell ref="BT72:BU72"/>
    <mergeCell ref="BT73:BU73"/>
    <mergeCell ref="BT74:BU74"/>
    <mergeCell ref="BT75:BU75"/>
    <mergeCell ref="BT76:BU76"/>
    <mergeCell ref="BT67:BU67"/>
    <mergeCell ref="BT68:BU68"/>
    <mergeCell ref="BT69:BU69"/>
    <mergeCell ref="BT70:BU70"/>
    <mergeCell ref="BT71:BU71"/>
    <mergeCell ref="BV69:BW69"/>
    <mergeCell ref="BV60:BW60"/>
    <mergeCell ref="BV61:BW61"/>
    <mergeCell ref="BV62:BW62"/>
    <mergeCell ref="BV63:BW63"/>
    <mergeCell ref="BV64:BW64"/>
    <mergeCell ref="BT56:BU56"/>
    <mergeCell ref="BV56:BW56"/>
    <mergeCell ref="BV57:BW57"/>
    <mergeCell ref="BV58:BW58"/>
    <mergeCell ref="BV59:BW59"/>
    <mergeCell ref="BT62:BU62"/>
    <mergeCell ref="BT63:BU63"/>
    <mergeCell ref="BT64:BU64"/>
    <mergeCell ref="BT65:BU65"/>
    <mergeCell ref="BT66:BU66"/>
    <mergeCell ref="BT57:BU57"/>
    <mergeCell ref="BT58:BU58"/>
    <mergeCell ref="BT59:BU59"/>
    <mergeCell ref="BT60:BU60"/>
    <mergeCell ref="BT61:BU61"/>
    <mergeCell ref="BV75:BW75"/>
    <mergeCell ref="BV76:BW76"/>
    <mergeCell ref="BX59:BY59"/>
    <mergeCell ref="BX58:BY58"/>
    <mergeCell ref="BX57:BY57"/>
    <mergeCell ref="BX60:BY60"/>
    <mergeCell ref="BX61:BY61"/>
    <mergeCell ref="BX62:BY62"/>
    <mergeCell ref="BX63:BY63"/>
    <mergeCell ref="BX64:BY64"/>
    <mergeCell ref="BX65:BY65"/>
    <mergeCell ref="BX66:BY66"/>
    <mergeCell ref="BX67:BY67"/>
    <mergeCell ref="BX68:BY68"/>
    <mergeCell ref="BX69:BY69"/>
    <mergeCell ref="BX70:BY70"/>
    <mergeCell ref="BV70:BW70"/>
    <mergeCell ref="BV71:BW71"/>
    <mergeCell ref="BV72:BW72"/>
    <mergeCell ref="BV73:BW73"/>
    <mergeCell ref="BV74:BW74"/>
    <mergeCell ref="BV65:BW65"/>
    <mergeCell ref="BV66:BW66"/>
    <mergeCell ref="BV67:BW67"/>
    <mergeCell ref="BX76:BY76"/>
    <mergeCell ref="BX56:BY56"/>
    <mergeCell ref="CB57:CC57"/>
    <mergeCell ref="CD57:CE57"/>
    <mergeCell ref="CB58:CC58"/>
    <mergeCell ref="CB59:CC59"/>
    <mergeCell ref="CB60:CC60"/>
    <mergeCell ref="CB61:CC61"/>
    <mergeCell ref="CB62:CC62"/>
    <mergeCell ref="CB63:CC63"/>
    <mergeCell ref="CB64:CC64"/>
    <mergeCell ref="CB65:CC65"/>
    <mergeCell ref="CB66:CC66"/>
    <mergeCell ref="CB67:CC67"/>
    <mergeCell ref="CB68:CC68"/>
    <mergeCell ref="CB69:CC69"/>
    <mergeCell ref="BX71:BY71"/>
    <mergeCell ref="BX72:BY72"/>
    <mergeCell ref="BX73:BY73"/>
    <mergeCell ref="BX74:BY74"/>
    <mergeCell ref="BX75:BY75"/>
    <mergeCell ref="CB75:CC75"/>
    <mergeCell ref="CB76:CC76"/>
    <mergeCell ref="CD58:CE58"/>
    <mergeCell ref="CB72:CC72"/>
    <mergeCell ref="CB73:CC73"/>
    <mergeCell ref="CB74:CC74"/>
    <mergeCell ref="CD59:CE59"/>
    <mergeCell ref="CD60:CE60"/>
    <mergeCell ref="CD61:CE61"/>
    <mergeCell ref="CD62:CE62"/>
    <mergeCell ref="CD63:CE63"/>
    <mergeCell ref="CD64:CE64"/>
    <mergeCell ref="CD65:CE65"/>
    <mergeCell ref="CD66:CE66"/>
    <mergeCell ref="CD67:CE67"/>
    <mergeCell ref="CF57:CG57"/>
    <mergeCell ref="CF59:CG59"/>
    <mergeCell ref="CF60:CG60"/>
    <mergeCell ref="CF61:CG61"/>
    <mergeCell ref="CD72:CE72"/>
    <mergeCell ref="CD73:CE73"/>
    <mergeCell ref="CD74:CE74"/>
    <mergeCell ref="CD75:CE75"/>
    <mergeCell ref="CD76:CE76"/>
    <mergeCell ref="CF74:CG74"/>
    <mergeCell ref="CF75:CG75"/>
    <mergeCell ref="CF76:CG76"/>
    <mergeCell ref="CF67:CG67"/>
    <mergeCell ref="CF68:CG68"/>
    <mergeCell ref="CF69:CG69"/>
    <mergeCell ref="CF70:CG70"/>
    <mergeCell ref="CF71:CG71"/>
    <mergeCell ref="CF62:CG62"/>
    <mergeCell ref="CF63:CG63"/>
    <mergeCell ref="CF64:CG64"/>
    <mergeCell ref="CF65:CG65"/>
    <mergeCell ref="CF66:CG66"/>
    <mergeCell ref="CD68:CE68"/>
    <mergeCell ref="CD69:CE69"/>
    <mergeCell ref="CH58:CI58"/>
    <mergeCell ref="CH59:CI59"/>
    <mergeCell ref="CH60:CI60"/>
    <mergeCell ref="CH61:CI61"/>
    <mergeCell ref="CH62:CI62"/>
    <mergeCell ref="CF72:CG72"/>
    <mergeCell ref="CF73:CG73"/>
    <mergeCell ref="CF58:CG58"/>
    <mergeCell ref="CH73:CI73"/>
    <mergeCell ref="CH74:CI74"/>
    <mergeCell ref="CH75:CI75"/>
    <mergeCell ref="CH76:CI76"/>
    <mergeCell ref="CJ58:CK58"/>
    <mergeCell ref="CJ59:CK59"/>
    <mergeCell ref="CJ60:CK60"/>
    <mergeCell ref="CJ61:CK61"/>
    <mergeCell ref="CJ62:CK62"/>
    <mergeCell ref="CJ63:CK63"/>
    <mergeCell ref="CJ64:CK64"/>
    <mergeCell ref="CJ65:CK65"/>
    <mergeCell ref="CJ66:CK66"/>
    <mergeCell ref="CJ67:CK67"/>
    <mergeCell ref="CJ68:CK68"/>
    <mergeCell ref="CJ69:CK69"/>
    <mergeCell ref="CH68:CI68"/>
    <mergeCell ref="CH69:CI69"/>
    <mergeCell ref="CH70:CI70"/>
    <mergeCell ref="CH71:CI71"/>
    <mergeCell ref="CH72:CI72"/>
    <mergeCell ref="CH63:CI63"/>
    <mergeCell ref="CH64:CI64"/>
    <mergeCell ref="CH65:CI65"/>
    <mergeCell ref="CH66:CI66"/>
    <mergeCell ref="CL75:CM75"/>
    <mergeCell ref="CL76:CM76"/>
    <mergeCell ref="CJ75:CK75"/>
    <mergeCell ref="CJ76:CK76"/>
    <mergeCell ref="CL58:CM58"/>
    <mergeCell ref="CL59:CM59"/>
    <mergeCell ref="CL60:CM60"/>
    <mergeCell ref="CL61:CM61"/>
    <mergeCell ref="CL62:CM62"/>
    <mergeCell ref="CL63:CM63"/>
    <mergeCell ref="CL64:CM64"/>
    <mergeCell ref="CL65:CM65"/>
    <mergeCell ref="CL66:CM66"/>
    <mergeCell ref="CL67:CM67"/>
    <mergeCell ref="CL68:CM68"/>
    <mergeCell ref="CL69:CM69"/>
    <mergeCell ref="CL70:CM70"/>
    <mergeCell ref="CL71:CM71"/>
    <mergeCell ref="CJ70:CK70"/>
    <mergeCell ref="CJ71:CK71"/>
    <mergeCell ref="CJ72:CK72"/>
    <mergeCell ref="CJ73:CK73"/>
    <mergeCell ref="CJ74:CK74"/>
    <mergeCell ref="CN56:CO56"/>
    <mergeCell ref="CP56:CQ56"/>
    <mergeCell ref="CN57:CO57"/>
    <mergeCell ref="CP57:CQ57"/>
    <mergeCell ref="CN58:CO58"/>
    <mergeCell ref="CP58:CQ58"/>
    <mergeCell ref="CL72:CM72"/>
    <mergeCell ref="CL73:CM73"/>
    <mergeCell ref="CL74:CM74"/>
    <mergeCell ref="CN71:CO71"/>
    <mergeCell ref="CN72:CO72"/>
    <mergeCell ref="CN73:CO73"/>
    <mergeCell ref="CN64:CO64"/>
    <mergeCell ref="CN65:CO65"/>
    <mergeCell ref="CN66:CO66"/>
    <mergeCell ref="CN67:CO67"/>
    <mergeCell ref="CN68:CO68"/>
    <mergeCell ref="CN59:CO59"/>
    <mergeCell ref="CN60:CO60"/>
    <mergeCell ref="CN61:CO61"/>
    <mergeCell ref="CN62:CO62"/>
    <mergeCell ref="CN63:CO63"/>
    <mergeCell ref="CP64:CQ64"/>
    <mergeCell ref="CP65:CQ65"/>
    <mergeCell ref="CP66:CQ66"/>
    <mergeCell ref="CP67:CQ67"/>
    <mergeCell ref="CP68:CQ68"/>
    <mergeCell ref="CP59:CQ59"/>
    <mergeCell ref="CP60:CQ60"/>
    <mergeCell ref="CP61:CQ61"/>
    <mergeCell ref="CP62:CQ62"/>
    <mergeCell ref="CP63:CQ63"/>
    <mergeCell ref="D70:G71"/>
    <mergeCell ref="H70:I71"/>
    <mergeCell ref="J70:L71"/>
    <mergeCell ref="AO70:AP71"/>
    <mergeCell ref="D68:AP68"/>
    <mergeCell ref="H69:I69"/>
    <mergeCell ref="M70:AN71"/>
    <mergeCell ref="CP69:CQ69"/>
    <mergeCell ref="CP70:CQ70"/>
    <mergeCell ref="CP71:CQ71"/>
    <mergeCell ref="CH67:CI67"/>
    <mergeCell ref="CD70:CE70"/>
    <mergeCell ref="CD71:CE71"/>
    <mergeCell ref="CB70:CC70"/>
    <mergeCell ref="CB71:CC71"/>
    <mergeCell ref="BV68:BW68"/>
    <mergeCell ref="CP72:CQ72"/>
    <mergeCell ref="CP73:CQ73"/>
    <mergeCell ref="CN74:CO74"/>
    <mergeCell ref="CN75:CO75"/>
    <mergeCell ref="CN76:CO76"/>
    <mergeCell ref="CP74:CQ74"/>
    <mergeCell ref="CP75:CQ75"/>
    <mergeCell ref="CP76:CQ76"/>
    <mergeCell ref="CN69:CO69"/>
    <mergeCell ref="CN70:CO70"/>
    <mergeCell ref="AO37:AP44"/>
    <mergeCell ref="J47:L49"/>
    <mergeCell ref="H51:I52"/>
    <mergeCell ref="J51:L52"/>
    <mergeCell ref="J54:L55"/>
    <mergeCell ref="H54:I55"/>
    <mergeCell ref="H57:I63"/>
    <mergeCell ref="J57:L63"/>
    <mergeCell ref="H36:L36"/>
    <mergeCell ref="AO56:AP63"/>
    <mergeCell ref="AO53:AP55"/>
    <mergeCell ref="M54:AN55"/>
  </mergeCells>
  <phoneticPr fontId="3" type="noConversion"/>
  <dataValidations count="1">
    <dataValidation type="list" allowBlank="1" showInputMessage="1" showErrorMessage="1" sqref="H12 H36" xr:uid="{86F0952D-8C99-4DB2-9650-C97849E61547}">
      <formula1>"-,basic Fortitude,Fortitude,basic Reflex, Reflex,basic Will,Will"</formula1>
    </dataValidation>
  </dataValidations>
  <pageMargins left="0.25" right="0.25" top="0.25" bottom="0.2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C795-484A-4D59-98F6-465E6D0849D9}">
  <dimension ref="A1:AR64"/>
  <sheetViews>
    <sheetView zoomScaleNormal="100" workbookViewId="0">
      <selection activeCell="AY27" sqref="AY27"/>
    </sheetView>
  </sheetViews>
  <sheetFormatPr defaultColWidth="3.1640625" defaultRowHeight="14.1" customHeight="1" x14ac:dyDescent="0.2"/>
  <cols>
    <col min="1" max="2" width="3.1640625" style="10"/>
    <col min="43" max="43" width="3.1640625" style="11"/>
  </cols>
  <sheetData>
    <row r="1" spans="1:44" s="27" customFormat="1" ht="14.1" customHeight="1" x14ac:dyDescent="0.15">
      <c r="A1" s="10">
        <v>1</v>
      </c>
      <c r="B1" s="10">
        <v>2</v>
      </c>
      <c r="C1" s="10">
        <v>3</v>
      </c>
      <c r="D1" s="10">
        <v>4</v>
      </c>
      <c r="E1" s="10">
        <v>5</v>
      </c>
      <c r="F1" s="10">
        <v>6</v>
      </c>
      <c r="G1" s="10">
        <v>7</v>
      </c>
      <c r="H1" s="10">
        <v>8</v>
      </c>
      <c r="I1" s="10">
        <v>9</v>
      </c>
      <c r="J1" s="10">
        <v>10</v>
      </c>
      <c r="K1" s="10">
        <v>11</v>
      </c>
      <c r="L1" s="10">
        <v>12</v>
      </c>
      <c r="M1" s="10">
        <v>13</v>
      </c>
      <c r="N1" s="10">
        <v>14</v>
      </c>
      <c r="O1" s="10">
        <v>15</v>
      </c>
      <c r="P1" s="10">
        <v>16</v>
      </c>
      <c r="Q1" s="10">
        <v>17</v>
      </c>
      <c r="R1" s="10">
        <v>18</v>
      </c>
      <c r="S1" s="10">
        <v>19</v>
      </c>
      <c r="T1" s="10">
        <v>20</v>
      </c>
      <c r="U1" s="10">
        <v>21</v>
      </c>
      <c r="V1" s="10">
        <v>22</v>
      </c>
      <c r="W1" s="10">
        <v>23</v>
      </c>
      <c r="X1" s="10">
        <v>24</v>
      </c>
      <c r="Y1" s="10">
        <v>25</v>
      </c>
      <c r="Z1" s="10">
        <v>26</v>
      </c>
      <c r="AA1" s="10">
        <v>27</v>
      </c>
      <c r="AB1" s="10">
        <v>28</v>
      </c>
      <c r="AC1" s="10">
        <v>29</v>
      </c>
      <c r="AD1" s="10">
        <v>30</v>
      </c>
      <c r="AE1" s="10">
        <v>31</v>
      </c>
      <c r="AF1" s="10">
        <v>32</v>
      </c>
      <c r="AG1" s="10">
        <v>33</v>
      </c>
      <c r="AH1" s="10">
        <v>34</v>
      </c>
      <c r="AI1" s="10">
        <v>35</v>
      </c>
      <c r="AJ1" s="10">
        <v>36</v>
      </c>
      <c r="AK1" s="10">
        <v>37</v>
      </c>
      <c r="AL1" s="10">
        <v>38</v>
      </c>
      <c r="AM1" s="10">
        <v>39</v>
      </c>
      <c r="AN1" s="10">
        <v>40</v>
      </c>
      <c r="AO1" s="10">
        <v>41</v>
      </c>
      <c r="AP1" s="10">
        <v>42</v>
      </c>
      <c r="AQ1" s="10">
        <v>43</v>
      </c>
      <c r="AR1" s="10">
        <v>44</v>
      </c>
    </row>
    <row r="2" spans="1:44" ht="14.1" customHeight="1" x14ac:dyDescent="0.2">
      <c r="C2" s="123" t="str">
        <f>Base!C2</f>
        <v>FORCE BARRIER</v>
      </c>
      <c r="D2" s="124"/>
      <c r="E2" s="124"/>
      <c r="F2" s="124"/>
      <c r="G2" s="124"/>
      <c r="H2" s="124"/>
      <c r="I2" s="124"/>
      <c r="J2" s="124"/>
      <c r="K2" s="124"/>
      <c r="L2" s="124"/>
      <c r="M2" s="124"/>
      <c r="N2" s="124"/>
      <c r="O2" s="124"/>
      <c r="P2" s="124"/>
      <c r="Q2" s="124"/>
      <c r="R2" s="124"/>
      <c r="S2" s="124"/>
      <c r="T2" s="124"/>
      <c r="U2" s="124"/>
      <c r="V2" s="124"/>
      <c r="W2" s="125" t="str">
        <f>Base!W2</f>
        <v>FOUNDATION 6</v>
      </c>
      <c r="X2" s="125"/>
      <c r="Y2" s="125"/>
      <c r="Z2" s="125"/>
      <c r="AA2" s="125"/>
      <c r="AB2" s="125"/>
      <c r="AC2" s="125"/>
      <c r="AD2" s="125"/>
      <c r="AE2" s="125"/>
      <c r="AF2" s="125"/>
      <c r="AG2" s="125"/>
      <c r="AH2" s="125"/>
      <c r="AI2" s="125"/>
      <c r="AJ2" s="125"/>
      <c r="AK2" s="125"/>
      <c r="AL2" s="125"/>
      <c r="AM2" s="125"/>
      <c r="AN2" s="125"/>
      <c r="AO2" s="125"/>
      <c r="AP2" s="126"/>
      <c r="AQ2"/>
    </row>
    <row r="4" spans="1:44" ht="14.1" customHeight="1" x14ac:dyDescent="0.2">
      <c r="D4" s="1" t="s">
        <v>18</v>
      </c>
      <c r="M4" s="127" t="s">
        <v>0</v>
      </c>
      <c r="N4" s="127"/>
      <c r="O4" s="127" t="s">
        <v>21</v>
      </c>
      <c r="P4" s="127"/>
      <c r="Q4" s="127" t="s">
        <v>2</v>
      </c>
      <c r="R4" s="127"/>
      <c r="S4" s="127" t="s">
        <v>22</v>
      </c>
      <c r="T4" s="127"/>
      <c r="U4" s="127" t="s">
        <v>70</v>
      </c>
      <c r="V4" s="127"/>
    </row>
    <row r="5" spans="1:44" ht="14.1" customHeight="1" x14ac:dyDescent="0.2">
      <c r="C5">
        <v>1</v>
      </c>
      <c r="D5" t="str">
        <f>VLOOKUP($C5,$A$10:$AQ$124,3,FALSE)</f>
        <v>FIRE BOLT</v>
      </c>
      <c r="M5" s="120" t="str">
        <f>MID(VLOOKUP($C5,$A$10:$AQ$2818,23,FALSE),6,3)</f>
        <v>6</v>
      </c>
      <c r="N5" s="120"/>
      <c r="O5" s="121">
        <f>VLOOKUP($C5&amp;"Cast",$A$10:$AQ$2818,8,FALSE)</f>
        <v>1</v>
      </c>
      <c r="P5" s="121"/>
      <c r="Q5" s="120" t="str">
        <f>VLOOKUP($C5&amp;"Cast",$A$10:$AQ$2818,28,FALSE)</f>
        <v>30 ft</v>
      </c>
      <c r="R5" s="120"/>
    </row>
    <row r="6" spans="1:44" ht="14.1" customHeight="1" x14ac:dyDescent="0.2">
      <c r="C6">
        <v>2</v>
      </c>
      <c r="D6" t="str">
        <f>VLOOKUP($C6,$A$10:$AQ$124,3,FALSE)</f>
        <v>FLAME ARROW (2e)</v>
      </c>
      <c r="M6" s="120" t="str">
        <f>MID(VLOOKUP($C6,$A$10:$AQ$2818,23,FALSE),6,3)</f>
        <v>32</v>
      </c>
      <c r="N6" s="120"/>
      <c r="O6" s="121">
        <f>VLOOKUP($C6&amp;"Cast",$A$10:$AQ$2818,8,FALSE)</f>
        <v>2</v>
      </c>
      <c r="P6" s="121"/>
      <c r="Q6" s="120" t="str">
        <f>VLOOKUP($C6&amp;"Cast",$A$10:$AQ$2818,28,FALSE)</f>
        <v>120 ft</v>
      </c>
      <c r="R6" s="120"/>
    </row>
    <row r="7" spans="1:44" ht="14.1" customHeight="1" x14ac:dyDescent="0.2">
      <c r="C7">
        <v>3</v>
      </c>
      <c r="D7" t="str">
        <f>VLOOKUP($C7,$A$10:$AQ$124,3,FALSE)</f>
        <v>FIREBALL</v>
      </c>
      <c r="M7" s="120" t="str">
        <f>MID(VLOOKUP($C7,$A$10:$AQ$2818,23,FALSE),6,3)</f>
        <v>32</v>
      </c>
      <c r="N7" s="120"/>
      <c r="O7" s="121">
        <f>VLOOKUP($C7&amp;"Cast",$A$10:$AQ$2818,8,FALSE)</f>
        <v>3</v>
      </c>
      <c r="P7" s="121"/>
      <c r="Q7" s="120" t="str">
        <f>VLOOKUP($C7&amp;"Cast",$A$10:$AQ$2818,28,FALSE)</f>
        <v>90 ft</v>
      </c>
      <c r="R7" s="120"/>
    </row>
    <row r="10" spans="1:44" ht="14.1" customHeight="1" thickBot="1" x14ac:dyDescent="0.25">
      <c r="A10" s="10">
        <v>1</v>
      </c>
      <c r="C10" s="106" t="s">
        <v>256</v>
      </c>
      <c r="D10" s="122"/>
      <c r="E10" s="122"/>
      <c r="F10" s="122"/>
      <c r="G10" s="122"/>
      <c r="H10" s="122"/>
      <c r="I10" s="122"/>
      <c r="J10" s="122"/>
      <c r="K10" s="122"/>
      <c r="L10" s="122"/>
      <c r="M10" s="122"/>
      <c r="N10" s="122"/>
      <c r="O10" s="122"/>
      <c r="P10" s="122"/>
      <c r="Q10" s="122"/>
      <c r="R10" s="122"/>
      <c r="S10" s="122"/>
      <c r="T10" s="122"/>
      <c r="U10" s="122"/>
      <c r="V10" s="122"/>
      <c r="W10" s="113" t="str">
        <f>"MANA "&amp;SUM(V25:V26)+SUM(AP25:AP26)+MID($W$2,12,3)*1</f>
        <v>MANA 6</v>
      </c>
      <c r="X10" s="113"/>
      <c r="Y10" s="113"/>
      <c r="Z10" s="113"/>
      <c r="AA10" s="113"/>
      <c r="AB10" s="113"/>
      <c r="AC10" s="113"/>
      <c r="AD10" s="113"/>
      <c r="AE10" s="113"/>
      <c r="AF10" s="113"/>
      <c r="AG10" s="113"/>
      <c r="AH10" s="113"/>
      <c r="AI10" s="113"/>
      <c r="AJ10" s="113"/>
      <c r="AK10" s="113"/>
      <c r="AL10" s="113"/>
      <c r="AM10" s="113"/>
      <c r="AN10" s="113"/>
      <c r="AO10" s="113"/>
      <c r="AP10" s="107"/>
      <c r="AQ10" s="14"/>
    </row>
    <row r="11" spans="1:44" ht="14.1" customHeight="1" thickBot="1" x14ac:dyDescent="0.25">
      <c r="C11" s="114" t="s">
        <v>56</v>
      </c>
      <c r="D11" s="115"/>
      <c r="E11" s="115"/>
      <c r="F11" s="115"/>
      <c r="G11" s="116"/>
      <c r="H11" s="117" t="s">
        <v>58</v>
      </c>
      <c r="I11" s="118"/>
      <c r="J11" s="118"/>
      <c r="K11" s="118"/>
      <c r="L11" s="119"/>
      <c r="M11" s="117" t="s">
        <v>97</v>
      </c>
      <c r="N11" s="118"/>
      <c r="O11" s="118"/>
      <c r="P11" s="118"/>
      <c r="Q11" s="119"/>
      <c r="R11" s="117" t="s">
        <v>130</v>
      </c>
      <c r="S11" s="118"/>
      <c r="T11" s="118"/>
      <c r="U11" s="118"/>
      <c r="V11" s="119"/>
    </row>
    <row r="12" spans="1:44" ht="14.1" customHeight="1" x14ac:dyDescent="0.2">
      <c r="C12" s="3" t="s">
        <v>59</v>
      </c>
      <c r="H12" s="6" t="s">
        <v>257</v>
      </c>
    </row>
    <row r="13" spans="1:44" ht="14.1" customHeight="1" x14ac:dyDescent="0.2">
      <c r="A13" s="10" t="str">
        <f>A10&amp;C13</f>
        <v>1Cast</v>
      </c>
      <c r="C13" s="3" t="s">
        <v>21</v>
      </c>
      <c r="H13" s="121">
        <v>1</v>
      </c>
      <c r="I13" s="121"/>
      <c r="W13" s="3" t="s">
        <v>2</v>
      </c>
      <c r="AB13" s="2" t="s">
        <v>281</v>
      </c>
      <c r="AP13" s="7"/>
    </row>
    <row r="14" spans="1:44" ht="14.1" customHeight="1" x14ac:dyDescent="0.2">
      <c r="D14" s="3" t="s">
        <v>1</v>
      </c>
      <c r="H14" s="2" t="s">
        <v>260</v>
      </c>
      <c r="W14" s="3" t="s">
        <v>22</v>
      </c>
      <c r="AB14" s="2" t="s">
        <v>3</v>
      </c>
    </row>
    <row r="15" spans="1:44" ht="14.1" customHeight="1" x14ac:dyDescent="0.2">
      <c r="D15" s="3" t="s">
        <v>69</v>
      </c>
      <c r="H15" s="2" t="s">
        <v>3</v>
      </c>
      <c r="W15" s="3" t="s">
        <v>70</v>
      </c>
      <c r="AB15" s="2" t="s">
        <v>259</v>
      </c>
    </row>
    <row r="16" spans="1:44" ht="14.1" customHeight="1" x14ac:dyDescent="0.2">
      <c r="D16" s="3" t="s">
        <v>87</v>
      </c>
      <c r="H16" s="2" t="s">
        <v>3</v>
      </c>
      <c r="W16" s="3" t="s">
        <v>68</v>
      </c>
      <c r="AB16" s="74" t="s">
        <v>3</v>
      </c>
      <c r="AC16" s="74"/>
      <c r="AD16" s="74"/>
      <c r="AE16" s="74"/>
      <c r="AF16" s="74"/>
    </row>
    <row r="17" spans="1:43" ht="14.1" customHeight="1" x14ac:dyDescent="0.2">
      <c r="D17" s="3" t="s">
        <v>84</v>
      </c>
      <c r="H17" s="2" t="s">
        <v>3</v>
      </c>
      <c r="K17" s="11"/>
      <c r="L17" s="11"/>
      <c r="W17" s="3" t="s">
        <v>4</v>
      </c>
      <c r="AB17" s="2" t="s">
        <v>3</v>
      </c>
    </row>
    <row r="18" spans="1:43" ht="14.1" customHeight="1" x14ac:dyDescent="0.2">
      <c r="C18" s="128" t="s">
        <v>275</v>
      </c>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row>
    <row r="19" spans="1:43" ht="14.1" customHeight="1" x14ac:dyDescent="0.2">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row>
    <row r="20" spans="1:43" ht="14.1" customHeight="1" x14ac:dyDescent="0.2">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row>
    <row r="21" spans="1:43" ht="14.1" customHeight="1" x14ac:dyDescent="0.2">
      <c r="C21" s="3" t="s">
        <v>26</v>
      </c>
      <c r="H21" s="31" t="s">
        <v>258</v>
      </c>
      <c r="W21" s="3" t="s">
        <v>27</v>
      </c>
      <c r="AB21" s="31" t="s">
        <v>39</v>
      </c>
    </row>
    <row r="22" spans="1:43" ht="14.1" customHeight="1" x14ac:dyDescent="0.2">
      <c r="C22" s="3" t="s">
        <v>5</v>
      </c>
      <c r="H22" s="31" t="s">
        <v>276</v>
      </c>
      <c r="W22" s="3" t="s">
        <v>28</v>
      </c>
      <c r="AB22" s="31" t="s">
        <v>277</v>
      </c>
    </row>
    <row r="23" spans="1:43" ht="14.1" customHeight="1" x14ac:dyDescent="0.2">
      <c r="C23" s="3" t="s">
        <v>86</v>
      </c>
      <c r="H23" s="2" t="s">
        <v>3</v>
      </c>
      <c r="W23" s="3" t="s">
        <v>29</v>
      </c>
      <c r="AB23" s="2" t="s">
        <v>3</v>
      </c>
      <c r="AQ23"/>
    </row>
    <row r="24" spans="1:43" ht="14.1" customHeight="1" x14ac:dyDescent="0.2">
      <c r="C24" s="12" t="s">
        <v>84</v>
      </c>
      <c r="H24" s="2" t="s">
        <v>3</v>
      </c>
      <c r="W24" s="3" t="s">
        <v>30</v>
      </c>
      <c r="AB24" s="2" t="s">
        <v>3</v>
      </c>
      <c r="AQ24"/>
    </row>
    <row r="25" spans="1:43" ht="14.1" customHeight="1" x14ac:dyDescent="0.2">
      <c r="C25" s="15"/>
      <c r="D25" s="16"/>
      <c r="E25" s="16"/>
      <c r="F25" s="16"/>
      <c r="G25" s="16"/>
      <c r="H25" s="16"/>
      <c r="I25" s="16"/>
      <c r="J25" s="16"/>
      <c r="K25" s="16"/>
      <c r="L25" s="16"/>
      <c r="M25" s="16"/>
      <c r="N25" s="16"/>
      <c r="O25" s="16"/>
      <c r="P25" s="16"/>
      <c r="Q25" s="16"/>
      <c r="R25" s="16"/>
      <c r="S25" s="16"/>
      <c r="T25" s="16"/>
      <c r="U25" s="16"/>
      <c r="V25" s="7"/>
      <c r="W25" s="17"/>
      <c r="X25" s="17"/>
      <c r="Y25" s="17"/>
      <c r="Z25" s="17"/>
      <c r="AA25" s="17"/>
      <c r="AB25" s="17"/>
      <c r="AC25" s="17"/>
      <c r="AD25" s="17"/>
      <c r="AE25" s="17"/>
      <c r="AF25" s="17"/>
      <c r="AG25" s="17"/>
      <c r="AH25" s="17"/>
      <c r="AI25" s="17"/>
      <c r="AJ25" s="17"/>
      <c r="AK25" s="17"/>
      <c r="AL25" s="17"/>
      <c r="AM25" s="17"/>
      <c r="AN25" s="17"/>
      <c r="AO25" s="17"/>
    </row>
    <row r="27" spans="1:43" ht="14.1" customHeight="1" thickBot="1" x14ac:dyDescent="0.25">
      <c r="A27" s="10">
        <v>2</v>
      </c>
      <c r="C27" s="106" t="s">
        <v>280</v>
      </c>
      <c r="D27" s="122"/>
      <c r="E27" s="122"/>
      <c r="F27" s="122"/>
      <c r="G27" s="122"/>
      <c r="H27" s="122"/>
      <c r="I27" s="122"/>
      <c r="J27" s="122"/>
      <c r="K27" s="122"/>
      <c r="L27" s="122"/>
      <c r="M27" s="122"/>
      <c r="N27" s="122"/>
      <c r="O27" s="122"/>
      <c r="P27" s="122"/>
      <c r="Q27" s="122"/>
      <c r="R27" s="122"/>
      <c r="S27" s="122"/>
      <c r="T27" s="122"/>
      <c r="U27" s="122"/>
      <c r="V27" s="122"/>
      <c r="W27" s="113" t="str">
        <f>"MANA "&amp;SUM(V42:V44)+SUM(AP42:AP44)+MID($W$2,12,3)*1</f>
        <v>MANA 32</v>
      </c>
      <c r="X27" s="113"/>
      <c r="Y27" s="113"/>
      <c r="Z27" s="113"/>
      <c r="AA27" s="113"/>
      <c r="AB27" s="113"/>
      <c r="AC27" s="113"/>
      <c r="AD27" s="113"/>
      <c r="AE27" s="113"/>
      <c r="AF27" s="113"/>
      <c r="AG27" s="113"/>
      <c r="AH27" s="113"/>
      <c r="AI27" s="113"/>
      <c r="AJ27" s="113"/>
      <c r="AK27" s="113"/>
      <c r="AL27" s="113"/>
      <c r="AM27" s="113"/>
      <c r="AN27" s="113"/>
      <c r="AO27" s="113"/>
      <c r="AP27" s="107"/>
      <c r="AQ27" s="14"/>
    </row>
    <row r="28" spans="1:43" ht="14.1" customHeight="1" thickBot="1" x14ac:dyDescent="0.25">
      <c r="C28" s="114" t="s">
        <v>56</v>
      </c>
      <c r="D28" s="115"/>
      <c r="E28" s="115"/>
      <c r="F28" s="115"/>
      <c r="G28" s="116"/>
      <c r="H28" s="117" t="s">
        <v>58</v>
      </c>
      <c r="I28" s="118"/>
      <c r="J28" s="118"/>
      <c r="K28" s="118"/>
      <c r="L28" s="119"/>
      <c r="M28" s="117" t="s">
        <v>97</v>
      </c>
      <c r="N28" s="118"/>
      <c r="O28" s="118"/>
      <c r="P28" s="118"/>
      <c r="Q28" s="119"/>
      <c r="R28" s="117" t="s">
        <v>130</v>
      </c>
      <c r="S28" s="118"/>
      <c r="T28" s="118"/>
      <c r="U28" s="118"/>
      <c r="V28" s="119"/>
    </row>
    <row r="29" spans="1:43" ht="14.1" customHeight="1" x14ac:dyDescent="0.2">
      <c r="C29" s="3" t="s">
        <v>59</v>
      </c>
      <c r="H29" s="6" t="s">
        <v>257</v>
      </c>
    </row>
    <row r="30" spans="1:43" ht="14.1" customHeight="1" x14ac:dyDescent="0.2">
      <c r="A30" s="10" t="str">
        <f>A27&amp;C30</f>
        <v>2Cast</v>
      </c>
      <c r="C30" s="3" t="s">
        <v>21</v>
      </c>
      <c r="H30" s="121">
        <v>2</v>
      </c>
      <c r="I30" s="121"/>
      <c r="W30" s="3" t="s">
        <v>2</v>
      </c>
      <c r="AB30" s="2" t="s">
        <v>282</v>
      </c>
      <c r="AP30" s="7"/>
    </row>
    <row r="31" spans="1:43" ht="14.1" customHeight="1" x14ac:dyDescent="0.2">
      <c r="D31" s="3" t="s">
        <v>1</v>
      </c>
      <c r="H31" t="s">
        <v>157</v>
      </c>
      <c r="W31" s="3" t="s">
        <v>22</v>
      </c>
      <c r="AB31" s="2" t="s">
        <v>3</v>
      </c>
    </row>
    <row r="32" spans="1:43" ht="14.1" customHeight="1" x14ac:dyDescent="0.2">
      <c r="D32" s="3" t="s">
        <v>69</v>
      </c>
      <c r="H32" s="2" t="s">
        <v>3</v>
      </c>
      <c r="W32" s="3" t="s">
        <v>70</v>
      </c>
      <c r="AB32" s="2" t="s">
        <v>259</v>
      </c>
    </row>
    <row r="33" spans="1:43" ht="14.1" customHeight="1" x14ac:dyDescent="0.2">
      <c r="D33" s="3" t="s">
        <v>87</v>
      </c>
      <c r="H33" s="2" t="s">
        <v>3</v>
      </c>
      <c r="W33" s="3" t="s">
        <v>68</v>
      </c>
      <c r="AB33" s="74" t="s">
        <v>3</v>
      </c>
      <c r="AC33" s="74"/>
      <c r="AD33" s="74"/>
      <c r="AE33" s="74"/>
      <c r="AF33" s="74"/>
    </row>
    <row r="34" spans="1:43" ht="14.1" customHeight="1" x14ac:dyDescent="0.2">
      <c r="D34" s="3" t="s">
        <v>84</v>
      </c>
      <c r="H34" s="2" t="s">
        <v>3</v>
      </c>
      <c r="K34" s="11"/>
      <c r="L34" s="11"/>
      <c r="W34" s="3" t="s">
        <v>4</v>
      </c>
      <c r="AB34" s="2" t="s">
        <v>3</v>
      </c>
    </row>
    <row r="35" spans="1:43" ht="14.1" customHeight="1" x14ac:dyDescent="0.2">
      <c r="C35" s="128" t="s">
        <v>283</v>
      </c>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row>
    <row r="36" spans="1:43" ht="14.1" customHeight="1" x14ac:dyDescent="0.2">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row>
    <row r="37" spans="1:43" ht="14.1" customHeight="1" x14ac:dyDescent="0.2">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row>
    <row r="38" spans="1:43" ht="14.1" customHeight="1" x14ac:dyDescent="0.2">
      <c r="C38" s="3" t="s">
        <v>26</v>
      </c>
      <c r="H38" s="31" t="s">
        <v>258</v>
      </c>
      <c r="W38" s="3" t="s">
        <v>27</v>
      </c>
      <c r="AB38" s="31" t="s">
        <v>39</v>
      </c>
    </row>
    <row r="39" spans="1:43" ht="14.1" customHeight="1" x14ac:dyDescent="0.2">
      <c r="C39" s="3" t="s">
        <v>5</v>
      </c>
      <c r="H39" s="31" t="s">
        <v>284</v>
      </c>
      <c r="W39" s="3" t="s">
        <v>28</v>
      </c>
      <c r="AB39" s="31" t="s">
        <v>277</v>
      </c>
    </row>
    <row r="40" spans="1:43" ht="14.1" customHeight="1" x14ac:dyDescent="0.2">
      <c r="C40" s="3" t="s">
        <v>86</v>
      </c>
      <c r="H40" s="2" t="s">
        <v>3</v>
      </c>
      <c r="W40" s="3" t="s">
        <v>29</v>
      </c>
      <c r="AB40" s="2" t="s">
        <v>3</v>
      </c>
    </row>
    <row r="41" spans="1:43" ht="14.1" customHeight="1" x14ac:dyDescent="0.2">
      <c r="C41" s="12" t="s">
        <v>84</v>
      </c>
      <c r="H41" s="2" t="s">
        <v>3</v>
      </c>
      <c r="W41" s="3" t="s">
        <v>30</v>
      </c>
      <c r="AB41" s="2" t="s">
        <v>3</v>
      </c>
      <c r="AQ41"/>
    </row>
    <row r="42" spans="1:43" ht="14.1" customHeight="1" x14ac:dyDescent="0.2">
      <c r="C42" s="91" t="s">
        <v>31</v>
      </c>
      <c r="D42" s="91"/>
      <c r="E42" s="91"/>
      <c r="F42" s="91"/>
      <c r="G42" s="91"/>
      <c r="H42" s="91"/>
      <c r="I42" s="91"/>
      <c r="J42" s="91"/>
      <c r="K42" s="91"/>
      <c r="L42" s="91"/>
      <c r="M42" s="91"/>
      <c r="N42" s="91"/>
      <c r="O42" s="91"/>
      <c r="P42" s="91"/>
      <c r="Q42" s="91"/>
      <c r="R42" s="91"/>
      <c r="S42" s="91"/>
      <c r="T42" s="91"/>
      <c r="U42" s="91"/>
      <c r="V42" s="92"/>
      <c r="W42" s="93" t="s">
        <v>278</v>
      </c>
      <c r="X42" s="94"/>
      <c r="Y42" s="94"/>
      <c r="Z42" s="94"/>
      <c r="AA42" s="94"/>
      <c r="AB42" s="94"/>
      <c r="AC42" s="94"/>
      <c r="AD42" s="94"/>
      <c r="AE42" s="94"/>
      <c r="AF42" s="94"/>
      <c r="AG42" s="94"/>
      <c r="AH42" s="94"/>
      <c r="AI42" s="94"/>
      <c r="AJ42" s="94"/>
      <c r="AK42" s="94"/>
      <c r="AL42" s="94"/>
      <c r="AM42" s="94"/>
      <c r="AN42" s="94"/>
      <c r="AO42" s="94"/>
      <c r="AP42" s="94"/>
      <c r="AQ42"/>
    </row>
    <row r="43" spans="1:43" ht="14.1" customHeight="1" x14ac:dyDescent="0.2">
      <c r="C43" s="3" t="s">
        <v>5</v>
      </c>
      <c r="H43" s="13"/>
      <c r="I43" s="13"/>
      <c r="V43">
        <v>18</v>
      </c>
      <c r="W43" s="3" t="s">
        <v>2</v>
      </c>
      <c r="X43" s="17"/>
      <c r="Y43" s="17"/>
      <c r="Z43" s="17"/>
      <c r="AA43" s="17"/>
      <c r="AB43" s="13"/>
      <c r="AC43" s="13"/>
      <c r="AD43" s="17"/>
      <c r="AE43" s="17"/>
      <c r="AF43" s="17"/>
      <c r="AG43" s="17"/>
      <c r="AH43" s="17"/>
      <c r="AI43" s="17"/>
      <c r="AJ43" s="17"/>
      <c r="AK43" s="17"/>
      <c r="AL43" s="17"/>
      <c r="AM43" s="17"/>
      <c r="AN43" s="17"/>
      <c r="AO43" s="17"/>
      <c r="AP43">
        <v>8</v>
      </c>
      <c r="AQ43"/>
    </row>
    <row r="44" spans="1:43" ht="14.1" customHeight="1" x14ac:dyDescent="0.2">
      <c r="AQ44"/>
    </row>
    <row r="45" spans="1:43" ht="14.1" customHeight="1" x14ac:dyDescent="0.2">
      <c r="AQ45"/>
    </row>
    <row r="46" spans="1:43" ht="14.1" customHeight="1" thickBot="1" x14ac:dyDescent="0.25">
      <c r="A46" s="10">
        <v>3</v>
      </c>
      <c r="C46" s="106" t="s">
        <v>263</v>
      </c>
      <c r="D46" s="122"/>
      <c r="E46" s="122"/>
      <c r="F46" s="122"/>
      <c r="G46" s="122"/>
      <c r="H46" s="122"/>
      <c r="I46" s="122"/>
      <c r="J46" s="122"/>
      <c r="K46" s="122"/>
      <c r="L46" s="122"/>
      <c r="M46" s="122"/>
      <c r="N46" s="122"/>
      <c r="O46" s="122"/>
      <c r="P46" s="122"/>
      <c r="Q46" s="122"/>
      <c r="R46" s="122"/>
      <c r="S46" s="122"/>
      <c r="T46" s="122"/>
      <c r="U46" s="122"/>
      <c r="V46" s="122"/>
      <c r="W46" s="113" t="str">
        <f>"MANA "&amp;SUM(V61:V63)+SUM(AP61:AP63)+MID($W$2,12,3)*1</f>
        <v>MANA 32</v>
      </c>
      <c r="X46" s="113"/>
      <c r="Y46" s="113"/>
      <c r="Z46" s="113"/>
      <c r="AA46" s="113"/>
      <c r="AB46" s="113"/>
      <c r="AC46" s="113"/>
      <c r="AD46" s="113"/>
      <c r="AE46" s="113"/>
      <c r="AF46" s="113"/>
      <c r="AG46" s="113"/>
      <c r="AH46" s="113"/>
      <c r="AI46" s="113"/>
      <c r="AJ46" s="113"/>
      <c r="AK46" s="113"/>
      <c r="AL46" s="113"/>
      <c r="AM46" s="113"/>
      <c r="AN46" s="113"/>
      <c r="AO46" s="113"/>
      <c r="AP46" s="107"/>
      <c r="AQ46" s="14"/>
    </row>
    <row r="47" spans="1:43" ht="14.1" customHeight="1" thickBot="1" x14ac:dyDescent="0.25">
      <c r="C47" s="114" t="s">
        <v>56</v>
      </c>
      <c r="D47" s="115"/>
      <c r="E47" s="115"/>
      <c r="F47" s="115"/>
      <c r="G47" s="116"/>
      <c r="H47" s="117" t="s">
        <v>97</v>
      </c>
      <c r="I47" s="118"/>
      <c r="J47" s="118"/>
      <c r="K47" s="118"/>
      <c r="L47" s="119"/>
      <c r="M47" s="117" t="s">
        <v>130</v>
      </c>
      <c r="N47" s="118"/>
      <c r="O47" s="118"/>
      <c r="P47" s="118"/>
      <c r="Q47" s="119"/>
      <c r="AL47" s="11"/>
      <c r="AQ47"/>
    </row>
    <row r="48" spans="1:43" ht="14.1" customHeight="1" x14ac:dyDescent="0.2">
      <c r="C48" s="3" t="s">
        <v>59</v>
      </c>
      <c r="H48" s="6" t="s">
        <v>257</v>
      </c>
    </row>
    <row r="49" spans="1:43" ht="14.1" customHeight="1" x14ac:dyDescent="0.2">
      <c r="A49" s="10" t="str">
        <f>A46&amp;C49</f>
        <v>3Cast</v>
      </c>
      <c r="C49" s="3" t="s">
        <v>21</v>
      </c>
      <c r="H49" s="121">
        <v>3</v>
      </c>
      <c r="I49" s="121"/>
      <c r="W49" s="3" t="s">
        <v>2</v>
      </c>
      <c r="AB49" s="2" t="s">
        <v>286</v>
      </c>
      <c r="AP49" s="7"/>
    </row>
    <row r="50" spans="1:43" ht="14.1" customHeight="1" x14ac:dyDescent="0.2">
      <c r="D50" s="3" t="s">
        <v>1</v>
      </c>
      <c r="H50" t="s">
        <v>156</v>
      </c>
      <c r="W50" s="3" t="s">
        <v>22</v>
      </c>
      <c r="AB50" s="2" t="s">
        <v>267</v>
      </c>
    </row>
    <row r="51" spans="1:43" ht="14.1" customHeight="1" x14ac:dyDescent="0.2">
      <c r="D51" s="3" t="s">
        <v>69</v>
      </c>
      <c r="H51" s="2" t="s">
        <v>266</v>
      </c>
      <c r="W51" s="3" t="s">
        <v>70</v>
      </c>
      <c r="AB51" s="2" t="s">
        <v>3</v>
      </c>
    </row>
    <row r="52" spans="1:43" ht="14.1" customHeight="1" x14ac:dyDescent="0.2">
      <c r="D52" s="3" t="s">
        <v>87</v>
      </c>
      <c r="H52" s="2" t="s">
        <v>3</v>
      </c>
      <c r="W52" s="3" t="s">
        <v>68</v>
      </c>
      <c r="AB52" s="74" t="s">
        <v>268</v>
      </c>
      <c r="AC52" s="74"/>
      <c r="AD52" s="74"/>
      <c r="AE52" s="74"/>
      <c r="AF52" s="74"/>
    </row>
    <row r="53" spans="1:43" ht="14.1" customHeight="1" x14ac:dyDescent="0.2">
      <c r="D53" s="3" t="s">
        <v>84</v>
      </c>
      <c r="H53" s="2" t="s">
        <v>3</v>
      </c>
      <c r="K53" s="11"/>
      <c r="L53" s="11"/>
      <c r="W53" s="3" t="s">
        <v>4</v>
      </c>
      <c r="AB53" s="2" t="s">
        <v>3</v>
      </c>
    </row>
    <row r="54" spans="1:43" ht="14.1" customHeight="1" x14ac:dyDescent="0.2">
      <c r="C54" s="128" t="s">
        <v>89</v>
      </c>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row>
    <row r="55" spans="1:43" ht="14.1" customHeight="1" x14ac:dyDescent="0.2">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row>
    <row r="56" spans="1:43" ht="14.1" customHeight="1" x14ac:dyDescent="0.2">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row>
    <row r="57" spans="1:43" ht="14.1" customHeight="1" x14ac:dyDescent="0.2">
      <c r="C57" s="3" t="s">
        <v>26</v>
      </c>
      <c r="H57" s="2" t="s">
        <v>3</v>
      </c>
      <c r="W57" s="3" t="s">
        <v>27</v>
      </c>
      <c r="AB57" s="2" t="s">
        <v>158</v>
      </c>
    </row>
    <row r="58" spans="1:43" ht="14.1" customHeight="1" x14ac:dyDescent="0.2">
      <c r="C58" s="3" t="s">
        <v>5</v>
      </c>
      <c r="H58" s="31" t="s">
        <v>285</v>
      </c>
      <c r="W58" s="3" t="s">
        <v>28</v>
      </c>
      <c r="AB58" s="2" t="s">
        <v>3</v>
      </c>
    </row>
    <row r="59" spans="1:43" ht="14.1" customHeight="1" x14ac:dyDescent="0.2">
      <c r="C59" s="3" t="s">
        <v>86</v>
      </c>
      <c r="H59" s="2" t="s">
        <v>3</v>
      </c>
      <c r="W59" s="3" t="s">
        <v>29</v>
      </c>
      <c r="AB59" s="2" t="s">
        <v>3</v>
      </c>
    </row>
    <row r="60" spans="1:43" ht="14.1" customHeight="1" x14ac:dyDescent="0.2">
      <c r="C60" s="12" t="s">
        <v>84</v>
      </c>
      <c r="H60" s="2" t="s">
        <v>3</v>
      </c>
      <c r="W60" s="3" t="s">
        <v>30</v>
      </c>
      <c r="AB60" s="2" t="s">
        <v>3</v>
      </c>
      <c r="AQ60"/>
    </row>
    <row r="61" spans="1:43" ht="14.1" customHeight="1" x14ac:dyDescent="0.2">
      <c r="C61" s="91" t="s">
        <v>31</v>
      </c>
      <c r="D61" s="91"/>
      <c r="E61" s="91"/>
      <c r="F61" s="91"/>
      <c r="G61" s="91"/>
      <c r="H61" s="91"/>
      <c r="I61" s="91"/>
      <c r="J61" s="91"/>
      <c r="K61" s="91"/>
      <c r="L61" s="91"/>
      <c r="M61" s="91"/>
      <c r="N61" s="91"/>
      <c r="O61" s="91"/>
      <c r="P61" s="91"/>
      <c r="Q61" s="91"/>
      <c r="R61" s="91"/>
      <c r="S61" s="91"/>
      <c r="T61" s="91"/>
      <c r="U61" s="91"/>
      <c r="V61" s="92"/>
      <c r="W61" s="93" t="s">
        <v>278</v>
      </c>
      <c r="X61" s="94"/>
      <c r="Y61" s="94"/>
      <c r="Z61" s="94"/>
      <c r="AA61" s="94"/>
      <c r="AB61" s="94"/>
      <c r="AC61" s="94"/>
      <c r="AD61" s="94"/>
      <c r="AE61" s="94"/>
      <c r="AF61" s="94"/>
      <c r="AG61" s="94"/>
      <c r="AH61" s="94"/>
      <c r="AI61" s="94"/>
      <c r="AJ61" s="94"/>
      <c r="AK61" s="94"/>
      <c r="AL61" s="94"/>
      <c r="AM61" s="94"/>
      <c r="AN61" s="94"/>
      <c r="AO61" s="94"/>
      <c r="AP61" s="94"/>
      <c r="AQ61"/>
    </row>
    <row r="62" spans="1:43" ht="14.1" customHeight="1" x14ac:dyDescent="0.2">
      <c r="C62" s="3" t="s">
        <v>5</v>
      </c>
      <c r="H62" s="21"/>
      <c r="I62" s="21"/>
      <c r="V62">
        <v>22</v>
      </c>
      <c r="W62" s="3" t="s">
        <v>2</v>
      </c>
      <c r="X62" s="17"/>
      <c r="Y62" s="17"/>
      <c r="Z62" s="17"/>
      <c r="AA62" s="17"/>
      <c r="AB62" s="21"/>
      <c r="AC62" s="21"/>
      <c r="AD62" s="17"/>
      <c r="AE62" s="17"/>
      <c r="AF62" s="17"/>
      <c r="AG62" s="17"/>
      <c r="AH62" s="17"/>
      <c r="AI62" s="17"/>
      <c r="AJ62" s="17"/>
      <c r="AK62" s="17"/>
      <c r="AL62" s="17"/>
      <c r="AM62" s="17"/>
      <c r="AN62" s="17"/>
      <c r="AO62" s="17"/>
      <c r="AP62">
        <v>4</v>
      </c>
      <c r="AQ62"/>
    </row>
    <row r="63" spans="1:43" ht="14.1" customHeight="1" x14ac:dyDescent="0.2">
      <c r="C63" s="15"/>
      <c r="H63" s="13"/>
      <c r="I63" s="13"/>
      <c r="W63" s="3" t="s">
        <v>22</v>
      </c>
      <c r="AP63">
        <v>0</v>
      </c>
      <c r="AQ63"/>
    </row>
    <row r="64" spans="1:43" ht="14.1" customHeight="1" x14ac:dyDescent="0.2">
      <c r="AQ64"/>
    </row>
  </sheetData>
  <mergeCells count="46">
    <mergeCell ref="AB33:AF33"/>
    <mergeCell ref="AB52:AF52"/>
    <mergeCell ref="AB16:AF16"/>
    <mergeCell ref="H49:I49"/>
    <mergeCell ref="C54:AP56"/>
    <mergeCell ref="C18:AP20"/>
    <mergeCell ref="C27:V27"/>
    <mergeCell ref="W27:AP27"/>
    <mergeCell ref="H30:I30"/>
    <mergeCell ref="C35:AP37"/>
    <mergeCell ref="C61:V61"/>
    <mergeCell ref="W61:AP61"/>
    <mergeCell ref="C42:V42"/>
    <mergeCell ref="W42:AP42"/>
    <mergeCell ref="C46:V46"/>
    <mergeCell ref="W46:AP46"/>
    <mergeCell ref="C47:G47"/>
    <mergeCell ref="H47:L47"/>
    <mergeCell ref="M47:Q47"/>
    <mergeCell ref="C2:V2"/>
    <mergeCell ref="W2:AP2"/>
    <mergeCell ref="M4:N4"/>
    <mergeCell ref="M5:N5"/>
    <mergeCell ref="M6:N6"/>
    <mergeCell ref="O4:P4"/>
    <mergeCell ref="Q4:R4"/>
    <mergeCell ref="O5:P5"/>
    <mergeCell ref="Q5:R5"/>
    <mergeCell ref="O6:P6"/>
    <mergeCell ref="Q6:R6"/>
    <mergeCell ref="S4:T4"/>
    <mergeCell ref="U4:V4"/>
    <mergeCell ref="M7:N7"/>
    <mergeCell ref="C28:G28"/>
    <mergeCell ref="H28:L28"/>
    <mergeCell ref="M28:Q28"/>
    <mergeCell ref="R28:V28"/>
    <mergeCell ref="O7:P7"/>
    <mergeCell ref="Q7:R7"/>
    <mergeCell ref="C10:V10"/>
    <mergeCell ref="H13:I13"/>
    <mergeCell ref="W10:AP10"/>
    <mergeCell ref="C11:G11"/>
    <mergeCell ref="H11:L11"/>
    <mergeCell ref="R11:V11"/>
    <mergeCell ref="M11:Q11"/>
  </mergeCells>
  <dataValidations count="1">
    <dataValidation type="list" allowBlank="1" showInputMessage="1" showErrorMessage="1" sqref="AB33 AB52 AB16" xr:uid="{1C796655-9DCC-4DAB-B130-6140555D5AAF}">
      <formula1>"-,basic Fortitude,Fortitude,basic Reflex, Reflex,basic Will,Will"</formula1>
    </dataValidation>
  </dataValidations>
  <pageMargins left="0.25" right="0.25" top="0.25" bottom="0.2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6BDAE-C7BB-421B-9812-D476623A8114}">
  <dimension ref="B1:CV133"/>
  <sheetViews>
    <sheetView zoomScaleNormal="100" workbookViewId="0">
      <selection activeCell="BI11" sqref="BI11:BM11"/>
    </sheetView>
  </sheetViews>
  <sheetFormatPr defaultColWidth="2.83203125" defaultRowHeight="12" customHeight="1" x14ac:dyDescent="0.2"/>
  <cols>
    <col min="7" max="7" width="2.83203125" customWidth="1"/>
    <col min="10" max="10" width="2.83203125" customWidth="1"/>
    <col min="18" max="18" width="2.83203125" customWidth="1"/>
    <col min="43" max="43" width="2.6640625" customWidth="1"/>
  </cols>
  <sheetData>
    <row r="1" spans="2:100" ht="12" customHeight="1" thickBot="1" x14ac:dyDescent="0.25">
      <c r="BE1" s="10">
        <v>0</v>
      </c>
      <c r="BF1" s="10">
        <v>1</v>
      </c>
      <c r="BG1" s="10">
        <v>2</v>
      </c>
      <c r="BH1" s="10">
        <v>3</v>
      </c>
      <c r="BI1" s="10">
        <v>4</v>
      </c>
      <c r="BJ1" s="10">
        <v>5</v>
      </c>
      <c r="BK1" s="10">
        <v>6</v>
      </c>
      <c r="BL1" s="10">
        <v>7</v>
      </c>
      <c r="BM1" s="10">
        <v>8</v>
      </c>
      <c r="BN1" s="10">
        <v>9</v>
      </c>
      <c r="BO1" s="10">
        <v>10</v>
      </c>
      <c r="BP1" s="10">
        <v>11</v>
      </c>
      <c r="BQ1" s="10">
        <v>12</v>
      </c>
      <c r="BR1" s="10">
        <v>13</v>
      </c>
      <c r="BS1" s="10">
        <v>14</v>
      </c>
      <c r="BT1" s="10">
        <v>15</v>
      </c>
      <c r="BU1" s="10">
        <v>16</v>
      </c>
      <c r="BV1" s="10">
        <v>17</v>
      </c>
      <c r="BW1" s="10">
        <v>18</v>
      </c>
      <c r="BX1" s="10">
        <v>19</v>
      </c>
      <c r="BY1" s="10">
        <v>20</v>
      </c>
      <c r="BZ1" s="10">
        <v>21</v>
      </c>
      <c r="CA1" s="10">
        <v>22</v>
      </c>
      <c r="CB1" s="10">
        <v>23</v>
      </c>
      <c r="CC1" s="10">
        <v>24</v>
      </c>
      <c r="CD1" s="10">
        <v>25</v>
      </c>
      <c r="CE1" s="10">
        <v>26</v>
      </c>
      <c r="CF1" s="10">
        <v>27</v>
      </c>
      <c r="CG1" s="10">
        <v>28</v>
      </c>
      <c r="CH1" s="10">
        <v>29</v>
      </c>
      <c r="CI1" s="10">
        <v>30</v>
      </c>
      <c r="CJ1" s="10">
        <v>31</v>
      </c>
      <c r="CK1" s="10">
        <v>32</v>
      </c>
      <c r="CL1" s="10">
        <v>33</v>
      </c>
      <c r="CM1" s="10">
        <v>34</v>
      </c>
      <c r="CN1" s="10">
        <v>35</v>
      </c>
      <c r="CO1" s="10">
        <v>36</v>
      </c>
      <c r="CP1" s="10">
        <v>37</v>
      </c>
      <c r="CQ1" s="10">
        <v>38</v>
      </c>
      <c r="CR1" s="10">
        <v>39</v>
      </c>
      <c r="CS1" s="10">
        <v>40</v>
      </c>
      <c r="CT1" s="10">
        <v>41</v>
      </c>
      <c r="CU1" s="10">
        <v>42</v>
      </c>
      <c r="CV1" s="10">
        <v>43</v>
      </c>
    </row>
    <row r="2" spans="2:100" ht="12" customHeight="1" thickBot="1" x14ac:dyDescent="0.25">
      <c r="B2" t="s">
        <v>20</v>
      </c>
      <c r="K2" t="s">
        <v>24</v>
      </c>
      <c r="AG2" s="1" t="s">
        <v>154</v>
      </c>
      <c r="AS2" s="1" t="s">
        <v>79</v>
      </c>
      <c r="BF2" s="145"/>
      <c r="BG2" s="146" t="s">
        <v>44</v>
      </c>
      <c r="BH2" s="147"/>
      <c r="BI2" s="147"/>
      <c r="BJ2" s="147"/>
      <c r="BK2" s="147"/>
      <c r="BL2" s="147"/>
      <c r="BM2" s="147"/>
      <c r="BN2" s="147"/>
      <c r="BO2" s="147"/>
      <c r="BP2" s="147"/>
      <c r="BQ2" s="147"/>
      <c r="BR2" s="147"/>
      <c r="BS2" s="147"/>
      <c r="BT2" s="147"/>
      <c r="BU2" s="147"/>
      <c r="BV2" s="147"/>
      <c r="BW2" s="147"/>
      <c r="BX2" s="147"/>
      <c r="BY2" s="147"/>
      <c r="BZ2" s="147"/>
      <c r="CA2" s="143" t="s">
        <v>45</v>
      </c>
      <c r="CB2" s="143"/>
      <c r="CC2" s="143"/>
      <c r="CD2" s="143"/>
      <c r="CE2" s="143"/>
      <c r="CF2" s="143"/>
      <c r="CG2" s="143"/>
      <c r="CH2" s="143"/>
      <c r="CI2" s="143"/>
      <c r="CJ2" s="143"/>
      <c r="CK2" s="143"/>
      <c r="CL2" s="143"/>
      <c r="CM2" s="143"/>
      <c r="CN2" s="143"/>
      <c r="CO2" s="143"/>
      <c r="CP2" s="143"/>
      <c r="CQ2" s="143"/>
      <c r="CR2" s="143"/>
      <c r="CS2" s="143"/>
      <c r="CT2" s="143"/>
      <c r="CU2" s="144"/>
    </row>
    <row r="3" spans="2:100" ht="12" customHeight="1" thickBot="1" x14ac:dyDescent="0.25">
      <c r="AG3" t="s">
        <v>33</v>
      </c>
      <c r="AS3" t="s">
        <v>3</v>
      </c>
      <c r="BF3" s="145"/>
      <c r="BG3" s="147"/>
      <c r="BH3" s="147"/>
      <c r="BI3" s="147"/>
      <c r="BJ3" s="147"/>
      <c r="BK3" s="147"/>
      <c r="BL3" s="147"/>
      <c r="BM3" s="147"/>
      <c r="BN3" s="147"/>
      <c r="BO3" s="147"/>
      <c r="BP3" s="147"/>
      <c r="BQ3" s="147"/>
      <c r="BR3" s="147"/>
      <c r="BS3" s="147"/>
      <c r="BT3" s="147"/>
      <c r="BU3" s="147"/>
      <c r="BV3" s="147"/>
      <c r="BW3" s="147"/>
      <c r="BX3" s="147"/>
      <c r="BY3" s="147"/>
      <c r="BZ3" s="147"/>
      <c r="CA3" s="143"/>
      <c r="CB3" s="143"/>
      <c r="CC3" s="143"/>
      <c r="CD3" s="143"/>
      <c r="CE3" s="143"/>
      <c r="CF3" s="143"/>
      <c r="CG3" s="143"/>
      <c r="CH3" s="143"/>
      <c r="CI3" s="143"/>
      <c r="CJ3" s="143"/>
      <c r="CK3" s="143"/>
      <c r="CL3" s="143"/>
      <c r="CM3" s="143"/>
      <c r="CN3" s="143"/>
      <c r="CO3" s="143"/>
      <c r="CP3" s="143"/>
      <c r="CQ3" s="143"/>
      <c r="CR3" s="143"/>
      <c r="CS3" s="143"/>
      <c r="CT3" s="143"/>
      <c r="CU3" s="144"/>
    </row>
    <row r="4" spans="2:100" ht="12" customHeight="1" thickBot="1" x14ac:dyDescent="0.25">
      <c r="AG4" t="s">
        <v>152</v>
      </c>
      <c r="AS4" t="s">
        <v>82</v>
      </c>
    </row>
    <row r="5" spans="2:100" ht="12" customHeight="1" thickBot="1" x14ac:dyDescent="0.25">
      <c r="B5" t="s">
        <v>48</v>
      </c>
      <c r="F5" t="s">
        <v>6</v>
      </c>
      <c r="AG5" t="s">
        <v>153</v>
      </c>
      <c r="AS5" t="s">
        <v>80</v>
      </c>
      <c r="BX5" s="117" t="s">
        <v>124</v>
      </c>
      <c r="BY5" s="118"/>
      <c r="BZ5" s="118"/>
      <c r="CA5" s="118"/>
      <c r="CB5" s="119"/>
      <c r="CD5" s="117" t="s">
        <v>143</v>
      </c>
      <c r="CE5" s="118"/>
      <c r="CF5" s="118"/>
      <c r="CG5" s="118"/>
      <c r="CH5" s="119"/>
      <c r="CJ5" s="117" t="s">
        <v>148</v>
      </c>
      <c r="CK5" s="118"/>
      <c r="CL5" s="118"/>
      <c r="CM5" s="118"/>
      <c r="CN5" s="119"/>
    </row>
    <row r="6" spans="2:100" ht="12" customHeight="1" thickBot="1" x14ac:dyDescent="0.25">
      <c r="AG6" t="s">
        <v>34</v>
      </c>
      <c r="AS6" t="s">
        <v>81</v>
      </c>
      <c r="BX6" s="117" t="s">
        <v>121</v>
      </c>
      <c r="BY6" s="118"/>
      <c r="BZ6" s="118"/>
      <c r="CA6" s="118"/>
      <c r="CB6" s="119"/>
      <c r="CD6" s="117" t="s">
        <v>125</v>
      </c>
      <c r="CE6" s="118"/>
      <c r="CF6" s="118"/>
      <c r="CG6" s="118"/>
      <c r="CH6" s="119"/>
      <c r="CJ6" s="117" t="s">
        <v>149</v>
      </c>
      <c r="CK6" s="118"/>
      <c r="CL6" s="118"/>
      <c r="CM6" s="118"/>
      <c r="CN6" s="119"/>
    </row>
    <row r="7" spans="2:100" ht="12" customHeight="1" thickBot="1" x14ac:dyDescent="0.25">
      <c r="B7" t="s">
        <v>88</v>
      </c>
      <c r="BX7" s="117" t="s">
        <v>122</v>
      </c>
      <c r="BY7" s="118"/>
      <c r="BZ7" s="118"/>
      <c r="CA7" s="118"/>
      <c r="CB7" s="119"/>
      <c r="CD7" s="117" t="s">
        <v>142</v>
      </c>
      <c r="CE7" s="118"/>
      <c r="CF7" s="118"/>
      <c r="CG7" s="118"/>
      <c r="CH7" s="119"/>
      <c r="CJ7" s="117" t="s">
        <v>150</v>
      </c>
      <c r="CK7" s="118"/>
      <c r="CL7" s="118"/>
      <c r="CM7" s="118"/>
      <c r="CN7" s="119"/>
    </row>
    <row r="8" spans="2:100" ht="12" customHeight="1" thickBot="1" x14ac:dyDescent="0.25">
      <c r="B8" t="s">
        <v>21</v>
      </c>
      <c r="F8" t="s">
        <v>32</v>
      </c>
      <c r="J8" t="s">
        <v>1</v>
      </c>
      <c r="O8" t="s">
        <v>69</v>
      </c>
      <c r="R8" s="9" t="s">
        <v>83</v>
      </c>
      <c r="X8" s="9" t="s">
        <v>84</v>
      </c>
      <c r="AR8" t="s">
        <v>57</v>
      </c>
      <c r="BX8" s="117" t="s">
        <v>123</v>
      </c>
      <c r="BY8" s="118"/>
      <c r="BZ8" s="118"/>
      <c r="CA8" s="118"/>
      <c r="CB8" s="119"/>
      <c r="CJ8" s="117" t="s">
        <v>151</v>
      </c>
      <c r="CK8" s="118"/>
      <c r="CL8" s="118"/>
      <c r="CM8" s="118"/>
      <c r="CN8" s="119"/>
    </row>
    <row r="9" spans="2:100" ht="12" customHeight="1" x14ac:dyDescent="0.2">
      <c r="B9" t="s">
        <v>2</v>
      </c>
      <c r="F9" t="s">
        <v>23</v>
      </c>
    </row>
    <row r="10" spans="2:100" ht="12" customHeight="1" thickBot="1" x14ac:dyDescent="0.25">
      <c r="B10" t="s">
        <v>68</v>
      </c>
      <c r="F10" t="s">
        <v>4</v>
      </c>
      <c r="T10" s="3" t="s">
        <v>87</v>
      </c>
      <c r="X10" s="2" t="s">
        <v>3</v>
      </c>
      <c r="Y10" s="9" t="s">
        <v>90</v>
      </c>
      <c r="AR10" s="1" t="s">
        <v>43</v>
      </c>
      <c r="AY10" s="1" t="s">
        <v>66</v>
      </c>
      <c r="BI10" s="1" t="s">
        <v>92</v>
      </c>
      <c r="BO10" s="1" t="s">
        <v>59</v>
      </c>
      <c r="BS10" s="1" t="s">
        <v>100</v>
      </c>
      <c r="BX10" s="1" t="s">
        <v>13</v>
      </c>
    </row>
    <row r="11" spans="2:100" ht="12" customHeight="1" thickBot="1" x14ac:dyDescent="0.25">
      <c r="T11" s="3" t="s">
        <v>69</v>
      </c>
      <c r="Y11" t="s">
        <v>155</v>
      </c>
      <c r="AR11" s="117">
        <v>2</v>
      </c>
      <c r="AS11" s="119"/>
      <c r="AY11" t="s">
        <v>55</v>
      </c>
      <c r="BI11" s="117" t="s">
        <v>93</v>
      </c>
      <c r="BJ11" s="118"/>
      <c r="BK11" s="118"/>
      <c r="BL11" s="118"/>
      <c r="BM11" s="119"/>
      <c r="BO11" t="s">
        <v>105</v>
      </c>
      <c r="BS11" t="s">
        <v>101</v>
      </c>
      <c r="BX11" s="117" t="s">
        <v>109</v>
      </c>
      <c r="BY11" s="118"/>
      <c r="BZ11" s="118"/>
      <c r="CA11" s="118"/>
      <c r="CB11" s="119"/>
      <c r="CD11" s="117" t="s">
        <v>126</v>
      </c>
      <c r="CE11" s="118"/>
      <c r="CF11" s="118"/>
      <c r="CG11" s="118"/>
      <c r="CH11" s="119"/>
      <c r="CJ11" s="117" t="s">
        <v>127</v>
      </c>
      <c r="CK11" s="118"/>
      <c r="CL11" s="118"/>
      <c r="CM11" s="118"/>
      <c r="CN11" s="119"/>
    </row>
    <row r="12" spans="2:100" ht="12" customHeight="1" thickBot="1" x14ac:dyDescent="0.25">
      <c r="AR12" s="117">
        <v>3</v>
      </c>
      <c r="AS12" s="118"/>
      <c r="AT12" s="119"/>
      <c r="AY12" t="s">
        <v>55</v>
      </c>
      <c r="BI12" s="117" t="s">
        <v>94</v>
      </c>
      <c r="BJ12" s="118"/>
      <c r="BK12" s="118"/>
      <c r="BL12" s="118"/>
      <c r="BM12" s="119"/>
      <c r="BO12" t="s">
        <v>106</v>
      </c>
      <c r="BS12" t="s">
        <v>102</v>
      </c>
      <c r="BX12" s="117" t="s">
        <v>110</v>
      </c>
      <c r="BY12" s="118"/>
      <c r="BZ12" s="118"/>
      <c r="CA12" s="118"/>
      <c r="CB12" s="119"/>
      <c r="CD12" s="117" t="s">
        <v>128</v>
      </c>
      <c r="CE12" s="118"/>
      <c r="CF12" s="118"/>
      <c r="CG12" s="118"/>
      <c r="CH12" s="119"/>
      <c r="CJ12" s="117" t="s">
        <v>144</v>
      </c>
      <c r="CK12" s="118"/>
      <c r="CL12" s="118"/>
      <c r="CM12" s="118"/>
      <c r="CN12" s="119"/>
    </row>
    <row r="13" spans="2:100" ht="12" customHeight="1" thickBot="1" x14ac:dyDescent="0.25">
      <c r="B13" t="s">
        <v>72</v>
      </c>
      <c r="AR13" s="117">
        <v>4</v>
      </c>
      <c r="AS13" s="118"/>
      <c r="AT13" s="118"/>
      <c r="AU13" s="119"/>
      <c r="AY13" t="s">
        <v>55</v>
      </c>
      <c r="BI13" s="117" t="s">
        <v>95</v>
      </c>
      <c r="BJ13" s="118"/>
      <c r="BK13" s="118"/>
      <c r="BL13" s="118"/>
      <c r="BM13" s="119"/>
      <c r="BO13" t="s">
        <v>107</v>
      </c>
      <c r="BS13" t="s">
        <v>103</v>
      </c>
      <c r="BX13" s="117" t="s">
        <v>111</v>
      </c>
      <c r="BY13" s="118"/>
      <c r="BZ13" s="118"/>
      <c r="CA13" s="118"/>
      <c r="CB13" s="119"/>
      <c r="CD13" s="117" t="s">
        <v>47</v>
      </c>
      <c r="CE13" s="118"/>
      <c r="CF13" s="118"/>
      <c r="CG13" s="118"/>
      <c r="CH13" s="119"/>
      <c r="CJ13" s="117" t="s">
        <v>140</v>
      </c>
      <c r="CK13" s="118"/>
      <c r="CL13" s="118"/>
      <c r="CM13" s="118"/>
      <c r="CN13" s="119"/>
    </row>
    <row r="14" spans="2:100" ht="12" customHeight="1" thickBot="1" x14ac:dyDescent="0.25">
      <c r="C14" t="s">
        <v>25</v>
      </c>
      <c r="J14" t="s">
        <v>78</v>
      </c>
      <c r="BI14" s="117" t="s">
        <v>96</v>
      </c>
      <c r="BJ14" s="118"/>
      <c r="BK14" s="118"/>
      <c r="BL14" s="118"/>
      <c r="BM14" s="119"/>
      <c r="BO14" t="s">
        <v>108</v>
      </c>
      <c r="BS14" t="s">
        <v>104</v>
      </c>
      <c r="BX14" s="117" t="s">
        <v>112</v>
      </c>
      <c r="BY14" s="118"/>
      <c r="BZ14" s="118"/>
      <c r="CA14" s="118"/>
      <c r="CB14" s="119"/>
      <c r="CD14" s="117" t="s">
        <v>129</v>
      </c>
      <c r="CE14" s="118"/>
      <c r="CF14" s="118"/>
      <c r="CG14" s="118"/>
      <c r="CH14" s="119"/>
      <c r="CJ14" s="117" t="s">
        <v>135</v>
      </c>
      <c r="CK14" s="118"/>
      <c r="CL14" s="118"/>
      <c r="CM14" s="118"/>
      <c r="CN14" s="119"/>
    </row>
    <row r="15" spans="2:100" ht="12" customHeight="1" thickBot="1" x14ac:dyDescent="0.25">
      <c r="C15" t="s">
        <v>26</v>
      </c>
      <c r="AR15" s="1" t="s">
        <v>48</v>
      </c>
      <c r="AY15" s="1" t="s">
        <v>66</v>
      </c>
      <c r="BI15" s="117" t="s">
        <v>97</v>
      </c>
      <c r="BJ15" s="118"/>
      <c r="BK15" s="118"/>
      <c r="BL15" s="118"/>
      <c r="BM15" s="119"/>
      <c r="BX15" s="117" t="s">
        <v>113</v>
      </c>
      <c r="BY15" s="118"/>
      <c r="BZ15" s="118"/>
      <c r="CA15" s="118"/>
      <c r="CB15" s="119"/>
      <c r="CD15" s="117" t="s">
        <v>141</v>
      </c>
      <c r="CE15" s="118"/>
      <c r="CF15" s="118"/>
      <c r="CG15" s="118"/>
      <c r="CH15" s="119"/>
      <c r="CJ15" s="117" t="s">
        <v>137</v>
      </c>
      <c r="CK15" s="118"/>
      <c r="CL15" s="118"/>
      <c r="CM15" s="118"/>
      <c r="CN15" s="119"/>
    </row>
    <row r="16" spans="2:100" ht="12" customHeight="1" thickBot="1" x14ac:dyDescent="0.25">
      <c r="C16" t="s">
        <v>5</v>
      </c>
      <c r="J16" t="s">
        <v>77</v>
      </c>
      <c r="AR16" s="140" t="s">
        <v>56</v>
      </c>
      <c r="AS16" s="141"/>
      <c r="AT16" s="141"/>
      <c r="AU16" s="141"/>
      <c r="AV16" s="142"/>
      <c r="AY16" t="s">
        <v>65</v>
      </c>
      <c r="BI16" s="117" t="s">
        <v>98</v>
      </c>
      <c r="BJ16" s="118"/>
      <c r="BK16" s="118"/>
      <c r="BL16" s="118"/>
      <c r="BM16" s="119"/>
      <c r="BX16" s="117" t="s">
        <v>114</v>
      </c>
      <c r="BY16" s="118"/>
      <c r="BZ16" s="118"/>
      <c r="CA16" s="118"/>
      <c r="CB16" s="119"/>
      <c r="CD16" s="117" t="s">
        <v>130</v>
      </c>
      <c r="CE16" s="118"/>
      <c r="CF16" s="118"/>
      <c r="CG16" s="118"/>
      <c r="CH16" s="119"/>
      <c r="CJ16" s="117" t="s">
        <v>132</v>
      </c>
      <c r="CK16" s="118"/>
      <c r="CL16" s="118"/>
      <c r="CM16" s="118"/>
      <c r="CN16" s="119"/>
    </row>
    <row r="17" spans="2:99" ht="12" customHeight="1" thickBot="1" x14ac:dyDescent="0.25">
      <c r="C17" s="9" t="s">
        <v>86</v>
      </c>
      <c r="J17" t="s">
        <v>85</v>
      </c>
      <c r="AR17" s="114" t="s">
        <v>56</v>
      </c>
      <c r="AS17" s="115"/>
      <c r="AT17" s="115"/>
      <c r="AU17" s="115"/>
      <c r="AV17" s="116"/>
      <c r="BI17" s="117" t="s">
        <v>99</v>
      </c>
      <c r="BJ17" s="118"/>
      <c r="BK17" s="118"/>
      <c r="BL17" s="118"/>
      <c r="BM17" s="119"/>
      <c r="BO17" s="117" t="s">
        <v>118</v>
      </c>
      <c r="BP17" s="118"/>
      <c r="BQ17" s="118"/>
      <c r="BR17" s="118"/>
      <c r="BS17" s="119"/>
      <c r="BX17" s="117" t="s">
        <v>115</v>
      </c>
      <c r="BY17" s="118"/>
      <c r="BZ17" s="118"/>
      <c r="CA17" s="118"/>
      <c r="CB17" s="119"/>
      <c r="CD17" s="117" t="s">
        <v>131</v>
      </c>
      <c r="CE17" s="118"/>
      <c r="CF17" s="118"/>
      <c r="CG17" s="118"/>
      <c r="CH17" s="119"/>
      <c r="CJ17" s="117" t="s">
        <v>139</v>
      </c>
      <c r="CK17" s="118"/>
      <c r="CL17" s="118"/>
      <c r="CM17" s="118"/>
      <c r="CN17" s="119"/>
    </row>
    <row r="18" spans="2:99" ht="12" customHeight="1" thickBot="1" x14ac:dyDescent="0.25">
      <c r="C18" s="9" t="s">
        <v>84</v>
      </c>
      <c r="G18" s="2" t="s">
        <v>3</v>
      </c>
      <c r="H18" s="9" t="s">
        <v>91</v>
      </c>
      <c r="AR18" s="134" t="s">
        <v>50</v>
      </c>
      <c r="AS18" s="135"/>
      <c r="AT18" s="135"/>
      <c r="AU18" s="135"/>
      <c r="AV18" s="136"/>
      <c r="AY18" t="s">
        <v>53</v>
      </c>
      <c r="BI18" s="117" t="s">
        <v>46</v>
      </c>
      <c r="BJ18" s="118"/>
      <c r="BK18" s="118"/>
      <c r="BL18" s="118"/>
      <c r="BM18" s="119"/>
      <c r="BO18" t="s">
        <v>119</v>
      </c>
      <c r="BX18" s="117" t="s">
        <v>116</v>
      </c>
      <c r="BY18" s="118"/>
      <c r="BZ18" s="118"/>
      <c r="CA18" s="118"/>
      <c r="CB18" s="119"/>
      <c r="CJ18" s="117" t="s">
        <v>134</v>
      </c>
      <c r="CK18" s="118"/>
      <c r="CL18" s="118"/>
      <c r="CM18" s="118"/>
      <c r="CN18" s="119"/>
    </row>
    <row r="19" spans="2:99" ht="12" customHeight="1" thickBot="1" x14ac:dyDescent="0.25">
      <c r="AR19" s="137" t="s">
        <v>51</v>
      </c>
      <c r="AS19" s="138"/>
      <c r="AT19" s="138"/>
      <c r="AU19" s="138"/>
      <c r="AV19" s="139"/>
      <c r="AY19" t="s">
        <v>54</v>
      </c>
      <c r="BO19" t="s">
        <v>120</v>
      </c>
      <c r="BX19" s="117" t="s">
        <v>117</v>
      </c>
      <c r="BY19" s="118"/>
      <c r="BZ19" s="118"/>
      <c r="CA19" s="118"/>
      <c r="CB19" s="119"/>
      <c r="CJ19" s="117" t="s">
        <v>138</v>
      </c>
      <c r="CK19" s="118"/>
      <c r="CL19" s="118"/>
      <c r="CM19" s="118"/>
      <c r="CN19" s="119"/>
    </row>
    <row r="20" spans="2:99" ht="12" customHeight="1" thickBot="1" x14ac:dyDescent="0.25">
      <c r="C20" t="s">
        <v>27</v>
      </c>
      <c r="AR20" s="130" t="s">
        <v>49</v>
      </c>
      <c r="AS20" s="131"/>
      <c r="AT20" s="131"/>
      <c r="AU20" s="131"/>
      <c r="AV20" s="132"/>
      <c r="AY20" t="s">
        <v>52</v>
      </c>
      <c r="CJ20" s="117" t="s">
        <v>133</v>
      </c>
      <c r="CK20" s="118"/>
      <c r="CL20" s="118"/>
      <c r="CM20" s="118"/>
      <c r="CN20" s="119"/>
    </row>
    <row r="21" spans="2:99" ht="12" customHeight="1" thickBot="1" x14ac:dyDescent="0.25">
      <c r="C21" t="s">
        <v>28</v>
      </c>
      <c r="BO21" s="117" t="s">
        <v>58</v>
      </c>
      <c r="BP21" s="118"/>
      <c r="BQ21" s="118"/>
      <c r="BR21" s="118"/>
      <c r="BS21" s="119"/>
      <c r="BX21" s="117" t="s">
        <v>146</v>
      </c>
      <c r="BY21" s="118"/>
      <c r="BZ21" s="118"/>
      <c r="CA21" s="118"/>
      <c r="CB21" s="119"/>
      <c r="CJ21" s="117" t="s">
        <v>136</v>
      </c>
      <c r="CK21" s="118"/>
      <c r="CL21" s="118"/>
      <c r="CM21" s="118"/>
      <c r="CN21" s="119"/>
    </row>
    <row r="22" spans="2:99" ht="12" customHeight="1" thickBot="1" x14ac:dyDescent="0.25">
      <c r="C22" t="s">
        <v>29</v>
      </c>
      <c r="BX22" s="117" t="s">
        <v>147</v>
      </c>
      <c r="BY22" s="118"/>
      <c r="BZ22" s="118"/>
      <c r="CA22" s="118"/>
      <c r="CB22" s="119"/>
      <c r="CJ22" s="117" t="s">
        <v>145</v>
      </c>
      <c r="CK22" s="118"/>
      <c r="CL22" s="118"/>
      <c r="CM22" s="118"/>
      <c r="CN22" s="119"/>
    </row>
    <row r="23" spans="2:99" ht="12" customHeight="1" thickBot="1" x14ac:dyDescent="0.25">
      <c r="C23" t="s">
        <v>30</v>
      </c>
    </row>
    <row r="24" spans="2:99" ht="12" customHeight="1" thickBot="1" x14ac:dyDescent="0.25">
      <c r="AR24" s="1" t="s">
        <v>32</v>
      </c>
      <c r="AY24" s="1" t="s">
        <v>67</v>
      </c>
      <c r="BF24" s="18"/>
      <c r="BG24" s="133" t="s">
        <v>71</v>
      </c>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c r="CE24" s="133"/>
      <c r="CF24" s="133"/>
      <c r="CG24" s="133"/>
      <c r="CH24" s="133"/>
      <c r="CI24" s="133"/>
      <c r="CJ24" s="133"/>
      <c r="CK24" s="133"/>
      <c r="CL24" s="133"/>
      <c r="CM24" s="133"/>
      <c r="CN24" s="133"/>
      <c r="CO24" s="133"/>
      <c r="CP24" s="133"/>
      <c r="CQ24" s="133"/>
      <c r="CR24" s="133"/>
      <c r="CS24" s="133"/>
      <c r="CT24" s="133"/>
      <c r="CU24" s="19"/>
    </row>
    <row r="25" spans="2:99" ht="12" customHeight="1" x14ac:dyDescent="0.2">
      <c r="AR25" s="121">
        <v>1</v>
      </c>
      <c r="AS25" s="121"/>
      <c r="AY25" t="s">
        <v>62</v>
      </c>
    </row>
    <row r="26" spans="2:99" ht="12" customHeight="1" x14ac:dyDescent="0.2">
      <c r="B26" t="s">
        <v>31</v>
      </c>
      <c r="AR26" s="121">
        <v>2</v>
      </c>
      <c r="AS26" s="121"/>
      <c r="AY26" t="s">
        <v>63</v>
      </c>
    </row>
    <row r="27" spans="2:99" ht="12" customHeight="1" x14ac:dyDescent="0.2">
      <c r="AR27" s="121">
        <v>3</v>
      </c>
      <c r="AS27" s="121"/>
      <c r="AY27" t="s">
        <v>64</v>
      </c>
    </row>
    <row r="28" spans="2:99" ht="12" customHeight="1" x14ac:dyDescent="0.2">
      <c r="AR28" s="121">
        <v>4</v>
      </c>
      <c r="AS28" s="121"/>
      <c r="AY28" t="s">
        <v>60</v>
      </c>
    </row>
    <row r="29" spans="2:99" ht="12" customHeight="1" x14ac:dyDescent="0.2">
      <c r="AR29" s="121">
        <v>5</v>
      </c>
      <c r="AS29" s="121"/>
      <c r="AY29" t="s">
        <v>61</v>
      </c>
    </row>
    <row r="30" spans="2:99" ht="12" customHeight="1" x14ac:dyDescent="0.2">
      <c r="AR30" s="120" t="s">
        <v>74</v>
      </c>
      <c r="AS30" s="120"/>
    </row>
    <row r="31" spans="2:99" ht="12" customHeight="1" x14ac:dyDescent="0.2">
      <c r="AR31" s="120" t="s">
        <v>73</v>
      </c>
      <c r="AS31" s="120"/>
    </row>
    <row r="32" spans="2:99" ht="12" customHeight="1" x14ac:dyDescent="0.2">
      <c r="AR32" s="120" t="s">
        <v>75</v>
      </c>
      <c r="AS32" s="120"/>
    </row>
    <row r="33" spans="3:98" ht="12" customHeight="1" x14ac:dyDescent="0.2">
      <c r="AR33" s="120" t="s">
        <v>76</v>
      </c>
      <c r="AS33" s="120"/>
    </row>
    <row r="35" spans="3:98" ht="12" customHeight="1" x14ac:dyDescent="0.2">
      <c r="AY35" s="3" t="s">
        <v>159</v>
      </c>
      <c r="CA35" t="s">
        <v>37</v>
      </c>
      <c r="CI35" t="s">
        <v>42</v>
      </c>
      <c r="CT35" t="s">
        <v>40</v>
      </c>
    </row>
    <row r="36" spans="3:98" ht="12" customHeight="1" x14ac:dyDescent="0.2">
      <c r="AY36" s="3" t="s">
        <v>160</v>
      </c>
      <c r="BR36" t="s">
        <v>27</v>
      </c>
      <c r="CA36" t="s">
        <v>35</v>
      </c>
      <c r="CT36" t="s">
        <v>41</v>
      </c>
    </row>
    <row r="37" spans="3:98" ht="12" customHeight="1" x14ac:dyDescent="0.2">
      <c r="V37" t="s">
        <v>15</v>
      </c>
      <c r="AY37" s="3" t="s">
        <v>28</v>
      </c>
      <c r="BR37" t="s">
        <v>28</v>
      </c>
      <c r="CA37" t="s">
        <v>36</v>
      </c>
    </row>
    <row r="38" spans="3:98" ht="12" customHeight="1" x14ac:dyDescent="0.2">
      <c r="AY38" s="3" t="s">
        <v>29</v>
      </c>
      <c r="BR38" t="s">
        <v>29</v>
      </c>
      <c r="CA38" t="s">
        <v>38</v>
      </c>
    </row>
    <row r="39" spans="3:98" ht="12" customHeight="1" x14ac:dyDescent="0.2">
      <c r="C39" s="8" t="s">
        <v>19</v>
      </c>
      <c r="G39" s="2" t="s">
        <v>3</v>
      </c>
      <c r="O39" s="4" t="s">
        <v>17</v>
      </c>
      <c r="U39" s="5" t="s">
        <v>16</v>
      </c>
      <c r="W39" s="5" t="s">
        <v>14</v>
      </c>
      <c r="AB39" s="5"/>
      <c r="AY39" s="3" t="s">
        <v>161</v>
      </c>
      <c r="BR39" t="s">
        <v>30</v>
      </c>
      <c r="CA39" t="s">
        <v>39</v>
      </c>
      <c r="CI39" t="s">
        <v>41</v>
      </c>
    </row>
    <row r="40" spans="3:98" ht="12" customHeight="1" x14ac:dyDescent="0.2">
      <c r="C40" s="8" t="s">
        <v>19</v>
      </c>
      <c r="G40" s="2" t="s">
        <v>3</v>
      </c>
      <c r="O40" s="14" t="s">
        <v>7</v>
      </c>
      <c r="P40" s="11"/>
      <c r="Q40" s="11"/>
      <c r="R40" s="11"/>
      <c r="S40" s="11"/>
      <c r="T40" s="11"/>
      <c r="U40" s="11">
        <v>2</v>
      </c>
      <c r="W40" s="7">
        <v>0</v>
      </c>
      <c r="AB40" s="11"/>
      <c r="AY40" s="3" t="s">
        <v>162</v>
      </c>
    </row>
    <row r="41" spans="3:98" ht="12" customHeight="1" x14ac:dyDescent="0.2">
      <c r="O41" s="2" t="s">
        <v>8</v>
      </c>
      <c r="U41" s="7">
        <v>3</v>
      </c>
      <c r="W41" s="7">
        <v>2</v>
      </c>
      <c r="AB41" s="7"/>
    </row>
    <row r="42" spans="3:98" ht="12" customHeight="1" x14ac:dyDescent="0.2">
      <c r="O42" s="2" t="s">
        <v>9</v>
      </c>
      <c r="U42" s="7">
        <v>4</v>
      </c>
      <c r="W42" s="7">
        <v>4</v>
      </c>
      <c r="AB42" s="7"/>
    </row>
    <row r="43" spans="3:98" ht="12" customHeight="1" x14ac:dyDescent="0.2">
      <c r="O43" s="2" t="s">
        <v>10</v>
      </c>
      <c r="U43" s="7">
        <v>5</v>
      </c>
      <c r="W43" s="7">
        <v>6</v>
      </c>
      <c r="AB43" s="7"/>
    </row>
    <row r="44" spans="3:98" ht="12" customHeight="1" x14ac:dyDescent="0.2">
      <c r="O44" s="2" t="s">
        <v>11</v>
      </c>
      <c r="U44" s="7">
        <v>6</v>
      </c>
      <c r="W44" s="7">
        <v>8</v>
      </c>
      <c r="AB44" s="7"/>
    </row>
    <row r="45" spans="3:98" ht="12" customHeight="1" x14ac:dyDescent="0.2">
      <c r="O45" s="2" t="s">
        <v>12</v>
      </c>
      <c r="U45" s="7">
        <v>7</v>
      </c>
      <c r="W45" s="7">
        <v>10</v>
      </c>
      <c r="AB45" s="7"/>
    </row>
    <row r="46" spans="3:98" ht="12" customHeight="1" thickBot="1" x14ac:dyDescent="0.25">
      <c r="BY46" t="s">
        <v>187</v>
      </c>
    </row>
    <row r="47" spans="3:98" ht="12" customHeight="1" thickBot="1" x14ac:dyDescent="0.25">
      <c r="BS47" s="117" t="s">
        <v>93</v>
      </c>
      <c r="BT47" s="118"/>
      <c r="BU47" s="118"/>
      <c r="BV47" s="118"/>
      <c r="BW47" s="119"/>
    </row>
    <row r="48" spans="3:98" ht="12" customHeight="1" thickBot="1" x14ac:dyDescent="0.25">
      <c r="BS48" s="117" t="s">
        <v>94</v>
      </c>
      <c r="BT48" s="118"/>
      <c r="BU48" s="118"/>
      <c r="BV48" s="118"/>
      <c r="BW48" s="119"/>
      <c r="BY48" t="s">
        <v>188</v>
      </c>
    </row>
    <row r="49" spans="4:77" ht="12" customHeight="1" thickBot="1" x14ac:dyDescent="0.25">
      <c r="BS49" s="117" t="s">
        <v>95</v>
      </c>
      <c r="BT49" s="118"/>
      <c r="BU49" s="118"/>
      <c r="BV49" s="118"/>
      <c r="BW49" s="119"/>
      <c r="BY49" t="s">
        <v>3</v>
      </c>
    </row>
    <row r="50" spans="4:77" ht="12" customHeight="1" thickBot="1" x14ac:dyDescent="0.25">
      <c r="BS50" s="117" t="s">
        <v>96</v>
      </c>
      <c r="BT50" s="118"/>
      <c r="BU50" s="118"/>
      <c r="BV50" s="118"/>
      <c r="BW50" s="119"/>
      <c r="BY50" t="s">
        <v>3</v>
      </c>
    </row>
    <row r="51" spans="4:77" ht="12" customHeight="1" thickBot="1" x14ac:dyDescent="0.25">
      <c r="BS51" s="117" t="s">
        <v>97</v>
      </c>
      <c r="BT51" s="118"/>
      <c r="BU51" s="118"/>
      <c r="BV51" s="118"/>
      <c r="BW51" s="119"/>
      <c r="BY51" t="s">
        <v>189</v>
      </c>
    </row>
    <row r="52" spans="4:77" ht="12" customHeight="1" thickBot="1" x14ac:dyDescent="0.25">
      <c r="D52" t="s">
        <v>163</v>
      </c>
      <c r="BS52" s="117" t="s">
        <v>98</v>
      </c>
      <c r="BT52" s="118"/>
      <c r="BU52" s="118"/>
      <c r="BV52" s="118"/>
      <c r="BW52" s="119"/>
    </row>
    <row r="53" spans="4:77" ht="12" customHeight="1" thickBot="1" x14ac:dyDescent="0.25">
      <c r="E53" t="s">
        <v>164</v>
      </c>
      <c r="BS53" s="117" t="s">
        <v>99</v>
      </c>
      <c r="BT53" s="118"/>
      <c r="BU53" s="118"/>
      <c r="BV53" s="118"/>
      <c r="BW53" s="119"/>
      <c r="BY53" t="s">
        <v>190</v>
      </c>
    </row>
    <row r="54" spans="4:77" ht="12" customHeight="1" thickBot="1" x14ac:dyDescent="0.25">
      <c r="E54" t="s">
        <v>165</v>
      </c>
      <c r="BS54" s="117" t="s">
        <v>46</v>
      </c>
      <c r="BT54" s="118"/>
      <c r="BU54" s="118"/>
      <c r="BV54" s="118"/>
      <c r="BW54" s="119"/>
    </row>
    <row r="58" spans="4:77" ht="12" customHeight="1" x14ac:dyDescent="0.2">
      <c r="D58" t="s">
        <v>166</v>
      </c>
    </row>
    <row r="59" spans="4:77" ht="12" customHeight="1" x14ac:dyDescent="0.2">
      <c r="E59" t="s">
        <v>167</v>
      </c>
    </row>
    <row r="60" spans="4:77" ht="12" customHeight="1" x14ac:dyDescent="0.2">
      <c r="E60" t="s">
        <v>168</v>
      </c>
    </row>
    <row r="61" spans="4:77" ht="12" customHeight="1" x14ac:dyDescent="0.2">
      <c r="E61" t="s">
        <v>169</v>
      </c>
    </row>
    <row r="62" spans="4:77" ht="12" customHeight="1" x14ac:dyDescent="0.2">
      <c r="E62" t="s">
        <v>170</v>
      </c>
    </row>
    <row r="66" spans="4:7" ht="12" customHeight="1" x14ac:dyDescent="0.2">
      <c r="D66" t="s">
        <v>163</v>
      </c>
    </row>
    <row r="67" spans="4:7" ht="12" customHeight="1" x14ac:dyDescent="0.2">
      <c r="E67" t="s">
        <v>171</v>
      </c>
    </row>
    <row r="68" spans="4:7" ht="12" customHeight="1" x14ac:dyDescent="0.2">
      <c r="F68" t="s">
        <v>172</v>
      </c>
    </row>
    <row r="69" spans="4:7" ht="12" customHeight="1" x14ac:dyDescent="0.2">
      <c r="F69" t="s">
        <v>173</v>
      </c>
    </row>
    <row r="70" spans="4:7" ht="12" customHeight="1" x14ac:dyDescent="0.2">
      <c r="F70" t="s">
        <v>39</v>
      </c>
    </row>
    <row r="72" spans="4:7" ht="12" customHeight="1" x14ac:dyDescent="0.2">
      <c r="D72" t="s">
        <v>166</v>
      </c>
    </row>
    <row r="73" spans="4:7" ht="12" customHeight="1" x14ac:dyDescent="0.2">
      <c r="E73" t="s">
        <v>171</v>
      </c>
    </row>
    <row r="74" spans="4:7" ht="12" customHeight="1" x14ac:dyDescent="0.2">
      <c r="F74" t="s">
        <v>174</v>
      </c>
    </row>
    <row r="75" spans="4:7" ht="12" customHeight="1" x14ac:dyDescent="0.2">
      <c r="F75" t="s">
        <v>175</v>
      </c>
    </row>
    <row r="76" spans="4:7" ht="12" customHeight="1" x14ac:dyDescent="0.2">
      <c r="G76" t="s">
        <v>173</v>
      </c>
    </row>
    <row r="77" spans="4:7" ht="12" customHeight="1" x14ac:dyDescent="0.2">
      <c r="F77" t="s">
        <v>176</v>
      </c>
    </row>
    <row r="78" spans="4:7" ht="12" customHeight="1" x14ac:dyDescent="0.2">
      <c r="G78" t="s">
        <v>177</v>
      </c>
    </row>
    <row r="79" spans="4:7" ht="12" customHeight="1" x14ac:dyDescent="0.2">
      <c r="F79" t="s">
        <v>178</v>
      </c>
    </row>
    <row r="80" spans="4:7" ht="12" customHeight="1" x14ac:dyDescent="0.2">
      <c r="G80" t="s">
        <v>179</v>
      </c>
    </row>
    <row r="84" spans="4:8" ht="12" customHeight="1" x14ac:dyDescent="0.2">
      <c r="D84" t="s">
        <v>180</v>
      </c>
    </row>
    <row r="85" spans="4:8" ht="12" customHeight="1" x14ac:dyDescent="0.2">
      <c r="E85" t="s">
        <v>181</v>
      </c>
    </row>
    <row r="86" spans="4:8" ht="12" customHeight="1" x14ac:dyDescent="0.2">
      <c r="E86" t="s">
        <v>182</v>
      </c>
    </row>
    <row r="87" spans="4:8" ht="12" customHeight="1" x14ac:dyDescent="0.2">
      <c r="E87" t="s">
        <v>183</v>
      </c>
    </row>
    <row r="88" spans="4:8" ht="12" customHeight="1" x14ac:dyDescent="0.2">
      <c r="F88" s="121">
        <v>4</v>
      </c>
      <c r="G88" s="121"/>
      <c r="H88" t="s">
        <v>184</v>
      </c>
    </row>
    <row r="89" spans="4:8" ht="12" customHeight="1" x14ac:dyDescent="0.2">
      <c r="E89" t="s">
        <v>185</v>
      </c>
    </row>
    <row r="90" spans="4:8" ht="12" customHeight="1" x14ac:dyDescent="0.2">
      <c r="F90" s="121">
        <v>2</v>
      </c>
      <c r="G90" s="121"/>
      <c r="H90" t="s">
        <v>186</v>
      </c>
    </row>
    <row r="99" spans="12:45" ht="12" customHeight="1" x14ac:dyDescent="0.2">
      <c r="AF99" t="s">
        <v>191</v>
      </c>
      <c r="AI99" t="s">
        <v>192</v>
      </c>
      <c r="AL99" t="s">
        <v>193</v>
      </c>
      <c r="AO99" t="s">
        <v>193</v>
      </c>
    </row>
    <row r="100" spans="12:45" ht="12" customHeight="1" x14ac:dyDescent="0.2">
      <c r="L100" s="1" t="s">
        <v>194</v>
      </c>
      <c r="N100" s="1" t="s">
        <v>195</v>
      </c>
      <c r="P100" s="1" t="s">
        <v>196</v>
      </c>
      <c r="V100" s="1" t="s">
        <v>197</v>
      </c>
      <c r="AC100" s="1" t="s">
        <v>198</v>
      </c>
      <c r="AF100" s="1" t="s">
        <v>199</v>
      </c>
      <c r="AG100" s="1"/>
      <c r="AH100" s="1"/>
      <c r="AI100" s="1" t="s">
        <v>199</v>
      </c>
      <c r="AJ100" s="1"/>
      <c r="AK100" s="1"/>
      <c r="AL100" s="1" t="s">
        <v>200</v>
      </c>
      <c r="AM100" s="1"/>
      <c r="AN100" s="1"/>
      <c r="AO100" s="1" t="s">
        <v>201</v>
      </c>
    </row>
    <row r="101" spans="12:45" ht="12" customHeight="1" x14ac:dyDescent="0.2">
      <c r="L101" t="s">
        <v>202</v>
      </c>
      <c r="N101" t="s">
        <v>203</v>
      </c>
      <c r="P101" t="s">
        <v>204</v>
      </c>
      <c r="V101" t="s">
        <v>73</v>
      </c>
      <c r="AC101" t="s">
        <v>205</v>
      </c>
      <c r="AF101">
        <v>9</v>
      </c>
      <c r="AI101" t="s">
        <v>3</v>
      </c>
      <c r="AL101">
        <v>9</v>
      </c>
      <c r="AO101">
        <v>14</v>
      </c>
    </row>
    <row r="102" spans="12:45" ht="12" customHeight="1" x14ac:dyDescent="0.2">
      <c r="L102" t="s">
        <v>206</v>
      </c>
      <c r="N102" t="s">
        <v>203</v>
      </c>
      <c r="P102" t="s">
        <v>207</v>
      </c>
      <c r="V102" t="s">
        <v>208</v>
      </c>
      <c r="AC102" t="s">
        <v>209</v>
      </c>
      <c r="AF102">
        <v>10</v>
      </c>
      <c r="AI102" t="s">
        <v>3</v>
      </c>
      <c r="AL102">
        <v>10</v>
      </c>
      <c r="AO102">
        <v>10</v>
      </c>
    </row>
    <row r="103" spans="12:45" ht="12" customHeight="1" x14ac:dyDescent="0.2">
      <c r="L103" t="s">
        <v>210</v>
      </c>
      <c r="N103" t="s">
        <v>203</v>
      </c>
      <c r="P103" t="s">
        <v>211</v>
      </c>
      <c r="V103" t="s">
        <v>73</v>
      </c>
      <c r="AC103" t="s">
        <v>212</v>
      </c>
      <c r="AF103">
        <v>9</v>
      </c>
      <c r="AI103" t="s">
        <v>3</v>
      </c>
    </row>
    <row r="104" spans="12:45" ht="12" customHeight="1" x14ac:dyDescent="0.2">
      <c r="L104" t="s">
        <v>213</v>
      </c>
      <c r="N104" t="s">
        <v>214</v>
      </c>
      <c r="P104" t="s">
        <v>215</v>
      </c>
      <c r="V104" t="s">
        <v>216</v>
      </c>
      <c r="AC104" t="s">
        <v>212</v>
      </c>
      <c r="AF104">
        <v>10</v>
      </c>
      <c r="AI104" t="s">
        <v>3</v>
      </c>
      <c r="AS104" t="s">
        <v>217</v>
      </c>
    </row>
    <row r="106" spans="12:45" ht="12" customHeight="1" x14ac:dyDescent="0.2">
      <c r="L106" t="s">
        <v>202</v>
      </c>
      <c r="N106" t="s">
        <v>218</v>
      </c>
      <c r="P106" t="s">
        <v>219</v>
      </c>
      <c r="V106" t="s">
        <v>75</v>
      </c>
      <c r="AC106" t="s">
        <v>220</v>
      </c>
      <c r="AF106">
        <v>6</v>
      </c>
      <c r="AI106">
        <v>24</v>
      </c>
    </row>
    <row r="107" spans="12:45" ht="12" customHeight="1" x14ac:dyDescent="0.2">
      <c r="L107" t="s">
        <v>206</v>
      </c>
      <c r="N107" t="s">
        <v>218</v>
      </c>
      <c r="P107" t="s">
        <v>221</v>
      </c>
      <c r="V107" t="s">
        <v>76</v>
      </c>
      <c r="AC107" t="s">
        <v>222</v>
      </c>
      <c r="AF107">
        <v>6</v>
      </c>
      <c r="AI107">
        <v>24</v>
      </c>
      <c r="AS107" t="s">
        <v>223</v>
      </c>
    </row>
    <row r="108" spans="12:45" ht="12" customHeight="1" x14ac:dyDescent="0.2">
      <c r="L108" t="s">
        <v>210</v>
      </c>
      <c r="N108" t="s">
        <v>218</v>
      </c>
      <c r="P108" t="s">
        <v>224</v>
      </c>
      <c r="V108" t="s">
        <v>73</v>
      </c>
      <c r="AC108" t="s">
        <v>212</v>
      </c>
      <c r="AF108">
        <v>6</v>
      </c>
      <c r="AI108">
        <v>24</v>
      </c>
    </row>
    <row r="109" spans="12:45" ht="12" customHeight="1" x14ac:dyDescent="0.2">
      <c r="L109" t="s">
        <v>213</v>
      </c>
      <c r="N109" t="s">
        <v>218</v>
      </c>
      <c r="P109" t="s">
        <v>215</v>
      </c>
      <c r="V109" t="s">
        <v>216</v>
      </c>
      <c r="AC109" t="s">
        <v>212</v>
      </c>
      <c r="AF109" t="s">
        <v>3</v>
      </c>
      <c r="AI109">
        <v>24</v>
      </c>
      <c r="AS109" t="s">
        <v>225</v>
      </c>
    </row>
    <row r="112" spans="12:45" ht="12" customHeight="1" x14ac:dyDescent="0.2">
      <c r="AH112" t="s">
        <v>226</v>
      </c>
    </row>
    <row r="113" spans="4:64" ht="12" customHeight="1" x14ac:dyDescent="0.2">
      <c r="AH113" t="s">
        <v>227</v>
      </c>
    </row>
    <row r="114" spans="4:64" ht="12" customHeight="1" x14ac:dyDescent="0.2">
      <c r="AH114" t="s">
        <v>228</v>
      </c>
    </row>
    <row r="115" spans="4:64" ht="12" customHeight="1" x14ac:dyDescent="0.2">
      <c r="AH115" t="s">
        <v>229</v>
      </c>
      <c r="AM115" t="s">
        <v>230</v>
      </c>
    </row>
    <row r="116" spans="4:64" ht="12" customHeight="1" x14ac:dyDescent="0.2">
      <c r="AH116" t="s">
        <v>231</v>
      </c>
      <c r="AM116" t="s">
        <v>232</v>
      </c>
    </row>
    <row r="117" spans="4:64" ht="12" customHeight="1" x14ac:dyDescent="0.2">
      <c r="L117" t="s">
        <v>233</v>
      </c>
    </row>
    <row r="118" spans="4:64" ht="12" customHeight="1" x14ac:dyDescent="0.2">
      <c r="AV118" s="20" t="s">
        <v>234</v>
      </c>
      <c r="AY118" s="20" t="s">
        <v>235</v>
      </c>
      <c r="BB118" s="20" t="s">
        <v>236</v>
      </c>
      <c r="BE118" s="20" t="s">
        <v>237</v>
      </c>
      <c r="BH118" s="20" t="s">
        <v>235</v>
      </c>
      <c r="BK118" s="20" t="s">
        <v>238</v>
      </c>
    </row>
    <row r="119" spans="4:64" ht="12" customHeight="1" x14ac:dyDescent="0.2">
      <c r="AA119" t="s">
        <v>239</v>
      </c>
      <c r="AB119" s="120" t="s">
        <v>240</v>
      </c>
      <c r="AC119" s="120"/>
      <c r="AD119" s="120"/>
      <c r="AE119" s="120" t="s">
        <v>241</v>
      </c>
      <c r="AF119" s="120"/>
      <c r="AG119" s="120"/>
      <c r="AH119" s="120" t="s">
        <v>242</v>
      </c>
      <c r="AI119" s="120"/>
      <c r="AJ119" s="120"/>
      <c r="AK119" s="120" t="s">
        <v>243</v>
      </c>
      <c r="AL119" s="120"/>
      <c r="AM119" s="120"/>
      <c r="AN119" s="120" t="s">
        <v>200</v>
      </c>
      <c r="AO119" s="120"/>
      <c r="AP119" s="120"/>
      <c r="AQ119" s="120" t="s">
        <v>244</v>
      </c>
      <c r="AR119" s="120"/>
      <c r="AS119" s="120"/>
      <c r="AU119" s="120" t="s">
        <v>240</v>
      </c>
      <c r="AV119" s="120"/>
      <c r="AW119" s="120"/>
      <c r="AX119" s="120" t="s">
        <v>241</v>
      </c>
      <c r="AY119" s="120"/>
      <c r="AZ119" s="120"/>
      <c r="BA119" s="120" t="s">
        <v>242</v>
      </c>
      <c r="BB119" s="120"/>
      <c r="BC119" s="120"/>
      <c r="BD119" s="120" t="s">
        <v>243</v>
      </c>
      <c r="BE119" s="120"/>
      <c r="BF119" s="120"/>
      <c r="BG119" s="120" t="s">
        <v>200</v>
      </c>
      <c r="BH119" s="120"/>
      <c r="BI119" s="120"/>
      <c r="BJ119" s="120" t="s">
        <v>244</v>
      </c>
      <c r="BK119" s="120"/>
      <c r="BL119" s="120"/>
    </row>
    <row r="120" spans="4:64" ht="12" customHeight="1" x14ac:dyDescent="0.2">
      <c r="AA120">
        <v>5</v>
      </c>
      <c r="AB120" s="120">
        <f t="shared" ref="AB120:AB131" si="0">(AA120*2)^2</f>
        <v>100</v>
      </c>
      <c r="AC120" s="120"/>
      <c r="AD120" s="120"/>
      <c r="AE120" s="120">
        <f t="shared" ref="AE120:AE131" si="1">2*PI()*AA120*AA120*2</f>
        <v>314.15926535897933</v>
      </c>
      <c r="AF120" s="120"/>
      <c r="AG120" s="120"/>
      <c r="AH120" s="120">
        <f t="shared" ref="AH120:AH131" si="2">2*PI()*(AA120^2)</f>
        <v>157.07963267948966</v>
      </c>
      <c r="AI120" s="120"/>
      <c r="AJ120" s="120"/>
      <c r="AK120" s="120">
        <f t="shared" ref="AK120:AK131" si="3">AE120+AH120</f>
        <v>471.23889803846896</v>
      </c>
      <c r="AL120" s="120"/>
      <c r="AM120" s="120"/>
      <c r="AN120" s="120">
        <f t="shared" ref="AN120:AN131" si="4">4*PI()*AA120^2</f>
        <v>314.15926535897933</v>
      </c>
      <c r="AO120" s="120"/>
      <c r="AP120" s="120"/>
      <c r="AQ120" s="120">
        <f t="shared" ref="AQ120:AQ131" si="5">AB120*6</f>
        <v>600</v>
      </c>
      <c r="AR120" s="120"/>
      <c r="AS120" s="120"/>
      <c r="AU120" s="120">
        <f t="shared" ref="AU120:AU131" si="6">AB120/$AB120</f>
        <v>1</v>
      </c>
      <c r="AV120" s="120"/>
      <c r="AW120" s="120"/>
      <c r="AX120" s="120">
        <f t="shared" ref="AX120:AX131" si="7">AE120/$AB120</f>
        <v>3.1415926535897931</v>
      </c>
      <c r="AY120" s="120"/>
      <c r="AZ120" s="120"/>
      <c r="BA120" s="120">
        <f t="shared" ref="BA120:BA131" si="8">AH120/$AB120</f>
        <v>1.5707963267948966</v>
      </c>
      <c r="BB120" s="120"/>
      <c r="BC120" s="120"/>
      <c r="BD120" s="120">
        <f t="shared" ref="BD120:BD131" si="9">AK120/$AB120</f>
        <v>4.7123889803846897</v>
      </c>
      <c r="BE120" s="120"/>
      <c r="BF120" s="120"/>
      <c r="BG120" s="120">
        <f t="shared" ref="BG120:BG131" si="10">AN120/$AB120</f>
        <v>3.1415926535897931</v>
      </c>
      <c r="BH120" s="120"/>
      <c r="BI120" s="120"/>
      <c r="BJ120" s="120">
        <f t="shared" ref="BJ120:BJ131" si="11">AQ120/$AB120</f>
        <v>6</v>
      </c>
      <c r="BK120" s="120"/>
      <c r="BL120" s="120"/>
    </row>
    <row r="121" spans="4:64" ht="12" customHeight="1" x14ac:dyDescent="0.2">
      <c r="AA121">
        <v>10</v>
      </c>
      <c r="AB121" s="120">
        <f t="shared" si="0"/>
        <v>400</v>
      </c>
      <c r="AC121" s="120"/>
      <c r="AD121" s="120"/>
      <c r="AE121" s="120">
        <f t="shared" si="1"/>
        <v>1256.6370614359173</v>
      </c>
      <c r="AF121" s="120"/>
      <c r="AG121" s="120"/>
      <c r="AH121" s="120">
        <f t="shared" si="2"/>
        <v>628.31853071795865</v>
      </c>
      <c r="AI121" s="120"/>
      <c r="AJ121" s="120"/>
      <c r="AK121" s="120">
        <f t="shared" si="3"/>
        <v>1884.9555921538758</v>
      </c>
      <c r="AL121" s="120"/>
      <c r="AM121" s="120"/>
      <c r="AN121" s="120">
        <f t="shared" si="4"/>
        <v>1256.6370614359173</v>
      </c>
      <c r="AO121" s="120"/>
      <c r="AP121" s="120"/>
      <c r="AQ121" s="120">
        <f t="shared" si="5"/>
        <v>2400</v>
      </c>
      <c r="AR121" s="120"/>
      <c r="AS121" s="120"/>
      <c r="AU121" s="120">
        <f t="shared" si="6"/>
        <v>1</v>
      </c>
      <c r="AV121" s="120"/>
      <c r="AW121" s="120"/>
      <c r="AX121" s="120">
        <f t="shared" si="7"/>
        <v>3.1415926535897931</v>
      </c>
      <c r="AY121" s="120"/>
      <c r="AZ121" s="120"/>
      <c r="BA121" s="120">
        <f t="shared" si="8"/>
        <v>1.5707963267948966</v>
      </c>
      <c r="BB121" s="120"/>
      <c r="BC121" s="120"/>
      <c r="BD121" s="120">
        <f t="shared" si="9"/>
        <v>4.7123889803846897</v>
      </c>
      <c r="BE121" s="120"/>
      <c r="BF121" s="120"/>
      <c r="BG121" s="120">
        <f t="shared" si="10"/>
        <v>3.1415926535897931</v>
      </c>
      <c r="BH121" s="120"/>
      <c r="BI121" s="120"/>
      <c r="BJ121" s="120">
        <f t="shared" si="11"/>
        <v>6</v>
      </c>
      <c r="BK121" s="120"/>
      <c r="BL121" s="120"/>
    </row>
    <row r="122" spans="4:64" ht="12" customHeight="1" x14ac:dyDescent="0.2">
      <c r="AA122">
        <v>15</v>
      </c>
      <c r="AB122" s="120">
        <f t="shared" si="0"/>
        <v>900</v>
      </c>
      <c r="AC122" s="120"/>
      <c r="AD122" s="120"/>
      <c r="AE122" s="120">
        <f t="shared" si="1"/>
        <v>2827.4333882308138</v>
      </c>
      <c r="AF122" s="120"/>
      <c r="AG122" s="120"/>
      <c r="AH122" s="120">
        <f t="shared" si="2"/>
        <v>1413.7166941154069</v>
      </c>
      <c r="AI122" s="120"/>
      <c r="AJ122" s="120"/>
      <c r="AK122" s="120">
        <f t="shared" si="3"/>
        <v>4241.1500823462211</v>
      </c>
      <c r="AL122" s="120"/>
      <c r="AM122" s="120"/>
      <c r="AN122" s="120">
        <f t="shared" si="4"/>
        <v>2827.4333882308138</v>
      </c>
      <c r="AO122" s="120"/>
      <c r="AP122" s="120"/>
      <c r="AQ122" s="120">
        <f t="shared" si="5"/>
        <v>5400</v>
      </c>
      <c r="AR122" s="120"/>
      <c r="AS122" s="120"/>
      <c r="AU122" s="120">
        <f t="shared" si="6"/>
        <v>1</v>
      </c>
      <c r="AV122" s="120"/>
      <c r="AW122" s="120"/>
      <c r="AX122" s="120">
        <f t="shared" si="7"/>
        <v>3.1415926535897931</v>
      </c>
      <c r="AY122" s="120"/>
      <c r="AZ122" s="120"/>
      <c r="BA122" s="120">
        <f t="shared" si="8"/>
        <v>1.5707963267948966</v>
      </c>
      <c r="BB122" s="120"/>
      <c r="BC122" s="120"/>
      <c r="BD122" s="120">
        <f t="shared" si="9"/>
        <v>4.7123889803846897</v>
      </c>
      <c r="BE122" s="120"/>
      <c r="BF122" s="120"/>
      <c r="BG122" s="120">
        <f t="shared" si="10"/>
        <v>3.1415926535897931</v>
      </c>
      <c r="BH122" s="120"/>
      <c r="BI122" s="120"/>
      <c r="BJ122" s="120">
        <f t="shared" si="11"/>
        <v>6</v>
      </c>
      <c r="BK122" s="120"/>
      <c r="BL122" s="120"/>
    </row>
    <row r="123" spans="4:64" ht="12" customHeight="1" x14ac:dyDescent="0.2">
      <c r="D123" t="s">
        <v>245</v>
      </c>
      <c r="H123" t="s">
        <v>246</v>
      </c>
      <c r="AA123">
        <v>20</v>
      </c>
      <c r="AB123" s="120">
        <f t="shared" si="0"/>
        <v>1600</v>
      </c>
      <c r="AC123" s="120"/>
      <c r="AD123" s="120"/>
      <c r="AE123" s="120">
        <f t="shared" si="1"/>
        <v>5026.5482457436692</v>
      </c>
      <c r="AF123" s="120"/>
      <c r="AG123" s="120"/>
      <c r="AH123" s="120">
        <f t="shared" si="2"/>
        <v>2513.2741228718346</v>
      </c>
      <c r="AI123" s="120"/>
      <c r="AJ123" s="120"/>
      <c r="AK123" s="120">
        <f t="shared" si="3"/>
        <v>7539.8223686155034</v>
      </c>
      <c r="AL123" s="120"/>
      <c r="AM123" s="120"/>
      <c r="AN123" s="120">
        <f t="shared" si="4"/>
        <v>5026.5482457436692</v>
      </c>
      <c r="AO123" s="120"/>
      <c r="AP123" s="120"/>
      <c r="AQ123" s="120">
        <f t="shared" si="5"/>
        <v>9600</v>
      </c>
      <c r="AR123" s="120"/>
      <c r="AS123" s="120"/>
      <c r="AU123" s="120">
        <f t="shared" si="6"/>
        <v>1</v>
      </c>
      <c r="AV123" s="120"/>
      <c r="AW123" s="120"/>
      <c r="AX123" s="120">
        <f t="shared" si="7"/>
        <v>3.1415926535897931</v>
      </c>
      <c r="AY123" s="120"/>
      <c r="AZ123" s="120"/>
      <c r="BA123" s="120">
        <f t="shared" si="8"/>
        <v>1.5707963267948966</v>
      </c>
      <c r="BB123" s="120"/>
      <c r="BC123" s="120"/>
      <c r="BD123" s="120">
        <f t="shared" si="9"/>
        <v>4.7123889803846897</v>
      </c>
      <c r="BE123" s="120"/>
      <c r="BF123" s="120"/>
      <c r="BG123" s="120">
        <f t="shared" si="10"/>
        <v>3.1415926535897931</v>
      </c>
      <c r="BH123" s="120"/>
      <c r="BI123" s="120"/>
      <c r="BJ123" s="120">
        <f t="shared" si="11"/>
        <v>6</v>
      </c>
      <c r="BK123" s="120"/>
      <c r="BL123" s="120"/>
    </row>
    <row r="124" spans="4:64" ht="12" customHeight="1" x14ac:dyDescent="0.2">
      <c r="D124" s="1" t="s">
        <v>247</v>
      </c>
      <c r="E124" s="1"/>
      <c r="F124" s="1" t="s">
        <v>248</v>
      </c>
      <c r="G124" s="1"/>
      <c r="H124" s="1" t="s">
        <v>247</v>
      </c>
      <c r="I124" s="1"/>
      <c r="J124" s="1" t="s">
        <v>248</v>
      </c>
      <c r="O124" s="1" t="s">
        <v>249</v>
      </c>
      <c r="P124" s="1"/>
      <c r="Q124" s="1"/>
      <c r="R124" s="1" t="s">
        <v>247</v>
      </c>
      <c r="S124" s="1"/>
      <c r="T124" s="1" t="s">
        <v>248</v>
      </c>
      <c r="AA124">
        <v>25</v>
      </c>
      <c r="AB124" s="120">
        <f t="shared" si="0"/>
        <v>2500</v>
      </c>
      <c r="AC124" s="120"/>
      <c r="AD124" s="120"/>
      <c r="AE124" s="120">
        <f t="shared" si="1"/>
        <v>7853.981633974483</v>
      </c>
      <c r="AF124" s="120"/>
      <c r="AG124" s="120"/>
      <c r="AH124" s="120">
        <f t="shared" si="2"/>
        <v>3926.9908169872415</v>
      </c>
      <c r="AI124" s="120"/>
      <c r="AJ124" s="120"/>
      <c r="AK124" s="120">
        <f t="shared" si="3"/>
        <v>11780.972450961724</v>
      </c>
      <c r="AL124" s="120"/>
      <c r="AM124" s="120"/>
      <c r="AN124" s="120">
        <f t="shared" si="4"/>
        <v>7853.981633974483</v>
      </c>
      <c r="AO124" s="120"/>
      <c r="AP124" s="120"/>
      <c r="AQ124" s="120">
        <f t="shared" si="5"/>
        <v>15000</v>
      </c>
      <c r="AR124" s="120"/>
      <c r="AS124" s="120"/>
      <c r="AU124" s="120">
        <f t="shared" si="6"/>
        <v>1</v>
      </c>
      <c r="AV124" s="120"/>
      <c r="AW124" s="120"/>
      <c r="AX124" s="120">
        <f t="shared" si="7"/>
        <v>3.1415926535897931</v>
      </c>
      <c r="AY124" s="120"/>
      <c r="AZ124" s="120"/>
      <c r="BA124" s="120">
        <f t="shared" si="8"/>
        <v>1.5707963267948966</v>
      </c>
      <c r="BB124" s="120"/>
      <c r="BC124" s="120"/>
      <c r="BD124" s="120">
        <f t="shared" si="9"/>
        <v>4.7123889803846897</v>
      </c>
      <c r="BE124" s="120"/>
      <c r="BF124" s="120"/>
      <c r="BG124" s="120">
        <f t="shared" si="10"/>
        <v>3.1415926535897931</v>
      </c>
      <c r="BH124" s="120"/>
      <c r="BI124" s="120"/>
      <c r="BJ124" s="120">
        <f t="shared" si="11"/>
        <v>6</v>
      </c>
      <c r="BK124" s="120"/>
      <c r="BL124" s="120"/>
    </row>
    <row r="125" spans="4:64" ht="12" customHeight="1" x14ac:dyDescent="0.2">
      <c r="D125">
        <v>5</v>
      </c>
      <c r="F125">
        <v>10</v>
      </c>
      <c r="H125">
        <v>3</v>
      </c>
      <c r="J125">
        <v>6</v>
      </c>
      <c r="O125" t="s">
        <v>250</v>
      </c>
      <c r="R125">
        <v>5</v>
      </c>
      <c r="T125" t="s">
        <v>251</v>
      </c>
      <c r="AA125">
        <v>30</v>
      </c>
      <c r="AB125" s="120">
        <f t="shared" si="0"/>
        <v>3600</v>
      </c>
      <c r="AC125" s="120"/>
      <c r="AD125" s="120"/>
      <c r="AE125" s="120">
        <f t="shared" si="1"/>
        <v>11309.733552923255</v>
      </c>
      <c r="AF125" s="120"/>
      <c r="AG125" s="120"/>
      <c r="AH125" s="120">
        <f t="shared" si="2"/>
        <v>5654.8667764616275</v>
      </c>
      <c r="AI125" s="120"/>
      <c r="AJ125" s="120"/>
      <c r="AK125" s="120">
        <f t="shared" si="3"/>
        <v>16964.600329384884</v>
      </c>
      <c r="AL125" s="120"/>
      <c r="AM125" s="120"/>
      <c r="AN125" s="120">
        <f t="shared" si="4"/>
        <v>11309.733552923255</v>
      </c>
      <c r="AO125" s="120"/>
      <c r="AP125" s="120"/>
      <c r="AQ125" s="120">
        <f t="shared" si="5"/>
        <v>21600</v>
      </c>
      <c r="AR125" s="120"/>
      <c r="AS125" s="120"/>
      <c r="AU125" s="120">
        <f t="shared" si="6"/>
        <v>1</v>
      </c>
      <c r="AV125" s="120"/>
      <c r="AW125" s="120"/>
      <c r="AX125" s="120">
        <f t="shared" si="7"/>
        <v>3.1415926535897931</v>
      </c>
      <c r="AY125" s="120"/>
      <c r="AZ125" s="120"/>
      <c r="BA125" s="120">
        <f t="shared" si="8"/>
        <v>1.5707963267948966</v>
      </c>
      <c r="BB125" s="120"/>
      <c r="BC125" s="120"/>
      <c r="BD125" s="120">
        <f t="shared" si="9"/>
        <v>4.7123889803846897</v>
      </c>
      <c r="BE125" s="120"/>
      <c r="BF125" s="120"/>
      <c r="BG125" s="120">
        <f t="shared" si="10"/>
        <v>3.1415926535897931</v>
      </c>
      <c r="BH125" s="120"/>
      <c r="BI125" s="120"/>
      <c r="BJ125" s="120">
        <f t="shared" si="11"/>
        <v>6</v>
      </c>
      <c r="BK125" s="120"/>
      <c r="BL125" s="120"/>
    </row>
    <row r="126" spans="4:64" ht="12" customHeight="1" x14ac:dyDescent="0.2">
      <c r="D126">
        <v>5</v>
      </c>
      <c r="F126">
        <v>15</v>
      </c>
      <c r="H126">
        <v>3</v>
      </c>
      <c r="J126">
        <v>12</v>
      </c>
      <c r="O126" t="s">
        <v>252</v>
      </c>
      <c r="R126">
        <v>10</v>
      </c>
      <c r="T126" t="s">
        <v>251</v>
      </c>
      <c r="AA126">
        <v>35</v>
      </c>
      <c r="AB126" s="120">
        <f t="shared" si="0"/>
        <v>4900</v>
      </c>
      <c r="AC126" s="120"/>
      <c r="AD126" s="120"/>
      <c r="AE126" s="120">
        <f t="shared" si="1"/>
        <v>15393.804002589986</v>
      </c>
      <c r="AF126" s="120"/>
      <c r="AG126" s="120"/>
      <c r="AH126" s="120">
        <f t="shared" si="2"/>
        <v>7696.9020012949932</v>
      </c>
      <c r="AI126" s="120"/>
      <c r="AJ126" s="120"/>
      <c r="AK126" s="120">
        <f t="shared" si="3"/>
        <v>23090.706003884981</v>
      </c>
      <c r="AL126" s="120"/>
      <c r="AM126" s="120"/>
      <c r="AN126" s="120">
        <f t="shared" si="4"/>
        <v>15393.804002589986</v>
      </c>
      <c r="AO126" s="120"/>
      <c r="AP126" s="120"/>
      <c r="AQ126" s="120">
        <f t="shared" si="5"/>
        <v>29400</v>
      </c>
      <c r="AR126" s="120"/>
      <c r="AS126" s="120"/>
      <c r="AU126" s="120">
        <f t="shared" si="6"/>
        <v>1</v>
      </c>
      <c r="AV126" s="120"/>
      <c r="AW126" s="120"/>
      <c r="AX126" s="120">
        <f t="shared" si="7"/>
        <v>3.1415926535897931</v>
      </c>
      <c r="AY126" s="120"/>
      <c r="AZ126" s="120"/>
      <c r="BA126" s="120">
        <f t="shared" si="8"/>
        <v>1.5707963267948966</v>
      </c>
      <c r="BB126" s="120"/>
      <c r="BC126" s="120"/>
      <c r="BD126" s="120">
        <f t="shared" si="9"/>
        <v>4.7123889803846897</v>
      </c>
      <c r="BE126" s="120"/>
      <c r="BF126" s="120"/>
      <c r="BG126" s="120">
        <f t="shared" si="10"/>
        <v>3.1415926535897931</v>
      </c>
      <c r="BH126" s="120"/>
      <c r="BI126" s="120"/>
      <c r="BJ126" s="120">
        <f t="shared" si="11"/>
        <v>6</v>
      </c>
      <c r="BK126" s="120"/>
      <c r="BL126" s="120"/>
    </row>
    <row r="127" spans="4:64" ht="12" customHeight="1" x14ac:dyDescent="0.2">
      <c r="D127">
        <v>5</v>
      </c>
      <c r="F127">
        <v>20</v>
      </c>
      <c r="H127">
        <v>5</v>
      </c>
      <c r="J127">
        <v>20</v>
      </c>
      <c r="O127" t="s">
        <v>203</v>
      </c>
      <c r="R127">
        <v>15</v>
      </c>
      <c r="T127" t="s">
        <v>251</v>
      </c>
      <c r="AA127">
        <v>40</v>
      </c>
      <c r="AB127" s="120">
        <f t="shared" si="0"/>
        <v>6400</v>
      </c>
      <c r="AC127" s="120"/>
      <c r="AD127" s="120"/>
      <c r="AE127" s="120">
        <f t="shared" si="1"/>
        <v>20106.192982974677</v>
      </c>
      <c r="AF127" s="120"/>
      <c r="AG127" s="120"/>
      <c r="AH127" s="120">
        <f t="shared" si="2"/>
        <v>10053.096491487338</v>
      </c>
      <c r="AI127" s="120"/>
      <c r="AJ127" s="120"/>
      <c r="AK127" s="120">
        <f t="shared" si="3"/>
        <v>30159.289474462013</v>
      </c>
      <c r="AL127" s="120"/>
      <c r="AM127" s="120"/>
      <c r="AN127" s="120">
        <f t="shared" si="4"/>
        <v>20106.192982974677</v>
      </c>
      <c r="AO127" s="120"/>
      <c r="AP127" s="120"/>
      <c r="AQ127" s="120">
        <f t="shared" si="5"/>
        <v>38400</v>
      </c>
      <c r="AR127" s="120"/>
      <c r="AS127" s="120"/>
      <c r="AU127" s="120">
        <f t="shared" si="6"/>
        <v>1</v>
      </c>
      <c r="AV127" s="120"/>
      <c r="AW127" s="120"/>
      <c r="AX127" s="120">
        <f t="shared" si="7"/>
        <v>3.1415926535897931</v>
      </c>
      <c r="AY127" s="120"/>
      <c r="AZ127" s="120"/>
      <c r="BA127" s="120">
        <f t="shared" si="8"/>
        <v>1.5707963267948966</v>
      </c>
      <c r="BB127" s="120"/>
      <c r="BC127" s="120"/>
      <c r="BD127" s="120">
        <f t="shared" si="9"/>
        <v>4.7123889803846897</v>
      </c>
      <c r="BE127" s="120"/>
      <c r="BF127" s="120"/>
      <c r="BG127" s="120">
        <f t="shared" si="10"/>
        <v>3.1415926535897931</v>
      </c>
      <c r="BH127" s="120"/>
      <c r="BI127" s="120"/>
      <c r="BJ127" s="120">
        <f t="shared" si="11"/>
        <v>6</v>
      </c>
      <c r="BK127" s="120"/>
      <c r="BL127" s="120"/>
    </row>
    <row r="128" spans="4:64" ht="12" customHeight="1" x14ac:dyDescent="0.2">
      <c r="O128" t="s">
        <v>214</v>
      </c>
      <c r="R128">
        <v>30</v>
      </c>
      <c r="T128">
        <v>60</v>
      </c>
      <c r="V128" t="s">
        <v>253</v>
      </c>
      <c r="AA128">
        <v>45</v>
      </c>
      <c r="AB128" s="120">
        <f t="shared" si="0"/>
        <v>8100</v>
      </c>
      <c r="AC128" s="120"/>
      <c r="AD128" s="120"/>
      <c r="AE128" s="120">
        <f t="shared" si="1"/>
        <v>25446.900494077327</v>
      </c>
      <c r="AF128" s="120"/>
      <c r="AG128" s="120"/>
      <c r="AH128" s="120">
        <f t="shared" si="2"/>
        <v>12723.450247038661</v>
      </c>
      <c r="AI128" s="120"/>
      <c r="AJ128" s="120"/>
      <c r="AK128" s="120">
        <f t="shared" si="3"/>
        <v>38170.350741115988</v>
      </c>
      <c r="AL128" s="120"/>
      <c r="AM128" s="120"/>
      <c r="AN128" s="120">
        <f t="shared" si="4"/>
        <v>25446.900494077323</v>
      </c>
      <c r="AO128" s="120"/>
      <c r="AP128" s="120"/>
      <c r="AQ128" s="120">
        <f t="shared" si="5"/>
        <v>48600</v>
      </c>
      <c r="AR128" s="120"/>
      <c r="AS128" s="120"/>
      <c r="AU128" s="120">
        <f t="shared" si="6"/>
        <v>1</v>
      </c>
      <c r="AV128" s="120"/>
      <c r="AW128" s="120"/>
      <c r="AX128" s="120">
        <f t="shared" si="7"/>
        <v>3.1415926535897936</v>
      </c>
      <c r="AY128" s="120"/>
      <c r="AZ128" s="120"/>
      <c r="BA128" s="120">
        <f t="shared" si="8"/>
        <v>1.5707963267948966</v>
      </c>
      <c r="BB128" s="120"/>
      <c r="BC128" s="120"/>
      <c r="BD128" s="120">
        <f t="shared" si="9"/>
        <v>4.7123889803846897</v>
      </c>
      <c r="BE128" s="120"/>
      <c r="BF128" s="120"/>
      <c r="BG128" s="120">
        <f t="shared" si="10"/>
        <v>3.1415926535897931</v>
      </c>
      <c r="BH128" s="120"/>
      <c r="BI128" s="120"/>
      <c r="BJ128" s="120">
        <f t="shared" si="11"/>
        <v>6</v>
      </c>
      <c r="BK128" s="120"/>
      <c r="BL128" s="120"/>
    </row>
    <row r="129" spans="15:64" ht="12" customHeight="1" x14ac:dyDescent="0.2">
      <c r="O129" t="s">
        <v>218</v>
      </c>
      <c r="R129">
        <v>20</v>
      </c>
      <c r="T129" t="s">
        <v>251</v>
      </c>
      <c r="AA129">
        <v>50</v>
      </c>
      <c r="AB129" s="120">
        <f t="shared" si="0"/>
        <v>10000</v>
      </c>
      <c r="AC129" s="120"/>
      <c r="AD129" s="120"/>
      <c r="AE129" s="120">
        <f t="shared" si="1"/>
        <v>31415.926535897932</v>
      </c>
      <c r="AF129" s="120"/>
      <c r="AG129" s="120"/>
      <c r="AH129" s="120">
        <f t="shared" si="2"/>
        <v>15707.963267948966</v>
      </c>
      <c r="AI129" s="120"/>
      <c r="AJ129" s="120"/>
      <c r="AK129" s="120">
        <f t="shared" si="3"/>
        <v>47123.889803846898</v>
      </c>
      <c r="AL129" s="120"/>
      <c r="AM129" s="120"/>
      <c r="AN129" s="120">
        <f t="shared" si="4"/>
        <v>31415.926535897932</v>
      </c>
      <c r="AO129" s="120"/>
      <c r="AP129" s="120"/>
      <c r="AQ129" s="120">
        <f t="shared" si="5"/>
        <v>60000</v>
      </c>
      <c r="AR129" s="120"/>
      <c r="AS129" s="120"/>
      <c r="AU129" s="120">
        <f t="shared" si="6"/>
        <v>1</v>
      </c>
      <c r="AV129" s="120"/>
      <c r="AW129" s="120"/>
      <c r="AX129" s="120">
        <f t="shared" si="7"/>
        <v>3.1415926535897931</v>
      </c>
      <c r="AY129" s="120"/>
      <c r="AZ129" s="120"/>
      <c r="BA129" s="120">
        <f t="shared" si="8"/>
        <v>1.5707963267948966</v>
      </c>
      <c r="BB129" s="120"/>
      <c r="BC129" s="120"/>
      <c r="BD129" s="120">
        <f t="shared" si="9"/>
        <v>4.7123889803846897</v>
      </c>
      <c r="BE129" s="120"/>
      <c r="BF129" s="120"/>
      <c r="BG129" s="120">
        <f t="shared" si="10"/>
        <v>3.1415926535897931</v>
      </c>
      <c r="BH129" s="120"/>
      <c r="BI129" s="120"/>
      <c r="BJ129" s="120">
        <f t="shared" si="11"/>
        <v>6</v>
      </c>
      <c r="BK129" s="120"/>
      <c r="BL129" s="120"/>
    </row>
    <row r="130" spans="15:64" ht="12" customHeight="1" x14ac:dyDescent="0.2">
      <c r="O130" t="s">
        <v>218</v>
      </c>
      <c r="R130">
        <v>20</v>
      </c>
      <c r="T130">
        <v>40</v>
      </c>
      <c r="V130" t="s">
        <v>254</v>
      </c>
      <c r="AA130">
        <v>55</v>
      </c>
      <c r="AB130" s="120">
        <f t="shared" si="0"/>
        <v>12100</v>
      </c>
      <c r="AC130" s="120"/>
      <c r="AD130" s="120"/>
      <c r="AE130" s="120">
        <f t="shared" si="1"/>
        <v>38013.2711084365</v>
      </c>
      <c r="AF130" s="120"/>
      <c r="AG130" s="120"/>
      <c r="AH130" s="120">
        <f t="shared" si="2"/>
        <v>19006.63555421825</v>
      </c>
      <c r="AI130" s="120"/>
      <c r="AJ130" s="120"/>
      <c r="AK130" s="120">
        <f t="shared" si="3"/>
        <v>57019.90666265475</v>
      </c>
      <c r="AL130" s="120"/>
      <c r="AM130" s="120"/>
      <c r="AN130" s="120">
        <f t="shared" si="4"/>
        <v>38013.2711084365</v>
      </c>
      <c r="AO130" s="120"/>
      <c r="AP130" s="120"/>
      <c r="AQ130" s="120">
        <f t="shared" si="5"/>
        <v>72600</v>
      </c>
      <c r="AR130" s="120"/>
      <c r="AS130" s="120"/>
      <c r="AU130" s="120">
        <f t="shared" si="6"/>
        <v>1</v>
      </c>
      <c r="AV130" s="120"/>
      <c r="AW130" s="120"/>
      <c r="AX130" s="120">
        <f t="shared" si="7"/>
        <v>3.1415926535897936</v>
      </c>
      <c r="AY130" s="120"/>
      <c r="AZ130" s="120"/>
      <c r="BA130" s="120">
        <f t="shared" si="8"/>
        <v>1.5707963267948968</v>
      </c>
      <c r="BB130" s="120"/>
      <c r="BC130" s="120"/>
      <c r="BD130" s="120">
        <f t="shared" si="9"/>
        <v>4.7123889803846897</v>
      </c>
      <c r="BE130" s="120"/>
      <c r="BF130" s="120"/>
      <c r="BG130" s="120">
        <f t="shared" si="10"/>
        <v>3.1415926535897936</v>
      </c>
      <c r="BH130" s="120"/>
      <c r="BI130" s="120"/>
      <c r="BJ130" s="120">
        <f t="shared" si="11"/>
        <v>6</v>
      </c>
      <c r="BK130" s="120"/>
      <c r="BL130" s="120"/>
    </row>
    <row r="131" spans="15:64" ht="12" customHeight="1" x14ac:dyDescent="0.2">
      <c r="O131" t="s">
        <v>255</v>
      </c>
      <c r="R131">
        <v>25</v>
      </c>
      <c r="T131" t="s">
        <v>251</v>
      </c>
      <c r="AA131">
        <v>60</v>
      </c>
      <c r="AB131" s="120">
        <f t="shared" si="0"/>
        <v>14400</v>
      </c>
      <c r="AC131" s="120"/>
      <c r="AD131" s="120"/>
      <c r="AE131" s="120">
        <f t="shared" si="1"/>
        <v>45238.93421169302</v>
      </c>
      <c r="AF131" s="120"/>
      <c r="AG131" s="120"/>
      <c r="AH131" s="120">
        <f t="shared" si="2"/>
        <v>22619.46710584651</v>
      </c>
      <c r="AI131" s="120"/>
      <c r="AJ131" s="120"/>
      <c r="AK131" s="120">
        <f t="shared" si="3"/>
        <v>67858.401317539538</v>
      </c>
      <c r="AL131" s="120"/>
      <c r="AM131" s="120"/>
      <c r="AN131" s="120">
        <f t="shared" si="4"/>
        <v>45238.93421169302</v>
      </c>
      <c r="AO131" s="120"/>
      <c r="AP131" s="120"/>
      <c r="AQ131" s="120">
        <f t="shared" si="5"/>
        <v>86400</v>
      </c>
      <c r="AR131" s="120"/>
      <c r="AS131" s="120"/>
      <c r="AU131" s="120">
        <f t="shared" si="6"/>
        <v>1</v>
      </c>
      <c r="AV131" s="120"/>
      <c r="AW131" s="120"/>
      <c r="AX131" s="120">
        <f t="shared" si="7"/>
        <v>3.1415926535897931</v>
      </c>
      <c r="AY131" s="120"/>
      <c r="AZ131" s="120"/>
      <c r="BA131" s="120">
        <f t="shared" si="8"/>
        <v>1.5707963267948966</v>
      </c>
      <c r="BB131" s="120"/>
      <c r="BC131" s="120"/>
      <c r="BD131" s="120">
        <f t="shared" si="9"/>
        <v>4.7123889803846897</v>
      </c>
      <c r="BE131" s="120"/>
      <c r="BF131" s="120"/>
      <c r="BG131" s="120">
        <f t="shared" si="10"/>
        <v>3.1415926535897931</v>
      </c>
      <c r="BH131" s="120"/>
      <c r="BI131" s="120"/>
      <c r="BJ131" s="120">
        <f t="shared" si="11"/>
        <v>6</v>
      </c>
      <c r="BK131" s="120"/>
      <c r="BL131" s="120"/>
    </row>
    <row r="133" spans="15:64" ht="12" customHeight="1" x14ac:dyDescent="0.2">
      <c r="AN133" s="120">
        <f>AN120/2+AH120</f>
        <v>314.15926535897933</v>
      </c>
      <c r="AO133" s="120"/>
      <c r="AP133" s="120"/>
      <c r="AU133" s="120">
        <f>ROUND(AU131,2)</f>
        <v>1</v>
      </c>
      <c r="AV133" s="120"/>
      <c r="AW133" s="120"/>
      <c r="AX133" s="120">
        <f>ROUND(AX131,2)</f>
        <v>3.14</v>
      </c>
      <c r="AY133" s="120"/>
      <c r="AZ133" s="120"/>
      <c r="BA133" s="120">
        <f>ROUND(BA131,2)</f>
        <v>1.57</v>
      </c>
      <c r="BB133" s="120"/>
      <c r="BC133" s="120"/>
      <c r="BD133" s="120">
        <f>ROUND(BD131,2)</f>
        <v>4.71</v>
      </c>
      <c r="BE133" s="120"/>
      <c r="BF133" s="120"/>
      <c r="BG133" s="120">
        <f>ROUND(BG131,2)</f>
        <v>3.14</v>
      </c>
      <c r="BH133" s="120"/>
      <c r="BI133" s="120"/>
      <c r="BJ133" s="120">
        <f>ROUND(BJ131,2)</f>
        <v>6</v>
      </c>
      <c r="BK133" s="120"/>
      <c r="BL133" s="120"/>
    </row>
  </sheetData>
  <mergeCells count="246">
    <mergeCell ref="F88:G88"/>
    <mergeCell ref="F90:G90"/>
    <mergeCell ref="AR13:AU13"/>
    <mergeCell ref="CA2:CT3"/>
    <mergeCell ref="CU2:CU3"/>
    <mergeCell ref="BF2:BF3"/>
    <mergeCell ref="BG2:BZ3"/>
    <mergeCell ref="BX5:CB5"/>
    <mergeCell ref="CD5:CH5"/>
    <mergeCell ref="CJ5:CN5"/>
    <mergeCell ref="BX6:CB6"/>
    <mergeCell ref="CD6:CH6"/>
    <mergeCell ref="CJ6:CN6"/>
    <mergeCell ref="BX7:CB7"/>
    <mergeCell ref="CD7:CH7"/>
    <mergeCell ref="CJ7:CN7"/>
    <mergeCell ref="AR12:AT12"/>
    <mergeCell ref="BI12:BM12"/>
    <mergeCell ref="BX12:CB12"/>
    <mergeCell ref="CD12:CH12"/>
    <mergeCell ref="CJ12:CN12"/>
    <mergeCell ref="AR11:AS11"/>
    <mergeCell ref="BI11:BM11"/>
    <mergeCell ref="BX11:CB11"/>
    <mergeCell ref="BX8:CB8"/>
    <mergeCell ref="CJ8:CN8"/>
    <mergeCell ref="BI15:BM15"/>
    <mergeCell ref="BX15:CB15"/>
    <mergeCell ref="CD15:CH15"/>
    <mergeCell ref="CJ15:CN15"/>
    <mergeCell ref="AR16:AV16"/>
    <mergeCell ref="BI16:BM16"/>
    <mergeCell ref="BX16:CB16"/>
    <mergeCell ref="CD16:CH16"/>
    <mergeCell ref="CJ16:CN16"/>
    <mergeCell ref="CD11:CH11"/>
    <mergeCell ref="CJ11:CN11"/>
    <mergeCell ref="BI13:BM13"/>
    <mergeCell ref="BX13:CB13"/>
    <mergeCell ref="CD13:CH13"/>
    <mergeCell ref="CJ13:CN13"/>
    <mergeCell ref="BI14:BM14"/>
    <mergeCell ref="BX14:CB14"/>
    <mergeCell ref="CD14:CH14"/>
    <mergeCell ref="CJ14:CN14"/>
    <mergeCell ref="AR20:AV20"/>
    <mergeCell ref="CJ20:CN20"/>
    <mergeCell ref="BO21:BS21"/>
    <mergeCell ref="BX21:CB21"/>
    <mergeCell ref="CJ21:CN21"/>
    <mergeCell ref="BX22:CB22"/>
    <mergeCell ref="CJ22:CN22"/>
    <mergeCell ref="BG24:CT24"/>
    <mergeCell ref="CJ17:CN17"/>
    <mergeCell ref="AR18:AV18"/>
    <mergeCell ref="BI18:BM18"/>
    <mergeCell ref="BX18:CB18"/>
    <mergeCell ref="CJ18:CN18"/>
    <mergeCell ref="AR19:AV19"/>
    <mergeCell ref="BX19:CB19"/>
    <mergeCell ref="CJ19:CN19"/>
    <mergeCell ref="AR17:AV17"/>
    <mergeCell ref="BI17:BM17"/>
    <mergeCell ref="BO17:BS17"/>
    <mergeCell ref="BX17:CB17"/>
    <mergeCell ref="CD17:CH17"/>
    <mergeCell ref="BS47:BW47"/>
    <mergeCell ref="BS48:BW48"/>
    <mergeCell ref="BS49:BW49"/>
    <mergeCell ref="BS50:BW50"/>
    <mergeCell ref="BS51:BW51"/>
    <mergeCell ref="AR31:AS31"/>
    <mergeCell ref="AR32:AS32"/>
    <mergeCell ref="AR33:AS33"/>
    <mergeCell ref="AR25:AS25"/>
    <mergeCell ref="AR26:AS26"/>
    <mergeCell ref="AR27:AS27"/>
    <mergeCell ref="AR28:AS28"/>
    <mergeCell ref="AR29:AS29"/>
    <mergeCell ref="AR30:AS30"/>
    <mergeCell ref="AB120:AD120"/>
    <mergeCell ref="AE120:AG120"/>
    <mergeCell ref="AH120:AJ120"/>
    <mergeCell ref="AK120:AM120"/>
    <mergeCell ref="AN120:AP120"/>
    <mergeCell ref="BS52:BW52"/>
    <mergeCell ref="BS53:BW53"/>
    <mergeCell ref="BS54:BW54"/>
    <mergeCell ref="AB119:AD119"/>
    <mergeCell ref="AE119:AG119"/>
    <mergeCell ref="AH119:AJ119"/>
    <mergeCell ref="AK119:AM119"/>
    <mergeCell ref="AN119:AP119"/>
    <mergeCell ref="AQ119:AS119"/>
    <mergeCell ref="AU119:AW119"/>
    <mergeCell ref="AX119:AZ119"/>
    <mergeCell ref="BA119:BC119"/>
    <mergeCell ref="BD119:BF119"/>
    <mergeCell ref="BG119:BI119"/>
    <mergeCell ref="BJ119:BL119"/>
    <mergeCell ref="AB122:AD122"/>
    <mergeCell ref="AE122:AG122"/>
    <mergeCell ref="AH122:AJ122"/>
    <mergeCell ref="AK122:AM122"/>
    <mergeCell ref="AN122:AP122"/>
    <mergeCell ref="BG120:BI120"/>
    <mergeCell ref="BJ120:BL120"/>
    <mergeCell ref="AB121:AD121"/>
    <mergeCell ref="AE121:AG121"/>
    <mergeCell ref="AH121:AJ121"/>
    <mergeCell ref="AK121:AM121"/>
    <mergeCell ref="AN121:AP121"/>
    <mergeCell ref="AQ121:AS121"/>
    <mergeCell ref="AU121:AW121"/>
    <mergeCell ref="AX121:AZ121"/>
    <mergeCell ref="BA121:BC121"/>
    <mergeCell ref="BD121:BF121"/>
    <mergeCell ref="BG121:BI121"/>
    <mergeCell ref="BJ121:BL121"/>
    <mergeCell ref="AQ120:AS120"/>
    <mergeCell ref="AU120:AW120"/>
    <mergeCell ref="AX120:AZ120"/>
    <mergeCell ref="BA120:BC120"/>
    <mergeCell ref="BD120:BF120"/>
    <mergeCell ref="AB124:AD124"/>
    <mergeCell ref="AE124:AG124"/>
    <mergeCell ref="AH124:AJ124"/>
    <mergeCell ref="AK124:AM124"/>
    <mergeCell ref="AN124:AP124"/>
    <mergeCell ref="BG122:BI122"/>
    <mergeCell ref="BJ122:BL122"/>
    <mergeCell ref="AB123:AD123"/>
    <mergeCell ref="AE123:AG123"/>
    <mergeCell ref="AH123:AJ123"/>
    <mergeCell ref="AK123:AM123"/>
    <mergeCell ref="AN123:AP123"/>
    <mergeCell ref="AQ123:AS123"/>
    <mergeCell ref="AU123:AW123"/>
    <mergeCell ref="AX123:AZ123"/>
    <mergeCell ref="BA123:BC123"/>
    <mergeCell ref="BD123:BF123"/>
    <mergeCell ref="BG123:BI123"/>
    <mergeCell ref="BJ123:BL123"/>
    <mergeCell ref="AQ122:AS122"/>
    <mergeCell ref="AU122:AW122"/>
    <mergeCell ref="AX122:AZ122"/>
    <mergeCell ref="BA122:BC122"/>
    <mergeCell ref="BD122:BF122"/>
    <mergeCell ref="AB126:AD126"/>
    <mergeCell ref="AE126:AG126"/>
    <mergeCell ref="AH126:AJ126"/>
    <mergeCell ref="AK126:AM126"/>
    <mergeCell ref="AN126:AP126"/>
    <mergeCell ref="BG124:BI124"/>
    <mergeCell ref="BJ124:BL124"/>
    <mergeCell ref="AB125:AD125"/>
    <mergeCell ref="AE125:AG125"/>
    <mergeCell ref="AH125:AJ125"/>
    <mergeCell ref="AK125:AM125"/>
    <mergeCell ref="AN125:AP125"/>
    <mergeCell ref="AQ125:AS125"/>
    <mergeCell ref="AU125:AW125"/>
    <mergeCell ref="AX125:AZ125"/>
    <mergeCell ref="BA125:BC125"/>
    <mergeCell ref="BD125:BF125"/>
    <mergeCell ref="BG125:BI125"/>
    <mergeCell ref="BJ125:BL125"/>
    <mergeCell ref="AQ124:AS124"/>
    <mergeCell ref="AU124:AW124"/>
    <mergeCell ref="AX124:AZ124"/>
    <mergeCell ref="BA124:BC124"/>
    <mergeCell ref="BD124:BF124"/>
    <mergeCell ref="AB128:AD128"/>
    <mergeCell ref="AE128:AG128"/>
    <mergeCell ref="AH128:AJ128"/>
    <mergeCell ref="AK128:AM128"/>
    <mergeCell ref="AN128:AP128"/>
    <mergeCell ref="BG126:BI126"/>
    <mergeCell ref="BJ126:BL126"/>
    <mergeCell ref="AB127:AD127"/>
    <mergeCell ref="AE127:AG127"/>
    <mergeCell ref="AH127:AJ127"/>
    <mergeCell ref="AK127:AM127"/>
    <mergeCell ref="AN127:AP127"/>
    <mergeCell ref="AQ127:AS127"/>
    <mergeCell ref="AU127:AW127"/>
    <mergeCell ref="AX127:AZ127"/>
    <mergeCell ref="BA127:BC127"/>
    <mergeCell ref="BD127:BF127"/>
    <mergeCell ref="BG127:BI127"/>
    <mergeCell ref="BJ127:BL127"/>
    <mergeCell ref="AQ126:AS126"/>
    <mergeCell ref="AU126:AW126"/>
    <mergeCell ref="AX126:AZ126"/>
    <mergeCell ref="BA126:BC126"/>
    <mergeCell ref="BD126:BF126"/>
    <mergeCell ref="AB130:AD130"/>
    <mergeCell ref="AE130:AG130"/>
    <mergeCell ref="AH130:AJ130"/>
    <mergeCell ref="AK130:AM130"/>
    <mergeCell ref="AN130:AP130"/>
    <mergeCell ref="BG128:BI128"/>
    <mergeCell ref="BJ128:BL128"/>
    <mergeCell ref="AB129:AD129"/>
    <mergeCell ref="AE129:AG129"/>
    <mergeCell ref="AH129:AJ129"/>
    <mergeCell ref="AK129:AM129"/>
    <mergeCell ref="AN129:AP129"/>
    <mergeCell ref="AQ129:AS129"/>
    <mergeCell ref="AU129:AW129"/>
    <mergeCell ref="AX129:AZ129"/>
    <mergeCell ref="BA129:BC129"/>
    <mergeCell ref="BD129:BF129"/>
    <mergeCell ref="BG129:BI129"/>
    <mergeCell ref="BJ129:BL129"/>
    <mergeCell ref="AQ128:AS128"/>
    <mergeCell ref="AU128:AW128"/>
    <mergeCell ref="AX128:AZ128"/>
    <mergeCell ref="BA128:BC128"/>
    <mergeCell ref="BD128:BF128"/>
    <mergeCell ref="AB131:AD131"/>
    <mergeCell ref="AE131:AG131"/>
    <mergeCell ref="AH131:AJ131"/>
    <mergeCell ref="AK131:AM131"/>
    <mergeCell ref="AN131:AP131"/>
    <mergeCell ref="AQ131:AS131"/>
    <mergeCell ref="AU131:AW131"/>
    <mergeCell ref="AX131:AZ131"/>
    <mergeCell ref="BA131:BC131"/>
    <mergeCell ref="BG133:BI133"/>
    <mergeCell ref="BJ133:BL133"/>
    <mergeCell ref="AN133:AP133"/>
    <mergeCell ref="AU133:AW133"/>
    <mergeCell ref="AX133:AZ133"/>
    <mergeCell ref="BA133:BC133"/>
    <mergeCell ref="BD133:BF133"/>
    <mergeCell ref="BG130:BI130"/>
    <mergeCell ref="BJ130:BL130"/>
    <mergeCell ref="BD131:BF131"/>
    <mergeCell ref="BG131:BI131"/>
    <mergeCell ref="BJ131:BL131"/>
    <mergeCell ref="AQ130:AS130"/>
    <mergeCell ref="AU130:AW130"/>
    <mergeCell ref="AX130:AZ130"/>
    <mergeCell ref="BA130:BC130"/>
    <mergeCell ref="BD130:BF130"/>
  </mergeCells>
  <pageMargins left="0.25" right="0.25" top="0.25" bottom="0.2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Spells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JCC</dc:creator>
  <cp:lastModifiedBy>JCC</cp:lastModifiedBy>
  <cp:lastPrinted>2018-11-07T16:55:50Z</cp:lastPrinted>
  <dcterms:created xsi:type="dcterms:W3CDTF">2017-04-13T16:19:34Z</dcterms:created>
  <dcterms:modified xsi:type="dcterms:W3CDTF">2021-08-20T14:58:23Z</dcterms:modified>
</cp:coreProperties>
</file>