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irag lohakare\Desktop\"/>
    </mc:Choice>
  </mc:AlternateContent>
  <xr:revisionPtr revIDLastSave="0" documentId="8_{5618F4FE-37F2-49CC-8E50-03A6E603297D}" xr6:coauthVersionLast="47" xr6:coauthVersionMax="47" xr10:uidLastSave="{00000000-0000-0000-0000-000000000000}"/>
  <bookViews>
    <workbookView xWindow="-108" yWindow="-108" windowWidth="23256" windowHeight="12456" activeTab="1" xr2:uid="{D26EA571-6CFD-4AFA-9DC3-CFCB85777E73}"/>
  </bookViews>
  <sheets>
    <sheet name="Data" sheetId="2" r:id="rId1"/>
    <sheet name="Result" sheetId="8" r:id="rId2"/>
  </sheets>
  <definedNames>
    <definedName name="ExternalData_1" localSheetId="0" hidden="1">Data!$A$1:$S$201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8" l="1" a="1"/>
  <c r="M9" i="8" s="1"/>
  <c r="M10" i="8" a="1"/>
  <c r="M10" i="8" s="1"/>
  <c r="M11" i="8" a="1"/>
  <c r="M11" i="8" s="1"/>
  <c r="M12" i="8" a="1"/>
  <c r="M12" i="8" s="1"/>
  <c r="M8" i="8" a="1"/>
  <c r="M8" i="8" s="1"/>
  <c r="L9" i="8" a="1"/>
  <c r="L9" i="8" s="1"/>
  <c r="L10" i="8" a="1"/>
  <c r="L10" i="8" s="1"/>
  <c r="L11" i="8" a="1"/>
  <c r="L11" i="8" s="1"/>
  <c r="L12" i="8" a="1"/>
  <c r="L12" i="8" s="1"/>
  <c r="L8" i="8" a="1"/>
  <c r="L8" i="8" s="1"/>
  <c r="H9" i="8" a="1"/>
  <c r="H9" i="8" s="1"/>
  <c r="H10" i="8" a="1"/>
  <c r="H10" i="8" s="1"/>
  <c r="H11" i="8" a="1"/>
  <c r="H11" i="8" s="1"/>
  <c r="H12" i="8" a="1"/>
  <c r="H12" i="8" s="1"/>
  <c r="H8" i="8" a="1"/>
  <c r="H8" i="8" s="1"/>
  <c r="G9" i="8" a="1"/>
  <c r="G9" i="8" s="1"/>
  <c r="G10" i="8" a="1"/>
  <c r="G10" i="8" s="1"/>
  <c r="G11" i="8" a="1"/>
  <c r="G11" i="8" s="1"/>
  <c r="G12" i="8" a="1"/>
  <c r="G12" i="8" s="1"/>
  <c r="G8" i="8" a="1"/>
  <c r="G8" i="8" s="1"/>
  <c r="C9" i="8" a="1"/>
  <c r="C9" i="8" s="1"/>
  <c r="C10" i="8" a="1"/>
  <c r="C10" i="8" s="1"/>
  <c r="C11" i="8" a="1"/>
  <c r="C11" i="8" s="1"/>
  <c r="C12" i="8" a="1"/>
  <c r="C12" i="8" s="1"/>
  <c r="C8" i="8" a="1"/>
  <c r="C8" i="8" s="1"/>
  <c r="B9" i="8" a="1"/>
  <c r="B9" i="8" s="1"/>
  <c r="B10" i="8" a="1"/>
  <c r="B10" i="8" s="1"/>
  <c r="B11" i="8" a="1"/>
  <c r="B11" i="8" s="1"/>
  <c r="B12" i="8" a="1"/>
  <c r="B12" i="8" s="1"/>
  <c r="B8" i="8" a="1"/>
  <c r="B8" i="8" s="1"/>
  <c r="AH2" i="2"/>
  <c r="AH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162" i="2"/>
  <c r="AH163" i="2"/>
  <c r="AH164" i="2"/>
  <c r="AH165" i="2"/>
  <c r="AH166" i="2"/>
  <c r="AH167" i="2"/>
  <c r="AH168" i="2"/>
  <c r="AH169" i="2"/>
  <c r="AH170" i="2"/>
  <c r="AH171" i="2"/>
  <c r="AH172" i="2"/>
  <c r="AH173" i="2"/>
  <c r="AH174" i="2"/>
  <c r="AH175" i="2"/>
  <c r="AH176" i="2"/>
  <c r="AH177" i="2"/>
  <c r="AH178" i="2"/>
  <c r="AH179" i="2"/>
  <c r="AH180" i="2"/>
  <c r="AH181" i="2"/>
  <c r="AH182" i="2"/>
  <c r="AH183" i="2"/>
  <c r="AH184" i="2"/>
  <c r="AH185" i="2"/>
  <c r="AH186" i="2"/>
  <c r="AH187" i="2"/>
  <c r="AH188" i="2"/>
  <c r="AH189" i="2"/>
  <c r="AH191" i="2"/>
  <c r="AH190" i="2"/>
  <c r="AH192" i="2"/>
  <c r="AH193" i="2"/>
  <c r="AH194" i="2"/>
  <c r="AH195" i="2"/>
  <c r="AH196" i="2"/>
  <c r="AH197" i="2"/>
  <c r="AH198" i="2"/>
  <c r="AH199" i="2"/>
  <c r="AH200" i="2"/>
  <c r="AH201" i="2"/>
  <c r="AF2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AF99" i="2"/>
  <c r="AF100" i="2"/>
  <c r="AF101" i="2"/>
  <c r="AF102" i="2"/>
  <c r="AF103" i="2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6" i="2"/>
  <c r="AF117" i="2"/>
  <c r="AF118" i="2"/>
  <c r="AF119" i="2"/>
  <c r="AF120" i="2"/>
  <c r="AF121" i="2"/>
  <c r="AF122" i="2"/>
  <c r="AF123" i="2"/>
  <c r="AF124" i="2"/>
  <c r="AF125" i="2"/>
  <c r="AF126" i="2"/>
  <c r="AF127" i="2"/>
  <c r="AF128" i="2"/>
  <c r="AF129" i="2"/>
  <c r="AF130" i="2"/>
  <c r="AF131" i="2"/>
  <c r="AF132" i="2"/>
  <c r="AF133" i="2"/>
  <c r="AF134" i="2"/>
  <c r="AF135" i="2"/>
  <c r="AF136" i="2"/>
  <c r="AF137" i="2"/>
  <c r="AF138" i="2"/>
  <c r="AF139" i="2"/>
  <c r="AF140" i="2"/>
  <c r="AF141" i="2"/>
  <c r="AF142" i="2"/>
  <c r="AF143" i="2"/>
  <c r="AF144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0" i="2"/>
  <c r="AF161" i="2"/>
  <c r="AF162" i="2"/>
  <c r="AF163" i="2"/>
  <c r="AF164" i="2"/>
  <c r="AF165" i="2"/>
  <c r="AF166" i="2"/>
  <c r="AF167" i="2"/>
  <c r="AF168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188" i="2"/>
  <c r="AF189" i="2"/>
  <c r="AF191" i="2"/>
  <c r="AF190" i="2"/>
  <c r="AF192" i="2"/>
  <c r="AF193" i="2"/>
  <c r="AF194" i="2"/>
  <c r="AF195" i="2"/>
  <c r="AF196" i="2"/>
  <c r="AF197" i="2"/>
  <c r="AF198" i="2"/>
  <c r="AF199" i="2"/>
  <c r="AF200" i="2"/>
  <c r="AF201" i="2"/>
  <c r="AD2" i="2"/>
  <c r="AE2" i="2" s="1"/>
  <c r="AD3" i="2"/>
  <c r="AE3" i="2" s="1"/>
  <c r="AD4" i="2"/>
  <c r="AE4" i="2" s="1"/>
  <c r="AD5" i="2"/>
  <c r="AE5" i="2" s="1"/>
  <c r="AD6" i="2"/>
  <c r="AE6" i="2" s="1"/>
  <c r="AD7" i="2"/>
  <c r="AE7" i="2" s="1"/>
  <c r="AD8" i="2"/>
  <c r="AE8" i="2" s="1"/>
  <c r="AD9" i="2"/>
  <c r="AE9" i="2" s="1"/>
  <c r="AD10" i="2"/>
  <c r="AE10" i="2" s="1"/>
  <c r="AD11" i="2"/>
  <c r="AE11" i="2" s="1"/>
  <c r="AD12" i="2"/>
  <c r="AE12" i="2" s="1"/>
  <c r="AD13" i="2"/>
  <c r="AE13" i="2" s="1"/>
  <c r="AD14" i="2"/>
  <c r="AE14" i="2" s="1"/>
  <c r="AD15" i="2"/>
  <c r="AE15" i="2" s="1"/>
  <c r="AD16" i="2"/>
  <c r="AE16" i="2" s="1"/>
  <c r="AD17" i="2"/>
  <c r="AE17" i="2" s="1"/>
  <c r="AD18" i="2"/>
  <c r="AE18" i="2" s="1"/>
  <c r="AD19" i="2"/>
  <c r="AE19" i="2" s="1"/>
  <c r="AD20" i="2"/>
  <c r="AE20" i="2" s="1"/>
  <c r="AD21" i="2"/>
  <c r="AE21" i="2" s="1"/>
  <c r="AD22" i="2"/>
  <c r="AE22" i="2" s="1"/>
  <c r="AD23" i="2"/>
  <c r="AE23" i="2" s="1"/>
  <c r="AD24" i="2"/>
  <c r="AE24" i="2" s="1"/>
  <c r="AD25" i="2"/>
  <c r="AE25" i="2" s="1"/>
  <c r="AD26" i="2"/>
  <c r="AE26" i="2" s="1"/>
  <c r="AD27" i="2"/>
  <c r="AE27" i="2" s="1"/>
  <c r="AD28" i="2"/>
  <c r="AE28" i="2" s="1"/>
  <c r="AD29" i="2"/>
  <c r="AE29" i="2" s="1"/>
  <c r="AD30" i="2"/>
  <c r="AE30" i="2" s="1"/>
  <c r="AD31" i="2"/>
  <c r="AE31" i="2" s="1"/>
  <c r="AD32" i="2"/>
  <c r="AE32" i="2" s="1"/>
  <c r="AD33" i="2"/>
  <c r="AE33" i="2" s="1"/>
  <c r="AE34" i="2"/>
  <c r="AD35" i="2"/>
  <c r="AE35" i="2" s="1"/>
  <c r="AD36" i="2"/>
  <c r="AE36" i="2" s="1"/>
  <c r="AD37" i="2"/>
  <c r="AE37" i="2" s="1"/>
  <c r="AD38" i="2"/>
  <c r="AE38" i="2" s="1"/>
  <c r="AD39" i="2"/>
  <c r="AE39" i="2" s="1"/>
  <c r="AD40" i="2"/>
  <c r="AE40" i="2" s="1"/>
  <c r="AD41" i="2"/>
  <c r="AE41" i="2" s="1"/>
  <c r="AD42" i="2"/>
  <c r="AE42" i="2" s="1"/>
  <c r="AD43" i="2"/>
  <c r="AE43" i="2" s="1"/>
  <c r="AD44" i="2"/>
  <c r="AE44" i="2" s="1"/>
  <c r="AD45" i="2"/>
  <c r="AE45" i="2" s="1"/>
  <c r="AD46" i="2"/>
  <c r="AE46" i="2" s="1"/>
  <c r="AD47" i="2"/>
  <c r="AE47" i="2" s="1"/>
  <c r="AD48" i="2"/>
  <c r="AE48" i="2" s="1"/>
  <c r="AD49" i="2"/>
  <c r="AE49" i="2" s="1"/>
  <c r="AD50" i="2"/>
  <c r="AE50" i="2" s="1"/>
  <c r="AD51" i="2"/>
  <c r="AE51" i="2" s="1"/>
  <c r="AD52" i="2"/>
  <c r="AE52" i="2" s="1"/>
  <c r="AD53" i="2"/>
  <c r="AE53" i="2" s="1"/>
  <c r="AD54" i="2"/>
  <c r="AE54" i="2" s="1"/>
  <c r="AD55" i="2"/>
  <c r="AE55" i="2" s="1"/>
  <c r="AD56" i="2"/>
  <c r="AE56" i="2" s="1"/>
  <c r="AD57" i="2"/>
  <c r="AE57" i="2" s="1"/>
  <c r="AD58" i="2"/>
  <c r="AE58" i="2" s="1"/>
  <c r="AD59" i="2"/>
  <c r="AE59" i="2" s="1"/>
  <c r="AD60" i="2"/>
  <c r="AE60" i="2" s="1"/>
  <c r="AD61" i="2"/>
  <c r="AE61" i="2" s="1"/>
  <c r="AD62" i="2"/>
  <c r="AE62" i="2" s="1"/>
  <c r="AD63" i="2"/>
  <c r="AE63" i="2" s="1"/>
  <c r="AD64" i="2"/>
  <c r="AE64" i="2" s="1"/>
  <c r="AD65" i="2"/>
  <c r="AE65" i="2" s="1"/>
  <c r="AD66" i="2"/>
  <c r="AE66" i="2" s="1"/>
  <c r="AD67" i="2"/>
  <c r="AE67" i="2" s="1"/>
  <c r="AD68" i="2"/>
  <c r="AE68" i="2" s="1"/>
  <c r="AD69" i="2"/>
  <c r="AE69" i="2" s="1"/>
  <c r="AD70" i="2"/>
  <c r="AE70" i="2" s="1"/>
  <c r="AD71" i="2"/>
  <c r="AE71" i="2" s="1"/>
  <c r="AD72" i="2"/>
  <c r="AE72" i="2" s="1"/>
  <c r="AD73" i="2"/>
  <c r="AE73" i="2" s="1"/>
  <c r="AD74" i="2"/>
  <c r="AE74" i="2" s="1"/>
  <c r="AD75" i="2"/>
  <c r="AE75" i="2" s="1"/>
  <c r="AD76" i="2"/>
  <c r="AE76" i="2" s="1"/>
  <c r="AD77" i="2"/>
  <c r="AE77" i="2" s="1"/>
  <c r="AD78" i="2"/>
  <c r="AE78" i="2" s="1"/>
  <c r="AD79" i="2"/>
  <c r="AE79" i="2" s="1"/>
  <c r="AD80" i="2"/>
  <c r="AE80" i="2" s="1"/>
  <c r="AD81" i="2"/>
  <c r="AE81" i="2" s="1"/>
  <c r="AD82" i="2"/>
  <c r="AE82" i="2" s="1"/>
  <c r="AD83" i="2"/>
  <c r="AE83" i="2" s="1"/>
  <c r="AD84" i="2"/>
  <c r="AE84" i="2" s="1"/>
  <c r="AD85" i="2"/>
  <c r="AE85" i="2" s="1"/>
  <c r="AD86" i="2"/>
  <c r="AE86" i="2" s="1"/>
  <c r="AD87" i="2"/>
  <c r="AE87" i="2" s="1"/>
  <c r="AD88" i="2"/>
  <c r="AE88" i="2" s="1"/>
  <c r="AD89" i="2"/>
  <c r="AE89" i="2" s="1"/>
  <c r="AD90" i="2"/>
  <c r="AE90" i="2" s="1"/>
  <c r="AD91" i="2"/>
  <c r="AE91" i="2" s="1"/>
  <c r="AD92" i="2"/>
  <c r="AE92" i="2" s="1"/>
  <c r="AD93" i="2"/>
  <c r="AE93" i="2" s="1"/>
  <c r="AD94" i="2"/>
  <c r="AE94" i="2" s="1"/>
  <c r="AD95" i="2"/>
  <c r="AE95" i="2" s="1"/>
  <c r="AD96" i="2"/>
  <c r="AE96" i="2" s="1"/>
  <c r="AD97" i="2"/>
  <c r="AE97" i="2" s="1"/>
  <c r="AD98" i="2"/>
  <c r="AE98" i="2" s="1"/>
  <c r="AD99" i="2"/>
  <c r="AE99" i="2" s="1"/>
  <c r="AD100" i="2"/>
  <c r="AE100" i="2" s="1"/>
  <c r="AD101" i="2"/>
  <c r="AE101" i="2" s="1"/>
  <c r="AD102" i="2"/>
  <c r="AE102" i="2" s="1"/>
  <c r="AD103" i="2"/>
  <c r="AE103" i="2" s="1"/>
  <c r="AD104" i="2"/>
  <c r="AE104" i="2" s="1"/>
  <c r="AD105" i="2"/>
  <c r="AE105" i="2" s="1"/>
  <c r="AD106" i="2"/>
  <c r="AE106" i="2" s="1"/>
  <c r="AD107" i="2"/>
  <c r="AE107" i="2" s="1"/>
  <c r="AD108" i="2"/>
  <c r="AE108" i="2" s="1"/>
  <c r="AD109" i="2"/>
  <c r="AE109" i="2" s="1"/>
  <c r="AD110" i="2"/>
  <c r="AE110" i="2" s="1"/>
  <c r="AD111" i="2"/>
  <c r="AE111" i="2" s="1"/>
  <c r="AD112" i="2"/>
  <c r="AE112" i="2" s="1"/>
  <c r="AD113" i="2"/>
  <c r="AE113" i="2" s="1"/>
  <c r="AD114" i="2"/>
  <c r="AE114" i="2" s="1"/>
  <c r="AD115" i="2"/>
  <c r="AE115" i="2" s="1"/>
  <c r="AD116" i="2"/>
  <c r="AE116" i="2" s="1"/>
  <c r="AD117" i="2"/>
  <c r="AE117" i="2" s="1"/>
  <c r="AD118" i="2"/>
  <c r="AE118" i="2" s="1"/>
  <c r="AD119" i="2"/>
  <c r="AE119" i="2" s="1"/>
  <c r="AD120" i="2"/>
  <c r="AE120" i="2" s="1"/>
  <c r="AD121" i="2"/>
  <c r="AE121" i="2" s="1"/>
  <c r="AD122" i="2"/>
  <c r="AE122" i="2" s="1"/>
  <c r="AD123" i="2"/>
  <c r="AE123" i="2" s="1"/>
  <c r="AD124" i="2"/>
  <c r="AE124" i="2" s="1"/>
  <c r="AD125" i="2"/>
  <c r="AE125" i="2" s="1"/>
  <c r="AD126" i="2"/>
  <c r="AE126" i="2" s="1"/>
  <c r="AD127" i="2"/>
  <c r="AE127" i="2" s="1"/>
  <c r="AD128" i="2"/>
  <c r="AE128" i="2" s="1"/>
  <c r="AD129" i="2"/>
  <c r="AE129" i="2" s="1"/>
  <c r="AD130" i="2"/>
  <c r="AE130" i="2" s="1"/>
  <c r="AD131" i="2"/>
  <c r="AE131" i="2" s="1"/>
  <c r="AD132" i="2"/>
  <c r="AE132" i="2" s="1"/>
  <c r="AD133" i="2"/>
  <c r="AE133" i="2" s="1"/>
  <c r="AD134" i="2"/>
  <c r="AE134" i="2" s="1"/>
  <c r="AD135" i="2"/>
  <c r="AE135" i="2" s="1"/>
  <c r="AD136" i="2"/>
  <c r="AE136" i="2" s="1"/>
  <c r="AD137" i="2"/>
  <c r="AE137" i="2" s="1"/>
  <c r="AD138" i="2"/>
  <c r="AE138" i="2" s="1"/>
  <c r="AD139" i="2"/>
  <c r="AE139" i="2" s="1"/>
  <c r="AD140" i="2"/>
  <c r="AE140" i="2" s="1"/>
  <c r="AD141" i="2"/>
  <c r="AE141" i="2" s="1"/>
  <c r="AD142" i="2"/>
  <c r="AE142" i="2" s="1"/>
  <c r="AD143" i="2"/>
  <c r="AE143" i="2" s="1"/>
  <c r="AD144" i="2"/>
  <c r="AE144" i="2" s="1"/>
  <c r="AD145" i="2"/>
  <c r="AE145" i="2" s="1"/>
  <c r="AD146" i="2"/>
  <c r="AE146" i="2" s="1"/>
  <c r="AD147" i="2"/>
  <c r="AE147" i="2" s="1"/>
  <c r="AD148" i="2"/>
  <c r="AE148" i="2" s="1"/>
  <c r="AD149" i="2"/>
  <c r="AE149" i="2" s="1"/>
  <c r="AD150" i="2"/>
  <c r="AE150" i="2" s="1"/>
  <c r="AD151" i="2"/>
  <c r="AE151" i="2" s="1"/>
  <c r="AD152" i="2"/>
  <c r="AE152" i="2" s="1"/>
  <c r="AD153" i="2"/>
  <c r="AE153" i="2" s="1"/>
  <c r="AD154" i="2"/>
  <c r="AE154" i="2" s="1"/>
  <c r="AD155" i="2"/>
  <c r="AE155" i="2" s="1"/>
  <c r="AD156" i="2"/>
  <c r="AE156" i="2" s="1"/>
  <c r="AD157" i="2"/>
  <c r="AE157" i="2" s="1"/>
  <c r="AD158" i="2"/>
  <c r="AE158" i="2" s="1"/>
  <c r="AD159" i="2"/>
  <c r="AE159" i="2" s="1"/>
  <c r="AD160" i="2"/>
  <c r="AE160" i="2" s="1"/>
  <c r="AD161" i="2"/>
  <c r="AE161" i="2" s="1"/>
  <c r="AD162" i="2"/>
  <c r="AE162" i="2" s="1"/>
  <c r="AD163" i="2"/>
  <c r="AE163" i="2" s="1"/>
  <c r="AD164" i="2"/>
  <c r="AE164" i="2" s="1"/>
  <c r="AD165" i="2"/>
  <c r="AE165" i="2" s="1"/>
  <c r="AD166" i="2"/>
  <c r="AE166" i="2" s="1"/>
  <c r="AD167" i="2"/>
  <c r="AE167" i="2" s="1"/>
  <c r="AD168" i="2"/>
  <c r="AE168" i="2" s="1"/>
  <c r="AD169" i="2"/>
  <c r="AE169" i="2" s="1"/>
  <c r="AD170" i="2"/>
  <c r="AE170" i="2" s="1"/>
  <c r="AD171" i="2"/>
  <c r="AE171" i="2" s="1"/>
  <c r="AD172" i="2"/>
  <c r="AE172" i="2" s="1"/>
  <c r="AD173" i="2"/>
  <c r="AE173" i="2" s="1"/>
  <c r="AD174" i="2"/>
  <c r="AE174" i="2" s="1"/>
  <c r="AD175" i="2"/>
  <c r="AE175" i="2" s="1"/>
  <c r="AD176" i="2"/>
  <c r="AE176" i="2" s="1"/>
  <c r="AD177" i="2"/>
  <c r="AE177" i="2" s="1"/>
  <c r="AD178" i="2"/>
  <c r="AE178" i="2" s="1"/>
  <c r="AD179" i="2"/>
  <c r="AE179" i="2" s="1"/>
  <c r="AD180" i="2"/>
  <c r="AE180" i="2" s="1"/>
  <c r="AD181" i="2"/>
  <c r="AE181" i="2" s="1"/>
  <c r="AD182" i="2"/>
  <c r="AE182" i="2" s="1"/>
  <c r="AD183" i="2"/>
  <c r="AE183" i="2" s="1"/>
  <c r="AD184" i="2"/>
  <c r="AE184" i="2" s="1"/>
  <c r="AD185" i="2"/>
  <c r="AE185" i="2" s="1"/>
  <c r="AD186" i="2"/>
  <c r="AE186" i="2" s="1"/>
  <c r="AD187" i="2"/>
  <c r="AE187" i="2" s="1"/>
  <c r="AD188" i="2"/>
  <c r="AE188" i="2" s="1"/>
  <c r="AD189" i="2"/>
  <c r="AE189" i="2" s="1"/>
  <c r="AD191" i="2"/>
  <c r="AE191" i="2" s="1"/>
  <c r="AD190" i="2"/>
  <c r="AE190" i="2" s="1"/>
  <c r="AD192" i="2"/>
  <c r="AE192" i="2" s="1"/>
  <c r="AD193" i="2"/>
  <c r="AE193" i="2" s="1"/>
  <c r="AD194" i="2"/>
  <c r="AE194" i="2" s="1"/>
  <c r="AD195" i="2"/>
  <c r="AE195" i="2" s="1"/>
  <c r="AD196" i="2"/>
  <c r="AE196" i="2" s="1"/>
  <c r="AD197" i="2"/>
  <c r="AE197" i="2" s="1"/>
  <c r="AD198" i="2"/>
  <c r="AE198" i="2" s="1"/>
  <c r="AD199" i="2"/>
  <c r="AE199" i="2" s="1"/>
  <c r="AD200" i="2"/>
  <c r="AE200" i="2" s="1"/>
  <c r="AD201" i="2"/>
  <c r="AE201" i="2" s="1"/>
  <c r="AB2" i="2"/>
  <c r="AB4" i="2"/>
  <c r="AB5" i="2"/>
  <c r="AB6" i="2"/>
  <c r="AB7" i="2"/>
  <c r="AB8" i="2"/>
  <c r="AB9" i="2"/>
  <c r="AB10" i="2"/>
  <c r="AB11" i="2"/>
  <c r="AB17" i="2"/>
  <c r="AB18" i="2"/>
  <c r="AB22" i="2"/>
  <c r="AB23" i="2"/>
  <c r="AB25" i="2"/>
  <c r="AB29" i="2"/>
  <c r="AB30" i="2"/>
  <c r="AB31" i="2"/>
  <c r="AB32" i="2"/>
  <c r="AB34" i="2"/>
  <c r="AB35" i="2"/>
  <c r="AB36" i="2"/>
  <c r="AB37" i="2"/>
  <c r="AB38" i="2"/>
  <c r="AB39" i="2"/>
  <c r="AB41" i="2"/>
  <c r="AB44" i="2"/>
  <c r="AB45" i="2"/>
  <c r="AB48" i="2"/>
  <c r="AB55" i="2"/>
  <c r="AB56" i="2"/>
  <c r="AB57" i="2"/>
  <c r="AB59" i="2"/>
  <c r="AB61" i="2"/>
  <c r="AB63" i="2"/>
  <c r="AB64" i="2"/>
  <c r="AB65" i="2"/>
  <c r="AB68" i="2"/>
  <c r="AB71" i="2"/>
  <c r="AB74" i="2"/>
  <c r="AB75" i="2"/>
  <c r="AB76" i="2"/>
  <c r="AB77" i="2"/>
  <c r="AB80" i="2"/>
  <c r="AB86" i="2"/>
  <c r="AB87" i="2"/>
  <c r="AB89" i="2"/>
  <c r="AB90" i="2"/>
  <c r="AB92" i="2"/>
  <c r="AB94" i="2"/>
  <c r="AB99" i="2"/>
  <c r="AB101" i="2"/>
  <c r="AB102" i="2"/>
  <c r="AB103" i="2"/>
  <c r="AB104" i="2"/>
  <c r="AB105" i="2"/>
  <c r="AB106" i="2"/>
  <c r="AB108" i="2"/>
  <c r="AB109" i="2"/>
  <c r="AB110" i="2"/>
  <c r="AB111" i="2"/>
  <c r="AB112" i="2"/>
  <c r="AB113" i="2"/>
  <c r="AB114" i="2"/>
  <c r="AB117" i="2"/>
  <c r="AB118" i="2"/>
  <c r="AB119" i="2"/>
  <c r="AB123" i="2"/>
  <c r="AB125" i="2"/>
  <c r="AB126" i="2"/>
  <c r="AB128" i="2"/>
  <c r="AB130" i="2"/>
  <c r="AB132" i="2"/>
  <c r="AB133" i="2"/>
  <c r="AB134" i="2"/>
  <c r="AB137" i="2"/>
  <c r="AB138" i="2"/>
  <c r="AB140" i="2"/>
  <c r="AB141" i="2"/>
  <c r="AB142" i="2"/>
  <c r="AB144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9" i="2"/>
  <c r="AB160" i="2"/>
  <c r="AB163" i="2"/>
  <c r="AB164" i="2"/>
  <c r="AB166" i="2"/>
  <c r="AB169" i="2"/>
  <c r="AB171" i="2"/>
  <c r="AB172" i="2"/>
  <c r="AB174" i="2"/>
  <c r="AB175" i="2"/>
  <c r="AB176" i="2"/>
  <c r="AB178" i="2"/>
  <c r="AB179" i="2"/>
  <c r="AB180" i="2"/>
  <c r="AB182" i="2"/>
  <c r="AB183" i="2"/>
  <c r="AB186" i="2"/>
  <c r="AB187" i="2"/>
  <c r="AB191" i="2"/>
  <c r="AB190" i="2"/>
  <c r="AB197" i="2"/>
  <c r="AB198" i="2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1" i="2"/>
  <c r="AA190" i="2"/>
  <c r="AA192" i="2"/>
  <c r="AA193" i="2"/>
  <c r="AA194" i="2"/>
  <c r="AA195" i="2"/>
  <c r="AA196" i="2"/>
  <c r="AA197" i="2"/>
  <c r="AA198" i="2"/>
  <c r="AA199" i="2"/>
  <c r="AA200" i="2"/>
  <c r="AA201" i="2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1" i="2"/>
  <c r="Z190" i="2"/>
  <c r="Z192" i="2"/>
  <c r="Z193" i="2"/>
  <c r="Z194" i="2"/>
  <c r="Z195" i="2"/>
  <c r="Z196" i="2"/>
  <c r="Z197" i="2"/>
  <c r="Z198" i="2"/>
  <c r="Z199" i="2"/>
  <c r="Z200" i="2"/>
  <c r="Z201" i="2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1" i="2"/>
  <c r="Y190" i="2"/>
  <c r="Y192" i="2"/>
  <c r="Y193" i="2"/>
  <c r="Y194" i="2"/>
  <c r="Y195" i="2"/>
  <c r="Y196" i="2"/>
  <c r="Y197" i="2"/>
  <c r="Y198" i="2"/>
  <c r="Y199" i="2"/>
  <c r="Y200" i="2"/>
  <c r="Y201" i="2"/>
  <c r="X6" i="2"/>
  <c r="AC6" i="2" s="1"/>
  <c r="X8" i="2"/>
  <c r="AC8" i="2" s="1"/>
  <c r="X14" i="2"/>
  <c r="AC14" i="2" s="1"/>
  <c r="X15" i="2"/>
  <c r="AC15" i="2" s="1"/>
  <c r="X16" i="2"/>
  <c r="AC16" i="2" s="1"/>
  <c r="X21" i="2"/>
  <c r="AC21" i="2" s="1"/>
  <c r="X22" i="2"/>
  <c r="AC22" i="2" s="1"/>
  <c r="X24" i="2"/>
  <c r="AC24" i="2" s="1"/>
  <c r="X25" i="2"/>
  <c r="AC25" i="2" s="1"/>
  <c r="X30" i="2"/>
  <c r="AC30" i="2" s="1"/>
  <c r="X31" i="2"/>
  <c r="AC31" i="2" s="1"/>
  <c r="X32" i="2"/>
  <c r="AC32" i="2" s="1"/>
  <c r="X33" i="2"/>
  <c r="AC33" i="2" s="1"/>
  <c r="X35" i="2"/>
  <c r="AC35" i="2" s="1"/>
  <c r="X42" i="2"/>
  <c r="AC42" i="2" s="1"/>
  <c r="X43" i="2"/>
  <c r="AC43" i="2" s="1"/>
  <c r="X45" i="2"/>
  <c r="AC45" i="2" s="1"/>
  <c r="X46" i="2"/>
  <c r="AC46" i="2" s="1"/>
  <c r="X49" i="2"/>
  <c r="AC49" i="2" s="1"/>
  <c r="X50" i="2"/>
  <c r="AC50" i="2" s="1"/>
  <c r="X54" i="2"/>
  <c r="AC54" i="2" s="1"/>
  <c r="X57" i="2"/>
  <c r="AC57" i="2" s="1"/>
  <c r="X60" i="2"/>
  <c r="AC60" i="2" s="1"/>
  <c r="X61" i="2"/>
  <c r="AC61" i="2" s="1"/>
  <c r="X62" i="2"/>
  <c r="AC62" i="2" s="1"/>
  <c r="X63" i="2"/>
  <c r="AC63" i="2" s="1"/>
  <c r="X66" i="2"/>
  <c r="AC66" i="2" s="1"/>
  <c r="X67" i="2"/>
  <c r="AC67" i="2" s="1"/>
  <c r="X68" i="2"/>
  <c r="AC68" i="2" s="1"/>
  <c r="X69" i="2"/>
  <c r="AC69" i="2" s="1"/>
  <c r="X70" i="2"/>
  <c r="AC70" i="2" s="1"/>
  <c r="X71" i="2"/>
  <c r="AC71" i="2" s="1"/>
  <c r="X73" i="2"/>
  <c r="AC73" i="2" s="1"/>
  <c r="X76" i="2"/>
  <c r="AC76" i="2" s="1"/>
  <c r="X77" i="2"/>
  <c r="AC77" i="2" s="1"/>
  <c r="X79" i="2"/>
  <c r="AC79" i="2" s="1"/>
  <c r="X80" i="2"/>
  <c r="AC80" i="2" s="1"/>
  <c r="X81" i="2"/>
  <c r="AC81" i="2" s="1"/>
  <c r="X84" i="2"/>
  <c r="AC84" i="2" s="1"/>
  <c r="X85" i="2"/>
  <c r="AC85" i="2" s="1"/>
  <c r="X87" i="2"/>
  <c r="AC87" i="2" s="1"/>
  <c r="X89" i="2"/>
  <c r="AC89" i="2" s="1"/>
  <c r="X92" i="2"/>
  <c r="AC92" i="2" s="1"/>
  <c r="X95" i="2"/>
  <c r="AC95" i="2" s="1"/>
  <c r="X96" i="2"/>
  <c r="AC96" i="2" s="1"/>
  <c r="X98" i="2"/>
  <c r="AC98" i="2" s="1"/>
  <c r="X99" i="2"/>
  <c r="AC99" i="2" s="1"/>
  <c r="X101" i="2"/>
  <c r="AC101" i="2" s="1"/>
  <c r="X103" i="2"/>
  <c r="AC103" i="2" s="1"/>
  <c r="X105" i="2"/>
  <c r="AC105" i="2" s="1"/>
  <c r="X106" i="2"/>
  <c r="AC106" i="2" s="1"/>
  <c r="X107" i="2"/>
  <c r="AC107" i="2" s="1"/>
  <c r="X108" i="2"/>
  <c r="AC108" i="2" s="1"/>
  <c r="X109" i="2"/>
  <c r="AC109" i="2" s="1"/>
  <c r="X112" i="2"/>
  <c r="AC112" i="2" s="1"/>
  <c r="X117" i="2"/>
  <c r="AC117" i="2" s="1"/>
  <c r="X122" i="2"/>
  <c r="AC122" i="2" s="1"/>
  <c r="X125" i="2"/>
  <c r="AC125" i="2" s="1"/>
  <c r="X126" i="2"/>
  <c r="AC126" i="2" s="1"/>
  <c r="X130" i="2"/>
  <c r="AC130" i="2" s="1"/>
  <c r="X132" i="2"/>
  <c r="AC132" i="2" s="1"/>
  <c r="X138" i="2"/>
  <c r="AC138" i="2" s="1"/>
  <c r="X144" i="2"/>
  <c r="AC144" i="2" s="1"/>
  <c r="X145" i="2"/>
  <c r="AC145" i="2" s="1"/>
  <c r="X146" i="2"/>
  <c r="AC146" i="2" s="1"/>
  <c r="X150" i="2"/>
  <c r="AC150" i="2" s="1"/>
  <c r="X151" i="2"/>
  <c r="AC151" i="2" s="1"/>
  <c r="X158" i="2"/>
  <c r="AC158" i="2" s="1"/>
  <c r="X161" i="2"/>
  <c r="AC161" i="2" s="1"/>
  <c r="X162" i="2"/>
  <c r="AC162" i="2" s="1"/>
  <c r="X173" i="2"/>
  <c r="AC173" i="2" s="1"/>
  <c r="X175" i="2"/>
  <c r="AC175" i="2" s="1"/>
  <c r="X177" i="2"/>
  <c r="AC177" i="2" s="1"/>
  <c r="X185" i="2"/>
  <c r="AC185" i="2" s="1"/>
  <c r="X188" i="2"/>
  <c r="AC188" i="2" s="1"/>
  <c r="X189" i="2"/>
  <c r="AC189" i="2" s="1"/>
  <c r="X192" i="2"/>
  <c r="AC192" i="2" s="1"/>
  <c r="X195" i="2"/>
  <c r="AC195" i="2" s="1"/>
  <c r="X197" i="2"/>
  <c r="AC197" i="2" s="1"/>
  <c r="X199" i="2"/>
  <c r="AC199" i="2" s="1"/>
  <c r="X200" i="2"/>
  <c r="AC200" i="2" s="1"/>
  <c r="X201" i="2"/>
  <c r="AC201" i="2" s="1"/>
  <c r="W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1" i="2"/>
  <c r="W190" i="2"/>
  <c r="W192" i="2"/>
  <c r="W193" i="2"/>
  <c r="W194" i="2"/>
  <c r="W195" i="2"/>
  <c r="W196" i="2"/>
  <c r="W197" i="2"/>
  <c r="W198" i="2"/>
  <c r="W199" i="2"/>
  <c r="W200" i="2"/>
  <c r="W20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1" i="2"/>
  <c r="V190" i="2"/>
  <c r="V192" i="2"/>
  <c r="V193" i="2"/>
  <c r="V194" i="2"/>
  <c r="V195" i="2"/>
  <c r="V196" i="2"/>
  <c r="V197" i="2"/>
  <c r="V198" i="2"/>
  <c r="V199" i="2"/>
  <c r="V200" i="2"/>
  <c r="V201" i="2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1" i="2"/>
  <c r="U190" i="2"/>
  <c r="U192" i="2"/>
  <c r="U193" i="2"/>
  <c r="U194" i="2"/>
  <c r="U195" i="2"/>
  <c r="U196" i="2"/>
  <c r="U197" i="2"/>
  <c r="U198" i="2"/>
  <c r="U199" i="2"/>
  <c r="U200" i="2"/>
  <c r="U20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1" i="2"/>
  <c r="T190" i="2"/>
  <c r="T192" i="2"/>
  <c r="T193" i="2"/>
  <c r="T194" i="2"/>
  <c r="T195" i="2"/>
  <c r="T196" i="2"/>
  <c r="T197" i="2"/>
  <c r="T198" i="2"/>
  <c r="T199" i="2"/>
  <c r="T200" i="2"/>
  <c r="T201" i="2"/>
  <c r="AG16" i="2" l="1"/>
  <c r="AG145" i="2"/>
  <c r="AI145" i="2" s="1"/>
  <c r="AG109" i="2"/>
  <c r="AI109" i="2" s="1"/>
  <c r="AG46" i="2"/>
  <c r="AI46" i="2" s="1"/>
  <c r="AG106" i="2"/>
  <c r="AI106" i="2" s="1"/>
  <c r="AI16" i="2"/>
  <c r="AG130" i="2"/>
  <c r="AI130" i="2" s="1"/>
  <c r="AG49" i="2"/>
  <c r="AI49" i="2" s="1"/>
  <c r="AG25" i="2"/>
  <c r="AI25" i="2" s="1"/>
  <c r="AG22" i="2"/>
  <c r="AI22" i="2" s="1"/>
  <c r="AG112" i="2"/>
  <c r="AI112" i="2" s="1"/>
  <c r="AG85" i="2"/>
  <c r="AI85" i="2" s="1"/>
  <c r="AG76" i="2"/>
  <c r="AI76" i="2" s="1"/>
  <c r="AG73" i="2"/>
  <c r="AI73" i="2" s="1"/>
  <c r="AG70" i="2"/>
  <c r="AI70" i="2" s="1"/>
  <c r="AG61" i="2"/>
  <c r="AI61" i="2" s="1"/>
  <c r="AG192" i="2"/>
  <c r="AI192" i="2" s="1"/>
  <c r="AG144" i="2"/>
  <c r="AI144" i="2" s="1"/>
  <c r="AG132" i="2"/>
  <c r="AI132" i="2" s="1"/>
  <c r="AG108" i="2"/>
  <c r="AI108" i="2" s="1"/>
  <c r="AG96" i="2"/>
  <c r="AI96" i="2" s="1"/>
  <c r="AG84" i="2"/>
  <c r="AI84" i="2" s="1"/>
  <c r="AG60" i="2"/>
  <c r="AI60" i="2" s="1"/>
  <c r="AG24" i="2"/>
  <c r="AI24" i="2" s="1"/>
  <c r="AG107" i="2"/>
  <c r="AI107" i="2" s="1"/>
  <c r="AG95" i="2"/>
  <c r="AI95" i="2" s="1"/>
  <c r="AG71" i="2"/>
  <c r="AI71" i="2" s="1"/>
  <c r="AG35" i="2"/>
  <c r="AI35" i="2" s="1"/>
  <c r="AG21" i="2"/>
  <c r="AI21" i="2" s="1"/>
  <c r="AG200" i="2"/>
  <c r="AI200" i="2" s="1"/>
  <c r="AG188" i="2"/>
  <c r="AI188" i="2" s="1"/>
  <c r="AG92" i="2"/>
  <c r="AI92" i="2" s="1"/>
  <c r="AG80" i="2"/>
  <c r="AI80" i="2" s="1"/>
  <c r="AG68" i="2"/>
  <c r="AI68" i="2" s="1"/>
  <c r="AG32" i="2"/>
  <c r="AI32" i="2" s="1"/>
  <c r="AG8" i="2"/>
  <c r="AI8" i="2" s="1"/>
  <c r="AG45" i="2"/>
  <c r="AI45" i="2" s="1"/>
  <c r="AG199" i="2"/>
  <c r="AI199" i="2" s="1"/>
  <c r="AG175" i="2"/>
  <c r="AI175" i="2" s="1"/>
  <c r="AG151" i="2"/>
  <c r="AI151" i="2" s="1"/>
  <c r="AG103" i="2"/>
  <c r="AI103" i="2" s="1"/>
  <c r="AG79" i="2"/>
  <c r="AI79" i="2" s="1"/>
  <c r="AG67" i="2"/>
  <c r="AI67" i="2" s="1"/>
  <c r="AG43" i="2"/>
  <c r="AI43" i="2" s="1"/>
  <c r="AG31" i="2"/>
  <c r="AI31" i="2" s="1"/>
  <c r="AG189" i="2"/>
  <c r="AI189" i="2" s="1"/>
  <c r="AG33" i="2"/>
  <c r="AI33" i="2" s="1"/>
  <c r="AB200" i="2"/>
  <c r="AB188" i="2"/>
  <c r="AB116" i="2"/>
  <c r="AB20" i="2"/>
  <c r="AG162" i="2"/>
  <c r="AI162" i="2" s="1"/>
  <c r="AG150" i="2"/>
  <c r="AI150" i="2" s="1"/>
  <c r="AG138" i="2"/>
  <c r="AI138" i="2" s="1"/>
  <c r="AG126" i="2"/>
  <c r="AI126" i="2" s="1"/>
  <c r="AG66" i="2"/>
  <c r="AI66" i="2" s="1"/>
  <c r="AG54" i="2"/>
  <c r="AI54" i="2" s="1"/>
  <c r="AG42" i="2"/>
  <c r="AI42" i="2" s="1"/>
  <c r="AG30" i="2"/>
  <c r="AI30" i="2" s="1"/>
  <c r="AG6" i="2"/>
  <c r="AI6" i="2" s="1"/>
  <c r="AG201" i="2"/>
  <c r="AI201" i="2" s="1"/>
  <c r="AG177" i="2"/>
  <c r="AI177" i="2" s="1"/>
  <c r="AG117" i="2"/>
  <c r="AI117" i="2" s="1"/>
  <c r="AG105" i="2"/>
  <c r="AI105" i="2" s="1"/>
  <c r="AG81" i="2"/>
  <c r="AI81" i="2" s="1"/>
  <c r="AG69" i="2"/>
  <c r="AI69" i="2" s="1"/>
  <c r="AG57" i="2"/>
  <c r="AI57" i="2" s="1"/>
  <c r="AB91" i="2"/>
  <c r="AB79" i="2"/>
  <c r="AB67" i="2"/>
  <c r="AB43" i="2"/>
  <c r="AB19" i="2"/>
  <c r="AG197" i="2"/>
  <c r="AI197" i="2" s="1"/>
  <c r="AG185" i="2"/>
  <c r="AI185" i="2" s="1"/>
  <c r="AG173" i="2"/>
  <c r="AI173" i="2" s="1"/>
  <c r="AG161" i="2"/>
  <c r="AI161" i="2" s="1"/>
  <c r="AG125" i="2"/>
  <c r="AI125" i="2" s="1"/>
  <c r="AG101" i="2"/>
  <c r="AI101" i="2" s="1"/>
  <c r="AG89" i="2"/>
  <c r="AI89" i="2" s="1"/>
  <c r="AG77" i="2"/>
  <c r="AI77" i="2" s="1"/>
  <c r="AG195" i="2"/>
  <c r="AI195" i="2" s="1"/>
  <c r="AG99" i="2"/>
  <c r="AI99" i="2" s="1"/>
  <c r="AG87" i="2"/>
  <c r="AI87" i="2" s="1"/>
  <c r="AG63" i="2"/>
  <c r="AI63" i="2" s="1"/>
  <c r="AG15" i="2"/>
  <c r="AI15" i="2" s="1"/>
  <c r="AG158" i="2"/>
  <c r="AI158" i="2" s="1"/>
  <c r="AG146" i="2"/>
  <c r="AI146" i="2" s="1"/>
  <c r="AG122" i="2"/>
  <c r="AI122" i="2" s="1"/>
  <c r="AG98" i="2"/>
  <c r="AI98" i="2" s="1"/>
  <c r="AG62" i="2"/>
  <c r="AI62" i="2" s="1"/>
  <c r="AG50" i="2"/>
  <c r="AI50" i="2" s="1"/>
  <c r="AG14" i="2"/>
  <c r="AI14" i="2" s="1"/>
  <c r="AB199" i="2"/>
  <c r="AB139" i="2"/>
  <c r="AB127" i="2"/>
  <c r="AB115" i="2"/>
  <c r="AB162" i="2"/>
  <c r="AB78" i="2"/>
  <c r="AB66" i="2"/>
  <c r="AB54" i="2"/>
  <c r="AB42" i="2"/>
  <c r="AB100" i="2"/>
  <c r="AB88" i="2"/>
  <c r="AB52" i="2"/>
  <c r="AB40" i="2"/>
  <c r="AB28" i="2"/>
  <c r="AB16" i="2"/>
  <c r="AB195" i="2"/>
  <c r="AB135" i="2"/>
  <c r="AB51" i="2"/>
  <c r="AB27" i="2"/>
  <c r="AB15" i="2"/>
  <c r="AB3" i="2"/>
  <c r="AB185" i="2"/>
  <c r="AB53" i="2"/>
  <c r="AB161" i="2"/>
  <c r="AB192" i="2"/>
  <c r="AB168" i="2"/>
  <c r="AB120" i="2"/>
  <c r="AB96" i="2"/>
  <c r="AB84" i="2"/>
  <c r="AB72" i="2"/>
  <c r="AB60" i="2"/>
  <c r="AB24" i="2"/>
  <c r="AB12" i="2"/>
  <c r="AB173" i="2"/>
  <c r="AB167" i="2"/>
  <c r="AB143" i="2"/>
  <c r="AB131" i="2"/>
  <c r="AB107" i="2"/>
  <c r="AB95" i="2"/>
  <c r="AB83" i="2"/>
  <c r="AB47" i="2"/>
  <c r="AB196" i="2"/>
  <c r="AB184" i="2"/>
  <c r="AB136" i="2"/>
  <c r="AB124" i="2"/>
  <c r="AB194" i="2"/>
  <c r="AB170" i="2"/>
  <c r="AB158" i="2"/>
  <c r="AB122" i="2"/>
  <c r="AB98" i="2"/>
  <c r="AB62" i="2"/>
  <c r="AB50" i="2"/>
  <c r="AB26" i="2"/>
  <c r="AB14" i="2"/>
  <c r="AB193" i="2"/>
  <c r="AB181" i="2"/>
  <c r="AB145" i="2"/>
  <c r="AB121" i="2"/>
  <c r="AB97" i="2"/>
  <c r="AB85" i="2"/>
  <c r="AB73" i="2"/>
  <c r="AB49" i="2"/>
  <c r="AB13" i="2"/>
  <c r="AB82" i="2"/>
  <c r="AB70" i="2"/>
  <c r="AB58" i="2"/>
  <c r="AB46" i="2"/>
  <c r="AB201" i="2"/>
  <c r="AB189" i="2"/>
  <c r="AB177" i="2"/>
  <c r="AB165" i="2"/>
  <c r="AB129" i="2"/>
  <c r="AB93" i="2"/>
  <c r="AB81" i="2"/>
  <c r="AB69" i="2"/>
  <c r="AB33" i="2"/>
  <c r="AB21" i="2"/>
  <c r="X165" i="2"/>
  <c r="X153" i="2"/>
  <c r="AC153" i="2" s="1"/>
  <c r="AG153" i="2" s="1"/>
  <c r="AI153" i="2" s="1"/>
  <c r="X141" i="2"/>
  <c r="AC141" i="2" s="1"/>
  <c r="AG141" i="2" s="1"/>
  <c r="AI141" i="2" s="1"/>
  <c r="X129" i="2"/>
  <c r="X93" i="2"/>
  <c r="X9" i="2"/>
  <c r="AC9" i="2" s="1"/>
  <c r="AG9" i="2" s="1"/>
  <c r="AI9" i="2" s="1"/>
  <c r="X176" i="2"/>
  <c r="AC176" i="2" s="1"/>
  <c r="AG176" i="2" s="1"/>
  <c r="AI176" i="2" s="1"/>
  <c r="X164" i="2"/>
  <c r="AC164" i="2" s="1"/>
  <c r="AG164" i="2" s="1"/>
  <c r="AI164" i="2" s="1"/>
  <c r="X152" i="2"/>
  <c r="AC152" i="2" s="1"/>
  <c r="AG152" i="2" s="1"/>
  <c r="AI152" i="2" s="1"/>
  <c r="X140" i="2"/>
  <c r="AC140" i="2" s="1"/>
  <c r="AG140" i="2" s="1"/>
  <c r="AI140" i="2" s="1"/>
  <c r="X128" i="2"/>
  <c r="AC128" i="2" s="1"/>
  <c r="AG128" i="2" s="1"/>
  <c r="AI128" i="2" s="1"/>
  <c r="X116" i="2"/>
  <c r="X104" i="2"/>
  <c r="AC104" i="2" s="1"/>
  <c r="AG104" i="2" s="1"/>
  <c r="AI104" i="2" s="1"/>
  <c r="X56" i="2"/>
  <c r="AC56" i="2" s="1"/>
  <c r="AG56" i="2" s="1"/>
  <c r="AI56" i="2" s="1"/>
  <c r="X44" i="2"/>
  <c r="AC44" i="2" s="1"/>
  <c r="AG44" i="2" s="1"/>
  <c r="AI44" i="2" s="1"/>
  <c r="X20" i="2"/>
  <c r="X187" i="2"/>
  <c r="AC187" i="2" s="1"/>
  <c r="AG187" i="2" s="1"/>
  <c r="AI187" i="2" s="1"/>
  <c r="X163" i="2"/>
  <c r="AC163" i="2" s="1"/>
  <c r="AG163" i="2" s="1"/>
  <c r="AI163" i="2" s="1"/>
  <c r="X139" i="2"/>
  <c r="X127" i="2"/>
  <c r="X115" i="2"/>
  <c r="X91" i="2"/>
  <c r="X55" i="2"/>
  <c r="AC55" i="2" s="1"/>
  <c r="AG55" i="2" s="1"/>
  <c r="AI55" i="2" s="1"/>
  <c r="X19" i="2"/>
  <c r="X7" i="2"/>
  <c r="AC7" i="2" s="1"/>
  <c r="AG7" i="2" s="1"/>
  <c r="AI7" i="2" s="1"/>
  <c r="X198" i="2"/>
  <c r="AC198" i="2" s="1"/>
  <c r="AG198" i="2" s="1"/>
  <c r="AI198" i="2" s="1"/>
  <c r="X186" i="2"/>
  <c r="AC186" i="2" s="1"/>
  <c r="AG186" i="2" s="1"/>
  <c r="AI186" i="2" s="1"/>
  <c r="X174" i="2"/>
  <c r="AC174" i="2" s="1"/>
  <c r="AG174" i="2" s="1"/>
  <c r="AI174" i="2" s="1"/>
  <c r="X114" i="2"/>
  <c r="AC114" i="2" s="1"/>
  <c r="AG114" i="2" s="1"/>
  <c r="AI114" i="2" s="1"/>
  <c r="X102" i="2"/>
  <c r="AC102" i="2" s="1"/>
  <c r="AG102" i="2" s="1"/>
  <c r="AI102" i="2" s="1"/>
  <c r="X90" i="2"/>
  <c r="AC90" i="2" s="1"/>
  <c r="AG90" i="2" s="1"/>
  <c r="AI90" i="2" s="1"/>
  <c r="X78" i="2"/>
  <c r="X18" i="2"/>
  <c r="AC18" i="2" s="1"/>
  <c r="AG18" i="2" s="1"/>
  <c r="AI18" i="2" s="1"/>
  <c r="X149" i="2"/>
  <c r="AC149" i="2" s="1"/>
  <c r="AG149" i="2" s="1"/>
  <c r="AI149" i="2" s="1"/>
  <c r="X137" i="2"/>
  <c r="AC137" i="2" s="1"/>
  <c r="AG137" i="2" s="1"/>
  <c r="AI137" i="2" s="1"/>
  <c r="X113" i="2"/>
  <c r="AC113" i="2" s="1"/>
  <c r="AG113" i="2" s="1"/>
  <c r="AI113" i="2" s="1"/>
  <c r="X65" i="2"/>
  <c r="AC65" i="2" s="1"/>
  <c r="AG65" i="2" s="1"/>
  <c r="AI65" i="2" s="1"/>
  <c r="X53" i="2"/>
  <c r="X41" i="2"/>
  <c r="AC41" i="2" s="1"/>
  <c r="AG41" i="2" s="1"/>
  <c r="AI41" i="2" s="1"/>
  <c r="X29" i="2"/>
  <c r="AC29" i="2" s="1"/>
  <c r="AG29" i="2" s="1"/>
  <c r="AI29" i="2" s="1"/>
  <c r="X17" i="2"/>
  <c r="AC17" i="2" s="1"/>
  <c r="AG17" i="2" s="1"/>
  <c r="AI17" i="2" s="1"/>
  <c r="X5" i="2"/>
  <c r="AC5" i="2" s="1"/>
  <c r="AG5" i="2" s="1"/>
  <c r="AI5" i="2" s="1"/>
  <c r="X196" i="2"/>
  <c r="X184" i="2"/>
  <c r="X172" i="2"/>
  <c r="AC172" i="2" s="1"/>
  <c r="AG172" i="2" s="1"/>
  <c r="AI172" i="2" s="1"/>
  <c r="X160" i="2"/>
  <c r="AC160" i="2" s="1"/>
  <c r="AG160" i="2" s="1"/>
  <c r="AI160" i="2" s="1"/>
  <c r="X148" i="2"/>
  <c r="AC148" i="2" s="1"/>
  <c r="AG148" i="2" s="1"/>
  <c r="AI148" i="2" s="1"/>
  <c r="X136" i="2"/>
  <c r="X124" i="2"/>
  <c r="X100" i="2"/>
  <c r="X88" i="2"/>
  <c r="X64" i="2"/>
  <c r="AC64" i="2" s="1"/>
  <c r="AG64" i="2" s="1"/>
  <c r="AI64" i="2" s="1"/>
  <c r="X52" i="2"/>
  <c r="X40" i="2"/>
  <c r="X28" i="2"/>
  <c r="X4" i="2"/>
  <c r="AC4" i="2" s="1"/>
  <c r="AG4" i="2" s="1"/>
  <c r="AI4" i="2" s="1"/>
  <c r="X180" i="2"/>
  <c r="AC180" i="2" s="1"/>
  <c r="AG180" i="2" s="1"/>
  <c r="AI180" i="2" s="1"/>
  <c r="X168" i="2"/>
  <c r="X156" i="2"/>
  <c r="AC156" i="2" s="1"/>
  <c r="AG156" i="2" s="1"/>
  <c r="AI156" i="2" s="1"/>
  <c r="X120" i="2"/>
  <c r="X72" i="2"/>
  <c r="AC72" i="2" s="1"/>
  <c r="AG72" i="2" s="1"/>
  <c r="AI72" i="2" s="1"/>
  <c r="X48" i="2"/>
  <c r="AC48" i="2" s="1"/>
  <c r="AG48" i="2" s="1"/>
  <c r="AI48" i="2" s="1"/>
  <c r="X36" i="2"/>
  <c r="AC36" i="2" s="1"/>
  <c r="AG36" i="2" s="1"/>
  <c r="AI36" i="2" s="1"/>
  <c r="X12" i="2"/>
  <c r="X193" i="2"/>
  <c r="X181" i="2"/>
  <c r="X169" i="2"/>
  <c r="AC169" i="2" s="1"/>
  <c r="AG169" i="2" s="1"/>
  <c r="AI169" i="2" s="1"/>
  <c r="X157" i="2"/>
  <c r="AC157" i="2" s="1"/>
  <c r="AG157" i="2" s="1"/>
  <c r="AI157" i="2" s="1"/>
  <c r="X133" i="2"/>
  <c r="AC133" i="2" s="1"/>
  <c r="AG133" i="2" s="1"/>
  <c r="AI133" i="2" s="1"/>
  <c r="X121" i="2"/>
  <c r="X97" i="2"/>
  <c r="X37" i="2"/>
  <c r="AC37" i="2" s="1"/>
  <c r="AG37" i="2" s="1"/>
  <c r="AI37" i="2" s="1"/>
  <c r="X13" i="2"/>
  <c r="X147" i="2"/>
  <c r="AC147" i="2" s="1"/>
  <c r="AG147" i="2" s="1"/>
  <c r="AI147" i="2" s="1"/>
  <c r="X75" i="2"/>
  <c r="AC75" i="2" s="1"/>
  <c r="AG75" i="2" s="1"/>
  <c r="AI75" i="2" s="1"/>
  <c r="X194" i="2"/>
  <c r="X182" i="2"/>
  <c r="AC182" i="2" s="1"/>
  <c r="AG182" i="2" s="1"/>
  <c r="AI182" i="2" s="1"/>
  <c r="X170" i="2"/>
  <c r="AC170" i="2" s="1"/>
  <c r="AG170" i="2" s="1"/>
  <c r="AI170" i="2" s="1"/>
  <c r="X134" i="2"/>
  <c r="AC134" i="2" s="1"/>
  <c r="AG134" i="2" s="1"/>
  <c r="AI134" i="2" s="1"/>
  <c r="X110" i="2"/>
  <c r="AC110" i="2" s="1"/>
  <c r="AG110" i="2" s="1"/>
  <c r="AI110" i="2" s="1"/>
  <c r="X86" i="2"/>
  <c r="AC86" i="2" s="1"/>
  <c r="AG86" i="2" s="1"/>
  <c r="AI86" i="2" s="1"/>
  <c r="X74" i="2"/>
  <c r="AC74" i="2" s="1"/>
  <c r="AG74" i="2" s="1"/>
  <c r="AI74" i="2" s="1"/>
  <c r="X38" i="2"/>
  <c r="AC38" i="2" s="1"/>
  <c r="AG38" i="2" s="1"/>
  <c r="AI38" i="2" s="1"/>
  <c r="X26" i="2"/>
  <c r="X2" i="2"/>
  <c r="AC2" i="2" s="1"/>
  <c r="AG2" i="2" s="1"/>
  <c r="AI2" i="2" s="1"/>
  <c r="X191" i="2"/>
  <c r="AC191" i="2" s="1"/>
  <c r="AG191" i="2" s="1"/>
  <c r="AI191" i="2" s="1"/>
  <c r="X178" i="2"/>
  <c r="AC178" i="2" s="1"/>
  <c r="AG178" i="2" s="1"/>
  <c r="AI178" i="2" s="1"/>
  <c r="X166" i="2"/>
  <c r="AC166" i="2" s="1"/>
  <c r="AG166" i="2" s="1"/>
  <c r="AI166" i="2" s="1"/>
  <c r="X154" i="2"/>
  <c r="AC154" i="2" s="1"/>
  <c r="AG154" i="2" s="1"/>
  <c r="AI154" i="2" s="1"/>
  <c r="X142" i="2"/>
  <c r="AC142" i="2" s="1"/>
  <c r="AG142" i="2" s="1"/>
  <c r="AI142" i="2" s="1"/>
  <c r="X118" i="2"/>
  <c r="AC118" i="2" s="1"/>
  <c r="AG118" i="2" s="1"/>
  <c r="AI118" i="2" s="1"/>
  <c r="X94" i="2"/>
  <c r="AC94" i="2" s="1"/>
  <c r="AG94" i="2" s="1"/>
  <c r="AI94" i="2" s="1"/>
  <c r="X82" i="2"/>
  <c r="X58" i="2"/>
  <c r="X34" i="2"/>
  <c r="AC34" i="2" s="1"/>
  <c r="AG34" i="2" s="1"/>
  <c r="AI34" i="2" s="1"/>
  <c r="X10" i="2"/>
  <c r="AC10" i="2" s="1"/>
  <c r="AG10" i="2" s="1"/>
  <c r="AI10" i="2" s="1"/>
  <c r="X183" i="2"/>
  <c r="AC183" i="2" s="1"/>
  <c r="AG183" i="2" s="1"/>
  <c r="AI183" i="2" s="1"/>
  <c r="X111" i="2"/>
  <c r="AC111" i="2" s="1"/>
  <c r="AG111" i="2" s="1"/>
  <c r="AI111" i="2" s="1"/>
  <c r="X27" i="2"/>
  <c r="X171" i="2"/>
  <c r="AC171" i="2" s="1"/>
  <c r="AG171" i="2" s="1"/>
  <c r="AI171" i="2" s="1"/>
  <c r="X135" i="2"/>
  <c r="X3" i="2"/>
  <c r="AC3" i="2" s="1"/>
  <c r="AG3" i="2" s="1"/>
  <c r="AI3" i="2" s="1"/>
  <c r="X159" i="2"/>
  <c r="AC159" i="2" s="1"/>
  <c r="AG159" i="2" s="1"/>
  <c r="AI159" i="2" s="1"/>
  <c r="X123" i="2"/>
  <c r="AC123" i="2" s="1"/>
  <c r="AG123" i="2" s="1"/>
  <c r="AI123" i="2" s="1"/>
  <c r="X51" i="2"/>
  <c r="X190" i="2"/>
  <c r="AC190" i="2" s="1"/>
  <c r="AG190" i="2" s="1"/>
  <c r="AI190" i="2" s="1"/>
  <c r="X179" i="2"/>
  <c r="AC179" i="2" s="1"/>
  <c r="AG179" i="2" s="1"/>
  <c r="AI179" i="2" s="1"/>
  <c r="X167" i="2"/>
  <c r="X155" i="2"/>
  <c r="AC155" i="2" s="1"/>
  <c r="AG155" i="2" s="1"/>
  <c r="AI155" i="2" s="1"/>
  <c r="X143" i="2"/>
  <c r="X131" i="2"/>
  <c r="X119" i="2"/>
  <c r="AC119" i="2" s="1"/>
  <c r="AG119" i="2" s="1"/>
  <c r="AI119" i="2" s="1"/>
  <c r="X83" i="2"/>
  <c r="X59" i="2"/>
  <c r="AC59" i="2" s="1"/>
  <c r="AG59" i="2" s="1"/>
  <c r="AI59" i="2" s="1"/>
  <c r="X47" i="2"/>
  <c r="X23" i="2"/>
  <c r="AC23" i="2" s="1"/>
  <c r="AG23" i="2" s="1"/>
  <c r="AI23" i="2" s="1"/>
  <c r="X11" i="2"/>
  <c r="AC11" i="2" s="1"/>
  <c r="AG11" i="2" s="1"/>
  <c r="AI11" i="2" s="1"/>
  <c r="X39" i="2"/>
  <c r="AC39" i="2" s="1"/>
  <c r="AG39" i="2" s="1"/>
  <c r="AI39" i="2" s="1"/>
  <c r="AC12" i="2" l="1"/>
  <c r="AG12" i="2" s="1"/>
  <c r="AI12" i="2" s="1"/>
  <c r="AJ67" i="2"/>
  <c r="AK67" i="2" s="1"/>
  <c r="AJ4" i="2"/>
  <c r="AK4" i="2" s="1"/>
  <c r="AJ191" i="2"/>
  <c r="AK191" i="2" s="1"/>
  <c r="AJ146" i="2"/>
  <c r="AK146" i="2" s="1"/>
  <c r="AJ46" i="2"/>
  <c r="AK46" i="2" s="1"/>
  <c r="AJ155" i="2"/>
  <c r="AK155" i="2" s="1"/>
  <c r="AJ104" i="2"/>
  <c r="AK104" i="2" s="1"/>
  <c r="AC116" i="2"/>
  <c r="AG116" i="2" s="1"/>
  <c r="AI116" i="2" s="1"/>
  <c r="AJ197" i="2"/>
  <c r="AK197" i="2" s="1"/>
  <c r="AJ179" i="2"/>
  <c r="AK179" i="2" s="1"/>
  <c r="AJ38" i="2"/>
  <c r="AK38" i="2" s="1"/>
  <c r="AJ156" i="2"/>
  <c r="AK156" i="2" s="1"/>
  <c r="AJ148" i="2"/>
  <c r="AK148" i="2" s="1"/>
  <c r="AJ137" i="2"/>
  <c r="AK137" i="2" s="1"/>
  <c r="AJ55" i="2"/>
  <c r="AK55" i="2" s="1"/>
  <c r="AJ128" i="2"/>
  <c r="AK128" i="2" s="1"/>
  <c r="AJ63" i="2"/>
  <c r="AK63" i="2" s="1"/>
  <c r="AJ6" i="2"/>
  <c r="AK6" i="2" s="1"/>
  <c r="AJ8" i="2"/>
  <c r="AK8" i="2" s="1"/>
  <c r="AJ24" i="2"/>
  <c r="AK24" i="2" s="1"/>
  <c r="AJ85" i="2"/>
  <c r="AK85" i="2" s="1"/>
  <c r="AJ145" i="2"/>
  <c r="AK145" i="2" s="1"/>
  <c r="AJ39" i="2"/>
  <c r="AK39" i="2" s="1"/>
  <c r="AJ190" i="2"/>
  <c r="AK190" i="2" s="1"/>
  <c r="AJ74" i="2"/>
  <c r="AK74" i="2" s="1"/>
  <c r="AC168" i="2"/>
  <c r="AG168" i="2" s="1"/>
  <c r="AI168" i="2" s="1"/>
  <c r="AJ160" i="2"/>
  <c r="AK160" i="2" s="1"/>
  <c r="AJ149" i="2"/>
  <c r="AK149" i="2" s="1"/>
  <c r="AJ140" i="2"/>
  <c r="AK140" i="2" s="1"/>
  <c r="AJ87" i="2"/>
  <c r="AK87" i="2" s="1"/>
  <c r="AJ30" i="2"/>
  <c r="AK30" i="2" s="1"/>
  <c r="AJ33" i="2"/>
  <c r="AK33" i="2" s="1"/>
  <c r="AJ32" i="2"/>
  <c r="AK32" i="2" s="1"/>
  <c r="AJ60" i="2"/>
  <c r="AK60" i="2" s="1"/>
  <c r="AJ112" i="2"/>
  <c r="AK112" i="2" s="1"/>
  <c r="AJ16" i="2"/>
  <c r="AK16" i="2" s="1"/>
  <c r="AJ147" i="2"/>
  <c r="AK147" i="2" s="1"/>
  <c r="AJ173" i="2"/>
  <c r="AK173" i="2" s="1"/>
  <c r="AJ175" i="2"/>
  <c r="AK175" i="2" s="1"/>
  <c r="AJ7" i="2"/>
  <c r="AK7" i="2" s="1"/>
  <c r="AJ177" i="2"/>
  <c r="AK177" i="2" s="1"/>
  <c r="AJ10" i="2"/>
  <c r="AK10" i="2" s="1"/>
  <c r="AJ45" i="2"/>
  <c r="AK45" i="2" s="1"/>
  <c r="AJ172" i="2"/>
  <c r="AK172" i="2" s="1"/>
  <c r="AJ94" i="2"/>
  <c r="AK94" i="2" s="1"/>
  <c r="AJ164" i="2"/>
  <c r="AK164" i="2" s="1"/>
  <c r="AJ80" i="2"/>
  <c r="AK80" i="2" s="1"/>
  <c r="AJ159" i="2"/>
  <c r="AK159" i="2" s="1"/>
  <c r="AJ118" i="2"/>
  <c r="AK118" i="2" s="1"/>
  <c r="AJ134" i="2"/>
  <c r="AK134" i="2" s="1"/>
  <c r="AJ169" i="2"/>
  <c r="AK169" i="2" s="1"/>
  <c r="AJ90" i="2"/>
  <c r="AK90" i="2" s="1"/>
  <c r="AJ176" i="2"/>
  <c r="AK176" i="2" s="1"/>
  <c r="AJ14" i="2"/>
  <c r="AK14" i="2" s="1"/>
  <c r="AJ77" i="2"/>
  <c r="AK77" i="2" s="1"/>
  <c r="AJ66" i="2"/>
  <c r="AK66" i="2" s="1"/>
  <c r="AJ43" i="2"/>
  <c r="AK43" i="2" s="1"/>
  <c r="AJ92" i="2"/>
  <c r="AK92" i="2" s="1"/>
  <c r="AJ108" i="2"/>
  <c r="AK108" i="2" s="1"/>
  <c r="AJ34" i="2"/>
  <c r="AK34" i="2" s="1"/>
  <c r="AJ198" i="2"/>
  <c r="AK198" i="2" s="1"/>
  <c r="AJ72" i="2"/>
  <c r="AK72" i="2" s="1"/>
  <c r="AJ158" i="2"/>
  <c r="AK158" i="2" s="1"/>
  <c r="AJ73" i="2"/>
  <c r="AK73" i="2" s="1"/>
  <c r="AJ113" i="2"/>
  <c r="AK113" i="2" s="1"/>
  <c r="AJ201" i="2"/>
  <c r="AK201" i="2" s="1"/>
  <c r="AJ109" i="2"/>
  <c r="AK109" i="2" s="1"/>
  <c r="AJ86" i="2"/>
  <c r="AK86" i="2" s="1"/>
  <c r="AJ152" i="2"/>
  <c r="AK152" i="2" s="1"/>
  <c r="AJ42" i="2"/>
  <c r="AK42" i="2" s="1"/>
  <c r="AJ68" i="2"/>
  <c r="AK68" i="2" s="1"/>
  <c r="AJ110" i="2"/>
  <c r="AK110" i="2" s="1"/>
  <c r="AJ54" i="2"/>
  <c r="AK54" i="2" s="1"/>
  <c r="AJ31" i="2"/>
  <c r="AK31" i="2" s="1"/>
  <c r="AJ25" i="2"/>
  <c r="AK25" i="2" s="1"/>
  <c r="AJ59" i="2"/>
  <c r="AK59" i="2" s="1"/>
  <c r="AJ3" i="2"/>
  <c r="AK3" i="2" s="1"/>
  <c r="AJ142" i="2"/>
  <c r="AK142" i="2" s="1"/>
  <c r="AJ170" i="2"/>
  <c r="AK170" i="2" s="1"/>
  <c r="AC40" i="2"/>
  <c r="AG40" i="2" s="1"/>
  <c r="AI40" i="2" s="1"/>
  <c r="AJ5" i="2"/>
  <c r="AK5" i="2" s="1"/>
  <c r="AJ102" i="2"/>
  <c r="AK102" i="2" s="1"/>
  <c r="AJ163" i="2"/>
  <c r="AK163" i="2" s="1"/>
  <c r="AJ9" i="2"/>
  <c r="AK9" i="2" s="1"/>
  <c r="AJ50" i="2"/>
  <c r="AK50" i="2" s="1"/>
  <c r="AJ89" i="2"/>
  <c r="AK89" i="2" s="1"/>
  <c r="AJ57" i="2"/>
  <c r="AK57" i="2" s="1"/>
  <c r="AJ126" i="2"/>
  <c r="AK126" i="2" s="1"/>
  <c r="AJ188" i="2"/>
  <c r="AK188" i="2" s="1"/>
  <c r="AJ132" i="2"/>
  <c r="AK132" i="2" s="1"/>
  <c r="AJ49" i="2"/>
  <c r="AK49" i="2" s="1"/>
  <c r="AJ153" i="2"/>
  <c r="AK153" i="2" s="1"/>
  <c r="AJ71" i="2"/>
  <c r="AK71" i="2" s="1"/>
  <c r="AJ183" i="2"/>
  <c r="AK183" i="2" s="1"/>
  <c r="AJ95" i="2"/>
  <c r="AK95" i="2" s="1"/>
  <c r="AJ76" i="2"/>
  <c r="AK76" i="2" s="1"/>
  <c r="AJ11" i="2"/>
  <c r="AK11" i="2" s="1"/>
  <c r="AJ133" i="2"/>
  <c r="AK133" i="2" s="1"/>
  <c r="AJ99" i="2"/>
  <c r="AK99" i="2" s="1"/>
  <c r="AJ23" i="2"/>
  <c r="AK23" i="2" s="1"/>
  <c r="AJ157" i="2"/>
  <c r="AK157" i="2" s="1"/>
  <c r="AJ154" i="2"/>
  <c r="AK154" i="2" s="1"/>
  <c r="AJ182" i="2"/>
  <c r="AK182" i="2" s="1"/>
  <c r="AJ17" i="2"/>
  <c r="AK17" i="2" s="1"/>
  <c r="AJ114" i="2"/>
  <c r="AK114" i="2" s="1"/>
  <c r="AJ187" i="2"/>
  <c r="AK187" i="2" s="1"/>
  <c r="AJ62" i="2"/>
  <c r="AK62" i="2" s="1"/>
  <c r="AJ101" i="2"/>
  <c r="AK101" i="2" s="1"/>
  <c r="AJ69" i="2"/>
  <c r="AK69" i="2" s="1"/>
  <c r="AJ138" i="2"/>
  <c r="AK138" i="2" s="1"/>
  <c r="AJ79" i="2"/>
  <c r="AK79" i="2" s="1"/>
  <c r="AJ200" i="2"/>
  <c r="AK200" i="2" s="1"/>
  <c r="AJ144" i="2"/>
  <c r="AK144" i="2" s="1"/>
  <c r="AJ130" i="2"/>
  <c r="AK130" i="2" s="1"/>
  <c r="AJ48" i="2"/>
  <c r="AK48" i="2" s="1"/>
  <c r="AJ70" i="2"/>
  <c r="AK70" i="2" s="1"/>
  <c r="AJ65" i="2"/>
  <c r="AK65" i="2" s="1"/>
  <c r="AJ106" i="2"/>
  <c r="AK106" i="2" s="1"/>
  <c r="AJ18" i="2"/>
  <c r="AK18" i="2" s="1"/>
  <c r="AJ22" i="2"/>
  <c r="AK22" i="2" s="1"/>
  <c r="AJ195" i="2"/>
  <c r="AK195" i="2" s="1"/>
  <c r="AJ119" i="2"/>
  <c r="AK119" i="2" s="1"/>
  <c r="AJ171" i="2"/>
  <c r="AK171" i="2" s="1"/>
  <c r="AJ166" i="2"/>
  <c r="AK166" i="2" s="1"/>
  <c r="AJ12" i="2"/>
  <c r="AK12" i="2" s="1"/>
  <c r="AJ64" i="2"/>
  <c r="AK64" i="2" s="1"/>
  <c r="AJ29" i="2"/>
  <c r="AK29" i="2" s="1"/>
  <c r="AJ174" i="2"/>
  <c r="AK174" i="2" s="1"/>
  <c r="AJ98" i="2"/>
  <c r="AK98" i="2" s="1"/>
  <c r="AJ125" i="2"/>
  <c r="AK125" i="2" s="1"/>
  <c r="AJ81" i="2"/>
  <c r="AK81" i="2" s="1"/>
  <c r="AJ150" i="2"/>
  <c r="AK150" i="2" s="1"/>
  <c r="AJ103" i="2"/>
  <c r="AK103" i="2" s="1"/>
  <c r="AJ21" i="2"/>
  <c r="AK21" i="2" s="1"/>
  <c r="AJ192" i="2"/>
  <c r="AK192" i="2" s="1"/>
  <c r="AJ111" i="2"/>
  <c r="AK111" i="2" s="1"/>
  <c r="AJ56" i="2"/>
  <c r="AK56" i="2" s="1"/>
  <c r="AJ117" i="2"/>
  <c r="AK117" i="2" s="1"/>
  <c r="AJ2" i="2"/>
  <c r="AK2" i="2" s="1"/>
  <c r="AJ185" i="2"/>
  <c r="AK185" i="2" s="1"/>
  <c r="AJ199" i="2"/>
  <c r="AK199" i="2" s="1"/>
  <c r="AJ37" i="2"/>
  <c r="AK37" i="2" s="1"/>
  <c r="AJ15" i="2"/>
  <c r="AK15" i="2" s="1"/>
  <c r="AJ107" i="2"/>
  <c r="AK107" i="2" s="1"/>
  <c r="AJ180" i="2"/>
  <c r="AK180" i="2" s="1"/>
  <c r="AJ189" i="2"/>
  <c r="AK189" i="2" s="1"/>
  <c r="AJ84" i="2"/>
  <c r="AK84" i="2" s="1"/>
  <c r="AJ123" i="2"/>
  <c r="AK123" i="2" s="1"/>
  <c r="AJ96" i="2"/>
  <c r="AK96" i="2" s="1"/>
  <c r="AJ178" i="2"/>
  <c r="AK178" i="2" s="1"/>
  <c r="AJ75" i="2"/>
  <c r="AK75" i="2" s="1"/>
  <c r="AJ36" i="2"/>
  <c r="AK36" i="2" s="1"/>
  <c r="AJ41" i="2"/>
  <c r="AK41" i="2" s="1"/>
  <c r="AJ186" i="2"/>
  <c r="AK186" i="2" s="1"/>
  <c r="AJ44" i="2"/>
  <c r="AK44" i="2" s="1"/>
  <c r="AJ141" i="2"/>
  <c r="AK141" i="2" s="1"/>
  <c r="AJ122" i="2"/>
  <c r="AK122" i="2" s="1"/>
  <c r="AJ161" i="2"/>
  <c r="AK161" i="2" s="1"/>
  <c r="AJ105" i="2"/>
  <c r="AK105" i="2" s="1"/>
  <c r="AJ162" i="2"/>
  <c r="AK162" i="2" s="1"/>
  <c r="AJ151" i="2"/>
  <c r="AK151" i="2" s="1"/>
  <c r="AJ35" i="2"/>
  <c r="AK35" i="2" s="1"/>
  <c r="AJ61" i="2"/>
  <c r="AK61" i="2" s="1"/>
  <c r="AC19" i="2"/>
  <c r="AG19" i="2" s="1"/>
  <c r="AI19" i="2" s="1"/>
  <c r="AC20" i="2"/>
  <c r="AG20" i="2" s="1"/>
  <c r="AI20" i="2" s="1"/>
  <c r="AC78" i="2"/>
  <c r="AG78" i="2" s="1"/>
  <c r="AI78" i="2" s="1"/>
  <c r="AC196" i="2"/>
  <c r="AG196" i="2" s="1"/>
  <c r="AI196" i="2" s="1"/>
  <c r="AC51" i="2"/>
  <c r="AG51" i="2" s="1"/>
  <c r="AI51" i="2" s="1"/>
  <c r="AC58" i="2"/>
  <c r="AG58" i="2" s="1"/>
  <c r="AI58" i="2" s="1"/>
  <c r="AC91" i="2"/>
  <c r="AG91" i="2" s="1"/>
  <c r="AI91" i="2" s="1"/>
  <c r="AC26" i="2"/>
  <c r="AG26" i="2" s="1"/>
  <c r="AI26" i="2" s="1"/>
  <c r="AC127" i="2"/>
  <c r="AG127" i="2" s="1"/>
  <c r="AI127" i="2" s="1"/>
  <c r="AC47" i="2"/>
  <c r="AG47" i="2" s="1"/>
  <c r="AI47" i="2" s="1"/>
  <c r="AC139" i="2"/>
  <c r="AG139" i="2" s="1"/>
  <c r="AI139" i="2" s="1"/>
  <c r="AC135" i="2"/>
  <c r="AG135" i="2" s="1"/>
  <c r="AI135" i="2" s="1"/>
  <c r="AC193" i="2"/>
  <c r="AG193" i="2" s="1"/>
  <c r="AI193" i="2" s="1"/>
  <c r="AC181" i="2"/>
  <c r="AG181" i="2" s="1"/>
  <c r="AI181" i="2" s="1"/>
  <c r="AC194" i="2"/>
  <c r="AG194" i="2" s="1"/>
  <c r="AI194" i="2" s="1"/>
  <c r="AC52" i="2"/>
  <c r="AG52" i="2" s="1"/>
  <c r="AI52" i="2" s="1"/>
  <c r="AC27" i="2"/>
  <c r="AG27" i="2" s="1"/>
  <c r="AI27" i="2" s="1"/>
  <c r="AC143" i="2"/>
  <c r="AG143" i="2" s="1"/>
  <c r="AI143" i="2" s="1"/>
  <c r="AC121" i="2"/>
  <c r="AG121" i="2" s="1"/>
  <c r="AI121" i="2" s="1"/>
  <c r="AC115" i="2"/>
  <c r="AG115" i="2" s="1"/>
  <c r="AI115" i="2" s="1"/>
  <c r="AC184" i="2"/>
  <c r="AG184" i="2" s="1"/>
  <c r="AI184" i="2" s="1"/>
  <c r="AC129" i="2"/>
  <c r="AG129" i="2" s="1"/>
  <c r="AI129" i="2" s="1"/>
  <c r="AC97" i="2"/>
  <c r="AG97" i="2" s="1"/>
  <c r="AI97" i="2" s="1"/>
  <c r="AC28" i="2"/>
  <c r="AG28" i="2" s="1"/>
  <c r="AI28" i="2" s="1"/>
  <c r="AC83" i="2"/>
  <c r="AG83" i="2" s="1"/>
  <c r="AI83" i="2" s="1"/>
  <c r="AC93" i="2"/>
  <c r="AG93" i="2" s="1"/>
  <c r="AI93" i="2" s="1"/>
  <c r="AC131" i="2"/>
  <c r="AG131" i="2" s="1"/>
  <c r="AI131" i="2" s="1"/>
  <c r="AC88" i="2"/>
  <c r="AG88" i="2" s="1"/>
  <c r="AI88" i="2" s="1"/>
  <c r="AC100" i="2"/>
  <c r="AG100" i="2" s="1"/>
  <c r="AI100" i="2" s="1"/>
  <c r="AC53" i="2"/>
  <c r="AG53" i="2" s="1"/>
  <c r="AI53" i="2" s="1"/>
  <c r="AC167" i="2"/>
  <c r="AG167" i="2" s="1"/>
  <c r="AI167" i="2" s="1"/>
  <c r="AC120" i="2"/>
  <c r="AG120" i="2" s="1"/>
  <c r="AI120" i="2" s="1"/>
  <c r="AC136" i="2"/>
  <c r="AG136" i="2" s="1"/>
  <c r="AI136" i="2" s="1"/>
  <c r="AC82" i="2"/>
  <c r="AG82" i="2" s="1"/>
  <c r="AI82" i="2" s="1"/>
  <c r="AC13" i="2"/>
  <c r="AG13" i="2" s="1"/>
  <c r="AI13" i="2" s="1"/>
  <c r="AC124" i="2"/>
  <c r="AG124" i="2" s="1"/>
  <c r="AI124" i="2" s="1"/>
  <c r="AC165" i="2"/>
  <c r="AG165" i="2" s="1"/>
  <c r="AI165" i="2" s="1"/>
  <c r="AL19" i="2" l="1"/>
  <c r="AL28" i="2"/>
  <c r="AL83" i="2"/>
  <c r="AL124" i="2"/>
  <c r="AL193" i="2"/>
  <c r="AL165" i="2"/>
  <c r="AL195" i="2"/>
  <c r="AL90" i="2"/>
  <c r="AL40" i="2"/>
  <c r="AL116" i="2"/>
  <c r="AL31" i="2"/>
  <c r="AL68" i="2"/>
  <c r="AL60" i="2"/>
  <c r="AL24" i="2"/>
  <c r="AL76" i="2"/>
  <c r="AL199" i="2"/>
  <c r="AL70" i="2"/>
  <c r="AL111" i="2"/>
  <c r="AL41" i="2"/>
  <c r="AL174" i="2"/>
  <c r="AL101" i="2"/>
  <c r="AL57" i="2"/>
  <c r="AL108" i="2"/>
  <c r="AL135" i="2"/>
  <c r="AL54" i="2"/>
  <c r="AL189" i="2"/>
  <c r="AL32" i="2"/>
  <c r="AL8" i="2"/>
  <c r="AL107" i="2"/>
  <c r="AL177" i="2"/>
  <c r="AL71" i="2"/>
  <c r="AL109" i="2"/>
  <c r="AL36" i="2"/>
  <c r="AL29" i="2"/>
  <c r="AL62" i="2"/>
  <c r="AL89" i="2"/>
  <c r="AL92" i="2"/>
  <c r="AL42" i="2"/>
  <c r="AL33" i="2"/>
  <c r="AL6" i="2"/>
  <c r="AL45" i="2"/>
  <c r="AL185" i="2"/>
  <c r="AL175" i="2"/>
  <c r="AL61" i="2"/>
  <c r="AL75" i="2"/>
  <c r="AL64" i="2"/>
  <c r="AL187" i="2"/>
  <c r="AL50" i="2"/>
  <c r="AL43" i="2"/>
  <c r="AL97" i="2"/>
  <c r="AL47" i="2"/>
  <c r="AL164" i="2"/>
  <c r="AL99" i="2"/>
  <c r="AL30" i="2"/>
  <c r="AL63" i="2"/>
  <c r="AL201" i="2"/>
  <c r="AL158" i="2"/>
  <c r="AL117" i="2"/>
  <c r="AL35" i="2"/>
  <c r="AL178" i="2"/>
  <c r="AL166" i="2"/>
  <c r="AL114" i="2"/>
  <c r="AL9" i="2"/>
  <c r="AL66" i="2"/>
  <c r="AL139" i="2"/>
  <c r="AL82" i="2"/>
  <c r="AL136" i="2"/>
  <c r="AL127" i="2"/>
  <c r="AL4" i="2"/>
  <c r="AL152" i="2"/>
  <c r="AL87" i="2"/>
  <c r="AL128" i="2"/>
  <c r="AL197" i="2"/>
  <c r="AL104" i="2"/>
  <c r="AL173" i="2"/>
  <c r="AL151" i="2"/>
  <c r="AL106" i="2"/>
  <c r="AL171" i="2"/>
  <c r="AL17" i="2"/>
  <c r="AL163" i="2"/>
  <c r="AL77" i="2"/>
  <c r="AL13" i="2"/>
  <c r="AL129" i="2"/>
  <c r="AL184" i="2"/>
  <c r="AL120" i="2"/>
  <c r="AL115" i="2"/>
  <c r="AL26" i="2"/>
  <c r="AL157" i="2"/>
  <c r="AL18" i="2"/>
  <c r="AL140" i="2"/>
  <c r="AL55" i="2"/>
  <c r="AL15" i="2"/>
  <c r="AL7" i="2"/>
  <c r="AL146" i="2"/>
  <c r="AL162" i="2"/>
  <c r="AL192" i="2"/>
  <c r="AL119" i="2"/>
  <c r="AL182" i="2"/>
  <c r="AL102" i="2"/>
  <c r="AL14" i="2"/>
  <c r="AL121" i="2"/>
  <c r="AL91" i="2"/>
  <c r="AL168" i="2"/>
  <c r="AL110" i="2"/>
  <c r="AL172" i="2"/>
  <c r="AL149" i="2"/>
  <c r="AL137" i="2"/>
  <c r="AL113" i="2"/>
  <c r="AL65" i="2"/>
  <c r="AL153" i="2"/>
  <c r="AL105" i="2"/>
  <c r="AL21" i="2"/>
  <c r="AL46" i="2"/>
  <c r="AL154" i="2"/>
  <c r="AL5" i="2"/>
  <c r="AL176" i="2"/>
  <c r="AL143" i="2"/>
  <c r="AL58" i="2"/>
  <c r="AL94" i="2"/>
  <c r="AL180" i="2"/>
  <c r="AL160" i="2"/>
  <c r="AL148" i="2"/>
  <c r="AL37" i="2"/>
  <c r="AL72" i="2"/>
  <c r="AL56" i="2"/>
  <c r="AL161" i="2"/>
  <c r="AL103" i="2"/>
  <c r="AL144" i="2"/>
  <c r="AL130" i="2"/>
  <c r="AL170" i="2"/>
  <c r="AL167" i="2"/>
  <c r="AL51" i="2"/>
  <c r="AL12" i="2"/>
  <c r="AL123" i="2"/>
  <c r="AL133" i="2"/>
  <c r="AL74" i="2"/>
  <c r="AL156" i="2"/>
  <c r="AL10" i="2"/>
  <c r="AL2" i="2"/>
  <c r="AL198" i="2"/>
  <c r="AL122" i="2"/>
  <c r="AL150" i="2"/>
  <c r="AL200" i="2"/>
  <c r="AL132" i="2"/>
  <c r="AL142" i="2"/>
  <c r="AL169" i="2"/>
  <c r="AL53" i="2"/>
  <c r="AL52" i="2"/>
  <c r="AL25" i="2"/>
  <c r="AL23" i="2"/>
  <c r="AL86" i="2"/>
  <c r="AL190" i="2"/>
  <c r="AL38" i="2"/>
  <c r="AL16" i="2"/>
  <c r="AL183" i="2"/>
  <c r="AL48" i="2"/>
  <c r="AL141" i="2"/>
  <c r="AL81" i="2"/>
  <c r="AL79" i="2"/>
  <c r="AL188" i="2"/>
  <c r="AL3" i="2"/>
  <c r="AL134" i="2"/>
  <c r="AL100" i="2"/>
  <c r="AL88" i="2"/>
  <c r="AL131" i="2"/>
  <c r="AL78" i="2"/>
  <c r="AL96" i="2"/>
  <c r="AL22" i="2"/>
  <c r="AL11" i="2"/>
  <c r="AL39" i="2"/>
  <c r="AL34" i="2"/>
  <c r="AL73" i="2"/>
  <c r="AL155" i="2"/>
  <c r="AL147" i="2"/>
  <c r="AL44" i="2"/>
  <c r="AL125" i="2"/>
  <c r="AL138" i="2"/>
  <c r="AL67" i="2"/>
  <c r="AL59" i="2"/>
  <c r="AL118" i="2"/>
  <c r="AL27" i="2"/>
  <c r="AL196" i="2"/>
  <c r="AL194" i="2"/>
  <c r="AL93" i="2"/>
  <c r="AL181" i="2"/>
  <c r="AL20" i="2"/>
  <c r="AL80" i="2"/>
  <c r="AL84" i="2"/>
  <c r="AL112" i="2"/>
  <c r="AL85" i="2"/>
  <c r="AL179" i="2"/>
  <c r="AL95" i="2"/>
  <c r="AL145" i="2"/>
  <c r="AL191" i="2"/>
  <c r="AL186" i="2"/>
  <c r="AL98" i="2"/>
  <c r="AL69" i="2"/>
  <c r="AL126" i="2"/>
  <c r="AL49" i="2"/>
  <c r="AL159" i="2"/>
  <c r="AJ19" i="2"/>
  <c r="AK19" i="2" s="1"/>
  <c r="AJ83" i="2"/>
  <c r="AK83" i="2" s="1"/>
  <c r="AJ124" i="2"/>
  <c r="AK124" i="2" s="1"/>
  <c r="AJ136" i="2"/>
  <c r="AK136" i="2" s="1"/>
  <c r="AJ167" i="2"/>
  <c r="AK167" i="2" s="1"/>
  <c r="AJ121" i="2"/>
  <c r="AK121" i="2" s="1"/>
  <c r="AJ91" i="2"/>
  <c r="AK91" i="2" s="1"/>
  <c r="AJ135" i="2"/>
  <c r="AK135" i="2" s="1"/>
  <c r="AJ97" i="2"/>
  <c r="AK97" i="2" s="1"/>
  <c r="AJ127" i="2"/>
  <c r="AK127" i="2" s="1"/>
  <c r="AJ58" i="2"/>
  <c r="AK58" i="2" s="1"/>
  <c r="AJ100" i="2"/>
  <c r="AK100" i="2" s="1"/>
  <c r="AJ27" i="2"/>
  <c r="AK27" i="2" s="1"/>
  <c r="AJ51" i="2"/>
  <c r="AK51" i="2" s="1"/>
  <c r="AJ193" i="2"/>
  <c r="AK193" i="2" s="1"/>
  <c r="AJ28" i="2"/>
  <c r="AK28" i="2" s="1"/>
  <c r="AJ13" i="2"/>
  <c r="AK13" i="2" s="1"/>
  <c r="AJ47" i="2"/>
  <c r="AK47" i="2" s="1"/>
  <c r="AJ115" i="2"/>
  <c r="AK115" i="2" s="1"/>
  <c r="AJ143" i="2"/>
  <c r="AK143" i="2" s="1"/>
  <c r="AJ88" i="2"/>
  <c r="AK88" i="2" s="1"/>
  <c r="AJ52" i="2"/>
  <c r="AK52" i="2" s="1"/>
  <c r="AJ196" i="2"/>
  <c r="AK196" i="2" s="1"/>
  <c r="AJ116" i="2"/>
  <c r="AK116" i="2" s="1"/>
  <c r="AJ139" i="2"/>
  <c r="AK139" i="2" s="1"/>
  <c r="AJ82" i="2"/>
  <c r="AK82" i="2" s="1"/>
  <c r="AJ26" i="2"/>
  <c r="AK26" i="2" s="1"/>
  <c r="AJ53" i="2"/>
  <c r="AK53" i="2" s="1"/>
  <c r="AJ131" i="2"/>
  <c r="AK131" i="2" s="1"/>
  <c r="AJ194" i="2"/>
  <c r="AK194" i="2" s="1"/>
  <c r="AJ78" i="2"/>
  <c r="AK78" i="2" s="1"/>
  <c r="AJ168" i="2"/>
  <c r="AK168" i="2" s="1"/>
  <c r="AJ165" i="2"/>
  <c r="AK165" i="2" s="1"/>
  <c r="AJ129" i="2"/>
  <c r="AK129" i="2" s="1"/>
  <c r="AJ184" i="2"/>
  <c r="AK184" i="2" s="1"/>
  <c r="AJ120" i="2"/>
  <c r="AK120" i="2" s="1"/>
  <c r="AJ93" i="2"/>
  <c r="AK93" i="2" s="1"/>
  <c r="AJ181" i="2"/>
  <c r="AK181" i="2" s="1"/>
  <c r="AJ20" i="2"/>
  <c r="AK20" i="2" s="1"/>
  <c r="AJ40" i="2"/>
  <c r="AK40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22E101-9D85-405F-B3BC-BFA4E58EDF26}" keepAlive="1" name="Query - data-players performance" description="Connection to the 'data-players performance' query in the workbook." type="5" refreshedVersion="8" background="1" saveData="1">
    <dbPr connection="Provider=Microsoft.Mashup.OleDb.1;Data Source=$Workbook$;Location=&quot;data-players performance&quot;;Extended Properties=&quot;&quot;" command="SELECT * FROM [data-players performanc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<sst xmlns="http://schemas.openxmlformats.org/spreadsheetml/2006/main" count="451" uniqueCount="246">
  <si>
    <t>role</t>
  </si>
  <si>
    <t>batting_matches</t>
  </si>
  <si>
    <t>runs</t>
  </si>
  <si>
    <t>balls_faced</t>
  </si>
  <si>
    <t>fours</t>
  </si>
  <si>
    <t>sixes</t>
  </si>
  <si>
    <t>dismissals</t>
  </si>
  <si>
    <t>batting_average</t>
  </si>
  <si>
    <t>strike_rate</t>
  </si>
  <si>
    <t>bowling_matches</t>
  </si>
  <si>
    <t>balls_bowled</t>
  </si>
  <si>
    <t>wickets</t>
  </si>
  <si>
    <t>runs_conceded</t>
  </si>
  <si>
    <t>economy</t>
  </si>
  <si>
    <t>bowling_average</t>
  </si>
  <si>
    <t>base_price</t>
  </si>
  <si>
    <t>sold_price</t>
  </si>
  <si>
    <t>runs_per_match</t>
  </si>
  <si>
    <t>A Badoni</t>
  </si>
  <si>
    <t>Batter</t>
  </si>
  <si>
    <t>A Kamboj</t>
  </si>
  <si>
    <t>Bowler</t>
  </si>
  <si>
    <t>A Manohar</t>
  </si>
  <si>
    <t>A Mhatre</t>
  </si>
  <si>
    <t>A Nortje</t>
  </si>
  <si>
    <t>A Raghuvanshi</t>
  </si>
  <si>
    <t>A Zampa</t>
  </si>
  <si>
    <t>Abdul Samad</t>
  </si>
  <si>
    <t>Abhishek Sharma</t>
  </si>
  <si>
    <t>Abishek Porel</t>
  </si>
  <si>
    <t>AD Russell</t>
  </si>
  <si>
    <t>Allrounder</t>
  </si>
  <si>
    <t>AK Markram</t>
  </si>
  <si>
    <t>Akash Deep</t>
  </si>
  <si>
    <t>Akash Madhwal</t>
  </si>
  <si>
    <t>Akash Singh</t>
  </si>
  <si>
    <t>AM Rahane</t>
  </si>
  <si>
    <t>Aniket Verma</t>
  </si>
  <si>
    <t>AR Patel</t>
  </si>
  <si>
    <t>Arshad Khan</t>
  </si>
  <si>
    <t>Arshdeep Singh</t>
  </si>
  <si>
    <t>AS Roy</t>
  </si>
  <si>
    <t>Ashutosh Sharma</t>
  </si>
  <si>
    <t>Ashwani Kumar</t>
  </si>
  <si>
    <t>Atharva Taide</t>
  </si>
  <si>
    <t>Avesh Khan</t>
  </si>
  <si>
    <t>Azmatullah Omarzai</t>
  </si>
  <si>
    <t>B Kumar</t>
  </si>
  <si>
    <t>B Sai Sudharsan</t>
  </si>
  <si>
    <t>BKG Mendis</t>
  </si>
  <si>
    <t>C Bosch</t>
  </si>
  <si>
    <t>C Sakariya</t>
  </si>
  <si>
    <t>CV Varun</t>
  </si>
  <si>
    <t>D Brevis</t>
  </si>
  <si>
    <t>D Ferreira</t>
  </si>
  <si>
    <t>D Padikkal</t>
  </si>
  <si>
    <t>DA Miller</t>
  </si>
  <si>
    <t>Dhruv Jurel</t>
  </si>
  <si>
    <t>DJ Hooda</t>
  </si>
  <si>
    <t>DL Chahar</t>
  </si>
  <si>
    <t>DP Conway</t>
  </si>
  <si>
    <t>DS Rathi</t>
  </si>
  <si>
    <t>E Malinga</t>
  </si>
  <si>
    <t>F du Plessis</t>
  </si>
  <si>
    <t>Fazalhaq Farooqi</t>
  </si>
  <si>
    <t>G Coetzee</t>
  </si>
  <si>
    <t>GJ Maxwell</t>
  </si>
  <si>
    <t>H Klaasen</t>
  </si>
  <si>
    <t>Harpreet Brar</t>
  </si>
  <si>
    <t>Harsh Dubey</t>
  </si>
  <si>
    <t>Harshit Rana</t>
  </si>
  <si>
    <t>HH Pandya</t>
  </si>
  <si>
    <t>HV Patel</t>
  </si>
  <si>
    <t>I Sharma</t>
  </si>
  <si>
    <t>Ishan Kishan</t>
  </si>
  <si>
    <t>J Fraser-McGurk</t>
  </si>
  <si>
    <t>J Overton</t>
  </si>
  <si>
    <t>JC Archer</t>
  </si>
  <si>
    <t>JC Buttler</t>
  </si>
  <si>
    <t>JD Unadkat</t>
  </si>
  <si>
    <t>JG Bethell</t>
  </si>
  <si>
    <t>JJ Bumrah</t>
  </si>
  <si>
    <t>JM Bairstow</t>
  </si>
  <si>
    <t>JM Sharma</t>
  </si>
  <si>
    <t>JP Inglis</t>
  </si>
  <si>
    <t>JR Hazlewood</t>
  </si>
  <si>
    <t>K Kartikeya</t>
  </si>
  <si>
    <t>K Khejroliya</t>
  </si>
  <si>
    <t>K Rabada</t>
  </si>
  <si>
    <t>KA Jamieson</t>
  </si>
  <si>
    <t>Karim Janat</t>
  </si>
  <si>
    <t>KH Pandya</t>
  </si>
  <si>
    <t>KK Ahmed</t>
  </si>
  <si>
    <t>KK Nair</t>
  </si>
  <si>
    <t>KL Rahul</t>
  </si>
  <si>
    <t>KS Rathore</t>
  </si>
  <si>
    <t>KT Maphaka</t>
  </si>
  <si>
    <t>Kuldeep Yadav</t>
  </si>
  <si>
    <t>KV Sharma</t>
  </si>
  <si>
    <t>L Ngidi</t>
  </si>
  <si>
    <t>LH Ferguson</t>
  </si>
  <si>
    <t>LS Livingstone</t>
  </si>
  <si>
    <t>M Jansen</t>
  </si>
  <si>
    <t>M Pathirana</t>
  </si>
  <si>
    <t>M Prasidh Krishna</t>
  </si>
  <si>
    <t>M Shahrukh Khan</t>
  </si>
  <si>
    <t>M Siddharth</t>
  </si>
  <si>
    <t>M Theekshana</t>
  </si>
  <si>
    <t>M Tiwari</t>
  </si>
  <si>
    <t>MA Agarwal</t>
  </si>
  <si>
    <t>MA Starc</t>
  </si>
  <si>
    <t>MJ Owen</t>
  </si>
  <si>
    <t>MJ Santner</t>
  </si>
  <si>
    <t>MK Pandey</t>
  </si>
  <si>
    <t>MM Ali</t>
  </si>
  <si>
    <t>MM Sharma</t>
  </si>
  <si>
    <t>Mohammed Shami</t>
  </si>
  <si>
    <t>Mohammed Siraj</t>
  </si>
  <si>
    <t>MP Breetzke</t>
  </si>
  <si>
    <t>MP Stoinis</t>
  </si>
  <si>
    <t>MP Yadav</t>
  </si>
  <si>
    <t>MR Marsh</t>
  </si>
  <si>
    <t>MS Bhandage</t>
  </si>
  <si>
    <t>MS Dhoni</t>
  </si>
  <si>
    <t>Mujeeb Ur Rahman</t>
  </si>
  <si>
    <t>Mukesh Choudhary</t>
  </si>
  <si>
    <t>Mukesh Kumar</t>
  </si>
  <si>
    <t>Musheer Khan</t>
  </si>
  <si>
    <t>Mustafizur Rahman</t>
  </si>
  <si>
    <t>N Pooran</t>
  </si>
  <si>
    <t>N Rana</t>
  </si>
  <si>
    <t>N Thushara</t>
  </si>
  <si>
    <t>N Wadhera</t>
  </si>
  <si>
    <t>Naman Dhir</t>
  </si>
  <si>
    <t>Nithish Kumar Reddy</t>
  </si>
  <si>
    <t>Noor Ahmad</t>
  </si>
  <si>
    <t>NT Ellis</t>
  </si>
  <si>
    <t>P Simran Singh</t>
  </si>
  <si>
    <t>PD Salt</t>
  </si>
  <si>
    <t>PHKD Mendis</t>
  </si>
  <si>
    <t>PJ Cummins</t>
  </si>
  <si>
    <t>Prince Yadav</t>
  </si>
  <si>
    <t>Priyansh Arya</t>
  </si>
  <si>
    <t>PVD Chameera</t>
  </si>
  <si>
    <t>PVSN Raju</t>
  </si>
  <si>
    <t>PWA Mulder</t>
  </si>
  <si>
    <t>PWH de Silva</t>
  </si>
  <si>
    <t>Q de Kock</t>
  </si>
  <si>
    <t>R Ashwin</t>
  </si>
  <si>
    <t>R Minz</t>
  </si>
  <si>
    <t>R Parag</t>
  </si>
  <si>
    <t>R Powell</t>
  </si>
  <si>
    <t>R Ravindra</t>
  </si>
  <si>
    <t>R Sai Kishore</t>
  </si>
  <si>
    <t>R Shepherd</t>
  </si>
  <si>
    <t>R Tewatia</t>
  </si>
  <si>
    <t>RA Bawa</t>
  </si>
  <si>
    <t>RA Jadeja</t>
  </si>
  <si>
    <t>RA Tripathi</t>
  </si>
  <si>
    <t>Rahma0ah Gurbaz</t>
  </si>
  <si>
    <t>Ramandeep Singh</t>
  </si>
  <si>
    <t>Rashid Khan</t>
  </si>
  <si>
    <t>Rasikh Salam</t>
  </si>
  <si>
    <t>Ravi Bishnoi</t>
  </si>
  <si>
    <t>RD Chahar</t>
  </si>
  <si>
    <t>RD Gaikwad</t>
  </si>
  <si>
    <t>RD Rickelton</t>
  </si>
  <si>
    <t>RG Sharma</t>
  </si>
  <si>
    <t>RJ Gleeson</t>
  </si>
  <si>
    <t>RJW Topley</t>
  </si>
  <si>
    <t>RK Singh</t>
  </si>
  <si>
    <t>RM Patidar</t>
  </si>
  <si>
    <t>RR Pant</t>
  </si>
  <si>
    <t>S Dube</t>
  </si>
  <si>
    <t>SA Yadav</t>
  </si>
  <si>
    <t>Sameer Rizvi</t>
  </si>
  <si>
    <t>Sandeep Sharma</t>
  </si>
  <si>
    <t>SB Dubey</t>
  </si>
  <si>
    <t>SE Rutherford</t>
  </si>
  <si>
    <t>SH Johnson</t>
  </si>
  <si>
    <t>Shahbaz Ahmed</t>
  </si>
  <si>
    <t>Shashank Singh</t>
  </si>
  <si>
    <t>Shubman Gill</t>
  </si>
  <si>
    <t>Simarjeet Singh</t>
  </si>
  <si>
    <t>SK Rasheed</t>
  </si>
  <si>
    <t>SM Curran</t>
  </si>
  <si>
    <t>SN Thakur</t>
  </si>
  <si>
    <t>SO Hetmyer</t>
  </si>
  <si>
    <t>SP Narine</t>
  </si>
  <si>
    <t>SS Iyer</t>
  </si>
  <si>
    <t>Suryansh Shedge</t>
  </si>
  <si>
    <t>Suyash Sharma</t>
  </si>
  <si>
    <t>SV Samson</t>
  </si>
  <si>
    <t>T Natarajan</t>
  </si>
  <si>
    <t>T Stubbs</t>
  </si>
  <si>
    <t>TA Boult</t>
  </si>
  <si>
    <t>TH David</t>
  </si>
  <si>
    <t>Tilak Varma</t>
  </si>
  <si>
    <t>TM Head</t>
  </si>
  <si>
    <t>TU Deshpande</t>
  </si>
  <si>
    <t>Urvil Patel</t>
  </si>
  <si>
    <t>V Kohli</t>
  </si>
  <si>
    <t>V Nigam</t>
  </si>
  <si>
    <t>V Puthur</t>
  </si>
  <si>
    <t>V Shankar</t>
  </si>
  <si>
    <t>V Suryavanshi</t>
  </si>
  <si>
    <t>VG Arora</t>
  </si>
  <si>
    <t>Vijaykumar Vyshak</t>
  </si>
  <si>
    <t>VR Iyer</t>
  </si>
  <si>
    <t>W O'Rourke</t>
  </si>
  <si>
    <t>Washington Sundar</t>
  </si>
  <si>
    <t>WG Jacks</t>
  </si>
  <si>
    <t>XC Bartlett</t>
  </si>
  <si>
    <t>Yash Dayal</t>
  </si>
  <si>
    <t>Yash Thakur</t>
  </si>
  <si>
    <t>YBK Jaiswal</t>
  </si>
  <si>
    <t>YS Chahal</t>
  </si>
  <si>
    <t>Yudhvir Singh</t>
  </si>
  <si>
    <t>Zeeshan Ansari</t>
  </si>
  <si>
    <t>Batting Average Normalization</t>
  </si>
  <si>
    <t>Strike Rate Normalization</t>
  </si>
  <si>
    <t>Batting Performance Score</t>
  </si>
  <si>
    <t>Economy Normalization</t>
  </si>
  <si>
    <t>Base Valuation</t>
  </si>
  <si>
    <t>Runs Normalization</t>
  </si>
  <si>
    <t>Runs Per Match Normalization</t>
  </si>
  <si>
    <t>Wickets Normalization</t>
  </si>
  <si>
    <t>Bowling Average Normalization</t>
  </si>
  <si>
    <t>Bowling Performance Score</t>
  </si>
  <si>
    <t>Combined Performance</t>
  </si>
  <si>
    <t>Total Matches</t>
  </si>
  <si>
    <t>Experience Factor</t>
  </si>
  <si>
    <t>Role Multiplier</t>
  </si>
  <si>
    <t>Performance Multiplier</t>
  </si>
  <si>
    <t>Predicted 2026 Price</t>
  </si>
  <si>
    <t>Price Change</t>
  </si>
  <si>
    <t>Price Change %</t>
  </si>
  <si>
    <t>Final Rank</t>
  </si>
  <si>
    <t>IPL Auction Prediction 2026</t>
  </si>
  <si>
    <t>Top 5 Batters</t>
  </si>
  <si>
    <t>Sr.No.</t>
  </si>
  <si>
    <t>Name</t>
  </si>
  <si>
    <t>Predicted Price</t>
  </si>
  <si>
    <t xml:space="preserve"> player   </t>
  </si>
  <si>
    <t>Top 5 Bowlers</t>
  </si>
  <si>
    <t>Top 5 All Rounders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</si>
</sst>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C00000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7CE7FF"/>
        <bgColor indexed="64"/>
      </patternFill>
    </fill>
    <fill>
      <patternFill patternType="solid">
        <fgColor rgb="FFFBC7FF"/>
        <bgColor indexed="64"/>
      </patternFill>
    </fill>
    <fill>
      <patternFill patternType="solid">
        <fgColor rgb="FFFFCC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9" fontId="0" fillId="0" borderId="0" xfId="0" applyNumberFormat="1"/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23">
    <dxf>
      <numFmt numFmtId="0" formatCode="General"/>
    </dxf>
    <dxf>
      <numFmt numFmtId="13" formatCode="0%"/>
    </dxf>
    <dxf>
      <numFmt numFmtId="0" formatCode="General"/>
    </dxf>
    <dxf>
      <numFmt numFmtId="164" formatCode="&quot;₹&quot;\ 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₹&quot;\ #,##0"/>
    </dxf>
    <dxf>
      <numFmt numFmtId="164" formatCode="&quot;₹&quot;\ #,##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308874-BC04-4318-A208-FE7EBACA3C6C}" autoFormatId="16" applyNumberFormats="0" applyBorderFormats="0" applyFontFormats="0" applyPatternFormats="0" applyAlignmentFormats="0" applyWidthHeightFormats="0">
  <queryTableRefresh nextId="52" unboundColumnsRight="19">
    <queryTableFields count="38">
      <queryTableField id="1" name="player" tableColumnId="1"/>
      <queryTableField id="3" name="role" tableColumnId="3"/>
      <queryTableField id="4" name="batting_matches" tableColumnId="4"/>
      <queryTableField id="5" name="runs" tableColumnId="5"/>
      <queryTableField id="6" name="balls_faced" tableColumnId="6"/>
      <queryTableField id="7" name="fours" tableColumnId="7"/>
      <queryTableField id="8" name="sixes" tableColumnId="8"/>
      <queryTableField id="9" name="dismissals" tableColumnId="9"/>
      <queryTableField id="10" name="batting_average" tableColumnId="10"/>
      <queryTableField id="11" name="strike_rate" tableColumnId="11"/>
      <queryTableField id="12" name="bowling_matches" tableColumnId="12"/>
      <queryTableField id="13" name="balls_bowled" tableColumnId="13"/>
      <queryTableField id="14" name="wickets" tableColumnId="14"/>
      <queryTableField id="15" name="runs_conceded" tableColumnId="15"/>
      <queryTableField id="16" name="economy" tableColumnId="16"/>
      <queryTableField id="17" name="bowling_average" tableColumnId="17"/>
      <queryTableField id="18" name="base_price" tableColumnId="18"/>
      <queryTableField id="19" name="sold_price" tableColumnId="19"/>
      <queryTableField id="21" name="runs_per_match" tableColumnId="21"/>
      <queryTableField id="32" dataBound="0" tableColumnId="2"/>
      <queryTableField id="33" dataBound="0" tableColumnId="20"/>
      <queryTableField id="34" dataBound="0" tableColumnId="22"/>
      <queryTableField id="35" dataBound="0" tableColumnId="23"/>
      <queryTableField id="36" dataBound="0" tableColumnId="24"/>
      <queryTableField id="37" dataBound="0" tableColumnId="25"/>
      <queryTableField id="38" dataBound="0" tableColumnId="26"/>
      <queryTableField id="39" dataBound="0" tableColumnId="27"/>
      <queryTableField id="40" dataBound="0" tableColumnId="28"/>
      <queryTableField id="41" dataBound="0" tableColumnId="29"/>
      <queryTableField id="42" dataBound="0" tableColumnId="30"/>
      <queryTableField id="43" dataBound="0" tableColumnId="31"/>
      <queryTableField id="44" dataBound="0" tableColumnId="32"/>
      <queryTableField id="45" dataBound="0" tableColumnId="33"/>
      <queryTableField id="46" dataBound="0" tableColumnId="34"/>
      <queryTableField id="47" dataBound="0" tableColumnId="35"/>
      <queryTableField id="48" dataBound="0" tableColumnId="36"/>
      <queryTableField id="49" dataBound="0" tableColumnId="37"/>
      <queryTableField id="51" dataBound="0" tableColumnId="39"/>
    </queryTableFields>
    <queryTableDeletedFields count="2">
      <deletedField name="player_name_original"/>
      <deletedField name="log_sold_pr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AAA9F7-81BD-434F-ADAA-5A653A815EA7}" name="data_players_performance" displayName="data_players_performance" ref="A1:AL201" tableType="queryTable" totalsRowShown="0">
  <autoFilter ref="A1:AL201" xr:uid="{81AAA9F7-81BD-434F-ADAA-5A653A815EA7}"/>
  <sortState xmlns:xlrd2="http://schemas.microsoft.com/office/spreadsheetml/2017/richdata2" ref="A2:AL201">
    <sortCondition ref="A1:A201"/>
  </sortState>
  <tableColumns count="38">
    <tableColumn id="1" xr3:uid="{77E416C8-E0B3-4842-8F5C-B83BD3EC574D}" uniqueName="1" name=" player   " queryTableFieldId="1" dataDxfId="22"/>
    <tableColumn id="3" xr3:uid="{31F85400-8FEF-4C82-8A05-317548C58B6E}" uniqueName="3" name="role" queryTableFieldId="3" dataDxfId="21"/>
    <tableColumn id="4" xr3:uid="{95D8BE9A-BB50-4B7D-88E7-8B17B3A69E02}" uniqueName="4" name="batting_matches" queryTableFieldId="4"/>
    <tableColumn id="5" xr3:uid="{0A640839-C5F4-4B28-BEEA-DAC916AE2DA4}" uniqueName="5" name="runs" queryTableFieldId="5"/>
    <tableColumn id="6" xr3:uid="{8A591485-7F0C-458F-8226-19FA4BEDD692}" uniqueName="6" name="balls_faced" queryTableFieldId="6"/>
    <tableColumn id="7" xr3:uid="{F2F8BBEF-A41B-408B-BA1D-AA191B75047C}" uniqueName="7" name="fours" queryTableFieldId="7"/>
    <tableColumn id="8" xr3:uid="{32AA2B1F-92F4-4188-9D74-A25885F07F77}" uniqueName="8" name="sixes" queryTableFieldId="8"/>
    <tableColumn id="9" xr3:uid="{FD5D7055-0A49-46F9-90C6-6C1E9481C460}" uniqueName="9" name="dismissals" queryTableFieldId="9"/>
    <tableColumn id="10" xr3:uid="{C603921B-1912-4751-A70E-AD89E77028D0}" uniqueName="10" name="batting_average" queryTableFieldId="10"/>
    <tableColumn id="11" xr3:uid="{6BFC292A-7329-42A0-974A-965AA22F60DC}" uniqueName="11" name="strike_rate" queryTableFieldId="11"/>
    <tableColumn id="12" xr3:uid="{BD9A349B-63DE-4279-AED6-ED479D309AEA}" uniqueName="12" name="bowling_matches" queryTableFieldId="12"/>
    <tableColumn id="13" xr3:uid="{79B2D33B-906B-46B8-90DD-28D38B078B72}" uniqueName="13" name="balls_bowled" queryTableFieldId="13"/>
    <tableColumn id="14" xr3:uid="{B2DA72E6-329B-4323-A86E-FF2F5A675271}" uniqueName="14" name="wickets" queryTableFieldId="14"/>
    <tableColumn id="15" xr3:uid="{2A9446B0-CF4E-447E-AA70-29138F02AA10}" uniqueName="15" name="runs_conceded" queryTableFieldId="15"/>
    <tableColumn id="16" xr3:uid="{49CFDFC6-6B12-4CB3-9F78-6E30A0499E15}" uniqueName="16" name="economy" queryTableFieldId="16"/>
    <tableColumn id="17" xr3:uid="{B666A384-DE74-4C23-9BF0-5154635D0355}" uniqueName="17" name="bowling_average" queryTableFieldId="17"/>
    <tableColumn id="18" xr3:uid="{ACC0ED1C-2E2C-4571-A98A-7491EE92BC65}" uniqueName="18" name="base_price" queryTableFieldId="18" dataDxfId="20"/>
    <tableColumn id="19" xr3:uid="{D69FEE61-D985-41AD-9075-5EB949748F14}" uniqueName="19" name="sold_price" queryTableFieldId="19" dataDxfId="19"/>
    <tableColumn id="21" xr3:uid="{9C678BDB-1C9F-4845-95EF-44AF3778AF0D}" uniqueName="21" name="runs_per_match" queryTableFieldId="21"/>
    <tableColumn id="2" xr3:uid="{09946078-153C-41FF-80B7-830983934B53}" uniqueName="2" name="Runs Normalization" queryTableFieldId="32" dataDxfId="18">
      <calculatedColumnFormula>IF(AND($C2&gt;=3,$D2&gt;0),$D2/MAX($D$2:$D$202),0)</calculatedColumnFormula>
    </tableColumn>
    <tableColumn id="20" xr3:uid="{3F49E559-A4E4-493A-B7B5-FED97274F8E0}" uniqueName="20" name="Batting Average Normalization" queryTableFieldId="33" dataDxfId="17">
      <calculatedColumnFormula>IF(AND($C2&gt;=3,$I2&gt;0),$I2/MAX($I$2:$I$202),0)</calculatedColumnFormula>
    </tableColumn>
    <tableColumn id="22" xr3:uid="{A4B4AA13-E1E5-4904-B774-A17B629EBE9A}" uniqueName="22" name="Strike Rate Normalization" queryTableFieldId="34" dataDxfId="16">
      <calculatedColumnFormula>IF(AND($C2&gt;=3,$J2&gt;0),$J2/MAX($J$2:$J$202),0)</calculatedColumnFormula>
    </tableColumn>
    <tableColumn id="23" xr3:uid="{E70E0408-85C0-4C31-B9A7-1D885AC4CA61}" uniqueName="23" name="Runs Per Match Normalization" queryTableFieldId="35" dataDxfId="15">
      <calculatedColumnFormula>IF(AND($C2&gt;=3,$S2&gt;0),$S2/MAX($S$2:$S$202),0)</calculatedColumnFormula>
    </tableColumn>
    <tableColumn id="24" xr3:uid="{3BFB33E7-089D-4FD8-B53F-945AB1A4B115}" uniqueName="24" name="Batting Performance Score" queryTableFieldId="36" dataDxfId="14">
      <calculatedColumnFormula>IF(AND($C2&gt;=3,$D2&gt;0),(T2*30+U2*25+V2*25+W2*20),0)</calculatedColumnFormula>
    </tableColumn>
    <tableColumn id="25" xr3:uid="{3EB5CE54-FB00-45AD-B43B-266DE9F31C3E}" uniqueName="25" name="Wickets Normalization" queryTableFieldId="37" dataDxfId="13">
      <calculatedColumnFormula>IF(AND($K2&gt;=3,$M2&gt;0,$O2&gt;0,$P2&gt;0),$M2/MAX($M$2:$M$202),0)</calculatedColumnFormula>
    </tableColumn>
    <tableColumn id="26" xr3:uid="{E2808AD7-885F-4F33-BB54-2E141CAAD2D9}" uniqueName="26" name="Economy Normalization" queryTableFieldId="38" dataDxfId="12">
      <calculatedColumnFormula>IF(AND($K2&gt;=3,$M2&gt;0,$O2&gt;0),IF(MAX($O$2:$O$202)-MIN($O$2:$O$202)&gt;0,1-($O2-MIN($O$2:$O$202))/(MAX($O$2:$O$202)-MIN($O$2:$O$202)),0.5),0)</calculatedColumnFormula>
    </tableColumn>
    <tableColumn id="27" xr3:uid="{390194A4-D620-4AE2-9807-61A702157D97}" uniqueName="27" name="Bowling Average Normalization" queryTableFieldId="39" dataDxfId="11">
      <calculatedColumnFormula>IF(AND($K2&gt;=3,$M2&gt;0,$P2&gt;0),IF(MAX($P$2:$P$202)-MIN($P$2:$P$202)&gt;0,1-($P2-MIN($P$2:$P$202))/(MAX($P$2:$P$202)-MIN($P$2:$P$202)),0.5),0)</calculatedColumnFormula>
    </tableColumn>
    <tableColumn id="28" xr3:uid="{0A0AAAC3-C926-4CCE-84A9-B2239CDC0D5A}" uniqueName="28" name="Bowling Performance Score" queryTableFieldId="40" dataDxfId="10">
      <calculatedColumnFormula>IF(AND($K2&gt;=3,$M2&gt;0,$O2&gt;0,$P2&gt;0),(Y2*40+Z2*35+AA2*25),0)</calculatedColumnFormula>
    </tableColumn>
    <tableColumn id="29" xr3:uid="{9E23E38A-8B81-40D1-945B-2D3060FC1662}" uniqueName="29" name="Combined Performance" queryTableFieldId="41" dataDxfId="9">
      <calculatedColumnFormula>IF(X2&gt;=3,IF(OR($B2="Batter",$B2="WK-Batsman",$B2="Wicket-keeper"),X2*0.8+AB2*0.2,IF($B2="Bowler",AB2*0.8+X2*0.2,IF($B2="Allrounder",X2*0.5+AB2*0.5,X2*0.8+AB2*0.2))),25)</calculatedColumnFormula>
    </tableColumn>
    <tableColumn id="30" xr3:uid="{4DA440E8-E1BF-4C92-A4BB-90D42F97B695}" uniqueName="30" name="Total Matches" queryTableFieldId="42" dataDxfId="8">
      <calculatedColumnFormula>$C2+$K2</calculatedColumnFormula>
    </tableColumn>
    <tableColumn id="31" xr3:uid="{DB56F296-CE1E-4742-9A9C-BDB537C9DADB}" uniqueName="31" name="Experience Factor" queryTableFieldId="43" dataDxfId="7">
      <calculatedColumnFormula>IF(AD2&gt;=50,1.2,IF(AD2&gt;=30,1.15,IF(AD2&gt;=15,1.1,IF(AD2&gt;=8,1.05,IF(AD2&gt;=3,1,0.85)))))</calculatedColumnFormula>
    </tableColumn>
    <tableColumn id="32" xr3:uid="{D1DF161C-700D-43DB-AFAE-FFE2EF00166B}" uniqueName="32" name="Role Multiplier" queryTableFieldId="44" dataDxfId="6">
      <calculatedColumnFormula>IF($B2="Allrounder",1.15,IF($B2="WK-Batsman",1.1,IF($B2="Wicket-keeper",1.05,1)))</calculatedColumnFormula>
    </tableColumn>
    <tableColumn id="33" xr3:uid="{9DF7B881-1D6A-4DCD-80FD-EE4A5A66F449}" uniqueName="33" name="Performance Multiplier" queryTableFieldId="45" dataDxfId="5">
      <calculatedColumnFormula>IF(AD2&gt;=3,1+(AC2-50)/100,0.8+(AC2-50)/200)</calculatedColumnFormula>
    </tableColumn>
    <tableColumn id="34" xr3:uid="{AA2E41B3-1BA8-4D28-85E6-FF81BB6E83CB}" uniqueName="34" name="Base Valuation" queryTableFieldId="46" dataDxfId="4">
      <calculatedColumnFormula>IF($R2&gt;0,$R2,$Q2)</calculatedColumnFormula>
    </tableColumn>
    <tableColumn id="35" xr3:uid="{2F01E157-332B-47A2-BD99-D8EA8C655C1F}" uniqueName="35" name="Predicted 2026 Price" queryTableFieldId="47" dataDxfId="3">
      <calculatedColumnFormula>MAX(3000000,MIN(300000000,AH2*AG2*AF2*AE2*1.1))</calculatedColumnFormula>
    </tableColumn>
    <tableColumn id="36" xr3:uid="{AD4C2F8A-E2CB-48AC-96E4-F3A496B957A2}" uniqueName="36" name="Price Change" queryTableFieldId="48" dataDxfId="2">
      <calculatedColumnFormula>AI2-AH2</calculatedColumnFormula>
    </tableColumn>
    <tableColumn id="37" xr3:uid="{B4687E4C-FE20-4A17-B0E2-E6E12D1D867C}" uniqueName="37" name="Price Change %" queryTableFieldId="49" dataDxfId="1">
      <calculatedColumnFormula>IF(AH2&gt;0,(AJ2/AH2)*100,0)</calculatedColumnFormula>
    </tableColumn>
    <tableColumn id="39" xr3:uid="{9745835B-B6DB-41D0-BDDA-AF481BC9AE0A}" uniqueName="39" name="Final Rank" queryTableFieldId="51" dataDxfId="0">
      <calculatedColumnFormula>RANK(AI2,$AI$2:$AI$202,0)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15C3-054B-4461-8959-F1CFE1654252}">
  <sheetPr codeName="Sheet1"/>
  <dimension ref="A1:AL201"/>
  <sheetViews>
    <sheetView topLeftCell="Z1" zoomScale="79" zoomScaleNormal="79" workbookViewId="0">
      <selection activeCell="AM3" sqref="AM3"/>
    </sheetView>
  </sheetViews>
  <sheetFormatPr defaultRowHeight="14.4" x14ac:dyDescent="0.3"/>
  <cols>
    <col min="1" max="1" width="18" bestFit="1" customWidth="1"/>
    <col min="2" max="2" width="9.44140625" bestFit="1" customWidth="1"/>
    <col min="3" max="3" width="17.44140625" bestFit="1" customWidth="1"/>
    <col min="4" max="4" width="6.88671875" bestFit="1" customWidth="1"/>
    <col min="5" max="5" width="12.6640625" bestFit="1" customWidth="1"/>
    <col min="6" max="6" width="7.5546875" bestFit="1" customWidth="1"/>
    <col min="7" max="7" width="7.109375" bestFit="1" customWidth="1"/>
    <col min="8" max="8" width="11.44140625" bestFit="1" customWidth="1"/>
    <col min="9" max="9" width="17" bestFit="1" customWidth="1"/>
    <col min="10" max="10" width="12.109375" bestFit="1" customWidth="1"/>
    <col min="11" max="11" width="18.109375" bestFit="1" customWidth="1"/>
    <col min="12" max="12" width="14.21875" bestFit="1" customWidth="1"/>
    <col min="13" max="13" width="9.44140625" bestFit="1" customWidth="1"/>
    <col min="14" max="14" width="16.21875" bestFit="1" customWidth="1"/>
    <col min="15" max="15" width="11.109375" bestFit="1" customWidth="1"/>
    <col min="16" max="16" width="17.6640625" bestFit="1" customWidth="1"/>
    <col min="17" max="17" width="12.21875" bestFit="1" customWidth="1"/>
    <col min="18" max="18" width="12.77734375" bestFit="1" customWidth="1"/>
    <col min="19" max="19" width="17.109375" bestFit="1" customWidth="1"/>
    <col min="20" max="20" width="19.77734375" bestFit="1" customWidth="1"/>
    <col min="21" max="21" width="29.21875" bestFit="1" customWidth="1"/>
    <col min="22" max="22" width="24.77734375" bestFit="1" customWidth="1"/>
    <col min="23" max="23" width="29.109375" bestFit="1" customWidth="1"/>
    <col min="24" max="24" width="26" bestFit="1" customWidth="1"/>
    <col min="25" max="25" width="22.21875" bestFit="1" customWidth="1"/>
    <col min="26" max="26" width="23.6640625" bestFit="1" customWidth="1"/>
    <col min="27" max="27" width="29.88671875" bestFit="1" customWidth="1"/>
    <col min="28" max="28" width="26.6640625" bestFit="1" customWidth="1"/>
    <col min="29" max="29" width="23.5546875" bestFit="1" customWidth="1"/>
    <col min="30" max="30" width="15.109375" bestFit="1" customWidth="1"/>
    <col min="31" max="31" width="18.109375" bestFit="1" customWidth="1"/>
    <col min="32" max="32" width="15.5546875" bestFit="1" customWidth="1"/>
    <col min="33" max="33" width="22.88671875" bestFit="1" customWidth="1"/>
    <col min="34" max="34" width="15.77734375" bestFit="1" customWidth="1"/>
    <col min="35" max="35" width="20.44140625" bestFit="1" customWidth="1"/>
    <col min="36" max="36" width="14.109375" bestFit="1" customWidth="1"/>
    <col min="37" max="37" width="16.109375" bestFit="1" customWidth="1"/>
    <col min="38" max="38" width="11.77734375" bestFit="1" customWidth="1"/>
  </cols>
  <sheetData>
    <row r="1" spans="1:38" x14ac:dyDescent="0.3">
      <c r="A1" t="s">
        <v>243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224</v>
      </c>
      <c r="U1" t="s">
        <v>219</v>
      </c>
      <c r="V1" t="s">
        <v>220</v>
      </c>
      <c r="W1" t="s">
        <v>225</v>
      </c>
      <c r="X1" t="s">
        <v>221</v>
      </c>
      <c r="Y1" t="s">
        <v>226</v>
      </c>
      <c r="Z1" t="s">
        <v>222</v>
      </c>
      <c r="AA1" t="s">
        <v>227</v>
      </c>
      <c r="AB1" t="s">
        <v>228</v>
      </c>
      <c r="AC1" t="s">
        <v>229</v>
      </c>
      <c r="AD1" t="s">
        <v>230</v>
      </c>
      <c r="AE1" t="s">
        <v>231</v>
      </c>
      <c r="AF1" t="s">
        <v>232</v>
      </c>
      <c r="AG1" t="s">
        <v>233</v>
      </c>
      <c r="AH1" t="s">
        <v>223</v>
      </c>
      <c r="AI1" t="s">
        <v>234</v>
      </c>
      <c r="AJ1" t="s">
        <v>235</v>
      </c>
      <c r="AK1" t="s">
        <v>236</v>
      </c>
      <c r="AL1" t="s">
        <v>237</v>
      </c>
    </row>
    <row r="2" spans="1:38" x14ac:dyDescent="0.3">
      <c r="A2" t="s">
        <v>18</v>
      </c>
      <c r="B2" t="s">
        <v>19</v>
      </c>
      <c r="C2">
        <v>11</v>
      </c>
      <c r="D2">
        <v>329</v>
      </c>
      <c r="E2">
        <v>235</v>
      </c>
      <c r="F2">
        <v>27</v>
      </c>
      <c r="G2">
        <v>14</v>
      </c>
      <c r="H2">
        <v>10</v>
      </c>
      <c r="I2">
        <v>32.9</v>
      </c>
      <c r="J2">
        <v>140</v>
      </c>
      <c r="K2">
        <v>2</v>
      </c>
      <c r="L2">
        <v>10</v>
      </c>
      <c r="M2">
        <v>2</v>
      </c>
      <c r="N2">
        <v>13</v>
      </c>
      <c r="O2">
        <v>7.8</v>
      </c>
      <c r="P2">
        <v>6.5</v>
      </c>
      <c r="Q2" s="1">
        <v>0</v>
      </c>
      <c r="R2" s="1">
        <v>40000000</v>
      </c>
      <c r="S2">
        <v>29.91</v>
      </c>
      <c r="T2">
        <f t="shared" ref="T2:T33" si="0">IF(AND($C2&gt;=3,$D2&gt;0),$D2/MAX($D$2:$D$202),0)</f>
        <v>0.43346508563899866</v>
      </c>
      <c r="U2">
        <f t="shared" ref="U2:U33" si="1">IF(AND($C2&gt;=3,$I2&gt;0),$I2/MAX($I$2:$I$202),0)</f>
        <v>0.50475606014114749</v>
      </c>
      <c r="V2">
        <f t="shared" ref="V2:V33" si="2">IF(AND($C2&gt;=3,$J2&gt;0),$J2/MAX($J$2:$J$202),0)</f>
        <v>0.35</v>
      </c>
      <c r="W2">
        <f t="shared" ref="W2:W33" si="3">IF(AND($C2&gt;=3,$S2&gt;0),$S2/MAX($S$2:$S$202),0)</f>
        <v>0.59110671936758896</v>
      </c>
      <c r="X2">
        <f t="shared" ref="X2:X33" si="4">IF(AND($C2&gt;=3,$D2&gt;0),(T2*30+U2*25+V2*25+W2*20),0)</f>
        <v>46.194988460050425</v>
      </c>
      <c r="Y2">
        <f t="shared" ref="Y2:Y33" si="5">IF(AND($K2&gt;=3,$M2&gt;0,$O2&gt;0,$P2&gt;0),$M2/MAX($M$2:$M$202),0)</f>
        <v>0</v>
      </c>
      <c r="Z2">
        <f t="shared" ref="Z2:Z33" si="6">IF(AND($K2&gt;=3,$M2&gt;0,$O2&gt;0),IF(MAX($O$2:$O$202)-MIN($O$2:$O$202)&gt;0,1-($O2-MIN($O$2:$O$202))/(MAX($O$2:$O$202)-MIN($O$2:$O$202)),0.5),0)</f>
        <v>0</v>
      </c>
      <c r="AA2">
        <f t="shared" ref="AA2:AA33" si="7">IF(AND($K2&gt;=3,$M2&gt;0,$P2&gt;0),IF(MAX($P$2:$P$202)-MIN($P$2:$P$202)&gt;0,1-($P2-MIN($P$2:$P$202))/(MAX($P$2:$P$202)-MIN($P$2:$P$202)),0.5),0)</f>
        <v>0</v>
      </c>
      <c r="AB2">
        <f t="shared" ref="AB2:AB33" si="8">IF(AND($K2&gt;=3,$M2&gt;0,$O2&gt;0,$P2&gt;0),(Y2*40+Z2*35+AA2*25),0)</f>
        <v>0</v>
      </c>
      <c r="AC2">
        <f t="shared" ref="AC2:AC33" si="9">IF(X2&gt;=3,IF(OR($B2="Batter",$B2="WK-Batsman",$B2="Wicket-keeper"),X2*0.8+AB2*0.2,IF($B2="Bowler",AB2*0.8+X2*0.2,IF($B2="Allrounder",X2*0.5+AB2*0.5,X2*0.8+AB2*0.2))),25)</f>
        <v>36.955990768040344</v>
      </c>
      <c r="AD2">
        <f t="shared" ref="AD2:AD33" si="10">$C2+$K2</f>
        <v>13</v>
      </c>
      <c r="AE2">
        <f t="shared" ref="AE2:AE33" si="11">IF(AD2&gt;=50,1.2,IF(AD2&gt;=30,1.15,IF(AD2&gt;=15,1.1,IF(AD2&gt;=8,1.05,IF(AD2&gt;=3,1,0.85)))))</f>
        <v>1.05</v>
      </c>
      <c r="AF2">
        <f t="shared" ref="AF2:AF33" si="12">IF($B2="Allrounder",1.15,IF($B2="WK-Batsman",1.1,IF($B2="Wicket-keeper",1.05,1)))</f>
        <v>1</v>
      </c>
      <c r="AG2">
        <f t="shared" ref="AG2:AG33" si="13">IF(AD2&gt;=3,1+(AC2-50)/100,0.8+(AC2-50)/200)</f>
        <v>0.86955990768040348</v>
      </c>
      <c r="AH2">
        <f t="shared" ref="AH2:AH33" si="14">IF($R2&gt;0,$R2,$Q2)</f>
        <v>40000000</v>
      </c>
      <c r="AI2" s="1">
        <f t="shared" ref="AI2:AI33" si="15">MAX(3000000,MIN(300000000,AH2*AG2*AF2*AE2*1.1))</f>
        <v>40173667.734834641</v>
      </c>
      <c r="AJ2" s="1">
        <f t="shared" ref="AJ2:AJ33" si="16">AI2-AH2</f>
        <v>173667.73483464122</v>
      </c>
      <c r="AK2" s="2">
        <f t="shared" ref="AK2:AK33" si="17">IF(AH2&gt;0,(AJ2/AH2)*100,0)</f>
        <v>0.43416933708660305</v>
      </c>
      <c r="AL2">
        <f t="shared" ref="AL2:AL33" si="18">RANK(AI2,$AI$2:$AI$202,0)</f>
        <v>80</v>
      </c>
    </row>
    <row r="3" spans="1:38" x14ac:dyDescent="0.3">
      <c r="A3" t="s">
        <v>20</v>
      </c>
      <c r="B3" t="s">
        <v>21</v>
      </c>
      <c r="C3">
        <v>5</v>
      </c>
      <c r="D3">
        <v>14</v>
      </c>
      <c r="E3">
        <v>13</v>
      </c>
      <c r="F3">
        <v>2</v>
      </c>
      <c r="G3">
        <v>0</v>
      </c>
      <c r="H3">
        <v>2</v>
      </c>
      <c r="I3">
        <v>7</v>
      </c>
      <c r="J3">
        <v>107.69</v>
      </c>
      <c r="K3">
        <v>8</v>
      </c>
      <c r="L3">
        <v>130</v>
      </c>
      <c r="M3">
        <v>8</v>
      </c>
      <c r="N3">
        <v>173</v>
      </c>
      <c r="O3">
        <v>7.98</v>
      </c>
      <c r="P3">
        <v>21.63</v>
      </c>
      <c r="Q3" s="1">
        <v>3000000</v>
      </c>
      <c r="R3" s="1">
        <v>34000000</v>
      </c>
      <c r="S3">
        <v>2.8</v>
      </c>
      <c r="T3">
        <f t="shared" si="0"/>
        <v>1.844532279314888E-2</v>
      </c>
      <c r="U3">
        <f t="shared" si="1"/>
        <v>0.10739490641301011</v>
      </c>
      <c r="V3">
        <f t="shared" si="2"/>
        <v>0.26922499999999999</v>
      </c>
      <c r="W3">
        <f t="shared" si="3"/>
        <v>5.5335968379446633E-2</v>
      </c>
      <c r="X3">
        <f t="shared" si="4"/>
        <v>11.075576711708653</v>
      </c>
      <c r="Y3">
        <f t="shared" si="5"/>
        <v>0.32</v>
      </c>
      <c r="Z3">
        <f t="shared" si="6"/>
        <v>0.73399999999999999</v>
      </c>
      <c r="AA3">
        <f t="shared" si="7"/>
        <v>0.86134615384615387</v>
      </c>
      <c r="AB3">
        <f t="shared" si="8"/>
        <v>60.023653846153842</v>
      </c>
      <c r="AC3">
        <f t="shared" si="9"/>
        <v>50.234038419264806</v>
      </c>
      <c r="AD3">
        <f t="shared" si="10"/>
        <v>13</v>
      </c>
      <c r="AE3">
        <f t="shared" si="11"/>
        <v>1.05</v>
      </c>
      <c r="AF3">
        <f t="shared" si="12"/>
        <v>1</v>
      </c>
      <c r="AG3">
        <f t="shared" si="13"/>
        <v>1.0023403841926481</v>
      </c>
      <c r="AH3">
        <f t="shared" si="14"/>
        <v>34000000</v>
      </c>
      <c r="AI3" s="1">
        <f t="shared" si="15"/>
        <v>39361906.887245305</v>
      </c>
      <c r="AJ3" s="1">
        <f t="shared" si="16"/>
        <v>5361906.8872453049</v>
      </c>
      <c r="AK3" s="2">
        <f t="shared" si="17"/>
        <v>15.770314374250896</v>
      </c>
      <c r="AL3">
        <f t="shared" si="18"/>
        <v>81</v>
      </c>
    </row>
    <row r="4" spans="1:38" x14ac:dyDescent="0.3">
      <c r="A4" t="s">
        <v>22</v>
      </c>
      <c r="B4" t="s">
        <v>19</v>
      </c>
      <c r="C4">
        <v>5</v>
      </c>
      <c r="D4">
        <v>61</v>
      </c>
      <c r="E4">
        <v>62</v>
      </c>
      <c r="F4">
        <v>2</v>
      </c>
      <c r="G4">
        <v>4</v>
      </c>
      <c r="H4">
        <v>5</v>
      </c>
      <c r="I4">
        <v>12.2</v>
      </c>
      <c r="J4">
        <v>98.39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">
        <v>3000000</v>
      </c>
      <c r="R4" s="1">
        <v>32000000</v>
      </c>
      <c r="S4">
        <v>12.2</v>
      </c>
      <c r="T4">
        <f t="shared" si="0"/>
        <v>8.0368906455862976E-2</v>
      </c>
      <c r="U4">
        <f t="shared" si="1"/>
        <v>0.18717397974838904</v>
      </c>
      <c r="V4">
        <f t="shared" si="2"/>
        <v>0.245975</v>
      </c>
      <c r="W4">
        <f t="shared" si="3"/>
        <v>0.2411067193675889</v>
      </c>
      <c r="X4">
        <f t="shared" si="4"/>
        <v>18.061926074737393</v>
      </c>
      <c r="Y4">
        <f t="shared" si="5"/>
        <v>0</v>
      </c>
      <c r="Z4">
        <f t="shared" si="6"/>
        <v>0</v>
      </c>
      <c r="AA4">
        <f t="shared" si="7"/>
        <v>0</v>
      </c>
      <c r="AB4">
        <f t="shared" si="8"/>
        <v>0</v>
      </c>
      <c r="AC4">
        <f t="shared" si="9"/>
        <v>14.449540859789915</v>
      </c>
      <c r="AD4">
        <f t="shared" si="10"/>
        <v>5</v>
      </c>
      <c r="AE4">
        <f t="shared" si="11"/>
        <v>1</v>
      </c>
      <c r="AF4">
        <f t="shared" si="12"/>
        <v>1</v>
      </c>
      <c r="AG4">
        <f t="shared" si="13"/>
        <v>0.64449540859789911</v>
      </c>
      <c r="AH4">
        <f t="shared" si="14"/>
        <v>32000000</v>
      </c>
      <c r="AI4" s="1">
        <f t="shared" si="15"/>
        <v>22686238.38264605</v>
      </c>
      <c r="AJ4" s="1">
        <f t="shared" si="16"/>
        <v>-9313761.6173539497</v>
      </c>
      <c r="AK4" s="2">
        <f t="shared" si="17"/>
        <v>-29.105505054231095</v>
      </c>
      <c r="AL4">
        <f t="shared" si="18"/>
        <v>106</v>
      </c>
    </row>
    <row r="5" spans="1:38" x14ac:dyDescent="0.3">
      <c r="A5" t="s">
        <v>23</v>
      </c>
      <c r="B5" t="s">
        <v>19</v>
      </c>
      <c r="C5">
        <v>7</v>
      </c>
      <c r="D5">
        <v>240</v>
      </c>
      <c r="E5">
        <v>131</v>
      </c>
      <c r="F5">
        <v>31</v>
      </c>
      <c r="G5">
        <v>11</v>
      </c>
      <c r="H5">
        <v>7</v>
      </c>
      <c r="I5">
        <v>34.29</v>
      </c>
      <c r="J5">
        <v>183.21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3000000</v>
      </c>
      <c r="R5" s="1">
        <v>3000000</v>
      </c>
      <c r="S5">
        <v>34.29</v>
      </c>
      <c r="T5">
        <f t="shared" si="0"/>
        <v>0.31620553359683795</v>
      </c>
      <c r="U5">
        <f t="shared" si="1"/>
        <v>0.52608162012887383</v>
      </c>
      <c r="V5">
        <f t="shared" si="2"/>
        <v>0.45802500000000002</v>
      </c>
      <c r="W5">
        <f t="shared" si="3"/>
        <v>0.67766798418972329</v>
      </c>
      <c r="X5">
        <f t="shared" si="4"/>
        <v>47.642191194921452</v>
      </c>
      <c r="Y5">
        <f t="shared" si="5"/>
        <v>0</v>
      </c>
      <c r="Z5">
        <f t="shared" si="6"/>
        <v>0</v>
      </c>
      <c r="AA5">
        <f t="shared" si="7"/>
        <v>0</v>
      </c>
      <c r="AB5">
        <f t="shared" si="8"/>
        <v>0</v>
      </c>
      <c r="AC5">
        <f t="shared" si="9"/>
        <v>38.113752955937166</v>
      </c>
      <c r="AD5">
        <f t="shared" si="10"/>
        <v>7</v>
      </c>
      <c r="AE5">
        <f t="shared" si="11"/>
        <v>1</v>
      </c>
      <c r="AF5">
        <f t="shared" si="12"/>
        <v>1</v>
      </c>
      <c r="AG5">
        <f t="shared" si="13"/>
        <v>0.88113752955937164</v>
      </c>
      <c r="AH5">
        <f t="shared" si="14"/>
        <v>3000000</v>
      </c>
      <c r="AI5" s="1">
        <f t="shared" si="15"/>
        <v>3000000</v>
      </c>
      <c r="AJ5" s="1">
        <f t="shared" si="16"/>
        <v>0</v>
      </c>
      <c r="AK5" s="2">
        <f t="shared" si="17"/>
        <v>0</v>
      </c>
      <c r="AL5">
        <f t="shared" si="18"/>
        <v>179</v>
      </c>
    </row>
    <row r="6" spans="1:38" x14ac:dyDescent="0.3">
      <c r="A6" t="s">
        <v>24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45</v>
      </c>
      <c r="M6">
        <v>1</v>
      </c>
      <c r="N6">
        <v>87</v>
      </c>
      <c r="O6">
        <v>11.6</v>
      </c>
      <c r="P6">
        <v>87</v>
      </c>
      <c r="Q6" s="1">
        <v>20000000</v>
      </c>
      <c r="R6" s="1">
        <v>65000000</v>
      </c>
      <c r="S6">
        <v>0</v>
      </c>
      <c r="T6">
        <f t="shared" si="0"/>
        <v>0</v>
      </c>
      <c r="U6">
        <f t="shared" si="1"/>
        <v>0</v>
      </c>
      <c r="V6">
        <f t="shared" si="2"/>
        <v>0</v>
      </c>
      <c r="W6">
        <f t="shared" si="3"/>
        <v>0</v>
      </c>
      <c r="X6">
        <f t="shared" si="4"/>
        <v>0</v>
      </c>
      <c r="Y6">
        <f t="shared" si="5"/>
        <v>0</v>
      </c>
      <c r="Z6">
        <f t="shared" si="6"/>
        <v>0</v>
      </c>
      <c r="AA6">
        <f t="shared" si="7"/>
        <v>0</v>
      </c>
      <c r="AB6">
        <f t="shared" si="8"/>
        <v>0</v>
      </c>
      <c r="AC6">
        <f t="shared" si="9"/>
        <v>25</v>
      </c>
      <c r="AD6">
        <f t="shared" si="10"/>
        <v>2</v>
      </c>
      <c r="AE6">
        <f t="shared" si="11"/>
        <v>0.85</v>
      </c>
      <c r="AF6">
        <f t="shared" si="12"/>
        <v>1</v>
      </c>
      <c r="AG6">
        <f t="shared" si="13"/>
        <v>0.67500000000000004</v>
      </c>
      <c r="AH6">
        <f t="shared" si="14"/>
        <v>65000000</v>
      </c>
      <c r="AI6" s="1">
        <f t="shared" si="15"/>
        <v>41023125</v>
      </c>
      <c r="AJ6" s="1">
        <f t="shared" si="16"/>
        <v>-23976875</v>
      </c>
      <c r="AK6" s="2">
        <f t="shared" si="17"/>
        <v>-36.887500000000003</v>
      </c>
      <c r="AL6">
        <f t="shared" si="18"/>
        <v>79</v>
      </c>
    </row>
    <row r="7" spans="1:38" x14ac:dyDescent="0.3">
      <c r="A7" t="s">
        <v>25</v>
      </c>
      <c r="B7" t="s">
        <v>19</v>
      </c>
      <c r="C7">
        <v>11</v>
      </c>
      <c r="D7">
        <v>300</v>
      </c>
      <c r="E7">
        <v>217</v>
      </c>
      <c r="F7">
        <v>30</v>
      </c>
      <c r="G7">
        <v>8</v>
      </c>
      <c r="H7">
        <v>9</v>
      </c>
      <c r="I7">
        <v>33.33</v>
      </c>
      <c r="J7">
        <v>138.25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3000000</v>
      </c>
      <c r="R7" s="1">
        <v>30000000</v>
      </c>
      <c r="S7">
        <v>27.27</v>
      </c>
      <c r="T7">
        <f t="shared" si="0"/>
        <v>0.39525691699604742</v>
      </c>
      <c r="U7">
        <f t="shared" si="1"/>
        <v>0.51135317582080386</v>
      </c>
      <c r="V7">
        <f t="shared" si="2"/>
        <v>0.34562500000000002</v>
      </c>
      <c r="W7">
        <f t="shared" si="3"/>
        <v>0.53893280632411067</v>
      </c>
      <c r="X7">
        <f t="shared" si="4"/>
        <v>44.060818031883734</v>
      </c>
      <c r="Y7">
        <f t="shared" si="5"/>
        <v>0</v>
      </c>
      <c r="Z7">
        <f t="shared" si="6"/>
        <v>0</v>
      </c>
      <c r="AA7">
        <f t="shared" si="7"/>
        <v>0</v>
      </c>
      <c r="AB7">
        <f t="shared" si="8"/>
        <v>0</v>
      </c>
      <c r="AC7">
        <f t="shared" si="9"/>
        <v>35.248654425506992</v>
      </c>
      <c r="AD7">
        <f t="shared" si="10"/>
        <v>11</v>
      </c>
      <c r="AE7">
        <f t="shared" si="11"/>
        <v>1.05</v>
      </c>
      <c r="AF7">
        <f t="shared" si="12"/>
        <v>1</v>
      </c>
      <c r="AG7">
        <f t="shared" si="13"/>
        <v>0.85248654425506998</v>
      </c>
      <c r="AH7">
        <f t="shared" si="14"/>
        <v>30000000</v>
      </c>
      <c r="AI7" s="1">
        <f t="shared" si="15"/>
        <v>29538658.758438177</v>
      </c>
      <c r="AJ7" s="1">
        <f t="shared" si="16"/>
        <v>-461341.24156182259</v>
      </c>
      <c r="AK7" s="2">
        <f t="shared" si="17"/>
        <v>-1.5378041385394088</v>
      </c>
      <c r="AL7">
        <f t="shared" si="18"/>
        <v>96</v>
      </c>
    </row>
    <row r="8" spans="1:38" x14ac:dyDescent="0.3">
      <c r="A8" t="s">
        <v>26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50</v>
      </c>
      <c r="M8">
        <v>2</v>
      </c>
      <c r="N8">
        <v>94</v>
      </c>
      <c r="O8">
        <v>11.28</v>
      </c>
      <c r="P8">
        <v>47</v>
      </c>
      <c r="Q8" s="1">
        <v>20000000</v>
      </c>
      <c r="R8" s="1">
        <v>24000000</v>
      </c>
      <c r="S8">
        <v>0</v>
      </c>
      <c r="T8">
        <f t="shared" si="0"/>
        <v>0</v>
      </c>
      <c r="U8">
        <f t="shared" si="1"/>
        <v>0</v>
      </c>
      <c r="V8">
        <f t="shared" si="2"/>
        <v>0</v>
      </c>
      <c r="W8">
        <f t="shared" si="3"/>
        <v>0</v>
      </c>
      <c r="X8">
        <f t="shared" si="4"/>
        <v>0</v>
      </c>
      <c r="Y8">
        <f t="shared" si="5"/>
        <v>0</v>
      </c>
      <c r="Z8">
        <f t="shared" si="6"/>
        <v>0</v>
      </c>
      <c r="AA8">
        <f t="shared" si="7"/>
        <v>0</v>
      </c>
      <c r="AB8">
        <f t="shared" si="8"/>
        <v>0</v>
      </c>
      <c r="AC8">
        <f t="shared" si="9"/>
        <v>25</v>
      </c>
      <c r="AD8">
        <f t="shared" si="10"/>
        <v>2</v>
      </c>
      <c r="AE8">
        <f t="shared" si="11"/>
        <v>0.85</v>
      </c>
      <c r="AF8">
        <f t="shared" si="12"/>
        <v>1</v>
      </c>
      <c r="AG8">
        <f t="shared" si="13"/>
        <v>0.67500000000000004</v>
      </c>
      <c r="AH8">
        <f t="shared" si="14"/>
        <v>24000000</v>
      </c>
      <c r="AI8" s="1">
        <f t="shared" si="15"/>
        <v>15147000.000000004</v>
      </c>
      <c r="AJ8" s="1">
        <f t="shared" si="16"/>
        <v>-8852999.9999999963</v>
      </c>
      <c r="AK8" s="2">
        <f t="shared" si="17"/>
        <v>-36.887499999999982</v>
      </c>
      <c r="AL8">
        <f t="shared" si="18"/>
        <v>121</v>
      </c>
    </row>
    <row r="9" spans="1:38" x14ac:dyDescent="0.3">
      <c r="A9" t="s">
        <v>27</v>
      </c>
      <c r="B9" t="s">
        <v>19</v>
      </c>
      <c r="C9">
        <v>12</v>
      </c>
      <c r="D9">
        <v>164</v>
      </c>
      <c r="E9">
        <v>98</v>
      </c>
      <c r="F9">
        <v>8</v>
      </c>
      <c r="G9">
        <v>14</v>
      </c>
      <c r="H9">
        <v>8</v>
      </c>
      <c r="I9">
        <v>20.5</v>
      </c>
      <c r="J9">
        <v>167.35</v>
      </c>
      <c r="K9">
        <v>1</v>
      </c>
      <c r="L9">
        <v>2</v>
      </c>
      <c r="M9">
        <v>0</v>
      </c>
      <c r="N9">
        <v>6</v>
      </c>
      <c r="O9">
        <v>18</v>
      </c>
      <c r="P9">
        <v>0</v>
      </c>
      <c r="Q9" s="1">
        <v>3000000</v>
      </c>
      <c r="R9" s="1">
        <v>42000000</v>
      </c>
      <c r="S9">
        <v>13.67</v>
      </c>
      <c r="T9">
        <f t="shared" si="0"/>
        <v>0.21607378129117261</v>
      </c>
      <c r="U9">
        <f t="shared" si="1"/>
        <v>0.31451365449524393</v>
      </c>
      <c r="V9">
        <f t="shared" si="2"/>
        <v>0.418375</v>
      </c>
      <c r="W9">
        <f t="shared" si="3"/>
        <v>0.27015810276679841</v>
      </c>
      <c r="X9">
        <f t="shared" si="4"/>
        <v>30.207591856452247</v>
      </c>
      <c r="Y9">
        <f t="shared" si="5"/>
        <v>0</v>
      </c>
      <c r="Z9">
        <f t="shared" si="6"/>
        <v>0</v>
      </c>
      <c r="AA9">
        <f t="shared" si="7"/>
        <v>0</v>
      </c>
      <c r="AB9">
        <f t="shared" si="8"/>
        <v>0</v>
      </c>
      <c r="AC9">
        <f t="shared" si="9"/>
        <v>24.1660734851618</v>
      </c>
      <c r="AD9">
        <f t="shared" si="10"/>
        <v>13</v>
      </c>
      <c r="AE9">
        <f t="shared" si="11"/>
        <v>1.05</v>
      </c>
      <c r="AF9">
        <f t="shared" si="12"/>
        <v>1</v>
      </c>
      <c r="AG9">
        <f t="shared" si="13"/>
        <v>0.74166073485161799</v>
      </c>
      <c r="AH9">
        <f t="shared" si="14"/>
        <v>42000000</v>
      </c>
      <c r="AI9" s="1">
        <f t="shared" si="15"/>
        <v>35977962.247651994</v>
      </c>
      <c r="AJ9" s="1">
        <f t="shared" si="16"/>
        <v>-6022037.7523480058</v>
      </c>
      <c r="AK9" s="2">
        <f t="shared" si="17"/>
        <v>-14.338185124638109</v>
      </c>
      <c r="AL9">
        <f t="shared" si="18"/>
        <v>88</v>
      </c>
    </row>
    <row r="10" spans="1:38" x14ac:dyDescent="0.3">
      <c r="A10" t="s">
        <v>28</v>
      </c>
      <c r="B10" t="s">
        <v>19</v>
      </c>
      <c r="C10">
        <v>13</v>
      </c>
      <c r="D10">
        <v>439</v>
      </c>
      <c r="E10">
        <v>242</v>
      </c>
      <c r="F10">
        <v>46</v>
      </c>
      <c r="G10">
        <v>28</v>
      </c>
      <c r="H10">
        <v>13</v>
      </c>
      <c r="I10">
        <v>33.770000000000003</v>
      </c>
      <c r="J10">
        <v>181.4</v>
      </c>
      <c r="K10">
        <v>6</v>
      </c>
      <c r="L10">
        <v>67</v>
      </c>
      <c r="M10">
        <v>0</v>
      </c>
      <c r="N10">
        <v>113</v>
      </c>
      <c r="O10">
        <v>10.119999999999999</v>
      </c>
      <c r="P10">
        <v>0</v>
      </c>
      <c r="Q10" s="1">
        <v>0</v>
      </c>
      <c r="R10" s="1">
        <v>140000000</v>
      </c>
      <c r="S10">
        <v>33.770000000000003</v>
      </c>
      <c r="T10">
        <f t="shared" si="0"/>
        <v>0.57839262187088269</v>
      </c>
      <c r="U10">
        <f t="shared" si="1"/>
        <v>0.51810371279533596</v>
      </c>
      <c r="V10">
        <f t="shared" si="2"/>
        <v>0.45350000000000001</v>
      </c>
      <c r="W10">
        <f t="shared" si="3"/>
        <v>0.66739130434782612</v>
      </c>
      <c r="X10">
        <f t="shared" si="4"/>
        <v>54.989697562966406</v>
      </c>
      <c r="Y10">
        <f t="shared" si="5"/>
        <v>0</v>
      </c>
      <c r="Z10">
        <f t="shared" si="6"/>
        <v>0</v>
      </c>
      <c r="AA10">
        <f t="shared" si="7"/>
        <v>0</v>
      </c>
      <c r="AB10">
        <f t="shared" si="8"/>
        <v>0</v>
      </c>
      <c r="AC10">
        <f t="shared" si="9"/>
        <v>43.991758050373129</v>
      </c>
      <c r="AD10">
        <f t="shared" si="10"/>
        <v>19</v>
      </c>
      <c r="AE10">
        <f t="shared" si="11"/>
        <v>1.1000000000000001</v>
      </c>
      <c r="AF10">
        <f t="shared" si="12"/>
        <v>1</v>
      </c>
      <c r="AG10">
        <f t="shared" si="13"/>
        <v>0.93991758050373131</v>
      </c>
      <c r="AH10">
        <f t="shared" si="14"/>
        <v>140000000</v>
      </c>
      <c r="AI10" s="1">
        <f t="shared" si="15"/>
        <v>159222038.13733211</v>
      </c>
      <c r="AJ10" s="1">
        <f t="shared" si="16"/>
        <v>19222038.137332112</v>
      </c>
      <c r="AK10" s="2">
        <f t="shared" si="17"/>
        <v>13.730027240951509</v>
      </c>
      <c r="AL10">
        <f t="shared" si="18"/>
        <v>21</v>
      </c>
    </row>
    <row r="11" spans="1:38" x14ac:dyDescent="0.3">
      <c r="A11" t="s">
        <v>29</v>
      </c>
      <c r="B11" t="s">
        <v>19</v>
      </c>
      <c r="C11">
        <v>13</v>
      </c>
      <c r="D11">
        <v>301</v>
      </c>
      <c r="E11">
        <v>210</v>
      </c>
      <c r="F11">
        <v>28</v>
      </c>
      <c r="G11">
        <v>12</v>
      </c>
      <c r="H11">
        <v>12</v>
      </c>
      <c r="I11">
        <v>25.08</v>
      </c>
      <c r="J11">
        <v>143.33000000000001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1">
        <v>0</v>
      </c>
      <c r="R11" s="1">
        <v>40000000</v>
      </c>
      <c r="S11">
        <v>23.15</v>
      </c>
      <c r="T11">
        <f t="shared" si="0"/>
        <v>0.39657444005270093</v>
      </c>
      <c r="U11">
        <f t="shared" si="1"/>
        <v>0.38478060754832766</v>
      </c>
      <c r="V11">
        <f t="shared" si="2"/>
        <v>0.358325</v>
      </c>
      <c r="W11">
        <f t="shared" si="3"/>
        <v>0.45750988142292487</v>
      </c>
      <c r="X11">
        <f t="shared" si="4"/>
        <v>39.625071018747718</v>
      </c>
      <c r="Y11">
        <f t="shared" si="5"/>
        <v>0</v>
      </c>
      <c r="Z11">
        <f t="shared" si="6"/>
        <v>0</v>
      </c>
      <c r="AA11">
        <f t="shared" si="7"/>
        <v>0</v>
      </c>
      <c r="AB11">
        <f t="shared" si="8"/>
        <v>0</v>
      </c>
      <c r="AC11">
        <f t="shared" si="9"/>
        <v>31.700056814998177</v>
      </c>
      <c r="AD11">
        <f t="shared" si="10"/>
        <v>13</v>
      </c>
      <c r="AE11">
        <f t="shared" si="11"/>
        <v>1.05</v>
      </c>
      <c r="AF11">
        <f t="shared" si="12"/>
        <v>1</v>
      </c>
      <c r="AG11">
        <f t="shared" si="13"/>
        <v>0.81700056814998179</v>
      </c>
      <c r="AH11">
        <f t="shared" si="14"/>
        <v>40000000</v>
      </c>
      <c r="AI11" s="1">
        <f t="shared" si="15"/>
        <v>37745426.248529159</v>
      </c>
      <c r="AJ11" s="1">
        <f t="shared" si="16"/>
        <v>-2254573.7514708415</v>
      </c>
      <c r="AK11" s="2">
        <f t="shared" si="17"/>
        <v>-5.6364343786771034</v>
      </c>
      <c r="AL11">
        <f t="shared" si="18"/>
        <v>84</v>
      </c>
    </row>
    <row r="12" spans="1:38" x14ac:dyDescent="0.3">
      <c r="A12" t="s">
        <v>30</v>
      </c>
      <c r="B12" t="s">
        <v>31</v>
      </c>
      <c r="C12">
        <v>10</v>
      </c>
      <c r="D12">
        <v>167</v>
      </c>
      <c r="E12">
        <v>111</v>
      </c>
      <c r="F12">
        <v>16</v>
      </c>
      <c r="G12">
        <v>14</v>
      </c>
      <c r="H12">
        <v>9</v>
      </c>
      <c r="I12">
        <v>18.559999999999999</v>
      </c>
      <c r="J12">
        <v>150.44999999999999</v>
      </c>
      <c r="K12">
        <v>9</v>
      </c>
      <c r="L12">
        <v>114</v>
      </c>
      <c r="M12">
        <v>8</v>
      </c>
      <c r="N12">
        <v>218</v>
      </c>
      <c r="O12">
        <v>11.47</v>
      </c>
      <c r="P12">
        <v>27.25</v>
      </c>
      <c r="Q12" s="1">
        <v>0</v>
      </c>
      <c r="R12" s="1">
        <v>120000000</v>
      </c>
      <c r="S12">
        <v>16.7</v>
      </c>
      <c r="T12">
        <f t="shared" si="0"/>
        <v>0.22002635046113306</v>
      </c>
      <c r="U12">
        <f t="shared" si="1"/>
        <v>0.2847499232893525</v>
      </c>
      <c r="V12">
        <f t="shared" si="2"/>
        <v>0.37612499999999999</v>
      </c>
      <c r="W12">
        <f t="shared" si="3"/>
        <v>0.33003952569169959</v>
      </c>
      <c r="X12">
        <f t="shared" si="4"/>
        <v>29.723454109901795</v>
      </c>
      <c r="Y12">
        <f t="shared" si="5"/>
        <v>0.32</v>
      </c>
      <c r="Z12">
        <f t="shared" si="6"/>
        <v>0.61766666666666659</v>
      </c>
      <c r="AA12">
        <f t="shared" si="7"/>
        <v>0.82532051282051277</v>
      </c>
      <c r="AB12">
        <f t="shared" si="8"/>
        <v>55.051346153846154</v>
      </c>
      <c r="AC12">
        <f t="shared" si="9"/>
        <v>42.387400131873974</v>
      </c>
      <c r="AD12">
        <f t="shared" si="10"/>
        <v>19</v>
      </c>
      <c r="AE12">
        <f t="shared" si="11"/>
        <v>1.1000000000000001</v>
      </c>
      <c r="AF12">
        <f t="shared" si="12"/>
        <v>1.1499999999999999</v>
      </c>
      <c r="AG12">
        <f t="shared" si="13"/>
        <v>0.92387400131873976</v>
      </c>
      <c r="AH12">
        <f t="shared" si="14"/>
        <v>120000000</v>
      </c>
      <c r="AI12" s="1">
        <f t="shared" si="15"/>
        <v>154268480.74020317</v>
      </c>
      <c r="AJ12" s="1">
        <f t="shared" si="16"/>
        <v>34268480.740203172</v>
      </c>
      <c r="AK12" s="2">
        <f t="shared" si="17"/>
        <v>28.55706728350264</v>
      </c>
      <c r="AL12">
        <f t="shared" si="18"/>
        <v>24</v>
      </c>
    </row>
    <row r="13" spans="1:38" x14ac:dyDescent="0.3">
      <c r="A13" t="s">
        <v>32</v>
      </c>
      <c r="B13" t="s">
        <v>19</v>
      </c>
      <c r="C13">
        <v>13</v>
      </c>
      <c r="D13">
        <v>445</v>
      </c>
      <c r="E13">
        <v>306</v>
      </c>
      <c r="F13">
        <v>38</v>
      </c>
      <c r="G13">
        <v>22</v>
      </c>
      <c r="H13">
        <v>13</v>
      </c>
      <c r="I13">
        <v>34.229999999999997</v>
      </c>
      <c r="J13">
        <v>145.41999999999999</v>
      </c>
      <c r="K13">
        <v>5</v>
      </c>
      <c r="L13">
        <v>68</v>
      </c>
      <c r="M13">
        <v>4</v>
      </c>
      <c r="N13">
        <v>102</v>
      </c>
      <c r="O13">
        <v>9</v>
      </c>
      <c r="P13">
        <v>25.5</v>
      </c>
      <c r="Q13" s="1">
        <v>20000000</v>
      </c>
      <c r="R13" s="1">
        <v>20000000</v>
      </c>
      <c r="S13">
        <v>34.229999999999997</v>
      </c>
      <c r="T13">
        <f t="shared" si="0"/>
        <v>0.58629776021080371</v>
      </c>
      <c r="U13">
        <f t="shared" si="1"/>
        <v>0.52516109235961939</v>
      </c>
      <c r="V13">
        <f t="shared" si="2"/>
        <v>0.36354999999999998</v>
      </c>
      <c r="W13">
        <f t="shared" si="3"/>
        <v>0.67648221343873505</v>
      </c>
      <c r="X13">
        <f t="shared" si="4"/>
        <v>53.336354384089297</v>
      </c>
      <c r="Y13">
        <f t="shared" si="5"/>
        <v>0.16</v>
      </c>
      <c r="Z13">
        <f t="shared" si="6"/>
        <v>0.7</v>
      </c>
      <c r="AA13">
        <f t="shared" si="7"/>
        <v>0.83653846153846156</v>
      </c>
      <c r="AB13">
        <f t="shared" si="8"/>
        <v>51.813461538461539</v>
      </c>
      <c r="AC13">
        <f t="shared" si="9"/>
        <v>53.031775814963744</v>
      </c>
      <c r="AD13">
        <f t="shared" si="10"/>
        <v>18</v>
      </c>
      <c r="AE13">
        <f t="shared" si="11"/>
        <v>1.1000000000000001</v>
      </c>
      <c r="AF13">
        <f t="shared" si="12"/>
        <v>1</v>
      </c>
      <c r="AG13">
        <f t="shared" si="13"/>
        <v>1.0303177581496374</v>
      </c>
      <c r="AH13">
        <f t="shared" si="14"/>
        <v>20000000</v>
      </c>
      <c r="AI13" s="1">
        <f t="shared" si="15"/>
        <v>24933689.747221231</v>
      </c>
      <c r="AJ13" s="1">
        <f t="shared" si="16"/>
        <v>4933689.7472212315</v>
      </c>
      <c r="AK13" s="2">
        <f t="shared" si="17"/>
        <v>24.668448736106157</v>
      </c>
      <c r="AL13">
        <f t="shared" si="18"/>
        <v>102</v>
      </c>
    </row>
    <row r="14" spans="1:38" x14ac:dyDescent="0.3">
      <c r="A14" t="s">
        <v>33</v>
      </c>
      <c r="B14" t="s">
        <v>21</v>
      </c>
      <c r="C14">
        <v>2</v>
      </c>
      <c r="D14">
        <v>6</v>
      </c>
      <c r="E14">
        <v>2</v>
      </c>
      <c r="F14">
        <v>0</v>
      </c>
      <c r="G14">
        <v>1</v>
      </c>
      <c r="H14">
        <v>1</v>
      </c>
      <c r="I14">
        <v>6</v>
      </c>
      <c r="J14">
        <v>300</v>
      </c>
      <c r="K14">
        <v>6</v>
      </c>
      <c r="L14">
        <v>127</v>
      </c>
      <c r="M14">
        <v>3</v>
      </c>
      <c r="N14">
        <v>230</v>
      </c>
      <c r="O14">
        <v>10.87</v>
      </c>
      <c r="P14">
        <v>76.67</v>
      </c>
      <c r="Q14" s="1">
        <v>3000000</v>
      </c>
      <c r="R14" s="1">
        <v>13000000</v>
      </c>
      <c r="S14">
        <v>3</v>
      </c>
      <c r="T14">
        <f t="shared" si="0"/>
        <v>0</v>
      </c>
      <c r="U14">
        <f t="shared" si="1"/>
        <v>0</v>
      </c>
      <c r="V14">
        <f t="shared" si="2"/>
        <v>0</v>
      </c>
      <c r="W14">
        <f t="shared" si="3"/>
        <v>0</v>
      </c>
      <c r="X14">
        <f t="shared" si="4"/>
        <v>0</v>
      </c>
      <c r="Y14">
        <f t="shared" si="5"/>
        <v>0.12</v>
      </c>
      <c r="Z14">
        <f t="shared" si="6"/>
        <v>0.63766666666666671</v>
      </c>
      <c r="AA14">
        <f t="shared" si="7"/>
        <v>0.50852564102564102</v>
      </c>
      <c r="AB14">
        <f t="shared" si="8"/>
        <v>39.831474358974361</v>
      </c>
      <c r="AC14">
        <f t="shared" si="9"/>
        <v>25</v>
      </c>
      <c r="AD14">
        <f t="shared" si="10"/>
        <v>8</v>
      </c>
      <c r="AE14">
        <f t="shared" si="11"/>
        <v>1.05</v>
      </c>
      <c r="AF14">
        <f t="shared" si="12"/>
        <v>1</v>
      </c>
      <c r="AG14">
        <f t="shared" si="13"/>
        <v>0.75</v>
      </c>
      <c r="AH14">
        <f t="shared" si="14"/>
        <v>13000000</v>
      </c>
      <c r="AI14" s="1">
        <f t="shared" si="15"/>
        <v>11261250</v>
      </c>
      <c r="AJ14" s="1">
        <f t="shared" si="16"/>
        <v>-1738750</v>
      </c>
      <c r="AK14" s="2">
        <f t="shared" si="17"/>
        <v>-13.375</v>
      </c>
      <c r="AL14">
        <f t="shared" si="18"/>
        <v>133</v>
      </c>
    </row>
    <row r="15" spans="1:38" x14ac:dyDescent="0.3">
      <c r="A15" t="s">
        <v>34</v>
      </c>
      <c r="B15" t="s">
        <v>21</v>
      </c>
      <c r="C15">
        <v>1</v>
      </c>
      <c r="D15">
        <v>4</v>
      </c>
      <c r="E15">
        <v>9</v>
      </c>
      <c r="F15">
        <v>0</v>
      </c>
      <c r="G15">
        <v>0</v>
      </c>
      <c r="H15">
        <v>0</v>
      </c>
      <c r="I15">
        <v>0</v>
      </c>
      <c r="J15">
        <v>44.44</v>
      </c>
      <c r="K15">
        <v>4</v>
      </c>
      <c r="L15">
        <v>97</v>
      </c>
      <c r="M15">
        <v>4</v>
      </c>
      <c r="N15">
        <v>167</v>
      </c>
      <c r="O15">
        <v>10.33</v>
      </c>
      <c r="P15">
        <v>41.75</v>
      </c>
      <c r="Q15" s="1">
        <v>3000000</v>
      </c>
      <c r="R15" s="1">
        <v>12000000</v>
      </c>
      <c r="S15">
        <v>4</v>
      </c>
      <c r="T15">
        <f t="shared" si="0"/>
        <v>0</v>
      </c>
      <c r="U15">
        <f t="shared" si="1"/>
        <v>0</v>
      </c>
      <c r="V15">
        <f t="shared" si="2"/>
        <v>0</v>
      </c>
      <c r="W15">
        <f t="shared" si="3"/>
        <v>0</v>
      </c>
      <c r="X15">
        <f t="shared" si="4"/>
        <v>0</v>
      </c>
      <c r="Y15">
        <f t="shared" si="5"/>
        <v>0.16</v>
      </c>
      <c r="Z15">
        <f t="shared" si="6"/>
        <v>0.65566666666666662</v>
      </c>
      <c r="AA15">
        <f t="shared" si="7"/>
        <v>0.73237179487179493</v>
      </c>
      <c r="AB15">
        <f t="shared" si="8"/>
        <v>47.657628205128205</v>
      </c>
      <c r="AC15">
        <f t="shared" si="9"/>
        <v>25</v>
      </c>
      <c r="AD15">
        <f t="shared" si="10"/>
        <v>5</v>
      </c>
      <c r="AE15">
        <f t="shared" si="11"/>
        <v>1</v>
      </c>
      <c r="AF15">
        <f t="shared" si="12"/>
        <v>1</v>
      </c>
      <c r="AG15">
        <f t="shared" si="13"/>
        <v>0.75</v>
      </c>
      <c r="AH15">
        <f t="shared" si="14"/>
        <v>12000000</v>
      </c>
      <c r="AI15" s="1">
        <f t="shared" si="15"/>
        <v>9900000</v>
      </c>
      <c r="AJ15" s="1">
        <f t="shared" si="16"/>
        <v>-2100000</v>
      </c>
      <c r="AK15" s="2">
        <f t="shared" si="17"/>
        <v>-17.5</v>
      </c>
      <c r="AL15">
        <f t="shared" si="18"/>
        <v>137</v>
      </c>
    </row>
    <row r="16" spans="1:38" x14ac:dyDescent="0.3">
      <c r="A16" t="s">
        <v>35</v>
      </c>
      <c r="B16" t="s">
        <v>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67</v>
      </c>
      <c r="M16">
        <v>4</v>
      </c>
      <c r="N16">
        <v>99</v>
      </c>
      <c r="O16">
        <v>8.8699999999999992</v>
      </c>
      <c r="P16">
        <v>24.75</v>
      </c>
      <c r="Q16" s="1">
        <v>3000000</v>
      </c>
      <c r="R16" s="1">
        <v>3000000</v>
      </c>
      <c r="S16">
        <v>0</v>
      </c>
      <c r="T16">
        <f t="shared" si="0"/>
        <v>0</v>
      </c>
      <c r="U16">
        <f t="shared" si="1"/>
        <v>0</v>
      </c>
      <c r="V16">
        <f t="shared" si="2"/>
        <v>0</v>
      </c>
      <c r="W16">
        <f t="shared" si="3"/>
        <v>0</v>
      </c>
      <c r="X16">
        <f t="shared" si="4"/>
        <v>0</v>
      </c>
      <c r="Y16">
        <f t="shared" si="5"/>
        <v>0.16</v>
      </c>
      <c r="Z16">
        <f t="shared" si="6"/>
        <v>0.70433333333333337</v>
      </c>
      <c r="AA16">
        <f t="shared" si="7"/>
        <v>0.84134615384615385</v>
      </c>
      <c r="AB16">
        <f t="shared" si="8"/>
        <v>52.085320512820516</v>
      </c>
      <c r="AC16">
        <f t="shared" si="9"/>
        <v>25</v>
      </c>
      <c r="AD16">
        <f t="shared" si="10"/>
        <v>3</v>
      </c>
      <c r="AE16">
        <f t="shared" si="11"/>
        <v>1</v>
      </c>
      <c r="AF16">
        <f t="shared" si="12"/>
        <v>1</v>
      </c>
      <c r="AG16">
        <f t="shared" si="13"/>
        <v>0.75</v>
      </c>
      <c r="AH16">
        <f t="shared" si="14"/>
        <v>3000000</v>
      </c>
      <c r="AI16" s="1">
        <f t="shared" si="15"/>
        <v>3000000</v>
      </c>
      <c r="AJ16" s="1">
        <f t="shared" si="16"/>
        <v>0</v>
      </c>
      <c r="AK16" s="2">
        <f t="shared" si="17"/>
        <v>0</v>
      </c>
      <c r="AL16">
        <f t="shared" si="18"/>
        <v>179</v>
      </c>
    </row>
    <row r="17" spans="1:38" x14ac:dyDescent="0.3">
      <c r="A17" t="s">
        <v>36</v>
      </c>
      <c r="B17" t="s">
        <v>19</v>
      </c>
      <c r="C17">
        <v>12</v>
      </c>
      <c r="D17">
        <v>390</v>
      </c>
      <c r="E17">
        <v>275</v>
      </c>
      <c r="F17">
        <v>36</v>
      </c>
      <c r="G17">
        <v>20</v>
      </c>
      <c r="H17">
        <v>11</v>
      </c>
      <c r="I17">
        <v>35.450000000000003</v>
      </c>
      <c r="J17">
        <v>141.82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15000000</v>
      </c>
      <c r="R17" s="1">
        <v>15000000</v>
      </c>
      <c r="S17">
        <v>32.5</v>
      </c>
      <c r="T17">
        <f t="shared" si="0"/>
        <v>0.51383399209486169</v>
      </c>
      <c r="U17">
        <f t="shared" si="1"/>
        <v>0.54387849033445845</v>
      </c>
      <c r="V17">
        <f t="shared" si="2"/>
        <v>0.35454999999999998</v>
      </c>
      <c r="W17">
        <f t="shared" si="3"/>
        <v>0.64229249011857703</v>
      </c>
      <c r="X17">
        <f t="shared" si="4"/>
        <v>50.721581823578852</v>
      </c>
      <c r="Y17">
        <f t="shared" si="5"/>
        <v>0</v>
      </c>
      <c r="Z17">
        <f t="shared" si="6"/>
        <v>0</v>
      </c>
      <c r="AA17">
        <f t="shared" si="7"/>
        <v>0</v>
      </c>
      <c r="AB17">
        <f t="shared" si="8"/>
        <v>0</v>
      </c>
      <c r="AC17">
        <f t="shared" si="9"/>
        <v>40.577265458863081</v>
      </c>
      <c r="AD17">
        <f t="shared" si="10"/>
        <v>12</v>
      </c>
      <c r="AE17">
        <f t="shared" si="11"/>
        <v>1.05</v>
      </c>
      <c r="AF17">
        <f t="shared" si="12"/>
        <v>1</v>
      </c>
      <c r="AG17">
        <f t="shared" si="13"/>
        <v>0.90577265458863088</v>
      </c>
      <c r="AH17">
        <f t="shared" si="14"/>
        <v>15000000</v>
      </c>
      <c r="AI17" s="1">
        <f t="shared" si="15"/>
        <v>15692511.240748033</v>
      </c>
      <c r="AJ17" s="1">
        <f t="shared" si="16"/>
        <v>692511.24074803293</v>
      </c>
      <c r="AK17" s="2">
        <f t="shared" si="17"/>
        <v>4.6167416049868866</v>
      </c>
      <c r="AL17">
        <f t="shared" si="18"/>
        <v>118</v>
      </c>
    </row>
    <row r="18" spans="1:38" x14ac:dyDescent="0.3">
      <c r="A18" t="s">
        <v>37</v>
      </c>
      <c r="B18" t="s">
        <v>19</v>
      </c>
      <c r="C18">
        <v>12</v>
      </c>
      <c r="D18">
        <v>236</v>
      </c>
      <c r="E18">
        <v>148</v>
      </c>
      <c r="F18">
        <v>12</v>
      </c>
      <c r="G18">
        <v>20</v>
      </c>
      <c r="H18">
        <v>9</v>
      </c>
      <c r="I18">
        <v>26.22</v>
      </c>
      <c r="J18">
        <v>159.46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3000000</v>
      </c>
      <c r="R18" s="1">
        <v>3000000</v>
      </c>
      <c r="S18">
        <v>19.670000000000002</v>
      </c>
      <c r="T18">
        <f t="shared" si="0"/>
        <v>0.310935441370224</v>
      </c>
      <c r="U18">
        <f t="shared" si="1"/>
        <v>0.40227063516416073</v>
      </c>
      <c r="V18">
        <f t="shared" si="2"/>
        <v>0.39865</v>
      </c>
      <c r="W18">
        <f t="shared" si="3"/>
        <v>0.38873517786561268</v>
      </c>
      <c r="X18">
        <f t="shared" si="4"/>
        <v>37.125782677522992</v>
      </c>
      <c r="Y18">
        <f t="shared" si="5"/>
        <v>0</v>
      </c>
      <c r="Z18">
        <f t="shared" si="6"/>
        <v>0</v>
      </c>
      <c r="AA18">
        <f t="shared" si="7"/>
        <v>0</v>
      </c>
      <c r="AB18">
        <f t="shared" si="8"/>
        <v>0</v>
      </c>
      <c r="AC18">
        <f t="shared" si="9"/>
        <v>29.700626142018393</v>
      </c>
      <c r="AD18">
        <f t="shared" si="10"/>
        <v>12</v>
      </c>
      <c r="AE18">
        <f t="shared" si="11"/>
        <v>1.05</v>
      </c>
      <c r="AF18">
        <f t="shared" si="12"/>
        <v>1</v>
      </c>
      <c r="AG18">
        <f t="shared" si="13"/>
        <v>0.79700626142018394</v>
      </c>
      <c r="AH18">
        <f t="shared" si="14"/>
        <v>3000000</v>
      </c>
      <c r="AI18" s="1">
        <f t="shared" si="15"/>
        <v>3000000</v>
      </c>
      <c r="AJ18" s="1">
        <f t="shared" si="16"/>
        <v>0</v>
      </c>
      <c r="AK18" s="2">
        <f t="shared" si="17"/>
        <v>0</v>
      </c>
      <c r="AL18">
        <f t="shared" si="18"/>
        <v>179</v>
      </c>
    </row>
    <row r="19" spans="1:38" x14ac:dyDescent="0.3">
      <c r="A19" t="s">
        <v>38</v>
      </c>
      <c r="B19" t="s">
        <v>31</v>
      </c>
      <c r="C19">
        <v>11</v>
      </c>
      <c r="D19">
        <v>263</v>
      </c>
      <c r="E19">
        <v>171</v>
      </c>
      <c r="F19">
        <v>23</v>
      </c>
      <c r="G19">
        <v>15</v>
      </c>
      <c r="H19">
        <v>10</v>
      </c>
      <c r="I19">
        <v>26.3</v>
      </c>
      <c r="J19">
        <v>153.80000000000001</v>
      </c>
      <c r="K19">
        <v>12</v>
      </c>
      <c r="L19">
        <v>219</v>
      </c>
      <c r="M19">
        <v>5</v>
      </c>
      <c r="N19">
        <v>314</v>
      </c>
      <c r="O19">
        <v>8.6</v>
      </c>
      <c r="P19">
        <v>62.8</v>
      </c>
      <c r="Q19" s="1">
        <v>0</v>
      </c>
      <c r="R19" s="1">
        <v>165000000</v>
      </c>
      <c r="S19">
        <v>23.91</v>
      </c>
      <c r="T19">
        <f t="shared" si="0"/>
        <v>0.34650856389986823</v>
      </c>
      <c r="U19">
        <f t="shared" si="1"/>
        <v>0.40349800552316656</v>
      </c>
      <c r="V19">
        <f t="shared" si="2"/>
        <v>0.38450000000000001</v>
      </c>
      <c r="W19">
        <f t="shared" si="3"/>
        <v>0.4725296442687747</v>
      </c>
      <c r="X19">
        <f t="shared" si="4"/>
        <v>39.545799940450706</v>
      </c>
      <c r="Y19">
        <f t="shared" si="5"/>
        <v>0.2</v>
      </c>
      <c r="Z19">
        <f t="shared" si="6"/>
        <v>0.71333333333333337</v>
      </c>
      <c r="AA19">
        <f t="shared" si="7"/>
        <v>0.59743589743589753</v>
      </c>
      <c r="AB19">
        <f t="shared" si="8"/>
        <v>47.902564102564106</v>
      </c>
      <c r="AC19">
        <f t="shared" si="9"/>
        <v>43.724182021507403</v>
      </c>
      <c r="AD19">
        <f t="shared" si="10"/>
        <v>23</v>
      </c>
      <c r="AE19">
        <f t="shared" si="11"/>
        <v>1.1000000000000001</v>
      </c>
      <c r="AF19">
        <f t="shared" si="12"/>
        <v>1.1499999999999999</v>
      </c>
      <c r="AG19">
        <f t="shared" si="13"/>
        <v>0.93724182021507407</v>
      </c>
      <c r="AH19">
        <f t="shared" si="14"/>
        <v>165000000</v>
      </c>
      <c r="AI19" s="1">
        <f t="shared" si="15"/>
        <v>215188378.81683049</v>
      </c>
      <c r="AJ19" s="1">
        <f t="shared" si="16"/>
        <v>50188378.816830486</v>
      </c>
      <c r="AK19" s="2">
        <f t="shared" si="17"/>
        <v>30.417199282927566</v>
      </c>
      <c r="AL19">
        <f t="shared" si="18"/>
        <v>9</v>
      </c>
    </row>
    <row r="20" spans="1:38" x14ac:dyDescent="0.3">
      <c r="A20" t="s">
        <v>39</v>
      </c>
      <c r="B20" t="s">
        <v>21</v>
      </c>
      <c r="C20">
        <v>4</v>
      </c>
      <c r="D20">
        <v>23</v>
      </c>
      <c r="E20">
        <v>23</v>
      </c>
      <c r="F20">
        <v>0</v>
      </c>
      <c r="G20">
        <v>3</v>
      </c>
      <c r="H20">
        <v>2</v>
      </c>
      <c r="I20">
        <v>11.5</v>
      </c>
      <c r="J20">
        <v>100</v>
      </c>
      <c r="K20">
        <v>9</v>
      </c>
      <c r="L20">
        <v>136</v>
      </c>
      <c r="M20">
        <v>6</v>
      </c>
      <c r="N20">
        <v>220</v>
      </c>
      <c r="O20">
        <v>9.7100000000000009</v>
      </c>
      <c r="P20">
        <v>36.67</v>
      </c>
      <c r="Q20" s="1">
        <v>3000000</v>
      </c>
      <c r="R20" s="1">
        <v>13000000</v>
      </c>
      <c r="S20">
        <v>5.75</v>
      </c>
      <c r="T20">
        <f t="shared" si="0"/>
        <v>3.0303030303030304E-2</v>
      </c>
      <c r="U20">
        <f t="shared" si="1"/>
        <v>0.17643448910708803</v>
      </c>
      <c r="V20">
        <f t="shared" si="2"/>
        <v>0.25</v>
      </c>
      <c r="W20">
        <f t="shared" si="3"/>
        <v>0.11363636363636363</v>
      </c>
      <c r="X20">
        <f t="shared" si="4"/>
        <v>13.842680409495383</v>
      </c>
      <c r="Y20">
        <f t="shared" si="5"/>
        <v>0.24</v>
      </c>
      <c r="Z20">
        <f t="shared" si="6"/>
        <v>0.67633333333333323</v>
      </c>
      <c r="AA20">
        <f t="shared" si="7"/>
        <v>0.76493589743589741</v>
      </c>
      <c r="AB20">
        <f t="shared" si="8"/>
        <v>52.395064102564092</v>
      </c>
      <c r="AC20">
        <f t="shared" si="9"/>
        <v>44.684587363950357</v>
      </c>
      <c r="AD20">
        <f t="shared" si="10"/>
        <v>13</v>
      </c>
      <c r="AE20">
        <f t="shared" si="11"/>
        <v>1.05</v>
      </c>
      <c r="AF20">
        <f t="shared" si="12"/>
        <v>1</v>
      </c>
      <c r="AG20">
        <f t="shared" si="13"/>
        <v>0.94684587363950357</v>
      </c>
      <c r="AH20">
        <f t="shared" si="14"/>
        <v>13000000</v>
      </c>
      <c r="AI20" s="1">
        <f t="shared" si="15"/>
        <v>14216890.792697148</v>
      </c>
      <c r="AJ20" s="1">
        <f t="shared" si="16"/>
        <v>1216890.7926971484</v>
      </c>
      <c r="AK20" s="2">
        <f t="shared" si="17"/>
        <v>9.3606984053626796</v>
      </c>
      <c r="AL20">
        <f t="shared" si="18"/>
        <v>125</v>
      </c>
    </row>
    <row r="21" spans="1:38" ht="15.6" customHeight="1" x14ac:dyDescent="0.3">
      <c r="A21" t="s">
        <v>40</v>
      </c>
      <c r="B21" t="s">
        <v>21</v>
      </c>
      <c r="C21">
        <v>2</v>
      </c>
      <c r="D21">
        <v>2</v>
      </c>
      <c r="E21">
        <v>6</v>
      </c>
      <c r="F21">
        <v>0</v>
      </c>
      <c r="G21">
        <v>0</v>
      </c>
      <c r="H21">
        <v>1</v>
      </c>
      <c r="I21">
        <v>2</v>
      </c>
      <c r="J21">
        <v>33.33</v>
      </c>
      <c r="K21">
        <v>15</v>
      </c>
      <c r="L21">
        <v>343</v>
      </c>
      <c r="M21">
        <v>21</v>
      </c>
      <c r="N21">
        <v>492</v>
      </c>
      <c r="O21">
        <v>8.61</v>
      </c>
      <c r="P21">
        <v>23.43</v>
      </c>
      <c r="Q21" s="1">
        <v>20000000</v>
      </c>
      <c r="R21" s="1">
        <v>180000000</v>
      </c>
      <c r="S21">
        <v>1</v>
      </c>
      <c r="T21">
        <f t="shared" si="0"/>
        <v>0</v>
      </c>
      <c r="U21">
        <f t="shared" si="1"/>
        <v>0</v>
      </c>
      <c r="V21">
        <f t="shared" si="2"/>
        <v>0</v>
      </c>
      <c r="W21">
        <f t="shared" si="3"/>
        <v>0</v>
      </c>
      <c r="X21">
        <f t="shared" si="4"/>
        <v>0</v>
      </c>
      <c r="Y21">
        <f t="shared" si="5"/>
        <v>0.84</v>
      </c>
      <c r="Z21">
        <f t="shared" si="6"/>
        <v>0.71300000000000008</v>
      </c>
      <c r="AA21">
        <f t="shared" si="7"/>
        <v>0.84980769230769226</v>
      </c>
      <c r="AB21">
        <f t="shared" si="8"/>
        <v>79.800192307692313</v>
      </c>
      <c r="AC21">
        <f t="shared" si="9"/>
        <v>25</v>
      </c>
      <c r="AD21">
        <f t="shared" si="10"/>
        <v>17</v>
      </c>
      <c r="AE21">
        <f t="shared" si="11"/>
        <v>1.1000000000000001</v>
      </c>
      <c r="AF21">
        <f t="shared" si="12"/>
        <v>1</v>
      </c>
      <c r="AG21">
        <f t="shared" si="13"/>
        <v>0.75</v>
      </c>
      <c r="AH21">
        <f t="shared" si="14"/>
        <v>180000000</v>
      </c>
      <c r="AI21" s="1">
        <f t="shared" si="15"/>
        <v>163350000</v>
      </c>
      <c r="AJ21" s="1">
        <f t="shared" si="16"/>
        <v>-16650000</v>
      </c>
      <c r="AK21" s="2">
        <f t="shared" si="17"/>
        <v>-9.25</v>
      </c>
      <c r="AL21">
        <f t="shared" si="18"/>
        <v>19</v>
      </c>
    </row>
    <row r="22" spans="1:38" x14ac:dyDescent="0.3">
      <c r="A22" t="s">
        <v>41</v>
      </c>
      <c r="B22" t="s">
        <v>19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25</v>
      </c>
      <c r="M22">
        <v>1</v>
      </c>
      <c r="N22">
        <v>27</v>
      </c>
      <c r="O22">
        <v>6.48</v>
      </c>
      <c r="P22">
        <v>27</v>
      </c>
      <c r="Q22" s="1">
        <v>3000000</v>
      </c>
      <c r="R22" s="1">
        <v>4000000</v>
      </c>
      <c r="S22">
        <v>0</v>
      </c>
      <c r="T22">
        <f t="shared" si="0"/>
        <v>0</v>
      </c>
      <c r="U22">
        <f t="shared" si="1"/>
        <v>0</v>
      </c>
      <c r="V22">
        <f t="shared" si="2"/>
        <v>0</v>
      </c>
      <c r="W22">
        <f t="shared" si="3"/>
        <v>0</v>
      </c>
      <c r="X22">
        <f t="shared" si="4"/>
        <v>0</v>
      </c>
      <c r="Y22">
        <f t="shared" si="5"/>
        <v>0</v>
      </c>
      <c r="Z22">
        <f t="shared" si="6"/>
        <v>0</v>
      </c>
      <c r="AA22">
        <f t="shared" si="7"/>
        <v>0</v>
      </c>
      <c r="AB22">
        <f t="shared" si="8"/>
        <v>0</v>
      </c>
      <c r="AC22">
        <f t="shared" si="9"/>
        <v>25</v>
      </c>
      <c r="AD22">
        <f t="shared" si="10"/>
        <v>2</v>
      </c>
      <c r="AE22">
        <f t="shared" si="11"/>
        <v>0.85</v>
      </c>
      <c r="AF22">
        <f t="shared" si="12"/>
        <v>1</v>
      </c>
      <c r="AG22">
        <f t="shared" si="13"/>
        <v>0.67500000000000004</v>
      </c>
      <c r="AH22">
        <f t="shared" si="14"/>
        <v>4000000</v>
      </c>
      <c r="AI22" s="1">
        <f t="shared" si="15"/>
        <v>3000000</v>
      </c>
      <c r="AJ22" s="1">
        <f t="shared" si="16"/>
        <v>-1000000</v>
      </c>
      <c r="AK22" s="2">
        <f t="shared" si="17"/>
        <v>-25</v>
      </c>
      <c r="AL22">
        <f t="shared" si="18"/>
        <v>179</v>
      </c>
    </row>
    <row r="23" spans="1:38" x14ac:dyDescent="0.3">
      <c r="A23" t="s">
        <v>42</v>
      </c>
      <c r="B23" t="s">
        <v>19</v>
      </c>
      <c r="C23">
        <v>9</v>
      </c>
      <c r="D23">
        <v>204</v>
      </c>
      <c r="E23">
        <v>138</v>
      </c>
      <c r="F23">
        <v>14</v>
      </c>
      <c r="G23">
        <v>13</v>
      </c>
      <c r="H23">
        <v>7</v>
      </c>
      <c r="I23">
        <v>29.14</v>
      </c>
      <c r="J23">
        <v>147.83000000000001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1">
        <v>3000000</v>
      </c>
      <c r="R23" s="1">
        <v>38000000</v>
      </c>
      <c r="S23">
        <v>22.67</v>
      </c>
      <c r="T23">
        <f t="shared" si="0"/>
        <v>0.26877470355731226</v>
      </c>
      <c r="U23">
        <f t="shared" si="1"/>
        <v>0.44706965326787357</v>
      </c>
      <c r="V23">
        <f t="shared" si="2"/>
        <v>0.36957500000000004</v>
      </c>
      <c r="W23">
        <f t="shared" si="3"/>
        <v>0.44802371541501979</v>
      </c>
      <c r="X23">
        <f t="shared" si="4"/>
        <v>37.439831746716607</v>
      </c>
      <c r="Y23">
        <f t="shared" si="5"/>
        <v>0</v>
      </c>
      <c r="Z23">
        <f t="shared" si="6"/>
        <v>0</v>
      </c>
      <c r="AA23">
        <f t="shared" si="7"/>
        <v>0</v>
      </c>
      <c r="AB23">
        <f t="shared" si="8"/>
        <v>0</v>
      </c>
      <c r="AC23">
        <f t="shared" si="9"/>
        <v>29.951865397373286</v>
      </c>
      <c r="AD23">
        <f t="shared" si="10"/>
        <v>9</v>
      </c>
      <c r="AE23">
        <f t="shared" si="11"/>
        <v>1.05</v>
      </c>
      <c r="AF23">
        <f t="shared" si="12"/>
        <v>1</v>
      </c>
      <c r="AG23">
        <f t="shared" si="13"/>
        <v>0.7995186539737329</v>
      </c>
      <c r="AH23">
        <f t="shared" si="14"/>
        <v>38000000</v>
      </c>
      <c r="AI23" s="1">
        <f t="shared" si="15"/>
        <v>35090873.722907141</v>
      </c>
      <c r="AJ23" s="1">
        <f t="shared" si="16"/>
        <v>-2909126.2770928591</v>
      </c>
      <c r="AK23" s="2">
        <f t="shared" si="17"/>
        <v>-7.6555954660338408</v>
      </c>
      <c r="AL23">
        <f t="shared" si="18"/>
        <v>89</v>
      </c>
    </row>
    <row r="24" spans="1:38" x14ac:dyDescent="0.3">
      <c r="A24" t="s">
        <v>43</v>
      </c>
      <c r="B24" t="s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7</v>
      </c>
      <c r="L24">
        <v>132</v>
      </c>
      <c r="M24">
        <v>11</v>
      </c>
      <c r="N24">
        <v>234</v>
      </c>
      <c r="O24">
        <v>10.64</v>
      </c>
      <c r="P24">
        <v>21.27</v>
      </c>
      <c r="Q24" s="1">
        <v>3000000</v>
      </c>
      <c r="R24" s="1">
        <v>3000000</v>
      </c>
      <c r="S24">
        <v>0</v>
      </c>
      <c r="T24">
        <f t="shared" si="0"/>
        <v>0</v>
      </c>
      <c r="U24">
        <f t="shared" si="1"/>
        <v>0</v>
      </c>
      <c r="V24">
        <f t="shared" si="2"/>
        <v>0</v>
      </c>
      <c r="W24">
        <f t="shared" si="3"/>
        <v>0</v>
      </c>
      <c r="X24">
        <f t="shared" si="4"/>
        <v>0</v>
      </c>
      <c r="Y24">
        <f t="shared" si="5"/>
        <v>0.44</v>
      </c>
      <c r="Z24">
        <f t="shared" si="6"/>
        <v>0.64533333333333331</v>
      </c>
      <c r="AA24">
        <f t="shared" si="7"/>
        <v>0.86365384615384611</v>
      </c>
      <c r="AB24">
        <f t="shared" si="8"/>
        <v>61.778012820512821</v>
      </c>
      <c r="AC24">
        <f t="shared" si="9"/>
        <v>25</v>
      </c>
      <c r="AD24">
        <f t="shared" si="10"/>
        <v>7</v>
      </c>
      <c r="AE24">
        <f t="shared" si="11"/>
        <v>1</v>
      </c>
      <c r="AF24">
        <f t="shared" si="12"/>
        <v>1</v>
      </c>
      <c r="AG24">
        <f t="shared" si="13"/>
        <v>0.75</v>
      </c>
      <c r="AH24">
        <f t="shared" si="14"/>
        <v>3000000</v>
      </c>
      <c r="AI24" s="1">
        <f t="shared" si="15"/>
        <v>3000000</v>
      </c>
      <c r="AJ24" s="1">
        <f t="shared" si="16"/>
        <v>0</v>
      </c>
      <c r="AK24" s="2">
        <f t="shared" si="17"/>
        <v>0</v>
      </c>
      <c r="AL24">
        <f t="shared" si="18"/>
        <v>179</v>
      </c>
    </row>
    <row r="25" spans="1:38" x14ac:dyDescent="0.3">
      <c r="A25" t="s">
        <v>44</v>
      </c>
      <c r="B25" t="s">
        <v>19</v>
      </c>
      <c r="C25">
        <v>1</v>
      </c>
      <c r="D25">
        <v>13</v>
      </c>
      <c r="E25">
        <v>11</v>
      </c>
      <c r="F25">
        <v>3</v>
      </c>
      <c r="G25">
        <v>0</v>
      </c>
      <c r="H25">
        <v>1</v>
      </c>
      <c r="I25">
        <v>13</v>
      </c>
      <c r="J25">
        <v>118.18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1">
        <v>3000000</v>
      </c>
      <c r="R25" s="1">
        <v>3000000</v>
      </c>
      <c r="S25">
        <v>13</v>
      </c>
      <c r="T25">
        <f t="shared" si="0"/>
        <v>0</v>
      </c>
      <c r="U25">
        <f t="shared" si="1"/>
        <v>0</v>
      </c>
      <c r="V25">
        <f t="shared" si="2"/>
        <v>0</v>
      </c>
      <c r="W25">
        <f t="shared" si="3"/>
        <v>0</v>
      </c>
      <c r="X25">
        <f t="shared" si="4"/>
        <v>0</v>
      </c>
      <c r="Y25">
        <f t="shared" si="5"/>
        <v>0</v>
      </c>
      <c r="Z25">
        <f t="shared" si="6"/>
        <v>0</v>
      </c>
      <c r="AA25">
        <f t="shared" si="7"/>
        <v>0</v>
      </c>
      <c r="AB25">
        <f t="shared" si="8"/>
        <v>0</v>
      </c>
      <c r="AC25">
        <f t="shared" si="9"/>
        <v>25</v>
      </c>
      <c r="AD25">
        <f t="shared" si="10"/>
        <v>1</v>
      </c>
      <c r="AE25">
        <f t="shared" si="11"/>
        <v>0.85</v>
      </c>
      <c r="AF25">
        <f t="shared" si="12"/>
        <v>1</v>
      </c>
      <c r="AG25">
        <f t="shared" si="13"/>
        <v>0.67500000000000004</v>
      </c>
      <c r="AH25">
        <f t="shared" si="14"/>
        <v>3000000</v>
      </c>
      <c r="AI25" s="1">
        <f t="shared" si="15"/>
        <v>3000000</v>
      </c>
      <c r="AJ25" s="1">
        <f t="shared" si="16"/>
        <v>0</v>
      </c>
      <c r="AK25" s="2">
        <f t="shared" si="17"/>
        <v>0</v>
      </c>
      <c r="AL25">
        <f t="shared" si="18"/>
        <v>179</v>
      </c>
    </row>
    <row r="26" spans="1:38" x14ac:dyDescent="0.3">
      <c r="A26" t="s">
        <v>45</v>
      </c>
      <c r="B26" t="s">
        <v>21</v>
      </c>
      <c r="C26">
        <v>4</v>
      </c>
      <c r="D26">
        <v>21</v>
      </c>
      <c r="E26">
        <v>14</v>
      </c>
      <c r="F26">
        <v>3</v>
      </c>
      <c r="G26">
        <v>1</v>
      </c>
      <c r="H26">
        <v>1</v>
      </c>
      <c r="I26">
        <v>21</v>
      </c>
      <c r="J26">
        <v>150</v>
      </c>
      <c r="K26">
        <v>13</v>
      </c>
      <c r="L26">
        <v>294</v>
      </c>
      <c r="M26">
        <v>13</v>
      </c>
      <c r="N26">
        <v>487</v>
      </c>
      <c r="O26">
        <v>9.94</v>
      </c>
      <c r="P26">
        <v>37.46</v>
      </c>
      <c r="Q26" s="1">
        <v>20000000</v>
      </c>
      <c r="R26" s="1">
        <v>97500000</v>
      </c>
      <c r="S26">
        <v>5.25</v>
      </c>
      <c r="T26">
        <f t="shared" si="0"/>
        <v>2.766798418972332E-2</v>
      </c>
      <c r="U26">
        <f t="shared" si="1"/>
        <v>0.32218471923903036</v>
      </c>
      <c r="V26">
        <f t="shared" si="2"/>
        <v>0.375</v>
      </c>
      <c r="W26">
        <f t="shared" si="3"/>
        <v>0.10375494071146245</v>
      </c>
      <c r="X26">
        <f t="shared" si="4"/>
        <v>20.334756320896709</v>
      </c>
      <c r="Y26">
        <f t="shared" si="5"/>
        <v>0.52</v>
      </c>
      <c r="Z26">
        <f t="shared" si="6"/>
        <v>0.66866666666666674</v>
      </c>
      <c r="AA26">
        <f t="shared" si="7"/>
        <v>0.7598717948717949</v>
      </c>
      <c r="AB26">
        <f t="shared" si="8"/>
        <v>63.200128205128209</v>
      </c>
      <c r="AC26">
        <f t="shared" si="9"/>
        <v>54.627053828281916</v>
      </c>
      <c r="AD26">
        <f t="shared" si="10"/>
        <v>17</v>
      </c>
      <c r="AE26">
        <f t="shared" si="11"/>
        <v>1.1000000000000001</v>
      </c>
      <c r="AF26">
        <f t="shared" si="12"/>
        <v>1</v>
      </c>
      <c r="AG26">
        <f t="shared" si="13"/>
        <v>1.0462705382828192</v>
      </c>
      <c r="AH26">
        <f t="shared" si="14"/>
        <v>97500000</v>
      </c>
      <c r="AI26" s="1">
        <f t="shared" si="15"/>
        <v>123433766.75391564</v>
      </c>
      <c r="AJ26" s="1">
        <f t="shared" si="16"/>
        <v>25933766.753915638</v>
      </c>
      <c r="AK26" s="2">
        <f t="shared" si="17"/>
        <v>26.598735132221169</v>
      </c>
      <c r="AL26">
        <f t="shared" si="18"/>
        <v>35</v>
      </c>
    </row>
    <row r="27" spans="1:38" x14ac:dyDescent="0.3">
      <c r="A27" t="s">
        <v>46</v>
      </c>
      <c r="B27" t="s">
        <v>21</v>
      </c>
      <c r="C27">
        <v>4</v>
      </c>
      <c r="D27">
        <v>56</v>
      </c>
      <c r="E27">
        <v>40</v>
      </c>
      <c r="F27">
        <v>6</v>
      </c>
      <c r="G27">
        <v>3</v>
      </c>
      <c r="H27">
        <v>3</v>
      </c>
      <c r="I27">
        <v>18.670000000000002</v>
      </c>
      <c r="J27">
        <v>140</v>
      </c>
      <c r="K27">
        <v>7</v>
      </c>
      <c r="L27">
        <v>145</v>
      </c>
      <c r="M27">
        <v>8</v>
      </c>
      <c r="N27">
        <v>236</v>
      </c>
      <c r="O27">
        <v>9.77</v>
      </c>
      <c r="P27">
        <v>29.5</v>
      </c>
      <c r="Q27" s="1">
        <v>3000000</v>
      </c>
      <c r="R27" s="1">
        <v>3000000</v>
      </c>
      <c r="S27">
        <v>14</v>
      </c>
      <c r="T27">
        <f t="shared" si="0"/>
        <v>7.378129117259552E-2</v>
      </c>
      <c r="U27">
        <f t="shared" si="1"/>
        <v>0.28643755753298555</v>
      </c>
      <c r="V27">
        <f t="shared" si="2"/>
        <v>0.35</v>
      </c>
      <c r="W27">
        <f t="shared" si="3"/>
        <v>0.27667984189723321</v>
      </c>
      <c r="X27">
        <f t="shared" si="4"/>
        <v>23.657974511447168</v>
      </c>
      <c r="Y27">
        <f t="shared" si="5"/>
        <v>0.32</v>
      </c>
      <c r="Z27">
        <f t="shared" si="6"/>
        <v>0.67433333333333334</v>
      </c>
      <c r="AA27">
        <f t="shared" si="7"/>
        <v>0.8108974358974359</v>
      </c>
      <c r="AB27">
        <f t="shared" si="8"/>
        <v>56.674102564102569</v>
      </c>
      <c r="AC27">
        <f t="shared" si="9"/>
        <v>50.070876953571485</v>
      </c>
      <c r="AD27">
        <f t="shared" si="10"/>
        <v>11</v>
      </c>
      <c r="AE27">
        <f t="shared" si="11"/>
        <v>1.05</v>
      </c>
      <c r="AF27">
        <f t="shared" si="12"/>
        <v>1</v>
      </c>
      <c r="AG27">
        <f t="shared" si="13"/>
        <v>1.0007087695357149</v>
      </c>
      <c r="AH27">
        <f t="shared" si="14"/>
        <v>3000000</v>
      </c>
      <c r="AI27" s="1">
        <f t="shared" si="15"/>
        <v>3467455.8864412527</v>
      </c>
      <c r="AJ27" s="1">
        <f t="shared" si="16"/>
        <v>467455.88644125266</v>
      </c>
      <c r="AK27" s="2">
        <f t="shared" si="17"/>
        <v>15.581862881375089</v>
      </c>
      <c r="AL27">
        <f t="shared" si="18"/>
        <v>176</v>
      </c>
    </row>
    <row r="28" spans="1:38" x14ac:dyDescent="0.3">
      <c r="A28" t="s">
        <v>47</v>
      </c>
      <c r="B28" t="s">
        <v>21</v>
      </c>
      <c r="C28">
        <v>6</v>
      </c>
      <c r="D28">
        <v>14</v>
      </c>
      <c r="E28">
        <v>26</v>
      </c>
      <c r="F28">
        <v>1</v>
      </c>
      <c r="G28">
        <v>0</v>
      </c>
      <c r="H28">
        <v>3</v>
      </c>
      <c r="I28">
        <v>4.67</v>
      </c>
      <c r="J28">
        <v>53.85</v>
      </c>
      <c r="K28">
        <v>14</v>
      </c>
      <c r="L28">
        <v>318</v>
      </c>
      <c r="M28">
        <v>17</v>
      </c>
      <c r="N28">
        <v>490</v>
      </c>
      <c r="O28">
        <v>9.25</v>
      </c>
      <c r="P28">
        <v>28.82</v>
      </c>
      <c r="Q28" s="1">
        <v>20000000</v>
      </c>
      <c r="R28" s="1">
        <v>107500000</v>
      </c>
      <c r="S28">
        <v>2.33</v>
      </c>
      <c r="T28">
        <f t="shared" si="0"/>
        <v>1.844532279314888E-2</v>
      </c>
      <c r="U28">
        <f t="shared" si="1"/>
        <v>7.1647744706965319E-2</v>
      </c>
      <c r="V28">
        <f t="shared" si="2"/>
        <v>0.13462499999999999</v>
      </c>
      <c r="W28">
        <f t="shared" si="3"/>
        <v>4.6047430830039524E-2</v>
      </c>
      <c r="X28">
        <f t="shared" si="4"/>
        <v>6.6311269180693895</v>
      </c>
      <c r="Y28">
        <f t="shared" si="5"/>
        <v>0.68</v>
      </c>
      <c r="Z28">
        <f t="shared" si="6"/>
        <v>0.69166666666666665</v>
      </c>
      <c r="AA28">
        <f t="shared" si="7"/>
        <v>0.81525641025641027</v>
      </c>
      <c r="AB28">
        <f t="shared" si="8"/>
        <v>71.78974358974358</v>
      </c>
      <c r="AC28">
        <f t="shared" si="9"/>
        <v>58.758020255408745</v>
      </c>
      <c r="AD28">
        <f t="shared" si="10"/>
        <v>20</v>
      </c>
      <c r="AE28">
        <f t="shared" si="11"/>
        <v>1.1000000000000001</v>
      </c>
      <c r="AF28">
        <f t="shared" si="12"/>
        <v>1</v>
      </c>
      <c r="AG28">
        <f t="shared" si="13"/>
        <v>1.0875802025540875</v>
      </c>
      <c r="AH28">
        <f t="shared" si="14"/>
        <v>107500000</v>
      </c>
      <c r="AI28" s="1">
        <f t="shared" si="15"/>
        <v>141466994.84722295</v>
      </c>
      <c r="AJ28" s="1">
        <f t="shared" si="16"/>
        <v>33966994.847222954</v>
      </c>
      <c r="AK28" s="2">
        <f t="shared" si="17"/>
        <v>31.597204509044609</v>
      </c>
      <c r="AL28">
        <f t="shared" si="18"/>
        <v>32</v>
      </c>
    </row>
    <row r="29" spans="1:38" x14ac:dyDescent="0.3">
      <c r="A29" t="s">
        <v>48</v>
      </c>
      <c r="B29" t="s">
        <v>19</v>
      </c>
      <c r="C29">
        <v>15</v>
      </c>
      <c r="D29">
        <v>759</v>
      </c>
      <c r="E29">
        <v>509</v>
      </c>
      <c r="F29">
        <v>88</v>
      </c>
      <c r="G29">
        <v>21</v>
      </c>
      <c r="H29">
        <v>14</v>
      </c>
      <c r="I29">
        <v>54.21</v>
      </c>
      <c r="J29">
        <v>149.12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1">
        <v>0</v>
      </c>
      <c r="R29" s="1">
        <v>85000000</v>
      </c>
      <c r="S29">
        <v>50.6</v>
      </c>
      <c r="T29">
        <f t="shared" si="0"/>
        <v>1</v>
      </c>
      <c r="U29">
        <f t="shared" si="1"/>
        <v>0.83169683952132545</v>
      </c>
      <c r="V29">
        <f t="shared" si="2"/>
        <v>0.37280000000000002</v>
      </c>
      <c r="W29">
        <f t="shared" si="3"/>
        <v>1</v>
      </c>
      <c r="X29">
        <f t="shared" si="4"/>
        <v>80.112420988033136</v>
      </c>
      <c r="Y29">
        <f t="shared" si="5"/>
        <v>0</v>
      </c>
      <c r="Z29">
        <f t="shared" si="6"/>
        <v>0</v>
      </c>
      <c r="AA29">
        <f t="shared" si="7"/>
        <v>0</v>
      </c>
      <c r="AB29">
        <f t="shared" si="8"/>
        <v>0</v>
      </c>
      <c r="AC29">
        <f t="shared" si="9"/>
        <v>64.089936790426506</v>
      </c>
      <c r="AD29">
        <f t="shared" si="10"/>
        <v>15</v>
      </c>
      <c r="AE29">
        <f t="shared" si="11"/>
        <v>1.1000000000000001</v>
      </c>
      <c r="AF29">
        <f t="shared" si="12"/>
        <v>1</v>
      </c>
      <c r="AG29">
        <f t="shared" si="13"/>
        <v>1.1408993679042649</v>
      </c>
      <c r="AH29">
        <f t="shared" si="14"/>
        <v>85000000</v>
      </c>
      <c r="AI29" s="1">
        <f t="shared" si="15"/>
        <v>117341499.98895366</v>
      </c>
      <c r="AJ29" s="1">
        <f t="shared" si="16"/>
        <v>32341499.988953665</v>
      </c>
      <c r="AK29" s="2">
        <f t="shared" si="17"/>
        <v>38.048823516416078</v>
      </c>
      <c r="AL29">
        <f t="shared" si="18"/>
        <v>38</v>
      </c>
    </row>
    <row r="30" spans="1:38" x14ac:dyDescent="0.3">
      <c r="A30" t="s">
        <v>49</v>
      </c>
      <c r="B30" t="s">
        <v>19</v>
      </c>
      <c r="C30">
        <v>1</v>
      </c>
      <c r="D30">
        <v>20</v>
      </c>
      <c r="E30">
        <v>11</v>
      </c>
      <c r="F30">
        <v>1</v>
      </c>
      <c r="G30">
        <v>2</v>
      </c>
      <c r="H30">
        <v>1</v>
      </c>
      <c r="I30">
        <v>20</v>
      </c>
      <c r="J30">
        <v>181.82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1">
        <v>7500000</v>
      </c>
      <c r="R30" s="1">
        <v>7500000</v>
      </c>
      <c r="S30">
        <v>20</v>
      </c>
      <c r="T30">
        <f t="shared" si="0"/>
        <v>0</v>
      </c>
      <c r="U30">
        <f t="shared" si="1"/>
        <v>0</v>
      </c>
      <c r="V30">
        <f t="shared" si="2"/>
        <v>0</v>
      </c>
      <c r="W30">
        <f t="shared" si="3"/>
        <v>0</v>
      </c>
      <c r="X30">
        <f t="shared" si="4"/>
        <v>0</v>
      </c>
      <c r="Y30">
        <f t="shared" si="5"/>
        <v>0</v>
      </c>
      <c r="Z30">
        <f t="shared" si="6"/>
        <v>0</v>
      </c>
      <c r="AA30">
        <f t="shared" si="7"/>
        <v>0</v>
      </c>
      <c r="AB30">
        <f t="shared" si="8"/>
        <v>0</v>
      </c>
      <c r="AC30">
        <f t="shared" si="9"/>
        <v>25</v>
      </c>
      <c r="AD30">
        <f t="shared" si="10"/>
        <v>1</v>
      </c>
      <c r="AE30">
        <f t="shared" si="11"/>
        <v>0.85</v>
      </c>
      <c r="AF30">
        <f t="shared" si="12"/>
        <v>1</v>
      </c>
      <c r="AG30">
        <f t="shared" si="13"/>
        <v>0.67500000000000004</v>
      </c>
      <c r="AH30">
        <f t="shared" si="14"/>
        <v>7500000</v>
      </c>
      <c r="AI30" s="1">
        <f t="shared" si="15"/>
        <v>4733437.5</v>
      </c>
      <c r="AJ30" s="1">
        <f t="shared" si="16"/>
        <v>-2766562.5</v>
      </c>
      <c r="AK30" s="2">
        <f t="shared" si="17"/>
        <v>-36.887500000000003</v>
      </c>
      <c r="AL30">
        <f t="shared" si="18"/>
        <v>160</v>
      </c>
    </row>
    <row r="31" spans="1:38" x14ac:dyDescent="0.3">
      <c r="A31" t="s">
        <v>50</v>
      </c>
      <c r="B31" t="s">
        <v>21</v>
      </c>
      <c r="C31">
        <v>2</v>
      </c>
      <c r="D31">
        <v>47</v>
      </c>
      <c r="E31">
        <v>32</v>
      </c>
      <c r="F31">
        <v>3</v>
      </c>
      <c r="G31">
        <v>3</v>
      </c>
      <c r="H31">
        <v>2</v>
      </c>
      <c r="I31">
        <v>23.5</v>
      </c>
      <c r="J31">
        <v>146.88</v>
      </c>
      <c r="K31">
        <v>2</v>
      </c>
      <c r="L31">
        <v>45</v>
      </c>
      <c r="M31">
        <v>1</v>
      </c>
      <c r="N31">
        <v>56</v>
      </c>
      <c r="O31">
        <v>7.47</v>
      </c>
      <c r="P31">
        <v>56</v>
      </c>
      <c r="Q31" s="1">
        <v>7500000</v>
      </c>
      <c r="R31" s="1">
        <v>7500000</v>
      </c>
      <c r="S31">
        <v>23.5</v>
      </c>
      <c r="T31">
        <f t="shared" si="0"/>
        <v>0</v>
      </c>
      <c r="U31">
        <f t="shared" si="1"/>
        <v>0</v>
      </c>
      <c r="V31">
        <f t="shared" si="2"/>
        <v>0</v>
      </c>
      <c r="W31">
        <f t="shared" si="3"/>
        <v>0</v>
      </c>
      <c r="X31">
        <f t="shared" si="4"/>
        <v>0</v>
      </c>
      <c r="Y31">
        <f t="shared" si="5"/>
        <v>0</v>
      </c>
      <c r="Z31">
        <f t="shared" si="6"/>
        <v>0</v>
      </c>
      <c r="AA31">
        <f t="shared" si="7"/>
        <v>0</v>
      </c>
      <c r="AB31">
        <f t="shared" si="8"/>
        <v>0</v>
      </c>
      <c r="AC31">
        <f t="shared" si="9"/>
        <v>25</v>
      </c>
      <c r="AD31">
        <f t="shared" si="10"/>
        <v>4</v>
      </c>
      <c r="AE31">
        <f t="shared" si="11"/>
        <v>1</v>
      </c>
      <c r="AF31">
        <f t="shared" si="12"/>
        <v>1</v>
      </c>
      <c r="AG31">
        <f t="shared" si="13"/>
        <v>0.75</v>
      </c>
      <c r="AH31">
        <f t="shared" si="14"/>
        <v>7500000</v>
      </c>
      <c r="AI31" s="1">
        <f t="shared" si="15"/>
        <v>6187500.0000000009</v>
      </c>
      <c r="AJ31" s="1">
        <f t="shared" si="16"/>
        <v>-1312499.9999999991</v>
      </c>
      <c r="AK31" s="2">
        <f t="shared" si="17"/>
        <v>-17.499999999999989</v>
      </c>
      <c r="AL31">
        <f t="shared" si="18"/>
        <v>156</v>
      </c>
    </row>
    <row r="32" spans="1:38" x14ac:dyDescent="0.3">
      <c r="A32" t="s">
        <v>51</v>
      </c>
      <c r="B32" t="s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19</v>
      </c>
      <c r="M32">
        <v>0</v>
      </c>
      <c r="N32">
        <v>39</v>
      </c>
      <c r="O32">
        <v>12.32</v>
      </c>
      <c r="P32">
        <v>0</v>
      </c>
      <c r="Q32" s="1">
        <v>3000000</v>
      </c>
      <c r="R32" s="1">
        <v>13000000</v>
      </c>
      <c r="S32">
        <v>0</v>
      </c>
      <c r="T32">
        <f t="shared" si="0"/>
        <v>0</v>
      </c>
      <c r="U32">
        <f t="shared" si="1"/>
        <v>0</v>
      </c>
      <c r="V32">
        <f t="shared" si="2"/>
        <v>0</v>
      </c>
      <c r="W32">
        <f t="shared" si="3"/>
        <v>0</v>
      </c>
      <c r="X32">
        <f t="shared" si="4"/>
        <v>0</v>
      </c>
      <c r="Y32">
        <f t="shared" si="5"/>
        <v>0</v>
      </c>
      <c r="Z32">
        <f t="shared" si="6"/>
        <v>0</v>
      </c>
      <c r="AA32">
        <f t="shared" si="7"/>
        <v>0</v>
      </c>
      <c r="AB32">
        <f t="shared" si="8"/>
        <v>0</v>
      </c>
      <c r="AC32">
        <f t="shared" si="9"/>
        <v>25</v>
      </c>
      <c r="AD32">
        <f t="shared" si="10"/>
        <v>1</v>
      </c>
      <c r="AE32">
        <f t="shared" si="11"/>
        <v>0.85</v>
      </c>
      <c r="AF32">
        <f t="shared" si="12"/>
        <v>1</v>
      </c>
      <c r="AG32">
        <f t="shared" si="13"/>
        <v>0.67500000000000004</v>
      </c>
      <c r="AH32">
        <f t="shared" si="14"/>
        <v>13000000</v>
      </c>
      <c r="AI32" s="1">
        <f t="shared" si="15"/>
        <v>8204625.0000000009</v>
      </c>
      <c r="AJ32" s="1">
        <f t="shared" si="16"/>
        <v>-4795374.9999999991</v>
      </c>
      <c r="AK32" s="2">
        <f t="shared" si="17"/>
        <v>-36.887499999999996</v>
      </c>
      <c r="AL32">
        <f t="shared" si="18"/>
        <v>146</v>
      </c>
    </row>
    <row r="33" spans="1:38" x14ac:dyDescent="0.3">
      <c r="A33" t="s">
        <v>52</v>
      </c>
      <c r="B33" t="s">
        <v>21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100</v>
      </c>
      <c r="K33">
        <v>13</v>
      </c>
      <c r="L33">
        <v>308</v>
      </c>
      <c r="M33">
        <v>17</v>
      </c>
      <c r="N33">
        <v>390</v>
      </c>
      <c r="O33">
        <v>7.6</v>
      </c>
      <c r="P33">
        <v>22.94</v>
      </c>
      <c r="Q33" s="1">
        <v>0</v>
      </c>
      <c r="R33" s="1">
        <v>120000000</v>
      </c>
      <c r="S33">
        <v>1</v>
      </c>
      <c r="T33">
        <f t="shared" si="0"/>
        <v>0</v>
      </c>
      <c r="U33">
        <f t="shared" si="1"/>
        <v>0</v>
      </c>
      <c r="V33">
        <f t="shared" si="2"/>
        <v>0</v>
      </c>
      <c r="W33">
        <f t="shared" si="3"/>
        <v>0</v>
      </c>
      <c r="X33">
        <f t="shared" si="4"/>
        <v>0</v>
      </c>
      <c r="Y33">
        <f t="shared" si="5"/>
        <v>0.68</v>
      </c>
      <c r="Z33">
        <f t="shared" si="6"/>
        <v>0.7466666666666667</v>
      </c>
      <c r="AA33">
        <f t="shared" si="7"/>
        <v>0.85294871794871796</v>
      </c>
      <c r="AB33">
        <f t="shared" si="8"/>
        <v>74.657051282051285</v>
      </c>
      <c r="AC33">
        <f t="shared" si="9"/>
        <v>25</v>
      </c>
      <c r="AD33">
        <f t="shared" si="10"/>
        <v>14</v>
      </c>
      <c r="AE33">
        <f t="shared" si="11"/>
        <v>1.05</v>
      </c>
      <c r="AF33">
        <f t="shared" si="12"/>
        <v>1</v>
      </c>
      <c r="AG33">
        <f t="shared" si="13"/>
        <v>0.75</v>
      </c>
      <c r="AH33">
        <f t="shared" si="14"/>
        <v>120000000</v>
      </c>
      <c r="AI33" s="1">
        <f t="shared" si="15"/>
        <v>103950000.00000001</v>
      </c>
      <c r="AJ33" s="1">
        <f t="shared" si="16"/>
        <v>-16049999.999999985</v>
      </c>
      <c r="AK33" s="2">
        <f t="shared" si="17"/>
        <v>-13.374999999999988</v>
      </c>
      <c r="AL33">
        <f t="shared" si="18"/>
        <v>47</v>
      </c>
    </row>
    <row r="34" spans="1:38" x14ac:dyDescent="0.3">
      <c r="A34" t="s">
        <v>53</v>
      </c>
      <c r="B34" t="s">
        <v>19</v>
      </c>
      <c r="C34">
        <v>6</v>
      </c>
      <c r="D34">
        <v>225</v>
      </c>
      <c r="E34">
        <v>129</v>
      </c>
      <c r="F34">
        <v>13</v>
      </c>
      <c r="G34">
        <v>17</v>
      </c>
      <c r="H34">
        <v>6</v>
      </c>
      <c r="I34">
        <v>37.5</v>
      </c>
      <c r="J34">
        <v>174.42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1">
        <v>0</v>
      </c>
      <c r="R34" s="1">
        <v>22000000</v>
      </c>
      <c r="S34">
        <v>37.5</v>
      </c>
      <c r="T34">
        <f t="shared" ref="T34:T65" si="19">IF(AND($C34&gt;=3,$D34&gt;0),$D34/MAX($D$2:$D$202),0)</f>
        <v>0.29644268774703558</v>
      </c>
      <c r="U34">
        <f t="shared" ref="U34:U65" si="20">IF(AND($C34&gt;=3,$I34&gt;0),$I34/MAX($I$2:$I$202),0)</f>
        <v>0.57532985578398277</v>
      </c>
      <c r="V34">
        <f t="shared" ref="V34:V65" si="21">IF(AND($C34&gt;=3,$J34&gt;0),$J34/MAX($J$2:$J$202),0)</f>
        <v>0.43604999999999999</v>
      </c>
      <c r="W34">
        <f t="shared" ref="W34:W65" si="22">IF(AND($C34&gt;=3,$S34&gt;0),$S34/MAX($S$2:$S$202),0)</f>
        <v>0.74110671936758887</v>
      </c>
      <c r="X34">
        <f t="shared" ref="X34:X65" si="23">IF(AND($C34&gt;=3,$D34&gt;0),(T34*30+U34*25+V34*25+W34*20),0)</f>
        <v>48.999911414362415</v>
      </c>
      <c r="Y34">
        <f t="shared" ref="Y34:Y65" si="24">IF(AND($K34&gt;=3,$M34&gt;0,$O34&gt;0,$P34&gt;0),$M34/MAX($M$2:$M$202),0)</f>
        <v>0</v>
      </c>
      <c r="Z34">
        <f t="shared" ref="Z34:Z65" si="25">IF(AND($K34&gt;=3,$M34&gt;0,$O34&gt;0),IF(MAX($O$2:$O$202)-MIN($O$2:$O$202)&gt;0,1-($O34-MIN($O$2:$O$202))/(MAX($O$2:$O$202)-MIN($O$2:$O$202)),0.5),0)</f>
        <v>0</v>
      </c>
      <c r="AA34">
        <f t="shared" ref="AA34:AA65" si="26">IF(AND($K34&gt;=3,$M34&gt;0,$P34&gt;0),IF(MAX($P$2:$P$202)-MIN($P$2:$P$202)&gt;0,1-($P34-MIN($P$2:$P$202))/(MAX($P$2:$P$202)-MIN($P$2:$P$202)),0.5),0)</f>
        <v>0</v>
      </c>
      <c r="AB34">
        <f t="shared" ref="AB34:AB65" si="27">IF(AND($K34&gt;=3,$M34&gt;0,$O34&gt;0,$P34&gt;0),(Y34*40+Z34*35+AA34*25),0)</f>
        <v>0</v>
      </c>
      <c r="AC34">
        <f t="shared" ref="AC34:AC65" si="28">IF(X34&gt;=3,IF(OR($B34="Batter",$B34="WK-Batsman",$B34="Wicket-keeper"),X34*0.8+AB34*0.2,IF($B34="Bowler",AB34*0.8+X34*0.2,IF($B34="Allrounder",X34*0.5+AB34*0.5,X34*0.8+AB34*0.2))),25)</f>
        <v>39.199929131489938</v>
      </c>
      <c r="AE34">
        <f t="shared" ref="AE34:AE65" si="29">IF(AD34&gt;=50,1.2,IF(AD34&gt;=30,1.15,IF(AD34&gt;=15,1.1,IF(AD34&gt;=8,1.05,IF(AD34&gt;=3,1,0.85)))))</f>
        <v>0.85</v>
      </c>
      <c r="AF34">
        <f t="shared" ref="AF34:AF65" si="30">IF($B34="Allrounder",1.15,IF($B34="WK-Batsman",1.1,IF($B34="Wicket-keeper",1.05,1)))</f>
        <v>1</v>
      </c>
      <c r="AG34">
        <f t="shared" ref="AG34:AG65" si="31">IF(AD34&gt;=3,1+(AC34-50)/100,0.8+(AC34-50)/200)</f>
        <v>0.74599964565744969</v>
      </c>
      <c r="AH34">
        <f t="shared" ref="AH34:AH65" si="32">IF($R34&gt;0,$R34,$Q34)</f>
        <v>22000000</v>
      </c>
      <c r="AI34" s="1">
        <f t="shared" ref="AI34:AI65" si="33">MAX(3000000,MIN(300000000,AH34*AG34*AF34*AE34*1.1))</f>
        <v>15345212.711173741</v>
      </c>
      <c r="AJ34" s="1">
        <f t="shared" ref="AJ34:AJ65" si="34">AI34-AH34</f>
        <v>-6654787.2888262589</v>
      </c>
      <c r="AK34" s="2">
        <f t="shared" ref="AK34:AK65" si="35">IF(AH34&gt;0,(AJ34/AH34)*100,0)</f>
        <v>-30.249033131028447</v>
      </c>
      <c r="AL34">
        <f t="shared" ref="AL34:AL65" si="36">RANK(AI34,$AI$2:$AI$202,0)</f>
        <v>119</v>
      </c>
    </row>
    <row r="35" spans="1:38" x14ac:dyDescent="0.3">
      <c r="A35" t="s">
        <v>54</v>
      </c>
      <c r="B35" t="s">
        <v>19</v>
      </c>
      <c r="C35">
        <v>1</v>
      </c>
      <c r="D35">
        <v>1</v>
      </c>
      <c r="E35">
        <v>3</v>
      </c>
      <c r="F35">
        <v>0</v>
      </c>
      <c r="G35">
        <v>0</v>
      </c>
      <c r="H35">
        <v>1</v>
      </c>
      <c r="I35">
        <v>1</v>
      </c>
      <c r="J35">
        <v>33.33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1">
        <v>7500000</v>
      </c>
      <c r="R35" s="1">
        <v>7500000</v>
      </c>
      <c r="S35">
        <v>1</v>
      </c>
      <c r="T35">
        <f t="shared" si="19"/>
        <v>0</v>
      </c>
      <c r="U35">
        <f t="shared" si="20"/>
        <v>0</v>
      </c>
      <c r="V35">
        <f t="shared" si="21"/>
        <v>0</v>
      </c>
      <c r="W35">
        <f t="shared" si="22"/>
        <v>0</v>
      </c>
      <c r="X35">
        <f t="shared" si="23"/>
        <v>0</v>
      </c>
      <c r="Y35">
        <f t="shared" si="24"/>
        <v>0</v>
      </c>
      <c r="Z35">
        <f t="shared" si="25"/>
        <v>0</v>
      </c>
      <c r="AA35">
        <f t="shared" si="26"/>
        <v>0</v>
      </c>
      <c r="AB35">
        <f t="shared" si="27"/>
        <v>0</v>
      </c>
      <c r="AC35">
        <f t="shared" si="28"/>
        <v>25</v>
      </c>
      <c r="AD35">
        <f t="shared" ref="AD35:AD66" si="37">$C35+$K35</f>
        <v>1</v>
      </c>
      <c r="AE35">
        <f t="shared" si="29"/>
        <v>0.85</v>
      </c>
      <c r="AF35">
        <f t="shared" si="30"/>
        <v>1</v>
      </c>
      <c r="AG35">
        <f t="shared" si="31"/>
        <v>0.67500000000000004</v>
      </c>
      <c r="AH35">
        <f t="shared" si="32"/>
        <v>7500000</v>
      </c>
      <c r="AI35" s="1">
        <f t="shared" si="33"/>
        <v>4733437.5</v>
      </c>
      <c r="AJ35" s="1">
        <f t="shared" si="34"/>
        <v>-2766562.5</v>
      </c>
      <c r="AK35" s="2">
        <f t="shared" si="35"/>
        <v>-36.887500000000003</v>
      </c>
      <c r="AL35">
        <f t="shared" si="36"/>
        <v>160</v>
      </c>
    </row>
    <row r="36" spans="1:38" x14ac:dyDescent="0.3">
      <c r="A36" t="s">
        <v>55</v>
      </c>
      <c r="B36" t="s">
        <v>19</v>
      </c>
      <c r="C36">
        <v>10</v>
      </c>
      <c r="D36">
        <v>247</v>
      </c>
      <c r="E36">
        <v>173</v>
      </c>
      <c r="F36">
        <v>22</v>
      </c>
      <c r="G36">
        <v>14</v>
      </c>
      <c r="H36">
        <v>9</v>
      </c>
      <c r="I36">
        <v>27.44</v>
      </c>
      <c r="J36">
        <v>142.77000000000001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0</v>
      </c>
      <c r="R36" s="1">
        <v>160000000</v>
      </c>
      <c r="S36">
        <v>24.7</v>
      </c>
      <c r="T36">
        <f t="shared" si="19"/>
        <v>0.32542819499341241</v>
      </c>
      <c r="U36">
        <f t="shared" si="20"/>
        <v>0.42098803313899968</v>
      </c>
      <c r="V36">
        <f t="shared" si="21"/>
        <v>0.35692500000000005</v>
      </c>
      <c r="W36">
        <f t="shared" si="22"/>
        <v>0.48814229249011853</v>
      </c>
      <c r="X36">
        <f t="shared" si="23"/>
        <v>38.973517528079739</v>
      </c>
      <c r="Y36">
        <f t="shared" si="24"/>
        <v>0</v>
      </c>
      <c r="Z36">
        <f t="shared" si="25"/>
        <v>0</v>
      </c>
      <c r="AA36">
        <f t="shared" si="26"/>
        <v>0</v>
      </c>
      <c r="AB36">
        <f t="shared" si="27"/>
        <v>0</v>
      </c>
      <c r="AC36">
        <f t="shared" si="28"/>
        <v>31.178814022463794</v>
      </c>
      <c r="AD36">
        <f t="shared" si="37"/>
        <v>10</v>
      </c>
      <c r="AE36">
        <f t="shared" si="29"/>
        <v>1.05</v>
      </c>
      <c r="AF36">
        <f t="shared" si="30"/>
        <v>1</v>
      </c>
      <c r="AG36">
        <f t="shared" si="31"/>
        <v>0.81178814022463797</v>
      </c>
      <c r="AH36">
        <f t="shared" si="32"/>
        <v>160000000</v>
      </c>
      <c r="AI36" s="1">
        <f t="shared" si="33"/>
        <v>150018448.3135131</v>
      </c>
      <c r="AJ36" s="1">
        <f t="shared" si="34"/>
        <v>-9981551.6864868999</v>
      </c>
      <c r="AK36" s="2">
        <f t="shared" si="35"/>
        <v>-6.2384698040543123</v>
      </c>
      <c r="AL36">
        <f t="shared" si="36"/>
        <v>26</v>
      </c>
    </row>
    <row r="37" spans="1:38" x14ac:dyDescent="0.3">
      <c r="A37" t="s">
        <v>56</v>
      </c>
      <c r="B37" t="s">
        <v>19</v>
      </c>
      <c r="C37">
        <v>10</v>
      </c>
      <c r="D37">
        <v>153</v>
      </c>
      <c r="E37">
        <v>124</v>
      </c>
      <c r="F37">
        <v>13</v>
      </c>
      <c r="G37">
        <v>4</v>
      </c>
      <c r="H37">
        <v>5</v>
      </c>
      <c r="I37">
        <v>30.6</v>
      </c>
      <c r="J37">
        <v>123.39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1">
        <v>15000000</v>
      </c>
      <c r="R37" s="1">
        <v>75000000</v>
      </c>
      <c r="S37">
        <v>15.3</v>
      </c>
      <c r="T37">
        <f t="shared" si="19"/>
        <v>0.20158102766798419</v>
      </c>
      <c r="U37">
        <f t="shared" si="20"/>
        <v>0.46946916231972996</v>
      </c>
      <c r="V37">
        <f t="shared" si="21"/>
        <v>0.308475</v>
      </c>
      <c r="W37">
        <f t="shared" si="22"/>
        <v>0.30237154150197632</v>
      </c>
      <c r="X37">
        <f t="shared" si="23"/>
        <v>31.543465718072301</v>
      </c>
      <c r="Y37">
        <f t="shared" si="24"/>
        <v>0</v>
      </c>
      <c r="Z37">
        <f t="shared" si="25"/>
        <v>0</v>
      </c>
      <c r="AA37">
        <f t="shared" si="26"/>
        <v>0</v>
      </c>
      <c r="AB37">
        <f t="shared" si="27"/>
        <v>0</v>
      </c>
      <c r="AC37">
        <f t="shared" si="28"/>
        <v>25.234772574457843</v>
      </c>
      <c r="AD37">
        <f t="shared" si="37"/>
        <v>10</v>
      </c>
      <c r="AE37">
        <f t="shared" si="29"/>
        <v>1.05</v>
      </c>
      <c r="AF37">
        <f t="shared" si="30"/>
        <v>1</v>
      </c>
      <c r="AG37">
        <f t="shared" si="31"/>
        <v>0.75234772574457842</v>
      </c>
      <c r="AH37">
        <f t="shared" si="32"/>
        <v>75000000</v>
      </c>
      <c r="AI37" s="1">
        <f t="shared" si="33"/>
        <v>65172121.742624119</v>
      </c>
      <c r="AJ37" s="1">
        <f t="shared" si="34"/>
        <v>-9827878.2573758811</v>
      </c>
      <c r="AK37" s="2">
        <f t="shared" si="35"/>
        <v>-13.103837676501175</v>
      </c>
      <c r="AL37">
        <f t="shared" si="36"/>
        <v>66</v>
      </c>
    </row>
    <row r="38" spans="1:38" x14ac:dyDescent="0.3">
      <c r="A38" t="s">
        <v>57</v>
      </c>
      <c r="B38" t="s">
        <v>19</v>
      </c>
      <c r="C38">
        <v>13</v>
      </c>
      <c r="D38">
        <v>333</v>
      </c>
      <c r="E38">
        <v>219</v>
      </c>
      <c r="F38">
        <v>22</v>
      </c>
      <c r="G38">
        <v>22</v>
      </c>
      <c r="H38">
        <v>9</v>
      </c>
      <c r="I38">
        <v>37</v>
      </c>
      <c r="J38">
        <v>152.05000000000001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1">
        <v>0</v>
      </c>
      <c r="R38" s="1">
        <v>140000000</v>
      </c>
      <c r="S38">
        <v>25.62</v>
      </c>
      <c r="T38">
        <f t="shared" si="19"/>
        <v>0.43873517786561267</v>
      </c>
      <c r="U38">
        <f t="shared" si="20"/>
        <v>0.56765879104019634</v>
      </c>
      <c r="V38">
        <f t="shared" si="21"/>
        <v>0.38012500000000005</v>
      </c>
      <c r="W38">
        <f t="shared" si="22"/>
        <v>0.50632411067193672</v>
      </c>
      <c r="X38">
        <f t="shared" si="23"/>
        <v>46.983132325412029</v>
      </c>
      <c r="Y38">
        <f t="shared" si="24"/>
        <v>0</v>
      </c>
      <c r="Z38">
        <f t="shared" si="25"/>
        <v>0</v>
      </c>
      <c r="AA38">
        <f t="shared" si="26"/>
        <v>0</v>
      </c>
      <c r="AB38">
        <f t="shared" si="27"/>
        <v>0</v>
      </c>
      <c r="AC38">
        <f t="shared" si="28"/>
        <v>37.586505860329623</v>
      </c>
      <c r="AD38">
        <f t="shared" si="37"/>
        <v>13</v>
      </c>
      <c r="AE38">
        <f t="shared" si="29"/>
        <v>1.05</v>
      </c>
      <c r="AF38">
        <f t="shared" si="30"/>
        <v>1</v>
      </c>
      <c r="AG38">
        <f t="shared" si="31"/>
        <v>0.87586505860329622</v>
      </c>
      <c r="AH38">
        <f t="shared" si="32"/>
        <v>140000000</v>
      </c>
      <c r="AI38" s="1">
        <f t="shared" si="33"/>
        <v>141627379.97615302</v>
      </c>
      <c r="AJ38" s="1">
        <f t="shared" si="34"/>
        <v>1627379.9761530161</v>
      </c>
      <c r="AK38" s="2">
        <f t="shared" si="35"/>
        <v>1.1624142686807257</v>
      </c>
      <c r="AL38">
        <f t="shared" si="36"/>
        <v>31</v>
      </c>
    </row>
    <row r="39" spans="1:38" x14ac:dyDescent="0.3">
      <c r="A39" t="s">
        <v>58</v>
      </c>
      <c r="B39" t="s">
        <v>31</v>
      </c>
      <c r="C39">
        <v>5</v>
      </c>
      <c r="D39">
        <v>31</v>
      </c>
      <c r="E39">
        <v>43</v>
      </c>
      <c r="F39">
        <v>2</v>
      </c>
      <c r="G39">
        <v>1</v>
      </c>
      <c r="H39">
        <v>5</v>
      </c>
      <c r="I39">
        <v>6.2</v>
      </c>
      <c r="J39">
        <v>72.09</v>
      </c>
      <c r="K39">
        <v>1</v>
      </c>
      <c r="L39">
        <v>7</v>
      </c>
      <c r="M39">
        <v>0</v>
      </c>
      <c r="N39">
        <v>15</v>
      </c>
      <c r="O39">
        <v>12.86</v>
      </c>
      <c r="P39">
        <v>0</v>
      </c>
      <c r="Q39" s="1">
        <v>7500000</v>
      </c>
      <c r="R39" s="1">
        <v>17000000</v>
      </c>
      <c r="S39">
        <v>6.2</v>
      </c>
      <c r="T39">
        <f t="shared" si="19"/>
        <v>4.0843214756258232E-2</v>
      </c>
      <c r="U39">
        <f t="shared" si="20"/>
        <v>9.512120282295182E-2</v>
      </c>
      <c r="V39">
        <f t="shared" si="21"/>
        <v>0.180225</v>
      </c>
      <c r="W39">
        <f t="shared" si="22"/>
        <v>0.1225296442687747</v>
      </c>
      <c r="X39">
        <f t="shared" si="23"/>
        <v>10.559544398637037</v>
      </c>
      <c r="Y39">
        <f t="shared" si="24"/>
        <v>0</v>
      </c>
      <c r="Z39">
        <f t="shared" si="25"/>
        <v>0</v>
      </c>
      <c r="AA39">
        <f t="shared" si="26"/>
        <v>0</v>
      </c>
      <c r="AB39">
        <f t="shared" si="27"/>
        <v>0</v>
      </c>
      <c r="AC39">
        <f t="shared" si="28"/>
        <v>5.2797721993185185</v>
      </c>
      <c r="AD39">
        <f t="shared" si="37"/>
        <v>6</v>
      </c>
      <c r="AE39">
        <f t="shared" si="29"/>
        <v>1</v>
      </c>
      <c r="AF39">
        <f t="shared" si="30"/>
        <v>1.1499999999999999</v>
      </c>
      <c r="AG39">
        <f t="shared" si="31"/>
        <v>0.55279772199318522</v>
      </c>
      <c r="AH39">
        <f t="shared" si="32"/>
        <v>17000000</v>
      </c>
      <c r="AI39" s="1">
        <f t="shared" si="33"/>
        <v>11887915.011463448</v>
      </c>
      <c r="AJ39" s="1">
        <f t="shared" si="34"/>
        <v>-5112084.9885365516</v>
      </c>
      <c r="AK39" s="2">
        <f t="shared" si="35"/>
        <v>-30.071088167862069</v>
      </c>
      <c r="AL39">
        <f t="shared" si="36"/>
        <v>132</v>
      </c>
    </row>
    <row r="40" spans="1:38" x14ac:dyDescent="0.3">
      <c r="A40" t="s">
        <v>59</v>
      </c>
      <c r="B40" t="s">
        <v>21</v>
      </c>
      <c r="C40">
        <v>4</v>
      </c>
      <c r="D40">
        <v>37</v>
      </c>
      <c r="E40">
        <v>25</v>
      </c>
      <c r="F40">
        <v>3</v>
      </c>
      <c r="G40">
        <v>2</v>
      </c>
      <c r="H40">
        <v>1</v>
      </c>
      <c r="I40">
        <v>37</v>
      </c>
      <c r="J40">
        <v>148</v>
      </c>
      <c r="K40">
        <v>14</v>
      </c>
      <c r="L40">
        <v>263</v>
      </c>
      <c r="M40">
        <v>11</v>
      </c>
      <c r="N40">
        <v>378</v>
      </c>
      <c r="O40">
        <v>8.6199999999999992</v>
      </c>
      <c r="P40">
        <v>34.36</v>
      </c>
      <c r="Q40" s="1">
        <v>3000000</v>
      </c>
      <c r="R40" s="1">
        <v>3500000</v>
      </c>
      <c r="S40">
        <v>9.25</v>
      </c>
      <c r="T40">
        <f t="shared" si="19"/>
        <v>4.8748353096179184E-2</v>
      </c>
      <c r="U40">
        <f t="shared" si="20"/>
        <v>0.56765879104019634</v>
      </c>
      <c r="V40">
        <f t="shared" si="21"/>
        <v>0.37</v>
      </c>
      <c r="W40">
        <f t="shared" si="22"/>
        <v>0.18280632411067194</v>
      </c>
      <c r="X40">
        <f t="shared" si="23"/>
        <v>28.560046851103721</v>
      </c>
      <c r="Y40">
        <f t="shared" si="24"/>
        <v>0.44</v>
      </c>
      <c r="Z40">
        <f t="shared" si="25"/>
        <v>0.71266666666666667</v>
      </c>
      <c r="AA40">
        <f t="shared" si="26"/>
        <v>0.77974358974358982</v>
      </c>
      <c r="AB40">
        <f t="shared" si="27"/>
        <v>62.036923076923081</v>
      </c>
      <c r="AC40">
        <f t="shared" si="28"/>
        <v>55.341547831759215</v>
      </c>
      <c r="AD40">
        <f t="shared" si="37"/>
        <v>18</v>
      </c>
      <c r="AE40">
        <f t="shared" si="29"/>
        <v>1.1000000000000001</v>
      </c>
      <c r="AF40">
        <f t="shared" si="30"/>
        <v>1</v>
      </c>
      <c r="AG40">
        <f t="shared" si="31"/>
        <v>1.0534154783175922</v>
      </c>
      <c r="AH40">
        <f t="shared" si="32"/>
        <v>3500000</v>
      </c>
      <c r="AI40" s="1">
        <f t="shared" si="33"/>
        <v>4461214.5506750029</v>
      </c>
      <c r="AJ40" s="1">
        <f t="shared" si="34"/>
        <v>961214.55067500286</v>
      </c>
      <c r="AK40" s="2">
        <f t="shared" si="35"/>
        <v>27.46327287642865</v>
      </c>
      <c r="AL40">
        <f t="shared" si="36"/>
        <v>170</v>
      </c>
    </row>
    <row r="41" spans="1:38" x14ac:dyDescent="0.3">
      <c r="A41" t="s">
        <v>60</v>
      </c>
      <c r="B41" t="s">
        <v>19</v>
      </c>
      <c r="C41">
        <v>6</v>
      </c>
      <c r="D41">
        <v>156</v>
      </c>
      <c r="E41">
        <v>125</v>
      </c>
      <c r="F41">
        <v>17</v>
      </c>
      <c r="G41">
        <v>4</v>
      </c>
      <c r="H41">
        <v>6</v>
      </c>
      <c r="I41">
        <v>26</v>
      </c>
      <c r="J41">
        <v>124.8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">
        <v>20000000</v>
      </c>
      <c r="R41" s="1">
        <v>62500000</v>
      </c>
      <c r="S41">
        <v>26</v>
      </c>
      <c r="T41">
        <f t="shared" si="19"/>
        <v>0.20553359683794467</v>
      </c>
      <c r="U41">
        <f t="shared" si="20"/>
        <v>0.39889536667689474</v>
      </c>
      <c r="V41">
        <f t="shared" si="21"/>
        <v>0.312</v>
      </c>
      <c r="W41">
        <f t="shared" si="22"/>
        <v>0.51383399209486169</v>
      </c>
      <c r="X41">
        <f t="shared" si="23"/>
        <v>34.215071913957942</v>
      </c>
      <c r="Y41">
        <f t="shared" si="24"/>
        <v>0</v>
      </c>
      <c r="Z41">
        <f t="shared" si="25"/>
        <v>0</v>
      </c>
      <c r="AA41">
        <f t="shared" si="26"/>
        <v>0</v>
      </c>
      <c r="AB41">
        <f t="shared" si="27"/>
        <v>0</v>
      </c>
      <c r="AC41">
        <f t="shared" si="28"/>
        <v>27.372057531166355</v>
      </c>
      <c r="AD41">
        <f t="shared" si="37"/>
        <v>6</v>
      </c>
      <c r="AE41">
        <f t="shared" si="29"/>
        <v>1</v>
      </c>
      <c r="AF41">
        <f t="shared" si="30"/>
        <v>1</v>
      </c>
      <c r="AG41">
        <f t="shared" si="31"/>
        <v>0.77372057531166361</v>
      </c>
      <c r="AH41">
        <f t="shared" si="32"/>
        <v>62500000</v>
      </c>
      <c r="AI41" s="1">
        <f t="shared" si="33"/>
        <v>53193289.552676879</v>
      </c>
      <c r="AJ41" s="1">
        <f t="shared" si="34"/>
        <v>-9306710.4473231211</v>
      </c>
      <c r="AK41" s="2">
        <f t="shared" si="35"/>
        <v>-14.890736715716994</v>
      </c>
      <c r="AL41">
        <f t="shared" si="36"/>
        <v>70</v>
      </c>
    </row>
    <row r="42" spans="1:38" x14ac:dyDescent="0.3">
      <c r="A42" t="s">
        <v>61</v>
      </c>
      <c r="B42" t="s">
        <v>21</v>
      </c>
      <c r="C42">
        <v>1</v>
      </c>
      <c r="D42">
        <v>1</v>
      </c>
      <c r="E42">
        <v>4</v>
      </c>
      <c r="F42">
        <v>0</v>
      </c>
      <c r="G42">
        <v>0</v>
      </c>
      <c r="H42">
        <v>1</v>
      </c>
      <c r="I42">
        <v>1</v>
      </c>
      <c r="J42">
        <v>25</v>
      </c>
      <c r="K42">
        <v>13</v>
      </c>
      <c r="L42">
        <v>321</v>
      </c>
      <c r="M42">
        <v>14</v>
      </c>
      <c r="N42">
        <v>435</v>
      </c>
      <c r="O42">
        <v>8.1300000000000008</v>
      </c>
      <c r="P42">
        <v>31.07</v>
      </c>
      <c r="Q42" s="1">
        <v>3000000</v>
      </c>
      <c r="R42" s="1">
        <v>3000000</v>
      </c>
      <c r="S42">
        <v>1</v>
      </c>
      <c r="T42">
        <f t="shared" si="19"/>
        <v>0</v>
      </c>
      <c r="U42">
        <f t="shared" si="20"/>
        <v>0</v>
      </c>
      <c r="V42">
        <f t="shared" si="21"/>
        <v>0</v>
      </c>
      <c r="W42">
        <f t="shared" si="22"/>
        <v>0</v>
      </c>
      <c r="X42">
        <f t="shared" si="23"/>
        <v>0</v>
      </c>
      <c r="Y42">
        <f t="shared" si="24"/>
        <v>0.56000000000000005</v>
      </c>
      <c r="Z42">
        <f t="shared" si="25"/>
        <v>0.72899999999999998</v>
      </c>
      <c r="AA42">
        <f t="shared" si="26"/>
        <v>0.80083333333333329</v>
      </c>
      <c r="AB42">
        <f t="shared" si="27"/>
        <v>67.935833333333335</v>
      </c>
      <c r="AC42">
        <f t="shared" si="28"/>
        <v>25</v>
      </c>
      <c r="AD42">
        <f t="shared" si="37"/>
        <v>14</v>
      </c>
      <c r="AE42">
        <f t="shared" si="29"/>
        <v>1.05</v>
      </c>
      <c r="AF42">
        <f t="shared" si="30"/>
        <v>1</v>
      </c>
      <c r="AG42">
        <f t="shared" si="31"/>
        <v>0.75</v>
      </c>
      <c r="AH42">
        <f t="shared" si="32"/>
        <v>3000000</v>
      </c>
      <c r="AI42" s="1">
        <f t="shared" si="33"/>
        <v>3000000</v>
      </c>
      <c r="AJ42" s="1">
        <f t="shared" si="34"/>
        <v>0</v>
      </c>
      <c r="AK42" s="2">
        <f t="shared" si="35"/>
        <v>0</v>
      </c>
      <c r="AL42">
        <f t="shared" si="36"/>
        <v>179</v>
      </c>
    </row>
    <row r="43" spans="1:38" x14ac:dyDescent="0.3">
      <c r="A43" t="s">
        <v>62</v>
      </c>
      <c r="B43" t="s">
        <v>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</v>
      </c>
      <c r="L43">
        <v>165</v>
      </c>
      <c r="M43">
        <v>13</v>
      </c>
      <c r="N43">
        <v>244</v>
      </c>
      <c r="O43">
        <v>8.8699999999999992</v>
      </c>
      <c r="P43">
        <v>18.77</v>
      </c>
      <c r="Q43" s="1">
        <v>3000000</v>
      </c>
      <c r="R43" s="1">
        <v>12000000</v>
      </c>
      <c r="S43">
        <v>0</v>
      </c>
      <c r="T43">
        <f t="shared" si="19"/>
        <v>0</v>
      </c>
      <c r="U43">
        <f t="shared" si="20"/>
        <v>0</v>
      </c>
      <c r="V43">
        <f t="shared" si="21"/>
        <v>0</v>
      </c>
      <c r="W43">
        <f t="shared" si="22"/>
        <v>0</v>
      </c>
      <c r="X43">
        <f t="shared" si="23"/>
        <v>0</v>
      </c>
      <c r="Y43">
        <f t="shared" si="24"/>
        <v>0.52</v>
      </c>
      <c r="Z43">
        <f t="shared" si="25"/>
        <v>0.70433333333333337</v>
      </c>
      <c r="AA43">
        <f t="shared" si="26"/>
        <v>0.87967948717948719</v>
      </c>
      <c r="AB43">
        <f t="shared" si="27"/>
        <v>67.44365384615385</v>
      </c>
      <c r="AC43">
        <f t="shared" si="28"/>
        <v>25</v>
      </c>
      <c r="AD43">
        <f t="shared" si="37"/>
        <v>7</v>
      </c>
      <c r="AE43">
        <f t="shared" si="29"/>
        <v>1</v>
      </c>
      <c r="AF43">
        <f t="shared" si="30"/>
        <v>1</v>
      </c>
      <c r="AG43">
        <f t="shared" si="31"/>
        <v>0.75</v>
      </c>
      <c r="AH43">
        <f t="shared" si="32"/>
        <v>12000000</v>
      </c>
      <c r="AI43" s="1">
        <f t="shared" si="33"/>
        <v>9900000</v>
      </c>
      <c r="AJ43" s="1">
        <f t="shared" si="34"/>
        <v>-2100000</v>
      </c>
      <c r="AK43" s="2">
        <f t="shared" si="35"/>
        <v>-17.5</v>
      </c>
      <c r="AL43">
        <f t="shared" si="36"/>
        <v>137</v>
      </c>
    </row>
    <row r="44" spans="1:38" x14ac:dyDescent="0.3">
      <c r="A44" t="s">
        <v>63</v>
      </c>
      <c r="B44" t="s">
        <v>19</v>
      </c>
      <c r="C44">
        <v>8</v>
      </c>
      <c r="D44">
        <v>179</v>
      </c>
      <c r="E44">
        <v>155</v>
      </c>
      <c r="F44">
        <v>16</v>
      </c>
      <c r="G44">
        <v>7</v>
      </c>
      <c r="H44">
        <v>8</v>
      </c>
      <c r="I44">
        <v>22.38</v>
      </c>
      <c r="J44">
        <v>115.48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1">
        <v>20000000</v>
      </c>
      <c r="R44" s="1">
        <v>20000000</v>
      </c>
      <c r="S44">
        <v>22.38</v>
      </c>
      <c r="T44">
        <f t="shared" si="19"/>
        <v>0.23583662714097497</v>
      </c>
      <c r="U44">
        <f t="shared" si="20"/>
        <v>0.34335685793188092</v>
      </c>
      <c r="V44">
        <f t="shared" si="21"/>
        <v>0.28870000000000001</v>
      </c>
      <c r="W44">
        <f t="shared" si="22"/>
        <v>0.44229249011857702</v>
      </c>
      <c r="X44">
        <f t="shared" si="23"/>
        <v>31.722370064897817</v>
      </c>
      <c r="Y44">
        <f t="shared" si="24"/>
        <v>0</v>
      </c>
      <c r="Z44">
        <f t="shared" si="25"/>
        <v>0</v>
      </c>
      <c r="AA44">
        <f t="shared" si="26"/>
        <v>0</v>
      </c>
      <c r="AB44">
        <f t="shared" si="27"/>
        <v>0</v>
      </c>
      <c r="AC44">
        <f t="shared" si="28"/>
        <v>25.377896051918256</v>
      </c>
      <c r="AD44">
        <f t="shared" si="37"/>
        <v>8</v>
      </c>
      <c r="AE44">
        <f t="shared" si="29"/>
        <v>1.05</v>
      </c>
      <c r="AF44">
        <f t="shared" si="30"/>
        <v>1</v>
      </c>
      <c r="AG44">
        <f t="shared" si="31"/>
        <v>0.75377896051918258</v>
      </c>
      <c r="AH44">
        <f t="shared" si="32"/>
        <v>20000000</v>
      </c>
      <c r="AI44" s="1">
        <f t="shared" si="33"/>
        <v>17412293.987993121</v>
      </c>
      <c r="AJ44" s="1">
        <f t="shared" si="34"/>
        <v>-2587706.0120068789</v>
      </c>
      <c r="AK44" s="2">
        <f t="shared" si="35"/>
        <v>-12.938530060034395</v>
      </c>
      <c r="AL44">
        <f t="shared" si="36"/>
        <v>113</v>
      </c>
    </row>
    <row r="45" spans="1:38" x14ac:dyDescent="0.3">
      <c r="A45" t="s">
        <v>64</v>
      </c>
      <c r="B45" t="s">
        <v>21</v>
      </c>
      <c r="C45">
        <v>1</v>
      </c>
      <c r="D45">
        <v>2</v>
      </c>
      <c r="E45">
        <v>2</v>
      </c>
      <c r="F45">
        <v>0</v>
      </c>
      <c r="G45">
        <v>0</v>
      </c>
      <c r="H45">
        <v>0</v>
      </c>
      <c r="I45">
        <v>0</v>
      </c>
      <c r="J45">
        <v>100</v>
      </c>
      <c r="K45">
        <v>5</v>
      </c>
      <c r="L45">
        <v>104</v>
      </c>
      <c r="M45">
        <v>0</v>
      </c>
      <c r="N45">
        <v>211</v>
      </c>
      <c r="O45">
        <v>12.17</v>
      </c>
      <c r="P45">
        <v>0</v>
      </c>
      <c r="Q45" s="1">
        <v>20000000</v>
      </c>
      <c r="R45" s="1">
        <v>20000000</v>
      </c>
      <c r="S45">
        <v>2</v>
      </c>
      <c r="T45">
        <f t="shared" si="19"/>
        <v>0</v>
      </c>
      <c r="U45">
        <f t="shared" si="20"/>
        <v>0</v>
      </c>
      <c r="V45">
        <f t="shared" si="21"/>
        <v>0</v>
      </c>
      <c r="W45">
        <f t="shared" si="22"/>
        <v>0</v>
      </c>
      <c r="X45">
        <f t="shared" si="23"/>
        <v>0</v>
      </c>
      <c r="Y45">
        <f t="shared" si="24"/>
        <v>0</v>
      </c>
      <c r="Z45">
        <f t="shared" si="25"/>
        <v>0</v>
      </c>
      <c r="AA45">
        <f t="shared" si="26"/>
        <v>0</v>
      </c>
      <c r="AB45">
        <f t="shared" si="27"/>
        <v>0</v>
      </c>
      <c r="AC45">
        <f t="shared" si="28"/>
        <v>25</v>
      </c>
      <c r="AD45">
        <f t="shared" si="37"/>
        <v>6</v>
      </c>
      <c r="AE45">
        <f t="shared" si="29"/>
        <v>1</v>
      </c>
      <c r="AF45">
        <f t="shared" si="30"/>
        <v>1</v>
      </c>
      <c r="AG45">
        <f t="shared" si="31"/>
        <v>0.75</v>
      </c>
      <c r="AH45">
        <f t="shared" si="32"/>
        <v>20000000</v>
      </c>
      <c r="AI45" s="1">
        <f t="shared" si="33"/>
        <v>16500000.000000002</v>
      </c>
      <c r="AJ45" s="1">
        <f t="shared" si="34"/>
        <v>-3499999.9999999981</v>
      </c>
      <c r="AK45" s="2">
        <f t="shared" si="35"/>
        <v>-17.499999999999989</v>
      </c>
      <c r="AL45">
        <f t="shared" si="36"/>
        <v>114</v>
      </c>
    </row>
    <row r="46" spans="1:38" x14ac:dyDescent="0.3">
      <c r="A46" t="s">
        <v>65</v>
      </c>
      <c r="B46" t="s">
        <v>21</v>
      </c>
      <c r="C46">
        <v>2</v>
      </c>
      <c r="D46">
        <v>17</v>
      </c>
      <c r="E46">
        <v>11</v>
      </c>
      <c r="F46">
        <v>2</v>
      </c>
      <c r="G46">
        <v>1</v>
      </c>
      <c r="H46">
        <v>2</v>
      </c>
      <c r="I46">
        <v>8.5</v>
      </c>
      <c r="J46">
        <v>154.55000000000001</v>
      </c>
      <c r="K46">
        <v>4</v>
      </c>
      <c r="L46">
        <v>76</v>
      </c>
      <c r="M46">
        <v>2</v>
      </c>
      <c r="N46">
        <v>133</v>
      </c>
      <c r="O46">
        <v>10.5</v>
      </c>
      <c r="P46">
        <v>66.5</v>
      </c>
      <c r="Q46" s="1">
        <v>20000000</v>
      </c>
      <c r="R46" s="1">
        <v>20000000</v>
      </c>
      <c r="S46">
        <v>8.5</v>
      </c>
      <c r="T46">
        <f t="shared" si="19"/>
        <v>0</v>
      </c>
      <c r="U46">
        <f t="shared" si="20"/>
        <v>0</v>
      </c>
      <c r="V46">
        <f t="shared" si="21"/>
        <v>0</v>
      </c>
      <c r="W46">
        <f t="shared" si="22"/>
        <v>0</v>
      </c>
      <c r="X46">
        <f t="shared" si="23"/>
        <v>0</v>
      </c>
      <c r="Y46">
        <f t="shared" si="24"/>
        <v>0.08</v>
      </c>
      <c r="Z46">
        <f t="shared" si="25"/>
        <v>0.65</v>
      </c>
      <c r="AA46">
        <f t="shared" si="26"/>
        <v>0.57371794871794868</v>
      </c>
      <c r="AB46">
        <f t="shared" si="27"/>
        <v>40.292948717948718</v>
      </c>
      <c r="AC46">
        <f t="shared" si="28"/>
        <v>25</v>
      </c>
      <c r="AD46">
        <f t="shared" si="37"/>
        <v>6</v>
      </c>
      <c r="AE46">
        <f t="shared" si="29"/>
        <v>1</v>
      </c>
      <c r="AF46">
        <f t="shared" si="30"/>
        <v>1</v>
      </c>
      <c r="AG46">
        <f t="shared" si="31"/>
        <v>0.75</v>
      </c>
      <c r="AH46">
        <f t="shared" si="32"/>
        <v>20000000</v>
      </c>
      <c r="AI46" s="1">
        <f t="shared" si="33"/>
        <v>16500000.000000002</v>
      </c>
      <c r="AJ46" s="1">
        <f t="shared" si="34"/>
        <v>-3499999.9999999981</v>
      </c>
      <c r="AK46" s="2">
        <f t="shared" si="35"/>
        <v>-17.499999999999989</v>
      </c>
      <c r="AL46">
        <f t="shared" si="36"/>
        <v>114</v>
      </c>
    </row>
    <row r="47" spans="1:38" x14ac:dyDescent="0.3">
      <c r="A47" t="s">
        <v>66</v>
      </c>
      <c r="B47" t="s">
        <v>21</v>
      </c>
      <c r="C47">
        <v>6</v>
      </c>
      <c r="D47">
        <v>48</v>
      </c>
      <c r="E47">
        <v>54</v>
      </c>
      <c r="F47">
        <v>5</v>
      </c>
      <c r="G47">
        <v>1</v>
      </c>
      <c r="H47">
        <v>6</v>
      </c>
      <c r="I47">
        <v>8</v>
      </c>
      <c r="J47">
        <v>88.89</v>
      </c>
      <c r="K47">
        <v>6</v>
      </c>
      <c r="L47">
        <v>82</v>
      </c>
      <c r="M47">
        <v>4</v>
      </c>
      <c r="N47">
        <v>111</v>
      </c>
      <c r="O47">
        <v>8.1199999999999992</v>
      </c>
      <c r="P47">
        <v>27.75</v>
      </c>
      <c r="Q47" s="1">
        <v>2000000</v>
      </c>
      <c r="R47" s="1">
        <v>20000000</v>
      </c>
      <c r="S47">
        <v>8</v>
      </c>
      <c r="T47">
        <f t="shared" si="19"/>
        <v>6.3241106719367585E-2</v>
      </c>
      <c r="U47">
        <f t="shared" si="20"/>
        <v>0.12273703590058299</v>
      </c>
      <c r="V47">
        <f t="shared" si="21"/>
        <v>0.22222500000000001</v>
      </c>
      <c r="W47">
        <f t="shared" si="22"/>
        <v>0.15810276679841898</v>
      </c>
      <c r="X47">
        <f t="shared" si="23"/>
        <v>13.683339435063981</v>
      </c>
      <c r="Y47">
        <f t="shared" si="24"/>
        <v>0.16</v>
      </c>
      <c r="Z47">
        <f t="shared" si="25"/>
        <v>0.72933333333333339</v>
      </c>
      <c r="AA47">
        <f t="shared" si="26"/>
        <v>0.82211538461538458</v>
      </c>
      <c r="AB47">
        <f t="shared" si="27"/>
        <v>52.479551282051283</v>
      </c>
      <c r="AC47">
        <f t="shared" si="28"/>
        <v>44.72030891265382</v>
      </c>
      <c r="AD47">
        <f t="shared" si="37"/>
        <v>12</v>
      </c>
      <c r="AE47">
        <f t="shared" si="29"/>
        <v>1.05</v>
      </c>
      <c r="AF47">
        <f t="shared" si="30"/>
        <v>1</v>
      </c>
      <c r="AG47">
        <f t="shared" si="31"/>
        <v>0.94720308912653817</v>
      </c>
      <c r="AH47">
        <f t="shared" si="32"/>
        <v>20000000</v>
      </c>
      <c r="AI47" s="1">
        <f t="shared" si="33"/>
        <v>21880391.358823031</v>
      </c>
      <c r="AJ47" s="1">
        <f t="shared" si="34"/>
        <v>1880391.3588230312</v>
      </c>
      <c r="AK47" s="2">
        <f t="shared" si="35"/>
        <v>9.4019567941151561</v>
      </c>
      <c r="AL47">
        <f t="shared" si="36"/>
        <v>109</v>
      </c>
    </row>
    <row r="48" spans="1:38" x14ac:dyDescent="0.3">
      <c r="A48" t="s">
        <v>67</v>
      </c>
      <c r="B48" t="s">
        <v>19</v>
      </c>
      <c r="C48">
        <v>13</v>
      </c>
      <c r="D48">
        <v>487</v>
      </c>
      <c r="E48">
        <v>294</v>
      </c>
      <c r="F48">
        <v>42</v>
      </c>
      <c r="G48">
        <v>25</v>
      </c>
      <c r="H48">
        <v>11</v>
      </c>
      <c r="I48">
        <v>44.27</v>
      </c>
      <c r="J48">
        <v>165.65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0</v>
      </c>
      <c r="R48" s="1">
        <v>230000000</v>
      </c>
      <c r="S48">
        <v>37.46</v>
      </c>
      <c r="T48">
        <f t="shared" si="19"/>
        <v>0.64163372859025036</v>
      </c>
      <c r="U48">
        <f t="shared" si="20"/>
        <v>0.67919607241485114</v>
      </c>
      <c r="V48">
        <f t="shared" si="21"/>
        <v>0.41412500000000002</v>
      </c>
      <c r="W48">
        <f t="shared" si="22"/>
        <v>0.74031620553359678</v>
      </c>
      <c r="X48">
        <f t="shared" si="23"/>
        <v>61.388362778750725</v>
      </c>
      <c r="Y48">
        <f t="shared" si="24"/>
        <v>0</v>
      </c>
      <c r="Z48">
        <f t="shared" si="25"/>
        <v>0</v>
      </c>
      <c r="AA48">
        <f t="shared" si="26"/>
        <v>0</v>
      </c>
      <c r="AB48">
        <f t="shared" si="27"/>
        <v>0</v>
      </c>
      <c r="AC48">
        <f t="shared" si="28"/>
        <v>49.110690223000582</v>
      </c>
      <c r="AD48">
        <f t="shared" si="37"/>
        <v>13</v>
      </c>
      <c r="AE48">
        <f t="shared" si="29"/>
        <v>1.05</v>
      </c>
      <c r="AF48">
        <f t="shared" si="30"/>
        <v>1</v>
      </c>
      <c r="AG48">
        <f t="shared" si="31"/>
        <v>0.99110690223000586</v>
      </c>
      <c r="AH48">
        <f t="shared" si="32"/>
        <v>230000000</v>
      </c>
      <c r="AI48" s="1">
        <f t="shared" si="33"/>
        <v>263287548.57740107</v>
      </c>
      <c r="AJ48" s="1">
        <f t="shared" si="34"/>
        <v>33287548.577401072</v>
      </c>
      <c r="AK48" s="2">
        <f t="shared" si="35"/>
        <v>14.472847207565684</v>
      </c>
      <c r="AL48">
        <f t="shared" si="36"/>
        <v>3</v>
      </c>
    </row>
    <row r="49" spans="1:38" x14ac:dyDescent="0.3">
      <c r="A49" t="s">
        <v>68</v>
      </c>
      <c r="B49" t="s">
        <v>21</v>
      </c>
      <c r="C49">
        <v>1</v>
      </c>
      <c r="D49">
        <v>4</v>
      </c>
      <c r="E49">
        <v>11</v>
      </c>
      <c r="F49">
        <v>0</v>
      </c>
      <c r="G49">
        <v>0</v>
      </c>
      <c r="H49">
        <v>1</v>
      </c>
      <c r="I49">
        <v>4</v>
      </c>
      <c r="J49">
        <v>36.36</v>
      </c>
      <c r="K49">
        <v>6</v>
      </c>
      <c r="L49">
        <v>109</v>
      </c>
      <c r="M49">
        <v>8</v>
      </c>
      <c r="N49">
        <v>149</v>
      </c>
      <c r="O49">
        <v>8.1999999999999993</v>
      </c>
      <c r="P49">
        <v>18.63</v>
      </c>
      <c r="Q49" s="1">
        <v>3000000</v>
      </c>
      <c r="R49" s="1">
        <v>15000000</v>
      </c>
      <c r="S49">
        <v>4</v>
      </c>
      <c r="T49">
        <f t="shared" si="19"/>
        <v>0</v>
      </c>
      <c r="U49">
        <f t="shared" si="20"/>
        <v>0</v>
      </c>
      <c r="V49">
        <f t="shared" si="21"/>
        <v>0</v>
      </c>
      <c r="W49">
        <f t="shared" si="22"/>
        <v>0</v>
      </c>
      <c r="X49">
        <f t="shared" si="23"/>
        <v>0</v>
      </c>
      <c r="Y49">
        <f t="shared" si="24"/>
        <v>0.32</v>
      </c>
      <c r="Z49">
        <f t="shared" si="25"/>
        <v>0.72666666666666668</v>
      </c>
      <c r="AA49">
        <f t="shared" si="26"/>
        <v>0.88057692307692303</v>
      </c>
      <c r="AB49">
        <f t="shared" si="27"/>
        <v>60.247756410256414</v>
      </c>
      <c r="AC49">
        <f t="shared" si="28"/>
        <v>25</v>
      </c>
      <c r="AD49">
        <f t="shared" si="37"/>
        <v>7</v>
      </c>
      <c r="AE49">
        <f t="shared" si="29"/>
        <v>1</v>
      </c>
      <c r="AF49">
        <f t="shared" si="30"/>
        <v>1</v>
      </c>
      <c r="AG49">
        <f t="shared" si="31"/>
        <v>0.75</v>
      </c>
      <c r="AH49">
        <f t="shared" si="32"/>
        <v>15000000</v>
      </c>
      <c r="AI49" s="1">
        <f t="shared" si="33"/>
        <v>12375000.000000002</v>
      </c>
      <c r="AJ49" s="1">
        <f t="shared" si="34"/>
        <v>-2624999.9999999981</v>
      </c>
      <c r="AK49" s="2">
        <f t="shared" si="35"/>
        <v>-17.499999999999989</v>
      </c>
      <c r="AL49">
        <f t="shared" si="36"/>
        <v>130</v>
      </c>
    </row>
    <row r="50" spans="1:38" x14ac:dyDescent="0.3">
      <c r="A50" t="s">
        <v>69</v>
      </c>
      <c r="B50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  <c r="L50">
        <v>61</v>
      </c>
      <c r="M50">
        <v>5</v>
      </c>
      <c r="N50">
        <v>98</v>
      </c>
      <c r="O50">
        <v>9.64</v>
      </c>
      <c r="P50">
        <v>19.600000000000001</v>
      </c>
      <c r="Q50" s="1">
        <v>3000000</v>
      </c>
      <c r="R50" s="1">
        <v>3000000</v>
      </c>
      <c r="S50">
        <v>0</v>
      </c>
      <c r="T50">
        <f t="shared" si="19"/>
        <v>0</v>
      </c>
      <c r="U50">
        <f t="shared" si="20"/>
        <v>0</v>
      </c>
      <c r="V50">
        <f t="shared" si="21"/>
        <v>0</v>
      </c>
      <c r="W50">
        <f t="shared" si="22"/>
        <v>0</v>
      </c>
      <c r="X50">
        <f t="shared" si="23"/>
        <v>0</v>
      </c>
      <c r="Y50">
        <f t="shared" si="24"/>
        <v>0.2</v>
      </c>
      <c r="Z50">
        <f t="shared" si="25"/>
        <v>0.67866666666666664</v>
      </c>
      <c r="AA50">
        <f t="shared" si="26"/>
        <v>0.87435897435897436</v>
      </c>
      <c r="AB50">
        <f t="shared" si="27"/>
        <v>53.612307692307695</v>
      </c>
      <c r="AC50">
        <f t="shared" si="28"/>
        <v>25</v>
      </c>
      <c r="AD50">
        <f t="shared" si="37"/>
        <v>3</v>
      </c>
      <c r="AE50">
        <f t="shared" si="29"/>
        <v>1</v>
      </c>
      <c r="AF50">
        <f t="shared" si="30"/>
        <v>1</v>
      </c>
      <c r="AG50">
        <f t="shared" si="31"/>
        <v>0.75</v>
      </c>
      <c r="AH50">
        <f t="shared" si="32"/>
        <v>3000000</v>
      </c>
      <c r="AI50" s="1">
        <f t="shared" si="33"/>
        <v>3000000</v>
      </c>
      <c r="AJ50" s="1">
        <f t="shared" si="34"/>
        <v>0</v>
      </c>
      <c r="AK50" s="2">
        <f t="shared" si="35"/>
        <v>0</v>
      </c>
      <c r="AL50">
        <f t="shared" si="36"/>
        <v>179</v>
      </c>
    </row>
    <row r="51" spans="1:38" x14ac:dyDescent="0.3">
      <c r="A51" t="s">
        <v>70</v>
      </c>
      <c r="B51" t="s">
        <v>21</v>
      </c>
      <c r="C51">
        <v>7</v>
      </c>
      <c r="D51">
        <v>57</v>
      </c>
      <c r="E51">
        <v>54</v>
      </c>
      <c r="F51">
        <v>5</v>
      </c>
      <c r="G51">
        <v>3</v>
      </c>
      <c r="H51">
        <v>4</v>
      </c>
      <c r="I51">
        <v>14.25</v>
      </c>
      <c r="J51">
        <v>105.56</v>
      </c>
      <c r="K51">
        <v>13</v>
      </c>
      <c r="L51">
        <v>276</v>
      </c>
      <c r="M51">
        <v>15</v>
      </c>
      <c r="N51">
        <v>457</v>
      </c>
      <c r="O51">
        <v>9.93</v>
      </c>
      <c r="P51">
        <v>30.47</v>
      </c>
      <c r="Q51" s="1">
        <v>0</v>
      </c>
      <c r="R51" s="1">
        <v>40000000</v>
      </c>
      <c r="S51">
        <v>8.14</v>
      </c>
      <c r="T51">
        <f t="shared" si="19"/>
        <v>7.5098814229249009E-2</v>
      </c>
      <c r="U51">
        <f t="shared" si="20"/>
        <v>0.21862534519791343</v>
      </c>
      <c r="V51">
        <f t="shared" si="21"/>
        <v>0.26390000000000002</v>
      </c>
      <c r="W51">
        <f t="shared" si="22"/>
        <v>0.16086956521739132</v>
      </c>
      <c r="X51">
        <f t="shared" si="23"/>
        <v>17.533489361173132</v>
      </c>
      <c r="Y51">
        <f t="shared" si="24"/>
        <v>0.6</v>
      </c>
      <c r="Z51">
        <f t="shared" si="25"/>
        <v>0.66900000000000004</v>
      </c>
      <c r="AA51">
        <f t="shared" si="26"/>
        <v>0.80467948717948712</v>
      </c>
      <c r="AB51">
        <f t="shared" si="27"/>
        <v>67.531987179487189</v>
      </c>
      <c r="AC51">
        <f t="shared" si="28"/>
        <v>57.53228761582438</v>
      </c>
      <c r="AD51">
        <f t="shared" si="37"/>
        <v>20</v>
      </c>
      <c r="AE51">
        <f t="shared" si="29"/>
        <v>1.1000000000000001</v>
      </c>
      <c r="AF51">
        <f t="shared" si="30"/>
        <v>1</v>
      </c>
      <c r="AG51">
        <f t="shared" si="31"/>
        <v>1.0753228761582438</v>
      </c>
      <c r="AH51">
        <f t="shared" si="32"/>
        <v>40000000</v>
      </c>
      <c r="AI51" s="1">
        <f t="shared" si="33"/>
        <v>52045627.206059009</v>
      </c>
      <c r="AJ51" s="1">
        <f t="shared" si="34"/>
        <v>12045627.206059009</v>
      </c>
      <c r="AK51" s="2">
        <f t="shared" si="35"/>
        <v>30.11406801514752</v>
      </c>
      <c r="AL51">
        <f t="shared" si="36"/>
        <v>71</v>
      </c>
    </row>
    <row r="52" spans="1:38" x14ac:dyDescent="0.3">
      <c r="A52" t="s">
        <v>71</v>
      </c>
      <c r="B52" t="s">
        <v>31</v>
      </c>
      <c r="C52">
        <v>12</v>
      </c>
      <c r="D52">
        <v>224</v>
      </c>
      <c r="E52">
        <v>148</v>
      </c>
      <c r="F52">
        <v>18</v>
      </c>
      <c r="G52">
        <v>13</v>
      </c>
      <c r="H52">
        <v>9</v>
      </c>
      <c r="I52">
        <v>24.89</v>
      </c>
      <c r="J52">
        <v>151.35</v>
      </c>
      <c r="K52">
        <v>14</v>
      </c>
      <c r="L52">
        <v>229</v>
      </c>
      <c r="M52">
        <v>14</v>
      </c>
      <c r="N52">
        <v>345</v>
      </c>
      <c r="O52">
        <v>9.0399999999999991</v>
      </c>
      <c r="P52">
        <v>24.64</v>
      </c>
      <c r="Q52" s="1">
        <v>0</v>
      </c>
      <c r="R52" s="1">
        <v>163500000</v>
      </c>
      <c r="S52">
        <v>18.670000000000002</v>
      </c>
      <c r="T52">
        <f t="shared" si="19"/>
        <v>0.29512516469038208</v>
      </c>
      <c r="U52">
        <f t="shared" si="20"/>
        <v>0.38186560294568883</v>
      </c>
      <c r="V52">
        <f t="shared" si="21"/>
        <v>0.37837499999999996</v>
      </c>
      <c r="W52">
        <f t="shared" si="22"/>
        <v>0.36897233201581031</v>
      </c>
      <c r="X52">
        <f t="shared" si="23"/>
        <v>35.239216654669889</v>
      </c>
      <c r="Y52">
        <f t="shared" si="24"/>
        <v>0.56000000000000005</v>
      </c>
      <c r="Z52">
        <f t="shared" si="25"/>
        <v>0.69866666666666677</v>
      </c>
      <c r="AA52">
        <f t="shared" si="26"/>
        <v>0.84205128205128199</v>
      </c>
      <c r="AB52">
        <f t="shared" si="27"/>
        <v>67.904615384615397</v>
      </c>
      <c r="AC52">
        <f t="shared" si="28"/>
        <v>51.571916019642643</v>
      </c>
      <c r="AD52">
        <f t="shared" si="37"/>
        <v>26</v>
      </c>
      <c r="AE52">
        <f t="shared" si="29"/>
        <v>1.1000000000000001</v>
      </c>
      <c r="AF52">
        <f t="shared" si="30"/>
        <v>1.1499999999999999</v>
      </c>
      <c r="AG52">
        <f t="shared" si="31"/>
        <v>1.0157191601964264</v>
      </c>
      <c r="AH52">
        <f t="shared" si="32"/>
        <v>163500000</v>
      </c>
      <c r="AI52" s="1">
        <f t="shared" si="33"/>
        <v>231086520.06607908</v>
      </c>
      <c r="AJ52" s="1">
        <f t="shared" si="34"/>
        <v>67586520.06607908</v>
      </c>
      <c r="AK52" s="2">
        <f t="shared" si="35"/>
        <v>41.337321141332772</v>
      </c>
      <c r="AL52">
        <f t="shared" si="36"/>
        <v>6</v>
      </c>
    </row>
    <row r="53" spans="1:38" x14ac:dyDescent="0.3">
      <c r="A53" t="s">
        <v>72</v>
      </c>
      <c r="B53" t="s">
        <v>21</v>
      </c>
      <c r="C53">
        <v>4</v>
      </c>
      <c r="D53">
        <v>21</v>
      </c>
      <c r="E53">
        <v>27</v>
      </c>
      <c r="F53">
        <v>0</v>
      </c>
      <c r="G53">
        <v>0</v>
      </c>
      <c r="H53">
        <v>2</v>
      </c>
      <c r="I53">
        <v>10.5</v>
      </c>
      <c r="J53">
        <v>77.78</v>
      </c>
      <c r="K53">
        <v>13</v>
      </c>
      <c r="L53">
        <v>286</v>
      </c>
      <c r="M53">
        <v>16</v>
      </c>
      <c r="N53">
        <v>434</v>
      </c>
      <c r="O53">
        <v>9.1</v>
      </c>
      <c r="P53">
        <v>27.13</v>
      </c>
      <c r="Q53" s="1">
        <v>20000000</v>
      </c>
      <c r="R53" s="1">
        <v>80000000</v>
      </c>
      <c r="S53">
        <v>5.25</v>
      </c>
      <c r="T53">
        <f t="shared" si="19"/>
        <v>2.766798418972332E-2</v>
      </c>
      <c r="U53">
        <f t="shared" si="20"/>
        <v>0.16109235961951518</v>
      </c>
      <c r="V53">
        <f t="shared" si="21"/>
        <v>0.19445000000000001</v>
      </c>
      <c r="W53">
        <f t="shared" si="22"/>
        <v>0.10375494071146245</v>
      </c>
      <c r="X53">
        <f t="shared" si="23"/>
        <v>11.793697330408829</v>
      </c>
      <c r="Y53">
        <f t="shared" si="24"/>
        <v>0.64</v>
      </c>
      <c r="Z53">
        <f t="shared" si="25"/>
        <v>0.69666666666666666</v>
      </c>
      <c r="AA53">
        <f t="shared" si="26"/>
        <v>0.82608974358974363</v>
      </c>
      <c r="AB53">
        <f t="shared" si="27"/>
        <v>70.635576923076925</v>
      </c>
      <c r="AC53">
        <f t="shared" si="28"/>
        <v>58.867201004543311</v>
      </c>
      <c r="AD53">
        <f t="shared" si="37"/>
        <v>17</v>
      </c>
      <c r="AE53">
        <f t="shared" si="29"/>
        <v>1.1000000000000001</v>
      </c>
      <c r="AF53">
        <f t="shared" si="30"/>
        <v>1</v>
      </c>
      <c r="AG53">
        <f t="shared" si="31"/>
        <v>1.088672010045433</v>
      </c>
      <c r="AH53">
        <f t="shared" si="32"/>
        <v>80000000</v>
      </c>
      <c r="AI53" s="1">
        <f t="shared" si="33"/>
        <v>105383450.57239793</v>
      </c>
      <c r="AJ53" s="1">
        <f t="shared" si="34"/>
        <v>25383450.572397932</v>
      </c>
      <c r="AK53" s="2">
        <f t="shared" si="35"/>
        <v>31.729313215497417</v>
      </c>
      <c r="AL53">
        <f t="shared" si="36"/>
        <v>46</v>
      </c>
    </row>
    <row r="54" spans="1:38" x14ac:dyDescent="0.3">
      <c r="A54" t="s">
        <v>73</v>
      </c>
      <c r="B54" t="s">
        <v>21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7</v>
      </c>
      <c r="L54">
        <v>117</v>
      </c>
      <c r="M54">
        <v>4</v>
      </c>
      <c r="N54">
        <v>210</v>
      </c>
      <c r="O54">
        <v>10.77</v>
      </c>
      <c r="P54">
        <v>52.5</v>
      </c>
      <c r="Q54" s="1">
        <v>7500000</v>
      </c>
      <c r="R54" s="1">
        <v>7500000</v>
      </c>
      <c r="S54">
        <v>0</v>
      </c>
      <c r="T54">
        <f t="shared" si="19"/>
        <v>0</v>
      </c>
      <c r="U54">
        <f t="shared" si="20"/>
        <v>0</v>
      </c>
      <c r="V54">
        <f t="shared" si="21"/>
        <v>0</v>
      </c>
      <c r="W54">
        <f t="shared" si="22"/>
        <v>0</v>
      </c>
      <c r="X54">
        <f t="shared" si="23"/>
        <v>0</v>
      </c>
      <c r="Y54">
        <f t="shared" si="24"/>
        <v>0.16</v>
      </c>
      <c r="Z54">
        <f t="shared" si="25"/>
        <v>0.64100000000000001</v>
      </c>
      <c r="AA54">
        <f t="shared" si="26"/>
        <v>0.66346153846153844</v>
      </c>
      <c r="AB54">
        <f t="shared" si="27"/>
        <v>45.421538461538461</v>
      </c>
      <c r="AC54">
        <f t="shared" si="28"/>
        <v>25</v>
      </c>
      <c r="AD54">
        <f t="shared" si="37"/>
        <v>7</v>
      </c>
      <c r="AE54">
        <f t="shared" si="29"/>
        <v>1</v>
      </c>
      <c r="AF54">
        <f t="shared" si="30"/>
        <v>1</v>
      </c>
      <c r="AG54">
        <f t="shared" si="31"/>
        <v>0.75</v>
      </c>
      <c r="AH54">
        <f t="shared" si="32"/>
        <v>7500000</v>
      </c>
      <c r="AI54" s="1">
        <f t="shared" si="33"/>
        <v>6187500.0000000009</v>
      </c>
      <c r="AJ54" s="1">
        <f t="shared" si="34"/>
        <v>-1312499.9999999991</v>
      </c>
      <c r="AK54" s="2">
        <f t="shared" si="35"/>
        <v>-17.499999999999989</v>
      </c>
      <c r="AL54">
        <f t="shared" si="36"/>
        <v>156</v>
      </c>
    </row>
    <row r="55" spans="1:38" x14ac:dyDescent="0.3">
      <c r="A55" t="s">
        <v>74</v>
      </c>
      <c r="B55" t="s">
        <v>19</v>
      </c>
      <c r="C55">
        <v>13</v>
      </c>
      <c r="D55">
        <v>354</v>
      </c>
      <c r="E55">
        <v>246</v>
      </c>
      <c r="F55">
        <v>33</v>
      </c>
      <c r="G55">
        <v>15</v>
      </c>
      <c r="H55">
        <v>10</v>
      </c>
      <c r="I55">
        <v>35.4</v>
      </c>
      <c r="J55">
        <v>143.9</v>
      </c>
      <c r="K55">
        <v>1</v>
      </c>
      <c r="L55">
        <v>1</v>
      </c>
      <c r="M55">
        <v>0</v>
      </c>
      <c r="N55">
        <v>4</v>
      </c>
      <c r="O55">
        <v>24</v>
      </c>
      <c r="P55">
        <v>0</v>
      </c>
      <c r="Q55" s="1">
        <v>20000000</v>
      </c>
      <c r="R55" s="1">
        <v>112500000</v>
      </c>
      <c r="S55">
        <v>27.23</v>
      </c>
      <c r="T55">
        <f t="shared" si="19"/>
        <v>0.466403162055336</v>
      </c>
      <c r="U55">
        <f t="shared" si="20"/>
        <v>0.54311138386007973</v>
      </c>
      <c r="V55">
        <f t="shared" si="21"/>
        <v>0.35975000000000001</v>
      </c>
      <c r="W55">
        <f t="shared" si="22"/>
        <v>0.53814229249011858</v>
      </c>
      <c r="X55">
        <f t="shared" si="23"/>
        <v>47.326475307964444</v>
      </c>
      <c r="Y55">
        <f t="shared" si="24"/>
        <v>0</v>
      </c>
      <c r="Z55">
        <f t="shared" si="25"/>
        <v>0</v>
      </c>
      <c r="AA55">
        <f t="shared" si="26"/>
        <v>0</v>
      </c>
      <c r="AB55">
        <f t="shared" si="27"/>
        <v>0</v>
      </c>
      <c r="AC55">
        <f t="shared" si="28"/>
        <v>37.861180246371553</v>
      </c>
      <c r="AD55">
        <f t="shared" si="37"/>
        <v>14</v>
      </c>
      <c r="AE55">
        <f t="shared" si="29"/>
        <v>1.05</v>
      </c>
      <c r="AF55">
        <f t="shared" si="30"/>
        <v>1</v>
      </c>
      <c r="AG55">
        <f t="shared" si="31"/>
        <v>0.87861180246371551</v>
      </c>
      <c r="AH55">
        <f t="shared" si="32"/>
        <v>112500000</v>
      </c>
      <c r="AI55" s="1">
        <f t="shared" si="33"/>
        <v>114164621.08262905</v>
      </c>
      <c r="AJ55" s="1">
        <f t="shared" si="34"/>
        <v>1664621.0826290548</v>
      </c>
      <c r="AK55" s="2">
        <f t="shared" si="35"/>
        <v>1.4796631845591597</v>
      </c>
      <c r="AL55">
        <f t="shared" si="36"/>
        <v>39</v>
      </c>
    </row>
    <row r="56" spans="1:38" x14ac:dyDescent="0.3">
      <c r="A56" t="s">
        <v>75</v>
      </c>
      <c r="B56" t="s">
        <v>19</v>
      </c>
      <c r="C56">
        <v>6</v>
      </c>
      <c r="D56">
        <v>55</v>
      </c>
      <c r="E56">
        <v>53</v>
      </c>
      <c r="F56">
        <v>7</v>
      </c>
      <c r="G56">
        <v>2</v>
      </c>
      <c r="H56">
        <v>6</v>
      </c>
      <c r="I56">
        <v>9.17</v>
      </c>
      <c r="J56">
        <v>103.77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20000000</v>
      </c>
      <c r="R56" s="1">
        <v>90000000</v>
      </c>
      <c r="S56">
        <v>9.17</v>
      </c>
      <c r="T56">
        <f t="shared" si="19"/>
        <v>7.2463768115942032E-2</v>
      </c>
      <c r="U56">
        <f t="shared" si="20"/>
        <v>0.14068732740104326</v>
      </c>
      <c r="V56">
        <f t="shared" si="21"/>
        <v>0.25942500000000002</v>
      </c>
      <c r="W56">
        <f t="shared" si="22"/>
        <v>0.18122529644268773</v>
      </c>
      <c r="X56">
        <f t="shared" si="23"/>
        <v>15.801227157358097</v>
      </c>
      <c r="Y56">
        <f t="shared" si="24"/>
        <v>0</v>
      </c>
      <c r="Z56">
        <f t="shared" si="25"/>
        <v>0</v>
      </c>
      <c r="AA56">
        <f t="shared" si="26"/>
        <v>0</v>
      </c>
      <c r="AB56">
        <f t="shared" si="27"/>
        <v>0</v>
      </c>
      <c r="AC56">
        <f t="shared" si="28"/>
        <v>12.640981725886478</v>
      </c>
      <c r="AD56">
        <f t="shared" si="37"/>
        <v>6</v>
      </c>
      <c r="AE56">
        <f t="shared" si="29"/>
        <v>1</v>
      </c>
      <c r="AF56">
        <f t="shared" si="30"/>
        <v>1</v>
      </c>
      <c r="AG56">
        <f t="shared" si="31"/>
        <v>0.6264098172588648</v>
      </c>
      <c r="AH56">
        <f t="shared" si="32"/>
        <v>90000000</v>
      </c>
      <c r="AI56" s="1">
        <f t="shared" si="33"/>
        <v>62014571.908627622</v>
      </c>
      <c r="AJ56" s="1">
        <f t="shared" si="34"/>
        <v>-27985428.091372378</v>
      </c>
      <c r="AK56" s="2">
        <f t="shared" si="35"/>
        <v>-31.094920101524863</v>
      </c>
      <c r="AL56">
        <f t="shared" si="36"/>
        <v>67</v>
      </c>
    </row>
    <row r="57" spans="1:38" x14ac:dyDescent="0.3">
      <c r="A57" t="s">
        <v>76</v>
      </c>
      <c r="B57" t="s">
        <v>31</v>
      </c>
      <c r="C57">
        <v>2</v>
      </c>
      <c r="D57">
        <v>15</v>
      </c>
      <c r="E57">
        <v>7</v>
      </c>
      <c r="F57">
        <v>1</v>
      </c>
      <c r="G57">
        <v>1</v>
      </c>
      <c r="H57">
        <v>0</v>
      </c>
      <c r="I57">
        <v>0</v>
      </c>
      <c r="J57">
        <v>214.29</v>
      </c>
      <c r="K57">
        <v>3</v>
      </c>
      <c r="L57">
        <v>41</v>
      </c>
      <c r="M57">
        <v>0</v>
      </c>
      <c r="N57">
        <v>84</v>
      </c>
      <c r="O57">
        <v>12.29</v>
      </c>
      <c r="P57">
        <v>0</v>
      </c>
      <c r="Q57" s="1">
        <v>15000000</v>
      </c>
      <c r="R57" s="1">
        <v>15000000</v>
      </c>
      <c r="S57">
        <v>7.5</v>
      </c>
      <c r="T57">
        <f t="shared" si="19"/>
        <v>0</v>
      </c>
      <c r="U57">
        <f t="shared" si="20"/>
        <v>0</v>
      </c>
      <c r="V57">
        <f t="shared" si="21"/>
        <v>0</v>
      </c>
      <c r="W57">
        <f t="shared" si="22"/>
        <v>0</v>
      </c>
      <c r="X57">
        <f t="shared" si="23"/>
        <v>0</v>
      </c>
      <c r="Y57">
        <f t="shared" si="24"/>
        <v>0</v>
      </c>
      <c r="Z57">
        <f t="shared" si="25"/>
        <v>0</v>
      </c>
      <c r="AA57">
        <f t="shared" si="26"/>
        <v>0</v>
      </c>
      <c r="AB57">
        <f t="shared" si="27"/>
        <v>0</v>
      </c>
      <c r="AC57">
        <f t="shared" si="28"/>
        <v>25</v>
      </c>
      <c r="AD57">
        <f t="shared" si="37"/>
        <v>5</v>
      </c>
      <c r="AE57">
        <f t="shared" si="29"/>
        <v>1</v>
      </c>
      <c r="AF57">
        <f t="shared" si="30"/>
        <v>1.1499999999999999</v>
      </c>
      <c r="AG57">
        <f t="shared" si="31"/>
        <v>0.75</v>
      </c>
      <c r="AH57">
        <f t="shared" si="32"/>
        <v>15000000</v>
      </c>
      <c r="AI57" s="1">
        <f t="shared" si="33"/>
        <v>14231250</v>
      </c>
      <c r="AJ57" s="1">
        <f t="shared" si="34"/>
        <v>-768750</v>
      </c>
      <c r="AK57" s="2">
        <f t="shared" si="35"/>
        <v>-5.125</v>
      </c>
      <c r="AL57">
        <f t="shared" si="36"/>
        <v>124</v>
      </c>
    </row>
    <row r="58" spans="1:38" x14ac:dyDescent="0.3">
      <c r="A58" t="s">
        <v>77</v>
      </c>
      <c r="B58" t="s">
        <v>21</v>
      </c>
      <c r="C58">
        <v>7</v>
      </c>
      <c r="D58">
        <v>63</v>
      </c>
      <c r="E58">
        <v>51</v>
      </c>
      <c r="F58">
        <v>3</v>
      </c>
      <c r="G58">
        <v>4</v>
      </c>
      <c r="H58">
        <v>6</v>
      </c>
      <c r="I58">
        <v>10.5</v>
      </c>
      <c r="J58">
        <v>123.53</v>
      </c>
      <c r="K58">
        <v>12</v>
      </c>
      <c r="L58">
        <v>292</v>
      </c>
      <c r="M58">
        <v>11</v>
      </c>
      <c r="N58">
        <v>445</v>
      </c>
      <c r="O58">
        <v>9.14</v>
      </c>
      <c r="P58">
        <v>40.450000000000003</v>
      </c>
      <c r="Q58" s="1">
        <v>20000000</v>
      </c>
      <c r="R58" s="1">
        <v>125000000</v>
      </c>
      <c r="S58">
        <v>9</v>
      </c>
      <c r="T58">
        <f t="shared" si="19"/>
        <v>8.3003952569169967E-2</v>
      </c>
      <c r="U58">
        <f t="shared" si="20"/>
        <v>0.16109235961951518</v>
      </c>
      <c r="V58">
        <f t="shared" si="21"/>
        <v>0.30882500000000002</v>
      </c>
      <c r="W58">
        <f t="shared" si="22"/>
        <v>0.17786561264822134</v>
      </c>
      <c r="X58">
        <f t="shared" si="23"/>
        <v>17.795364820527407</v>
      </c>
      <c r="Y58">
        <f t="shared" si="24"/>
        <v>0.44</v>
      </c>
      <c r="Z58">
        <f t="shared" si="25"/>
        <v>0.69533333333333336</v>
      </c>
      <c r="AA58">
        <f t="shared" si="26"/>
        <v>0.74070512820512824</v>
      </c>
      <c r="AB58">
        <f t="shared" si="27"/>
        <v>60.454294871794872</v>
      </c>
      <c r="AC58">
        <f t="shared" si="28"/>
        <v>51.922508861541381</v>
      </c>
      <c r="AD58">
        <f t="shared" si="37"/>
        <v>19</v>
      </c>
      <c r="AE58">
        <f t="shared" si="29"/>
        <v>1.1000000000000001</v>
      </c>
      <c r="AF58">
        <f t="shared" si="30"/>
        <v>1</v>
      </c>
      <c r="AG58">
        <f t="shared" si="31"/>
        <v>1.0192250886154137</v>
      </c>
      <c r="AH58">
        <f t="shared" si="32"/>
        <v>125000000</v>
      </c>
      <c r="AI58" s="1">
        <f t="shared" si="33"/>
        <v>154157794.65308136</v>
      </c>
      <c r="AJ58" s="1">
        <f t="shared" si="34"/>
        <v>29157794.653081357</v>
      </c>
      <c r="AK58" s="2">
        <f t="shared" si="35"/>
        <v>23.326235722465086</v>
      </c>
      <c r="AL58">
        <f t="shared" si="36"/>
        <v>25</v>
      </c>
    </row>
    <row r="59" spans="1:38" x14ac:dyDescent="0.3">
      <c r="A59" t="s">
        <v>78</v>
      </c>
      <c r="B59" t="s">
        <v>19</v>
      </c>
      <c r="C59">
        <v>13</v>
      </c>
      <c r="D59">
        <v>538</v>
      </c>
      <c r="E59">
        <v>337</v>
      </c>
      <c r="F59">
        <v>52</v>
      </c>
      <c r="G59">
        <v>24</v>
      </c>
      <c r="H59">
        <v>9</v>
      </c>
      <c r="I59">
        <v>59.78</v>
      </c>
      <c r="J59">
        <v>159.63999999999999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20000000</v>
      </c>
      <c r="R59" s="1">
        <v>157500000</v>
      </c>
      <c r="S59">
        <v>41.38</v>
      </c>
      <c r="T59">
        <f t="shared" si="19"/>
        <v>0.70882740447957837</v>
      </c>
      <c r="U59">
        <f t="shared" si="20"/>
        <v>0.91715250076710642</v>
      </c>
      <c r="V59">
        <f t="shared" si="21"/>
        <v>0.39909999999999995</v>
      </c>
      <c r="W59">
        <f t="shared" si="22"/>
        <v>0.81778656126482219</v>
      </c>
      <c r="X59">
        <f t="shared" si="23"/>
        <v>70.526865878861457</v>
      </c>
      <c r="Y59">
        <f t="shared" si="24"/>
        <v>0</v>
      </c>
      <c r="Z59">
        <f t="shared" si="25"/>
        <v>0</v>
      </c>
      <c r="AA59">
        <f t="shared" si="26"/>
        <v>0</v>
      </c>
      <c r="AB59">
        <f t="shared" si="27"/>
        <v>0</v>
      </c>
      <c r="AC59">
        <f t="shared" si="28"/>
        <v>56.421492703089172</v>
      </c>
      <c r="AD59">
        <f t="shared" si="37"/>
        <v>13</v>
      </c>
      <c r="AE59">
        <f t="shared" si="29"/>
        <v>1.05</v>
      </c>
      <c r="AF59">
        <f t="shared" si="30"/>
        <v>1</v>
      </c>
      <c r="AG59">
        <f t="shared" si="31"/>
        <v>1.0642149270308918</v>
      </c>
      <c r="AH59">
        <f t="shared" si="32"/>
        <v>157500000</v>
      </c>
      <c r="AI59" s="1">
        <f t="shared" si="33"/>
        <v>193593997.91350713</v>
      </c>
      <c r="AJ59" s="1">
        <f t="shared" si="34"/>
        <v>36093997.913507134</v>
      </c>
      <c r="AK59" s="2">
        <f t="shared" si="35"/>
        <v>22.916824072068021</v>
      </c>
      <c r="AL59">
        <f t="shared" si="36"/>
        <v>12</v>
      </c>
    </row>
    <row r="60" spans="1:38" x14ac:dyDescent="0.3">
      <c r="A60" t="s">
        <v>79</v>
      </c>
      <c r="B60" t="s">
        <v>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7</v>
      </c>
      <c r="L60">
        <v>146</v>
      </c>
      <c r="M60">
        <v>11</v>
      </c>
      <c r="N60">
        <v>177</v>
      </c>
      <c r="O60">
        <v>7.27</v>
      </c>
      <c r="P60">
        <v>16.09</v>
      </c>
      <c r="Q60" s="1">
        <v>10000000</v>
      </c>
      <c r="R60" s="1">
        <v>10000000</v>
      </c>
      <c r="S60">
        <v>0</v>
      </c>
      <c r="T60">
        <f t="shared" si="19"/>
        <v>0</v>
      </c>
      <c r="U60">
        <f t="shared" si="20"/>
        <v>0</v>
      </c>
      <c r="V60">
        <f t="shared" si="21"/>
        <v>0</v>
      </c>
      <c r="W60">
        <f t="shared" si="22"/>
        <v>0</v>
      </c>
      <c r="X60">
        <f t="shared" si="23"/>
        <v>0</v>
      </c>
      <c r="Y60">
        <f t="shared" si="24"/>
        <v>0.44</v>
      </c>
      <c r="Z60">
        <f t="shared" si="25"/>
        <v>0.75766666666666671</v>
      </c>
      <c r="AA60">
        <f t="shared" si="26"/>
        <v>0.89685897435897433</v>
      </c>
      <c r="AB60">
        <f t="shared" si="27"/>
        <v>66.539807692307704</v>
      </c>
      <c r="AC60">
        <f t="shared" si="28"/>
        <v>25</v>
      </c>
      <c r="AD60">
        <f t="shared" si="37"/>
        <v>7</v>
      </c>
      <c r="AE60">
        <f t="shared" si="29"/>
        <v>1</v>
      </c>
      <c r="AF60">
        <f t="shared" si="30"/>
        <v>1</v>
      </c>
      <c r="AG60">
        <f t="shared" si="31"/>
        <v>0.75</v>
      </c>
      <c r="AH60">
        <f t="shared" si="32"/>
        <v>10000000</v>
      </c>
      <c r="AI60" s="1">
        <f t="shared" si="33"/>
        <v>8250000.0000000009</v>
      </c>
      <c r="AJ60" s="1">
        <f t="shared" si="34"/>
        <v>-1749999.9999999991</v>
      </c>
      <c r="AK60" s="2">
        <f t="shared" si="35"/>
        <v>-17.499999999999989</v>
      </c>
      <c r="AL60">
        <f t="shared" si="36"/>
        <v>144</v>
      </c>
    </row>
    <row r="61" spans="1:38" x14ac:dyDescent="0.3">
      <c r="A61" t="s">
        <v>80</v>
      </c>
      <c r="B61" t="s">
        <v>19</v>
      </c>
      <c r="C61">
        <v>2</v>
      </c>
      <c r="D61">
        <v>67</v>
      </c>
      <c r="E61">
        <v>39</v>
      </c>
      <c r="F61">
        <v>9</v>
      </c>
      <c r="G61">
        <v>3</v>
      </c>
      <c r="H61">
        <v>2</v>
      </c>
      <c r="I61">
        <v>33.5</v>
      </c>
      <c r="J61">
        <v>171.79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1">
        <v>12500000</v>
      </c>
      <c r="R61" s="1">
        <v>26000000</v>
      </c>
      <c r="S61">
        <v>33.5</v>
      </c>
      <c r="T61">
        <f t="shared" si="19"/>
        <v>0</v>
      </c>
      <c r="U61">
        <f t="shared" si="20"/>
        <v>0</v>
      </c>
      <c r="V61">
        <f t="shared" si="21"/>
        <v>0</v>
      </c>
      <c r="W61">
        <f t="shared" si="22"/>
        <v>0</v>
      </c>
      <c r="X61">
        <f t="shared" si="23"/>
        <v>0</v>
      </c>
      <c r="Y61">
        <f t="shared" si="24"/>
        <v>0</v>
      </c>
      <c r="Z61">
        <f t="shared" si="25"/>
        <v>0</v>
      </c>
      <c r="AA61">
        <f t="shared" si="26"/>
        <v>0</v>
      </c>
      <c r="AB61">
        <f t="shared" si="27"/>
        <v>0</v>
      </c>
      <c r="AC61">
        <f t="shared" si="28"/>
        <v>25</v>
      </c>
      <c r="AD61">
        <f t="shared" si="37"/>
        <v>2</v>
      </c>
      <c r="AE61">
        <f t="shared" si="29"/>
        <v>0.85</v>
      </c>
      <c r="AF61">
        <f t="shared" si="30"/>
        <v>1</v>
      </c>
      <c r="AG61">
        <f t="shared" si="31"/>
        <v>0.67500000000000004</v>
      </c>
      <c r="AH61">
        <f t="shared" si="32"/>
        <v>26000000</v>
      </c>
      <c r="AI61" s="1">
        <f t="shared" si="33"/>
        <v>16409250.000000002</v>
      </c>
      <c r="AJ61" s="1">
        <f t="shared" si="34"/>
        <v>-9590749.9999999981</v>
      </c>
      <c r="AK61" s="2">
        <f t="shared" si="35"/>
        <v>-36.887499999999996</v>
      </c>
      <c r="AL61">
        <f t="shared" si="36"/>
        <v>117</v>
      </c>
    </row>
    <row r="62" spans="1:38" x14ac:dyDescent="0.3">
      <c r="A62" t="s">
        <v>81</v>
      </c>
      <c r="B62" t="s">
        <v>21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12</v>
      </c>
      <c r="L62">
        <v>289</v>
      </c>
      <c r="M62">
        <v>18</v>
      </c>
      <c r="N62">
        <v>322</v>
      </c>
      <c r="O62">
        <v>6.69</v>
      </c>
      <c r="P62">
        <v>17.89</v>
      </c>
      <c r="Q62" s="1">
        <v>0</v>
      </c>
      <c r="R62" s="1">
        <v>180000000</v>
      </c>
      <c r="S62">
        <v>0</v>
      </c>
      <c r="T62">
        <f t="shared" si="19"/>
        <v>0</v>
      </c>
      <c r="U62">
        <f t="shared" si="20"/>
        <v>0</v>
      </c>
      <c r="V62">
        <f t="shared" si="21"/>
        <v>0</v>
      </c>
      <c r="W62">
        <f t="shared" si="22"/>
        <v>0</v>
      </c>
      <c r="X62">
        <f t="shared" si="23"/>
        <v>0</v>
      </c>
      <c r="Y62">
        <f t="shared" si="24"/>
        <v>0.72</v>
      </c>
      <c r="Z62">
        <f t="shared" si="25"/>
        <v>0.77700000000000002</v>
      </c>
      <c r="AA62">
        <f t="shared" si="26"/>
        <v>0.88532051282051283</v>
      </c>
      <c r="AB62">
        <f t="shared" si="27"/>
        <v>78.128012820512822</v>
      </c>
      <c r="AC62">
        <f t="shared" si="28"/>
        <v>25</v>
      </c>
      <c r="AD62">
        <f t="shared" si="37"/>
        <v>13</v>
      </c>
      <c r="AE62">
        <f t="shared" si="29"/>
        <v>1.05</v>
      </c>
      <c r="AF62">
        <f t="shared" si="30"/>
        <v>1</v>
      </c>
      <c r="AG62">
        <f t="shared" si="31"/>
        <v>0.75</v>
      </c>
      <c r="AH62">
        <f t="shared" si="32"/>
        <v>180000000</v>
      </c>
      <c r="AI62" s="1">
        <f t="shared" si="33"/>
        <v>155925000</v>
      </c>
      <c r="AJ62" s="1">
        <f t="shared" si="34"/>
        <v>-24075000</v>
      </c>
      <c r="AK62" s="2">
        <f t="shared" si="35"/>
        <v>-13.375</v>
      </c>
      <c r="AL62">
        <f t="shared" si="36"/>
        <v>22</v>
      </c>
    </row>
    <row r="63" spans="1:38" x14ac:dyDescent="0.3">
      <c r="A63" t="s">
        <v>82</v>
      </c>
      <c r="B63" t="s">
        <v>19</v>
      </c>
      <c r="C63">
        <v>2</v>
      </c>
      <c r="D63">
        <v>85</v>
      </c>
      <c r="E63">
        <v>49</v>
      </c>
      <c r="F63">
        <v>7</v>
      </c>
      <c r="G63">
        <v>5</v>
      </c>
      <c r="H63">
        <v>2</v>
      </c>
      <c r="I63">
        <v>42.5</v>
      </c>
      <c r="J63">
        <v>173.47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20000000</v>
      </c>
      <c r="R63" s="1">
        <v>20000000</v>
      </c>
      <c r="S63">
        <v>42.5</v>
      </c>
      <c r="T63">
        <f t="shared" si="19"/>
        <v>0</v>
      </c>
      <c r="U63">
        <f t="shared" si="20"/>
        <v>0</v>
      </c>
      <c r="V63">
        <f t="shared" si="21"/>
        <v>0</v>
      </c>
      <c r="W63">
        <f t="shared" si="22"/>
        <v>0</v>
      </c>
      <c r="X63">
        <f t="shared" si="23"/>
        <v>0</v>
      </c>
      <c r="Y63">
        <f t="shared" si="24"/>
        <v>0</v>
      </c>
      <c r="Z63">
        <f t="shared" si="25"/>
        <v>0</v>
      </c>
      <c r="AA63">
        <f t="shared" si="26"/>
        <v>0</v>
      </c>
      <c r="AB63">
        <f t="shared" si="27"/>
        <v>0</v>
      </c>
      <c r="AC63">
        <f t="shared" si="28"/>
        <v>25</v>
      </c>
      <c r="AD63">
        <f t="shared" si="37"/>
        <v>2</v>
      </c>
      <c r="AE63">
        <f t="shared" si="29"/>
        <v>0.85</v>
      </c>
      <c r="AF63">
        <f t="shared" si="30"/>
        <v>1</v>
      </c>
      <c r="AG63">
        <f t="shared" si="31"/>
        <v>0.67500000000000004</v>
      </c>
      <c r="AH63">
        <f t="shared" si="32"/>
        <v>20000000</v>
      </c>
      <c r="AI63" s="1">
        <f t="shared" si="33"/>
        <v>12622500.000000002</v>
      </c>
      <c r="AJ63" s="1">
        <f t="shared" si="34"/>
        <v>-7377499.9999999981</v>
      </c>
      <c r="AK63" s="2">
        <f t="shared" si="35"/>
        <v>-36.887499999999989</v>
      </c>
      <c r="AL63">
        <f t="shared" si="36"/>
        <v>127</v>
      </c>
    </row>
    <row r="64" spans="1:38" x14ac:dyDescent="0.3">
      <c r="A64" t="s">
        <v>83</v>
      </c>
      <c r="B64" t="s">
        <v>19</v>
      </c>
      <c r="C64">
        <v>11</v>
      </c>
      <c r="D64">
        <v>261</v>
      </c>
      <c r="E64">
        <v>155</v>
      </c>
      <c r="F64">
        <v>24</v>
      </c>
      <c r="G64">
        <v>17</v>
      </c>
      <c r="H64">
        <v>7</v>
      </c>
      <c r="I64">
        <v>37.29</v>
      </c>
      <c r="J64">
        <v>168.39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10000000</v>
      </c>
      <c r="R64" s="1">
        <v>110000000</v>
      </c>
      <c r="S64">
        <v>23.73</v>
      </c>
      <c r="T64">
        <f t="shared" si="19"/>
        <v>0.34387351778656128</v>
      </c>
      <c r="U64">
        <f t="shared" si="20"/>
        <v>0.57210800859159239</v>
      </c>
      <c r="V64">
        <f t="shared" si="21"/>
        <v>0.42097499999999999</v>
      </c>
      <c r="W64">
        <f t="shared" si="22"/>
        <v>0.46897233201581029</v>
      </c>
      <c r="X64">
        <f t="shared" si="23"/>
        <v>44.522727388702847</v>
      </c>
      <c r="Y64">
        <f t="shared" si="24"/>
        <v>0</v>
      </c>
      <c r="Z64">
        <f t="shared" si="25"/>
        <v>0</v>
      </c>
      <c r="AA64">
        <f t="shared" si="26"/>
        <v>0</v>
      </c>
      <c r="AB64">
        <f t="shared" si="27"/>
        <v>0</v>
      </c>
      <c r="AC64">
        <f t="shared" si="28"/>
        <v>35.618181910962278</v>
      </c>
      <c r="AD64">
        <f t="shared" si="37"/>
        <v>11</v>
      </c>
      <c r="AE64">
        <f t="shared" si="29"/>
        <v>1.05</v>
      </c>
      <c r="AF64">
        <f t="shared" si="30"/>
        <v>1</v>
      </c>
      <c r="AG64">
        <f t="shared" si="31"/>
        <v>0.85618181910962277</v>
      </c>
      <c r="AH64">
        <f t="shared" si="32"/>
        <v>110000000</v>
      </c>
      <c r="AI64" s="1">
        <f t="shared" si="33"/>
        <v>108777900.11787759</v>
      </c>
      <c r="AJ64" s="1">
        <f t="shared" si="34"/>
        <v>-1222099.8821224123</v>
      </c>
      <c r="AK64" s="2">
        <f t="shared" si="35"/>
        <v>-1.1109998928385565</v>
      </c>
      <c r="AL64">
        <f t="shared" si="36"/>
        <v>44</v>
      </c>
    </row>
    <row r="65" spans="1:38" x14ac:dyDescent="0.3">
      <c r="A65" t="s">
        <v>84</v>
      </c>
      <c r="B65" t="s">
        <v>19</v>
      </c>
      <c r="C65">
        <v>10</v>
      </c>
      <c r="D65">
        <v>246</v>
      </c>
      <c r="E65">
        <v>164</v>
      </c>
      <c r="F65">
        <v>23</v>
      </c>
      <c r="G65">
        <v>14</v>
      </c>
      <c r="H65">
        <v>8</v>
      </c>
      <c r="I65">
        <v>30.75</v>
      </c>
      <c r="J65">
        <v>150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20000000</v>
      </c>
      <c r="R65" s="1">
        <v>26000000</v>
      </c>
      <c r="S65">
        <v>24.6</v>
      </c>
      <c r="T65">
        <f t="shared" si="19"/>
        <v>0.32411067193675891</v>
      </c>
      <c r="U65">
        <f t="shared" si="20"/>
        <v>0.47177048174286584</v>
      </c>
      <c r="V65">
        <f t="shared" si="21"/>
        <v>0.375</v>
      </c>
      <c r="W65">
        <f t="shared" si="22"/>
        <v>0.48616600790513836</v>
      </c>
      <c r="X65">
        <f t="shared" si="23"/>
        <v>40.615902359777181</v>
      </c>
      <c r="Y65">
        <f t="shared" si="24"/>
        <v>0</v>
      </c>
      <c r="Z65">
        <f t="shared" si="25"/>
        <v>0</v>
      </c>
      <c r="AA65">
        <f t="shared" si="26"/>
        <v>0</v>
      </c>
      <c r="AB65">
        <f t="shared" si="27"/>
        <v>0</v>
      </c>
      <c r="AC65">
        <f t="shared" si="28"/>
        <v>32.492721887821745</v>
      </c>
      <c r="AD65">
        <f t="shared" si="37"/>
        <v>10</v>
      </c>
      <c r="AE65">
        <f t="shared" si="29"/>
        <v>1.05</v>
      </c>
      <c r="AF65">
        <f t="shared" si="30"/>
        <v>1</v>
      </c>
      <c r="AG65">
        <f t="shared" si="31"/>
        <v>0.82492721887821741</v>
      </c>
      <c r="AH65">
        <f t="shared" si="32"/>
        <v>26000000</v>
      </c>
      <c r="AI65" s="1">
        <f t="shared" si="33"/>
        <v>24772564.382912874</v>
      </c>
      <c r="AJ65" s="1">
        <f t="shared" si="34"/>
        <v>-1227435.6170871258</v>
      </c>
      <c r="AK65" s="2">
        <f t="shared" si="35"/>
        <v>-4.7209062195658689</v>
      </c>
      <c r="AL65">
        <f t="shared" si="36"/>
        <v>103</v>
      </c>
    </row>
    <row r="66" spans="1:38" x14ac:dyDescent="0.3">
      <c r="A66" t="s">
        <v>85</v>
      </c>
      <c r="B66" t="s">
        <v>21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12</v>
      </c>
      <c r="L66">
        <v>270</v>
      </c>
      <c r="M66">
        <v>22</v>
      </c>
      <c r="N66">
        <v>389</v>
      </c>
      <c r="O66">
        <v>8.64</v>
      </c>
      <c r="P66">
        <v>17.68</v>
      </c>
      <c r="Q66" s="1">
        <v>20000000</v>
      </c>
      <c r="R66" s="1">
        <v>125000000</v>
      </c>
      <c r="S66">
        <v>0</v>
      </c>
      <c r="T66">
        <f t="shared" ref="T66:T97" si="38">IF(AND($C66&gt;=3,$D66&gt;0),$D66/MAX($D$2:$D$202),0)</f>
        <v>0</v>
      </c>
      <c r="U66">
        <f t="shared" ref="U66:U97" si="39">IF(AND($C66&gt;=3,$I66&gt;0),$I66/MAX($I$2:$I$202),0)</f>
        <v>0</v>
      </c>
      <c r="V66">
        <f t="shared" ref="V66:V97" si="40">IF(AND($C66&gt;=3,$J66&gt;0),$J66/MAX($J$2:$J$202),0)</f>
        <v>0</v>
      </c>
      <c r="W66">
        <f t="shared" ref="W66:W97" si="41">IF(AND($C66&gt;=3,$S66&gt;0),$S66/MAX($S$2:$S$202),0)</f>
        <v>0</v>
      </c>
      <c r="X66">
        <f t="shared" ref="X66:X97" si="42">IF(AND($C66&gt;=3,$D66&gt;0),(T66*30+U66*25+V66*25+W66*20),0)</f>
        <v>0</v>
      </c>
      <c r="Y66">
        <f t="shared" ref="Y66:Y97" si="43">IF(AND($K66&gt;=3,$M66&gt;0,$O66&gt;0,$P66&gt;0),$M66/MAX($M$2:$M$202),0)</f>
        <v>0.88</v>
      </c>
      <c r="Z66">
        <f t="shared" ref="Z66:Z97" si="44">IF(AND($K66&gt;=3,$M66&gt;0,$O66&gt;0),IF(MAX($O$2:$O$202)-MIN($O$2:$O$202)&gt;0,1-($O66-MIN($O$2:$O$202))/(MAX($O$2:$O$202)-MIN($O$2:$O$202)),0.5),0)</f>
        <v>0.71199999999999997</v>
      </c>
      <c r="AA66">
        <f t="shared" ref="AA66:AA97" si="45">IF(AND($K66&gt;=3,$M66&gt;0,$P66&gt;0),IF(MAX($P$2:$P$202)-MIN($P$2:$P$202)&gt;0,1-($P66-MIN($P$2:$P$202))/(MAX($P$2:$P$202)-MIN($P$2:$P$202)),0.5),0)</f>
        <v>0.88666666666666671</v>
      </c>
      <c r="AB66">
        <f t="shared" ref="AB66:AB97" si="46">IF(AND($K66&gt;=3,$M66&gt;0,$O66&gt;0,$P66&gt;0),(Y66*40+Z66*35+AA66*25),0)</f>
        <v>82.286666666666676</v>
      </c>
      <c r="AC66">
        <f t="shared" ref="AC66:AC97" si="47">IF(X66&gt;=3,IF(OR($B66="Batter",$B66="WK-Batsman",$B66="Wicket-keeper"),X66*0.8+AB66*0.2,IF($B66="Bowler",AB66*0.8+X66*0.2,IF($B66="Allrounder",X66*0.5+AB66*0.5,X66*0.8+AB66*0.2))),25)</f>
        <v>25</v>
      </c>
      <c r="AD66">
        <f t="shared" si="37"/>
        <v>13</v>
      </c>
      <c r="AE66">
        <f t="shared" ref="AE66:AE97" si="48">IF(AD66&gt;=50,1.2,IF(AD66&gt;=30,1.15,IF(AD66&gt;=15,1.1,IF(AD66&gt;=8,1.05,IF(AD66&gt;=3,1,0.85)))))</f>
        <v>1.05</v>
      </c>
      <c r="AF66">
        <f t="shared" ref="AF66:AF97" si="49">IF($B66="Allrounder",1.15,IF($B66="WK-Batsman",1.1,IF($B66="Wicket-keeper",1.05,1)))</f>
        <v>1</v>
      </c>
      <c r="AG66">
        <f t="shared" ref="AG66:AG97" si="50">IF(AD66&gt;=3,1+(AC66-50)/100,0.8+(AC66-50)/200)</f>
        <v>0.75</v>
      </c>
      <c r="AH66">
        <f t="shared" ref="AH66:AH97" si="51">IF($R66&gt;0,$R66,$Q66)</f>
        <v>125000000</v>
      </c>
      <c r="AI66" s="1">
        <f t="shared" ref="AI66:AI97" si="52">MAX(3000000,MIN(300000000,AH66*AG66*AF66*AE66*1.1))</f>
        <v>108281250.00000001</v>
      </c>
      <c r="AJ66" s="1">
        <f t="shared" ref="AJ66:AJ97" si="53">AI66-AH66</f>
        <v>-16718749.999999985</v>
      </c>
      <c r="AK66" s="2">
        <f t="shared" ref="AK66:AK97" si="54">IF(AH66&gt;0,(AJ66/AH66)*100,0)</f>
        <v>-13.374999999999988</v>
      </c>
      <c r="AL66">
        <f t="shared" ref="AL66:AL97" si="55">RANK(AI66,$AI$2:$AI$202,0)</f>
        <v>45</v>
      </c>
    </row>
    <row r="67" spans="1:38" x14ac:dyDescent="0.3">
      <c r="A67" t="s">
        <v>86</v>
      </c>
      <c r="B67" t="s">
        <v>21</v>
      </c>
      <c r="C67">
        <v>2</v>
      </c>
      <c r="D67">
        <v>3</v>
      </c>
      <c r="E67">
        <v>5</v>
      </c>
      <c r="F67">
        <v>0</v>
      </c>
      <c r="G67">
        <v>0</v>
      </c>
      <c r="H67">
        <v>2</v>
      </c>
      <c r="I67">
        <v>1.5</v>
      </c>
      <c r="J67">
        <v>60</v>
      </c>
      <c r="K67">
        <v>4</v>
      </c>
      <c r="L67">
        <v>49</v>
      </c>
      <c r="M67">
        <v>2</v>
      </c>
      <c r="N67">
        <v>78</v>
      </c>
      <c r="O67">
        <v>9.5500000000000007</v>
      </c>
      <c r="P67">
        <v>39</v>
      </c>
      <c r="Q67" s="1">
        <v>3000000</v>
      </c>
      <c r="R67" s="1">
        <v>3000000</v>
      </c>
      <c r="S67">
        <v>1.5</v>
      </c>
      <c r="T67">
        <f t="shared" si="38"/>
        <v>0</v>
      </c>
      <c r="U67">
        <f t="shared" si="39"/>
        <v>0</v>
      </c>
      <c r="V67">
        <f t="shared" si="40"/>
        <v>0</v>
      </c>
      <c r="W67">
        <f t="shared" si="41"/>
        <v>0</v>
      </c>
      <c r="X67">
        <f t="shared" si="42"/>
        <v>0</v>
      </c>
      <c r="Y67">
        <f t="shared" si="43"/>
        <v>0.08</v>
      </c>
      <c r="Z67">
        <f t="shared" si="44"/>
        <v>0.68166666666666664</v>
      </c>
      <c r="AA67">
        <f t="shared" si="45"/>
        <v>0.75</v>
      </c>
      <c r="AB67">
        <f t="shared" si="46"/>
        <v>45.808333333333337</v>
      </c>
      <c r="AC67">
        <f t="shared" si="47"/>
        <v>25</v>
      </c>
      <c r="AD67">
        <f t="shared" ref="AD67:AD98" si="56">$C67+$K67</f>
        <v>6</v>
      </c>
      <c r="AE67">
        <f t="shared" si="48"/>
        <v>1</v>
      </c>
      <c r="AF67">
        <f t="shared" si="49"/>
        <v>1</v>
      </c>
      <c r="AG67">
        <f t="shared" si="50"/>
        <v>0.75</v>
      </c>
      <c r="AH67">
        <f t="shared" si="51"/>
        <v>3000000</v>
      </c>
      <c r="AI67" s="1">
        <f t="shared" si="52"/>
        <v>3000000</v>
      </c>
      <c r="AJ67" s="1">
        <f t="shared" si="53"/>
        <v>0</v>
      </c>
      <c r="AK67" s="2">
        <f t="shared" si="54"/>
        <v>0</v>
      </c>
      <c r="AL67">
        <f t="shared" si="55"/>
        <v>179</v>
      </c>
    </row>
    <row r="68" spans="1:38" x14ac:dyDescent="0.3">
      <c r="A68" t="s">
        <v>87</v>
      </c>
      <c r="B68" t="s">
        <v>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19</v>
      </c>
      <c r="M68">
        <v>1</v>
      </c>
      <c r="N68">
        <v>29</v>
      </c>
      <c r="O68">
        <v>9.16</v>
      </c>
      <c r="P68">
        <v>29</v>
      </c>
      <c r="Q68" s="1">
        <v>3000000</v>
      </c>
      <c r="R68" s="1">
        <v>3000000</v>
      </c>
      <c r="S68">
        <v>0</v>
      </c>
      <c r="T68">
        <f t="shared" si="38"/>
        <v>0</v>
      </c>
      <c r="U68">
        <f t="shared" si="39"/>
        <v>0</v>
      </c>
      <c r="V68">
        <f t="shared" si="40"/>
        <v>0</v>
      </c>
      <c r="W68">
        <f t="shared" si="41"/>
        <v>0</v>
      </c>
      <c r="X68">
        <f t="shared" si="42"/>
        <v>0</v>
      </c>
      <c r="Y68">
        <f t="shared" si="43"/>
        <v>0</v>
      </c>
      <c r="Z68">
        <f t="shared" si="44"/>
        <v>0</v>
      </c>
      <c r="AA68">
        <f t="shared" si="45"/>
        <v>0</v>
      </c>
      <c r="AB68">
        <f t="shared" si="46"/>
        <v>0</v>
      </c>
      <c r="AC68">
        <f t="shared" si="47"/>
        <v>25</v>
      </c>
      <c r="AD68">
        <f t="shared" si="56"/>
        <v>1</v>
      </c>
      <c r="AE68">
        <f t="shared" si="48"/>
        <v>0.85</v>
      </c>
      <c r="AF68">
        <f t="shared" si="49"/>
        <v>1</v>
      </c>
      <c r="AG68">
        <f t="shared" si="50"/>
        <v>0.67500000000000004</v>
      </c>
      <c r="AH68">
        <f t="shared" si="51"/>
        <v>3000000</v>
      </c>
      <c r="AI68" s="1">
        <f t="shared" si="52"/>
        <v>3000000</v>
      </c>
      <c r="AJ68" s="1">
        <f t="shared" si="53"/>
        <v>0</v>
      </c>
      <c r="AK68" s="2">
        <f t="shared" si="54"/>
        <v>0</v>
      </c>
      <c r="AL68">
        <f t="shared" si="55"/>
        <v>179</v>
      </c>
    </row>
    <row r="69" spans="1:38" x14ac:dyDescent="0.3">
      <c r="A69" t="s">
        <v>88</v>
      </c>
      <c r="B69" t="s">
        <v>21</v>
      </c>
      <c r="C69">
        <v>2</v>
      </c>
      <c r="D69">
        <v>9</v>
      </c>
      <c r="E69">
        <v>9</v>
      </c>
      <c r="F69">
        <v>0</v>
      </c>
      <c r="G69">
        <v>1</v>
      </c>
      <c r="H69">
        <v>1</v>
      </c>
      <c r="I69">
        <v>9</v>
      </c>
      <c r="J69">
        <v>100</v>
      </c>
      <c r="K69">
        <v>4</v>
      </c>
      <c r="L69">
        <v>88</v>
      </c>
      <c r="M69">
        <v>2</v>
      </c>
      <c r="N69">
        <v>164</v>
      </c>
      <c r="O69">
        <v>11.18</v>
      </c>
      <c r="P69">
        <v>82</v>
      </c>
      <c r="Q69" s="1">
        <v>20000000</v>
      </c>
      <c r="R69" s="1">
        <v>107500000</v>
      </c>
      <c r="S69">
        <v>4.5</v>
      </c>
      <c r="T69">
        <f t="shared" si="38"/>
        <v>0</v>
      </c>
      <c r="U69">
        <f t="shared" si="39"/>
        <v>0</v>
      </c>
      <c r="V69">
        <f t="shared" si="40"/>
        <v>0</v>
      </c>
      <c r="W69">
        <f t="shared" si="41"/>
        <v>0</v>
      </c>
      <c r="X69">
        <f t="shared" si="42"/>
        <v>0</v>
      </c>
      <c r="Y69">
        <f t="shared" si="43"/>
        <v>0.08</v>
      </c>
      <c r="Z69">
        <f t="shared" si="44"/>
        <v>0.6273333333333333</v>
      </c>
      <c r="AA69">
        <f t="shared" si="45"/>
        <v>0.47435897435897434</v>
      </c>
      <c r="AB69">
        <f t="shared" si="46"/>
        <v>37.015641025641024</v>
      </c>
      <c r="AC69">
        <f t="shared" si="47"/>
        <v>25</v>
      </c>
      <c r="AD69">
        <f t="shared" si="56"/>
        <v>6</v>
      </c>
      <c r="AE69">
        <f t="shared" si="48"/>
        <v>1</v>
      </c>
      <c r="AF69">
        <f t="shared" si="49"/>
        <v>1</v>
      </c>
      <c r="AG69">
        <f t="shared" si="50"/>
        <v>0.75</v>
      </c>
      <c r="AH69">
        <f t="shared" si="51"/>
        <v>107500000</v>
      </c>
      <c r="AI69" s="1">
        <f t="shared" si="52"/>
        <v>88687500</v>
      </c>
      <c r="AJ69" s="1">
        <f t="shared" si="53"/>
        <v>-18812500</v>
      </c>
      <c r="AK69" s="2">
        <f t="shared" si="54"/>
        <v>-17.5</v>
      </c>
      <c r="AL69">
        <f t="shared" si="55"/>
        <v>55</v>
      </c>
    </row>
    <row r="70" spans="1:38" x14ac:dyDescent="0.3">
      <c r="A70" t="s">
        <v>89</v>
      </c>
      <c r="B70" t="s">
        <v>21</v>
      </c>
      <c r="C70">
        <v>2</v>
      </c>
      <c r="D70">
        <v>0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4</v>
      </c>
      <c r="L70">
        <v>94</v>
      </c>
      <c r="M70">
        <v>5</v>
      </c>
      <c r="N70">
        <v>147</v>
      </c>
      <c r="O70">
        <v>9.3800000000000008</v>
      </c>
      <c r="P70">
        <v>29.4</v>
      </c>
      <c r="Q70" s="1">
        <v>20000000</v>
      </c>
      <c r="R70" s="1">
        <v>100000000</v>
      </c>
      <c r="S70">
        <v>0</v>
      </c>
      <c r="T70">
        <f t="shared" si="38"/>
        <v>0</v>
      </c>
      <c r="U70">
        <f t="shared" si="39"/>
        <v>0</v>
      </c>
      <c r="V70">
        <f t="shared" si="40"/>
        <v>0</v>
      </c>
      <c r="W70">
        <f t="shared" si="41"/>
        <v>0</v>
      </c>
      <c r="X70">
        <f t="shared" si="42"/>
        <v>0</v>
      </c>
      <c r="Y70">
        <f t="shared" si="43"/>
        <v>0.2</v>
      </c>
      <c r="Z70">
        <f t="shared" si="44"/>
        <v>0.68733333333333335</v>
      </c>
      <c r="AA70">
        <f t="shared" si="45"/>
        <v>0.81153846153846154</v>
      </c>
      <c r="AB70">
        <f t="shared" si="46"/>
        <v>52.345128205128212</v>
      </c>
      <c r="AC70">
        <f t="shared" si="47"/>
        <v>25</v>
      </c>
      <c r="AD70">
        <f t="shared" si="56"/>
        <v>6</v>
      </c>
      <c r="AE70">
        <f t="shared" si="48"/>
        <v>1</v>
      </c>
      <c r="AF70">
        <f t="shared" si="49"/>
        <v>1</v>
      </c>
      <c r="AG70">
        <f t="shared" si="50"/>
        <v>0.75</v>
      </c>
      <c r="AH70">
        <f t="shared" si="51"/>
        <v>100000000</v>
      </c>
      <c r="AI70" s="1">
        <f t="shared" si="52"/>
        <v>82500000</v>
      </c>
      <c r="AJ70" s="1">
        <f t="shared" si="53"/>
        <v>-17500000</v>
      </c>
      <c r="AK70" s="2">
        <f t="shared" si="54"/>
        <v>-17.5</v>
      </c>
      <c r="AL70">
        <f t="shared" si="55"/>
        <v>57</v>
      </c>
    </row>
    <row r="71" spans="1:38" x14ac:dyDescent="0.3">
      <c r="A71" t="s">
        <v>90</v>
      </c>
      <c r="B71" t="s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6</v>
      </c>
      <c r="M71">
        <v>0</v>
      </c>
      <c r="N71">
        <v>30</v>
      </c>
      <c r="O71">
        <v>30</v>
      </c>
      <c r="P71">
        <v>0</v>
      </c>
      <c r="Q71" s="1">
        <v>7500000</v>
      </c>
      <c r="R71" s="1">
        <v>7500000</v>
      </c>
      <c r="S71">
        <v>0</v>
      </c>
      <c r="T71">
        <f t="shared" si="38"/>
        <v>0</v>
      </c>
      <c r="U71">
        <f t="shared" si="39"/>
        <v>0</v>
      </c>
      <c r="V71">
        <f t="shared" si="40"/>
        <v>0</v>
      </c>
      <c r="W71">
        <f t="shared" si="41"/>
        <v>0</v>
      </c>
      <c r="X71">
        <f t="shared" si="42"/>
        <v>0</v>
      </c>
      <c r="Y71">
        <f t="shared" si="43"/>
        <v>0</v>
      </c>
      <c r="Z71">
        <f t="shared" si="44"/>
        <v>0</v>
      </c>
      <c r="AA71">
        <f t="shared" si="45"/>
        <v>0</v>
      </c>
      <c r="AB71">
        <f t="shared" si="46"/>
        <v>0</v>
      </c>
      <c r="AC71">
        <f t="shared" si="47"/>
        <v>25</v>
      </c>
      <c r="AD71">
        <f t="shared" si="56"/>
        <v>1</v>
      </c>
      <c r="AE71">
        <f t="shared" si="48"/>
        <v>0.85</v>
      </c>
      <c r="AF71">
        <f t="shared" si="49"/>
        <v>1</v>
      </c>
      <c r="AG71">
        <f t="shared" si="50"/>
        <v>0.67500000000000004</v>
      </c>
      <c r="AH71">
        <f t="shared" si="51"/>
        <v>7500000</v>
      </c>
      <c r="AI71" s="1">
        <f t="shared" si="52"/>
        <v>4733437.5</v>
      </c>
      <c r="AJ71" s="1">
        <f t="shared" si="53"/>
        <v>-2766562.5</v>
      </c>
      <c r="AK71" s="2">
        <f t="shared" si="54"/>
        <v>-36.887500000000003</v>
      </c>
      <c r="AL71">
        <f t="shared" si="55"/>
        <v>160</v>
      </c>
    </row>
    <row r="72" spans="1:38" x14ac:dyDescent="0.3">
      <c r="A72" t="s">
        <v>91</v>
      </c>
      <c r="B72" t="s">
        <v>31</v>
      </c>
      <c r="C72">
        <v>7</v>
      </c>
      <c r="D72">
        <v>109</v>
      </c>
      <c r="E72">
        <v>89</v>
      </c>
      <c r="F72">
        <v>9</v>
      </c>
      <c r="G72">
        <v>4</v>
      </c>
      <c r="H72">
        <v>6</v>
      </c>
      <c r="I72">
        <v>18.170000000000002</v>
      </c>
      <c r="J72">
        <v>122.47</v>
      </c>
      <c r="K72">
        <v>15</v>
      </c>
      <c r="L72">
        <v>283</v>
      </c>
      <c r="M72">
        <v>17</v>
      </c>
      <c r="N72">
        <v>380</v>
      </c>
      <c r="O72">
        <v>8.06</v>
      </c>
      <c r="P72">
        <v>22.35</v>
      </c>
      <c r="Q72" s="1">
        <v>3000000</v>
      </c>
      <c r="R72" s="1">
        <v>3000000</v>
      </c>
      <c r="S72">
        <v>15.57</v>
      </c>
      <c r="T72">
        <f t="shared" si="38"/>
        <v>0.14361001317523056</v>
      </c>
      <c r="U72">
        <f t="shared" si="39"/>
        <v>0.27876649278919913</v>
      </c>
      <c r="V72">
        <f t="shared" si="40"/>
        <v>0.30617499999999997</v>
      </c>
      <c r="W72">
        <f t="shared" si="41"/>
        <v>0.30770750988142292</v>
      </c>
      <c r="X72">
        <f t="shared" si="42"/>
        <v>25.085987912615352</v>
      </c>
      <c r="Y72">
        <f t="shared" si="43"/>
        <v>0.68</v>
      </c>
      <c r="Z72">
        <f t="shared" si="44"/>
        <v>0.73133333333333339</v>
      </c>
      <c r="AA72">
        <f t="shared" si="45"/>
        <v>0.85673076923076918</v>
      </c>
      <c r="AB72">
        <f t="shared" si="46"/>
        <v>74.214935897435893</v>
      </c>
      <c r="AC72">
        <f t="shared" si="47"/>
        <v>49.650461905025622</v>
      </c>
      <c r="AD72">
        <f t="shared" si="56"/>
        <v>22</v>
      </c>
      <c r="AE72">
        <f t="shared" si="48"/>
        <v>1.1000000000000001</v>
      </c>
      <c r="AF72">
        <f t="shared" si="49"/>
        <v>1.1499999999999999</v>
      </c>
      <c r="AG72">
        <f t="shared" si="50"/>
        <v>0.99650461905025622</v>
      </c>
      <c r="AH72">
        <f t="shared" si="51"/>
        <v>3000000</v>
      </c>
      <c r="AI72" s="1">
        <f t="shared" si="52"/>
        <v>4159908.532225295</v>
      </c>
      <c r="AJ72" s="1">
        <f t="shared" si="53"/>
        <v>1159908.532225295</v>
      </c>
      <c r="AK72" s="2">
        <f t="shared" si="54"/>
        <v>38.663617740843165</v>
      </c>
      <c r="AL72">
        <f t="shared" si="55"/>
        <v>172</v>
      </c>
    </row>
    <row r="73" spans="1:38" x14ac:dyDescent="0.3">
      <c r="A73" t="s">
        <v>92</v>
      </c>
      <c r="B73" t="s">
        <v>21</v>
      </c>
      <c r="C73">
        <v>1</v>
      </c>
      <c r="D73">
        <v>1</v>
      </c>
      <c r="E73">
        <v>2</v>
      </c>
      <c r="F73">
        <v>0</v>
      </c>
      <c r="G73">
        <v>0</v>
      </c>
      <c r="H73">
        <v>0</v>
      </c>
      <c r="I73">
        <v>0</v>
      </c>
      <c r="J73">
        <v>50</v>
      </c>
      <c r="K73">
        <v>14</v>
      </c>
      <c r="L73">
        <v>290</v>
      </c>
      <c r="M73">
        <v>15</v>
      </c>
      <c r="N73">
        <v>454</v>
      </c>
      <c r="O73">
        <v>9.39</v>
      </c>
      <c r="P73">
        <v>30.27</v>
      </c>
      <c r="Q73" s="1">
        <v>20000000</v>
      </c>
      <c r="R73" s="1">
        <v>48000000</v>
      </c>
      <c r="S73">
        <v>1</v>
      </c>
      <c r="T73">
        <f t="shared" si="38"/>
        <v>0</v>
      </c>
      <c r="U73">
        <f t="shared" si="39"/>
        <v>0</v>
      </c>
      <c r="V73">
        <f t="shared" si="40"/>
        <v>0</v>
      </c>
      <c r="W73">
        <f t="shared" si="41"/>
        <v>0</v>
      </c>
      <c r="X73">
        <f t="shared" si="42"/>
        <v>0</v>
      </c>
      <c r="Y73">
        <f t="shared" si="43"/>
        <v>0.6</v>
      </c>
      <c r="Z73">
        <f t="shared" si="44"/>
        <v>0.68700000000000006</v>
      </c>
      <c r="AA73">
        <f t="shared" si="45"/>
        <v>0.8059615384615384</v>
      </c>
      <c r="AB73">
        <f t="shared" si="46"/>
        <v>68.194038461538469</v>
      </c>
      <c r="AC73">
        <f t="shared" si="47"/>
        <v>25</v>
      </c>
      <c r="AD73">
        <f t="shared" si="56"/>
        <v>15</v>
      </c>
      <c r="AE73">
        <f t="shared" si="48"/>
        <v>1.1000000000000001</v>
      </c>
      <c r="AF73">
        <f t="shared" si="49"/>
        <v>1</v>
      </c>
      <c r="AG73">
        <f t="shared" si="50"/>
        <v>0.75</v>
      </c>
      <c r="AH73">
        <f t="shared" si="51"/>
        <v>48000000</v>
      </c>
      <c r="AI73" s="1">
        <f t="shared" si="52"/>
        <v>43560000</v>
      </c>
      <c r="AJ73" s="1">
        <f t="shared" si="53"/>
        <v>-4440000</v>
      </c>
      <c r="AK73" s="2">
        <f t="shared" si="54"/>
        <v>-9.25</v>
      </c>
      <c r="AL73">
        <f t="shared" si="55"/>
        <v>77</v>
      </c>
    </row>
    <row r="74" spans="1:38" x14ac:dyDescent="0.3">
      <c r="A74" t="s">
        <v>93</v>
      </c>
      <c r="B74" t="s">
        <v>19</v>
      </c>
      <c r="C74">
        <v>7</v>
      </c>
      <c r="D74">
        <v>154</v>
      </c>
      <c r="E74">
        <v>94</v>
      </c>
      <c r="F74">
        <v>19</v>
      </c>
      <c r="G74">
        <v>8</v>
      </c>
      <c r="H74">
        <v>7</v>
      </c>
      <c r="I74">
        <v>22</v>
      </c>
      <c r="J74">
        <v>163.83000000000001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3000000</v>
      </c>
      <c r="R74" s="1">
        <v>5000000</v>
      </c>
      <c r="S74">
        <v>22</v>
      </c>
      <c r="T74">
        <f t="shared" si="38"/>
        <v>0.20289855072463769</v>
      </c>
      <c r="U74">
        <f t="shared" si="39"/>
        <v>0.33752684872660321</v>
      </c>
      <c r="V74">
        <f t="shared" si="40"/>
        <v>0.40957500000000002</v>
      </c>
      <c r="W74">
        <f t="shared" si="41"/>
        <v>0.43478260869565216</v>
      </c>
      <c r="X74">
        <f t="shared" si="42"/>
        <v>33.460154913817256</v>
      </c>
      <c r="Y74">
        <f t="shared" si="43"/>
        <v>0</v>
      </c>
      <c r="Z74">
        <f t="shared" si="44"/>
        <v>0</v>
      </c>
      <c r="AA74">
        <f t="shared" si="45"/>
        <v>0</v>
      </c>
      <c r="AB74">
        <f t="shared" si="46"/>
        <v>0</v>
      </c>
      <c r="AC74">
        <f t="shared" si="47"/>
        <v>26.768123931053807</v>
      </c>
      <c r="AD74">
        <f t="shared" si="56"/>
        <v>7</v>
      </c>
      <c r="AE74">
        <f t="shared" si="48"/>
        <v>1</v>
      </c>
      <c r="AF74">
        <f t="shared" si="49"/>
        <v>1</v>
      </c>
      <c r="AG74">
        <f t="shared" si="50"/>
        <v>0.76768123931053811</v>
      </c>
      <c r="AH74">
        <f t="shared" si="51"/>
        <v>5000000</v>
      </c>
      <c r="AI74" s="1">
        <f t="shared" si="52"/>
        <v>4222246.8162079602</v>
      </c>
      <c r="AJ74" s="1">
        <f t="shared" si="53"/>
        <v>-777753.18379203975</v>
      </c>
      <c r="AK74" s="2">
        <f t="shared" si="54"/>
        <v>-15.555063675840794</v>
      </c>
      <c r="AL74">
        <f t="shared" si="55"/>
        <v>171</v>
      </c>
    </row>
    <row r="75" spans="1:38" x14ac:dyDescent="0.3">
      <c r="A75" t="s">
        <v>94</v>
      </c>
      <c r="B75" t="s">
        <v>19</v>
      </c>
      <c r="C75">
        <v>12</v>
      </c>
      <c r="D75">
        <v>511</v>
      </c>
      <c r="E75">
        <v>348</v>
      </c>
      <c r="F75">
        <v>47</v>
      </c>
      <c r="G75">
        <v>20</v>
      </c>
      <c r="H75">
        <v>9</v>
      </c>
      <c r="I75">
        <v>56.78</v>
      </c>
      <c r="J75">
        <v>146.84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20000000</v>
      </c>
      <c r="R75" s="1">
        <v>140000000</v>
      </c>
      <c r="S75">
        <v>42.58</v>
      </c>
      <c r="T75">
        <f t="shared" si="38"/>
        <v>0.67325428194993409</v>
      </c>
      <c r="U75">
        <f t="shared" si="39"/>
        <v>0.87112611230438775</v>
      </c>
      <c r="V75">
        <f t="shared" si="40"/>
        <v>0.36709999999999998</v>
      </c>
      <c r="W75">
        <f t="shared" si="41"/>
        <v>0.8415019762845849</v>
      </c>
      <c r="X75">
        <f t="shared" si="42"/>
        <v>67.983320791799414</v>
      </c>
      <c r="Y75">
        <f t="shared" si="43"/>
        <v>0</v>
      </c>
      <c r="Z75">
        <f t="shared" si="44"/>
        <v>0</v>
      </c>
      <c r="AA75">
        <f t="shared" si="45"/>
        <v>0</v>
      </c>
      <c r="AB75">
        <f t="shared" si="46"/>
        <v>0</v>
      </c>
      <c r="AC75">
        <f t="shared" si="47"/>
        <v>54.386656633439536</v>
      </c>
      <c r="AD75">
        <f t="shared" si="56"/>
        <v>12</v>
      </c>
      <c r="AE75">
        <f t="shared" si="48"/>
        <v>1.05</v>
      </c>
      <c r="AF75">
        <f t="shared" si="49"/>
        <v>1</v>
      </c>
      <c r="AG75">
        <f t="shared" si="50"/>
        <v>1.0438665663343953</v>
      </c>
      <c r="AH75">
        <f t="shared" si="51"/>
        <v>140000000</v>
      </c>
      <c r="AI75" s="1">
        <f t="shared" si="52"/>
        <v>168793223.77627176</v>
      </c>
      <c r="AJ75" s="1">
        <f t="shared" si="53"/>
        <v>28793223.77627176</v>
      </c>
      <c r="AK75" s="2">
        <f t="shared" si="54"/>
        <v>20.566588411622686</v>
      </c>
      <c r="AL75">
        <f t="shared" si="55"/>
        <v>16</v>
      </c>
    </row>
    <row r="76" spans="1:38" x14ac:dyDescent="0.3">
      <c r="A76" t="s">
        <v>95</v>
      </c>
      <c r="B76" t="s">
        <v>19</v>
      </c>
      <c r="C76">
        <v>1</v>
      </c>
      <c r="D76">
        <v>0</v>
      </c>
      <c r="E76">
        <v>5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3000000</v>
      </c>
      <c r="R76" s="1">
        <v>3000000</v>
      </c>
      <c r="S76">
        <v>0</v>
      </c>
      <c r="T76">
        <f t="shared" si="38"/>
        <v>0</v>
      </c>
      <c r="U76">
        <f t="shared" si="39"/>
        <v>0</v>
      </c>
      <c r="V76">
        <f t="shared" si="40"/>
        <v>0</v>
      </c>
      <c r="W76">
        <f t="shared" si="41"/>
        <v>0</v>
      </c>
      <c r="X76">
        <f t="shared" si="42"/>
        <v>0</v>
      </c>
      <c r="Y76">
        <f t="shared" si="43"/>
        <v>0</v>
      </c>
      <c r="Z76">
        <f t="shared" si="44"/>
        <v>0</v>
      </c>
      <c r="AA76">
        <f t="shared" si="45"/>
        <v>0</v>
      </c>
      <c r="AB76">
        <f t="shared" si="46"/>
        <v>0</v>
      </c>
      <c r="AC76">
        <f t="shared" si="47"/>
        <v>25</v>
      </c>
      <c r="AD76">
        <f t="shared" si="56"/>
        <v>1</v>
      </c>
      <c r="AE76">
        <f t="shared" si="48"/>
        <v>0.85</v>
      </c>
      <c r="AF76">
        <f t="shared" si="49"/>
        <v>1</v>
      </c>
      <c r="AG76">
        <f t="shared" si="50"/>
        <v>0.67500000000000004</v>
      </c>
      <c r="AH76">
        <f t="shared" si="51"/>
        <v>3000000</v>
      </c>
      <c r="AI76" s="1">
        <f t="shared" si="52"/>
        <v>3000000</v>
      </c>
      <c r="AJ76" s="1">
        <f t="shared" si="53"/>
        <v>0</v>
      </c>
      <c r="AK76" s="2">
        <f t="shared" si="54"/>
        <v>0</v>
      </c>
      <c r="AL76">
        <f t="shared" si="55"/>
        <v>179</v>
      </c>
    </row>
    <row r="77" spans="1:38" x14ac:dyDescent="0.3">
      <c r="A77" t="s">
        <v>96</v>
      </c>
      <c r="B77" t="s">
        <v>21</v>
      </c>
      <c r="C77">
        <v>1</v>
      </c>
      <c r="D77">
        <v>8</v>
      </c>
      <c r="E77">
        <v>3</v>
      </c>
      <c r="F77">
        <v>2</v>
      </c>
      <c r="G77">
        <v>0</v>
      </c>
      <c r="H77">
        <v>0</v>
      </c>
      <c r="I77">
        <v>0</v>
      </c>
      <c r="J77">
        <v>266.67</v>
      </c>
      <c r="K77">
        <v>2</v>
      </c>
      <c r="L77">
        <v>32</v>
      </c>
      <c r="M77">
        <v>1</v>
      </c>
      <c r="N77">
        <v>58</v>
      </c>
      <c r="O77">
        <v>10.88</v>
      </c>
      <c r="P77">
        <v>58</v>
      </c>
      <c r="Q77" s="1">
        <v>7500000</v>
      </c>
      <c r="R77" s="1">
        <v>15000000</v>
      </c>
      <c r="S77">
        <v>8</v>
      </c>
      <c r="T77">
        <f t="shared" si="38"/>
        <v>0</v>
      </c>
      <c r="U77">
        <f t="shared" si="39"/>
        <v>0</v>
      </c>
      <c r="V77">
        <f t="shared" si="40"/>
        <v>0</v>
      </c>
      <c r="W77">
        <f t="shared" si="41"/>
        <v>0</v>
      </c>
      <c r="X77">
        <f t="shared" si="42"/>
        <v>0</v>
      </c>
      <c r="Y77">
        <f t="shared" si="43"/>
        <v>0</v>
      </c>
      <c r="Z77">
        <f t="shared" si="44"/>
        <v>0</v>
      </c>
      <c r="AA77">
        <f t="shared" si="45"/>
        <v>0</v>
      </c>
      <c r="AB77">
        <f t="shared" si="46"/>
        <v>0</v>
      </c>
      <c r="AC77">
        <f t="shared" si="47"/>
        <v>25</v>
      </c>
      <c r="AD77">
        <f t="shared" si="56"/>
        <v>3</v>
      </c>
      <c r="AE77">
        <f t="shared" si="48"/>
        <v>1</v>
      </c>
      <c r="AF77">
        <f t="shared" si="49"/>
        <v>1</v>
      </c>
      <c r="AG77">
        <f t="shared" si="50"/>
        <v>0.75</v>
      </c>
      <c r="AH77">
        <f t="shared" si="51"/>
        <v>15000000</v>
      </c>
      <c r="AI77" s="1">
        <f t="shared" si="52"/>
        <v>12375000.000000002</v>
      </c>
      <c r="AJ77" s="1">
        <f t="shared" si="53"/>
        <v>-2624999.9999999981</v>
      </c>
      <c r="AK77" s="2">
        <f t="shared" si="54"/>
        <v>-17.499999999999989</v>
      </c>
      <c r="AL77">
        <f t="shared" si="55"/>
        <v>130</v>
      </c>
    </row>
    <row r="78" spans="1:38" x14ac:dyDescent="0.3">
      <c r="A78" t="s">
        <v>97</v>
      </c>
      <c r="B78" t="s">
        <v>21</v>
      </c>
      <c r="C78">
        <v>5</v>
      </c>
      <c r="D78">
        <v>18</v>
      </c>
      <c r="E78">
        <v>16</v>
      </c>
      <c r="F78">
        <v>2</v>
      </c>
      <c r="G78">
        <v>0</v>
      </c>
      <c r="H78">
        <v>3</v>
      </c>
      <c r="I78">
        <v>6</v>
      </c>
      <c r="J78">
        <v>112.5</v>
      </c>
      <c r="K78">
        <v>13</v>
      </c>
      <c r="L78">
        <v>299</v>
      </c>
      <c r="M78">
        <v>13</v>
      </c>
      <c r="N78">
        <v>353</v>
      </c>
      <c r="O78">
        <v>7.08</v>
      </c>
      <c r="P78">
        <v>27.15</v>
      </c>
      <c r="Q78" s="1">
        <v>3000000</v>
      </c>
      <c r="R78" s="1">
        <v>3000000</v>
      </c>
      <c r="S78">
        <v>3.6</v>
      </c>
      <c r="T78">
        <f t="shared" si="38"/>
        <v>2.3715415019762844E-2</v>
      </c>
      <c r="U78">
        <f t="shared" si="39"/>
        <v>9.2052776925437244E-2</v>
      </c>
      <c r="V78">
        <f t="shared" si="40"/>
        <v>0.28125</v>
      </c>
      <c r="W78">
        <f t="shared" si="41"/>
        <v>7.1146245059288543E-2</v>
      </c>
      <c r="X78">
        <f t="shared" si="42"/>
        <v>11.466956774914587</v>
      </c>
      <c r="Y78">
        <f t="shared" si="43"/>
        <v>0.52</v>
      </c>
      <c r="Z78">
        <f t="shared" si="44"/>
        <v>0.76400000000000001</v>
      </c>
      <c r="AA78">
        <f t="shared" si="45"/>
        <v>0.82596153846153841</v>
      </c>
      <c r="AB78">
        <f t="shared" si="46"/>
        <v>68.189038461538473</v>
      </c>
      <c r="AC78">
        <f t="shared" si="47"/>
        <v>56.8446221242137</v>
      </c>
      <c r="AD78">
        <f t="shared" si="56"/>
        <v>18</v>
      </c>
      <c r="AE78">
        <f t="shared" si="48"/>
        <v>1.1000000000000001</v>
      </c>
      <c r="AF78">
        <f t="shared" si="49"/>
        <v>1</v>
      </c>
      <c r="AG78">
        <f t="shared" si="50"/>
        <v>1.0684462212421371</v>
      </c>
      <c r="AH78">
        <f t="shared" si="51"/>
        <v>3000000</v>
      </c>
      <c r="AI78" s="1">
        <f t="shared" si="52"/>
        <v>3878459.7831089585</v>
      </c>
      <c r="AJ78" s="1">
        <f t="shared" si="53"/>
        <v>878459.78310895851</v>
      </c>
      <c r="AK78" s="2">
        <f t="shared" si="54"/>
        <v>29.281992770298615</v>
      </c>
      <c r="AL78">
        <f t="shared" si="55"/>
        <v>175</v>
      </c>
    </row>
    <row r="79" spans="1:38" x14ac:dyDescent="0.3">
      <c r="A79" t="s">
        <v>98</v>
      </c>
      <c r="B79" t="s">
        <v>21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100</v>
      </c>
      <c r="K79">
        <v>5</v>
      </c>
      <c r="L79">
        <v>91</v>
      </c>
      <c r="M79">
        <v>7</v>
      </c>
      <c r="N79">
        <v>133</v>
      </c>
      <c r="O79">
        <v>8.77</v>
      </c>
      <c r="P79">
        <v>19</v>
      </c>
      <c r="Q79" s="1">
        <v>5000000</v>
      </c>
      <c r="R79" s="1">
        <v>5000000</v>
      </c>
      <c r="S79">
        <v>1</v>
      </c>
      <c r="T79">
        <f t="shared" si="38"/>
        <v>0</v>
      </c>
      <c r="U79">
        <f t="shared" si="39"/>
        <v>0</v>
      </c>
      <c r="V79">
        <f t="shared" si="40"/>
        <v>0</v>
      </c>
      <c r="W79">
        <f t="shared" si="41"/>
        <v>0</v>
      </c>
      <c r="X79">
        <f t="shared" si="42"/>
        <v>0</v>
      </c>
      <c r="Y79">
        <f t="shared" si="43"/>
        <v>0.28000000000000003</v>
      </c>
      <c r="Z79">
        <f t="shared" si="44"/>
        <v>0.70766666666666667</v>
      </c>
      <c r="AA79">
        <f t="shared" si="45"/>
        <v>0.87820512820512819</v>
      </c>
      <c r="AB79">
        <f t="shared" si="46"/>
        <v>57.923461538461538</v>
      </c>
      <c r="AC79">
        <f t="shared" si="47"/>
        <v>25</v>
      </c>
      <c r="AD79">
        <f t="shared" si="56"/>
        <v>6</v>
      </c>
      <c r="AE79">
        <f t="shared" si="48"/>
        <v>1</v>
      </c>
      <c r="AF79">
        <f t="shared" si="49"/>
        <v>1</v>
      </c>
      <c r="AG79">
        <f t="shared" si="50"/>
        <v>0.75</v>
      </c>
      <c r="AH79">
        <f t="shared" si="51"/>
        <v>5000000</v>
      </c>
      <c r="AI79" s="1">
        <f t="shared" si="52"/>
        <v>4125000.0000000005</v>
      </c>
      <c r="AJ79" s="1">
        <f t="shared" si="53"/>
        <v>-874999.99999999953</v>
      </c>
      <c r="AK79" s="2">
        <f t="shared" si="54"/>
        <v>-17.499999999999989</v>
      </c>
      <c r="AL79">
        <f t="shared" si="55"/>
        <v>173</v>
      </c>
    </row>
    <row r="80" spans="1:38" x14ac:dyDescent="0.3">
      <c r="A80" t="s">
        <v>99</v>
      </c>
      <c r="B80" t="s">
        <v>21</v>
      </c>
      <c r="C80">
        <v>1</v>
      </c>
      <c r="D80">
        <v>0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48</v>
      </c>
      <c r="M80">
        <v>4</v>
      </c>
      <c r="N80">
        <v>81</v>
      </c>
      <c r="O80">
        <v>10.130000000000001</v>
      </c>
      <c r="P80">
        <v>20.25</v>
      </c>
      <c r="Q80" s="1">
        <v>10000000</v>
      </c>
      <c r="R80" s="1">
        <v>10000000</v>
      </c>
      <c r="S80">
        <v>0</v>
      </c>
      <c r="T80">
        <f t="shared" si="38"/>
        <v>0</v>
      </c>
      <c r="U80">
        <f t="shared" si="39"/>
        <v>0</v>
      </c>
      <c r="V80">
        <f t="shared" si="40"/>
        <v>0</v>
      </c>
      <c r="W80">
        <f t="shared" si="41"/>
        <v>0</v>
      </c>
      <c r="X80">
        <f t="shared" si="42"/>
        <v>0</v>
      </c>
      <c r="Y80">
        <f t="shared" si="43"/>
        <v>0</v>
      </c>
      <c r="Z80">
        <f t="shared" si="44"/>
        <v>0</v>
      </c>
      <c r="AA80">
        <f t="shared" si="45"/>
        <v>0</v>
      </c>
      <c r="AB80">
        <f t="shared" si="46"/>
        <v>0</v>
      </c>
      <c r="AC80">
        <f t="shared" si="47"/>
        <v>25</v>
      </c>
      <c r="AD80">
        <f t="shared" si="56"/>
        <v>3</v>
      </c>
      <c r="AE80">
        <f t="shared" si="48"/>
        <v>1</v>
      </c>
      <c r="AF80">
        <f t="shared" si="49"/>
        <v>1</v>
      </c>
      <c r="AG80">
        <f t="shared" si="50"/>
        <v>0.75</v>
      </c>
      <c r="AH80">
        <f t="shared" si="51"/>
        <v>10000000</v>
      </c>
      <c r="AI80" s="1">
        <f t="shared" si="52"/>
        <v>8250000.0000000009</v>
      </c>
      <c r="AJ80" s="1">
        <f t="shared" si="53"/>
        <v>-1749999.9999999991</v>
      </c>
      <c r="AK80" s="2">
        <f t="shared" si="54"/>
        <v>-17.499999999999989</v>
      </c>
      <c r="AL80">
        <f t="shared" si="55"/>
        <v>144</v>
      </c>
    </row>
    <row r="81" spans="1:38" x14ac:dyDescent="0.3">
      <c r="A81" t="s">
        <v>100</v>
      </c>
      <c r="B81" t="s">
        <v>21</v>
      </c>
      <c r="C81">
        <v>1</v>
      </c>
      <c r="D81">
        <v>4</v>
      </c>
      <c r="E81">
        <v>1</v>
      </c>
      <c r="F81">
        <v>1</v>
      </c>
      <c r="G81">
        <v>0</v>
      </c>
      <c r="H81">
        <v>0</v>
      </c>
      <c r="I81">
        <v>0</v>
      </c>
      <c r="J81">
        <v>400</v>
      </c>
      <c r="K81">
        <v>4</v>
      </c>
      <c r="L81">
        <v>76</v>
      </c>
      <c r="M81">
        <v>6</v>
      </c>
      <c r="N81">
        <v>107</v>
      </c>
      <c r="O81">
        <v>8.4499999999999993</v>
      </c>
      <c r="P81">
        <v>17.829999999999998</v>
      </c>
      <c r="Q81" s="1">
        <v>20000000</v>
      </c>
      <c r="R81" s="1">
        <v>20000000</v>
      </c>
      <c r="S81">
        <v>4</v>
      </c>
      <c r="T81">
        <f t="shared" si="38"/>
        <v>0</v>
      </c>
      <c r="U81">
        <f t="shared" si="39"/>
        <v>0</v>
      </c>
      <c r="V81">
        <f t="shared" si="40"/>
        <v>0</v>
      </c>
      <c r="W81">
        <f t="shared" si="41"/>
        <v>0</v>
      </c>
      <c r="X81">
        <f t="shared" si="42"/>
        <v>0</v>
      </c>
      <c r="Y81">
        <f t="shared" si="43"/>
        <v>0.24</v>
      </c>
      <c r="Z81">
        <f t="shared" si="44"/>
        <v>0.71833333333333338</v>
      </c>
      <c r="AA81">
        <f t="shared" si="45"/>
        <v>0.88570512820512826</v>
      </c>
      <c r="AB81">
        <f t="shared" si="46"/>
        <v>56.884294871794879</v>
      </c>
      <c r="AC81">
        <f t="shared" si="47"/>
        <v>25</v>
      </c>
      <c r="AD81">
        <f t="shared" si="56"/>
        <v>5</v>
      </c>
      <c r="AE81">
        <f t="shared" si="48"/>
        <v>1</v>
      </c>
      <c r="AF81">
        <f t="shared" si="49"/>
        <v>1</v>
      </c>
      <c r="AG81">
        <f t="shared" si="50"/>
        <v>0.75</v>
      </c>
      <c r="AH81">
        <f t="shared" si="51"/>
        <v>20000000</v>
      </c>
      <c r="AI81" s="1">
        <f t="shared" si="52"/>
        <v>16500000.000000002</v>
      </c>
      <c r="AJ81" s="1">
        <f t="shared" si="53"/>
        <v>-3499999.9999999981</v>
      </c>
      <c r="AK81" s="2">
        <f t="shared" si="54"/>
        <v>-17.499999999999989</v>
      </c>
      <c r="AL81">
        <f t="shared" si="55"/>
        <v>114</v>
      </c>
    </row>
    <row r="82" spans="1:38" x14ac:dyDescent="0.3">
      <c r="A82" t="s">
        <v>101</v>
      </c>
      <c r="B82" t="s">
        <v>19</v>
      </c>
      <c r="C82">
        <v>8</v>
      </c>
      <c r="D82">
        <v>112</v>
      </c>
      <c r="E82">
        <v>90</v>
      </c>
      <c r="F82">
        <v>4</v>
      </c>
      <c r="G82">
        <v>9</v>
      </c>
      <c r="H82">
        <v>7</v>
      </c>
      <c r="I82">
        <v>16</v>
      </c>
      <c r="J82">
        <v>124.44</v>
      </c>
      <c r="K82">
        <v>5</v>
      </c>
      <c r="L82">
        <v>54</v>
      </c>
      <c r="M82">
        <v>2</v>
      </c>
      <c r="N82">
        <v>76</v>
      </c>
      <c r="O82">
        <v>8.44</v>
      </c>
      <c r="P82">
        <v>38</v>
      </c>
      <c r="Q82" s="1">
        <v>20000000</v>
      </c>
      <c r="R82" s="1">
        <v>87500000</v>
      </c>
      <c r="S82">
        <v>14</v>
      </c>
      <c r="T82">
        <f t="shared" si="38"/>
        <v>0.14756258234519104</v>
      </c>
      <c r="U82">
        <f t="shared" si="39"/>
        <v>0.24547407180116598</v>
      </c>
      <c r="V82">
        <f t="shared" si="40"/>
        <v>0.31109999999999999</v>
      </c>
      <c r="W82">
        <f t="shared" si="41"/>
        <v>0.27667984189723321</v>
      </c>
      <c r="X82">
        <f t="shared" si="42"/>
        <v>23.874826103329546</v>
      </c>
      <c r="Y82">
        <f t="shared" si="43"/>
        <v>0.08</v>
      </c>
      <c r="Z82">
        <f t="shared" si="44"/>
        <v>0.71866666666666668</v>
      </c>
      <c r="AA82">
        <f t="shared" si="45"/>
        <v>0.75641025641025639</v>
      </c>
      <c r="AB82">
        <f t="shared" si="46"/>
        <v>47.263589743589741</v>
      </c>
      <c r="AC82">
        <f t="shared" si="47"/>
        <v>28.552578831381588</v>
      </c>
      <c r="AD82">
        <f t="shared" si="56"/>
        <v>13</v>
      </c>
      <c r="AE82">
        <f t="shared" si="48"/>
        <v>1.05</v>
      </c>
      <c r="AF82">
        <f t="shared" si="49"/>
        <v>1</v>
      </c>
      <c r="AG82">
        <f t="shared" si="50"/>
        <v>0.78552578831381592</v>
      </c>
      <c r="AH82">
        <f t="shared" si="51"/>
        <v>87500000</v>
      </c>
      <c r="AI82" s="1">
        <f t="shared" si="52"/>
        <v>79387199.981465042</v>
      </c>
      <c r="AJ82" s="1">
        <f t="shared" si="53"/>
        <v>-8112800.0185349584</v>
      </c>
      <c r="AK82" s="2">
        <f t="shared" si="54"/>
        <v>-9.2717714497542367</v>
      </c>
      <c r="AL82">
        <f t="shared" si="55"/>
        <v>58</v>
      </c>
    </row>
    <row r="83" spans="1:38" x14ac:dyDescent="0.3">
      <c r="A83" t="s">
        <v>102</v>
      </c>
      <c r="B83" t="s">
        <v>21</v>
      </c>
      <c r="C83">
        <v>7</v>
      </c>
      <c r="D83">
        <v>75</v>
      </c>
      <c r="E83">
        <v>63</v>
      </c>
      <c r="F83">
        <v>3</v>
      </c>
      <c r="G83">
        <v>4</v>
      </c>
      <c r="H83">
        <v>3</v>
      </c>
      <c r="I83">
        <v>25</v>
      </c>
      <c r="J83">
        <v>119.05</v>
      </c>
      <c r="K83">
        <v>13</v>
      </c>
      <c r="L83">
        <v>274</v>
      </c>
      <c r="M83">
        <v>15</v>
      </c>
      <c r="N83">
        <v>404</v>
      </c>
      <c r="O83">
        <v>8.85</v>
      </c>
      <c r="P83">
        <v>26.93</v>
      </c>
      <c r="Q83" s="1">
        <v>12500000</v>
      </c>
      <c r="R83" s="1">
        <v>70000000</v>
      </c>
      <c r="S83">
        <v>10.71</v>
      </c>
      <c r="T83">
        <f t="shared" si="38"/>
        <v>9.8814229249011856E-2</v>
      </c>
      <c r="U83">
        <f t="shared" si="39"/>
        <v>0.38355323718932183</v>
      </c>
      <c r="V83">
        <f t="shared" si="40"/>
        <v>0.29762499999999997</v>
      </c>
      <c r="W83">
        <f t="shared" si="41"/>
        <v>0.2116600790513834</v>
      </c>
      <c r="X83">
        <f t="shared" si="42"/>
        <v>24.227084388231066</v>
      </c>
      <c r="Y83">
        <f t="shared" si="43"/>
        <v>0.6</v>
      </c>
      <c r="Z83">
        <f t="shared" si="44"/>
        <v>0.70500000000000007</v>
      </c>
      <c r="AA83">
        <f t="shared" si="45"/>
        <v>0.82737179487179491</v>
      </c>
      <c r="AB83">
        <f t="shared" si="46"/>
        <v>69.359294871794873</v>
      </c>
      <c r="AC83">
        <f t="shared" si="47"/>
        <v>60.332852775082117</v>
      </c>
      <c r="AD83">
        <f t="shared" si="56"/>
        <v>20</v>
      </c>
      <c r="AE83">
        <f t="shared" si="48"/>
        <v>1.1000000000000001</v>
      </c>
      <c r="AF83">
        <f t="shared" si="49"/>
        <v>1</v>
      </c>
      <c r="AG83">
        <f t="shared" si="50"/>
        <v>1.1033285277508211</v>
      </c>
      <c r="AH83">
        <f t="shared" si="51"/>
        <v>70000000</v>
      </c>
      <c r="AI83" s="1">
        <f t="shared" si="52"/>
        <v>93451926.300494567</v>
      </c>
      <c r="AJ83" s="1">
        <f t="shared" si="53"/>
        <v>23451926.300494567</v>
      </c>
      <c r="AK83" s="2">
        <f t="shared" si="54"/>
        <v>33.502751857849383</v>
      </c>
      <c r="AL83">
        <f t="shared" si="55"/>
        <v>54</v>
      </c>
    </row>
    <row r="84" spans="1:38" x14ac:dyDescent="0.3">
      <c r="A84" t="s">
        <v>103</v>
      </c>
      <c r="B84" t="s">
        <v>21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12</v>
      </c>
      <c r="L84">
        <v>284</v>
      </c>
      <c r="M84">
        <v>13</v>
      </c>
      <c r="N84">
        <v>430</v>
      </c>
      <c r="O84">
        <v>9.08</v>
      </c>
      <c r="P84">
        <v>33.08</v>
      </c>
      <c r="Q84" s="1">
        <v>0</v>
      </c>
      <c r="R84" s="1">
        <v>130000000</v>
      </c>
      <c r="S84">
        <v>0</v>
      </c>
      <c r="T84">
        <f t="shared" si="38"/>
        <v>0</v>
      </c>
      <c r="U84">
        <f t="shared" si="39"/>
        <v>0</v>
      </c>
      <c r="V84">
        <f t="shared" si="40"/>
        <v>0</v>
      </c>
      <c r="W84">
        <f t="shared" si="41"/>
        <v>0</v>
      </c>
      <c r="X84">
        <f t="shared" si="42"/>
        <v>0</v>
      </c>
      <c r="Y84">
        <f t="shared" si="43"/>
        <v>0.52</v>
      </c>
      <c r="Z84">
        <f t="shared" si="44"/>
        <v>0.69733333333333336</v>
      </c>
      <c r="AA84">
        <f t="shared" si="45"/>
        <v>0.7879487179487179</v>
      </c>
      <c r="AB84">
        <f t="shared" si="46"/>
        <v>64.905384615384605</v>
      </c>
      <c r="AC84">
        <f t="shared" si="47"/>
        <v>25</v>
      </c>
      <c r="AD84">
        <f t="shared" si="56"/>
        <v>12</v>
      </c>
      <c r="AE84">
        <f t="shared" si="48"/>
        <v>1.05</v>
      </c>
      <c r="AF84">
        <f t="shared" si="49"/>
        <v>1</v>
      </c>
      <c r="AG84">
        <f t="shared" si="50"/>
        <v>0.75</v>
      </c>
      <c r="AH84">
        <f t="shared" si="51"/>
        <v>130000000</v>
      </c>
      <c r="AI84" s="1">
        <f t="shared" si="52"/>
        <v>112612500.00000001</v>
      </c>
      <c r="AJ84" s="1">
        <f t="shared" si="53"/>
        <v>-17387499.999999985</v>
      </c>
      <c r="AK84" s="2">
        <f t="shared" si="54"/>
        <v>-13.374999999999989</v>
      </c>
      <c r="AL84">
        <f t="shared" si="55"/>
        <v>41</v>
      </c>
    </row>
    <row r="85" spans="1:38" x14ac:dyDescent="0.3">
      <c r="A85" t="s">
        <v>104</v>
      </c>
      <c r="B85" t="s">
        <v>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15</v>
      </c>
      <c r="L85">
        <v>364</v>
      </c>
      <c r="M85">
        <v>25</v>
      </c>
      <c r="N85">
        <v>506</v>
      </c>
      <c r="O85">
        <v>8.34</v>
      </c>
      <c r="P85">
        <v>20.239999999999998</v>
      </c>
      <c r="Q85" s="1">
        <v>20000000</v>
      </c>
      <c r="R85" s="1">
        <v>95000000</v>
      </c>
      <c r="S85">
        <v>0</v>
      </c>
      <c r="T85">
        <f t="shared" si="38"/>
        <v>0</v>
      </c>
      <c r="U85">
        <f t="shared" si="39"/>
        <v>0</v>
      </c>
      <c r="V85">
        <f t="shared" si="40"/>
        <v>0</v>
      </c>
      <c r="W85">
        <f t="shared" si="41"/>
        <v>0</v>
      </c>
      <c r="X85">
        <f t="shared" si="42"/>
        <v>0</v>
      </c>
      <c r="Y85">
        <f t="shared" si="43"/>
        <v>1</v>
      </c>
      <c r="Z85">
        <f t="shared" si="44"/>
        <v>0.72199999999999998</v>
      </c>
      <c r="AA85">
        <f t="shared" si="45"/>
        <v>0.87025641025641032</v>
      </c>
      <c r="AB85">
        <f t="shared" si="46"/>
        <v>87.026410256410259</v>
      </c>
      <c r="AC85">
        <f t="shared" si="47"/>
        <v>25</v>
      </c>
      <c r="AD85">
        <f t="shared" si="56"/>
        <v>15</v>
      </c>
      <c r="AE85">
        <f t="shared" si="48"/>
        <v>1.1000000000000001</v>
      </c>
      <c r="AF85">
        <f t="shared" si="49"/>
        <v>1</v>
      </c>
      <c r="AG85">
        <f t="shared" si="50"/>
        <v>0.75</v>
      </c>
      <c r="AH85">
        <f t="shared" si="51"/>
        <v>95000000</v>
      </c>
      <c r="AI85" s="1">
        <f t="shared" si="52"/>
        <v>86212500</v>
      </c>
      <c r="AJ85" s="1">
        <f t="shared" si="53"/>
        <v>-8787500</v>
      </c>
      <c r="AK85" s="2">
        <f t="shared" si="54"/>
        <v>-9.25</v>
      </c>
      <c r="AL85">
        <f t="shared" si="55"/>
        <v>56</v>
      </c>
    </row>
    <row r="86" spans="1:38" x14ac:dyDescent="0.3">
      <c r="A86" t="s">
        <v>105</v>
      </c>
      <c r="B86" t="s">
        <v>19</v>
      </c>
      <c r="C86">
        <v>11</v>
      </c>
      <c r="D86">
        <v>179</v>
      </c>
      <c r="E86">
        <v>104</v>
      </c>
      <c r="F86">
        <v>11</v>
      </c>
      <c r="G86">
        <v>13</v>
      </c>
      <c r="H86">
        <v>6</v>
      </c>
      <c r="I86">
        <v>29.83</v>
      </c>
      <c r="J86">
        <v>172.12</v>
      </c>
      <c r="K86">
        <v>1</v>
      </c>
      <c r="L86">
        <v>6</v>
      </c>
      <c r="M86">
        <v>1</v>
      </c>
      <c r="N86">
        <v>13</v>
      </c>
      <c r="O86">
        <v>13</v>
      </c>
      <c r="P86">
        <v>13</v>
      </c>
      <c r="Q86" s="1">
        <v>0</v>
      </c>
      <c r="R86" s="1">
        <v>40000000</v>
      </c>
      <c r="S86">
        <v>16.27</v>
      </c>
      <c r="T86">
        <f t="shared" si="38"/>
        <v>0.23583662714097497</v>
      </c>
      <c r="U86">
        <f t="shared" si="39"/>
        <v>0.45765572261429877</v>
      </c>
      <c r="V86">
        <f t="shared" si="40"/>
        <v>0.43030000000000002</v>
      </c>
      <c r="W86">
        <f t="shared" si="41"/>
        <v>0.32154150197628456</v>
      </c>
      <c r="X86">
        <f t="shared" si="42"/>
        <v>35.704821919112405</v>
      </c>
      <c r="Y86">
        <f t="shared" si="43"/>
        <v>0</v>
      </c>
      <c r="Z86">
        <f t="shared" si="44"/>
        <v>0</v>
      </c>
      <c r="AA86">
        <f t="shared" si="45"/>
        <v>0</v>
      </c>
      <c r="AB86">
        <f t="shared" si="46"/>
        <v>0</v>
      </c>
      <c r="AC86">
        <f t="shared" si="47"/>
        <v>28.563857535289927</v>
      </c>
      <c r="AD86">
        <f t="shared" si="56"/>
        <v>12</v>
      </c>
      <c r="AE86">
        <f t="shared" si="48"/>
        <v>1.05</v>
      </c>
      <c r="AF86">
        <f t="shared" si="49"/>
        <v>1</v>
      </c>
      <c r="AG86">
        <f t="shared" si="50"/>
        <v>0.78563857535289927</v>
      </c>
      <c r="AH86">
        <f t="shared" si="51"/>
        <v>40000000</v>
      </c>
      <c r="AI86" s="1">
        <f t="shared" si="52"/>
        <v>36296502.181303948</v>
      </c>
      <c r="AJ86" s="1">
        <f t="shared" si="53"/>
        <v>-3703497.8186960518</v>
      </c>
      <c r="AK86" s="2">
        <f t="shared" si="54"/>
        <v>-9.2587445467401306</v>
      </c>
      <c r="AL86">
        <f t="shared" si="55"/>
        <v>86</v>
      </c>
    </row>
    <row r="87" spans="1:38" x14ac:dyDescent="0.3">
      <c r="A87" t="s">
        <v>106</v>
      </c>
      <c r="B87" t="s">
        <v>21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43</v>
      </c>
      <c r="M87">
        <v>2</v>
      </c>
      <c r="N87">
        <v>68</v>
      </c>
      <c r="O87">
        <v>9.49</v>
      </c>
      <c r="P87">
        <v>34</v>
      </c>
      <c r="Q87" s="1">
        <v>3000000</v>
      </c>
      <c r="R87" s="1">
        <v>7500000</v>
      </c>
      <c r="S87">
        <v>0</v>
      </c>
      <c r="T87">
        <f t="shared" si="38"/>
        <v>0</v>
      </c>
      <c r="U87">
        <f t="shared" si="39"/>
        <v>0</v>
      </c>
      <c r="V87">
        <f t="shared" si="40"/>
        <v>0</v>
      </c>
      <c r="W87">
        <f t="shared" si="41"/>
        <v>0</v>
      </c>
      <c r="X87">
        <f t="shared" si="42"/>
        <v>0</v>
      </c>
      <c r="Y87">
        <f t="shared" si="43"/>
        <v>0</v>
      </c>
      <c r="Z87">
        <f t="shared" si="44"/>
        <v>0</v>
      </c>
      <c r="AA87">
        <f t="shared" si="45"/>
        <v>0</v>
      </c>
      <c r="AB87">
        <f t="shared" si="46"/>
        <v>0</v>
      </c>
      <c r="AC87">
        <f t="shared" si="47"/>
        <v>25</v>
      </c>
      <c r="AD87">
        <f t="shared" si="56"/>
        <v>2</v>
      </c>
      <c r="AE87">
        <f t="shared" si="48"/>
        <v>0.85</v>
      </c>
      <c r="AF87">
        <f t="shared" si="49"/>
        <v>1</v>
      </c>
      <c r="AG87">
        <f t="shared" si="50"/>
        <v>0.67500000000000004</v>
      </c>
      <c r="AH87">
        <f t="shared" si="51"/>
        <v>7500000</v>
      </c>
      <c r="AI87" s="1">
        <f t="shared" si="52"/>
        <v>4733437.5</v>
      </c>
      <c r="AJ87" s="1">
        <f t="shared" si="53"/>
        <v>-2766562.5</v>
      </c>
      <c r="AK87" s="2">
        <f t="shared" si="54"/>
        <v>-36.887500000000003</v>
      </c>
      <c r="AL87">
        <f t="shared" si="55"/>
        <v>160</v>
      </c>
    </row>
    <row r="88" spans="1:38" x14ac:dyDescent="0.3">
      <c r="A88" t="s">
        <v>107</v>
      </c>
      <c r="B88" t="s">
        <v>21</v>
      </c>
      <c r="C88">
        <v>4</v>
      </c>
      <c r="D88">
        <v>10</v>
      </c>
      <c r="E88">
        <v>27</v>
      </c>
      <c r="F88">
        <v>0</v>
      </c>
      <c r="G88">
        <v>0</v>
      </c>
      <c r="H88">
        <v>2</v>
      </c>
      <c r="I88">
        <v>5</v>
      </c>
      <c r="J88">
        <v>37.04</v>
      </c>
      <c r="K88">
        <v>11</v>
      </c>
      <c r="L88">
        <v>271</v>
      </c>
      <c r="M88">
        <v>11</v>
      </c>
      <c r="N88">
        <v>412</v>
      </c>
      <c r="O88">
        <v>9.1199999999999992</v>
      </c>
      <c r="P88">
        <v>37.450000000000003</v>
      </c>
      <c r="Q88" s="1">
        <v>0</v>
      </c>
      <c r="R88" s="1">
        <v>120000000</v>
      </c>
      <c r="S88">
        <v>2.5</v>
      </c>
      <c r="T88">
        <f t="shared" si="38"/>
        <v>1.3175230566534914E-2</v>
      </c>
      <c r="U88">
        <f t="shared" si="39"/>
        <v>7.6710647437864363E-2</v>
      </c>
      <c r="V88">
        <f t="shared" si="40"/>
        <v>9.2600000000000002E-2</v>
      </c>
      <c r="W88">
        <f t="shared" si="41"/>
        <v>4.9407114624505928E-2</v>
      </c>
      <c r="X88">
        <f t="shared" si="42"/>
        <v>5.6161653954327742</v>
      </c>
      <c r="Y88">
        <f t="shared" si="43"/>
        <v>0.44</v>
      </c>
      <c r="Z88">
        <f t="shared" si="44"/>
        <v>0.69599999999999995</v>
      </c>
      <c r="AA88">
        <f t="shared" si="45"/>
        <v>0.7599358974358974</v>
      </c>
      <c r="AB88">
        <f t="shared" si="46"/>
        <v>60.958397435897439</v>
      </c>
      <c r="AC88">
        <f t="shared" si="47"/>
        <v>49.889951027804507</v>
      </c>
      <c r="AD88">
        <f t="shared" si="56"/>
        <v>15</v>
      </c>
      <c r="AE88">
        <f t="shared" si="48"/>
        <v>1.1000000000000001</v>
      </c>
      <c r="AF88">
        <f t="shared" si="49"/>
        <v>1</v>
      </c>
      <c r="AG88">
        <f t="shared" si="50"/>
        <v>0.99889951027804502</v>
      </c>
      <c r="AH88">
        <f t="shared" si="51"/>
        <v>120000000</v>
      </c>
      <c r="AI88" s="1">
        <f t="shared" si="52"/>
        <v>145040208.89237216</v>
      </c>
      <c r="AJ88" s="1">
        <f t="shared" si="53"/>
        <v>25040208.892372161</v>
      </c>
      <c r="AK88" s="2">
        <f t="shared" si="54"/>
        <v>20.866840743643465</v>
      </c>
      <c r="AL88">
        <f t="shared" si="55"/>
        <v>29</v>
      </c>
    </row>
    <row r="89" spans="1:38" x14ac:dyDescent="0.3">
      <c r="A89" t="s">
        <v>108</v>
      </c>
      <c r="B89" t="s">
        <v>19</v>
      </c>
      <c r="C89">
        <v>1</v>
      </c>
      <c r="D89">
        <v>3</v>
      </c>
      <c r="E89">
        <v>4</v>
      </c>
      <c r="F89">
        <v>0</v>
      </c>
      <c r="G89">
        <v>0</v>
      </c>
      <c r="H89">
        <v>1</v>
      </c>
      <c r="I89">
        <v>3</v>
      </c>
      <c r="J89">
        <v>75</v>
      </c>
      <c r="K89">
        <v>1</v>
      </c>
      <c r="L89">
        <v>6</v>
      </c>
      <c r="M89">
        <v>0</v>
      </c>
      <c r="N89">
        <v>14</v>
      </c>
      <c r="O89">
        <v>14</v>
      </c>
      <c r="P89">
        <v>0</v>
      </c>
      <c r="Q89" s="1">
        <v>3000000</v>
      </c>
      <c r="R89" s="1">
        <v>4000000</v>
      </c>
      <c r="S89">
        <v>3</v>
      </c>
      <c r="T89">
        <f t="shared" si="38"/>
        <v>0</v>
      </c>
      <c r="U89">
        <f t="shared" si="39"/>
        <v>0</v>
      </c>
      <c r="V89">
        <f t="shared" si="40"/>
        <v>0</v>
      </c>
      <c r="W89">
        <f t="shared" si="41"/>
        <v>0</v>
      </c>
      <c r="X89">
        <f t="shared" si="42"/>
        <v>0</v>
      </c>
      <c r="Y89">
        <f t="shared" si="43"/>
        <v>0</v>
      </c>
      <c r="Z89">
        <f t="shared" si="44"/>
        <v>0</v>
      </c>
      <c r="AA89">
        <f t="shared" si="45"/>
        <v>0</v>
      </c>
      <c r="AB89">
        <f t="shared" si="46"/>
        <v>0</v>
      </c>
      <c r="AC89">
        <f t="shared" si="47"/>
        <v>25</v>
      </c>
      <c r="AD89">
        <f t="shared" si="56"/>
        <v>2</v>
      </c>
      <c r="AE89">
        <f t="shared" si="48"/>
        <v>0.85</v>
      </c>
      <c r="AF89">
        <f t="shared" si="49"/>
        <v>1</v>
      </c>
      <c r="AG89">
        <f t="shared" si="50"/>
        <v>0.67500000000000004</v>
      </c>
      <c r="AH89">
        <f t="shared" si="51"/>
        <v>4000000</v>
      </c>
      <c r="AI89" s="1">
        <f t="shared" si="52"/>
        <v>3000000</v>
      </c>
      <c r="AJ89" s="1">
        <f t="shared" si="53"/>
        <v>-1000000</v>
      </c>
      <c r="AK89" s="2">
        <f t="shared" si="54"/>
        <v>-25</v>
      </c>
      <c r="AL89">
        <f t="shared" si="55"/>
        <v>179</v>
      </c>
    </row>
    <row r="90" spans="1:38" x14ac:dyDescent="0.3">
      <c r="A90" t="s">
        <v>109</v>
      </c>
      <c r="B90" t="s">
        <v>19</v>
      </c>
      <c r="C90">
        <v>4</v>
      </c>
      <c r="D90">
        <v>95</v>
      </c>
      <c r="E90">
        <v>65</v>
      </c>
      <c r="F90">
        <v>10</v>
      </c>
      <c r="G90">
        <v>2</v>
      </c>
      <c r="H90">
        <v>3</v>
      </c>
      <c r="I90">
        <v>31.67</v>
      </c>
      <c r="J90">
        <v>146.15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10000000</v>
      </c>
      <c r="R90" s="1">
        <v>10000000</v>
      </c>
      <c r="S90">
        <v>23.75</v>
      </c>
      <c r="T90">
        <f t="shared" si="38"/>
        <v>0.12516469038208169</v>
      </c>
      <c r="U90">
        <f t="shared" si="39"/>
        <v>0.48588524087143292</v>
      </c>
      <c r="V90">
        <f t="shared" si="40"/>
        <v>0.36537500000000001</v>
      </c>
      <c r="W90">
        <f t="shared" si="41"/>
        <v>0.46936758893280633</v>
      </c>
      <c r="X90">
        <f t="shared" si="42"/>
        <v>34.423798511904401</v>
      </c>
      <c r="Y90">
        <f t="shared" si="43"/>
        <v>0</v>
      </c>
      <c r="Z90">
        <f t="shared" si="44"/>
        <v>0</v>
      </c>
      <c r="AA90">
        <f t="shared" si="45"/>
        <v>0</v>
      </c>
      <c r="AB90">
        <f t="shared" si="46"/>
        <v>0</v>
      </c>
      <c r="AC90">
        <f t="shared" si="47"/>
        <v>27.539038809523522</v>
      </c>
      <c r="AD90">
        <f t="shared" si="56"/>
        <v>4</v>
      </c>
      <c r="AE90">
        <f t="shared" si="48"/>
        <v>1</v>
      </c>
      <c r="AF90">
        <f t="shared" si="49"/>
        <v>1</v>
      </c>
      <c r="AG90">
        <f t="shared" si="50"/>
        <v>0.77539038809523519</v>
      </c>
      <c r="AH90">
        <f t="shared" si="51"/>
        <v>10000000</v>
      </c>
      <c r="AI90" s="1">
        <f t="shared" si="52"/>
        <v>8529294.2690475881</v>
      </c>
      <c r="AJ90" s="1">
        <f t="shared" si="53"/>
        <v>-1470705.7309524119</v>
      </c>
      <c r="AK90" s="2">
        <f t="shared" si="54"/>
        <v>-14.707057309524119</v>
      </c>
      <c r="AL90">
        <f t="shared" si="55"/>
        <v>143</v>
      </c>
    </row>
    <row r="91" spans="1:38" x14ac:dyDescent="0.3">
      <c r="A91" t="s">
        <v>110</v>
      </c>
      <c r="B91" t="s">
        <v>21</v>
      </c>
      <c r="C91">
        <v>5</v>
      </c>
      <c r="D91">
        <v>6</v>
      </c>
      <c r="E91">
        <v>11</v>
      </c>
      <c r="F91">
        <v>0</v>
      </c>
      <c r="G91">
        <v>0</v>
      </c>
      <c r="H91">
        <v>2</v>
      </c>
      <c r="I91">
        <v>3</v>
      </c>
      <c r="J91">
        <v>54.55</v>
      </c>
      <c r="K91">
        <v>11</v>
      </c>
      <c r="L91">
        <v>245</v>
      </c>
      <c r="M91">
        <v>14</v>
      </c>
      <c r="N91">
        <v>413</v>
      </c>
      <c r="O91">
        <v>10.11</v>
      </c>
      <c r="P91">
        <v>29.5</v>
      </c>
      <c r="Q91" s="1">
        <v>20000000</v>
      </c>
      <c r="R91" s="1">
        <v>117500000</v>
      </c>
      <c r="S91">
        <v>1.2</v>
      </c>
      <c r="T91">
        <f t="shared" si="38"/>
        <v>7.9051383399209481E-3</v>
      </c>
      <c r="U91">
        <f t="shared" si="39"/>
        <v>4.6026388462718622E-2</v>
      </c>
      <c r="V91">
        <f t="shared" si="40"/>
        <v>0.136375</v>
      </c>
      <c r="W91">
        <f t="shared" si="41"/>
        <v>2.3715415019762844E-2</v>
      </c>
      <c r="X91">
        <f t="shared" si="42"/>
        <v>5.2714971621608511</v>
      </c>
      <c r="Y91">
        <f t="shared" si="43"/>
        <v>0.56000000000000005</v>
      </c>
      <c r="Z91">
        <f t="shared" si="44"/>
        <v>0.66300000000000003</v>
      </c>
      <c r="AA91">
        <f t="shared" si="45"/>
        <v>0.8108974358974359</v>
      </c>
      <c r="AB91">
        <f t="shared" si="46"/>
        <v>65.877435897435902</v>
      </c>
      <c r="AC91">
        <f t="shared" si="47"/>
        <v>53.756248150380891</v>
      </c>
      <c r="AD91">
        <f t="shared" si="56"/>
        <v>16</v>
      </c>
      <c r="AE91">
        <f t="shared" si="48"/>
        <v>1.1000000000000001</v>
      </c>
      <c r="AF91">
        <f t="shared" si="49"/>
        <v>1</v>
      </c>
      <c r="AG91">
        <f t="shared" si="50"/>
        <v>1.0375624815038089</v>
      </c>
      <c r="AH91">
        <f t="shared" si="51"/>
        <v>117500000</v>
      </c>
      <c r="AI91" s="1">
        <f t="shared" si="52"/>
        <v>147515445.80780405</v>
      </c>
      <c r="AJ91" s="1">
        <f t="shared" si="53"/>
        <v>30015445.807804048</v>
      </c>
      <c r="AK91" s="2">
        <f t="shared" si="54"/>
        <v>25.545060261960895</v>
      </c>
      <c r="AL91">
        <f t="shared" si="55"/>
        <v>27</v>
      </c>
    </row>
    <row r="92" spans="1:38" x14ac:dyDescent="0.3">
      <c r="A92" t="s">
        <v>111</v>
      </c>
      <c r="B92" t="s">
        <v>19</v>
      </c>
      <c r="C92">
        <v>1</v>
      </c>
      <c r="D92">
        <v>0</v>
      </c>
      <c r="E92">
        <v>2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7500000</v>
      </c>
      <c r="R92" s="1">
        <v>7500000</v>
      </c>
      <c r="S92">
        <v>0</v>
      </c>
      <c r="T92">
        <f t="shared" si="38"/>
        <v>0</v>
      </c>
      <c r="U92">
        <f t="shared" si="39"/>
        <v>0</v>
      </c>
      <c r="V92">
        <f t="shared" si="40"/>
        <v>0</v>
      </c>
      <c r="W92">
        <f t="shared" si="41"/>
        <v>0</v>
      </c>
      <c r="X92">
        <f t="shared" si="42"/>
        <v>0</v>
      </c>
      <c r="Y92">
        <f t="shared" si="43"/>
        <v>0</v>
      </c>
      <c r="Z92">
        <f t="shared" si="44"/>
        <v>0</v>
      </c>
      <c r="AA92">
        <f t="shared" si="45"/>
        <v>0</v>
      </c>
      <c r="AB92">
        <f t="shared" si="46"/>
        <v>0</v>
      </c>
      <c r="AC92">
        <f t="shared" si="47"/>
        <v>25</v>
      </c>
      <c r="AD92">
        <f t="shared" si="56"/>
        <v>1</v>
      </c>
      <c r="AE92">
        <f t="shared" si="48"/>
        <v>0.85</v>
      </c>
      <c r="AF92">
        <f t="shared" si="49"/>
        <v>1</v>
      </c>
      <c r="AG92">
        <f t="shared" si="50"/>
        <v>0.67500000000000004</v>
      </c>
      <c r="AH92">
        <f t="shared" si="51"/>
        <v>7500000</v>
      </c>
      <c r="AI92" s="1">
        <f t="shared" si="52"/>
        <v>4733437.5</v>
      </c>
      <c r="AJ92" s="1">
        <f t="shared" si="53"/>
        <v>-2766562.5</v>
      </c>
      <c r="AK92" s="2">
        <f t="shared" si="54"/>
        <v>-36.887500000000003</v>
      </c>
      <c r="AL92">
        <f t="shared" si="55"/>
        <v>160</v>
      </c>
    </row>
    <row r="93" spans="1:38" x14ac:dyDescent="0.3">
      <c r="A93" t="s">
        <v>112</v>
      </c>
      <c r="B93" t="s">
        <v>21</v>
      </c>
      <c r="C93">
        <v>8</v>
      </c>
      <c r="D93">
        <v>40</v>
      </c>
      <c r="E93">
        <v>34</v>
      </c>
      <c r="F93">
        <v>2</v>
      </c>
      <c r="G93">
        <v>3</v>
      </c>
      <c r="H93">
        <v>2</v>
      </c>
      <c r="I93">
        <v>20</v>
      </c>
      <c r="J93">
        <v>117.65</v>
      </c>
      <c r="K93">
        <v>13</v>
      </c>
      <c r="L93">
        <v>247</v>
      </c>
      <c r="M93">
        <v>10</v>
      </c>
      <c r="N93">
        <v>316</v>
      </c>
      <c r="O93">
        <v>7.68</v>
      </c>
      <c r="P93">
        <v>31.6</v>
      </c>
      <c r="Q93" s="1">
        <v>7500000</v>
      </c>
      <c r="R93" s="1">
        <v>7500000</v>
      </c>
      <c r="S93">
        <v>5</v>
      </c>
      <c r="T93">
        <f t="shared" si="38"/>
        <v>5.2700922266139656E-2</v>
      </c>
      <c r="U93">
        <f t="shared" si="39"/>
        <v>0.30684258975145745</v>
      </c>
      <c r="V93">
        <f t="shared" si="40"/>
        <v>0.29412500000000003</v>
      </c>
      <c r="W93">
        <f t="shared" si="41"/>
        <v>9.8814229249011856E-2</v>
      </c>
      <c r="X93">
        <f t="shared" si="42"/>
        <v>18.581501996750863</v>
      </c>
      <c r="Y93">
        <f t="shared" si="43"/>
        <v>0.4</v>
      </c>
      <c r="Z93">
        <f t="shared" si="44"/>
        <v>0.74399999999999999</v>
      </c>
      <c r="AA93">
        <f t="shared" si="45"/>
        <v>0.79743589743589749</v>
      </c>
      <c r="AB93">
        <f t="shared" si="46"/>
        <v>61.975897435897437</v>
      </c>
      <c r="AC93">
        <f t="shared" si="47"/>
        <v>53.297018348068129</v>
      </c>
      <c r="AD93">
        <f t="shared" si="56"/>
        <v>21</v>
      </c>
      <c r="AE93">
        <f t="shared" si="48"/>
        <v>1.1000000000000001</v>
      </c>
      <c r="AF93">
        <f t="shared" si="49"/>
        <v>1</v>
      </c>
      <c r="AG93">
        <f t="shared" si="50"/>
        <v>1.0329701834806813</v>
      </c>
      <c r="AH93">
        <f t="shared" si="51"/>
        <v>7500000</v>
      </c>
      <c r="AI93" s="1">
        <f t="shared" si="52"/>
        <v>9374204.4150871839</v>
      </c>
      <c r="AJ93" s="1">
        <f t="shared" si="53"/>
        <v>1874204.4150871839</v>
      </c>
      <c r="AK93" s="2">
        <f t="shared" si="54"/>
        <v>24.989392201162453</v>
      </c>
      <c r="AL93">
        <f t="shared" si="55"/>
        <v>139</v>
      </c>
    </row>
    <row r="94" spans="1:38" x14ac:dyDescent="0.3">
      <c r="A94" t="s">
        <v>113</v>
      </c>
      <c r="B94" t="s">
        <v>19</v>
      </c>
      <c r="C94">
        <v>3</v>
      </c>
      <c r="D94">
        <v>92</v>
      </c>
      <c r="E94">
        <v>67</v>
      </c>
      <c r="F94">
        <v>5</v>
      </c>
      <c r="G94">
        <v>5</v>
      </c>
      <c r="H94">
        <v>2</v>
      </c>
      <c r="I94">
        <v>46</v>
      </c>
      <c r="J94">
        <v>137.31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7500000</v>
      </c>
      <c r="R94" s="1">
        <v>7500000</v>
      </c>
      <c r="S94">
        <v>30.67</v>
      </c>
      <c r="T94">
        <f t="shared" si="38"/>
        <v>0.12121212121212122</v>
      </c>
      <c r="U94">
        <f t="shared" si="39"/>
        <v>0.70573795642835213</v>
      </c>
      <c r="V94">
        <f t="shared" si="40"/>
        <v>0.343275</v>
      </c>
      <c r="W94">
        <f t="shared" si="41"/>
        <v>0.60612648221343879</v>
      </c>
      <c r="X94">
        <f t="shared" si="42"/>
        <v>41.984217191341216</v>
      </c>
      <c r="Y94">
        <f t="shared" si="43"/>
        <v>0</v>
      </c>
      <c r="Z94">
        <f t="shared" si="44"/>
        <v>0</v>
      </c>
      <c r="AA94">
        <f t="shared" si="45"/>
        <v>0</v>
      </c>
      <c r="AB94">
        <f t="shared" si="46"/>
        <v>0</v>
      </c>
      <c r="AC94">
        <f t="shared" si="47"/>
        <v>33.587373753072974</v>
      </c>
      <c r="AD94">
        <f t="shared" si="56"/>
        <v>3</v>
      </c>
      <c r="AE94">
        <f t="shared" si="48"/>
        <v>1</v>
      </c>
      <c r="AF94">
        <f t="shared" si="49"/>
        <v>1</v>
      </c>
      <c r="AG94">
        <f t="shared" si="50"/>
        <v>0.83587373753072969</v>
      </c>
      <c r="AH94">
        <f t="shared" si="51"/>
        <v>7500000</v>
      </c>
      <c r="AI94" s="1">
        <f t="shared" si="52"/>
        <v>6895958.3346285205</v>
      </c>
      <c r="AJ94" s="1">
        <f t="shared" si="53"/>
        <v>-604041.66537147947</v>
      </c>
      <c r="AK94" s="2">
        <f t="shared" si="54"/>
        <v>-8.0538888716197263</v>
      </c>
      <c r="AL94">
        <f t="shared" si="55"/>
        <v>150</v>
      </c>
    </row>
    <row r="95" spans="1:38" x14ac:dyDescent="0.3">
      <c r="A95" t="s">
        <v>114</v>
      </c>
      <c r="B95" t="s">
        <v>21</v>
      </c>
      <c r="C95">
        <v>2</v>
      </c>
      <c r="D95">
        <v>5</v>
      </c>
      <c r="E95">
        <v>16</v>
      </c>
      <c r="F95">
        <v>0</v>
      </c>
      <c r="G95">
        <v>0</v>
      </c>
      <c r="H95">
        <v>2</v>
      </c>
      <c r="I95">
        <v>2.5</v>
      </c>
      <c r="J95">
        <v>31.25</v>
      </c>
      <c r="K95">
        <v>5</v>
      </c>
      <c r="L95">
        <v>99</v>
      </c>
      <c r="M95">
        <v>6</v>
      </c>
      <c r="N95">
        <v>136</v>
      </c>
      <c r="O95">
        <v>8.24</v>
      </c>
      <c r="P95">
        <v>22.67</v>
      </c>
      <c r="Q95" s="1">
        <v>7500000</v>
      </c>
      <c r="R95" s="1">
        <v>7500000</v>
      </c>
      <c r="S95">
        <v>2.5</v>
      </c>
      <c r="T95">
        <f t="shared" si="38"/>
        <v>0</v>
      </c>
      <c r="U95">
        <f t="shared" si="39"/>
        <v>0</v>
      </c>
      <c r="V95">
        <f t="shared" si="40"/>
        <v>0</v>
      </c>
      <c r="W95">
        <f t="shared" si="41"/>
        <v>0</v>
      </c>
      <c r="X95">
        <f t="shared" si="42"/>
        <v>0</v>
      </c>
      <c r="Y95">
        <f t="shared" si="43"/>
        <v>0.24</v>
      </c>
      <c r="Z95">
        <f t="shared" si="44"/>
        <v>0.72533333333333339</v>
      </c>
      <c r="AA95">
        <f t="shared" si="45"/>
        <v>0.85467948717948716</v>
      </c>
      <c r="AB95">
        <f t="shared" si="46"/>
        <v>56.353653846153847</v>
      </c>
      <c r="AC95">
        <f t="shared" si="47"/>
        <v>25</v>
      </c>
      <c r="AD95">
        <f t="shared" si="56"/>
        <v>7</v>
      </c>
      <c r="AE95">
        <f t="shared" si="48"/>
        <v>1</v>
      </c>
      <c r="AF95">
        <f t="shared" si="49"/>
        <v>1</v>
      </c>
      <c r="AG95">
        <f t="shared" si="50"/>
        <v>0.75</v>
      </c>
      <c r="AH95">
        <f t="shared" si="51"/>
        <v>7500000</v>
      </c>
      <c r="AI95" s="1">
        <f t="shared" si="52"/>
        <v>6187500.0000000009</v>
      </c>
      <c r="AJ95" s="1">
        <f t="shared" si="53"/>
        <v>-1312499.9999999991</v>
      </c>
      <c r="AK95" s="2">
        <f t="shared" si="54"/>
        <v>-17.499999999999989</v>
      </c>
      <c r="AL95">
        <f t="shared" si="55"/>
        <v>156</v>
      </c>
    </row>
    <row r="96" spans="1:38" x14ac:dyDescent="0.3">
      <c r="A96" t="s">
        <v>115</v>
      </c>
      <c r="B96" t="s">
        <v>21</v>
      </c>
      <c r="C96">
        <v>2</v>
      </c>
      <c r="D96">
        <v>1</v>
      </c>
      <c r="E96">
        <v>3</v>
      </c>
      <c r="F96">
        <v>0</v>
      </c>
      <c r="G96">
        <v>0</v>
      </c>
      <c r="H96">
        <v>1</v>
      </c>
      <c r="I96">
        <v>1</v>
      </c>
      <c r="J96">
        <v>33.33</v>
      </c>
      <c r="K96">
        <v>7</v>
      </c>
      <c r="L96">
        <v>137</v>
      </c>
      <c r="M96">
        <v>2</v>
      </c>
      <c r="N96">
        <v>212</v>
      </c>
      <c r="O96">
        <v>9.2799999999999994</v>
      </c>
      <c r="P96">
        <v>106</v>
      </c>
      <c r="Q96" s="1">
        <v>5000000</v>
      </c>
      <c r="R96" s="1">
        <v>22000000</v>
      </c>
      <c r="S96">
        <v>0.5</v>
      </c>
      <c r="T96">
        <f t="shared" si="38"/>
        <v>0</v>
      </c>
      <c r="U96">
        <f t="shared" si="39"/>
        <v>0</v>
      </c>
      <c r="V96">
        <f t="shared" si="40"/>
        <v>0</v>
      </c>
      <c r="W96">
        <f t="shared" si="41"/>
        <v>0</v>
      </c>
      <c r="X96">
        <f t="shared" si="42"/>
        <v>0</v>
      </c>
      <c r="Y96">
        <f t="shared" si="43"/>
        <v>0.08</v>
      </c>
      <c r="Z96">
        <f t="shared" si="44"/>
        <v>0.69066666666666676</v>
      </c>
      <c r="AA96">
        <f t="shared" si="45"/>
        <v>0.32051282051282048</v>
      </c>
      <c r="AB96">
        <f t="shared" si="46"/>
        <v>35.386153846153846</v>
      </c>
      <c r="AC96">
        <f t="shared" si="47"/>
        <v>25</v>
      </c>
      <c r="AD96">
        <f t="shared" si="56"/>
        <v>9</v>
      </c>
      <c r="AE96">
        <f t="shared" si="48"/>
        <v>1.05</v>
      </c>
      <c r="AF96">
        <f t="shared" si="49"/>
        <v>1</v>
      </c>
      <c r="AG96">
        <f t="shared" si="50"/>
        <v>0.75</v>
      </c>
      <c r="AH96">
        <f t="shared" si="51"/>
        <v>22000000</v>
      </c>
      <c r="AI96" s="1">
        <f t="shared" si="52"/>
        <v>19057500</v>
      </c>
      <c r="AJ96" s="1">
        <f t="shared" si="53"/>
        <v>-2942500</v>
      </c>
      <c r="AK96" s="2">
        <f t="shared" si="54"/>
        <v>-13.375</v>
      </c>
      <c r="AL96">
        <f t="shared" si="55"/>
        <v>111</v>
      </c>
    </row>
    <row r="97" spans="1:38" x14ac:dyDescent="0.3">
      <c r="A97" t="s">
        <v>116</v>
      </c>
      <c r="B97" t="s">
        <v>21</v>
      </c>
      <c r="C97">
        <v>4</v>
      </c>
      <c r="D97">
        <v>10</v>
      </c>
      <c r="E97">
        <v>11</v>
      </c>
      <c r="F97">
        <v>1</v>
      </c>
      <c r="G97">
        <v>0</v>
      </c>
      <c r="H97">
        <v>1</v>
      </c>
      <c r="I97">
        <v>10</v>
      </c>
      <c r="J97">
        <v>90.91</v>
      </c>
      <c r="K97">
        <v>9</v>
      </c>
      <c r="L97">
        <v>187</v>
      </c>
      <c r="M97">
        <v>6</v>
      </c>
      <c r="N97">
        <v>348</v>
      </c>
      <c r="O97">
        <v>11.17</v>
      </c>
      <c r="P97">
        <v>58</v>
      </c>
      <c r="Q97" s="1">
        <v>20000000</v>
      </c>
      <c r="R97" s="1">
        <v>100000000</v>
      </c>
      <c r="S97">
        <v>2.5</v>
      </c>
      <c r="T97">
        <f t="shared" si="38"/>
        <v>1.3175230566534914E-2</v>
      </c>
      <c r="U97">
        <f t="shared" si="39"/>
        <v>0.15342129487572873</v>
      </c>
      <c r="V97">
        <f t="shared" si="40"/>
        <v>0.227275</v>
      </c>
      <c r="W97">
        <f t="shared" si="41"/>
        <v>4.9407114624505928E-2</v>
      </c>
      <c r="X97">
        <f t="shared" si="42"/>
        <v>10.900806581379385</v>
      </c>
      <c r="Y97">
        <f t="shared" si="43"/>
        <v>0.24</v>
      </c>
      <c r="Z97">
        <f t="shared" si="44"/>
        <v>0.6276666666666666</v>
      </c>
      <c r="AA97">
        <f t="shared" si="45"/>
        <v>0.62820512820512819</v>
      </c>
      <c r="AB97">
        <f t="shared" si="46"/>
        <v>47.273461538461532</v>
      </c>
      <c r="AC97">
        <f t="shared" si="47"/>
        <v>39.998930547045106</v>
      </c>
      <c r="AD97">
        <f t="shared" si="56"/>
        <v>13</v>
      </c>
      <c r="AE97">
        <f t="shared" si="48"/>
        <v>1.05</v>
      </c>
      <c r="AF97">
        <f t="shared" si="49"/>
        <v>1</v>
      </c>
      <c r="AG97">
        <f t="shared" si="50"/>
        <v>0.89998930547045108</v>
      </c>
      <c r="AH97">
        <f t="shared" si="51"/>
        <v>100000000</v>
      </c>
      <c r="AI97" s="1">
        <f t="shared" si="52"/>
        <v>103948764.78183712</v>
      </c>
      <c r="AJ97" s="1">
        <f t="shared" si="53"/>
        <v>3948764.7818371207</v>
      </c>
      <c r="AK97" s="2">
        <f t="shared" si="54"/>
        <v>3.9487647818371205</v>
      </c>
      <c r="AL97">
        <f t="shared" si="55"/>
        <v>48</v>
      </c>
    </row>
    <row r="98" spans="1:38" x14ac:dyDescent="0.3">
      <c r="A98" t="s">
        <v>117</v>
      </c>
      <c r="B98" t="s">
        <v>21</v>
      </c>
      <c r="C98">
        <v>1</v>
      </c>
      <c r="D98">
        <v>3</v>
      </c>
      <c r="E98">
        <v>5</v>
      </c>
      <c r="F98">
        <v>0</v>
      </c>
      <c r="G98">
        <v>0</v>
      </c>
      <c r="H98">
        <v>0</v>
      </c>
      <c r="I98">
        <v>0</v>
      </c>
      <c r="J98">
        <v>60</v>
      </c>
      <c r="K98">
        <v>15</v>
      </c>
      <c r="L98">
        <v>367</v>
      </c>
      <c r="M98">
        <v>16</v>
      </c>
      <c r="N98">
        <v>540</v>
      </c>
      <c r="O98">
        <v>8.83</v>
      </c>
      <c r="P98">
        <v>33.75</v>
      </c>
      <c r="Q98" s="1">
        <v>20000000</v>
      </c>
      <c r="R98" s="1">
        <v>122500000</v>
      </c>
      <c r="S98">
        <v>3</v>
      </c>
      <c r="T98">
        <f t="shared" ref="T98:T129" si="57">IF(AND($C98&gt;=3,$D98&gt;0),$D98/MAX($D$2:$D$202),0)</f>
        <v>0</v>
      </c>
      <c r="U98">
        <f t="shared" ref="U98:U129" si="58">IF(AND($C98&gt;=3,$I98&gt;0),$I98/MAX($I$2:$I$202),0)</f>
        <v>0</v>
      </c>
      <c r="V98">
        <f t="shared" ref="V98:V129" si="59">IF(AND($C98&gt;=3,$J98&gt;0),$J98/MAX($J$2:$J$202),0)</f>
        <v>0</v>
      </c>
      <c r="W98">
        <f t="shared" ref="W98:W129" si="60">IF(AND($C98&gt;=3,$S98&gt;0),$S98/MAX($S$2:$S$202),0)</f>
        <v>0</v>
      </c>
      <c r="X98">
        <f t="shared" ref="X98:X129" si="61">IF(AND($C98&gt;=3,$D98&gt;0),(T98*30+U98*25+V98*25+W98*20),0)</f>
        <v>0</v>
      </c>
      <c r="Y98">
        <f t="shared" ref="Y98:Y129" si="62">IF(AND($K98&gt;=3,$M98&gt;0,$O98&gt;0,$P98&gt;0),$M98/MAX($M$2:$M$202),0)</f>
        <v>0.64</v>
      </c>
      <c r="Z98">
        <f t="shared" ref="Z98:Z129" si="63">IF(AND($K98&gt;=3,$M98&gt;0,$O98&gt;0),IF(MAX($O$2:$O$202)-MIN($O$2:$O$202)&gt;0,1-($O98-MIN($O$2:$O$202))/(MAX($O$2:$O$202)-MIN($O$2:$O$202)),0.5),0)</f>
        <v>0.70566666666666666</v>
      </c>
      <c r="AA98">
        <f t="shared" ref="AA98:AA129" si="64">IF(AND($K98&gt;=3,$M98&gt;0,$P98&gt;0),IF(MAX($P$2:$P$202)-MIN($P$2:$P$202)&gt;0,1-($P98-MIN($P$2:$P$202))/(MAX($P$2:$P$202)-MIN($P$2:$P$202)),0.5),0)</f>
        <v>0.78365384615384615</v>
      </c>
      <c r="AB98">
        <f t="shared" ref="AB98:AB129" si="65">IF(AND($K98&gt;=3,$M98&gt;0,$O98&gt;0,$P98&gt;0),(Y98*40+Z98*35+AA98*25),0)</f>
        <v>69.889679487179478</v>
      </c>
      <c r="AC98">
        <f t="shared" ref="AC98:AC129" si="66">IF(X98&gt;=3,IF(OR($B98="Batter",$B98="WK-Batsman",$B98="Wicket-keeper"),X98*0.8+AB98*0.2,IF($B98="Bowler",AB98*0.8+X98*0.2,IF($B98="Allrounder",X98*0.5+AB98*0.5,X98*0.8+AB98*0.2))),25)</f>
        <v>25</v>
      </c>
      <c r="AD98">
        <f t="shared" si="56"/>
        <v>16</v>
      </c>
      <c r="AE98">
        <f t="shared" ref="AE98:AE129" si="67">IF(AD98&gt;=50,1.2,IF(AD98&gt;=30,1.15,IF(AD98&gt;=15,1.1,IF(AD98&gt;=8,1.05,IF(AD98&gt;=3,1,0.85)))))</f>
        <v>1.1000000000000001</v>
      </c>
      <c r="AF98">
        <f t="shared" ref="AF98:AF129" si="68">IF($B98="Allrounder",1.15,IF($B98="WK-Batsman",1.1,IF($B98="Wicket-keeper",1.05,1)))</f>
        <v>1</v>
      </c>
      <c r="AG98">
        <f t="shared" ref="AG98:AG129" si="69">IF(AD98&gt;=3,1+(AC98-50)/100,0.8+(AC98-50)/200)</f>
        <v>0.75</v>
      </c>
      <c r="AH98">
        <f t="shared" ref="AH98:AH129" si="70">IF($R98&gt;0,$R98,$Q98)</f>
        <v>122500000</v>
      </c>
      <c r="AI98" s="1">
        <f t="shared" ref="AI98:AI129" si="71">MAX(3000000,MIN(300000000,AH98*AG98*AF98*AE98*1.1))</f>
        <v>111168750.00000003</v>
      </c>
      <c r="AJ98" s="1">
        <f t="shared" ref="AJ98:AJ129" si="72">AI98-AH98</f>
        <v>-11331249.99999997</v>
      </c>
      <c r="AK98" s="2">
        <f t="shared" ref="AK98:AK129" si="73">IF(AH98&gt;0,(AJ98/AH98)*100,0)</f>
        <v>-9.2499999999999769</v>
      </c>
      <c r="AL98">
        <f t="shared" ref="AL98:AL129" si="74">RANK(AI98,$AI$2:$AI$202,0)</f>
        <v>43</v>
      </c>
    </row>
    <row r="99" spans="1:38" x14ac:dyDescent="0.3">
      <c r="A99" t="s">
        <v>118</v>
      </c>
      <c r="B99" t="s">
        <v>19</v>
      </c>
      <c r="C99">
        <v>1</v>
      </c>
      <c r="D99">
        <v>14</v>
      </c>
      <c r="E99">
        <v>12</v>
      </c>
      <c r="F99">
        <v>1</v>
      </c>
      <c r="G99">
        <v>1</v>
      </c>
      <c r="H99">
        <v>1</v>
      </c>
      <c r="I99">
        <v>14</v>
      </c>
      <c r="J99">
        <v>116.67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7500000</v>
      </c>
      <c r="R99" s="1">
        <v>7500000</v>
      </c>
      <c r="S99">
        <v>14</v>
      </c>
      <c r="T99">
        <f t="shared" si="57"/>
        <v>0</v>
      </c>
      <c r="U99">
        <f t="shared" si="58"/>
        <v>0</v>
      </c>
      <c r="V99">
        <f t="shared" si="59"/>
        <v>0</v>
      </c>
      <c r="W99">
        <f t="shared" si="60"/>
        <v>0</v>
      </c>
      <c r="X99">
        <f t="shared" si="61"/>
        <v>0</v>
      </c>
      <c r="Y99">
        <f t="shared" si="62"/>
        <v>0</v>
      </c>
      <c r="Z99">
        <f t="shared" si="63"/>
        <v>0</v>
      </c>
      <c r="AA99">
        <f t="shared" si="64"/>
        <v>0</v>
      </c>
      <c r="AB99">
        <f t="shared" si="65"/>
        <v>0</v>
      </c>
      <c r="AC99">
        <f t="shared" si="66"/>
        <v>25</v>
      </c>
      <c r="AD99">
        <f t="shared" ref="AD99:AD130" si="75">$C99+$K99</f>
        <v>1</v>
      </c>
      <c r="AE99">
        <f t="shared" si="67"/>
        <v>0.85</v>
      </c>
      <c r="AF99">
        <f t="shared" si="68"/>
        <v>1</v>
      </c>
      <c r="AG99">
        <f t="shared" si="69"/>
        <v>0.67500000000000004</v>
      </c>
      <c r="AH99">
        <f t="shared" si="70"/>
        <v>7500000</v>
      </c>
      <c r="AI99" s="1">
        <f t="shared" si="71"/>
        <v>4733437.5</v>
      </c>
      <c r="AJ99" s="1">
        <f t="shared" si="72"/>
        <v>-2766562.5</v>
      </c>
      <c r="AK99" s="2">
        <f t="shared" si="73"/>
        <v>-36.887500000000003</v>
      </c>
      <c r="AL99">
        <f t="shared" si="74"/>
        <v>160</v>
      </c>
    </row>
    <row r="100" spans="1:38" x14ac:dyDescent="0.3">
      <c r="A100" t="s">
        <v>119</v>
      </c>
      <c r="B100" t="s">
        <v>19</v>
      </c>
      <c r="C100">
        <v>10</v>
      </c>
      <c r="D100">
        <v>116</v>
      </c>
      <c r="E100">
        <v>72</v>
      </c>
      <c r="F100">
        <v>5</v>
      </c>
      <c r="G100">
        <v>11</v>
      </c>
      <c r="H100">
        <v>6</v>
      </c>
      <c r="I100">
        <v>19.329999999999998</v>
      </c>
      <c r="J100">
        <v>161.11000000000001</v>
      </c>
      <c r="K100">
        <v>8</v>
      </c>
      <c r="L100">
        <v>81</v>
      </c>
      <c r="M100">
        <v>1</v>
      </c>
      <c r="N100">
        <v>156</v>
      </c>
      <c r="O100">
        <v>11.56</v>
      </c>
      <c r="P100">
        <v>156</v>
      </c>
      <c r="Q100" s="1">
        <v>20000000</v>
      </c>
      <c r="R100" s="1">
        <v>110000000</v>
      </c>
      <c r="S100">
        <v>11.6</v>
      </c>
      <c r="T100">
        <f t="shared" si="57"/>
        <v>0.15283267457180499</v>
      </c>
      <c r="U100">
        <f t="shared" si="58"/>
        <v>0.29656336299478364</v>
      </c>
      <c r="V100">
        <f t="shared" si="59"/>
        <v>0.40277500000000005</v>
      </c>
      <c r="W100">
        <f t="shared" si="60"/>
        <v>0.22924901185770749</v>
      </c>
      <c r="X100">
        <f t="shared" si="61"/>
        <v>26.65341954917789</v>
      </c>
      <c r="Y100">
        <f t="shared" si="62"/>
        <v>0.04</v>
      </c>
      <c r="Z100">
        <f t="shared" si="63"/>
        <v>0.61466666666666669</v>
      </c>
      <c r="AA100">
        <f t="shared" si="64"/>
        <v>0</v>
      </c>
      <c r="AB100">
        <f t="shared" si="65"/>
        <v>23.113333333333337</v>
      </c>
      <c r="AC100">
        <f t="shared" si="66"/>
        <v>25.94540230600898</v>
      </c>
      <c r="AD100">
        <f t="shared" si="75"/>
        <v>18</v>
      </c>
      <c r="AE100">
        <f t="shared" si="67"/>
        <v>1.1000000000000001</v>
      </c>
      <c r="AF100">
        <f t="shared" si="68"/>
        <v>1</v>
      </c>
      <c r="AG100">
        <f t="shared" si="69"/>
        <v>0.7594540230600898</v>
      </c>
      <c r="AH100">
        <f t="shared" si="70"/>
        <v>110000000</v>
      </c>
      <c r="AI100" s="1">
        <f t="shared" si="71"/>
        <v>101083330.46929796</v>
      </c>
      <c r="AJ100" s="1">
        <f t="shared" si="72"/>
        <v>-8916669.5307020396</v>
      </c>
      <c r="AK100" s="2">
        <f t="shared" si="73"/>
        <v>-8.1060632097291272</v>
      </c>
      <c r="AL100">
        <f t="shared" si="74"/>
        <v>51</v>
      </c>
    </row>
    <row r="101" spans="1:38" x14ac:dyDescent="0.3">
      <c r="A101" t="s">
        <v>120</v>
      </c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53</v>
      </c>
      <c r="M101">
        <v>2</v>
      </c>
      <c r="N101">
        <v>100</v>
      </c>
      <c r="O101">
        <v>11.32</v>
      </c>
      <c r="P101">
        <v>50</v>
      </c>
      <c r="Q101" s="1">
        <v>0</v>
      </c>
      <c r="R101" s="1">
        <v>110000000</v>
      </c>
      <c r="S101">
        <v>0</v>
      </c>
      <c r="T101">
        <f t="shared" si="57"/>
        <v>0</v>
      </c>
      <c r="U101">
        <f t="shared" si="58"/>
        <v>0</v>
      </c>
      <c r="V101">
        <f t="shared" si="59"/>
        <v>0</v>
      </c>
      <c r="W101">
        <f t="shared" si="60"/>
        <v>0</v>
      </c>
      <c r="X101">
        <f t="shared" si="61"/>
        <v>0</v>
      </c>
      <c r="Y101">
        <f t="shared" si="62"/>
        <v>0</v>
      </c>
      <c r="Z101">
        <f t="shared" si="63"/>
        <v>0</v>
      </c>
      <c r="AA101">
        <f t="shared" si="64"/>
        <v>0</v>
      </c>
      <c r="AB101">
        <f t="shared" si="65"/>
        <v>0</v>
      </c>
      <c r="AC101">
        <f t="shared" si="66"/>
        <v>25</v>
      </c>
      <c r="AD101">
        <f t="shared" si="75"/>
        <v>2</v>
      </c>
      <c r="AE101">
        <f t="shared" si="67"/>
        <v>0.85</v>
      </c>
      <c r="AF101">
        <f t="shared" si="68"/>
        <v>1</v>
      </c>
      <c r="AG101">
        <f t="shared" si="69"/>
        <v>0.67500000000000004</v>
      </c>
      <c r="AH101">
        <f t="shared" si="70"/>
        <v>110000000</v>
      </c>
      <c r="AI101" s="1">
        <f t="shared" si="71"/>
        <v>69423750</v>
      </c>
      <c r="AJ101" s="1">
        <f t="shared" si="72"/>
        <v>-40576250</v>
      </c>
      <c r="AK101" s="2">
        <f t="shared" si="73"/>
        <v>-36.887500000000003</v>
      </c>
      <c r="AL101">
        <f t="shared" si="74"/>
        <v>63</v>
      </c>
    </row>
    <row r="102" spans="1:38" x14ac:dyDescent="0.3">
      <c r="A102" t="s">
        <v>121</v>
      </c>
      <c r="B102" t="s">
        <v>19</v>
      </c>
      <c r="C102">
        <v>13</v>
      </c>
      <c r="D102">
        <v>627</v>
      </c>
      <c r="E102">
        <v>401</v>
      </c>
      <c r="F102">
        <v>56</v>
      </c>
      <c r="G102">
        <v>37</v>
      </c>
      <c r="H102">
        <v>13</v>
      </c>
      <c r="I102">
        <v>48.23</v>
      </c>
      <c r="J102">
        <v>156.36000000000001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20000000</v>
      </c>
      <c r="R102" s="1">
        <v>34000000</v>
      </c>
      <c r="S102">
        <v>48.23</v>
      </c>
      <c r="T102">
        <f t="shared" si="57"/>
        <v>0.82608695652173914</v>
      </c>
      <c r="U102">
        <f t="shared" si="58"/>
        <v>0.73995090518563966</v>
      </c>
      <c r="V102">
        <f t="shared" si="59"/>
        <v>0.39090000000000003</v>
      </c>
      <c r="W102">
        <f t="shared" si="60"/>
        <v>0.95316205533596832</v>
      </c>
      <c r="X102">
        <f t="shared" si="61"/>
        <v>72.117122432012536</v>
      </c>
      <c r="Y102">
        <f t="shared" si="62"/>
        <v>0</v>
      </c>
      <c r="Z102">
        <f t="shared" si="63"/>
        <v>0</v>
      </c>
      <c r="AA102">
        <f t="shared" si="64"/>
        <v>0</v>
      </c>
      <c r="AB102">
        <f t="shared" si="65"/>
        <v>0</v>
      </c>
      <c r="AC102">
        <f t="shared" si="66"/>
        <v>57.693697945610033</v>
      </c>
      <c r="AD102">
        <f t="shared" si="75"/>
        <v>13</v>
      </c>
      <c r="AE102">
        <f t="shared" si="67"/>
        <v>1.05</v>
      </c>
      <c r="AF102">
        <f t="shared" si="68"/>
        <v>1</v>
      </c>
      <c r="AG102">
        <f t="shared" si="69"/>
        <v>1.0769369794561003</v>
      </c>
      <c r="AH102">
        <f t="shared" si="70"/>
        <v>34000000</v>
      </c>
      <c r="AI102" s="1">
        <f t="shared" si="71"/>
        <v>42291315.183241069</v>
      </c>
      <c r="AJ102" s="1">
        <f t="shared" si="72"/>
        <v>8291315.1832410693</v>
      </c>
      <c r="AK102" s="2">
        <f t="shared" si="73"/>
        <v>24.386221127179617</v>
      </c>
      <c r="AL102">
        <f t="shared" si="74"/>
        <v>78</v>
      </c>
    </row>
    <row r="103" spans="1:38" x14ac:dyDescent="0.3">
      <c r="A103" t="s">
        <v>122</v>
      </c>
      <c r="B103" t="s">
        <v>19</v>
      </c>
      <c r="C103">
        <v>1</v>
      </c>
      <c r="D103">
        <v>1</v>
      </c>
      <c r="E103">
        <v>4</v>
      </c>
      <c r="F103">
        <v>0</v>
      </c>
      <c r="G103">
        <v>0</v>
      </c>
      <c r="H103">
        <v>1</v>
      </c>
      <c r="I103">
        <v>1</v>
      </c>
      <c r="J103">
        <v>25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3000000</v>
      </c>
      <c r="R103" s="1">
        <v>3000000</v>
      </c>
      <c r="S103">
        <v>1</v>
      </c>
      <c r="T103">
        <f t="shared" si="57"/>
        <v>0</v>
      </c>
      <c r="U103">
        <f t="shared" si="58"/>
        <v>0</v>
      </c>
      <c r="V103">
        <f t="shared" si="59"/>
        <v>0</v>
      </c>
      <c r="W103">
        <f t="shared" si="60"/>
        <v>0</v>
      </c>
      <c r="X103">
        <f t="shared" si="61"/>
        <v>0</v>
      </c>
      <c r="Y103">
        <f t="shared" si="62"/>
        <v>0</v>
      </c>
      <c r="Z103">
        <f t="shared" si="63"/>
        <v>0</v>
      </c>
      <c r="AA103">
        <f t="shared" si="64"/>
        <v>0</v>
      </c>
      <c r="AB103">
        <f t="shared" si="65"/>
        <v>0</v>
      </c>
      <c r="AC103">
        <f t="shared" si="66"/>
        <v>25</v>
      </c>
      <c r="AD103">
        <f t="shared" si="75"/>
        <v>1</v>
      </c>
      <c r="AE103">
        <f t="shared" si="67"/>
        <v>0.85</v>
      </c>
      <c r="AF103">
        <f t="shared" si="68"/>
        <v>1</v>
      </c>
      <c r="AG103">
        <f t="shared" si="69"/>
        <v>0.67500000000000004</v>
      </c>
      <c r="AH103">
        <f t="shared" si="70"/>
        <v>3000000</v>
      </c>
      <c r="AI103" s="1">
        <f t="shared" si="71"/>
        <v>3000000</v>
      </c>
      <c r="AJ103" s="1">
        <f t="shared" si="72"/>
        <v>0</v>
      </c>
      <c r="AK103" s="2">
        <f t="shared" si="73"/>
        <v>0</v>
      </c>
      <c r="AL103">
        <f t="shared" si="74"/>
        <v>179</v>
      </c>
    </row>
    <row r="104" spans="1:38" x14ac:dyDescent="0.3">
      <c r="A104" t="s">
        <v>123</v>
      </c>
      <c r="B104" t="s">
        <v>19</v>
      </c>
      <c r="C104">
        <v>13</v>
      </c>
      <c r="D104">
        <v>196</v>
      </c>
      <c r="E104">
        <v>154</v>
      </c>
      <c r="F104">
        <v>12</v>
      </c>
      <c r="G104">
        <v>12</v>
      </c>
      <c r="H104">
        <v>8</v>
      </c>
      <c r="I104">
        <v>24.5</v>
      </c>
      <c r="J104">
        <v>127.27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  <c r="R104" s="1">
        <v>40000000</v>
      </c>
      <c r="S104">
        <v>15.08</v>
      </c>
      <c r="T104">
        <f t="shared" si="57"/>
        <v>0.25823451910408435</v>
      </c>
      <c r="U104">
        <f t="shared" si="58"/>
        <v>0.3758821724455354</v>
      </c>
      <c r="V104">
        <f t="shared" si="59"/>
        <v>0.31817499999999999</v>
      </c>
      <c r="W104">
        <f t="shared" si="60"/>
        <v>0.29802371541501976</v>
      </c>
      <c r="X104">
        <f t="shared" si="61"/>
        <v>31.058939192561308</v>
      </c>
      <c r="Y104">
        <f t="shared" si="62"/>
        <v>0</v>
      </c>
      <c r="Z104">
        <f t="shared" si="63"/>
        <v>0</v>
      </c>
      <c r="AA104">
        <f t="shared" si="64"/>
        <v>0</v>
      </c>
      <c r="AB104">
        <f t="shared" si="65"/>
        <v>0</v>
      </c>
      <c r="AC104">
        <f t="shared" si="66"/>
        <v>24.847151354049046</v>
      </c>
      <c r="AD104">
        <f t="shared" si="75"/>
        <v>13</v>
      </c>
      <c r="AE104">
        <f t="shared" si="67"/>
        <v>1.05</v>
      </c>
      <c r="AF104">
        <f t="shared" si="68"/>
        <v>1</v>
      </c>
      <c r="AG104">
        <f t="shared" si="69"/>
        <v>0.74847151354049046</v>
      </c>
      <c r="AH104">
        <f t="shared" si="70"/>
        <v>40000000</v>
      </c>
      <c r="AI104" s="1">
        <f t="shared" si="71"/>
        <v>34579383.925570667</v>
      </c>
      <c r="AJ104" s="1">
        <f t="shared" si="72"/>
        <v>-5420616.0744293332</v>
      </c>
      <c r="AK104" s="2">
        <f t="shared" si="73"/>
        <v>-13.551540186073332</v>
      </c>
      <c r="AL104">
        <f t="shared" si="74"/>
        <v>91</v>
      </c>
    </row>
    <row r="105" spans="1:38" x14ac:dyDescent="0.3">
      <c r="A105" t="s">
        <v>124</v>
      </c>
      <c r="B105" t="s">
        <v>21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13</v>
      </c>
      <c r="M105">
        <v>1</v>
      </c>
      <c r="N105">
        <v>28</v>
      </c>
      <c r="O105">
        <v>12.92</v>
      </c>
      <c r="P105">
        <v>28</v>
      </c>
      <c r="Q105" s="1">
        <v>2000000</v>
      </c>
      <c r="R105" s="1">
        <v>20000000</v>
      </c>
      <c r="S105">
        <v>0</v>
      </c>
      <c r="T105">
        <f t="shared" si="57"/>
        <v>0</v>
      </c>
      <c r="U105">
        <f t="shared" si="58"/>
        <v>0</v>
      </c>
      <c r="V105">
        <f t="shared" si="59"/>
        <v>0</v>
      </c>
      <c r="W105">
        <f t="shared" si="60"/>
        <v>0</v>
      </c>
      <c r="X105">
        <f t="shared" si="61"/>
        <v>0</v>
      </c>
      <c r="Y105">
        <f t="shared" si="62"/>
        <v>0</v>
      </c>
      <c r="Z105">
        <f t="shared" si="63"/>
        <v>0</v>
      </c>
      <c r="AA105">
        <f t="shared" si="64"/>
        <v>0</v>
      </c>
      <c r="AB105">
        <f t="shared" si="65"/>
        <v>0</v>
      </c>
      <c r="AC105">
        <f t="shared" si="66"/>
        <v>25</v>
      </c>
      <c r="AD105">
        <f t="shared" si="75"/>
        <v>1</v>
      </c>
      <c r="AE105">
        <f t="shared" si="67"/>
        <v>0.85</v>
      </c>
      <c r="AF105">
        <f t="shared" si="68"/>
        <v>1</v>
      </c>
      <c r="AG105">
        <f t="shared" si="69"/>
        <v>0.67500000000000004</v>
      </c>
      <c r="AH105">
        <f t="shared" si="70"/>
        <v>20000000</v>
      </c>
      <c r="AI105" s="1">
        <f t="shared" si="71"/>
        <v>12622500.000000002</v>
      </c>
      <c r="AJ105" s="1">
        <f t="shared" si="72"/>
        <v>-7377499.9999999981</v>
      </c>
      <c r="AK105" s="2">
        <f t="shared" si="73"/>
        <v>-36.887499999999989</v>
      </c>
      <c r="AL105">
        <f t="shared" si="74"/>
        <v>127</v>
      </c>
    </row>
    <row r="106" spans="1:38" x14ac:dyDescent="0.3">
      <c r="A106" t="s">
        <v>125</v>
      </c>
      <c r="B106" t="s">
        <v>21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36</v>
      </c>
      <c r="M106">
        <v>1</v>
      </c>
      <c r="N106">
        <v>71</v>
      </c>
      <c r="O106">
        <v>11.83</v>
      </c>
      <c r="P106">
        <v>71</v>
      </c>
      <c r="Q106" s="1">
        <v>3000000</v>
      </c>
      <c r="R106" s="1">
        <v>3000000</v>
      </c>
      <c r="S106">
        <v>0</v>
      </c>
      <c r="T106">
        <f t="shared" si="57"/>
        <v>0</v>
      </c>
      <c r="U106">
        <f t="shared" si="58"/>
        <v>0</v>
      </c>
      <c r="V106">
        <f t="shared" si="59"/>
        <v>0</v>
      </c>
      <c r="W106">
        <f t="shared" si="60"/>
        <v>0</v>
      </c>
      <c r="X106">
        <f t="shared" si="61"/>
        <v>0</v>
      </c>
      <c r="Y106">
        <f t="shared" si="62"/>
        <v>0</v>
      </c>
      <c r="Z106">
        <f t="shared" si="63"/>
        <v>0</v>
      </c>
      <c r="AA106">
        <f t="shared" si="64"/>
        <v>0</v>
      </c>
      <c r="AB106">
        <f t="shared" si="65"/>
        <v>0</v>
      </c>
      <c r="AC106">
        <f t="shared" si="66"/>
        <v>25</v>
      </c>
      <c r="AD106">
        <f t="shared" si="75"/>
        <v>2</v>
      </c>
      <c r="AE106">
        <f t="shared" si="67"/>
        <v>0.85</v>
      </c>
      <c r="AF106">
        <f t="shared" si="68"/>
        <v>1</v>
      </c>
      <c r="AG106">
        <f t="shared" si="69"/>
        <v>0.67500000000000004</v>
      </c>
      <c r="AH106">
        <f t="shared" si="70"/>
        <v>3000000</v>
      </c>
      <c r="AI106" s="1">
        <f t="shared" si="71"/>
        <v>3000000</v>
      </c>
      <c r="AJ106" s="1">
        <f t="shared" si="72"/>
        <v>0</v>
      </c>
      <c r="AK106" s="2">
        <f t="shared" si="73"/>
        <v>0</v>
      </c>
      <c r="AL106">
        <f t="shared" si="74"/>
        <v>179</v>
      </c>
    </row>
    <row r="107" spans="1:38" x14ac:dyDescent="0.3">
      <c r="A107" t="s">
        <v>126</v>
      </c>
      <c r="B107" t="s">
        <v>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11</v>
      </c>
      <c r="L107">
        <v>227</v>
      </c>
      <c r="M107">
        <v>11</v>
      </c>
      <c r="N107">
        <v>362</v>
      </c>
      <c r="O107">
        <v>9.57</v>
      </c>
      <c r="P107">
        <v>32.909999999999997</v>
      </c>
      <c r="Q107" s="1">
        <v>20000000</v>
      </c>
      <c r="R107" s="1">
        <v>80000000</v>
      </c>
      <c r="S107">
        <v>0</v>
      </c>
      <c r="T107">
        <f t="shared" si="57"/>
        <v>0</v>
      </c>
      <c r="U107">
        <f t="shared" si="58"/>
        <v>0</v>
      </c>
      <c r="V107">
        <f t="shared" si="59"/>
        <v>0</v>
      </c>
      <c r="W107">
        <f t="shared" si="60"/>
        <v>0</v>
      </c>
      <c r="X107">
        <f t="shared" si="61"/>
        <v>0</v>
      </c>
      <c r="Y107">
        <f t="shared" si="62"/>
        <v>0.44</v>
      </c>
      <c r="Z107">
        <f t="shared" si="63"/>
        <v>0.68100000000000005</v>
      </c>
      <c r="AA107">
        <f t="shared" si="64"/>
        <v>0.78903846153846158</v>
      </c>
      <c r="AB107">
        <f t="shared" si="65"/>
        <v>61.160961538461542</v>
      </c>
      <c r="AC107">
        <f t="shared" si="66"/>
        <v>25</v>
      </c>
      <c r="AD107">
        <f t="shared" si="75"/>
        <v>11</v>
      </c>
      <c r="AE107">
        <f t="shared" si="67"/>
        <v>1.05</v>
      </c>
      <c r="AF107">
        <f t="shared" si="68"/>
        <v>1</v>
      </c>
      <c r="AG107">
        <f t="shared" si="69"/>
        <v>0.75</v>
      </c>
      <c r="AH107">
        <f t="shared" si="70"/>
        <v>80000000</v>
      </c>
      <c r="AI107" s="1">
        <f t="shared" si="71"/>
        <v>69300000</v>
      </c>
      <c r="AJ107" s="1">
        <f t="shared" si="72"/>
        <v>-10700000</v>
      </c>
      <c r="AK107" s="2">
        <f t="shared" si="73"/>
        <v>-13.375</v>
      </c>
      <c r="AL107">
        <f t="shared" si="74"/>
        <v>64</v>
      </c>
    </row>
    <row r="108" spans="1:38" x14ac:dyDescent="0.3">
      <c r="A108" t="s">
        <v>127</v>
      </c>
      <c r="B108" t="s">
        <v>31</v>
      </c>
      <c r="C108">
        <v>1</v>
      </c>
      <c r="D108">
        <v>0</v>
      </c>
      <c r="E108">
        <v>3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12</v>
      </c>
      <c r="M108">
        <v>1</v>
      </c>
      <c r="N108">
        <v>27</v>
      </c>
      <c r="O108">
        <v>13.5</v>
      </c>
      <c r="P108">
        <v>27</v>
      </c>
      <c r="Q108" s="1">
        <v>3000000</v>
      </c>
      <c r="R108" s="1">
        <v>3000000</v>
      </c>
      <c r="S108">
        <v>0</v>
      </c>
      <c r="T108">
        <f t="shared" si="57"/>
        <v>0</v>
      </c>
      <c r="U108">
        <f t="shared" si="58"/>
        <v>0</v>
      </c>
      <c r="V108">
        <f t="shared" si="59"/>
        <v>0</v>
      </c>
      <c r="W108">
        <f t="shared" si="60"/>
        <v>0</v>
      </c>
      <c r="X108">
        <f t="shared" si="61"/>
        <v>0</v>
      </c>
      <c r="Y108">
        <f t="shared" si="62"/>
        <v>0</v>
      </c>
      <c r="Z108">
        <f t="shared" si="63"/>
        <v>0</v>
      </c>
      <c r="AA108">
        <f t="shared" si="64"/>
        <v>0</v>
      </c>
      <c r="AB108">
        <f t="shared" si="65"/>
        <v>0</v>
      </c>
      <c r="AC108">
        <f t="shared" si="66"/>
        <v>25</v>
      </c>
      <c r="AD108">
        <f t="shared" si="75"/>
        <v>2</v>
      </c>
      <c r="AE108">
        <f t="shared" si="67"/>
        <v>0.85</v>
      </c>
      <c r="AF108">
        <f t="shared" si="68"/>
        <v>1.1499999999999999</v>
      </c>
      <c r="AG108">
        <f t="shared" si="69"/>
        <v>0.67500000000000004</v>
      </c>
      <c r="AH108">
        <f t="shared" si="70"/>
        <v>3000000</v>
      </c>
      <c r="AI108" s="1">
        <f t="shared" si="71"/>
        <v>3000000</v>
      </c>
      <c r="AJ108" s="1">
        <f t="shared" si="72"/>
        <v>0</v>
      </c>
      <c r="AK108" s="2">
        <f t="shared" si="73"/>
        <v>0</v>
      </c>
      <c r="AL108">
        <f t="shared" si="74"/>
        <v>179</v>
      </c>
    </row>
    <row r="109" spans="1:38" x14ac:dyDescent="0.3">
      <c r="A109" t="s">
        <v>128</v>
      </c>
      <c r="B109" t="s">
        <v>21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2</v>
      </c>
      <c r="L109">
        <v>42</v>
      </c>
      <c r="M109">
        <v>1</v>
      </c>
      <c r="N109">
        <v>54</v>
      </c>
      <c r="O109">
        <v>7.71</v>
      </c>
      <c r="P109">
        <v>54</v>
      </c>
      <c r="Q109" s="1">
        <v>0</v>
      </c>
      <c r="R109" s="1">
        <v>60000000</v>
      </c>
      <c r="S109">
        <v>0</v>
      </c>
      <c r="T109">
        <f t="shared" si="57"/>
        <v>0</v>
      </c>
      <c r="U109">
        <f t="shared" si="58"/>
        <v>0</v>
      </c>
      <c r="V109">
        <f t="shared" si="59"/>
        <v>0</v>
      </c>
      <c r="W109">
        <f t="shared" si="60"/>
        <v>0</v>
      </c>
      <c r="X109">
        <f t="shared" si="61"/>
        <v>0</v>
      </c>
      <c r="Y109">
        <f t="shared" si="62"/>
        <v>0</v>
      </c>
      <c r="Z109">
        <f t="shared" si="63"/>
        <v>0</v>
      </c>
      <c r="AA109">
        <f t="shared" si="64"/>
        <v>0</v>
      </c>
      <c r="AB109">
        <f t="shared" si="65"/>
        <v>0</v>
      </c>
      <c r="AC109">
        <f t="shared" si="66"/>
        <v>25</v>
      </c>
      <c r="AD109">
        <f t="shared" si="75"/>
        <v>3</v>
      </c>
      <c r="AE109">
        <f t="shared" si="67"/>
        <v>1</v>
      </c>
      <c r="AF109">
        <f t="shared" si="68"/>
        <v>1</v>
      </c>
      <c r="AG109">
        <f t="shared" si="69"/>
        <v>0.75</v>
      </c>
      <c r="AH109">
        <f t="shared" si="70"/>
        <v>60000000</v>
      </c>
      <c r="AI109" s="1">
        <f t="shared" si="71"/>
        <v>49500000.000000007</v>
      </c>
      <c r="AJ109" s="1">
        <f t="shared" si="72"/>
        <v>-10499999.999999993</v>
      </c>
      <c r="AK109" s="2">
        <f t="shared" si="73"/>
        <v>-17.499999999999989</v>
      </c>
      <c r="AL109">
        <f t="shared" si="74"/>
        <v>73</v>
      </c>
    </row>
    <row r="110" spans="1:38" x14ac:dyDescent="0.3">
      <c r="A110" t="s">
        <v>129</v>
      </c>
      <c r="B110" t="s">
        <v>19</v>
      </c>
      <c r="C110">
        <v>14</v>
      </c>
      <c r="D110">
        <v>524</v>
      </c>
      <c r="E110">
        <v>290</v>
      </c>
      <c r="F110">
        <v>45</v>
      </c>
      <c r="G110">
        <v>40</v>
      </c>
      <c r="H110">
        <v>12</v>
      </c>
      <c r="I110">
        <v>43.67</v>
      </c>
      <c r="J110">
        <v>180.69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  <c r="R110" s="1">
        <v>210000000</v>
      </c>
      <c r="S110">
        <v>37.43</v>
      </c>
      <c r="T110">
        <f t="shared" si="57"/>
        <v>0.69038208168642956</v>
      </c>
      <c r="U110">
        <f t="shared" si="58"/>
        <v>0.66999079472230738</v>
      </c>
      <c r="V110">
        <f t="shared" si="59"/>
        <v>0.45172499999999999</v>
      </c>
      <c r="W110">
        <f t="shared" si="60"/>
        <v>0.73972332015810272</v>
      </c>
      <c r="X110">
        <f t="shared" si="61"/>
        <v>63.548823721812632</v>
      </c>
      <c r="Y110">
        <f t="shared" si="62"/>
        <v>0</v>
      </c>
      <c r="Z110">
        <f t="shared" si="63"/>
        <v>0</v>
      </c>
      <c r="AA110">
        <f t="shared" si="64"/>
        <v>0</v>
      </c>
      <c r="AB110">
        <f t="shared" si="65"/>
        <v>0</v>
      </c>
      <c r="AC110">
        <f t="shared" si="66"/>
        <v>50.839058977450108</v>
      </c>
      <c r="AD110">
        <f t="shared" si="75"/>
        <v>14</v>
      </c>
      <c r="AE110">
        <f t="shared" si="67"/>
        <v>1.05</v>
      </c>
      <c r="AF110">
        <f t="shared" si="68"/>
        <v>1</v>
      </c>
      <c r="AG110">
        <f t="shared" si="69"/>
        <v>1.0083905897745011</v>
      </c>
      <c r="AH110">
        <f t="shared" si="70"/>
        <v>210000000</v>
      </c>
      <c r="AI110" s="1">
        <f t="shared" si="71"/>
        <v>244585137.54980528</v>
      </c>
      <c r="AJ110" s="1">
        <f t="shared" si="72"/>
        <v>34585137.549805284</v>
      </c>
      <c r="AK110" s="2">
        <f t="shared" si="73"/>
        <v>16.469113118954898</v>
      </c>
      <c r="AL110">
        <f t="shared" si="74"/>
        <v>5</v>
      </c>
    </row>
    <row r="111" spans="1:38" x14ac:dyDescent="0.3">
      <c r="A111" t="s">
        <v>130</v>
      </c>
      <c r="B111" t="s">
        <v>19</v>
      </c>
      <c r="C111">
        <v>11</v>
      </c>
      <c r="D111">
        <v>217</v>
      </c>
      <c r="E111">
        <v>141</v>
      </c>
      <c r="F111">
        <v>27</v>
      </c>
      <c r="G111">
        <v>9</v>
      </c>
      <c r="H111">
        <v>10</v>
      </c>
      <c r="I111">
        <v>21.7</v>
      </c>
      <c r="J111">
        <v>153.9</v>
      </c>
      <c r="K111">
        <v>2</v>
      </c>
      <c r="L111">
        <v>12</v>
      </c>
      <c r="M111">
        <v>0</v>
      </c>
      <c r="N111">
        <v>18</v>
      </c>
      <c r="O111">
        <v>9</v>
      </c>
      <c r="P111">
        <v>0</v>
      </c>
      <c r="Q111" s="1">
        <v>15000000</v>
      </c>
      <c r="R111" s="1">
        <v>42000000</v>
      </c>
      <c r="S111">
        <v>19.73</v>
      </c>
      <c r="T111">
        <f t="shared" si="57"/>
        <v>0.28590250329380762</v>
      </c>
      <c r="U111">
        <f t="shared" si="58"/>
        <v>0.33292420988033133</v>
      </c>
      <c r="V111">
        <f t="shared" si="59"/>
        <v>0.38475000000000004</v>
      </c>
      <c r="W111">
        <f t="shared" si="60"/>
        <v>0.38992094861660082</v>
      </c>
      <c r="X111">
        <f t="shared" si="61"/>
        <v>34.317349318154527</v>
      </c>
      <c r="Y111">
        <f t="shared" si="62"/>
        <v>0</v>
      </c>
      <c r="Z111">
        <f t="shared" si="63"/>
        <v>0</v>
      </c>
      <c r="AA111">
        <f t="shared" si="64"/>
        <v>0</v>
      </c>
      <c r="AB111">
        <f t="shared" si="65"/>
        <v>0</v>
      </c>
      <c r="AC111">
        <f t="shared" si="66"/>
        <v>27.453879454523623</v>
      </c>
      <c r="AD111">
        <f t="shared" si="75"/>
        <v>13</v>
      </c>
      <c r="AE111">
        <f t="shared" si="67"/>
        <v>1.05</v>
      </c>
      <c r="AF111">
        <f t="shared" si="68"/>
        <v>1</v>
      </c>
      <c r="AG111">
        <f t="shared" si="69"/>
        <v>0.77453879454523622</v>
      </c>
      <c r="AH111">
        <f t="shared" si="70"/>
        <v>42000000</v>
      </c>
      <c r="AI111" s="1">
        <f t="shared" si="71"/>
        <v>37572876.923389412</v>
      </c>
      <c r="AJ111" s="1">
        <f t="shared" si="72"/>
        <v>-4427123.0766105875</v>
      </c>
      <c r="AK111" s="2">
        <f t="shared" si="73"/>
        <v>-10.540769230025209</v>
      </c>
      <c r="AL111">
        <f t="shared" si="74"/>
        <v>85</v>
      </c>
    </row>
    <row r="112" spans="1:38" x14ac:dyDescent="0.3">
      <c r="A112" t="s">
        <v>131</v>
      </c>
      <c r="B112" t="s">
        <v>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26</v>
      </c>
      <c r="M112">
        <v>1</v>
      </c>
      <c r="N112">
        <v>30</v>
      </c>
      <c r="O112">
        <v>6.92</v>
      </c>
      <c r="P112">
        <v>30</v>
      </c>
      <c r="Q112" s="1">
        <v>7500000</v>
      </c>
      <c r="R112" s="1">
        <v>16000000</v>
      </c>
      <c r="S112">
        <v>0</v>
      </c>
      <c r="T112">
        <f t="shared" si="57"/>
        <v>0</v>
      </c>
      <c r="U112">
        <f t="shared" si="58"/>
        <v>0</v>
      </c>
      <c r="V112">
        <f t="shared" si="59"/>
        <v>0</v>
      </c>
      <c r="W112">
        <f t="shared" si="60"/>
        <v>0</v>
      </c>
      <c r="X112">
        <f t="shared" si="61"/>
        <v>0</v>
      </c>
      <c r="Y112">
        <f t="shared" si="62"/>
        <v>0</v>
      </c>
      <c r="Z112">
        <f t="shared" si="63"/>
        <v>0</v>
      </c>
      <c r="AA112">
        <f t="shared" si="64"/>
        <v>0</v>
      </c>
      <c r="AB112">
        <f t="shared" si="65"/>
        <v>0</v>
      </c>
      <c r="AC112">
        <f t="shared" si="66"/>
        <v>25</v>
      </c>
      <c r="AD112">
        <f t="shared" si="75"/>
        <v>1</v>
      </c>
      <c r="AE112">
        <f t="shared" si="67"/>
        <v>0.85</v>
      </c>
      <c r="AF112">
        <f t="shared" si="68"/>
        <v>1</v>
      </c>
      <c r="AG112">
        <f t="shared" si="69"/>
        <v>0.67500000000000004</v>
      </c>
      <c r="AH112">
        <f t="shared" si="70"/>
        <v>16000000</v>
      </c>
      <c r="AI112" s="1">
        <f t="shared" si="71"/>
        <v>10098000</v>
      </c>
      <c r="AJ112" s="1">
        <f t="shared" si="72"/>
        <v>-5902000</v>
      </c>
      <c r="AK112" s="2">
        <f t="shared" si="73"/>
        <v>-36.887500000000003</v>
      </c>
      <c r="AL112">
        <f t="shared" si="74"/>
        <v>135</v>
      </c>
    </row>
    <row r="113" spans="1:38" x14ac:dyDescent="0.3">
      <c r="A113" t="s">
        <v>132</v>
      </c>
      <c r="B113" t="s">
        <v>19</v>
      </c>
      <c r="C113">
        <v>14</v>
      </c>
      <c r="D113">
        <v>353</v>
      </c>
      <c r="E113">
        <v>245</v>
      </c>
      <c r="F113">
        <v>27</v>
      </c>
      <c r="G113">
        <v>21</v>
      </c>
      <c r="H113">
        <v>11</v>
      </c>
      <c r="I113">
        <v>32.090000000000003</v>
      </c>
      <c r="J113">
        <v>144.08000000000001</v>
      </c>
      <c r="K113">
        <v>1</v>
      </c>
      <c r="L113">
        <v>5</v>
      </c>
      <c r="M113">
        <v>0</v>
      </c>
      <c r="N113">
        <v>9</v>
      </c>
      <c r="O113">
        <v>10.8</v>
      </c>
      <c r="P113">
        <v>0</v>
      </c>
      <c r="Q113" s="1">
        <v>3000000</v>
      </c>
      <c r="R113" s="1">
        <v>42000000</v>
      </c>
      <c r="S113">
        <v>25.21</v>
      </c>
      <c r="T113">
        <f t="shared" si="57"/>
        <v>0.46508563899868249</v>
      </c>
      <c r="U113">
        <f t="shared" si="58"/>
        <v>0.49232893525621357</v>
      </c>
      <c r="V113">
        <f t="shared" si="59"/>
        <v>0.36020000000000002</v>
      </c>
      <c r="W113">
        <f t="shared" si="60"/>
        <v>0.4982213438735178</v>
      </c>
      <c r="X113">
        <f t="shared" si="61"/>
        <v>45.230219428836165</v>
      </c>
      <c r="Y113">
        <f t="shared" si="62"/>
        <v>0</v>
      </c>
      <c r="Z113">
        <f t="shared" si="63"/>
        <v>0</v>
      </c>
      <c r="AA113">
        <f t="shared" si="64"/>
        <v>0</v>
      </c>
      <c r="AB113">
        <f t="shared" si="65"/>
        <v>0</v>
      </c>
      <c r="AC113">
        <f t="shared" si="66"/>
        <v>36.184175543068932</v>
      </c>
      <c r="AD113">
        <f t="shared" si="75"/>
        <v>15</v>
      </c>
      <c r="AE113">
        <f t="shared" si="67"/>
        <v>1.1000000000000001</v>
      </c>
      <c r="AF113">
        <f t="shared" si="68"/>
        <v>1</v>
      </c>
      <c r="AG113">
        <f t="shared" si="69"/>
        <v>0.8618417554306893</v>
      </c>
      <c r="AH113">
        <f t="shared" si="70"/>
        <v>42000000</v>
      </c>
      <c r="AI113" s="1">
        <f t="shared" si="71"/>
        <v>43798798.010987639</v>
      </c>
      <c r="AJ113" s="1">
        <f t="shared" si="72"/>
        <v>1798798.0109876394</v>
      </c>
      <c r="AK113" s="2">
        <f t="shared" si="73"/>
        <v>4.2828524071134275</v>
      </c>
      <c r="AL113">
        <f t="shared" si="74"/>
        <v>76</v>
      </c>
    </row>
    <row r="114" spans="1:38" x14ac:dyDescent="0.3">
      <c r="A114" t="s">
        <v>133</v>
      </c>
      <c r="B114" t="s">
        <v>19</v>
      </c>
      <c r="C114">
        <v>12</v>
      </c>
      <c r="D114">
        <v>252</v>
      </c>
      <c r="E114">
        <v>142</v>
      </c>
      <c r="F114">
        <v>25</v>
      </c>
      <c r="G114">
        <v>13</v>
      </c>
      <c r="H114">
        <v>8</v>
      </c>
      <c r="I114">
        <v>31.5</v>
      </c>
      <c r="J114">
        <v>177.46</v>
      </c>
      <c r="K114">
        <v>2</v>
      </c>
      <c r="L114">
        <v>24</v>
      </c>
      <c r="M114">
        <v>0</v>
      </c>
      <c r="N114">
        <v>21</v>
      </c>
      <c r="O114">
        <v>5.25</v>
      </c>
      <c r="P114">
        <v>0</v>
      </c>
      <c r="Q114" s="1">
        <v>3000000</v>
      </c>
      <c r="R114" s="1">
        <v>52500000</v>
      </c>
      <c r="S114">
        <v>21</v>
      </c>
      <c r="T114">
        <f t="shared" si="57"/>
        <v>0.33201581027667987</v>
      </c>
      <c r="U114">
        <f t="shared" si="58"/>
        <v>0.48327707885854554</v>
      </c>
      <c r="V114">
        <f t="shared" si="59"/>
        <v>0.44365000000000004</v>
      </c>
      <c r="W114">
        <f t="shared" si="60"/>
        <v>0.41501976284584979</v>
      </c>
      <c r="X114">
        <f t="shared" si="61"/>
        <v>41.434046536681038</v>
      </c>
      <c r="Y114">
        <f t="shared" si="62"/>
        <v>0</v>
      </c>
      <c r="Z114">
        <f t="shared" si="63"/>
        <v>0</v>
      </c>
      <c r="AA114">
        <f t="shared" si="64"/>
        <v>0</v>
      </c>
      <c r="AB114">
        <f t="shared" si="65"/>
        <v>0</v>
      </c>
      <c r="AC114">
        <f t="shared" si="66"/>
        <v>33.147237229344832</v>
      </c>
      <c r="AD114">
        <f t="shared" si="75"/>
        <v>14</v>
      </c>
      <c r="AE114">
        <f t="shared" si="67"/>
        <v>1.05</v>
      </c>
      <c r="AF114">
        <f t="shared" si="68"/>
        <v>1</v>
      </c>
      <c r="AG114">
        <f t="shared" si="69"/>
        <v>0.83147237229344828</v>
      </c>
      <c r="AH114">
        <f t="shared" si="70"/>
        <v>52500000</v>
      </c>
      <c r="AI114" s="1">
        <f t="shared" si="71"/>
        <v>50418405.974943981</v>
      </c>
      <c r="AJ114" s="1">
        <f t="shared" si="72"/>
        <v>-2081594.0250560194</v>
      </c>
      <c r="AK114" s="2">
        <f t="shared" si="73"/>
        <v>-3.964941000106704</v>
      </c>
      <c r="AL114">
        <f t="shared" si="74"/>
        <v>72</v>
      </c>
    </row>
    <row r="115" spans="1:38" x14ac:dyDescent="0.3">
      <c r="A115" t="s">
        <v>134</v>
      </c>
      <c r="B115" t="s">
        <v>19</v>
      </c>
      <c r="C115">
        <v>11</v>
      </c>
      <c r="D115">
        <v>182</v>
      </c>
      <c r="E115">
        <v>161</v>
      </c>
      <c r="F115">
        <v>16</v>
      </c>
      <c r="G115">
        <v>4</v>
      </c>
      <c r="H115">
        <v>8</v>
      </c>
      <c r="I115">
        <v>22.75</v>
      </c>
      <c r="J115">
        <v>113.04</v>
      </c>
      <c r="K115">
        <v>3</v>
      </c>
      <c r="L115">
        <v>34</v>
      </c>
      <c r="M115">
        <v>2</v>
      </c>
      <c r="N115">
        <v>47</v>
      </c>
      <c r="O115">
        <v>8.2899999999999991</v>
      </c>
      <c r="P115">
        <v>23.5</v>
      </c>
      <c r="Q115" s="1">
        <v>0</v>
      </c>
      <c r="R115" s="1">
        <v>60000000</v>
      </c>
      <c r="S115">
        <v>16.55</v>
      </c>
      <c r="T115">
        <f t="shared" si="57"/>
        <v>0.23978919631093545</v>
      </c>
      <c r="U115">
        <f t="shared" si="58"/>
        <v>0.34903344584228285</v>
      </c>
      <c r="V115">
        <f t="shared" si="59"/>
        <v>0.28260000000000002</v>
      </c>
      <c r="W115">
        <f t="shared" si="60"/>
        <v>0.32707509881422925</v>
      </c>
      <c r="X115">
        <f t="shared" si="61"/>
        <v>29.526014011669723</v>
      </c>
      <c r="Y115">
        <f t="shared" si="62"/>
        <v>0.08</v>
      </c>
      <c r="Z115">
        <f t="shared" si="63"/>
        <v>0.72366666666666668</v>
      </c>
      <c r="AA115">
        <f t="shared" si="64"/>
        <v>0.84935897435897434</v>
      </c>
      <c r="AB115">
        <f t="shared" si="65"/>
        <v>49.762307692307687</v>
      </c>
      <c r="AC115">
        <f t="shared" si="66"/>
        <v>33.573272747797319</v>
      </c>
      <c r="AD115">
        <f t="shared" si="75"/>
        <v>14</v>
      </c>
      <c r="AE115">
        <f t="shared" si="67"/>
        <v>1.05</v>
      </c>
      <c r="AF115">
        <f t="shared" si="68"/>
        <v>1</v>
      </c>
      <c r="AG115">
        <f t="shared" si="69"/>
        <v>0.83573272747797323</v>
      </c>
      <c r="AH115">
        <f t="shared" si="70"/>
        <v>60000000</v>
      </c>
      <c r="AI115" s="1">
        <f t="shared" si="71"/>
        <v>57916278.014223546</v>
      </c>
      <c r="AJ115" s="1">
        <f t="shared" si="72"/>
        <v>-2083721.9857764542</v>
      </c>
      <c r="AK115" s="2">
        <f t="shared" si="73"/>
        <v>-3.4728699762940907</v>
      </c>
      <c r="AL115">
        <f t="shared" si="74"/>
        <v>69</v>
      </c>
    </row>
    <row r="116" spans="1:38" x14ac:dyDescent="0.3">
      <c r="A116" t="s">
        <v>135</v>
      </c>
      <c r="B116" t="s">
        <v>21</v>
      </c>
      <c r="C116">
        <v>6</v>
      </c>
      <c r="D116">
        <v>7</v>
      </c>
      <c r="E116">
        <v>17</v>
      </c>
      <c r="F116">
        <v>0</v>
      </c>
      <c r="G116">
        <v>0</v>
      </c>
      <c r="H116">
        <v>4</v>
      </c>
      <c r="I116">
        <v>1.75</v>
      </c>
      <c r="J116">
        <v>41.18</v>
      </c>
      <c r="K116">
        <v>14</v>
      </c>
      <c r="L116">
        <v>314</v>
      </c>
      <c r="M116">
        <v>24</v>
      </c>
      <c r="N116">
        <v>416</v>
      </c>
      <c r="O116">
        <v>7.95</v>
      </c>
      <c r="P116">
        <v>17.329999999999998</v>
      </c>
      <c r="Q116" s="1">
        <v>20000000</v>
      </c>
      <c r="R116" s="1">
        <v>100000000</v>
      </c>
      <c r="S116">
        <v>1.17</v>
      </c>
      <c r="T116">
        <f t="shared" si="57"/>
        <v>9.22266139657444E-3</v>
      </c>
      <c r="U116">
        <f t="shared" si="58"/>
        <v>2.6848726603252528E-2</v>
      </c>
      <c r="V116">
        <f t="shared" si="59"/>
        <v>0.10295</v>
      </c>
      <c r="W116">
        <f t="shared" si="60"/>
        <v>2.3122529644268773E-2</v>
      </c>
      <c r="X116">
        <f t="shared" si="61"/>
        <v>3.984098599863922</v>
      </c>
      <c r="Y116">
        <f t="shared" si="62"/>
        <v>0.96</v>
      </c>
      <c r="Z116">
        <f t="shared" si="63"/>
        <v>0.73499999999999999</v>
      </c>
      <c r="AA116">
        <f t="shared" si="64"/>
        <v>0.88891025641025645</v>
      </c>
      <c r="AB116">
        <f t="shared" si="65"/>
        <v>86.347756410256409</v>
      </c>
      <c r="AC116">
        <f t="shared" si="66"/>
        <v>69.875024848177915</v>
      </c>
      <c r="AD116">
        <f t="shared" si="75"/>
        <v>20</v>
      </c>
      <c r="AE116">
        <f t="shared" si="67"/>
        <v>1.1000000000000001</v>
      </c>
      <c r="AF116">
        <f t="shared" si="68"/>
        <v>1</v>
      </c>
      <c r="AG116">
        <f t="shared" si="69"/>
        <v>1.1987502484817791</v>
      </c>
      <c r="AH116">
        <f t="shared" si="70"/>
        <v>100000000</v>
      </c>
      <c r="AI116" s="1">
        <f t="shared" si="71"/>
        <v>145048780.0662953</v>
      </c>
      <c r="AJ116" s="1">
        <f t="shared" si="72"/>
        <v>45048780.066295296</v>
      </c>
      <c r="AK116" s="2">
        <f t="shared" si="73"/>
        <v>45.048780066295294</v>
      </c>
      <c r="AL116">
        <f t="shared" si="74"/>
        <v>28</v>
      </c>
    </row>
    <row r="117" spans="1:38" x14ac:dyDescent="0.3">
      <c r="A117" t="s">
        <v>136</v>
      </c>
      <c r="B117" t="s">
        <v>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25</v>
      </c>
      <c r="M117">
        <v>1</v>
      </c>
      <c r="N117">
        <v>39</v>
      </c>
      <c r="O117">
        <v>9.36</v>
      </c>
      <c r="P117">
        <v>39</v>
      </c>
      <c r="Q117" s="1">
        <v>12500000</v>
      </c>
      <c r="R117" s="1">
        <v>20000000</v>
      </c>
      <c r="S117">
        <v>0</v>
      </c>
      <c r="T117">
        <f t="shared" si="57"/>
        <v>0</v>
      </c>
      <c r="U117">
        <f t="shared" si="58"/>
        <v>0</v>
      </c>
      <c r="V117">
        <f t="shared" si="59"/>
        <v>0</v>
      </c>
      <c r="W117">
        <f t="shared" si="60"/>
        <v>0</v>
      </c>
      <c r="X117">
        <f t="shared" si="61"/>
        <v>0</v>
      </c>
      <c r="Y117">
        <f t="shared" si="62"/>
        <v>0</v>
      </c>
      <c r="Z117">
        <f t="shared" si="63"/>
        <v>0</v>
      </c>
      <c r="AA117">
        <f t="shared" si="64"/>
        <v>0</v>
      </c>
      <c r="AB117">
        <f t="shared" si="65"/>
        <v>0</v>
      </c>
      <c r="AC117">
        <f t="shared" si="66"/>
        <v>25</v>
      </c>
      <c r="AD117">
        <f t="shared" si="75"/>
        <v>1</v>
      </c>
      <c r="AE117">
        <f t="shared" si="67"/>
        <v>0.85</v>
      </c>
      <c r="AF117">
        <f t="shared" si="68"/>
        <v>1</v>
      </c>
      <c r="AG117">
        <f t="shared" si="69"/>
        <v>0.67500000000000004</v>
      </c>
      <c r="AH117">
        <f t="shared" si="70"/>
        <v>20000000</v>
      </c>
      <c r="AI117" s="1">
        <f t="shared" si="71"/>
        <v>12622500.000000002</v>
      </c>
      <c r="AJ117" s="1">
        <f t="shared" si="72"/>
        <v>-7377499.9999999981</v>
      </c>
      <c r="AK117" s="2">
        <f t="shared" si="73"/>
        <v>-36.887499999999989</v>
      </c>
      <c r="AL117">
        <f t="shared" si="74"/>
        <v>127</v>
      </c>
    </row>
    <row r="118" spans="1:38" x14ac:dyDescent="0.3">
      <c r="A118" t="s">
        <v>137</v>
      </c>
      <c r="B118" t="s">
        <v>19</v>
      </c>
      <c r="C118">
        <v>17</v>
      </c>
      <c r="D118">
        <v>571</v>
      </c>
      <c r="E118">
        <v>358</v>
      </c>
      <c r="F118">
        <v>59</v>
      </c>
      <c r="G118">
        <v>29</v>
      </c>
      <c r="H118">
        <v>16</v>
      </c>
      <c r="I118">
        <v>35.69</v>
      </c>
      <c r="J118">
        <v>159.5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  <c r="R118" s="1">
        <v>60000000</v>
      </c>
      <c r="S118">
        <v>33.590000000000003</v>
      </c>
      <c r="T118">
        <f t="shared" si="57"/>
        <v>0.75230566534914356</v>
      </c>
      <c r="U118">
        <f t="shared" si="58"/>
        <v>0.54756060141147578</v>
      </c>
      <c r="V118">
        <f t="shared" si="59"/>
        <v>0.39874999999999999</v>
      </c>
      <c r="W118">
        <f t="shared" si="60"/>
        <v>0.66383399209486171</v>
      </c>
      <c r="X118">
        <f t="shared" si="61"/>
        <v>59.503614837658432</v>
      </c>
      <c r="Y118">
        <f t="shared" si="62"/>
        <v>0</v>
      </c>
      <c r="Z118">
        <f t="shared" si="63"/>
        <v>0</v>
      </c>
      <c r="AA118">
        <f t="shared" si="64"/>
        <v>0</v>
      </c>
      <c r="AB118">
        <f t="shared" si="65"/>
        <v>0</v>
      </c>
      <c r="AC118">
        <f t="shared" si="66"/>
        <v>47.602891870126747</v>
      </c>
      <c r="AD118">
        <f t="shared" si="75"/>
        <v>17</v>
      </c>
      <c r="AE118">
        <f t="shared" si="67"/>
        <v>1.1000000000000001</v>
      </c>
      <c r="AF118">
        <f t="shared" si="68"/>
        <v>1</v>
      </c>
      <c r="AG118">
        <f t="shared" si="69"/>
        <v>0.97602891870126751</v>
      </c>
      <c r="AH118">
        <f t="shared" si="70"/>
        <v>60000000</v>
      </c>
      <c r="AI118" s="1">
        <f t="shared" si="71"/>
        <v>70859699.497712031</v>
      </c>
      <c r="AJ118" s="1">
        <f t="shared" si="72"/>
        <v>10859699.497712031</v>
      </c>
      <c r="AK118" s="2">
        <f t="shared" si="73"/>
        <v>18.099499162853387</v>
      </c>
      <c r="AL118">
        <f t="shared" si="74"/>
        <v>61</v>
      </c>
    </row>
    <row r="119" spans="1:38" x14ac:dyDescent="0.3">
      <c r="A119" t="s">
        <v>138</v>
      </c>
      <c r="B119" t="s">
        <v>19</v>
      </c>
      <c r="C119">
        <v>13</v>
      </c>
      <c r="D119">
        <v>403</v>
      </c>
      <c r="E119">
        <v>238</v>
      </c>
      <c r="F119">
        <v>48</v>
      </c>
      <c r="G119">
        <v>22</v>
      </c>
      <c r="H119">
        <v>12</v>
      </c>
      <c r="I119">
        <v>33.58</v>
      </c>
      <c r="J119">
        <v>169.33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20000000</v>
      </c>
      <c r="R119" s="1">
        <v>115000000</v>
      </c>
      <c r="S119">
        <v>31</v>
      </c>
      <c r="T119">
        <f t="shared" si="57"/>
        <v>0.53096179183135706</v>
      </c>
      <c r="U119">
        <f t="shared" si="58"/>
        <v>0.51518870819269702</v>
      </c>
      <c r="V119">
        <f t="shared" si="59"/>
        <v>0.42332500000000001</v>
      </c>
      <c r="W119">
        <f t="shared" si="60"/>
        <v>0.61264822134387353</v>
      </c>
      <c r="X119">
        <f t="shared" si="61"/>
        <v>51.644660886635606</v>
      </c>
      <c r="Y119">
        <f t="shared" si="62"/>
        <v>0</v>
      </c>
      <c r="Z119">
        <f t="shared" si="63"/>
        <v>0</v>
      </c>
      <c r="AA119">
        <f t="shared" si="64"/>
        <v>0</v>
      </c>
      <c r="AB119">
        <f t="shared" si="65"/>
        <v>0</v>
      </c>
      <c r="AC119">
        <f t="shared" si="66"/>
        <v>41.315728709308488</v>
      </c>
      <c r="AD119">
        <f t="shared" si="75"/>
        <v>13</v>
      </c>
      <c r="AE119">
        <f t="shared" si="67"/>
        <v>1.05</v>
      </c>
      <c r="AF119">
        <f t="shared" si="68"/>
        <v>1</v>
      </c>
      <c r="AG119">
        <f t="shared" si="69"/>
        <v>0.91315728709308486</v>
      </c>
      <c r="AH119">
        <f t="shared" si="70"/>
        <v>115000000</v>
      </c>
      <c r="AI119" s="1">
        <f t="shared" si="71"/>
        <v>121290116.65813902</v>
      </c>
      <c r="AJ119" s="1">
        <f t="shared" si="72"/>
        <v>6290116.6581390202</v>
      </c>
      <c r="AK119" s="2">
        <f t="shared" si="73"/>
        <v>5.4696666592513221</v>
      </c>
      <c r="AL119">
        <f t="shared" si="74"/>
        <v>37</v>
      </c>
    </row>
    <row r="120" spans="1:38" x14ac:dyDescent="0.3">
      <c r="A120" t="s">
        <v>139</v>
      </c>
      <c r="B120" t="s">
        <v>31</v>
      </c>
      <c r="C120">
        <v>5</v>
      </c>
      <c r="D120">
        <v>92</v>
      </c>
      <c r="E120">
        <v>72</v>
      </c>
      <c r="F120">
        <v>7</v>
      </c>
      <c r="G120">
        <v>2</v>
      </c>
      <c r="H120">
        <v>4</v>
      </c>
      <c r="I120">
        <v>23</v>
      </c>
      <c r="J120">
        <v>127.78</v>
      </c>
      <c r="K120">
        <v>4</v>
      </c>
      <c r="L120">
        <v>42</v>
      </c>
      <c r="M120">
        <v>2</v>
      </c>
      <c r="N120">
        <v>60</v>
      </c>
      <c r="O120">
        <v>8.57</v>
      </c>
      <c r="P120">
        <v>30</v>
      </c>
      <c r="Q120" s="1">
        <v>7500000</v>
      </c>
      <c r="R120" s="1">
        <v>7500000</v>
      </c>
      <c r="S120">
        <v>18.399999999999999</v>
      </c>
      <c r="T120">
        <f t="shared" si="57"/>
        <v>0.12121212121212122</v>
      </c>
      <c r="U120">
        <f t="shared" si="58"/>
        <v>0.35286897821417607</v>
      </c>
      <c r="V120">
        <f t="shared" si="59"/>
        <v>0.31945000000000001</v>
      </c>
      <c r="W120">
        <f t="shared" si="60"/>
        <v>0.36363636363636359</v>
      </c>
      <c r="X120">
        <f t="shared" si="61"/>
        <v>27.717065364445311</v>
      </c>
      <c r="Y120">
        <f t="shared" si="62"/>
        <v>0.08</v>
      </c>
      <c r="Z120">
        <f t="shared" si="63"/>
        <v>0.71433333333333326</v>
      </c>
      <c r="AA120">
        <f t="shared" si="64"/>
        <v>0.80769230769230771</v>
      </c>
      <c r="AB120">
        <f t="shared" si="65"/>
        <v>48.393974358974361</v>
      </c>
      <c r="AC120">
        <f t="shared" si="66"/>
        <v>38.05551986170984</v>
      </c>
      <c r="AD120">
        <f t="shared" si="75"/>
        <v>9</v>
      </c>
      <c r="AE120">
        <f t="shared" si="67"/>
        <v>1.05</v>
      </c>
      <c r="AF120">
        <f t="shared" si="68"/>
        <v>1.1499999999999999</v>
      </c>
      <c r="AG120">
        <f t="shared" si="69"/>
        <v>0.88055519861709841</v>
      </c>
      <c r="AH120">
        <f t="shared" si="70"/>
        <v>7500000</v>
      </c>
      <c r="AI120" s="1">
        <f t="shared" si="71"/>
        <v>8771980.8192237075</v>
      </c>
      <c r="AJ120" s="1">
        <f t="shared" si="72"/>
        <v>1271980.8192237075</v>
      </c>
      <c r="AK120" s="2">
        <f t="shared" si="73"/>
        <v>16.9597442563161</v>
      </c>
      <c r="AL120">
        <f t="shared" si="74"/>
        <v>141</v>
      </c>
    </row>
    <row r="121" spans="1:38" x14ac:dyDescent="0.3">
      <c r="A121" t="s">
        <v>140</v>
      </c>
      <c r="B121" t="s">
        <v>21</v>
      </c>
      <c r="C121">
        <v>9</v>
      </c>
      <c r="D121">
        <v>97</v>
      </c>
      <c r="E121">
        <v>58</v>
      </c>
      <c r="F121">
        <v>6</v>
      </c>
      <c r="G121">
        <v>7</v>
      </c>
      <c r="H121">
        <v>4</v>
      </c>
      <c r="I121">
        <v>24.25</v>
      </c>
      <c r="J121">
        <v>167.24</v>
      </c>
      <c r="K121">
        <v>14</v>
      </c>
      <c r="L121">
        <v>312</v>
      </c>
      <c r="M121">
        <v>16</v>
      </c>
      <c r="N121">
        <v>460</v>
      </c>
      <c r="O121">
        <v>8.85</v>
      </c>
      <c r="P121">
        <v>28.75</v>
      </c>
      <c r="Q121" s="1">
        <v>10000000</v>
      </c>
      <c r="R121" s="1">
        <v>10000000</v>
      </c>
      <c r="S121">
        <v>10.78</v>
      </c>
      <c r="T121">
        <f t="shared" si="57"/>
        <v>0.12779973649538867</v>
      </c>
      <c r="U121">
        <f t="shared" si="58"/>
        <v>0.37204664007364219</v>
      </c>
      <c r="V121">
        <f t="shared" si="59"/>
        <v>0.41810000000000003</v>
      </c>
      <c r="W121">
        <f t="shared" si="60"/>
        <v>0.21304347826086956</v>
      </c>
      <c r="X121">
        <f t="shared" si="61"/>
        <v>27.848527661920105</v>
      </c>
      <c r="Y121">
        <f t="shared" si="62"/>
        <v>0.64</v>
      </c>
      <c r="Z121">
        <f t="shared" si="63"/>
        <v>0.70500000000000007</v>
      </c>
      <c r="AA121">
        <f t="shared" si="64"/>
        <v>0.81570512820512819</v>
      </c>
      <c r="AB121">
        <f t="shared" si="65"/>
        <v>70.66762820512821</v>
      </c>
      <c r="AC121">
        <f t="shared" si="66"/>
        <v>62.103808096486588</v>
      </c>
      <c r="AD121">
        <f t="shared" si="75"/>
        <v>23</v>
      </c>
      <c r="AE121">
        <f t="shared" si="67"/>
        <v>1.1000000000000001</v>
      </c>
      <c r="AF121">
        <f t="shared" si="68"/>
        <v>1</v>
      </c>
      <c r="AG121">
        <f t="shared" si="69"/>
        <v>1.1210380809648659</v>
      </c>
      <c r="AH121">
        <f t="shared" si="70"/>
        <v>10000000</v>
      </c>
      <c r="AI121" s="1">
        <f t="shared" si="71"/>
        <v>13564560.77967488</v>
      </c>
      <c r="AJ121" s="1">
        <f t="shared" si="72"/>
        <v>3564560.7796748802</v>
      </c>
      <c r="AK121" s="2">
        <f t="shared" si="73"/>
        <v>35.645607796748799</v>
      </c>
      <c r="AL121">
        <f t="shared" si="74"/>
        <v>126</v>
      </c>
    </row>
    <row r="122" spans="1:38" x14ac:dyDescent="0.3">
      <c r="A122" t="s">
        <v>141</v>
      </c>
      <c r="B122" t="s">
        <v>21</v>
      </c>
      <c r="C122">
        <v>2</v>
      </c>
      <c r="D122">
        <v>5</v>
      </c>
      <c r="E122">
        <v>11</v>
      </c>
      <c r="F122">
        <v>0</v>
      </c>
      <c r="G122">
        <v>0</v>
      </c>
      <c r="H122">
        <v>0</v>
      </c>
      <c r="I122">
        <v>0</v>
      </c>
      <c r="J122">
        <v>45.45</v>
      </c>
      <c r="K122">
        <v>6</v>
      </c>
      <c r="L122">
        <v>144</v>
      </c>
      <c r="M122">
        <v>3</v>
      </c>
      <c r="N122">
        <v>226</v>
      </c>
      <c r="O122">
        <v>9.42</v>
      </c>
      <c r="P122">
        <v>75.33</v>
      </c>
      <c r="Q122" s="1">
        <v>3000000</v>
      </c>
      <c r="R122" s="1">
        <v>3000000</v>
      </c>
      <c r="S122">
        <v>2.5</v>
      </c>
      <c r="T122">
        <f t="shared" si="57"/>
        <v>0</v>
      </c>
      <c r="U122">
        <f t="shared" si="58"/>
        <v>0</v>
      </c>
      <c r="V122">
        <f t="shared" si="59"/>
        <v>0</v>
      </c>
      <c r="W122">
        <f t="shared" si="60"/>
        <v>0</v>
      </c>
      <c r="X122">
        <f t="shared" si="61"/>
        <v>0</v>
      </c>
      <c r="Y122">
        <f t="shared" si="62"/>
        <v>0.12</v>
      </c>
      <c r="Z122">
        <f t="shared" si="63"/>
        <v>0.68599999999999994</v>
      </c>
      <c r="AA122">
        <f t="shared" si="64"/>
        <v>0.51711538461538464</v>
      </c>
      <c r="AB122">
        <f t="shared" si="65"/>
        <v>41.737884615384615</v>
      </c>
      <c r="AC122">
        <f t="shared" si="66"/>
        <v>25</v>
      </c>
      <c r="AD122">
        <f t="shared" si="75"/>
        <v>8</v>
      </c>
      <c r="AE122">
        <f t="shared" si="67"/>
        <v>1.05</v>
      </c>
      <c r="AF122">
        <f t="shared" si="68"/>
        <v>1</v>
      </c>
      <c r="AG122">
        <f t="shared" si="69"/>
        <v>0.75</v>
      </c>
      <c r="AH122">
        <f t="shared" si="70"/>
        <v>3000000</v>
      </c>
      <c r="AI122" s="1">
        <f t="shared" si="71"/>
        <v>3000000</v>
      </c>
      <c r="AJ122" s="1">
        <f t="shared" si="72"/>
        <v>0</v>
      </c>
      <c r="AK122" s="2">
        <f t="shared" si="73"/>
        <v>0</v>
      </c>
      <c r="AL122">
        <f t="shared" si="74"/>
        <v>179</v>
      </c>
    </row>
    <row r="123" spans="1:38" x14ac:dyDescent="0.3">
      <c r="A123" t="s">
        <v>142</v>
      </c>
      <c r="B123" t="s">
        <v>19</v>
      </c>
      <c r="C123">
        <v>17</v>
      </c>
      <c r="D123">
        <v>539</v>
      </c>
      <c r="E123">
        <v>300</v>
      </c>
      <c r="F123">
        <v>59</v>
      </c>
      <c r="G123">
        <v>31</v>
      </c>
      <c r="H123">
        <v>17</v>
      </c>
      <c r="I123">
        <v>31.71</v>
      </c>
      <c r="J123">
        <v>179.67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3000000</v>
      </c>
      <c r="R123" s="1">
        <v>38000000</v>
      </c>
      <c r="S123">
        <v>31.71</v>
      </c>
      <c r="T123">
        <f t="shared" si="57"/>
        <v>0.71014492753623193</v>
      </c>
      <c r="U123">
        <f t="shared" si="58"/>
        <v>0.48649892605093581</v>
      </c>
      <c r="V123">
        <f t="shared" si="59"/>
        <v>0.44917499999999999</v>
      </c>
      <c r="W123">
        <f t="shared" si="60"/>
        <v>0.62667984189723325</v>
      </c>
      <c r="X123">
        <f t="shared" si="61"/>
        <v>57.229792815305018</v>
      </c>
      <c r="Y123">
        <f t="shared" si="62"/>
        <v>0</v>
      </c>
      <c r="Z123">
        <f t="shared" si="63"/>
        <v>0</v>
      </c>
      <c r="AA123">
        <f t="shared" si="64"/>
        <v>0</v>
      </c>
      <c r="AB123">
        <f t="shared" si="65"/>
        <v>0</v>
      </c>
      <c r="AC123">
        <f t="shared" si="66"/>
        <v>45.78383425224402</v>
      </c>
      <c r="AD123">
        <f t="shared" si="75"/>
        <v>17</v>
      </c>
      <c r="AE123">
        <f t="shared" si="67"/>
        <v>1.1000000000000001</v>
      </c>
      <c r="AF123">
        <f t="shared" si="68"/>
        <v>1</v>
      </c>
      <c r="AG123">
        <f t="shared" si="69"/>
        <v>0.95783834252244016</v>
      </c>
      <c r="AH123">
        <f t="shared" si="70"/>
        <v>38000000</v>
      </c>
      <c r="AI123" s="1">
        <f t="shared" si="71"/>
        <v>44041406.989181809</v>
      </c>
      <c r="AJ123" s="1">
        <f t="shared" si="72"/>
        <v>6041406.9891818091</v>
      </c>
      <c r="AK123" s="2">
        <f t="shared" si="73"/>
        <v>15.898439445215287</v>
      </c>
      <c r="AL123">
        <f t="shared" si="74"/>
        <v>75</v>
      </c>
    </row>
    <row r="124" spans="1:38" x14ac:dyDescent="0.3">
      <c r="A124" t="s">
        <v>143</v>
      </c>
      <c r="B124" t="s">
        <v>21</v>
      </c>
      <c r="C124">
        <v>3</v>
      </c>
      <c r="D124">
        <v>10</v>
      </c>
      <c r="E124">
        <v>14</v>
      </c>
      <c r="F124">
        <v>0</v>
      </c>
      <c r="G124">
        <v>0</v>
      </c>
      <c r="H124">
        <v>0</v>
      </c>
      <c r="I124">
        <v>0</v>
      </c>
      <c r="J124">
        <v>71.430000000000007</v>
      </c>
      <c r="K124">
        <v>6</v>
      </c>
      <c r="L124">
        <v>111</v>
      </c>
      <c r="M124">
        <v>4</v>
      </c>
      <c r="N124">
        <v>198</v>
      </c>
      <c r="O124">
        <v>10.7</v>
      </c>
      <c r="P124">
        <v>49.5</v>
      </c>
      <c r="Q124" s="1">
        <v>7500000</v>
      </c>
      <c r="R124" s="1">
        <v>7500000</v>
      </c>
      <c r="S124">
        <v>3.33</v>
      </c>
      <c r="T124">
        <f t="shared" si="57"/>
        <v>1.3175230566534914E-2</v>
      </c>
      <c r="U124">
        <f t="shared" si="58"/>
        <v>0</v>
      </c>
      <c r="V124">
        <f t="shared" si="59"/>
        <v>0.17857500000000001</v>
      </c>
      <c r="W124">
        <f t="shared" si="60"/>
        <v>6.5810276679841892E-2</v>
      </c>
      <c r="X124">
        <f t="shared" si="61"/>
        <v>6.1758374505928861</v>
      </c>
      <c r="Y124">
        <f t="shared" si="62"/>
        <v>0.16</v>
      </c>
      <c r="Z124">
        <f t="shared" si="63"/>
        <v>0.64333333333333331</v>
      </c>
      <c r="AA124">
        <f t="shared" si="64"/>
        <v>0.68269230769230771</v>
      </c>
      <c r="AB124">
        <f t="shared" si="65"/>
        <v>45.983974358974358</v>
      </c>
      <c r="AC124">
        <f t="shared" si="66"/>
        <v>38.022346977298064</v>
      </c>
      <c r="AD124">
        <f t="shared" si="75"/>
        <v>9</v>
      </c>
      <c r="AE124">
        <f t="shared" si="67"/>
        <v>1.05</v>
      </c>
      <c r="AF124">
        <f t="shared" si="68"/>
        <v>1</v>
      </c>
      <c r="AG124">
        <f t="shared" si="69"/>
        <v>0.8802234697729806</v>
      </c>
      <c r="AH124">
        <f t="shared" si="70"/>
        <v>7500000</v>
      </c>
      <c r="AI124" s="1">
        <f t="shared" si="71"/>
        <v>7624935.8069084454</v>
      </c>
      <c r="AJ124" s="1">
        <f t="shared" si="72"/>
        <v>124935.80690844543</v>
      </c>
      <c r="AK124" s="2">
        <f t="shared" si="73"/>
        <v>1.6658107587792725</v>
      </c>
      <c r="AL124">
        <f t="shared" si="74"/>
        <v>147</v>
      </c>
    </row>
    <row r="125" spans="1:38" x14ac:dyDescent="0.3">
      <c r="A125" t="s">
        <v>144</v>
      </c>
      <c r="B125" t="s">
        <v>21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100</v>
      </c>
      <c r="K125">
        <v>2</v>
      </c>
      <c r="L125">
        <v>29</v>
      </c>
      <c r="M125">
        <v>1</v>
      </c>
      <c r="N125">
        <v>54</v>
      </c>
      <c r="O125">
        <v>11.17</v>
      </c>
      <c r="P125">
        <v>54</v>
      </c>
      <c r="Q125" s="1">
        <v>3000000</v>
      </c>
      <c r="R125" s="1">
        <v>3000000</v>
      </c>
      <c r="S125">
        <v>1</v>
      </c>
      <c r="T125">
        <f t="shared" si="57"/>
        <v>0</v>
      </c>
      <c r="U125">
        <f t="shared" si="58"/>
        <v>0</v>
      </c>
      <c r="V125">
        <f t="shared" si="59"/>
        <v>0</v>
      </c>
      <c r="W125">
        <f t="shared" si="60"/>
        <v>0</v>
      </c>
      <c r="X125">
        <f t="shared" si="61"/>
        <v>0</v>
      </c>
      <c r="Y125">
        <f t="shared" si="62"/>
        <v>0</v>
      </c>
      <c r="Z125">
        <f t="shared" si="63"/>
        <v>0</v>
      </c>
      <c r="AA125">
        <f t="shared" si="64"/>
        <v>0</v>
      </c>
      <c r="AB125">
        <f t="shared" si="65"/>
        <v>0</v>
      </c>
      <c r="AC125">
        <f t="shared" si="66"/>
        <v>25</v>
      </c>
      <c r="AD125">
        <f t="shared" si="75"/>
        <v>3</v>
      </c>
      <c r="AE125">
        <f t="shared" si="67"/>
        <v>1</v>
      </c>
      <c r="AF125">
        <f t="shared" si="68"/>
        <v>1</v>
      </c>
      <c r="AG125">
        <f t="shared" si="69"/>
        <v>0.75</v>
      </c>
      <c r="AH125">
        <f t="shared" si="70"/>
        <v>3000000</v>
      </c>
      <c r="AI125" s="1">
        <f t="shared" si="71"/>
        <v>3000000</v>
      </c>
      <c r="AJ125" s="1">
        <f t="shared" si="72"/>
        <v>0</v>
      </c>
      <c r="AK125" s="2">
        <f t="shared" si="73"/>
        <v>0</v>
      </c>
      <c r="AL125">
        <f t="shared" si="74"/>
        <v>179</v>
      </c>
    </row>
    <row r="126" spans="1:38" x14ac:dyDescent="0.3">
      <c r="A126" t="s">
        <v>145</v>
      </c>
      <c r="B126" t="s">
        <v>19</v>
      </c>
      <c r="C126">
        <v>1</v>
      </c>
      <c r="D126">
        <v>9</v>
      </c>
      <c r="E126">
        <v>12</v>
      </c>
      <c r="F126">
        <v>1</v>
      </c>
      <c r="G126">
        <v>0</v>
      </c>
      <c r="H126">
        <v>1</v>
      </c>
      <c r="I126">
        <v>9</v>
      </c>
      <c r="J126">
        <v>75</v>
      </c>
      <c r="K126">
        <v>1</v>
      </c>
      <c r="L126">
        <v>6</v>
      </c>
      <c r="M126">
        <v>0</v>
      </c>
      <c r="N126">
        <v>16</v>
      </c>
      <c r="O126">
        <v>16</v>
      </c>
      <c r="P126">
        <v>0</v>
      </c>
      <c r="Q126" s="1">
        <v>7500000</v>
      </c>
      <c r="R126" s="1">
        <v>7500000</v>
      </c>
      <c r="S126">
        <v>9</v>
      </c>
      <c r="T126">
        <f t="shared" si="57"/>
        <v>0</v>
      </c>
      <c r="U126">
        <f t="shared" si="58"/>
        <v>0</v>
      </c>
      <c r="V126">
        <f t="shared" si="59"/>
        <v>0</v>
      </c>
      <c r="W126">
        <f t="shared" si="60"/>
        <v>0</v>
      </c>
      <c r="X126">
        <f t="shared" si="61"/>
        <v>0</v>
      </c>
      <c r="Y126">
        <f t="shared" si="62"/>
        <v>0</v>
      </c>
      <c r="Z126">
        <f t="shared" si="63"/>
        <v>0</v>
      </c>
      <c r="AA126">
        <f t="shared" si="64"/>
        <v>0</v>
      </c>
      <c r="AB126">
        <f t="shared" si="65"/>
        <v>0</v>
      </c>
      <c r="AC126">
        <f t="shared" si="66"/>
        <v>25</v>
      </c>
      <c r="AD126">
        <f t="shared" si="75"/>
        <v>2</v>
      </c>
      <c r="AE126">
        <f t="shared" si="67"/>
        <v>0.85</v>
      </c>
      <c r="AF126">
        <f t="shared" si="68"/>
        <v>1</v>
      </c>
      <c r="AG126">
        <f t="shared" si="69"/>
        <v>0.67500000000000004</v>
      </c>
      <c r="AH126">
        <f t="shared" si="70"/>
        <v>7500000</v>
      </c>
      <c r="AI126" s="1">
        <f t="shared" si="71"/>
        <v>4733437.5</v>
      </c>
      <c r="AJ126" s="1">
        <f t="shared" si="72"/>
        <v>-2766562.5</v>
      </c>
      <c r="AK126" s="2">
        <f t="shared" si="73"/>
        <v>-36.887500000000003</v>
      </c>
      <c r="AL126">
        <f t="shared" si="74"/>
        <v>160</v>
      </c>
    </row>
    <row r="127" spans="1:38" x14ac:dyDescent="0.3">
      <c r="A127" t="s">
        <v>146</v>
      </c>
      <c r="B127" t="s">
        <v>21</v>
      </c>
      <c r="C127">
        <v>5</v>
      </c>
      <c r="D127">
        <v>9</v>
      </c>
      <c r="E127">
        <v>15</v>
      </c>
      <c r="F127">
        <v>0</v>
      </c>
      <c r="G127">
        <v>0</v>
      </c>
      <c r="H127">
        <v>5</v>
      </c>
      <c r="I127">
        <v>1.8</v>
      </c>
      <c r="J127">
        <v>60</v>
      </c>
      <c r="K127">
        <v>11</v>
      </c>
      <c r="L127">
        <v>251</v>
      </c>
      <c r="M127">
        <v>11</v>
      </c>
      <c r="N127">
        <v>376</v>
      </c>
      <c r="O127">
        <v>8.99</v>
      </c>
      <c r="P127">
        <v>34.18</v>
      </c>
      <c r="Q127" s="1">
        <v>7500000</v>
      </c>
      <c r="R127" s="1">
        <v>7500000</v>
      </c>
      <c r="S127">
        <v>1.8</v>
      </c>
      <c r="T127">
        <f t="shared" si="57"/>
        <v>1.1857707509881422E-2</v>
      </c>
      <c r="U127">
        <f t="shared" si="58"/>
        <v>2.7615833077631172E-2</v>
      </c>
      <c r="V127">
        <f t="shared" si="59"/>
        <v>0.15</v>
      </c>
      <c r="W127">
        <f t="shared" si="60"/>
        <v>3.5573122529644272E-2</v>
      </c>
      <c r="X127">
        <f t="shared" si="61"/>
        <v>5.5075895028301076</v>
      </c>
      <c r="Y127">
        <f t="shared" si="62"/>
        <v>0.44</v>
      </c>
      <c r="Z127">
        <f t="shared" si="63"/>
        <v>0.70033333333333325</v>
      </c>
      <c r="AA127">
        <f t="shared" si="64"/>
        <v>0.78089743589743588</v>
      </c>
      <c r="AB127">
        <f t="shared" si="65"/>
        <v>61.634102564102562</v>
      </c>
      <c r="AC127">
        <f t="shared" si="66"/>
        <v>50.408799951848074</v>
      </c>
      <c r="AD127">
        <f t="shared" si="75"/>
        <v>16</v>
      </c>
      <c r="AE127">
        <f t="shared" si="67"/>
        <v>1.1000000000000001</v>
      </c>
      <c r="AF127">
        <f t="shared" si="68"/>
        <v>1</v>
      </c>
      <c r="AG127">
        <f t="shared" si="69"/>
        <v>1.0040879995184808</v>
      </c>
      <c r="AH127">
        <f t="shared" si="70"/>
        <v>7500000</v>
      </c>
      <c r="AI127" s="1">
        <f t="shared" si="71"/>
        <v>9112098.5956302136</v>
      </c>
      <c r="AJ127" s="1">
        <f t="shared" si="72"/>
        <v>1612098.5956302136</v>
      </c>
      <c r="AK127" s="2">
        <f t="shared" si="73"/>
        <v>21.494647941736179</v>
      </c>
      <c r="AL127">
        <f t="shared" si="74"/>
        <v>140</v>
      </c>
    </row>
    <row r="128" spans="1:38" x14ac:dyDescent="0.3">
      <c r="A128" t="s">
        <v>147</v>
      </c>
      <c r="B128" t="s">
        <v>19</v>
      </c>
      <c r="C128">
        <v>8</v>
      </c>
      <c r="D128">
        <v>152</v>
      </c>
      <c r="E128">
        <v>123</v>
      </c>
      <c r="F128">
        <v>9</v>
      </c>
      <c r="G128">
        <v>11</v>
      </c>
      <c r="H128">
        <v>7</v>
      </c>
      <c r="I128">
        <v>21.71</v>
      </c>
      <c r="J128">
        <v>123.58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20000000</v>
      </c>
      <c r="R128" s="1">
        <v>36000000</v>
      </c>
      <c r="S128">
        <v>19</v>
      </c>
      <c r="T128">
        <f t="shared" si="57"/>
        <v>0.20026350461133069</v>
      </c>
      <c r="U128">
        <f t="shared" si="58"/>
        <v>0.33307763117520711</v>
      </c>
      <c r="V128">
        <f t="shared" si="59"/>
        <v>0.30895</v>
      </c>
      <c r="W128">
        <f t="shared" si="60"/>
        <v>0.37549407114624506</v>
      </c>
      <c r="X128">
        <f t="shared" si="61"/>
        <v>29.568477340645</v>
      </c>
      <c r="Y128">
        <f t="shared" si="62"/>
        <v>0</v>
      </c>
      <c r="Z128">
        <f t="shared" si="63"/>
        <v>0</v>
      </c>
      <c r="AA128">
        <f t="shared" si="64"/>
        <v>0</v>
      </c>
      <c r="AB128">
        <f t="shared" si="65"/>
        <v>0</v>
      </c>
      <c r="AC128">
        <f t="shared" si="66"/>
        <v>23.654781872516001</v>
      </c>
      <c r="AD128">
        <f t="shared" si="75"/>
        <v>8</v>
      </c>
      <c r="AE128">
        <f t="shared" si="67"/>
        <v>1.05</v>
      </c>
      <c r="AF128">
        <f t="shared" si="68"/>
        <v>1</v>
      </c>
      <c r="AG128">
        <f t="shared" si="69"/>
        <v>0.73654781872515995</v>
      </c>
      <c r="AH128">
        <f t="shared" si="70"/>
        <v>36000000</v>
      </c>
      <c r="AI128" s="1">
        <f t="shared" si="71"/>
        <v>30625658.302592155</v>
      </c>
      <c r="AJ128" s="1">
        <f t="shared" si="72"/>
        <v>-5374341.6974078454</v>
      </c>
      <c r="AK128" s="2">
        <f t="shared" si="73"/>
        <v>-14.928726937244017</v>
      </c>
      <c r="AL128">
        <f t="shared" si="74"/>
        <v>95</v>
      </c>
    </row>
    <row r="129" spans="1:38" x14ac:dyDescent="0.3">
      <c r="A129" t="s">
        <v>148</v>
      </c>
      <c r="B129" t="s">
        <v>21</v>
      </c>
      <c r="C129">
        <v>4</v>
      </c>
      <c r="D129">
        <v>33</v>
      </c>
      <c r="E129">
        <v>30</v>
      </c>
      <c r="F129">
        <v>3</v>
      </c>
      <c r="G129">
        <v>1</v>
      </c>
      <c r="H129">
        <v>4</v>
      </c>
      <c r="I129">
        <v>8.25</v>
      </c>
      <c r="J129">
        <v>110</v>
      </c>
      <c r="K129">
        <v>9</v>
      </c>
      <c r="L129">
        <v>189</v>
      </c>
      <c r="M129">
        <v>7</v>
      </c>
      <c r="N129">
        <v>286</v>
      </c>
      <c r="O129">
        <v>9.08</v>
      </c>
      <c r="P129">
        <v>40.86</v>
      </c>
      <c r="Q129" s="1">
        <v>3000000</v>
      </c>
      <c r="R129" s="1">
        <v>3000000</v>
      </c>
      <c r="S129">
        <v>8.25</v>
      </c>
      <c r="T129">
        <f t="shared" si="57"/>
        <v>4.3478260869565216E-2</v>
      </c>
      <c r="U129">
        <f t="shared" si="58"/>
        <v>0.1265725682724762</v>
      </c>
      <c r="V129">
        <f t="shared" si="59"/>
        <v>0.27500000000000002</v>
      </c>
      <c r="W129">
        <f t="shared" si="60"/>
        <v>0.16304347826086957</v>
      </c>
      <c r="X129">
        <f t="shared" si="61"/>
        <v>14.604531598116253</v>
      </c>
      <c r="Y129">
        <f t="shared" si="62"/>
        <v>0.28000000000000003</v>
      </c>
      <c r="Z129">
        <f t="shared" si="63"/>
        <v>0.69733333333333336</v>
      </c>
      <c r="AA129">
        <f t="shared" si="64"/>
        <v>0.73807692307692307</v>
      </c>
      <c r="AB129">
        <f t="shared" si="65"/>
        <v>54.058589743589749</v>
      </c>
      <c r="AC129">
        <f t="shared" si="66"/>
        <v>46.16777811449505</v>
      </c>
      <c r="AD129">
        <f t="shared" si="75"/>
        <v>13</v>
      </c>
      <c r="AE129">
        <f t="shared" si="67"/>
        <v>1.05</v>
      </c>
      <c r="AF129">
        <f t="shared" si="68"/>
        <v>1</v>
      </c>
      <c r="AG129">
        <f t="shared" si="69"/>
        <v>0.96167778114495051</v>
      </c>
      <c r="AH129">
        <f t="shared" si="70"/>
        <v>3000000</v>
      </c>
      <c r="AI129" s="1">
        <f t="shared" si="71"/>
        <v>3332213.5116672539</v>
      </c>
      <c r="AJ129" s="1">
        <f t="shared" si="72"/>
        <v>332213.51166725392</v>
      </c>
      <c r="AK129" s="2">
        <f t="shared" si="73"/>
        <v>11.073783722241798</v>
      </c>
      <c r="AL129">
        <f t="shared" si="74"/>
        <v>178</v>
      </c>
    </row>
    <row r="130" spans="1:38" x14ac:dyDescent="0.3">
      <c r="A130" t="s">
        <v>149</v>
      </c>
      <c r="B130" t="s">
        <v>19</v>
      </c>
      <c r="C130">
        <v>2</v>
      </c>
      <c r="D130">
        <v>6</v>
      </c>
      <c r="E130">
        <v>16</v>
      </c>
      <c r="F130">
        <v>0</v>
      </c>
      <c r="G130">
        <v>0</v>
      </c>
      <c r="H130">
        <v>2</v>
      </c>
      <c r="I130">
        <v>3</v>
      </c>
      <c r="J130">
        <v>37.5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3000000</v>
      </c>
      <c r="R130" s="1">
        <v>6500000</v>
      </c>
      <c r="S130">
        <v>3</v>
      </c>
      <c r="T130">
        <f t="shared" ref="T130:T161" si="76">IF(AND($C130&gt;=3,$D130&gt;0),$D130/MAX($D$2:$D$202),0)</f>
        <v>0</v>
      </c>
      <c r="U130">
        <f t="shared" ref="U130:U161" si="77">IF(AND($C130&gt;=3,$I130&gt;0),$I130/MAX($I$2:$I$202),0)</f>
        <v>0</v>
      </c>
      <c r="V130">
        <f t="shared" ref="V130:V161" si="78">IF(AND($C130&gt;=3,$J130&gt;0),$J130/MAX($J$2:$J$202),0)</f>
        <v>0</v>
      </c>
      <c r="W130">
        <f t="shared" ref="W130:W161" si="79">IF(AND($C130&gt;=3,$S130&gt;0),$S130/MAX($S$2:$S$202),0)</f>
        <v>0</v>
      </c>
      <c r="X130">
        <f t="shared" ref="X130:X161" si="80">IF(AND($C130&gt;=3,$D130&gt;0),(T130*30+U130*25+V130*25+W130*20),0)</f>
        <v>0</v>
      </c>
      <c r="Y130">
        <f t="shared" ref="Y130:Y161" si="81">IF(AND($K130&gt;=3,$M130&gt;0,$O130&gt;0,$P130&gt;0),$M130/MAX($M$2:$M$202),0)</f>
        <v>0</v>
      </c>
      <c r="Z130">
        <f t="shared" ref="Z130:Z161" si="82">IF(AND($K130&gt;=3,$M130&gt;0,$O130&gt;0),IF(MAX($O$2:$O$202)-MIN($O$2:$O$202)&gt;0,1-($O130-MIN($O$2:$O$202))/(MAX($O$2:$O$202)-MIN($O$2:$O$202)),0.5),0)</f>
        <v>0</v>
      </c>
      <c r="AA130">
        <f t="shared" ref="AA130:AA161" si="83">IF(AND($K130&gt;=3,$M130&gt;0,$P130&gt;0),IF(MAX($P$2:$P$202)-MIN($P$2:$P$202)&gt;0,1-($P130-MIN($P$2:$P$202))/(MAX($P$2:$P$202)-MIN($P$2:$P$202)),0.5),0)</f>
        <v>0</v>
      </c>
      <c r="AB130">
        <f t="shared" ref="AB130:AB161" si="84">IF(AND($K130&gt;=3,$M130&gt;0,$O130&gt;0,$P130&gt;0),(Y130*40+Z130*35+AA130*25),0)</f>
        <v>0</v>
      </c>
      <c r="AC130">
        <f t="shared" ref="AC130:AC161" si="85">IF(X130&gt;=3,IF(OR($B130="Batter",$B130="WK-Batsman",$B130="Wicket-keeper"),X130*0.8+AB130*0.2,IF($B130="Bowler",AB130*0.8+X130*0.2,IF($B130="Allrounder",X130*0.5+AB130*0.5,X130*0.8+AB130*0.2))),25)</f>
        <v>25</v>
      </c>
      <c r="AD130">
        <f t="shared" si="75"/>
        <v>2</v>
      </c>
      <c r="AE130">
        <f t="shared" ref="AE130:AE161" si="86">IF(AD130&gt;=50,1.2,IF(AD130&gt;=30,1.15,IF(AD130&gt;=15,1.1,IF(AD130&gt;=8,1.05,IF(AD130&gt;=3,1,0.85)))))</f>
        <v>0.85</v>
      </c>
      <c r="AF130">
        <f t="shared" ref="AF130:AF161" si="87">IF($B130="Allrounder",1.15,IF($B130="WK-Batsman",1.1,IF($B130="Wicket-keeper",1.05,1)))</f>
        <v>1</v>
      </c>
      <c r="AG130">
        <f t="shared" ref="AG130:AG161" si="88">IF(AD130&gt;=3,1+(AC130-50)/100,0.8+(AC130-50)/200)</f>
        <v>0.67500000000000004</v>
      </c>
      <c r="AH130">
        <f t="shared" ref="AH130:AH161" si="89">IF($R130&gt;0,$R130,$Q130)</f>
        <v>6500000</v>
      </c>
      <c r="AI130" s="1">
        <f t="shared" ref="AI130:AI161" si="90">MAX(3000000,MIN(300000000,AH130*AG130*AF130*AE130*1.1))</f>
        <v>4102312.5000000005</v>
      </c>
      <c r="AJ130" s="1">
        <f t="shared" ref="AJ130:AJ161" si="91">AI130-AH130</f>
        <v>-2397687.4999999995</v>
      </c>
      <c r="AK130" s="2">
        <f t="shared" ref="AK130:AK161" si="92">IF(AH130&gt;0,(AJ130/AH130)*100,0)</f>
        <v>-36.887499999999996</v>
      </c>
      <c r="AL130">
        <f t="shared" ref="AL130:AL161" si="93">RANK(AI130,$AI$2:$AI$202,0)</f>
        <v>174</v>
      </c>
    </row>
    <row r="131" spans="1:38" x14ac:dyDescent="0.3">
      <c r="A131" t="s">
        <v>150</v>
      </c>
      <c r="B131" t="s">
        <v>19</v>
      </c>
      <c r="C131">
        <v>14</v>
      </c>
      <c r="D131">
        <v>397</v>
      </c>
      <c r="E131">
        <v>247</v>
      </c>
      <c r="F131">
        <v>28</v>
      </c>
      <c r="G131">
        <v>27</v>
      </c>
      <c r="H131">
        <v>13</v>
      </c>
      <c r="I131">
        <v>30.54</v>
      </c>
      <c r="J131">
        <v>160.72999999999999</v>
      </c>
      <c r="K131">
        <v>9</v>
      </c>
      <c r="L131">
        <v>128</v>
      </c>
      <c r="M131">
        <v>3</v>
      </c>
      <c r="N131">
        <v>171</v>
      </c>
      <c r="O131">
        <v>8.02</v>
      </c>
      <c r="P131">
        <v>57</v>
      </c>
      <c r="Q131" s="1">
        <v>0</v>
      </c>
      <c r="R131" s="1">
        <v>140000000</v>
      </c>
      <c r="S131">
        <v>28.36</v>
      </c>
      <c r="T131">
        <f t="shared" si="76"/>
        <v>0.52305665349143615</v>
      </c>
      <c r="U131">
        <f t="shared" si="77"/>
        <v>0.46854863455047552</v>
      </c>
      <c r="V131">
        <f t="shared" si="78"/>
        <v>0.40182499999999999</v>
      </c>
      <c r="W131">
        <f t="shared" si="79"/>
        <v>0.56047430830039524</v>
      </c>
      <c r="X131">
        <f t="shared" si="80"/>
        <v>48.660526634512877</v>
      </c>
      <c r="Y131">
        <f t="shared" si="81"/>
        <v>0.12</v>
      </c>
      <c r="Z131">
        <f t="shared" si="82"/>
        <v>0.73266666666666669</v>
      </c>
      <c r="AA131">
        <f t="shared" si="83"/>
        <v>0.63461538461538458</v>
      </c>
      <c r="AB131">
        <f t="shared" si="84"/>
        <v>46.308717948717948</v>
      </c>
      <c r="AC131">
        <f t="shared" si="85"/>
        <v>48.190164897353895</v>
      </c>
      <c r="AD131">
        <f t="shared" ref="AD131:AD162" si="94">$C131+$K131</f>
        <v>23</v>
      </c>
      <c r="AE131">
        <f t="shared" si="86"/>
        <v>1.1000000000000001</v>
      </c>
      <c r="AF131">
        <f t="shared" si="87"/>
        <v>1</v>
      </c>
      <c r="AG131">
        <f t="shared" si="88"/>
        <v>0.98190164897353893</v>
      </c>
      <c r="AH131">
        <f t="shared" si="89"/>
        <v>140000000</v>
      </c>
      <c r="AI131" s="1">
        <f t="shared" si="90"/>
        <v>166334139.33611751</v>
      </c>
      <c r="AJ131" s="1">
        <f t="shared" si="91"/>
        <v>26334139.336117506</v>
      </c>
      <c r="AK131" s="2">
        <f t="shared" si="92"/>
        <v>18.810099525798218</v>
      </c>
      <c r="AL131">
        <f t="shared" si="93"/>
        <v>18</v>
      </c>
    </row>
    <row r="132" spans="1:38" x14ac:dyDescent="0.3">
      <c r="A132" t="s">
        <v>151</v>
      </c>
      <c r="B132" t="s">
        <v>19</v>
      </c>
      <c r="C132">
        <v>1</v>
      </c>
      <c r="D132">
        <v>5</v>
      </c>
      <c r="E132">
        <v>7</v>
      </c>
      <c r="F132">
        <v>1</v>
      </c>
      <c r="G132">
        <v>0</v>
      </c>
      <c r="H132">
        <v>1</v>
      </c>
      <c r="I132">
        <v>5</v>
      </c>
      <c r="J132">
        <v>71.430000000000007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7500000</v>
      </c>
      <c r="R132" s="1">
        <v>7500000</v>
      </c>
      <c r="S132">
        <v>5</v>
      </c>
      <c r="T132">
        <f t="shared" si="76"/>
        <v>0</v>
      </c>
      <c r="U132">
        <f t="shared" si="77"/>
        <v>0</v>
      </c>
      <c r="V132">
        <f t="shared" si="78"/>
        <v>0</v>
      </c>
      <c r="W132">
        <f t="shared" si="79"/>
        <v>0</v>
      </c>
      <c r="X132">
        <f t="shared" si="80"/>
        <v>0</v>
      </c>
      <c r="Y132">
        <f t="shared" si="81"/>
        <v>0</v>
      </c>
      <c r="Z132">
        <f t="shared" si="82"/>
        <v>0</v>
      </c>
      <c r="AA132">
        <f t="shared" si="83"/>
        <v>0</v>
      </c>
      <c r="AB132">
        <f t="shared" si="84"/>
        <v>0</v>
      </c>
      <c r="AC132">
        <f t="shared" si="85"/>
        <v>25</v>
      </c>
      <c r="AD132">
        <f t="shared" si="94"/>
        <v>1</v>
      </c>
      <c r="AE132">
        <f t="shared" si="86"/>
        <v>0.85</v>
      </c>
      <c r="AF132">
        <f t="shared" si="87"/>
        <v>1</v>
      </c>
      <c r="AG132">
        <f t="shared" si="88"/>
        <v>0.67500000000000004</v>
      </c>
      <c r="AH132">
        <f t="shared" si="89"/>
        <v>7500000</v>
      </c>
      <c r="AI132" s="1">
        <f t="shared" si="90"/>
        <v>4733437.5</v>
      </c>
      <c r="AJ132" s="1">
        <f t="shared" si="91"/>
        <v>-2766562.5</v>
      </c>
      <c r="AK132" s="2">
        <f t="shared" si="92"/>
        <v>-36.887500000000003</v>
      </c>
      <c r="AL132">
        <f t="shared" si="93"/>
        <v>160</v>
      </c>
    </row>
    <row r="133" spans="1:38" x14ac:dyDescent="0.3">
      <c r="A133" t="s">
        <v>152</v>
      </c>
      <c r="B133" t="s">
        <v>19</v>
      </c>
      <c r="C133">
        <v>8</v>
      </c>
      <c r="D133">
        <v>191</v>
      </c>
      <c r="E133">
        <v>152</v>
      </c>
      <c r="F133">
        <v>18</v>
      </c>
      <c r="G133">
        <v>4</v>
      </c>
      <c r="H133">
        <v>7</v>
      </c>
      <c r="I133">
        <v>27.29</v>
      </c>
      <c r="J133">
        <v>125.66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  <c r="R133" s="1">
        <v>180000000</v>
      </c>
      <c r="S133">
        <v>23.88</v>
      </c>
      <c r="T133">
        <f t="shared" si="76"/>
        <v>0.25164690382081689</v>
      </c>
      <c r="U133">
        <f t="shared" si="77"/>
        <v>0.41868671371586369</v>
      </c>
      <c r="V133">
        <f t="shared" si="78"/>
        <v>0.31414999999999998</v>
      </c>
      <c r="W133">
        <f t="shared" si="79"/>
        <v>0.47193675889328057</v>
      </c>
      <c r="X133">
        <f t="shared" si="80"/>
        <v>35.309060135386709</v>
      </c>
      <c r="Y133">
        <f t="shared" si="81"/>
        <v>0</v>
      </c>
      <c r="Z133">
        <f t="shared" si="82"/>
        <v>0</v>
      </c>
      <c r="AA133">
        <f t="shared" si="83"/>
        <v>0</v>
      </c>
      <c r="AB133">
        <f t="shared" si="84"/>
        <v>0</v>
      </c>
      <c r="AC133">
        <f t="shared" si="85"/>
        <v>28.247248108309368</v>
      </c>
      <c r="AD133">
        <f t="shared" si="94"/>
        <v>8</v>
      </c>
      <c r="AE133">
        <f t="shared" si="86"/>
        <v>1.05</v>
      </c>
      <c r="AF133">
        <f t="shared" si="87"/>
        <v>1</v>
      </c>
      <c r="AG133">
        <f t="shared" si="88"/>
        <v>0.78247248108309364</v>
      </c>
      <c r="AH133">
        <f t="shared" si="89"/>
        <v>180000000</v>
      </c>
      <c r="AI133" s="1">
        <f t="shared" si="90"/>
        <v>162676028.81717518</v>
      </c>
      <c r="AJ133" s="1">
        <f t="shared" si="91"/>
        <v>-17323971.18282482</v>
      </c>
      <c r="AK133" s="2">
        <f t="shared" si="92"/>
        <v>-9.6244284349026774</v>
      </c>
      <c r="AL133">
        <f t="shared" si="93"/>
        <v>20</v>
      </c>
    </row>
    <row r="134" spans="1:38" x14ac:dyDescent="0.3">
      <c r="A134" t="s">
        <v>152</v>
      </c>
      <c r="B134" t="s">
        <v>19</v>
      </c>
      <c r="C134">
        <v>8</v>
      </c>
      <c r="D134">
        <v>191</v>
      </c>
      <c r="E134">
        <v>152</v>
      </c>
      <c r="F134">
        <v>18</v>
      </c>
      <c r="G134">
        <v>4</v>
      </c>
      <c r="H134">
        <v>7</v>
      </c>
      <c r="I134">
        <v>27.29</v>
      </c>
      <c r="J134">
        <v>125.66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15000000</v>
      </c>
      <c r="R134" s="1">
        <v>40000000</v>
      </c>
      <c r="S134">
        <v>23.88</v>
      </c>
      <c r="T134">
        <f t="shared" si="76"/>
        <v>0.25164690382081689</v>
      </c>
      <c r="U134">
        <f t="shared" si="77"/>
        <v>0.41868671371586369</v>
      </c>
      <c r="V134">
        <f t="shared" si="78"/>
        <v>0.31414999999999998</v>
      </c>
      <c r="W134">
        <f t="shared" si="79"/>
        <v>0.47193675889328057</v>
      </c>
      <c r="X134">
        <f t="shared" si="80"/>
        <v>35.309060135386709</v>
      </c>
      <c r="Y134">
        <f t="shared" si="81"/>
        <v>0</v>
      </c>
      <c r="Z134">
        <f t="shared" si="82"/>
        <v>0</v>
      </c>
      <c r="AA134">
        <f t="shared" si="83"/>
        <v>0</v>
      </c>
      <c r="AB134">
        <f t="shared" si="84"/>
        <v>0</v>
      </c>
      <c r="AC134">
        <f t="shared" si="85"/>
        <v>28.247248108309368</v>
      </c>
      <c r="AD134">
        <f t="shared" si="94"/>
        <v>8</v>
      </c>
      <c r="AE134">
        <f t="shared" si="86"/>
        <v>1.05</v>
      </c>
      <c r="AF134">
        <f t="shared" si="87"/>
        <v>1</v>
      </c>
      <c r="AG134">
        <f t="shared" si="88"/>
        <v>0.78247248108309364</v>
      </c>
      <c r="AH134">
        <f t="shared" si="89"/>
        <v>40000000</v>
      </c>
      <c r="AI134" s="1">
        <f t="shared" si="90"/>
        <v>36150228.626038931</v>
      </c>
      <c r="AJ134" s="1">
        <f t="shared" si="91"/>
        <v>-3849771.3739610687</v>
      </c>
      <c r="AK134" s="2">
        <f t="shared" si="92"/>
        <v>-9.6244284349026721</v>
      </c>
      <c r="AL134">
        <f t="shared" si="93"/>
        <v>87</v>
      </c>
    </row>
    <row r="135" spans="1:38" x14ac:dyDescent="0.3">
      <c r="A135" t="s">
        <v>153</v>
      </c>
      <c r="B135" t="s">
        <v>21</v>
      </c>
      <c r="C135">
        <v>3</v>
      </c>
      <c r="D135">
        <v>5</v>
      </c>
      <c r="E135">
        <v>10</v>
      </c>
      <c r="F135">
        <v>0</v>
      </c>
      <c r="G135">
        <v>0</v>
      </c>
      <c r="H135">
        <v>3</v>
      </c>
      <c r="I135">
        <v>1.67</v>
      </c>
      <c r="J135">
        <v>50</v>
      </c>
      <c r="K135">
        <v>15</v>
      </c>
      <c r="L135">
        <v>262</v>
      </c>
      <c r="M135">
        <v>19</v>
      </c>
      <c r="N135">
        <v>396</v>
      </c>
      <c r="O135">
        <v>9.07</v>
      </c>
      <c r="P135">
        <v>20.84</v>
      </c>
      <c r="Q135" s="1">
        <v>7500000</v>
      </c>
      <c r="R135" s="1">
        <v>20000000</v>
      </c>
      <c r="S135">
        <v>1.67</v>
      </c>
      <c r="T135">
        <f t="shared" si="76"/>
        <v>6.587615283267457E-3</v>
      </c>
      <c r="U135">
        <f t="shared" si="77"/>
        <v>2.5621356244246697E-2</v>
      </c>
      <c r="V135">
        <f t="shared" si="78"/>
        <v>0.125</v>
      </c>
      <c r="W135">
        <f t="shared" si="79"/>
        <v>3.3003952569169957E-2</v>
      </c>
      <c r="X135">
        <f t="shared" si="80"/>
        <v>4.6232414159875903</v>
      </c>
      <c r="Y135">
        <f t="shared" si="81"/>
        <v>0.76</v>
      </c>
      <c r="Z135">
        <f t="shared" si="82"/>
        <v>0.69766666666666666</v>
      </c>
      <c r="AA135">
        <f t="shared" si="83"/>
        <v>0.86641025641025637</v>
      </c>
      <c r="AB135">
        <f t="shared" si="84"/>
        <v>76.478589743589737</v>
      </c>
      <c r="AC135">
        <f t="shared" si="85"/>
        <v>62.107520078069314</v>
      </c>
      <c r="AD135">
        <f t="shared" si="94"/>
        <v>18</v>
      </c>
      <c r="AE135">
        <f t="shared" si="86"/>
        <v>1.1000000000000001</v>
      </c>
      <c r="AF135">
        <f t="shared" si="87"/>
        <v>1</v>
      </c>
      <c r="AG135">
        <f t="shared" si="88"/>
        <v>1.1210752007806932</v>
      </c>
      <c r="AH135">
        <f t="shared" si="89"/>
        <v>20000000</v>
      </c>
      <c r="AI135" s="1">
        <f t="shared" si="90"/>
        <v>27130019.85889278</v>
      </c>
      <c r="AJ135" s="1">
        <f t="shared" si="91"/>
        <v>7130019.8588927798</v>
      </c>
      <c r="AK135" s="2">
        <f t="shared" si="92"/>
        <v>35.650099294463899</v>
      </c>
      <c r="AL135">
        <f t="shared" si="93"/>
        <v>99</v>
      </c>
    </row>
    <row r="136" spans="1:38" x14ac:dyDescent="0.3">
      <c r="A136" t="s">
        <v>154</v>
      </c>
      <c r="B136" t="s">
        <v>21</v>
      </c>
      <c r="C136">
        <v>3</v>
      </c>
      <c r="D136">
        <v>70</v>
      </c>
      <c r="E136">
        <v>25</v>
      </c>
      <c r="F136">
        <v>5</v>
      </c>
      <c r="G136">
        <v>7</v>
      </c>
      <c r="H136">
        <v>2</v>
      </c>
      <c r="I136">
        <v>35</v>
      </c>
      <c r="J136">
        <v>280</v>
      </c>
      <c r="K136">
        <v>7</v>
      </c>
      <c r="L136">
        <v>90</v>
      </c>
      <c r="M136">
        <v>6</v>
      </c>
      <c r="N136">
        <v>156</v>
      </c>
      <c r="O136">
        <v>10.4</v>
      </c>
      <c r="P136">
        <v>26</v>
      </c>
      <c r="Q136" s="1">
        <v>15000000</v>
      </c>
      <c r="R136" s="1">
        <v>15000000</v>
      </c>
      <c r="S136">
        <v>23.33</v>
      </c>
      <c r="T136">
        <f t="shared" si="76"/>
        <v>9.22266139657444E-2</v>
      </c>
      <c r="U136">
        <f t="shared" si="77"/>
        <v>0.53697453206505052</v>
      </c>
      <c r="V136">
        <f t="shared" si="78"/>
        <v>0.7</v>
      </c>
      <c r="W136">
        <f t="shared" si="79"/>
        <v>0.46106719367588928</v>
      </c>
      <c r="X136">
        <f t="shared" si="80"/>
        <v>42.912505594116382</v>
      </c>
      <c r="Y136">
        <f t="shared" si="81"/>
        <v>0.24</v>
      </c>
      <c r="Z136">
        <f t="shared" si="82"/>
        <v>0.65333333333333332</v>
      </c>
      <c r="AA136">
        <f t="shared" si="83"/>
        <v>0.83333333333333337</v>
      </c>
      <c r="AB136">
        <f t="shared" si="84"/>
        <v>53.300000000000004</v>
      </c>
      <c r="AC136">
        <f t="shared" si="85"/>
        <v>51.222501118823288</v>
      </c>
      <c r="AD136">
        <f t="shared" si="94"/>
        <v>10</v>
      </c>
      <c r="AE136">
        <f t="shared" si="86"/>
        <v>1.05</v>
      </c>
      <c r="AF136">
        <f t="shared" si="87"/>
        <v>1</v>
      </c>
      <c r="AG136">
        <f t="shared" si="88"/>
        <v>1.0122250111882329</v>
      </c>
      <c r="AH136">
        <f t="shared" si="89"/>
        <v>15000000</v>
      </c>
      <c r="AI136" s="1">
        <f t="shared" si="90"/>
        <v>17536798.318836138</v>
      </c>
      <c r="AJ136" s="1">
        <f t="shared" si="91"/>
        <v>2536798.3188361377</v>
      </c>
      <c r="AK136" s="2">
        <f t="shared" si="92"/>
        <v>16.911988792240919</v>
      </c>
      <c r="AL136">
        <f t="shared" si="93"/>
        <v>112</v>
      </c>
    </row>
    <row r="137" spans="1:38" x14ac:dyDescent="0.3">
      <c r="A137" t="s">
        <v>155</v>
      </c>
      <c r="B137" t="s">
        <v>19</v>
      </c>
      <c r="C137">
        <v>11</v>
      </c>
      <c r="D137">
        <v>99</v>
      </c>
      <c r="E137">
        <v>63</v>
      </c>
      <c r="F137">
        <v>6</v>
      </c>
      <c r="G137">
        <v>7</v>
      </c>
      <c r="H137">
        <v>8</v>
      </c>
      <c r="I137">
        <v>12.38</v>
      </c>
      <c r="J137">
        <v>157.13999999999999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  <c r="R137" s="1">
        <v>40000000</v>
      </c>
      <c r="S137">
        <v>9</v>
      </c>
      <c r="T137">
        <f t="shared" si="76"/>
        <v>0.13043478260869565</v>
      </c>
      <c r="U137">
        <f t="shared" si="77"/>
        <v>0.1899355630561522</v>
      </c>
      <c r="V137">
        <f t="shared" si="78"/>
        <v>0.39284999999999998</v>
      </c>
      <c r="W137">
        <f t="shared" si="79"/>
        <v>0.17786561264822134</v>
      </c>
      <c r="X137">
        <f t="shared" si="80"/>
        <v>22.0399948076291</v>
      </c>
      <c r="Y137">
        <f t="shared" si="81"/>
        <v>0</v>
      </c>
      <c r="Z137">
        <f t="shared" si="82"/>
        <v>0</v>
      </c>
      <c r="AA137">
        <f t="shared" si="83"/>
        <v>0</v>
      </c>
      <c r="AB137">
        <f t="shared" si="84"/>
        <v>0</v>
      </c>
      <c r="AC137">
        <f t="shared" si="85"/>
        <v>17.63199584610328</v>
      </c>
      <c r="AD137">
        <f t="shared" si="94"/>
        <v>11</v>
      </c>
      <c r="AE137">
        <f t="shared" si="86"/>
        <v>1.05</v>
      </c>
      <c r="AF137">
        <f t="shared" si="87"/>
        <v>1</v>
      </c>
      <c r="AG137">
        <f t="shared" si="88"/>
        <v>0.67631995846103288</v>
      </c>
      <c r="AH137">
        <f t="shared" si="89"/>
        <v>40000000</v>
      </c>
      <c r="AI137" s="1">
        <f t="shared" si="90"/>
        <v>31245982.080899723</v>
      </c>
      <c r="AJ137" s="1">
        <f t="shared" si="91"/>
        <v>-8754017.9191002771</v>
      </c>
      <c r="AK137" s="2">
        <f t="shared" si="92"/>
        <v>-21.885044797750695</v>
      </c>
      <c r="AL137">
        <f t="shared" si="93"/>
        <v>94</v>
      </c>
    </row>
    <row r="138" spans="1:38" x14ac:dyDescent="0.3">
      <c r="A138" t="s">
        <v>156</v>
      </c>
      <c r="B138" t="s">
        <v>19</v>
      </c>
      <c r="C138">
        <v>1</v>
      </c>
      <c r="D138">
        <v>8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200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3000000</v>
      </c>
      <c r="R138" s="1">
        <v>3000000</v>
      </c>
      <c r="S138">
        <v>8</v>
      </c>
      <c r="T138">
        <f t="shared" si="76"/>
        <v>0</v>
      </c>
      <c r="U138">
        <f t="shared" si="77"/>
        <v>0</v>
      </c>
      <c r="V138">
        <f t="shared" si="78"/>
        <v>0</v>
      </c>
      <c r="W138">
        <f t="shared" si="79"/>
        <v>0</v>
      </c>
      <c r="X138">
        <f t="shared" si="80"/>
        <v>0</v>
      </c>
      <c r="Y138">
        <f t="shared" si="81"/>
        <v>0</v>
      </c>
      <c r="Z138">
        <f t="shared" si="82"/>
        <v>0</v>
      </c>
      <c r="AA138">
        <f t="shared" si="83"/>
        <v>0</v>
      </c>
      <c r="AB138">
        <f t="shared" si="84"/>
        <v>0</v>
      </c>
      <c r="AC138">
        <f t="shared" si="85"/>
        <v>25</v>
      </c>
      <c r="AD138">
        <f t="shared" si="94"/>
        <v>1</v>
      </c>
      <c r="AE138">
        <f t="shared" si="86"/>
        <v>0.85</v>
      </c>
      <c r="AF138">
        <f t="shared" si="87"/>
        <v>1</v>
      </c>
      <c r="AG138">
        <f t="shared" si="88"/>
        <v>0.67500000000000004</v>
      </c>
      <c r="AH138">
        <f t="shared" si="89"/>
        <v>3000000</v>
      </c>
      <c r="AI138" s="1">
        <f t="shared" si="90"/>
        <v>3000000</v>
      </c>
      <c r="AJ138" s="1">
        <f t="shared" si="91"/>
        <v>0</v>
      </c>
      <c r="AK138" s="2">
        <f t="shared" si="92"/>
        <v>0</v>
      </c>
      <c r="AL138">
        <f t="shared" si="93"/>
        <v>179</v>
      </c>
    </row>
    <row r="139" spans="1:38" x14ac:dyDescent="0.3">
      <c r="A139" t="s">
        <v>157</v>
      </c>
      <c r="B139" t="s">
        <v>31</v>
      </c>
      <c r="C139">
        <v>14</v>
      </c>
      <c r="D139">
        <v>301</v>
      </c>
      <c r="E139">
        <v>229</v>
      </c>
      <c r="F139">
        <v>25</v>
      </c>
      <c r="G139">
        <v>10</v>
      </c>
      <c r="H139">
        <v>9</v>
      </c>
      <c r="I139">
        <v>33.44</v>
      </c>
      <c r="J139">
        <v>131.44</v>
      </c>
      <c r="K139">
        <v>14</v>
      </c>
      <c r="L139">
        <v>232</v>
      </c>
      <c r="M139">
        <v>10</v>
      </c>
      <c r="N139">
        <v>325</v>
      </c>
      <c r="O139">
        <v>8.41</v>
      </c>
      <c r="P139">
        <v>32.5</v>
      </c>
      <c r="Q139" s="1">
        <v>0</v>
      </c>
      <c r="R139" s="1">
        <v>160000000</v>
      </c>
      <c r="S139">
        <v>21.5</v>
      </c>
      <c r="T139">
        <f t="shared" si="76"/>
        <v>0.39657444005270093</v>
      </c>
      <c r="U139">
        <f t="shared" si="77"/>
        <v>0.5130408100644368</v>
      </c>
      <c r="V139">
        <f t="shared" si="78"/>
        <v>0.3286</v>
      </c>
      <c r="W139">
        <f t="shared" si="79"/>
        <v>0.42490118577075098</v>
      </c>
      <c r="X139">
        <f t="shared" si="80"/>
        <v>41.436277168606964</v>
      </c>
      <c r="Y139">
        <f t="shared" si="81"/>
        <v>0.4</v>
      </c>
      <c r="Z139">
        <f t="shared" si="82"/>
        <v>0.71966666666666668</v>
      </c>
      <c r="AA139">
        <f t="shared" si="83"/>
        <v>0.79166666666666663</v>
      </c>
      <c r="AB139">
        <f t="shared" si="84"/>
        <v>60.98</v>
      </c>
      <c r="AC139">
        <f t="shared" si="85"/>
        <v>51.208138584303484</v>
      </c>
      <c r="AD139">
        <f t="shared" si="94"/>
        <v>28</v>
      </c>
      <c r="AE139">
        <f t="shared" si="86"/>
        <v>1.1000000000000001</v>
      </c>
      <c r="AF139">
        <f t="shared" si="87"/>
        <v>1.1499999999999999</v>
      </c>
      <c r="AG139">
        <f t="shared" si="88"/>
        <v>1.0120813858430349</v>
      </c>
      <c r="AH139">
        <f t="shared" si="89"/>
        <v>160000000</v>
      </c>
      <c r="AI139" s="1">
        <f t="shared" si="90"/>
        <v>225329799.74409333</v>
      </c>
      <c r="AJ139" s="1">
        <f t="shared" si="91"/>
        <v>65329799.744093329</v>
      </c>
      <c r="AK139" s="2">
        <f t="shared" si="92"/>
        <v>40.83112484005833</v>
      </c>
      <c r="AL139">
        <f t="shared" si="93"/>
        <v>8</v>
      </c>
    </row>
    <row r="140" spans="1:38" x14ac:dyDescent="0.3">
      <c r="A140" t="s">
        <v>158</v>
      </c>
      <c r="B140" t="s">
        <v>19</v>
      </c>
      <c r="C140">
        <v>5</v>
      </c>
      <c r="D140">
        <v>55</v>
      </c>
      <c r="E140">
        <v>57</v>
      </c>
      <c r="F140">
        <v>6</v>
      </c>
      <c r="G140">
        <v>1</v>
      </c>
      <c r="H140">
        <v>5</v>
      </c>
      <c r="I140">
        <v>11</v>
      </c>
      <c r="J140">
        <v>96.49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7500000</v>
      </c>
      <c r="R140" s="1">
        <v>34000000</v>
      </c>
      <c r="S140">
        <v>11</v>
      </c>
      <c r="T140">
        <f t="shared" si="76"/>
        <v>7.2463768115942032E-2</v>
      </c>
      <c r="U140">
        <f t="shared" si="77"/>
        <v>0.16876342436330161</v>
      </c>
      <c r="V140">
        <f t="shared" si="78"/>
        <v>0.24122499999999999</v>
      </c>
      <c r="W140">
        <f t="shared" si="79"/>
        <v>0.21739130434782608</v>
      </c>
      <c r="X140">
        <f t="shared" si="80"/>
        <v>16.771449739517323</v>
      </c>
      <c r="Y140">
        <f t="shared" si="81"/>
        <v>0</v>
      </c>
      <c r="Z140">
        <f t="shared" si="82"/>
        <v>0</v>
      </c>
      <c r="AA140">
        <f t="shared" si="83"/>
        <v>0</v>
      </c>
      <c r="AB140">
        <f t="shared" si="84"/>
        <v>0</v>
      </c>
      <c r="AC140">
        <f t="shared" si="85"/>
        <v>13.417159791613859</v>
      </c>
      <c r="AD140">
        <f t="shared" si="94"/>
        <v>5</v>
      </c>
      <c r="AE140">
        <f t="shared" si="86"/>
        <v>1</v>
      </c>
      <c r="AF140">
        <f t="shared" si="87"/>
        <v>1</v>
      </c>
      <c r="AG140">
        <f t="shared" si="88"/>
        <v>0.63417159791613853</v>
      </c>
      <c r="AH140">
        <f t="shared" si="89"/>
        <v>34000000</v>
      </c>
      <c r="AI140" s="1">
        <f t="shared" si="90"/>
        <v>23718017.762063581</v>
      </c>
      <c r="AJ140" s="1">
        <f t="shared" si="91"/>
        <v>-10281982.237936419</v>
      </c>
      <c r="AK140" s="2">
        <f t="shared" si="92"/>
        <v>-30.241124229224759</v>
      </c>
      <c r="AL140">
        <f t="shared" si="93"/>
        <v>104</v>
      </c>
    </row>
    <row r="141" spans="1:38" x14ac:dyDescent="0.3">
      <c r="A141" t="s">
        <v>159</v>
      </c>
      <c r="B141" t="s">
        <v>19</v>
      </c>
      <c r="C141">
        <v>5</v>
      </c>
      <c r="D141">
        <v>74</v>
      </c>
      <c r="E141">
        <v>55</v>
      </c>
      <c r="F141">
        <v>10</v>
      </c>
      <c r="G141">
        <v>3</v>
      </c>
      <c r="H141">
        <v>4</v>
      </c>
      <c r="I141">
        <v>18.5</v>
      </c>
      <c r="J141">
        <v>134.55000000000001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20000000</v>
      </c>
      <c r="R141" s="1">
        <v>20000000</v>
      </c>
      <c r="S141">
        <v>14.8</v>
      </c>
      <c r="T141">
        <f t="shared" si="76"/>
        <v>9.7496706192358368E-2</v>
      </c>
      <c r="U141">
        <f t="shared" si="77"/>
        <v>0.28382939552009817</v>
      </c>
      <c r="V141">
        <f t="shared" si="78"/>
        <v>0.33637500000000004</v>
      </c>
      <c r="W141">
        <f t="shared" si="79"/>
        <v>0.29249011857707513</v>
      </c>
      <c r="X141">
        <f t="shared" si="80"/>
        <v>24.279813445314709</v>
      </c>
      <c r="Y141">
        <f t="shared" si="81"/>
        <v>0</v>
      </c>
      <c r="Z141">
        <f t="shared" si="82"/>
        <v>0</v>
      </c>
      <c r="AA141">
        <f t="shared" si="83"/>
        <v>0</v>
      </c>
      <c r="AB141">
        <f t="shared" si="84"/>
        <v>0</v>
      </c>
      <c r="AC141">
        <f t="shared" si="85"/>
        <v>19.423850756251767</v>
      </c>
      <c r="AD141">
        <f t="shared" si="94"/>
        <v>5</v>
      </c>
      <c r="AE141">
        <f t="shared" si="86"/>
        <v>1</v>
      </c>
      <c r="AF141">
        <f t="shared" si="87"/>
        <v>1</v>
      </c>
      <c r="AG141">
        <f t="shared" si="88"/>
        <v>0.6942385075625177</v>
      </c>
      <c r="AH141">
        <f t="shared" si="89"/>
        <v>20000000</v>
      </c>
      <c r="AI141" s="1">
        <f t="shared" si="90"/>
        <v>15273247.166375391</v>
      </c>
      <c r="AJ141" s="1">
        <f t="shared" si="91"/>
        <v>-4726752.8336246088</v>
      </c>
      <c r="AK141" s="2">
        <f t="shared" si="92"/>
        <v>-23.633764168123044</v>
      </c>
      <c r="AL141">
        <f t="shared" si="93"/>
        <v>120</v>
      </c>
    </row>
    <row r="142" spans="1:38" x14ac:dyDescent="0.3">
      <c r="A142" t="s">
        <v>160</v>
      </c>
      <c r="B142" t="s">
        <v>19</v>
      </c>
      <c r="C142">
        <v>7</v>
      </c>
      <c r="D142">
        <v>47</v>
      </c>
      <c r="E142">
        <v>36</v>
      </c>
      <c r="F142">
        <v>1</v>
      </c>
      <c r="G142">
        <v>4</v>
      </c>
      <c r="H142">
        <v>5</v>
      </c>
      <c r="I142">
        <v>9.4</v>
      </c>
      <c r="J142">
        <v>130.56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  <c r="R142" s="1">
        <v>40000000</v>
      </c>
      <c r="S142">
        <v>6.71</v>
      </c>
      <c r="T142">
        <f t="shared" si="76"/>
        <v>6.1923583662714096E-2</v>
      </c>
      <c r="U142">
        <f t="shared" si="77"/>
        <v>0.14421601718318502</v>
      </c>
      <c r="V142">
        <f t="shared" si="78"/>
        <v>0.32640000000000002</v>
      </c>
      <c r="W142">
        <f t="shared" si="79"/>
        <v>0.1326086956521739</v>
      </c>
      <c r="X142">
        <f t="shared" si="80"/>
        <v>16.275281852504527</v>
      </c>
      <c r="Y142">
        <f t="shared" si="81"/>
        <v>0</v>
      </c>
      <c r="Z142">
        <f t="shared" si="82"/>
        <v>0</v>
      </c>
      <c r="AA142">
        <f t="shared" si="83"/>
        <v>0</v>
      </c>
      <c r="AB142">
        <f t="shared" si="84"/>
        <v>0</v>
      </c>
      <c r="AC142">
        <f t="shared" si="85"/>
        <v>13.020225482003623</v>
      </c>
      <c r="AD142">
        <f t="shared" si="94"/>
        <v>7</v>
      </c>
      <c r="AE142">
        <f t="shared" si="86"/>
        <v>1</v>
      </c>
      <c r="AF142">
        <f t="shared" si="87"/>
        <v>1</v>
      </c>
      <c r="AG142">
        <f t="shared" si="88"/>
        <v>0.63020225482003622</v>
      </c>
      <c r="AH142">
        <f t="shared" si="89"/>
        <v>40000000</v>
      </c>
      <c r="AI142" s="1">
        <f t="shared" si="90"/>
        <v>27728899.212081596</v>
      </c>
      <c r="AJ142" s="1">
        <f t="shared" si="91"/>
        <v>-12271100.787918404</v>
      </c>
      <c r="AK142" s="2">
        <f t="shared" si="92"/>
        <v>-30.677751969796006</v>
      </c>
      <c r="AL142">
        <f t="shared" si="93"/>
        <v>98</v>
      </c>
    </row>
    <row r="143" spans="1:38" x14ac:dyDescent="0.3">
      <c r="A143" t="s">
        <v>161</v>
      </c>
      <c r="B143" t="s">
        <v>31</v>
      </c>
      <c r="C143">
        <v>8</v>
      </c>
      <c r="D143">
        <v>40</v>
      </c>
      <c r="E143">
        <v>32</v>
      </c>
      <c r="F143">
        <v>2</v>
      </c>
      <c r="G143">
        <v>3</v>
      </c>
      <c r="H143">
        <v>5</v>
      </c>
      <c r="I143">
        <v>8</v>
      </c>
      <c r="J143">
        <v>125</v>
      </c>
      <c r="K143">
        <v>15</v>
      </c>
      <c r="L143">
        <v>336</v>
      </c>
      <c r="M143">
        <v>9</v>
      </c>
      <c r="N143">
        <v>523</v>
      </c>
      <c r="O143">
        <v>9.34</v>
      </c>
      <c r="P143">
        <v>58.11</v>
      </c>
      <c r="Q143" s="1">
        <v>0</v>
      </c>
      <c r="R143" s="1">
        <v>180000000</v>
      </c>
      <c r="S143">
        <v>5</v>
      </c>
      <c r="T143">
        <f t="shared" si="76"/>
        <v>5.2700922266139656E-2</v>
      </c>
      <c r="U143">
        <f t="shared" si="77"/>
        <v>0.12273703590058299</v>
      </c>
      <c r="V143">
        <f t="shared" si="78"/>
        <v>0.3125</v>
      </c>
      <c r="W143">
        <f t="shared" si="79"/>
        <v>9.8814229249011856E-2</v>
      </c>
      <c r="X143">
        <f t="shared" si="80"/>
        <v>14.438238150479</v>
      </c>
      <c r="Y143">
        <f t="shared" si="81"/>
        <v>0.36</v>
      </c>
      <c r="Z143">
        <f t="shared" si="82"/>
        <v>0.68866666666666665</v>
      </c>
      <c r="AA143">
        <f t="shared" si="83"/>
        <v>0.62749999999999995</v>
      </c>
      <c r="AB143">
        <f t="shared" si="84"/>
        <v>54.19083333333333</v>
      </c>
      <c r="AC143">
        <f t="shared" si="85"/>
        <v>34.314535741906163</v>
      </c>
      <c r="AD143">
        <f t="shared" si="94"/>
        <v>23</v>
      </c>
      <c r="AE143">
        <f t="shared" si="86"/>
        <v>1.1000000000000001</v>
      </c>
      <c r="AF143">
        <f t="shared" si="87"/>
        <v>1.1499999999999999</v>
      </c>
      <c r="AG143">
        <f t="shared" si="88"/>
        <v>0.8431453574190616</v>
      </c>
      <c r="AH143">
        <f t="shared" si="89"/>
        <v>180000000</v>
      </c>
      <c r="AI143" s="1">
        <f t="shared" si="90"/>
        <v>211182617.67275241</v>
      </c>
      <c r="AJ143" s="1">
        <f t="shared" si="91"/>
        <v>31182617.67275241</v>
      </c>
      <c r="AK143" s="2">
        <f t="shared" si="92"/>
        <v>17.32367648486245</v>
      </c>
      <c r="AL143">
        <f t="shared" si="93"/>
        <v>11</v>
      </c>
    </row>
    <row r="144" spans="1:38" x14ac:dyDescent="0.3">
      <c r="A144" t="s">
        <v>162</v>
      </c>
      <c r="B144" t="s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38</v>
      </c>
      <c r="M144">
        <v>1</v>
      </c>
      <c r="N144">
        <v>71</v>
      </c>
      <c r="O144">
        <v>11.21</v>
      </c>
      <c r="P144">
        <v>71</v>
      </c>
      <c r="Q144" s="1">
        <v>3000000</v>
      </c>
      <c r="R144" s="1">
        <v>60000000</v>
      </c>
      <c r="S144">
        <v>0</v>
      </c>
      <c r="T144">
        <f t="shared" si="76"/>
        <v>0</v>
      </c>
      <c r="U144">
        <f t="shared" si="77"/>
        <v>0</v>
      </c>
      <c r="V144">
        <f t="shared" si="78"/>
        <v>0</v>
      </c>
      <c r="W144">
        <f t="shared" si="79"/>
        <v>0</v>
      </c>
      <c r="X144">
        <f t="shared" si="80"/>
        <v>0</v>
      </c>
      <c r="Y144">
        <f t="shared" si="81"/>
        <v>0</v>
      </c>
      <c r="Z144">
        <f t="shared" si="82"/>
        <v>0</v>
      </c>
      <c r="AA144">
        <f t="shared" si="83"/>
        <v>0</v>
      </c>
      <c r="AB144">
        <f t="shared" si="84"/>
        <v>0</v>
      </c>
      <c r="AC144">
        <f t="shared" si="85"/>
        <v>25</v>
      </c>
      <c r="AD144">
        <f t="shared" si="94"/>
        <v>2</v>
      </c>
      <c r="AE144">
        <f t="shared" si="86"/>
        <v>0.85</v>
      </c>
      <c r="AF144">
        <f t="shared" si="87"/>
        <v>1</v>
      </c>
      <c r="AG144">
        <f t="shared" si="88"/>
        <v>0.67500000000000004</v>
      </c>
      <c r="AH144">
        <f t="shared" si="89"/>
        <v>60000000</v>
      </c>
      <c r="AI144" s="1">
        <f t="shared" si="90"/>
        <v>37867500</v>
      </c>
      <c r="AJ144" s="1">
        <f t="shared" si="91"/>
        <v>-22132500</v>
      </c>
      <c r="AK144" s="2">
        <f t="shared" si="92"/>
        <v>-36.887500000000003</v>
      </c>
      <c r="AL144">
        <f t="shared" si="93"/>
        <v>83</v>
      </c>
    </row>
    <row r="145" spans="1:38" x14ac:dyDescent="0.3">
      <c r="A145" t="s">
        <v>163</v>
      </c>
      <c r="B145" t="s">
        <v>21</v>
      </c>
      <c r="C145">
        <v>2</v>
      </c>
      <c r="D145">
        <v>13</v>
      </c>
      <c r="E145">
        <v>16</v>
      </c>
      <c r="F145">
        <v>0</v>
      </c>
      <c r="G145">
        <v>2</v>
      </c>
      <c r="H145">
        <v>2</v>
      </c>
      <c r="I145">
        <v>6.5</v>
      </c>
      <c r="J145">
        <v>81.25</v>
      </c>
      <c r="K145">
        <v>11</v>
      </c>
      <c r="L145">
        <v>233</v>
      </c>
      <c r="M145">
        <v>9</v>
      </c>
      <c r="N145">
        <v>402</v>
      </c>
      <c r="O145">
        <v>10.35</v>
      </c>
      <c r="P145">
        <v>44.67</v>
      </c>
      <c r="Q145" s="1">
        <v>0</v>
      </c>
      <c r="R145" s="1">
        <v>130000000</v>
      </c>
      <c r="S145">
        <v>6.5</v>
      </c>
      <c r="T145">
        <f t="shared" si="76"/>
        <v>0</v>
      </c>
      <c r="U145">
        <f t="shared" si="77"/>
        <v>0</v>
      </c>
      <c r="V145">
        <f t="shared" si="78"/>
        <v>0</v>
      </c>
      <c r="W145">
        <f t="shared" si="79"/>
        <v>0</v>
      </c>
      <c r="X145">
        <f t="shared" si="80"/>
        <v>0</v>
      </c>
      <c r="Y145">
        <f t="shared" si="81"/>
        <v>0.36</v>
      </c>
      <c r="Z145">
        <f t="shared" si="82"/>
        <v>0.65500000000000003</v>
      </c>
      <c r="AA145">
        <f t="shared" si="83"/>
        <v>0.71365384615384619</v>
      </c>
      <c r="AB145">
        <f t="shared" si="84"/>
        <v>55.166346153846156</v>
      </c>
      <c r="AC145">
        <f t="shared" si="85"/>
        <v>25</v>
      </c>
      <c r="AD145">
        <f t="shared" si="94"/>
        <v>13</v>
      </c>
      <c r="AE145">
        <f t="shared" si="86"/>
        <v>1.05</v>
      </c>
      <c r="AF145">
        <f t="shared" si="87"/>
        <v>1</v>
      </c>
      <c r="AG145">
        <f t="shared" si="88"/>
        <v>0.75</v>
      </c>
      <c r="AH145">
        <f t="shared" si="89"/>
        <v>130000000</v>
      </c>
      <c r="AI145" s="1">
        <f t="shared" si="90"/>
        <v>112612500.00000001</v>
      </c>
      <c r="AJ145" s="1">
        <f t="shared" si="91"/>
        <v>-17387499.999999985</v>
      </c>
      <c r="AK145" s="2">
        <f t="shared" si="92"/>
        <v>-13.374999999999989</v>
      </c>
      <c r="AL145">
        <f t="shared" si="93"/>
        <v>41</v>
      </c>
    </row>
    <row r="146" spans="1:38" x14ac:dyDescent="0.3">
      <c r="A146" t="s">
        <v>164</v>
      </c>
      <c r="B146" t="s">
        <v>21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6</v>
      </c>
      <c r="M146">
        <v>0</v>
      </c>
      <c r="N146">
        <v>9</v>
      </c>
      <c r="O146">
        <v>9</v>
      </c>
      <c r="P146">
        <v>0</v>
      </c>
      <c r="Q146" s="1">
        <v>10000000</v>
      </c>
      <c r="R146" s="1">
        <v>32000000</v>
      </c>
      <c r="S146">
        <v>0</v>
      </c>
      <c r="T146">
        <f t="shared" si="76"/>
        <v>0</v>
      </c>
      <c r="U146">
        <f t="shared" si="77"/>
        <v>0</v>
      </c>
      <c r="V146">
        <f t="shared" si="78"/>
        <v>0</v>
      </c>
      <c r="W146">
        <f t="shared" si="79"/>
        <v>0</v>
      </c>
      <c r="X146">
        <f t="shared" si="80"/>
        <v>0</v>
      </c>
      <c r="Y146">
        <f t="shared" si="81"/>
        <v>0</v>
      </c>
      <c r="Z146">
        <f t="shared" si="82"/>
        <v>0</v>
      </c>
      <c r="AA146">
        <f t="shared" si="83"/>
        <v>0</v>
      </c>
      <c r="AB146">
        <f t="shared" si="84"/>
        <v>0</v>
      </c>
      <c r="AC146">
        <f t="shared" si="85"/>
        <v>25</v>
      </c>
      <c r="AD146">
        <f t="shared" si="94"/>
        <v>1</v>
      </c>
      <c r="AE146">
        <f t="shared" si="86"/>
        <v>0.85</v>
      </c>
      <c r="AF146">
        <f t="shared" si="87"/>
        <v>1</v>
      </c>
      <c r="AG146">
        <f t="shared" si="88"/>
        <v>0.67500000000000004</v>
      </c>
      <c r="AH146">
        <f t="shared" si="89"/>
        <v>32000000</v>
      </c>
      <c r="AI146" s="1">
        <f t="shared" si="90"/>
        <v>20196000</v>
      </c>
      <c r="AJ146" s="1">
        <f t="shared" si="91"/>
        <v>-11804000</v>
      </c>
      <c r="AK146" s="2">
        <f t="shared" si="92"/>
        <v>-36.887500000000003</v>
      </c>
      <c r="AL146">
        <f t="shared" si="93"/>
        <v>110</v>
      </c>
    </row>
    <row r="147" spans="1:38" x14ac:dyDescent="0.3">
      <c r="A147" t="s">
        <v>165</v>
      </c>
      <c r="B147" t="s">
        <v>19</v>
      </c>
      <c r="C147">
        <v>5</v>
      </c>
      <c r="D147">
        <v>122</v>
      </c>
      <c r="E147">
        <v>82</v>
      </c>
      <c r="F147">
        <v>14</v>
      </c>
      <c r="G147">
        <v>4</v>
      </c>
      <c r="H147">
        <v>5</v>
      </c>
      <c r="I147">
        <v>24.4</v>
      </c>
      <c r="J147">
        <v>148.78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7500000</v>
      </c>
      <c r="R147" s="1">
        <v>7500000</v>
      </c>
      <c r="S147">
        <v>24.4</v>
      </c>
      <c r="T147">
        <f t="shared" si="76"/>
        <v>0.16073781291172595</v>
      </c>
      <c r="U147">
        <f t="shared" si="77"/>
        <v>0.37434795949677807</v>
      </c>
      <c r="V147">
        <f t="shared" si="78"/>
        <v>0.37195</v>
      </c>
      <c r="W147">
        <f t="shared" si="79"/>
        <v>0.4822134387351778</v>
      </c>
      <c r="X147">
        <f t="shared" si="80"/>
        <v>33.123852149474786</v>
      </c>
      <c r="Y147">
        <f t="shared" si="81"/>
        <v>0</v>
      </c>
      <c r="Z147">
        <f t="shared" si="82"/>
        <v>0</v>
      </c>
      <c r="AA147">
        <f t="shared" si="83"/>
        <v>0</v>
      </c>
      <c r="AB147">
        <f t="shared" si="84"/>
        <v>0</v>
      </c>
      <c r="AC147">
        <f t="shared" si="85"/>
        <v>26.499081719579831</v>
      </c>
      <c r="AD147">
        <f t="shared" si="94"/>
        <v>5</v>
      </c>
      <c r="AE147">
        <f t="shared" si="86"/>
        <v>1</v>
      </c>
      <c r="AF147">
        <f t="shared" si="87"/>
        <v>1</v>
      </c>
      <c r="AG147">
        <f t="shared" si="88"/>
        <v>0.76499081719579831</v>
      </c>
      <c r="AH147">
        <f t="shared" si="89"/>
        <v>7500000</v>
      </c>
      <c r="AI147" s="1">
        <f t="shared" si="90"/>
        <v>6311174.2418653369</v>
      </c>
      <c r="AJ147" s="1">
        <f t="shared" si="91"/>
        <v>-1188825.7581346631</v>
      </c>
      <c r="AK147" s="2">
        <f t="shared" si="92"/>
        <v>-15.851010108462175</v>
      </c>
      <c r="AL147">
        <f t="shared" si="93"/>
        <v>155</v>
      </c>
    </row>
    <row r="148" spans="1:38" x14ac:dyDescent="0.3">
      <c r="A148" t="s">
        <v>166</v>
      </c>
      <c r="B148" t="s">
        <v>19</v>
      </c>
      <c r="C148">
        <v>14</v>
      </c>
      <c r="D148">
        <v>388</v>
      </c>
      <c r="E148">
        <v>266</v>
      </c>
      <c r="F148">
        <v>47</v>
      </c>
      <c r="G148">
        <v>17</v>
      </c>
      <c r="H148">
        <v>13</v>
      </c>
      <c r="I148">
        <v>29.85</v>
      </c>
      <c r="J148">
        <v>145.86000000000001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20000000</v>
      </c>
      <c r="R148" s="1">
        <v>100000000</v>
      </c>
      <c r="S148">
        <v>27.71</v>
      </c>
      <c r="T148">
        <f t="shared" si="76"/>
        <v>0.51119894598155469</v>
      </c>
      <c r="U148">
        <f t="shared" si="77"/>
        <v>0.45796256520405032</v>
      </c>
      <c r="V148">
        <f t="shared" si="78"/>
        <v>0.36465000000000003</v>
      </c>
      <c r="W148">
        <f t="shared" si="79"/>
        <v>0.54762845849802366</v>
      </c>
      <c r="X148">
        <f t="shared" si="80"/>
        <v>46.853851679508367</v>
      </c>
      <c r="Y148">
        <f t="shared" si="81"/>
        <v>0</v>
      </c>
      <c r="Z148">
        <f t="shared" si="82"/>
        <v>0</v>
      </c>
      <c r="AA148">
        <f t="shared" si="83"/>
        <v>0</v>
      </c>
      <c r="AB148">
        <f t="shared" si="84"/>
        <v>0</v>
      </c>
      <c r="AC148">
        <f t="shared" si="85"/>
        <v>37.483081343606692</v>
      </c>
      <c r="AD148">
        <f t="shared" si="94"/>
        <v>14</v>
      </c>
      <c r="AE148">
        <f t="shared" si="86"/>
        <v>1.05</v>
      </c>
      <c r="AF148">
        <f t="shared" si="87"/>
        <v>1</v>
      </c>
      <c r="AG148">
        <f t="shared" si="88"/>
        <v>0.87483081343606695</v>
      </c>
      <c r="AH148">
        <f t="shared" si="89"/>
        <v>100000000</v>
      </c>
      <c r="AI148" s="1">
        <f t="shared" si="90"/>
        <v>101042958.95186575</v>
      </c>
      <c r="AJ148" s="1">
        <f t="shared" si="91"/>
        <v>1042958.9518657476</v>
      </c>
      <c r="AK148" s="2">
        <f t="shared" si="92"/>
        <v>1.0429589518657476</v>
      </c>
      <c r="AL148">
        <f t="shared" si="93"/>
        <v>52</v>
      </c>
    </row>
    <row r="149" spans="1:38" x14ac:dyDescent="0.3">
      <c r="A149" t="s">
        <v>167</v>
      </c>
      <c r="B149" t="s">
        <v>19</v>
      </c>
      <c r="C149">
        <v>15</v>
      </c>
      <c r="D149">
        <v>418</v>
      </c>
      <c r="E149">
        <v>292</v>
      </c>
      <c r="F149">
        <v>41</v>
      </c>
      <c r="G149">
        <v>22</v>
      </c>
      <c r="H149">
        <v>14</v>
      </c>
      <c r="I149">
        <v>29.86</v>
      </c>
      <c r="J149">
        <v>143.15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  <c r="R149" s="1">
        <v>163000000</v>
      </c>
      <c r="S149">
        <v>27.87</v>
      </c>
      <c r="T149">
        <f t="shared" si="76"/>
        <v>0.55072463768115942</v>
      </c>
      <c r="U149">
        <f t="shared" si="77"/>
        <v>0.45811598649892599</v>
      </c>
      <c r="V149">
        <f t="shared" si="78"/>
        <v>0.357875</v>
      </c>
      <c r="W149">
        <f t="shared" si="79"/>
        <v>0.55079051383399213</v>
      </c>
      <c r="X149">
        <f t="shared" si="80"/>
        <v>47.937324069587774</v>
      </c>
      <c r="Y149">
        <f t="shared" si="81"/>
        <v>0</v>
      </c>
      <c r="Z149">
        <f t="shared" si="82"/>
        <v>0</v>
      </c>
      <c r="AA149">
        <f t="shared" si="83"/>
        <v>0</v>
      </c>
      <c r="AB149">
        <f t="shared" si="84"/>
        <v>0</v>
      </c>
      <c r="AC149">
        <f t="shared" si="85"/>
        <v>38.349859255670218</v>
      </c>
      <c r="AD149">
        <f t="shared" si="94"/>
        <v>15</v>
      </c>
      <c r="AE149">
        <f t="shared" si="86"/>
        <v>1.1000000000000001</v>
      </c>
      <c r="AF149">
        <f t="shared" si="87"/>
        <v>1</v>
      </c>
      <c r="AG149">
        <f t="shared" si="88"/>
        <v>0.88349859255670216</v>
      </c>
      <c r="AH149">
        <f t="shared" si="89"/>
        <v>163000000</v>
      </c>
      <c r="AI149" s="1">
        <f t="shared" si="90"/>
        <v>174252427.40995839</v>
      </c>
      <c r="AJ149" s="1">
        <f t="shared" si="91"/>
        <v>11252427.409958392</v>
      </c>
      <c r="AK149" s="2">
        <f t="shared" si="92"/>
        <v>6.9033296993609774</v>
      </c>
      <c r="AL149">
        <f t="shared" si="93"/>
        <v>15</v>
      </c>
    </row>
    <row r="150" spans="1:38" x14ac:dyDescent="0.3">
      <c r="A150" t="s">
        <v>168</v>
      </c>
      <c r="B150" t="s">
        <v>21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22</v>
      </c>
      <c r="M150">
        <v>1</v>
      </c>
      <c r="N150">
        <v>39</v>
      </c>
      <c r="O150">
        <v>10.64</v>
      </c>
      <c r="P150">
        <v>39</v>
      </c>
      <c r="Q150" s="1">
        <v>7500000</v>
      </c>
      <c r="R150" s="1">
        <v>7500000</v>
      </c>
      <c r="S150">
        <v>0</v>
      </c>
      <c r="T150">
        <f t="shared" si="76"/>
        <v>0</v>
      </c>
      <c r="U150">
        <f t="shared" si="77"/>
        <v>0</v>
      </c>
      <c r="V150">
        <f t="shared" si="78"/>
        <v>0</v>
      </c>
      <c r="W150">
        <f t="shared" si="79"/>
        <v>0</v>
      </c>
      <c r="X150">
        <f t="shared" si="80"/>
        <v>0</v>
      </c>
      <c r="Y150">
        <f t="shared" si="81"/>
        <v>0</v>
      </c>
      <c r="Z150">
        <f t="shared" si="82"/>
        <v>0</v>
      </c>
      <c r="AA150">
        <f t="shared" si="83"/>
        <v>0</v>
      </c>
      <c r="AB150">
        <f t="shared" si="84"/>
        <v>0</v>
      </c>
      <c r="AC150">
        <f t="shared" si="85"/>
        <v>25</v>
      </c>
      <c r="AD150">
        <f t="shared" si="94"/>
        <v>1</v>
      </c>
      <c r="AE150">
        <f t="shared" si="86"/>
        <v>0.85</v>
      </c>
      <c r="AF150">
        <f t="shared" si="87"/>
        <v>1</v>
      </c>
      <c r="AG150">
        <f t="shared" si="88"/>
        <v>0.67500000000000004</v>
      </c>
      <c r="AH150">
        <f t="shared" si="89"/>
        <v>7500000</v>
      </c>
      <c r="AI150" s="1">
        <f t="shared" si="90"/>
        <v>4733437.5</v>
      </c>
      <c r="AJ150" s="1">
        <f t="shared" si="91"/>
        <v>-2766562.5</v>
      </c>
      <c r="AK150" s="2">
        <f t="shared" si="92"/>
        <v>-36.887500000000003</v>
      </c>
      <c r="AL150">
        <f t="shared" si="93"/>
        <v>160</v>
      </c>
    </row>
    <row r="151" spans="1:38" x14ac:dyDescent="0.3">
      <c r="A151" t="s">
        <v>169</v>
      </c>
      <c r="B151" t="s">
        <v>21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18</v>
      </c>
      <c r="M151">
        <v>0</v>
      </c>
      <c r="N151">
        <v>40</v>
      </c>
      <c r="O151">
        <v>13.33</v>
      </c>
      <c r="P151">
        <v>0</v>
      </c>
      <c r="Q151" s="1">
        <v>7500000</v>
      </c>
      <c r="R151" s="1">
        <v>7500000</v>
      </c>
      <c r="S151">
        <v>0</v>
      </c>
      <c r="T151">
        <f t="shared" si="76"/>
        <v>0</v>
      </c>
      <c r="U151">
        <f t="shared" si="77"/>
        <v>0</v>
      </c>
      <c r="V151">
        <f t="shared" si="78"/>
        <v>0</v>
      </c>
      <c r="W151">
        <f t="shared" si="79"/>
        <v>0</v>
      </c>
      <c r="X151">
        <f t="shared" si="80"/>
        <v>0</v>
      </c>
      <c r="Y151">
        <f t="shared" si="81"/>
        <v>0</v>
      </c>
      <c r="Z151">
        <f t="shared" si="82"/>
        <v>0</v>
      </c>
      <c r="AA151">
        <f t="shared" si="83"/>
        <v>0</v>
      </c>
      <c r="AB151">
        <f t="shared" si="84"/>
        <v>0</v>
      </c>
      <c r="AC151">
        <f t="shared" si="85"/>
        <v>25</v>
      </c>
      <c r="AD151">
        <f t="shared" si="94"/>
        <v>1</v>
      </c>
      <c r="AE151">
        <f t="shared" si="86"/>
        <v>0.85</v>
      </c>
      <c r="AF151">
        <f t="shared" si="87"/>
        <v>1</v>
      </c>
      <c r="AG151">
        <f t="shared" si="88"/>
        <v>0.67500000000000004</v>
      </c>
      <c r="AH151">
        <f t="shared" si="89"/>
        <v>7500000</v>
      </c>
      <c r="AI151" s="1">
        <f t="shared" si="90"/>
        <v>4733437.5</v>
      </c>
      <c r="AJ151" s="1">
        <f t="shared" si="91"/>
        <v>-2766562.5</v>
      </c>
      <c r="AK151" s="2">
        <f t="shared" si="92"/>
        <v>-36.887500000000003</v>
      </c>
      <c r="AL151">
        <f t="shared" si="93"/>
        <v>160</v>
      </c>
    </row>
    <row r="152" spans="1:38" x14ac:dyDescent="0.3">
      <c r="A152" t="s">
        <v>170</v>
      </c>
      <c r="B152" t="s">
        <v>19</v>
      </c>
      <c r="C152">
        <v>11</v>
      </c>
      <c r="D152">
        <v>206</v>
      </c>
      <c r="E152">
        <v>139</v>
      </c>
      <c r="F152">
        <v>20</v>
      </c>
      <c r="G152">
        <v>10</v>
      </c>
      <c r="H152">
        <v>7</v>
      </c>
      <c r="I152">
        <v>29.43</v>
      </c>
      <c r="J152">
        <v>148.19999999999999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7500000</v>
      </c>
      <c r="R152" s="1">
        <v>7500000</v>
      </c>
      <c r="S152">
        <v>18.73</v>
      </c>
      <c r="T152">
        <f t="shared" si="76"/>
        <v>0.27140974967061926</v>
      </c>
      <c r="U152">
        <f t="shared" si="77"/>
        <v>0.45151887081926967</v>
      </c>
      <c r="V152">
        <f t="shared" si="78"/>
        <v>0.3705</v>
      </c>
      <c r="W152">
        <f t="shared" si="79"/>
        <v>0.37015810276679839</v>
      </c>
      <c r="X152">
        <f t="shared" si="80"/>
        <v>36.095926315936282</v>
      </c>
      <c r="Y152">
        <f t="shared" si="81"/>
        <v>0</v>
      </c>
      <c r="Z152">
        <f t="shared" si="82"/>
        <v>0</v>
      </c>
      <c r="AA152">
        <f t="shared" si="83"/>
        <v>0</v>
      </c>
      <c r="AB152">
        <f t="shared" si="84"/>
        <v>0</v>
      </c>
      <c r="AC152">
        <f t="shared" si="85"/>
        <v>28.876741052749026</v>
      </c>
      <c r="AD152">
        <f t="shared" si="94"/>
        <v>11</v>
      </c>
      <c r="AE152">
        <f t="shared" si="86"/>
        <v>1.05</v>
      </c>
      <c r="AF152">
        <f t="shared" si="87"/>
        <v>1</v>
      </c>
      <c r="AG152">
        <f t="shared" si="88"/>
        <v>0.78876741052749022</v>
      </c>
      <c r="AH152">
        <f t="shared" si="89"/>
        <v>7500000</v>
      </c>
      <c r="AI152" s="1">
        <f t="shared" si="90"/>
        <v>6832697.6936943848</v>
      </c>
      <c r="AJ152" s="1">
        <f t="shared" si="91"/>
        <v>-667302.30630561523</v>
      </c>
      <c r="AK152" s="2">
        <f t="shared" si="92"/>
        <v>-8.8973640840748693</v>
      </c>
      <c r="AL152">
        <f t="shared" si="93"/>
        <v>151</v>
      </c>
    </row>
    <row r="153" spans="1:38" x14ac:dyDescent="0.3">
      <c r="A153" t="s">
        <v>171</v>
      </c>
      <c r="B153" t="s">
        <v>19</v>
      </c>
      <c r="C153">
        <v>14</v>
      </c>
      <c r="D153">
        <v>312</v>
      </c>
      <c r="E153">
        <v>225</v>
      </c>
      <c r="F153">
        <v>25</v>
      </c>
      <c r="G153">
        <v>14</v>
      </c>
      <c r="H153">
        <v>13</v>
      </c>
      <c r="I153">
        <v>24</v>
      </c>
      <c r="J153">
        <v>138.66999999999999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  <c r="R153" s="1">
        <v>110000000</v>
      </c>
      <c r="S153">
        <v>22.29</v>
      </c>
      <c r="T153">
        <f t="shared" si="76"/>
        <v>0.41106719367588934</v>
      </c>
      <c r="U153">
        <f t="shared" si="77"/>
        <v>0.36821110770174897</v>
      </c>
      <c r="V153">
        <f t="shared" si="78"/>
        <v>0.34667499999999996</v>
      </c>
      <c r="W153">
        <f t="shared" si="79"/>
        <v>0.44051383399209482</v>
      </c>
      <c r="X153">
        <f t="shared" si="80"/>
        <v>39.0144451826623</v>
      </c>
      <c r="Y153">
        <f t="shared" si="81"/>
        <v>0</v>
      </c>
      <c r="Z153">
        <f t="shared" si="82"/>
        <v>0</v>
      </c>
      <c r="AA153">
        <f t="shared" si="83"/>
        <v>0</v>
      </c>
      <c r="AB153">
        <f t="shared" si="84"/>
        <v>0</v>
      </c>
      <c r="AC153">
        <f t="shared" si="85"/>
        <v>31.211556146129841</v>
      </c>
      <c r="AD153">
        <f t="shared" si="94"/>
        <v>14</v>
      </c>
      <c r="AE153">
        <f t="shared" si="86"/>
        <v>1.05</v>
      </c>
      <c r="AF153">
        <f t="shared" si="87"/>
        <v>1</v>
      </c>
      <c r="AG153">
        <f t="shared" si="88"/>
        <v>0.81211556146129837</v>
      </c>
      <c r="AH153">
        <f t="shared" si="89"/>
        <v>110000000</v>
      </c>
      <c r="AI153" s="1">
        <f t="shared" si="90"/>
        <v>103179282.08365798</v>
      </c>
      <c r="AJ153" s="1">
        <f t="shared" si="91"/>
        <v>-6820717.91634202</v>
      </c>
      <c r="AK153" s="2">
        <f t="shared" si="92"/>
        <v>-6.2006526512200182</v>
      </c>
      <c r="AL153">
        <f t="shared" si="93"/>
        <v>49</v>
      </c>
    </row>
    <row r="154" spans="1:38" x14ac:dyDescent="0.3">
      <c r="A154" t="s">
        <v>172</v>
      </c>
      <c r="B154" t="s">
        <v>19</v>
      </c>
      <c r="C154">
        <v>13</v>
      </c>
      <c r="D154">
        <v>269</v>
      </c>
      <c r="E154">
        <v>208</v>
      </c>
      <c r="F154">
        <v>23</v>
      </c>
      <c r="G154">
        <v>16</v>
      </c>
      <c r="H154">
        <v>11</v>
      </c>
      <c r="I154">
        <v>24.45</v>
      </c>
      <c r="J154">
        <v>129.33000000000001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20000000</v>
      </c>
      <c r="R154" s="1">
        <v>270000000</v>
      </c>
      <c r="S154">
        <v>20.69</v>
      </c>
      <c r="T154">
        <f t="shared" si="76"/>
        <v>0.35441370223978919</v>
      </c>
      <c r="U154">
        <f t="shared" si="77"/>
        <v>0.37511506597115674</v>
      </c>
      <c r="V154">
        <f t="shared" si="78"/>
        <v>0.32332500000000003</v>
      </c>
      <c r="W154">
        <f t="shared" si="79"/>
        <v>0.40889328063241109</v>
      </c>
      <c r="X154">
        <f t="shared" si="80"/>
        <v>36.271278329120818</v>
      </c>
      <c r="Y154">
        <f t="shared" si="81"/>
        <v>0</v>
      </c>
      <c r="Z154">
        <f t="shared" si="82"/>
        <v>0</v>
      </c>
      <c r="AA154">
        <f t="shared" si="83"/>
        <v>0</v>
      </c>
      <c r="AB154">
        <f t="shared" si="84"/>
        <v>0</v>
      </c>
      <c r="AC154">
        <f t="shared" si="85"/>
        <v>29.017022663296657</v>
      </c>
      <c r="AD154">
        <f t="shared" si="94"/>
        <v>13</v>
      </c>
      <c r="AE154">
        <f t="shared" si="86"/>
        <v>1.05</v>
      </c>
      <c r="AF154">
        <f t="shared" si="87"/>
        <v>1</v>
      </c>
      <c r="AG154">
        <f t="shared" si="88"/>
        <v>0.79017022663296654</v>
      </c>
      <c r="AH154">
        <f t="shared" si="89"/>
        <v>270000000</v>
      </c>
      <c r="AI154" s="1">
        <f t="shared" si="90"/>
        <v>246414585.17549068</v>
      </c>
      <c r="AJ154" s="1">
        <f t="shared" si="91"/>
        <v>-23585414.824509323</v>
      </c>
      <c r="AK154" s="2">
        <f t="shared" si="92"/>
        <v>-8.7353388238923415</v>
      </c>
      <c r="AL154">
        <f t="shared" si="93"/>
        <v>4</v>
      </c>
    </row>
    <row r="155" spans="1:38" x14ac:dyDescent="0.3">
      <c r="A155" t="s">
        <v>173</v>
      </c>
      <c r="B155" t="s">
        <v>19</v>
      </c>
      <c r="C155">
        <v>14</v>
      </c>
      <c r="D155">
        <v>357</v>
      </c>
      <c r="E155">
        <v>289</v>
      </c>
      <c r="F155">
        <v>22</v>
      </c>
      <c r="G155">
        <v>21</v>
      </c>
      <c r="H155">
        <v>11</v>
      </c>
      <c r="I155">
        <v>32.450000000000003</v>
      </c>
      <c r="J155">
        <v>123.53</v>
      </c>
      <c r="K155">
        <v>1</v>
      </c>
      <c r="L155">
        <v>13</v>
      </c>
      <c r="M155">
        <v>0</v>
      </c>
      <c r="N155">
        <v>33</v>
      </c>
      <c r="O155">
        <v>15.23</v>
      </c>
      <c r="P155">
        <v>0</v>
      </c>
      <c r="Q155" s="1">
        <v>0</v>
      </c>
      <c r="R155" s="1">
        <v>120000000</v>
      </c>
      <c r="S155">
        <v>25.5</v>
      </c>
      <c r="T155">
        <f t="shared" si="76"/>
        <v>0.47035573122529645</v>
      </c>
      <c r="U155">
        <f t="shared" si="77"/>
        <v>0.49785210187173978</v>
      </c>
      <c r="V155">
        <f t="shared" si="78"/>
        <v>0.30882500000000002</v>
      </c>
      <c r="W155">
        <f t="shared" si="79"/>
        <v>0.50395256916996045</v>
      </c>
      <c r="X155">
        <f t="shared" si="80"/>
        <v>44.356650866951597</v>
      </c>
      <c r="Y155">
        <f t="shared" si="81"/>
        <v>0</v>
      </c>
      <c r="Z155">
        <f t="shared" si="82"/>
        <v>0</v>
      </c>
      <c r="AA155">
        <f t="shared" si="83"/>
        <v>0</v>
      </c>
      <c r="AB155">
        <f t="shared" si="84"/>
        <v>0</v>
      </c>
      <c r="AC155">
        <f t="shared" si="85"/>
        <v>35.485320693561277</v>
      </c>
      <c r="AD155">
        <f t="shared" si="94"/>
        <v>15</v>
      </c>
      <c r="AE155">
        <f t="shared" si="86"/>
        <v>1.1000000000000001</v>
      </c>
      <c r="AF155">
        <f t="shared" si="87"/>
        <v>1</v>
      </c>
      <c r="AG155">
        <f t="shared" si="88"/>
        <v>0.85485320693561273</v>
      </c>
      <c r="AH155">
        <f t="shared" si="89"/>
        <v>120000000</v>
      </c>
      <c r="AI155" s="1">
        <f t="shared" si="90"/>
        <v>124124685.64705098</v>
      </c>
      <c r="AJ155" s="1">
        <f t="shared" si="91"/>
        <v>4124685.6470509768</v>
      </c>
      <c r="AK155" s="2">
        <f t="shared" si="92"/>
        <v>3.4372380392091473</v>
      </c>
      <c r="AL155">
        <f t="shared" si="93"/>
        <v>34</v>
      </c>
    </row>
    <row r="156" spans="1:38" x14ac:dyDescent="0.3">
      <c r="A156" t="s">
        <v>174</v>
      </c>
      <c r="B156" t="s">
        <v>19</v>
      </c>
      <c r="C156">
        <v>16</v>
      </c>
      <c r="D156">
        <v>717</v>
      </c>
      <c r="E156">
        <v>439</v>
      </c>
      <c r="F156">
        <v>69</v>
      </c>
      <c r="G156">
        <v>38</v>
      </c>
      <c r="H156">
        <v>11</v>
      </c>
      <c r="I156">
        <v>65.180000000000007</v>
      </c>
      <c r="J156">
        <v>163.33000000000001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  <c r="R156" s="1">
        <v>163500000</v>
      </c>
      <c r="S156">
        <v>44.81</v>
      </c>
      <c r="T156">
        <f t="shared" si="76"/>
        <v>0.94466403162055335</v>
      </c>
      <c r="U156">
        <f t="shared" si="77"/>
        <v>1</v>
      </c>
      <c r="V156">
        <f t="shared" si="78"/>
        <v>0.40832500000000005</v>
      </c>
      <c r="W156">
        <f t="shared" si="79"/>
        <v>0.88557312252964426</v>
      </c>
      <c r="X156">
        <f t="shared" si="80"/>
        <v>81.259508399209494</v>
      </c>
      <c r="Y156">
        <f t="shared" si="81"/>
        <v>0</v>
      </c>
      <c r="Z156">
        <f t="shared" si="82"/>
        <v>0</v>
      </c>
      <c r="AA156">
        <f t="shared" si="83"/>
        <v>0</v>
      </c>
      <c r="AB156">
        <f t="shared" si="84"/>
        <v>0</v>
      </c>
      <c r="AC156">
        <f t="shared" si="85"/>
        <v>65.007606719367601</v>
      </c>
      <c r="AD156">
        <f t="shared" si="94"/>
        <v>16</v>
      </c>
      <c r="AE156">
        <f t="shared" si="86"/>
        <v>1.1000000000000001</v>
      </c>
      <c r="AF156">
        <f t="shared" si="87"/>
        <v>1</v>
      </c>
      <c r="AG156">
        <f t="shared" si="88"/>
        <v>1.1500760671936761</v>
      </c>
      <c r="AH156">
        <f t="shared" si="89"/>
        <v>163500000</v>
      </c>
      <c r="AI156" s="1">
        <f t="shared" si="90"/>
        <v>227525298.75326094</v>
      </c>
      <c r="AJ156" s="1">
        <f t="shared" si="91"/>
        <v>64025298.75326094</v>
      </c>
      <c r="AK156" s="2">
        <f t="shared" si="92"/>
        <v>39.15920413043483</v>
      </c>
      <c r="AL156">
        <f t="shared" si="93"/>
        <v>7</v>
      </c>
    </row>
    <row r="157" spans="1:38" x14ac:dyDescent="0.3">
      <c r="A157" t="s">
        <v>175</v>
      </c>
      <c r="B157" t="s">
        <v>19</v>
      </c>
      <c r="C157">
        <v>3</v>
      </c>
      <c r="D157">
        <v>63</v>
      </c>
      <c r="E157">
        <v>56</v>
      </c>
      <c r="F157">
        <v>8</v>
      </c>
      <c r="G157">
        <v>2</v>
      </c>
      <c r="H157">
        <v>3</v>
      </c>
      <c r="I157">
        <v>21</v>
      </c>
      <c r="J157">
        <v>112.5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3000000</v>
      </c>
      <c r="R157" s="1">
        <v>9500000</v>
      </c>
      <c r="S157">
        <v>21</v>
      </c>
      <c r="T157">
        <f t="shared" si="76"/>
        <v>8.3003952569169967E-2</v>
      </c>
      <c r="U157">
        <f t="shared" si="77"/>
        <v>0.32218471923903036</v>
      </c>
      <c r="V157">
        <f t="shared" si="78"/>
        <v>0.28125</v>
      </c>
      <c r="W157">
        <f t="shared" si="79"/>
        <v>0.41501976284584979</v>
      </c>
      <c r="X157">
        <f t="shared" si="80"/>
        <v>25.876381814967854</v>
      </c>
      <c r="Y157">
        <f t="shared" si="81"/>
        <v>0</v>
      </c>
      <c r="Z157">
        <f t="shared" si="82"/>
        <v>0</v>
      </c>
      <c r="AA157">
        <f t="shared" si="83"/>
        <v>0</v>
      </c>
      <c r="AB157">
        <f t="shared" si="84"/>
        <v>0</v>
      </c>
      <c r="AC157">
        <f t="shared" si="85"/>
        <v>20.701105451974286</v>
      </c>
      <c r="AD157">
        <f t="shared" si="94"/>
        <v>3</v>
      </c>
      <c r="AE157">
        <f t="shared" si="86"/>
        <v>1</v>
      </c>
      <c r="AF157">
        <f t="shared" si="87"/>
        <v>1</v>
      </c>
      <c r="AG157">
        <f t="shared" si="88"/>
        <v>0.70701105451974278</v>
      </c>
      <c r="AH157">
        <f t="shared" si="89"/>
        <v>9500000</v>
      </c>
      <c r="AI157" s="1">
        <f t="shared" si="90"/>
        <v>7388265.519731313</v>
      </c>
      <c r="AJ157" s="1">
        <f t="shared" si="91"/>
        <v>-2111734.480268687</v>
      </c>
      <c r="AK157" s="2">
        <f t="shared" si="92"/>
        <v>-22.228784002828284</v>
      </c>
      <c r="AL157">
        <f t="shared" si="93"/>
        <v>148</v>
      </c>
    </row>
    <row r="158" spans="1:38" x14ac:dyDescent="0.3">
      <c r="A158" t="s">
        <v>176</v>
      </c>
      <c r="B158" t="s">
        <v>21</v>
      </c>
      <c r="C158">
        <v>1</v>
      </c>
      <c r="D158">
        <v>6</v>
      </c>
      <c r="E158">
        <v>6</v>
      </c>
      <c r="F158">
        <v>0</v>
      </c>
      <c r="G158">
        <v>0</v>
      </c>
      <c r="H158">
        <v>0</v>
      </c>
      <c r="I158">
        <v>0</v>
      </c>
      <c r="J158">
        <v>100</v>
      </c>
      <c r="K158">
        <v>10</v>
      </c>
      <c r="L158">
        <v>243</v>
      </c>
      <c r="M158">
        <v>9</v>
      </c>
      <c r="N158">
        <v>376</v>
      </c>
      <c r="O158">
        <v>9.2799999999999994</v>
      </c>
      <c r="P158">
        <v>41.78</v>
      </c>
      <c r="Q158" s="1">
        <v>0</v>
      </c>
      <c r="R158" s="1">
        <v>40000000</v>
      </c>
      <c r="S158">
        <v>6</v>
      </c>
      <c r="T158">
        <f t="shared" si="76"/>
        <v>0</v>
      </c>
      <c r="U158">
        <f t="shared" si="77"/>
        <v>0</v>
      </c>
      <c r="V158">
        <f t="shared" si="78"/>
        <v>0</v>
      </c>
      <c r="W158">
        <f t="shared" si="79"/>
        <v>0</v>
      </c>
      <c r="X158">
        <f t="shared" si="80"/>
        <v>0</v>
      </c>
      <c r="Y158">
        <f t="shared" si="81"/>
        <v>0.36</v>
      </c>
      <c r="Z158">
        <f t="shared" si="82"/>
        <v>0.69066666666666676</v>
      </c>
      <c r="AA158">
        <f t="shared" si="83"/>
        <v>0.73217948717948711</v>
      </c>
      <c r="AB158">
        <f t="shared" si="84"/>
        <v>56.87782051282052</v>
      </c>
      <c r="AC158">
        <f t="shared" si="85"/>
        <v>25</v>
      </c>
      <c r="AD158">
        <f t="shared" si="94"/>
        <v>11</v>
      </c>
      <c r="AE158">
        <f t="shared" si="86"/>
        <v>1.05</v>
      </c>
      <c r="AF158">
        <f t="shared" si="87"/>
        <v>1</v>
      </c>
      <c r="AG158">
        <f t="shared" si="88"/>
        <v>0.75</v>
      </c>
      <c r="AH158">
        <f t="shared" si="89"/>
        <v>40000000</v>
      </c>
      <c r="AI158" s="1">
        <f t="shared" si="90"/>
        <v>34650000</v>
      </c>
      <c r="AJ158" s="1">
        <f t="shared" si="91"/>
        <v>-5350000</v>
      </c>
      <c r="AK158" s="2">
        <f t="shared" si="92"/>
        <v>-13.375</v>
      </c>
      <c r="AL158">
        <f t="shared" si="93"/>
        <v>90</v>
      </c>
    </row>
    <row r="159" spans="1:38" x14ac:dyDescent="0.3">
      <c r="A159" t="s">
        <v>177</v>
      </c>
      <c r="B159" t="s">
        <v>19</v>
      </c>
      <c r="C159">
        <v>8</v>
      </c>
      <c r="D159">
        <v>106</v>
      </c>
      <c r="E159">
        <v>66</v>
      </c>
      <c r="F159">
        <v>6</v>
      </c>
      <c r="G159">
        <v>8</v>
      </c>
      <c r="H159">
        <v>4</v>
      </c>
      <c r="I159">
        <v>26.5</v>
      </c>
      <c r="J159">
        <v>160.61000000000001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  <c r="R159" s="1">
        <v>40000000</v>
      </c>
      <c r="S159">
        <v>13.25</v>
      </c>
      <c r="T159">
        <f t="shared" si="76"/>
        <v>0.13965744400527008</v>
      </c>
      <c r="U159">
        <f t="shared" si="77"/>
        <v>0.40656643142068116</v>
      </c>
      <c r="V159">
        <f t="shared" si="78"/>
        <v>0.40152500000000002</v>
      </c>
      <c r="W159">
        <f t="shared" si="79"/>
        <v>0.26185770750988141</v>
      </c>
      <c r="X159">
        <f t="shared" si="80"/>
        <v>29.629163255872761</v>
      </c>
      <c r="Y159">
        <f t="shared" si="81"/>
        <v>0</v>
      </c>
      <c r="Z159">
        <f t="shared" si="82"/>
        <v>0</v>
      </c>
      <c r="AA159">
        <f t="shared" si="83"/>
        <v>0</v>
      </c>
      <c r="AB159">
        <f t="shared" si="84"/>
        <v>0</v>
      </c>
      <c r="AC159">
        <f t="shared" si="85"/>
        <v>23.703330604698209</v>
      </c>
      <c r="AD159">
        <f t="shared" si="94"/>
        <v>8</v>
      </c>
      <c r="AE159">
        <f t="shared" si="86"/>
        <v>1.05</v>
      </c>
      <c r="AF159">
        <f t="shared" si="87"/>
        <v>1</v>
      </c>
      <c r="AG159">
        <f t="shared" si="88"/>
        <v>0.73703330604698203</v>
      </c>
      <c r="AH159">
        <f t="shared" si="89"/>
        <v>40000000</v>
      </c>
      <c r="AI159" s="1">
        <f t="shared" si="90"/>
        <v>34050938.739370577</v>
      </c>
      <c r="AJ159" s="1">
        <f t="shared" si="91"/>
        <v>-5949061.260629423</v>
      </c>
      <c r="AK159" s="2">
        <f t="shared" si="92"/>
        <v>-14.872653151573555</v>
      </c>
      <c r="AL159">
        <f t="shared" si="93"/>
        <v>92</v>
      </c>
    </row>
    <row r="160" spans="1:38" x14ac:dyDescent="0.3">
      <c r="A160" t="s">
        <v>178</v>
      </c>
      <c r="B160" t="s">
        <v>19</v>
      </c>
      <c r="C160">
        <v>11</v>
      </c>
      <c r="D160">
        <v>291</v>
      </c>
      <c r="E160">
        <v>203</v>
      </c>
      <c r="F160">
        <v>22</v>
      </c>
      <c r="G160">
        <v>18</v>
      </c>
      <c r="H160">
        <v>9</v>
      </c>
      <c r="I160">
        <v>32.33</v>
      </c>
      <c r="J160">
        <v>143.35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15000000</v>
      </c>
      <c r="R160" s="1">
        <v>26000000</v>
      </c>
      <c r="S160">
        <v>26.45</v>
      </c>
      <c r="T160">
        <f t="shared" si="76"/>
        <v>0.38339920948616601</v>
      </c>
      <c r="U160">
        <f t="shared" si="77"/>
        <v>0.49601104633323095</v>
      </c>
      <c r="V160">
        <f t="shared" si="78"/>
        <v>0.358375</v>
      </c>
      <c r="W160">
        <f t="shared" si="79"/>
        <v>0.52272727272727271</v>
      </c>
      <c r="X160">
        <f t="shared" si="80"/>
        <v>43.316172897461207</v>
      </c>
      <c r="Y160">
        <f t="shared" si="81"/>
        <v>0</v>
      </c>
      <c r="Z160">
        <f t="shared" si="82"/>
        <v>0</v>
      </c>
      <c r="AA160">
        <f t="shared" si="83"/>
        <v>0</v>
      </c>
      <c r="AB160">
        <f t="shared" si="84"/>
        <v>0</v>
      </c>
      <c r="AC160">
        <f t="shared" si="85"/>
        <v>34.652938317968967</v>
      </c>
      <c r="AD160">
        <f t="shared" si="94"/>
        <v>11</v>
      </c>
      <c r="AE160">
        <f t="shared" si="86"/>
        <v>1.05</v>
      </c>
      <c r="AF160">
        <f t="shared" si="87"/>
        <v>1</v>
      </c>
      <c r="AG160">
        <f t="shared" si="88"/>
        <v>0.84652938317968962</v>
      </c>
      <c r="AH160">
        <f t="shared" si="89"/>
        <v>26000000</v>
      </c>
      <c r="AI160" s="1">
        <f t="shared" si="90"/>
        <v>25421277.376886085</v>
      </c>
      <c r="AJ160" s="1">
        <f t="shared" si="91"/>
        <v>-578722.62311391532</v>
      </c>
      <c r="AK160" s="2">
        <f t="shared" si="92"/>
        <v>-2.2258562427458282</v>
      </c>
      <c r="AL160">
        <f t="shared" si="93"/>
        <v>101</v>
      </c>
    </row>
    <row r="161" spans="1:38" x14ac:dyDescent="0.3">
      <c r="A161" t="s">
        <v>179</v>
      </c>
      <c r="B161" t="s">
        <v>21</v>
      </c>
      <c r="C161">
        <v>2</v>
      </c>
      <c r="D161">
        <v>2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50</v>
      </c>
      <c r="K161">
        <v>4</v>
      </c>
      <c r="L161">
        <v>73</v>
      </c>
      <c r="M161">
        <v>1</v>
      </c>
      <c r="N161">
        <v>134</v>
      </c>
      <c r="O161">
        <v>11.01</v>
      </c>
      <c r="P161">
        <v>134</v>
      </c>
      <c r="Q161" s="1">
        <v>20000000</v>
      </c>
      <c r="R161" s="1">
        <v>28000000</v>
      </c>
      <c r="S161">
        <v>1</v>
      </c>
      <c r="T161">
        <f t="shared" si="76"/>
        <v>0</v>
      </c>
      <c r="U161">
        <f t="shared" si="77"/>
        <v>0</v>
      </c>
      <c r="V161">
        <f t="shared" si="78"/>
        <v>0</v>
      </c>
      <c r="W161">
        <f t="shared" si="79"/>
        <v>0</v>
      </c>
      <c r="X161">
        <f t="shared" si="80"/>
        <v>0</v>
      </c>
      <c r="Y161">
        <f t="shared" si="81"/>
        <v>0.04</v>
      </c>
      <c r="Z161">
        <f t="shared" si="82"/>
        <v>0.63300000000000001</v>
      </c>
      <c r="AA161">
        <f t="shared" si="83"/>
        <v>0.14102564102564108</v>
      </c>
      <c r="AB161">
        <f t="shared" si="84"/>
        <v>27.280641025641028</v>
      </c>
      <c r="AC161">
        <f t="shared" si="85"/>
        <v>25</v>
      </c>
      <c r="AD161">
        <f t="shared" si="94"/>
        <v>6</v>
      </c>
      <c r="AE161">
        <f t="shared" si="86"/>
        <v>1</v>
      </c>
      <c r="AF161">
        <f t="shared" si="87"/>
        <v>1</v>
      </c>
      <c r="AG161">
        <f t="shared" si="88"/>
        <v>0.75</v>
      </c>
      <c r="AH161">
        <f t="shared" si="89"/>
        <v>28000000</v>
      </c>
      <c r="AI161" s="1">
        <f t="shared" si="90"/>
        <v>23100000.000000004</v>
      </c>
      <c r="AJ161" s="1">
        <f t="shared" si="91"/>
        <v>-4899999.9999999963</v>
      </c>
      <c r="AK161" s="2">
        <f t="shared" si="92"/>
        <v>-17.499999999999989</v>
      </c>
      <c r="AL161">
        <f t="shared" si="93"/>
        <v>105</v>
      </c>
    </row>
    <row r="162" spans="1:38" x14ac:dyDescent="0.3">
      <c r="A162" t="s">
        <v>180</v>
      </c>
      <c r="B162" t="s">
        <v>31</v>
      </c>
      <c r="C162">
        <v>1</v>
      </c>
      <c r="D162">
        <v>9</v>
      </c>
      <c r="E162">
        <v>8</v>
      </c>
      <c r="F162">
        <v>1</v>
      </c>
      <c r="G162">
        <v>0</v>
      </c>
      <c r="H162">
        <v>1</v>
      </c>
      <c r="I162">
        <v>9</v>
      </c>
      <c r="J162">
        <v>112.5</v>
      </c>
      <c r="K162">
        <v>3</v>
      </c>
      <c r="L162">
        <v>56</v>
      </c>
      <c r="M162">
        <v>1</v>
      </c>
      <c r="N162">
        <v>103</v>
      </c>
      <c r="O162">
        <v>11.04</v>
      </c>
      <c r="P162">
        <v>103</v>
      </c>
      <c r="Q162" s="1">
        <v>0</v>
      </c>
      <c r="R162" s="1">
        <v>130000000</v>
      </c>
      <c r="S162">
        <v>9</v>
      </c>
      <c r="T162">
        <f t="shared" ref="T162:T193" si="95">IF(AND($C162&gt;=3,$D162&gt;0),$D162/MAX($D$2:$D$202),0)</f>
        <v>0</v>
      </c>
      <c r="U162">
        <f t="shared" ref="U162:U193" si="96">IF(AND($C162&gt;=3,$I162&gt;0),$I162/MAX($I$2:$I$202),0)</f>
        <v>0</v>
      </c>
      <c r="V162">
        <f t="shared" ref="V162:V193" si="97">IF(AND($C162&gt;=3,$J162&gt;0),$J162/MAX($J$2:$J$202),0)</f>
        <v>0</v>
      </c>
      <c r="W162">
        <f t="shared" ref="W162:W193" si="98">IF(AND($C162&gt;=3,$S162&gt;0),$S162/MAX($S$2:$S$202),0)</f>
        <v>0</v>
      </c>
      <c r="X162">
        <f t="shared" ref="X162:X193" si="99">IF(AND($C162&gt;=3,$D162&gt;0),(T162*30+U162*25+V162*25+W162*20),0)</f>
        <v>0</v>
      </c>
      <c r="Y162">
        <f t="shared" ref="Y162:Y193" si="100">IF(AND($K162&gt;=3,$M162&gt;0,$O162&gt;0,$P162&gt;0),$M162/MAX($M$2:$M$202),0)</f>
        <v>0.04</v>
      </c>
      <c r="Z162">
        <f t="shared" ref="Z162:Z193" si="101">IF(AND($K162&gt;=3,$M162&gt;0,$O162&gt;0),IF(MAX($O$2:$O$202)-MIN($O$2:$O$202)&gt;0,1-($O162-MIN($O$2:$O$202))/(MAX($O$2:$O$202)-MIN($O$2:$O$202)),0.5),0)</f>
        <v>0.63200000000000001</v>
      </c>
      <c r="AA162">
        <f t="shared" ref="AA162:AA193" si="102">IF(AND($K162&gt;=3,$M162&gt;0,$P162&gt;0),IF(MAX($P$2:$P$202)-MIN($P$2:$P$202)&gt;0,1-($P162-MIN($P$2:$P$202))/(MAX($P$2:$P$202)-MIN($P$2:$P$202)),0.5),0)</f>
        <v>0.33974358974358976</v>
      </c>
      <c r="AB162">
        <f t="shared" ref="AB162:AB193" si="103">IF(AND($K162&gt;=3,$M162&gt;0,$O162&gt;0,$P162&gt;0),(Y162*40+Z162*35+AA162*25),0)</f>
        <v>32.21358974358975</v>
      </c>
      <c r="AC162">
        <f t="shared" ref="AC162:AC193" si="104">IF(X162&gt;=3,IF(OR($B162="Batter",$B162="WK-Batsman",$B162="Wicket-keeper"),X162*0.8+AB162*0.2,IF($B162="Bowler",AB162*0.8+X162*0.2,IF($B162="Allrounder",X162*0.5+AB162*0.5,X162*0.8+AB162*0.2))),25)</f>
        <v>25</v>
      </c>
      <c r="AD162">
        <f t="shared" si="94"/>
        <v>4</v>
      </c>
      <c r="AE162">
        <f t="shared" ref="AE162:AE193" si="105">IF(AD162&gt;=50,1.2,IF(AD162&gt;=30,1.15,IF(AD162&gt;=15,1.1,IF(AD162&gt;=8,1.05,IF(AD162&gt;=3,1,0.85)))))</f>
        <v>1</v>
      </c>
      <c r="AF162">
        <f t="shared" ref="AF162:AF193" si="106">IF($B162="Allrounder",1.15,IF($B162="WK-Batsman",1.1,IF($B162="Wicket-keeper",1.05,1)))</f>
        <v>1.1499999999999999</v>
      </c>
      <c r="AG162">
        <f t="shared" ref="AG162:AG193" si="107">IF(AD162&gt;=3,1+(AC162-50)/100,0.8+(AC162-50)/200)</f>
        <v>0.75</v>
      </c>
      <c r="AH162">
        <f t="shared" ref="AH162:AH193" si="108">IF($R162&gt;0,$R162,$Q162)</f>
        <v>130000000</v>
      </c>
      <c r="AI162" s="1">
        <f t="shared" ref="AI162:AI193" si="109">MAX(3000000,MIN(300000000,AH162*AG162*AF162*AE162*1.1))</f>
        <v>123337500</v>
      </c>
      <c r="AJ162" s="1">
        <f t="shared" ref="AJ162:AJ193" si="110">AI162-AH162</f>
        <v>-6662500</v>
      </c>
      <c r="AK162" s="2">
        <f t="shared" ref="AK162:AK193" si="111">IF(AH162&gt;0,(AJ162/AH162)*100,0)</f>
        <v>-5.125</v>
      </c>
      <c r="AL162">
        <f t="shared" ref="AL162:AL193" si="112">RANK(AI162,$AI$2:$AI$202,0)</f>
        <v>36</v>
      </c>
    </row>
    <row r="163" spans="1:38" x14ac:dyDescent="0.3">
      <c r="A163" t="s">
        <v>181</v>
      </c>
      <c r="B163" t="s">
        <v>19</v>
      </c>
      <c r="C163">
        <v>13</v>
      </c>
      <c r="D163">
        <v>339</v>
      </c>
      <c r="E163">
        <v>228</v>
      </c>
      <c r="F163">
        <v>23</v>
      </c>
      <c r="G163">
        <v>18</v>
      </c>
      <c r="H163">
        <v>6</v>
      </c>
      <c r="I163">
        <v>56.5</v>
      </c>
      <c r="J163">
        <v>148.68</v>
      </c>
      <c r="K163">
        <v>1</v>
      </c>
      <c r="L163">
        <v>12</v>
      </c>
      <c r="M163">
        <v>0</v>
      </c>
      <c r="N163">
        <v>27</v>
      </c>
      <c r="O163">
        <v>13.5</v>
      </c>
      <c r="P163">
        <v>0</v>
      </c>
      <c r="Q163" s="1">
        <v>0</v>
      </c>
      <c r="R163" s="1">
        <v>55000000</v>
      </c>
      <c r="S163">
        <v>26.08</v>
      </c>
      <c r="T163">
        <f t="shared" si="95"/>
        <v>0.44664031620553357</v>
      </c>
      <c r="U163">
        <f t="shared" si="96"/>
        <v>0.86683031604786731</v>
      </c>
      <c r="V163">
        <f t="shared" si="97"/>
        <v>0.37170000000000003</v>
      </c>
      <c r="W163">
        <f t="shared" si="98"/>
        <v>0.51541501976284576</v>
      </c>
      <c r="X163">
        <f t="shared" si="99"/>
        <v>54.670767782619613</v>
      </c>
      <c r="Y163">
        <f t="shared" si="100"/>
        <v>0</v>
      </c>
      <c r="Z163">
        <f t="shared" si="101"/>
        <v>0</v>
      </c>
      <c r="AA163">
        <f t="shared" si="102"/>
        <v>0</v>
      </c>
      <c r="AB163">
        <f t="shared" si="103"/>
        <v>0</v>
      </c>
      <c r="AC163">
        <f t="shared" si="104"/>
        <v>43.736614226095696</v>
      </c>
      <c r="AD163">
        <f t="shared" ref="AD163:AD194" si="113">$C163+$K163</f>
        <v>14</v>
      </c>
      <c r="AE163">
        <f t="shared" si="105"/>
        <v>1.05</v>
      </c>
      <c r="AF163">
        <f t="shared" si="106"/>
        <v>1</v>
      </c>
      <c r="AG163">
        <f t="shared" si="107"/>
        <v>0.93736614226095694</v>
      </c>
      <c r="AH163">
        <f t="shared" si="108"/>
        <v>55000000</v>
      </c>
      <c r="AI163" s="1">
        <f t="shared" si="109"/>
        <v>59546184.187127292</v>
      </c>
      <c r="AJ163" s="1">
        <f t="shared" si="110"/>
        <v>4546184.1871272922</v>
      </c>
      <c r="AK163" s="2">
        <f t="shared" si="111"/>
        <v>8.2657894311405311</v>
      </c>
      <c r="AL163">
        <f t="shared" si="112"/>
        <v>68</v>
      </c>
    </row>
    <row r="164" spans="1:38" x14ac:dyDescent="0.3">
      <c r="A164" t="s">
        <v>182</v>
      </c>
      <c r="B164" t="s">
        <v>19</v>
      </c>
      <c r="C164">
        <v>15</v>
      </c>
      <c r="D164">
        <v>650</v>
      </c>
      <c r="E164">
        <v>435</v>
      </c>
      <c r="F164">
        <v>62</v>
      </c>
      <c r="G164">
        <v>24</v>
      </c>
      <c r="H164">
        <v>13</v>
      </c>
      <c r="I164">
        <v>50</v>
      </c>
      <c r="J164">
        <v>149.43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  <c r="R164" s="1">
        <v>165000000</v>
      </c>
      <c r="S164">
        <v>43.33</v>
      </c>
      <c r="T164">
        <f t="shared" si="95"/>
        <v>0.85638998682476941</v>
      </c>
      <c r="U164">
        <f t="shared" si="96"/>
        <v>0.76710647437864365</v>
      </c>
      <c r="V164">
        <f t="shared" si="97"/>
        <v>0.37357499999999999</v>
      </c>
      <c r="W164">
        <f t="shared" si="98"/>
        <v>0.8563241106719367</v>
      </c>
      <c r="X164">
        <f t="shared" si="99"/>
        <v>71.335218677647916</v>
      </c>
      <c r="Y164">
        <f t="shared" si="100"/>
        <v>0</v>
      </c>
      <c r="Z164">
        <f t="shared" si="101"/>
        <v>0</v>
      </c>
      <c r="AA164">
        <f t="shared" si="102"/>
        <v>0</v>
      </c>
      <c r="AB164">
        <f t="shared" si="103"/>
        <v>0</v>
      </c>
      <c r="AC164">
        <f t="shared" si="104"/>
        <v>57.068174942118333</v>
      </c>
      <c r="AD164">
        <f t="shared" si="113"/>
        <v>15</v>
      </c>
      <c r="AE164">
        <f t="shared" si="105"/>
        <v>1.1000000000000001</v>
      </c>
      <c r="AF164">
        <f t="shared" si="106"/>
        <v>1</v>
      </c>
      <c r="AG164">
        <f t="shared" si="107"/>
        <v>1.0706817494211833</v>
      </c>
      <c r="AH164">
        <f t="shared" si="108"/>
        <v>165000000</v>
      </c>
      <c r="AI164" s="1">
        <f t="shared" si="109"/>
        <v>213761611.27193928</v>
      </c>
      <c r="AJ164" s="1">
        <f t="shared" si="110"/>
        <v>48761611.271939278</v>
      </c>
      <c r="AK164" s="2">
        <f t="shared" si="111"/>
        <v>29.5524916799632</v>
      </c>
      <c r="AL164">
        <f t="shared" si="112"/>
        <v>10</v>
      </c>
    </row>
    <row r="165" spans="1:38" x14ac:dyDescent="0.3">
      <c r="A165" t="s">
        <v>183</v>
      </c>
      <c r="B165" t="s">
        <v>21</v>
      </c>
      <c r="C165">
        <v>3</v>
      </c>
      <c r="D165">
        <v>3</v>
      </c>
      <c r="E165">
        <v>7</v>
      </c>
      <c r="F165">
        <v>0</v>
      </c>
      <c r="G165">
        <v>0</v>
      </c>
      <c r="H165">
        <v>2</v>
      </c>
      <c r="I165">
        <v>1.5</v>
      </c>
      <c r="J165">
        <v>42.86</v>
      </c>
      <c r="K165">
        <v>4</v>
      </c>
      <c r="L165">
        <v>63</v>
      </c>
      <c r="M165">
        <v>2</v>
      </c>
      <c r="N165">
        <v>146</v>
      </c>
      <c r="O165">
        <v>13.9</v>
      </c>
      <c r="P165">
        <v>73</v>
      </c>
      <c r="Q165" s="1">
        <v>0</v>
      </c>
      <c r="R165" s="1">
        <v>160000000</v>
      </c>
      <c r="S165">
        <v>1</v>
      </c>
      <c r="T165">
        <f t="shared" si="95"/>
        <v>3.952569169960474E-3</v>
      </c>
      <c r="U165">
        <f t="shared" si="96"/>
        <v>2.3013194231359311E-2</v>
      </c>
      <c r="V165">
        <f t="shared" si="97"/>
        <v>0.10715</v>
      </c>
      <c r="W165">
        <f t="shared" si="98"/>
        <v>1.9762845849802372E-2</v>
      </c>
      <c r="X165">
        <f t="shared" si="99"/>
        <v>3.7679138478788441</v>
      </c>
      <c r="Y165">
        <f t="shared" si="100"/>
        <v>0.08</v>
      </c>
      <c r="Z165">
        <f t="shared" si="101"/>
        <v>0.53666666666666663</v>
      </c>
      <c r="AA165">
        <f t="shared" si="102"/>
        <v>0.53205128205128205</v>
      </c>
      <c r="AB165">
        <f t="shared" si="103"/>
        <v>35.284615384615378</v>
      </c>
      <c r="AC165">
        <f t="shared" si="104"/>
        <v>28.981275077268073</v>
      </c>
      <c r="AD165">
        <f t="shared" si="113"/>
        <v>7</v>
      </c>
      <c r="AE165">
        <f t="shared" si="105"/>
        <v>1</v>
      </c>
      <c r="AF165">
        <f t="shared" si="106"/>
        <v>1</v>
      </c>
      <c r="AG165">
        <f t="shared" si="107"/>
        <v>0.78981275077268076</v>
      </c>
      <c r="AH165">
        <f t="shared" si="108"/>
        <v>160000000</v>
      </c>
      <c r="AI165" s="1">
        <f t="shared" si="109"/>
        <v>139007044.13599181</v>
      </c>
      <c r="AJ165" s="1">
        <f t="shared" si="110"/>
        <v>-20992955.864008188</v>
      </c>
      <c r="AK165" s="2">
        <f t="shared" si="111"/>
        <v>-13.120597415005117</v>
      </c>
      <c r="AL165">
        <f t="shared" si="112"/>
        <v>33</v>
      </c>
    </row>
    <row r="166" spans="1:38" x14ac:dyDescent="0.3">
      <c r="A166" t="s">
        <v>184</v>
      </c>
      <c r="B166" t="s">
        <v>19</v>
      </c>
      <c r="C166">
        <v>5</v>
      </c>
      <c r="D166">
        <v>71</v>
      </c>
      <c r="E166">
        <v>67</v>
      </c>
      <c r="F166">
        <v>9</v>
      </c>
      <c r="G166">
        <v>2</v>
      </c>
      <c r="H166">
        <v>5</v>
      </c>
      <c r="I166">
        <v>14.2</v>
      </c>
      <c r="J166">
        <v>105.97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20000000</v>
      </c>
      <c r="R166" s="1">
        <v>20000000</v>
      </c>
      <c r="S166">
        <v>14.2</v>
      </c>
      <c r="T166">
        <f t="shared" si="95"/>
        <v>9.3544137022397889E-2</v>
      </c>
      <c r="U166">
        <f t="shared" si="96"/>
        <v>0.2178582387235348</v>
      </c>
      <c r="V166">
        <f t="shared" si="97"/>
        <v>0.26492500000000002</v>
      </c>
      <c r="W166">
        <f t="shared" si="98"/>
        <v>0.28063241106719367</v>
      </c>
      <c r="X166">
        <f t="shared" si="99"/>
        <v>20.488553300104179</v>
      </c>
      <c r="Y166">
        <f t="shared" si="100"/>
        <v>0</v>
      </c>
      <c r="Z166">
        <f t="shared" si="101"/>
        <v>0</v>
      </c>
      <c r="AA166">
        <f t="shared" si="102"/>
        <v>0</v>
      </c>
      <c r="AB166">
        <f t="shared" si="103"/>
        <v>0</v>
      </c>
      <c r="AC166">
        <f t="shared" si="104"/>
        <v>16.390842640083346</v>
      </c>
      <c r="AD166">
        <f t="shared" si="113"/>
        <v>5</v>
      </c>
      <c r="AE166">
        <f t="shared" si="105"/>
        <v>1</v>
      </c>
      <c r="AF166">
        <f t="shared" si="106"/>
        <v>1</v>
      </c>
      <c r="AG166">
        <f t="shared" si="107"/>
        <v>0.66390842640083347</v>
      </c>
      <c r="AH166">
        <f t="shared" si="108"/>
        <v>20000000</v>
      </c>
      <c r="AI166" s="1">
        <f t="shared" si="109"/>
        <v>14605985.380818337</v>
      </c>
      <c r="AJ166" s="1">
        <f t="shared" si="110"/>
        <v>-5394014.6191816628</v>
      </c>
      <c r="AK166" s="2">
        <f t="shared" si="111"/>
        <v>-26.970073095908315</v>
      </c>
      <c r="AL166">
        <f t="shared" si="112"/>
        <v>123</v>
      </c>
    </row>
    <row r="167" spans="1:38" x14ac:dyDescent="0.3">
      <c r="A167" t="s">
        <v>185</v>
      </c>
      <c r="B167" t="s">
        <v>19</v>
      </c>
      <c r="C167">
        <v>5</v>
      </c>
      <c r="D167">
        <v>114</v>
      </c>
      <c r="E167">
        <v>88</v>
      </c>
      <c r="F167">
        <v>11</v>
      </c>
      <c r="G167">
        <v>4</v>
      </c>
      <c r="H167">
        <v>5</v>
      </c>
      <c r="I167">
        <v>22.8</v>
      </c>
      <c r="J167">
        <v>129.55000000000001</v>
      </c>
      <c r="K167">
        <v>5</v>
      </c>
      <c r="L167">
        <v>74</v>
      </c>
      <c r="M167">
        <v>1</v>
      </c>
      <c r="N167">
        <v>135</v>
      </c>
      <c r="O167">
        <v>10.95</v>
      </c>
      <c r="P167">
        <v>135</v>
      </c>
      <c r="Q167" s="1">
        <v>20000000</v>
      </c>
      <c r="R167" s="1">
        <v>24000000</v>
      </c>
      <c r="S167">
        <v>22.8</v>
      </c>
      <c r="T167">
        <f t="shared" si="95"/>
        <v>0.15019762845849802</v>
      </c>
      <c r="U167">
        <f t="shared" si="96"/>
        <v>0.34980055231666152</v>
      </c>
      <c r="V167">
        <f t="shared" si="97"/>
        <v>0.32387500000000002</v>
      </c>
      <c r="W167">
        <f t="shared" si="98"/>
        <v>0.45059288537549408</v>
      </c>
      <c r="X167">
        <f t="shared" si="99"/>
        <v>30.35967536918136</v>
      </c>
      <c r="Y167">
        <f t="shared" si="100"/>
        <v>0.04</v>
      </c>
      <c r="Z167">
        <f t="shared" si="101"/>
        <v>0.63500000000000001</v>
      </c>
      <c r="AA167">
        <f t="shared" si="102"/>
        <v>0.13461538461538458</v>
      </c>
      <c r="AB167">
        <f t="shared" si="103"/>
        <v>27.190384615384616</v>
      </c>
      <c r="AC167">
        <f t="shared" si="104"/>
        <v>29.725817218422012</v>
      </c>
      <c r="AD167">
        <f t="shared" si="113"/>
        <v>10</v>
      </c>
      <c r="AE167">
        <f t="shared" si="105"/>
        <v>1.05</v>
      </c>
      <c r="AF167">
        <f t="shared" si="106"/>
        <v>1</v>
      </c>
      <c r="AG167">
        <f t="shared" si="107"/>
        <v>0.79725817218422013</v>
      </c>
      <c r="AH167">
        <f t="shared" si="108"/>
        <v>24000000</v>
      </c>
      <c r="AI167" s="1">
        <f t="shared" si="109"/>
        <v>22099996.532946579</v>
      </c>
      <c r="AJ167" s="1">
        <f t="shared" si="110"/>
        <v>-1900003.4670534208</v>
      </c>
      <c r="AK167" s="2">
        <f t="shared" si="111"/>
        <v>-7.9166811127225873</v>
      </c>
      <c r="AL167">
        <f t="shared" si="112"/>
        <v>108</v>
      </c>
    </row>
    <row r="168" spans="1:38" x14ac:dyDescent="0.3">
      <c r="A168" t="s">
        <v>186</v>
      </c>
      <c r="B168" t="s">
        <v>21</v>
      </c>
      <c r="C168">
        <v>5</v>
      </c>
      <c r="D168">
        <v>18</v>
      </c>
      <c r="E168">
        <v>15</v>
      </c>
      <c r="F168">
        <v>3</v>
      </c>
      <c r="G168">
        <v>0</v>
      </c>
      <c r="H168">
        <v>3</v>
      </c>
      <c r="I168">
        <v>6</v>
      </c>
      <c r="J168">
        <v>120</v>
      </c>
      <c r="K168">
        <v>10</v>
      </c>
      <c r="L168">
        <v>226</v>
      </c>
      <c r="M168">
        <v>15</v>
      </c>
      <c r="N168">
        <v>376</v>
      </c>
      <c r="O168">
        <v>9.98</v>
      </c>
      <c r="P168">
        <v>25.07</v>
      </c>
      <c r="Q168" s="1">
        <v>20000000</v>
      </c>
      <c r="R168" s="1">
        <v>20000000</v>
      </c>
      <c r="S168">
        <v>3.6</v>
      </c>
      <c r="T168">
        <f t="shared" si="95"/>
        <v>2.3715415019762844E-2</v>
      </c>
      <c r="U168">
        <f t="shared" si="96"/>
        <v>9.2052776925437244E-2</v>
      </c>
      <c r="V168">
        <f t="shared" si="97"/>
        <v>0.3</v>
      </c>
      <c r="W168">
        <f t="shared" si="98"/>
        <v>7.1146245059288543E-2</v>
      </c>
      <c r="X168">
        <f t="shared" si="99"/>
        <v>11.935706774914587</v>
      </c>
      <c r="Y168">
        <f t="shared" si="100"/>
        <v>0.6</v>
      </c>
      <c r="Z168">
        <f t="shared" si="101"/>
        <v>0.66733333333333333</v>
      </c>
      <c r="AA168">
        <f t="shared" si="102"/>
        <v>0.83929487179487183</v>
      </c>
      <c r="AB168">
        <f t="shared" si="103"/>
        <v>68.339038461538465</v>
      </c>
      <c r="AC168">
        <f t="shared" si="104"/>
        <v>57.05837212421369</v>
      </c>
      <c r="AD168">
        <f t="shared" si="113"/>
        <v>15</v>
      </c>
      <c r="AE168">
        <f t="shared" si="105"/>
        <v>1.1000000000000001</v>
      </c>
      <c r="AF168">
        <f t="shared" si="106"/>
        <v>1</v>
      </c>
      <c r="AG168">
        <f t="shared" si="107"/>
        <v>1.070583721242137</v>
      </c>
      <c r="AH168">
        <f t="shared" si="108"/>
        <v>20000000</v>
      </c>
      <c r="AI168" s="1">
        <f t="shared" si="109"/>
        <v>25908126.054059714</v>
      </c>
      <c r="AJ168" s="1">
        <f t="shared" si="110"/>
        <v>5908126.0540597141</v>
      </c>
      <c r="AK168" s="2">
        <f t="shared" si="111"/>
        <v>29.540630270298568</v>
      </c>
      <c r="AL168">
        <f t="shared" si="112"/>
        <v>100</v>
      </c>
    </row>
    <row r="169" spans="1:38" x14ac:dyDescent="0.3">
      <c r="A169" t="s">
        <v>187</v>
      </c>
      <c r="B169" t="s">
        <v>19</v>
      </c>
      <c r="C169">
        <v>13</v>
      </c>
      <c r="D169">
        <v>245</v>
      </c>
      <c r="E169">
        <v>182</v>
      </c>
      <c r="F169">
        <v>18</v>
      </c>
      <c r="G169">
        <v>11</v>
      </c>
      <c r="H169">
        <v>11</v>
      </c>
      <c r="I169">
        <v>22.27</v>
      </c>
      <c r="J169">
        <v>134.62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  <c r="R169" s="1">
        <v>110000000</v>
      </c>
      <c r="S169">
        <v>18.850000000000001</v>
      </c>
      <c r="T169">
        <f t="shared" si="95"/>
        <v>0.32279314888010541</v>
      </c>
      <c r="U169">
        <f t="shared" si="96"/>
        <v>0.34166922368824787</v>
      </c>
      <c r="V169">
        <f t="shared" si="97"/>
        <v>0.33655000000000002</v>
      </c>
      <c r="W169">
        <f t="shared" si="98"/>
        <v>0.37252964426877472</v>
      </c>
      <c r="X169">
        <f t="shared" si="99"/>
        <v>34.089867943984849</v>
      </c>
      <c r="Y169">
        <f t="shared" si="100"/>
        <v>0</v>
      </c>
      <c r="Z169">
        <f t="shared" si="101"/>
        <v>0</v>
      </c>
      <c r="AA169">
        <f t="shared" si="102"/>
        <v>0</v>
      </c>
      <c r="AB169">
        <f t="shared" si="103"/>
        <v>0</v>
      </c>
      <c r="AC169">
        <f t="shared" si="104"/>
        <v>27.271894355187882</v>
      </c>
      <c r="AD169">
        <f t="shared" si="113"/>
        <v>13</v>
      </c>
      <c r="AE169">
        <f t="shared" si="105"/>
        <v>1.05</v>
      </c>
      <c r="AF169">
        <f t="shared" si="106"/>
        <v>1</v>
      </c>
      <c r="AG169">
        <f t="shared" si="107"/>
        <v>0.77271894355187887</v>
      </c>
      <c r="AH169">
        <f t="shared" si="108"/>
        <v>110000000</v>
      </c>
      <c r="AI169" s="1">
        <f t="shared" si="109"/>
        <v>98173941.778266221</v>
      </c>
      <c r="AJ169" s="1">
        <f t="shared" si="110"/>
        <v>-11826058.221733779</v>
      </c>
      <c r="AK169" s="2">
        <f t="shared" si="111"/>
        <v>-10.75096201975798</v>
      </c>
      <c r="AL169">
        <f t="shared" si="112"/>
        <v>53</v>
      </c>
    </row>
    <row r="170" spans="1:38" x14ac:dyDescent="0.3">
      <c r="A170" t="s">
        <v>188</v>
      </c>
      <c r="B170" t="s">
        <v>31</v>
      </c>
      <c r="C170">
        <v>12</v>
      </c>
      <c r="D170">
        <v>246</v>
      </c>
      <c r="E170">
        <v>160</v>
      </c>
      <c r="F170">
        <v>25</v>
      </c>
      <c r="G170">
        <v>19</v>
      </c>
      <c r="H170">
        <v>11</v>
      </c>
      <c r="I170">
        <v>22.36</v>
      </c>
      <c r="J170">
        <v>153.75</v>
      </c>
      <c r="K170">
        <v>12</v>
      </c>
      <c r="L170">
        <v>275</v>
      </c>
      <c r="M170">
        <v>12</v>
      </c>
      <c r="N170">
        <v>357</v>
      </c>
      <c r="O170">
        <v>7.79</v>
      </c>
      <c r="P170">
        <v>29.75</v>
      </c>
      <c r="Q170" s="1">
        <v>0</v>
      </c>
      <c r="R170" s="1">
        <v>120000000</v>
      </c>
      <c r="S170">
        <v>20.5</v>
      </c>
      <c r="T170">
        <f t="shared" si="95"/>
        <v>0.32411067193675891</v>
      </c>
      <c r="U170">
        <f t="shared" si="96"/>
        <v>0.34305001534212942</v>
      </c>
      <c r="V170">
        <f t="shared" si="97"/>
        <v>0.38437500000000002</v>
      </c>
      <c r="W170">
        <f t="shared" si="98"/>
        <v>0.40513833992094861</v>
      </c>
      <c r="X170">
        <f t="shared" si="99"/>
        <v>36.011712340074979</v>
      </c>
      <c r="Y170">
        <f t="shared" si="100"/>
        <v>0.48</v>
      </c>
      <c r="Z170">
        <f t="shared" si="101"/>
        <v>0.74033333333333329</v>
      </c>
      <c r="AA170">
        <f t="shared" si="102"/>
        <v>0.80929487179487181</v>
      </c>
      <c r="AB170">
        <f t="shared" si="103"/>
        <v>65.34403846153846</v>
      </c>
      <c r="AC170">
        <f t="shared" si="104"/>
        <v>50.67787540080672</v>
      </c>
      <c r="AD170">
        <f t="shared" si="113"/>
        <v>24</v>
      </c>
      <c r="AE170">
        <f t="shared" si="105"/>
        <v>1.1000000000000001</v>
      </c>
      <c r="AF170">
        <f t="shared" si="106"/>
        <v>1.1499999999999999</v>
      </c>
      <c r="AG170">
        <f t="shared" si="107"/>
        <v>1.0067787540080673</v>
      </c>
      <c r="AH170">
        <f t="shared" si="108"/>
        <v>120000000</v>
      </c>
      <c r="AI170" s="1">
        <f t="shared" si="109"/>
        <v>168111916.3442671</v>
      </c>
      <c r="AJ170" s="1">
        <f t="shared" si="110"/>
        <v>48111916.3442671</v>
      </c>
      <c r="AK170" s="2">
        <f t="shared" si="111"/>
        <v>40.093263620222586</v>
      </c>
      <c r="AL170">
        <f t="shared" si="112"/>
        <v>17</v>
      </c>
    </row>
    <row r="171" spans="1:38" x14ac:dyDescent="0.3">
      <c r="A171" t="s">
        <v>189</v>
      </c>
      <c r="B171" t="s">
        <v>19</v>
      </c>
      <c r="C171">
        <v>16</v>
      </c>
      <c r="D171">
        <v>551</v>
      </c>
      <c r="E171">
        <v>325</v>
      </c>
      <c r="F171">
        <v>38</v>
      </c>
      <c r="G171">
        <v>37</v>
      </c>
      <c r="H171">
        <v>11</v>
      </c>
      <c r="I171">
        <v>50.09</v>
      </c>
      <c r="J171">
        <v>169.54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20000000</v>
      </c>
      <c r="R171" s="1">
        <v>267500000</v>
      </c>
      <c r="S171">
        <v>34.44</v>
      </c>
      <c r="T171">
        <f t="shared" si="95"/>
        <v>0.72595520421607374</v>
      </c>
      <c r="U171">
        <f t="shared" si="96"/>
        <v>0.76848726603252526</v>
      </c>
      <c r="V171">
        <f t="shared" si="97"/>
        <v>0.42385</v>
      </c>
      <c r="W171">
        <f t="shared" si="98"/>
        <v>0.68063241106719363</v>
      </c>
      <c r="X171">
        <f t="shared" si="99"/>
        <v>65.199735998639213</v>
      </c>
      <c r="Y171">
        <f t="shared" si="100"/>
        <v>0</v>
      </c>
      <c r="Z171">
        <f t="shared" si="101"/>
        <v>0</v>
      </c>
      <c r="AA171">
        <f t="shared" si="102"/>
        <v>0</v>
      </c>
      <c r="AB171">
        <f t="shared" si="103"/>
        <v>0</v>
      </c>
      <c r="AC171">
        <f t="shared" si="104"/>
        <v>52.159788798911372</v>
      </c>
      <c r="AD171">
        <f t="shared" si="113"/>
        <v>16</v>
      </c>
      <c r="AE171">
        <f t="shared" si="105"/>
        <v>1.1000000000000001</v>
      </c>
      <c r="AF171">
        <f t="shared" si="106"/>
        <v>1</v>
      </c>
      <c r="AG171">
        <f t="shared" si="107"/>
        <v>1.0215978879891137</v>
      </c>
      <c r="AH171">
        <f t="shared" si="108"/>
        <v>267500000</v>
      </c>
      <c r="AI171" s="1">
        <f t="shared" si="109"/>
        <v>300000000</v>
      </c>
      <c r="AJ171" s="1">
        <f t="shared" si="110"/>
        <v>32500000</v>
      </c>
      <c r="AK171" s="2">
        <f t="shared" si="111"/>
        <v>12.149532710280374</v>
      </c>
      <c r="AL171">
        <f t="shared" si="112"/>
        <v>1</v>
      </c>
    </row>
    <row r="172" spans="1:38" x14ac:dyDescent="0.3">
      <c r="A172" t="s">
        <v>190</v>
      </c>
      <c r="B172" t="s">
        <v>21</v>
      </c>
      <c r="C172">
        <v>3</v>
      </c>
      <c r="D172">
        <v>7</v>
      </c>
      <c r="E172">
        <v>12</v>
      </c>
      <c r="F172">
        <v>0</v>
      </c>
      <c r="G172">
        <v>0</v>
      </c>
      <c r="H172">
        <v>3</v>
      </c>
      <c r="I172">
        <v>2.33</v>
      </c>
      <c r="J172">
        <v>58.33</v>
      </c>
      <c r="K172">
        <v>1</v>
      </c>
      <c r="L172">
        <v>19</v>
      </c>
      <c r="M172">
        <v>0</v>
      </c>
      <c r="N172">
        <v>40</v>
      </c>
      <c r="O172">
        <v>12.63</v>
      </c>
      <c r="P172">
        <v>0</v>
      </c>
      <c r="Q172" s="1">
        <v>3000000</v>
      </c>
      <c r="R172" s="1">
        <v>13000000</v>
      </c>
      <c r="S172">
        <v>2.33</v>
      </c>
      <c r="T172">
        <f t="shared" si="95"/>
        <v>9.22266139657444E-3</v>
      </c>
      <c r="U172">
        <f t="shared" si="96"/>
        <v>3.5747161706044799E-2</v>
      </c>
      <c r="V172">
        <f t="shared" si="97"/>
        <v>0.14582499999999998</v>
      </c>
      <c r="W172">
        <f t="shared" si="98"/>
        <v>4.6047430830039524E-2</v>
      </c>
      <c r="X172">
        <f t="shared" si="99"/>
        <v>5.736932501149143</v>
      </c>
      <c r="Y172">
        <f t="shared" si="100"/>
        <v>0</v>
      </c>
      <c r="Z172">
        <f t="shared" si="101"/>
        <v>0</v>
      </c>
      <c r="AA172">
        <f t="shared" si="102"/>
        <v>0</v>
      </c>
      <c r="AB172">
        <f t="shared" si="103"/>
        <v>0</v>
      </c>
      <c r="AC172">
        <f t="shared" si="104"/>
        <v>1.1473865002298287</v>
      </c>
      <c r="AD172">
        <f t="shared" si="113"/>
        <v>4</v>
      </c>
      <c r="AE172">
        <f t="shared" si="105"/>
        <v>1</v>
      </c>
      <c r="AF172">
        <f t="shared" si="106"/>
        <v>1</v>
      </c>
      <c r="AG172">
        <f t="shared" si="107"/>
        <v>0.5114738650022983</v>
      </c>
      <c r="AH172">
        <f t="shared" si="108"/>
        <v>13000000</v>
      </c>
      <c r="AI172" s="1">
        <f t="shared" si="109"/>
        <v>7314076.2695328658</v>
      </c>
      <c r="AJ172" s="1">
        <f t="shared" si="110"/>
        <v>-5685923.7304671342</v>
      </c>
      <c r="AK172" s="2">
        <f t="shared" si="111"/>
        <v>-43.737874849747186</v>
      </c>
      <c r="AL172">
        <f t="shared" si="112"/>
        <v>149</v>
      </c>
    </row>
    <row r="173" spans="1:38" x14ac:dyDescent="0.3">
      <c r="A173" t="s">
        <v>191</v>
      </c>
      <c r="B173" t="s">
        <v>21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14</v>
      </c>
      <c r="L173">
        <v>305</v>
      </c>
      <c r="M173">
        <v>8</v>
      </c>
      <c r="N173">
        <v>454</v>
      </c>
      <c r="O173">
        <v>8.93</v>
      </c>
      <c r="P173">
        <v>56.75</v>
      </c>
      <c r="Q173" s="1">
        <v>3000000</v>
      </c>
      <c r="R173" s="1">
        <v>26000000</v>
      </c>
      <c r="S173">
        <v>0</v>
      </c>
      <c r="T173">
        <f t="shared" si="95"/>
        <v>0</v>
      </c>
      <c r="U173">
        <f t="shared" si="96"/>
        <v>0</v>
      </c>
      <c r="V173">
        <f t="shared" si="97"/>
        <v>0</v>
      </c>
      <c r="W173">
        <f t="shared" si="98"/>
        <v>0</v>
      </c>
      <c r="X173">
        <f t="shared" si="99"/>
        <v>0</v>
      </c>
      <c r="Y173">
        <f t="shared" si="100"/>
        <v>0.32</v>
      </c>
      <c r="Z173">
        <f t="shared" si="101"/>
        <v>0.70233333333333337</v>
      </c>
      <c r="AA173">
        <f t="shared" si="102"/>
        <v>0.63621794871794868</v>
      </c>
      <c r="AB173">
        <f t="shared" si="103"/>
        <v>53.287115384615383</v>
      </c>
      <c r="AC173">
        <f t="shared" si="104"/>
        <v>25</v>
      </c>
      <c r="AD173">
        <f t="shared" si="113"/>
        <v>14</v>
      </c>
      <c r="AE173">
        <f t="shared" si="105"/>
        <v>1.05</v>
      </c>
      <c r="AF173">
        <f t="shared" si="106"/>
        <v>1</v>
      </c>
      <c r="AG173">
        <f t="shared" si="107"/>
        <v>0.75</v>
      </c>
      <c r="AH173">
        <f t="shared" si="108"/>
        <v>26000000</v>
      </c>
      <c r="AI173" s="1">
        <f t="shared" si="109"/>
        <v>22522500</v>
      </c>
      <c r="AJ173" s="1">
        <f t="shared" si="110"/>
        <v>-3477500</v>
      </c>
      <c r="AK173" s="2">
        <f t="shared" si="111"/>
        <v>-13.375</v>
      </c>
      <c r="AL173">
        <f t="shared" si="112"/>
        <v>107</v>
      </c>
    </row>
    <row r="174" spans="1:38" x14ac:dyDescent="0.3">
      <c r="A174" t="s">
        <v>192</v>
      </c>
      <c r="B174" t="s">
        <v>19</v>
      </c>
      <c r="C174">
        <v>9</v>
      </c>
      <c r="D174">
        <v>285</v>
      </c>
      <c r="E174">
        <v>205</v>
      </c>
      <c r="F174">
        <v>27</v>
      </c>
      <c r="G174">
        <v>13</v>
      </c>
      <c r="H174">
        <v>9</v>
      </c>
      <c r="I174">
        <v>31.67</v>
      </c>
      <c r="J174">
        <v>139.02000000000001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  <c r="R174" s="1">
        <v>180000000</v>
      </c>
      <c r="S174">
        <v>31.67</v>
      </c>
      <c r="T174">
        <f t="shared" si="95"/>
        <v>0.37549407114624506</v>
      </c>
      <c r="U174">
        <f t="shared" si="96"/>
        <v>0.48588524087143292</v>
      </c>
      <c r="V174">
        <f t="shared" si="97"/>
        <v>0.34755000000000003</v>
      </c>
      <c r="W174">
        <f t="shared" si="98"/>
        <v>0.62588932806324116</v>
      </c>
      <c r="X174">
        <f t="shared" si="99"/>
        <v>44.618489717437996</v>
      </c>
      <c r="Y174">
        <f t="shared" si="100"/>
        <v>0</v>
      </c>
      <c r="Z174">
        <f t="shared" si="101"/>
        <v>0</v>
      </c>
      <c r="AA174">
        <f t="shared" si="102"/>
        <v>0</v>
      </c>
      <c r="AB174">
        <f t="shared" si="103"/>
        <v>0</v>
      </c>
      <c r="AC174">
        <f t="shared" si="104"/>
        <v>35.694791773950399</v>
      </c>
      <c r="AD174">
        <f t="shared" si="113"/>
        <v>9</v>
      </c>
      <c r="AE174">
        <f t="shared" si="105"/>
        <v>1.05</v>
      </c>
      <c r="AF174">
        <f t="shared" si="106"/>
        <v>1</v>
      </c>
      <c r="AG174">
        <f t="shared" si="107"/>
        <v>0.85694791773950396</v>
      </c>
      <c r="AH174">
        <f t="shared" si="108"/>
        <v>180000000</v>
      </c>
      <c r="AI174" s="1">
        <f t="shared" si="109"/>
        <v>178159472.09804288</v>
      </c>
      <c r="AJ174" s="1">
        <f t="shared" si="110"/>
        <v>-1840527.9019571245</v>
      </c>
      <c r="AK174" s="2">
        <f t="shared" si="111"/>
        <v>-1.0225155010872913</v>
      </c>
      <c r="AL174">
        <f t="shared" si="112"/>
        <v>14</v>
      </c>
    </row>
    <row r="175" spans="1:38" x14ac:dyDescent="0.3">
      <c r="A175" t="s">
        <v>193</v>
      </c>
      <c r="B175" t="s">
        <v>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25</v>
      </c>
      <c r="M175">
        <v>1</v>
      </c>
      <c r="N175">
        <v>53</v>
      </c>
      <c r="O175">
        <v>12.72</v>
      </c>
      <c r="P175">
        <v>53</v>
      </c>
      <c r="Q175" s="1">
        <v>20000000</v>
      </c>
      <c r="R175" s="1">
        <v>107500000</v>
      </c>
      <c r="S175">
        <v>0</v>
      </c>
      <c r="T175">
        <f t="shared" si="95"/>
        <v>0</v>
      </c>
      <c r="U175">
        <f t="shared" si="96"/>
        <v>0</v>
      </c>
      <c r="V175">
        <f t="shared" si="97"/>
        <v>0</v>
      </c>
      <c r="W175">
        <f t="shared" si="98"/>
        <v>0</v>
      </c>
      <c r="X175">
        <f t="shared" si="99"/>
        <v>0</v>
      </c>
      <c r="Y175">
        <f t="shared" si="100"/>
        <v>0</v>
      </c>
      <c r="Z175">
        <f t="shared" si="101"/>
        <v>0</v>
      </c>
      <c r="AA175">
        <f t="shared" si="102"/>
        <v>0</v>
      </c>
      <c r="AB175">
        <f t="shared" si="103"/>
        <v>0</v>
      </c>
      <c r="AC175">
        <f t="shared" si="104"/>
        <v>25</v>
      </c>
      <c r="AD175">
        <f t="shared" si="113"/>
        <v>2</v>
      </c>
      <c r="AE175">
        <f t="shared" si="105"/>
        <v>0.85</v>
      </c>
      <c r="AF175">
        <f t="shared" si="106"/>
        <v>1</v>
      </c>
      <c r="AG175">
        <f t="shared" si="107"/>
        <v>0.67500000000000004</v>
      </c>
      <c r="AH175">
        <f t="shared" si="108"/>
        <v>107500000</v>
      </c>
      <c r="AI175" s="1">
        <f t="shared" si="109"/>
        <v>67845937.5</v>
      </c>
      <c r="AJ175" s="1">
        <f t="shared" si="110"/>
        <v>-39654062.5</v>
      </c>
      <c r="AK175" s="2">
        <f t="shared" si="111"/>
        <v>-36.887500000000003</v>
      </c>
      <c r="AL175">
        <f t="shared" si="112"/>
        <v>65</v>
      </c>
    </row>
    <row r="176" spans="1:38" x14ac:dyDescent="0.3">
      <c r="A176" t="s">
        <v>194</v>
      </c>
      <c r="B176" t="s">
        <v>19</v>
      </c>
      <c r="C176">
        <v>12</v>
      </c>
      <c r="D176">
        <v>288</v>
      </c>
      <c r="E176">
        <v>189</v>
      </c>
      <c r="F176">
        <v>23</v>
      </c>
      <c r="G176">
        <v>12</v>
      </c>
      <c r="H176">
        <v>6</v>
      </c>
      <c r="I176">
        <v>48</v>
      </c>
      <c r="J176">
        <v>152.38</v>
      </c>
      <c r="K176">
        <v>2</v>
      </c>
      <c r="L176">
        <v>12</v>
      </c>
      <c r="M176">
        <v>0</v>
      </c>
      <c r="N176">
        <v>40</v>
      </c>
      <c r="O176">
        <v>20</v>
      </c>
      <c r="P176">
        <v>0</v>
      </c>
      <c r="Q176" s="1">
        <v>0</v>
      </c>
      <c r="R176" s="1">
        <v>100000000</v>
      </c>
      <c r="S176">
        <v>24</v>
      </c>
      <c r="T176">
        <f t="shared" si="95"/>
        <v>0.37944664031620551</v>
      </c>
      <c r="U176">
        <f t="shared" si="96"/>
        <v>0.73642221540349795</v>
      </c>
      <c r="V176">
        <f t="shared" si="97"/>
        <v>0.38095000000000001</v>
      </c>
      <c r="W176">
        <f t="shared" si="98"/>
        <v>0.4743083003952569</v>
      </c>
      <c r="X176">
        <f t="shared" si="99"/>
        <v>48.803870602478753</v>
      </c>
      <c r="Y176">
        <f t="shared" si="100"/>
        <v>0</v>
      </c>
      <c r="Z176">
        <f t="shared" si="101"/>
        <v>0</v>
      </c>
      <c r="AA176">
        <f t="shared" si="102"/>
        <v>0</v>
      </c>
      <c r="AB176">
        <f t="shared" si="103"/>
        <v>0</v>
      </c>
      <c r="AC176">
        <f t="shared" si="104"/>
        <v>39.043096481983007</v>
      </c>
      <c r="AD176">
        <f t="shared" si="113"/>
        <v>14</v>
      </c>
      <c r="AE176">
        <f t="shared" si="105"/>
        <v>1.05</v>
      </c>
      <c r="AF176">
        <f t="shared" si="106"/>
        <v>1</v>
      </c>
      <c r="AG176">
        <f t="shared" si="107"/>
        <v>0.89043096481983008</v>
      </c>
      <c r="AH176">
        <f t="shared" si="108"/>
        <v>100000000</v>
      </c>
      <c r="AI176" s="1">
        <f t="shared" si="109"/>
        <v>102844776.43669039</v>
      </c>
      <c r="AJ176" s="1">
        <f t="shared" si="110"/>
        <v>2844776.4366903901</v>
      </c>
      <c r="AK176" s="2">
        <f t="shared" si="111"/>
        <v>2.84477643669039</v>
      </c>
      <c r="AL176">
        <f t="shared" si="112"/>
        <v>50</v>
      </c>
    </row>
    <row r="177" spans="1:38" x14ac:dyDescent="0.3">
      <c r="A177" t="s">
        <v>195</v>
      </c>
      <c r="B177" t="s">
        <v>21</v>
      </c>
      <c r="C177">
        <v>2</v>
      </c>
      <c r="D177">
        <v>2</v>
      </c>
      <c r="E177">
        <v>4</v>
      </c>
      <c r="F177">
        <v>0</v>
      </c>
      <c r="G177">
        <v>0</v>
      </c>
      <c r="H177">
        <v>1</v>
      </c>
      <c r="I177">
        <v>2</v>
      </c>
      <c r="J177">
        <v>50</v>
      </c>
      <c r="K177">
        <v>16</v>
      </c>
      <c r="L177">
        <v>357</v>
      </c>
      <c r="M177">
        <v>22</v>
      </c>
      <c r="N177">
        <v>520</v>
      </c>
      <c r="O177">
        <v>8.74</v>
      </c>
      <c r="P177">
        <v>23.64</v>
      </c>
      <c r="Q177" s="1">
        <v>20000000</v>
      </c>
      <c r="R177" s="1">
        <v>125000000</v>
      </c>
      <c r="S177">
        <v>1</v>
      </c>
      <c r="T177">
        <f t="shared" si="95"/>
        <v>0</v>
      </c>
      <c r="U177">
        <f t="shared" si="96"/>
        <v>0</v>
      </c>
      <c r="V177">
        <f t="shared" si="97"/>
        <v>0</v>
      </c>
      <c r="W177">
        <f t="shared" si="98"/>
        <v>0</v>
      </c>
      <c r="X177">
        <f t="shared" si="99"/>
        <v>0</v>
      </c>
      <c r="Y177">
        <f t="shared" si="100"/>
        <v>0.88</v>
      </c>
      <c r="Z177">
        <f t="shared" si="101"/>
        <v>0.70866666666666667</v>
      </c>
      <c r="AA177">
        <f t="shared" si="102"/>
        <v>0.84846153846153849</v>
      </c>
      <c r="AB177">
        <f t="shared" si="103"/>
        <v>81.214871794871797</v>
      </c>
      <c r="AC177">
        <f t="shared" si="104"/>
        <v>25</v>
      </c>
      <c r="AD177">
        <f t="shared" si="113"/>
        <v>18</v>
      </c>
      <c r="AE177">
        <f t="shared" si="105"/>
        <v>1.1000000000000001</v>
      </c>
      <c r="AF177">
        <f t="shared" si="106"/>
        <v>1</v>
      </c>
      <c r="AG177">
        <f t="shared" si="107"/>
        <v>0.75</v>
      </c>
      <c r="AH177">
        <f t="shared" si="108"/>
        <v>125000000</v>
      </c>
      <c r="AI177" s="1">
        <f t="shared" si="109"/>
        <v>113437500.00000003</v>
      </c>
      <c r="AJ177" s="1">
        <f t="shared" si="110"/>
        <v>-11562499.99999997</v>
      </c>
      <c r="AK177" s="2">
        <f t="shared" si="111"/>
        <v>-9.2499999999999769</v>
      </c>
      <c r="AL177">
        <f t="shared" si="112"/>
        <v>40</v>
      </c>
    </row>
    <row r="178" spans="1:38" x14ac:dyDescent="0.3">
      <c r="A178" t="s">
        <v>196</v>
      </c>
      <c r="B178" t="s">
        <v>19</v>
      </c>
      <c r="C178">
        <v>9</v>
      </c>
      <c r="D178">
        <v>187</v>
      </c>
      <c r="E178">
        <v>107</v>
      </c>
      <c r="F178">
        <v>16</v>
      </c>
      <c r="G178">
        <v>14</v>
      </c>
      <c r="H178">
        <v>3</v>
      </c>
      <c r="I178">
        <v>62.33</v>
      </c>
      <c r="J178">
        <v>174.77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20000000</v>
      </c>
      <c r="R178" s="1">
        <v>30000000</v>
      </c>
      <c r="S178">
        <v>20.78</v>
      </c>
      <c r="T178">
        <f t="shared" si="95"/>
        <v>0.24637681159420291</v>
      </c>
      <c r="U178">
        <f t="shared" si="96"/>
        <v>0.95627493096041716</v>
      </c>
      <c r="V178">
        <f t="shared" si="97"/>
        <v>0.43692500000000001</v>
      </c>
      <c r="W178">
        <f t="shared" si="98"/>
        <v>0.4106719367588933</v>
      </c>
      <c r="X178">
        <f t="shared" si="99"/>
        <v>50.434741357014381</v>
      </c>
      <c r="Y178">
        <f t="shared" si="100"/>
        <v>0</v>
      </c>
      <c r="Z178">
        <f t="shared" si="101"/>
        <v>0</v>
      </c>
      <c r="AA178">
        <f t="shared" si="102"/>
        <v>0</v>
      </c>
      <c r="AB178">
        <f t="shared" si="103"/>
        <v>0</v>
      </c>
      <c r="AC178">
        <f t="shared" si="104"/>
        <v>40.347793085611507</v>
      </c>
      <c r="AD178">
        <f t="shared" si="113"/>
        <v>9</v>
      </c>
      <c r="AE178">
        <f t="shared" si="105"/>
        <v>1.05</v>
      </c>
      <c r="AF178">
        <f t="shared" si="106"/>
        <v>1</v>
      </c>
      <c r="AG178">
        <f t="shared" si="107"/>
        <v>0.90347793085611505</v>
      </c>
      <c r="AH178">
        <f t="shared" si="108"/>
        <v>30000000</v>
      </c>
      <c r="AI178" s="1">
        <f t="shared" si="109"/>
        <v>31305510.304164387</v>
      </c>
      <c r="AJ178" s="1">
        <f t="shared" si="110"/>
        <v>1305510.3041643873</v>
      </c>
      <c r="AK178" s="2">
        <f t="shared" si="111"/>
        <v>4.351701013881291</v>
      </c>
      <c r="AL178">
        <f t="shared" si="112"/>
        <v>93</v>
      </c>
    </row>
    <row r="179" spans="1:38" x14ac:dyDescent="0.3">
      <c r="A179" t="s">
        <v>197</v>
      </c>
      <c r="B179" t="s">
        <v>19</v>
      </c>
      <c r="C179">
        <v>13</v>
      </c>
      <c r="D179">
        <v>343</v>
      </c>
      <c r="E179">
        <v>259</v>
      </c>
      <c r="F179">
        <v>23</v>
      </c>
      <c r="G179">
        <v>16</v>
      </c>
      <c r="H179">
        <v>11</v>
      </c>
      <c r="I179">
        <v>31.18</v>
      </c>
      <c r="J179">
        <v>132.43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  <c r="R179" s="1">
        <v>80000000</v>
      </c>
      <c r="S179">
        <v>26.38</v>
      </c>
      <c r="T179">
        <f t="shared" si="95"/>
        <v>0.45191040843214758</v>
      </c>
      <c r="U179">
        <f t="shared" si="96"/>
        <v>0.47836759742252222</v>
      </c>
      <c r="V179">
        <f t="shared" si="97"/>
        <v>0.33107500000000001</v>
      </c>
      <c r="W179">
        <f t="shared" si="98"/>
        <v>0.52134387351778655</v>
      </c>
      <c r="X179">
        <f t="shared" si="99"/>
        <v>44.220254658883221</v>
      </c>
      <c r="Y179">
        <f t="shared" si="100"/>
        <v>0</v>
      </c>
      <c r="Z179">
        <f t="shared" si="101"/>
        <v>0</v>
      </c>
      <c r="AA179">
        <f t="shared" si="102"/>
        <v>0</v>
      </c>
      <c r="AB179">
        <f t="shared" si="103"/>
        <v>0</v>
      </c>
      <c r="AC179">
        <f t="shared" si="104"/>
        <v>35.376203727106578</v>
      </c>
      <c r="AD179">
        <f t="shared" si="113"/>
        <v>13</v>
      </c>
      <c r="AE179">
        <f t="shared" si="105"/>
        <v>1.05</v>
      </c>
      <c r="AF179">
        <f t="shared" si="106"/>
        <v>1</v>
      </c>
      <c r="AG179">
        <f t="shared" si="107"/>
        <v>0.85376203727106581</v>
      </c>
      <c r="AH179">
        <f t="shared" si="108"/>
        <v>80000000</v>
      </c>
      <c r="AI179" s="1">
        <f t="shared" si="109"/>
        <v>78887612.243846491</v>
      </c>
      <c r="AJ179" s="1">
        <f t="shared" si="110"/>
        <v>-1112387.756153509</v>
      </c>
      <c r="AK179" s="2">
        <f t="shared" si="111"/>
        <v>-1.3904846951918863</v>
      </c>
      <c r="AL179">
        <f t="shared" si="112"/>
        <v>59</v>
      </c>
    </row>
    <row r="180" spans="1:38" x14ac:dyDescent="0.3">
      <c r="A180" t="s">
        <v>198</v>
      </c>
      <c r="B180" t="s">
        <v>19</v>
      </c>
      <c r="C180">
        <v>12</v>
      </c>
      <c r="D180">
        <v>374</v>
      </c>
      <c r="E180">
        <v>248</v>
      </c>
      <c r="F180">
        <v>50</v>
      </c>
      <c r="G180">
        <v>15</v>
      </c>
      <c r="H180">
        <v>12</v>
      </c>
      <c r="I180">
        <v>31.17</v>
      </c>
      <c r="J180">
        <v>150.81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  <c r="R180" s="1">
        <v>140000000</v>
      </c>
      <c r="S180">
        <v>31.17</v>
      </c>
      <c r="T180">
        <f t="shared" si="95"/>
        <v>0.49275362318840582</v>
      </c>
      <c r="U180">
        <f t="shared" si="96"/>
        <v>0.4782141761276465</v>
      </c>
      <c r="V180">
        <f t="shared" si="97"/>
        <v>0.377025</v>
      </c>
      <c r="W180">
        <f t="shared" si="98"/>
        <v>0.61600790513833992</v>
      </c>
      <c r="X180">
        <f t="shared" si="99"/>
        <v>48.483746201610131</v>
      </c>
      <c r="Y180">
        <f t="shared" si="100"/>
        <v>0</v>
      </c>
      <c r="Z180">
        <f t="shared" si="101"/>
        <v>0</v>
      </c>
      <c r="AA180">
        <f t="shared" si="102"/>
        <v>0</v>
      </c>
      <c r="AB180">
        <f t="shared" si="103"/>
        <v>0</v>
      </c>
      <c r="AC180">
        <f t="shared" si="104"/>
        <v>38.786996961288111</v>
      </c>
      <c r="AD180">
        <f t="shared" si="113"/>
        <v>12</v>
      </c>
      <c r="AE180">
        <f t="shared" si="105"/>
        <v>1.05</v>
      </c>
      <c r="AF180">
        <f t="shared" si="106"/>
        <v>1</v>
      </c>
      <c r="AG180">
        <f t="shared" si="107"/>
        <v>0.88786996961288112</v>
      </c>
      <c r="AH180">
        <f t="shared" si="108"/>
        <v>140000000</v>
      </c>
      <c r="AI180" s="1">
        <f t="shared" si="109"/>
        <v>143568574.08640289</v>
      </c>
      <c r="AJ180" s="1">
        <f t="shared" si="110"/>
        <v>3568574.0864028931</v>
      </c>
      <c r="AK180" s="2">
        <f t="shared" si="111"/>
        <v>2.5489814902877805</v>
      </c>
      <c r="AL180">
        <f t="shared" si="112"/>
        <v>30</v>
      </c>
    </row>
    <row r="181" spans="1:38" x14ac:dyDescent="0.3">
      <c r="A181" t="s">
        <v>199</v>
      </c>
      <c r="B181" t="s">
        <v>21</v>
      </c>
      <c r="C181">
        <v>4</v>
      </c>
      <c r="D181">
        <v>7</v>
      </c>
      <c r="E181">
        <v>9</v>
      </c>
      <c r="F181">
        <v>0</v>
      </c>
      <c r="G181">
        <v>0</v>
      </c>
      <c r="H181">
        <v>1</v>
      </c>
      <c r="I181">
        <v>7</v>
      </c>
      <c r="J181">
        <v>77.78</v>
      </c>
      <c r="K181">
        <v>10</v>
      </c>
      <c r="L181">
        <v>212</v>
      </c>
      <c r="M181">
        <v>9</v>
      </c>
      <c r="N181">
        <v>342</v>
      </c>
      <c r="O181">
        <v>9.68</v>
      </c>
      <c r="P181">
        <v>38</v>
      </c>
      <c r="Q181" s="1">
        <v>10000000</v>
      </c>
      <c r="R181" s="1">
        <v>65000000</v>
      </c>
      <c r="S181">
        <v>1.75</v>
      </c>
      <c r="T181">
        <f t="shared" si="95"/>
        <v>9.22266139657444E-3</v>
      </c>
      <c r="U181">
        <f t="shared" si="96"/>
        <v>0.10739490641301011</v>
      </c>
      <c r="V181">
        <f t="shared" si="97"/>
        <v>0.19445000000000001</v>
      </c>
      <c r="W181">
        <f t="shared" si="98"/>
        <v>3.4584980237154152E-2</v>
      </c>
      <c r="X181">
        <f t="shared" si="99"/>
        <v>8.5145021069655691</v>
      </c>
      <c r="Y181">
        <f t="shared" si="100"/>
        <v>0.36</v>
      </c>
      <c r="Z181">
        <f t="shared" si="101"/>
        <v>0.67733333333333334</v>
      </c>
      <c r="AA181">
        <f t="shared" si="102"/>
        <v>0.75641025641025639</v>
      </c>
      <c r="AB181">
        <f t="shared" si="103"/>
        <v>57.016923076923078</v>
      </c>
      <c r="AC181">
        <f t="shared" si="104"/>
        <v>47.316438882931578</v>
      </c>
      <c r="AD181">
        <f t="shared" si="113"/>
        <v>14</v>
      </c>
      <c r="AE181">
        <f t="shared" si="105"/>
        <v>1.05</v>
      </c>
      <c r="AF181">
        <f t="shared" si="106"/>
        <v>1</v>
      </c>
      <c r="AG181">
        <f t="shared" si="107"/>
        <v>0.97316438882931577</v>
      </c>
      <c r="AH181">
        <f t="shared" si="108"/>
        <v>65000000</v>
      </c>
      <c r="AI181" s="1">
        <f t="shared" si="109"/>
        <v>73060316.491360888</v>
      </c>
      <c r="AJ181" s="1">
        <f t="shared" si="110"/>
        <v>8060316.4913608879</v>
      </c>
      <c r="AK181" s="2">
        <f t="shared" si="111"/>
        <v>12.400486909785981</v>
      </c>
      <c r="AL181">
        <f t="shared" si="112"/>
        <v>60</v>
      </c>
    </row>
    <row r="182" spans="1:38" x14ac:dyDescent="0.3">
      <c r="A182" t="s">
        <v>200</v>
      </c>
      <c r="B182" t="s">
        <v>19</v>
      </c>
      <c r="C182">
        <v>3</v>
      </c>
      <c r="D182">
        <v>68</v>
      </c>
      <c r="E182">
        <v>34</v>
      </c>
      <c r="F182">
        <v>5</v>
      </c>
      <c r="G182">
        <v>6</v>
      </c>
      <c r="H182">
        <v>3</v>
      </c>
      <c r="I182">
        <v>22.67</v>
      </c>
      <c r="J182">
        <v>200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3000000</v>
      </c>
      <c r="R182" s="1">
        <v>3000000</v>
      </c>
      <c r="S182">
        <v>22.67</v>
      </c>
      <c r="T182">
        <f t="shared" si="95"/>
        <v>8.9591567852437423E-2</v>
      </c>
      <c r="U182">
        <f t="shared" si="96"/>
        <v>0.34780607548327708</v>
      </c>
      <c r="V182">
        <f t="shared" si="97"/>
        <v>0.5</v>
      </c>
      <c r="W182">
        <f t="shared" si="98"/>
        <v>0.44802371541501979</v>
      </c>
      <c r="X182">
        <f t="shared" si="99"/>
        <v>32.84337323095545</v>
      </c>
      <c r="Y182">
        <f t="shared" si="100"/>
        <v>0</v>
      </c>
      <c r="Z182">
        <f t="shared" si="101"/>
        <v>0</v>
      </c>
      <c r="AA182">
        <f t="shared" si="102"/>
        <v>0</v>
      </c>
      <c r="AB182">
        <f t="shared" si="103"/>
        <v>0</v>
      </c>
      <c r="AC182">
        <f t="shared" si="104"/>
        <v>26.274698584764362</v>
      </c>
      <c r="AD182">
        <f t="shared" si="113"/>
        <v>3</v>
      </c>
      <c r="AE182">
        <f t="shared" si="105"/>
        <v>1</v>
      </c>
      <c r="AF182">
        <f t="shared" si="106"/>
        <v>1</v>
      </c>
      <c r="AG182">
        <f t="shared" si="107"/>
        <v>0.76274698584764367</v>
      </c>
      <c r="AH182">
        <f t="shared" si="108"/>
        <v>3000000</v>
      </c>
      <c r="AI182" s="1">
        <f t="shared" si="109"/>
        <v>3000000</v>
      </c>
      <c r="AJ182" s="1">
        <f t="shared" si="110"/>
        <v>0</v>
      </c>
      <c r="AK182" s="2">
        <f t="shared" si="111"/>
        <v>0</v>
      </c>
      <c r="AL182">
        <f t="shared" si="112"/>
        <v>179</v>
      </c>
    </row>
    <row r="183" spans="1:38" x14ac:dyDescent="0.3">
      <c r="A183" t="s">
        <v>201</v>
      </c>
      <c r="B183" t="s">
        <v>19</v>
      </c>
      <c r="C183">
        <v>15</v>
      </c>
      <c r="D183">
        <v>657</v>
      </c>
      <c r="E183">
        <v>466</v>
      </c>
      <c r="F183">
        <v>66</v>
      </c>
      <c r="G183">
        <v>19</v>
      </c>
      <c r="H183">
        <v>12</v>
      </c>
      <c r="I183">
        <v>54.75</v>
      </c>
      <c r="J183">
        <v>140.99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  <c r="R183" s="1">
        <v>210000000</v>
      </c>
      <c r="S183">
        <v>43.8</v>
      </c>
      <c r="T183">
        <f t="shared" si="95"/>
        <v>0.86561264822134387</v>
      </c>
      <c r="U183">
        <f t="shared" si="96"/>
        <v>0.83998158944461487</v>
      </c>
      <c r="V183">
        <f t="shared" si="97"/>
        <v>0.35247500000000004</v>
      </c>
      <c r="W183">
        <f t="shared" si="98"/>
        <v>0.86561264822134376</v>
      </c>
      <c r="X183">
        <f t="shared" si="99"/>
        <v>73.092047147182569</v>
      </c>
      <c r="Y183">
        <f t="shared" si="100"/>
        <v>0</v>
      </c>
      <c r="Z183">
        <f t="shared" si="101"/>
        <v>0</v>
      </c>
      <c r="AA183">
        <f t="shared" si="102"/>
        <v>0</v>
      </c>
      <c r="AB183">
        <f t="shared" si="103"/>
        <v>0</v>
      </c>
      <c r="AC183">
        <f t="shared" si="104"/>
        <v>58.473637717746058</v>
      </c>
      <c r="AD183">
        <f t="shared" si="113"/>
        <v>15</v>
      </c>
      <c r="AE183">
        <f t="shared" si="105"/>
        <v>1.1000000000000001</v>
      </c>
      <c r="AF183">
        <f t="shared" si="106"/>
        <v>1</v>
      </c>
      <c r="AG183">
        <f t="shared" si="107"/>
        <v>1.0847363771774605</v>
      </c>
      <c r="AH183">
        <f t="shared" si="108"/>
        <v>210000000</v>
      </c>
      <c r="AI183" s="1">
        <f t="shared" si="109"/>
        <v>275631513.44079274</v>
      </c>
      <c r="AJ183" s="1">
        <f t="shared" si="110"/>
        <v>65631513.440792739</v>
      </c>
      <c r="AK183" s="2">
        <f t="shared" si="111"/>
        <v>31.253101638472735</v>
      </c>
      <c r="AL183">
        <f t="shared" si="112"/>
        <v>2</v>
      </c>
    </row>
    <row r="184" spans="1:38" x14ac:dyDescent="0.3">
      <c r="A184" t="s">
        <v>202</v>
      </c>
      <c r="B184" t="s">
        <v>31</v>
      </c>
      <c r="C184">
        <v>8</v>
      </c>
      <c r="D184">
        <v>142</v>
      </c>
      <c r="E184">
        <v>82</v>
      </c>
      <c r="F184">
        <v>16</v>
      </c>
      <c r="G184">
        <v>8</v>
      </c>
      <c r="H184">
        <v>7</v>
      </c>
      <c r="I184">
        <v>20.29</v>
      </c>
      <c r="J184">
        <v>173.17</v>
      </c>
      <c r="K184">
        <v>12</v>
      </c>
      <c r="L184">
        <v>219</v>
      </c>
      <c r="M184">
        <v>10</v>
      </c>
      <c r="N184">
        <v>323</v>
      </c>
      <c r="O184">
        <v>8.85</v>
      </c>
      <c r="P184">
        <v>32.299999999999997</v>
      </c>
      <c r="Q184" s="1">
        <v>3000000</v>
      </c>
      <c r="R184" s="1">
        <v>5000000</v>
      </c>
      <c r="S184">
        <v>17.75</v>
      </c>
      <c r="T184">
        <f t="shared" si="95"/>
        <v>0.18708827404479578</v>
      </c>
      <c r="U184">
        <f t="shared" si="96"/>
        <v>0.31129180730285361</v>
      </c>
      <c r="V184">
        <f t="shared" si="97"/>
        <v>0.43292499999999995</v>
      </c>
      <c r="W184">
        <f t="shared" si="98"/>
        <v>0.35079051383399207</v>
      </c>
      <c r="X184">
        <f t="shared" si="99"/>
        <v>31.233878680595055</v>
      </c>
      <c r="Y184">
        <f t="shared" si="100"/>
        <v>0.4</v>
      </c>
      <c r="Z184">
        <f t="shared" si="101"/>
        <v>0.70500000000000007</v>
      </c>
      <c r="AA184">
        <f t="shared" si="102"/>
        <v>0.79294871794871802</v>
      </c>
      <c r="AB184">
        <f t="shared" si="103"/>
        <v>60.498717948717953</v>
      </c>
      <c r="AC184">
        <f t="shared" si="104"/>
        <v>45.866298314656504</v>
      </c>
      <c r="AD184">
        <f t="shared" si="113"/>
        <v>20</v>
      </c>
      <c r="AE184">
        <f t="shared" si="105"/>
        <v>1.1000000000000001</v>
      </c>
      <c r="AF184">
        <f t="shared" si="106"/>
        <v>1.1499999999999999</v>
      </c>
      <c r="AG184">
        <f t="shared" si="107"/>
        <v>0.95866298314656506</v>
      </c>
      <c r="AH184">
        <f t="shared" si="108"/>
        <v>5000000</v>
      </c>
      <c r="AI184" s="1">
        <f t="shared" si="109"/>
        <v>6669897.7052422268</v>
      </c>
      <c r="AJ184" s="1">
        <f t="shared" si="110"/>
        <v>1669897.7052422268</v>
      </c>
      <c r="AK184" s="2">
        <f t="shared" si="111"/>
        <v>33.397954104844537</v>
      </c>
      <c r="AL184">
        <f t="shared" si="112"/>
        <v>152</v>
      </c>
    </row>
    <row r="185" spans="1:38" x14ac:dyDescent="0.3">
      <c r="A185" t="s">
        <v>203</v>
      </c>
      <c r="B185" t="s">
        <v>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73</v>
      </c>
      <c r="M185">
        <v>6</v>
      </c>
      <c r="N185">
        <v>109</v>
      </c>
      <c r="O185">
        <v>8.9600000000000009</v>
      </c>
      <c r="P185">
        <v>18.170000000000002</v>
      </c>
      <c r="Q185" s="1">
        <v>3000000</v>
      </c>
      <c r="R185" s="1">
        <v>3000000</v>
      </c>
      <c r="S185">
        <v>0</v>
      </c>
      <c r="T185">
        <f t="shared" si="95"/>
        <v>0</v>
      </c>
      <c r="U185">
        <f t="shared" si="96"/>
        <v>0</v>
      </c>
      <c r="V185">
        <f t="shared" si="97"/>
        <v>0</v>
      </c>
      <c r="W185">
        <f t="shared" si="98"/>
        <v>0</v>
      </c>
      <c r="X185">
        <f t="shared" si="99"/>
        <v>0</v>
      </c>
      <c r="Y185">
        <f t="shared" si="100"/>
        <v>0.24</v>
      </c>
      <c r="Z185">
        <f t="shared" si="101"/>
        <v>0.70133333333333336</v>
      </c>
      <c r="AA185">
        <f t="shared" si="102"/>
        <v>0.88352564102564102</v>
      </c>
      <c r="AB185">
        <f t="shared" si="103"/>
        <v>56.234807692307697</v>
      </c>
      <c r="AC185">
        <f t="shared" si="104"/>
        <v>25</v>
      </c>
      <c r="AD185">
        <f t="shared" si="113"/>
        <v>5</v>
      </c>
      <c r="AE185">
        <f t="shared" si="105"/>
        <v>1</v>
      </c>
      <c r="AF185">
        <f t="shared" si="106"/>
        <v>1</v>
      </c>
      <c r="AG185">
        <f t="shared" si="107"/>
        <v>0.75</v>
      </c>
      <c r="AH185">
        <f t="shared" si="108"/>
        <v>3000000</v>
      </c>
      <c r="AI185" s="1">
        <f t="shared" si="109"/>
        <v>3000000</v>
      </c>
      <c r="AJ185" s="1">
        <f t="shared" si="110"/>
        <v>0</v>
      </c>
      <c r="AK185" s="2">
        <f t="shared" si="111"/>
        <v>0</v>
      </c>
      <c r="AL185">
        <f t="shared" si="112"/>
        <v>179</v>
      </c>
    </row>
    <row r="186" spans="1:38" x14ac:dyDescent="0.3">
      <c r="A186" t="s">
        <v>204</v>
      </c>
      <c r="B186" t="s">
        <v>19</v>
      </c>
      <c r="C186">
        <v>5</v>
      </c>
      <c r="D186">
        <v>118</v>
      </c>
      <c r="E186">
        <v>95</v>
      </c>
      <c r="F186">
        <v>8</v>
      </c>
      <c r="G186">
        <v>3</v>
      </c>
      <c r="H186">
        <v>3</v>
      </c>
      <c r="I186">
        <v>39.33</v>
      </c>
      <c r="J186">
        <v>124.21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3000000</v>
      </c>
      <c r="R186" s="1">
        <v>12000000</v>
      </c>
      <c r="S186">
        <v>23.6</v>
      </c>
      <c r="T186">
        <f t="shared" si="95"/>
        <v>0.155467720685112</v>
      </c>
      <c r="U186">
        <f t="shared" si="96"/>
        <v>0.60340595274624109</v>
      </c>
      <c r="V186">
        <f t="shared" si="97"/>
        <v>0.310525</v>
      </c>
      <c r="W186">
        <f t="shared" si="98"/>
        <v>0.466403162055336</v>
      </c>
      <c r="X186">
        <f t="shared" si="99"/>
        <v>36.840368680316104</v>
      </c>
      <c r="Y186">
        <f t="shared" si="100"/>
        <v>0</v>
      </c>
      <c r="Z186">
        <f t="shared" si="101"/>
        <v>0</v>
      </c>
      <c r="AA186">
        <f t="shared" si="102"/>
        <v>0</v>
      </c>
      <c r="AB186">
        <f t="shared" si="103"/>
        <v>0</v>
      </c>
      <c r="AC186">
        <f t="shared" si="104"/>
        <v>29.472294944252884</v>
      </c>
      <c r="AD186">
        <f t="shared" si="113"/>
        <v>5</v>
      </c>
      <c r="AE186">
        <f t="shared" si="105"/>
        <v>1</v>
      </c>
      <c r="AF186">
        <f t="shared" si="106"/>
        <v>1</v>
      </c>
      <c r="AG186">
        <f t="shared" si="107"/>
        <v>0.79472294944252886</v>
      </c>
      <c r="AH186">
        <f t="shared" si="108"/>
        <v>12000000</v>
      </c>
      <c r="AI186" s="1">
        <f t="shared" si="109"/>
        <v>10490342.932641381</v>
      </c>
      <c r="AJ186" s="1">
        <f t="shared" si="110"/>
        <v>-1509657.0673586186</v>
      </c>
      <c r="AK186" s="2">
        <f t="shared" si="111"/>
        <v>-12.580475561321821</v>
      </c>
      <c r="AL186">
        <f t="shared" si="112"/>
        <v>134</v>
      </c>
    </row>
    <row r="187" spans="1:38" x14ac:dyDescent="0.3">
      <c r="A187" t="s">
        <v>205</v>
      </c>
      <c r="B187" t="s">
        <v>19</v>
      </c>
      <c r="C187">
        <v>7</v>
      </c>
      <c r="D187">
        <v>252</v>
      </c>
      <c r="E187">
        <v>129</v>
      </c>
      <c r="F187">
        <v>18</v>
      </c>
      <c r="G187">
        <v>24</v>
      </c>
      <c r="H187">
        <v>7</v>
      </c>
      <c r="I187">
        <v>36</v>
      </c>
      <c r="J187">
        <v>195.35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20000000</v>
      </c>
      <c r="R187" s="1">
        <v>48000000</v>
      </c>
      <c r="S187">
        <v>36</v>
      </c>
      <c r="T187">
        <f t="shared" si="95"/>
        <v>0.33201581027667987</v>
      </c>
      <c r="U187">
        <f t="shared" si="96"/>
        <v>0.55231666155262349</v>
      </c>
      <c r="V187">
        <f t="shared" si="97"/>
        <v>0.488375</v>
      </c>
      <c r="W187">
        <f t="shared" si="98"/>
        <v>0.71146245059288538</v>
      </c>
      <c r="X187">
        <f t="shared" si="99"/>
        <v>50.207014858973693</v>
      </c>
      <c r="Y187">
        <f t="shared" si="100"/>
        <v>0</v>
      </c>
      <c r="Z187">
        <f t="shared" si="101"/>
        <v>0</v>
      </c>
      <c r="AA187">
        <f t="shared" si="102"/>
        <v>0</v>
      </c>
      <c r="AB187">
        <f t="shared" si="103"/>
        <v>0</v>
      </c>
      <c r="AC187">
        <f t="shared" si="104"/>
        <v>40.165611887178954</v>
      </c>
      <c r="AD187">
        <f t="shared" si="113"/>
        <v>7</v>
      </c>
      <c r="AE187">
        <f t="shared" si="105"/>
        <v>1</v>
      </c>
      <c r="AF187">
        <f t="shared" si="106"/>
        <v>1</v>
      </c>
      <c r="AG187">
        <f t="shared" si="107"/>
        <v>0.90165611887178954</v>
      </c>
      <c r="AH187">
        <f t="shared" si="108"/>
        <v>48000000</v>
      </c>
      <c r="AI187" s="1">
        <f t="shared" si="109"/>
        <v>47607443.076430492</v>
      </c>
      <c r="AJ187" s="1">
        <f t="shared" si="110"/>
        <v>-392556.9235695079</v>
      </c>
      <c r="AK187" s="2">
        <f t="shared" si="111"/>
        <v>-0.81782692410314139</v>
      </c>
      <c r="AL187">
        <f t="shared" si="112"/>
        <v>74</v>
      </c>
    </row>
    <row r="188" spans="1:38" x14ac:dyDescent="0.3">
      <c r="A188" t="s">
        <v>206</v>
      </c>
      <c r="B188" t="s">
        <v>21</v>
      </c>
      <c r="C188">
        <v>2</v>
      </c>
      <c r="D188">
        <v>0</v>
      </c>
      <c r="E188">
        <v>8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12</v>
      </c>
      <c r="L188">
        <v>272</v>
      </c>
      <c r="M188">
        <v>17</v>
      </c>
      <c r="N188">
        <v>431</v>
      </c>
      <c r="O188">
        <v>9.51</v>
      </c>
      <c r="P188">
        <v>25.35</v>
      </c>
      <c r="Q188" s="1">
        <v>7500000</v>
      </c>
      <c r="R188" s="1">
        <v>7500000</v>
      </c>
      <c r="S188">
        <v>0</v>
      </c>
      <c r="T188">
        <f t="shared" si="95"/>
        <v>0</v>
      </c>
      <c r="U188">
        <f t="shared" si="96"/>
        <v>0</v>
      </c>
      <c r="V188">
        <f t="shared" si="97"/>
        <v>0</v>
      </c>
      <c r="W188">
        <f t="shared" si="98"/>
        <v>0</v>
      </c>
      <c r="X188">
        <f t="shared" si="99"/>
        <v>0</v>
      </c>
      <c r="Y188">
        <f t="shared" si="100"/>
        <v>0.68</v>
      </c>
      <c r="Z188">
        <f t="shared" si="101"/>
        <v>0.68300000000000005</v>
      </c>
      <c r="AA188">
        <f t="shared" si="102"/>
        <v>0.83750000000000002</v>
      </c>
      <c r="AB188">
        <f t="shared" si="103"/>
        <v>72.042500000000004</v>
      </c>
      <c r="AC188">
        <f t="shared" si="104"/>
        <v>25</v>
      </c>
      <c r="AD188">
        <f t="shared" si="113"/>
        <v>14</v>
      </c>
      <c r="AE188">
        <f t="shared" si="105"/>
        <v>1.05</v>
      </c>
      <c r="AF188">
        <f t="shared" si="106"/>
        <v>1</v>
      </c>
      <c r="AG188">
        <f t="shared" si="107"/>
        <v>0.75</v>
      </c>
      <c r="AH188">
        <f t="shared" si="108"/>
        <v>7500000</v>
      </c>
      <c r="AI188" s="1">
        <f t="shared" si="109"/>
        <v>6496875.0000000009</v>
      </c>
      <c r="AJ188" s="1">
        <f t="shared" si="110"/>
        <v>-1003124.9999999991</v>
      </c>
      <c r="AK188" s="2">
        <f t="shared" si="111"/>
        <v>-13.374999999999988</v>
      </c>
      <c r="AL188">
        <f t="shared" si="112"/>
        <v>154</v>
      </c>
    </row>
    <row r="189" spans="1:38" x14ac:dyDescent="0.3">
      <c r="A189" t="s">
        <v>207</v>
      </c>
      <c r="B189" t="s">
        <v>21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</v>
      </c>
      <c r="L189">
        <v>113</v>
      </c>
      <c r="M189">
        <v>4</v>
      </c>
      <c r="N189">
        <v>181</v>
      </c>
      <c r="O189">
        <v>9.61</v>
      </c>
      <c r="P189">
        <v>45.25</v>
      </c>
      <c r="Q189" s="1">
        <v>3000000</v>
      </c>
      <c r="R189" s="1">
        <v>18000000</v>
      </c>
      <c r="S189">
        <v>0</v>
      </c>
      <c r="T189">
        <f t="shared" si="95"/>
        <v>0</v>
      </c>
      <c r="U189">
        <f t="shared" si="96"/>
        <v>0</v>
      </c>
      <c r="V189">
        <f t="shared" si="97"/>
        <v>0</v>
      </c>
      <c r="W189">
        <f t="shared" si="98"/>
        <v>0</v>
      </c>
      <c r="X189">
        <f t="shared" si="99"/>
        <v>0</v>
      </c>
      <c r="Y189">
        <f t="shared" si="100"/>
        <v>0.16</v>
      </c>
      <c r="Z189">
        <f t="shared" si="101"/>
        <v>0.67966666666666664</v>
      </c>
      <c r="AA189">
        <f t="shared" si="102"/>
        <v>0.70993589743589736</v>
      </c>
      <c r="AB189">
        <f t="shared" si="103"/>
        <v>47.936730769230763</v>
      </c>
      <c r="AC189">
        <f t="shared" si="104"/>
        <v>25</v>
      </c>
      <c r="AD189">
        <f t="shared" si="113"/>
        <v>5</v>
      </c>
      <c r="AE189">
        <f t="shared" si="105"/>
        <v>1</v>
      </c>
      <c r="AF189">
        <f t="shared" si="106"/>
        <v>1</v>
      </c>
      <c r="AG189">
        <f t="shared" si="107"/>
        <v>0.75</v>
      </c>
      <c r="AH189">
        <f t="shared" si="108"/>
        <v>18000000</v>
      </c>
      <c r="AI189" s="1">
        <f t="shared" si="109"/>
        <v>14850000.000000002</v>
      </c>
      <c r="AJ189" s="1">
        <f t="shared" si="110"/>
        <v>-3149999.9999999981</v>
      </c>
      <c r="AK189" s="2">
        <f t="shared" si="111"/>
        <v>-17.499999999999989</v>
      </c>
      <c r="AL189">
        <f t="shared" si="112"/>
        <v>122</v>
      </c>
    </row>
    <row r="190" spans="1:38" x14ac:dyDescent="0.3">
      <c r="A190" t="s">
        <v>208</v>
      </c>
      <c r="B190" t="s">
        <v>19</v>
      </c>
      <c r="C190">
        <v>7</v>
      </c>
      <c r="D190">
        <v>142</v>
      </c>
      <c r="E190">
        <v>107</v>
      </c>
      <c r="F190">
        <v>15</v>
      </c>
      <c r="G190">
        <v>4</v>
      </c>
      <c r="H190">
        <v>7</v>
      </c>
      <c r="I190">
        <v>20.29</v>
      </c>
      <c r="J190">
        <v>132.71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20000000</v>
      </c>
      <c r="R190" s="1">
        <v>237500000</v>
      </c>
      <c r="S190">
        <v>20.29</v>
      </c>
      <c r="T190">
        <f t="shared" si="95"/>
        <v>0.18708827404479578</v>
      </c>
      <c r="U190">
        <f t="shared" si="96"/>
        <v>0.31129180730285361</v>
      </c>
      <c r="V190">
        <f t="shared" si="97"/>
        <v>0.33177500000000004</v>
      </c>
      <c r="W190">
        <f t="shared" si="98"/>
        <v>0.40098814229249008</v>
      </c>
      <c r="X190">
        <f t="shared" si="99"/>
        <v>29.709081249765017</v>
      </c>
      <c r="Y190">
        <f t="shared" si="100"/>
        <v>0</v>
      </c>
      <c r="Z190">
        <f t="shared" si="101"/>
        <v>0</v>
      </c>
      <c r="AA190">
        <f t="shared" si="102"/>
        <v>0</v>
      </c>
      <c r="AB190">
        <f t="shared" si="103"/>
        <v>0</v>
      </c>
      <c r="AC190">
        <f t="shared" si="104"/>
        <v>23.767264999812014</v>
      </c>
      <c r="AD190">
        <f t="shared" si="113"/>
        <v>7</v>
      </c>
      <c r="AE190">
        <f t="shared" si="105"/>
        <v>1</v>
      </c>
      <c r="AF190">
        <f t="shared" si="106"/>
        <v>1</v>
      </c>
      <c r="AG190">
        <f t="shared" si="107"/>
        <v>0.7376726499981201</v>
      </c>
      <c r="AH190">
        <f t="shared" si="108"/>
        <v>237500000</v>
      </c>
      <c r="AI190" s="1">
        <f t="shared" si="109"/>
        <v>192716979.81200889</v>
      </c>
      <c r="AJ190" s="1">
        <f t="shared" si="110"/>
        <v>-44783020.187991112</v>
      </c>
      <c r="AK190" s="2">
        <f t="shared" si="111"/>
        <v>-18.856008500206784</v>
      </c>
      <c r="AL190">
        <f t="shared" si="112"/>
        <v>13</v>
      </c>
    </row>
    <row r="191" spans="1:38" x14ac:dyDescent="0.3">
      <c r="A191" t="s">
        <v>208</v>
      </c>
      <c r="B191" t="s">
        <v>19</v>
      </c>
      <c r="C191">
        <v>7</v>
      </c>
      <c r="D191">
        <v>142</v>
      </c>
      <c r="E191">
        <v>107</v>
      </c>
      <c r="F191">
        <v>15</v>
      </c>
      <c r="G191">
        <v>4</v>
      </c>
      <c r="H191">
        <v>7</v>
      </c>
      <c r="I191">
        <v>20.29</v>
      </c>
      <c r="J191">
        <v>132.71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3000000</v>
      </c>
      <c r="R191" s="1">
        <v>3000000</v>
      </c>
      <c r="S191">
        <v>20.29</v>
      </c>
      <c r="T191">
        <f t="shared" si="95"/>
        <v>0.18708827404479578</v>
      </c>
      <c r="U191">
        <f t="shared" si="96"/>
        <v>0.31129180730285361</v>
      </c>
      <c r="V191">
        <f t="shared" si="97"/>
        <v>0.33177500000000004</v>
      </c>
      <c r="W191">
        <f t="shared" si="98"/>
        <v>0.40098814229249008</v>
      </c>
      <c r="X191">
        <f t="shared" si="99"/>
        <v>29.709081249765017</v>
      </c>
      <c r="Y191">
        <f t="shared" si="100"/>
        <v>0</v>
      </c>
      <c r="Z191">
        <f t="shared" si="101"/>
        <v>0</v>
      </c>
      <c r="AA191">
        <f t="shared" si="102"/>
        <v>0</v>
      </c>
      <c r="AB191">
        <f t="shared" si="103"/>
        <v>0</v>
      </c>
      <c r="AC191">
        <f t="shared" si="104"/>
        <v>23.767264999812014</v>
      </c>
      <c r="AD191">
        <f t="shared" si="113"/>
        <v>7</v>
      </c>
      <c r="AE191">
        <f t="shared" si="105"/>
        <v>1</v>
      </c>
      <c r="AF191">
        <f t="shared" si="106"/>
        <v>1</v>
      </c>
      <c r="AG191">
        <f t="shared" si="107"/>
        <v>0.7376726499981201</v>
      </c>
      <c r="AH191">
        <f t="shared" si="108"/>
        <v>3000000</v>
      </c>
      <c r="AI191" s="1">
        <f t="shared" si="109"/>
        <v>3000000</v>
      </c>
      <c r="AJ191" s="1">
        <f t="shared" si="110"/>
        <v>0</v>
      </c>
      <c r="AK191" s="2">
        <f t="shared" si="111"/>
        <v>0</v>
      </c>
      <c r="AL191">
        <f t="shared" si="112"/>
        <v>179</v>
      </c>
    </row>
    <row r="192" spans="1:38" x14ac:dyDescent="0.3">
      <c r="A192" t="s">
        <v>209</v>
      </c>
      <c r="B192" t="s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</v>
      </c>
      <c r="L192">
        <v>64</v>
      </c>
      <c r="M192">
        <v>6</v>
      </c>
      <c r="N192">
        <v>132</v>
      </c>
      <c r="O192">
        <v>12.38</v>
      </c>
      <c r="P192">
        <v>22</v>
      </c>
      <c r="Q192" s="1">
        <v>7500000</v>
      </c>
      <c r="R192" s="1">
        <v>7500000</v>
      </c>
      <c r="S192">
        <v>0</v>
      </c>
      <c r="T192">
        <f t="shared" si="95"/>
        <v>0</v>
      </c>
      <c r="U192">
        <f t="shared" si="96"/>
        <v>0</v>
      </c>
      <c r="V192">
        <f t="shared" si="97"/>
        <v>0</v>
      </c>
      <c r="W192">
        <f t="shared" si="98"/>
        <v>0</v>
      </c>
      <c r="X192">
        <f t="shared" si="99"/>
        <v>0</v>
      </c>
      <c r="Y192">
        <f t="shared" si="100"/>
        <v>0.24</v>
      </c>
      <c r="Z192">
        <f t="shared" si="101"/>
        <v>0.58733333333333326</v>
      </c>
      <c r="AA192">
        <f t="shared" si="102"/>
        <v>0.85897435897435903</v>
      </c>
      <c r="AB192">
        <f t="shared" si="103"/>
        <v>51.631025641025644</v>
      </c>
      <c r="AC192">
        <f t="shared" si="104"/>
        <v>25</v>
      </c>
      <c r="AD192">
        <f t="shared" si="113"/>
        <v>3</v>
      </c>
      <c r="AE192">
        <f t="shared" si="105"/>
        <v>1</v>
      </c>
      <c r="AF192">
        <f t="shared" si="106"/>
        <v>1</v>
      </c>
      <c r="AG192">
        <f t="shared" si="107"/>
        <v>0.75</v>
      </c>
      <c r="AH192">
        <f t="shared" si="108"/>
        <v>7500000</v>
      </c>
      <c r="AI192" s="1">
        <f t="shared" si="109"/>
        <v>6187500.0000000009</v>
      </c>
      <c r="AJ192" s="1">
        <f t="shared" si="110"/>
        <v>-1312499.9999999991</v>
      </c>
      <c r="AK192" s="2">
        <f t="shared" si="111"/>
        <v>-17.499999999999989</v>
      </c>
      <c r="AL192">
        <f t="shared" si="112"/>
        <v>156</v>
      </c>
    </row>
    <row r="193" spans="1:38" x14ac:dyDescent="0.3">
      <c r="A193" t="s">
        <v>210</v>
      </c>
      <c r="B193" t="s">
        <v>31</v>
      </c>
      <c r="C193">
        <v>5</v>
      </c>
      <c r="D193">
        <v>133</v>
      </c>
      <c r="E193">
        <v>85</v>
      </c>
      <c r="F193">
        <v>10</v>
      </c>
      <c r="G193">
        <v>7</v>
      </c>
      <c r="H193">
        <v>5</v>
      </c>
      <c r="I193">
        <v>26.6</v>
      </c>
      <c r="J193">
        <v>156.47</v>
      </c>
      <c r="K193">
        <v>5</v>
      </c>
      <c r="L193">
        <v>67</v>
      </c>
      <c r="M193">
        <v>2</v>
      </c>
      <c r="N193">
        <v>112</v>
      </c>
      <c r="O193">
        <v>10.029999999999999</v>
      </c>
      <c r="P193">
        <v>56</v>
      </c>
      <c r="Q193" s="1">
        <v>20000000</v>
      </c>
      <c r="R193" s="1">
        <v>32000000</v>
      </c>
      <c r="S193">
        <v>26.6</v>
      </c>
      <c r="T193">
        <f t="shared" si="95"/>
        <v>0.17523056653491437</v>
      </c>
      <c r="U193">
        <f t="shared" si="96"/>
        <v>0.40810064436943844</v>
      </c>
      <c r="V193">
        <f t="shared" si="97"/>
        <v>0.39117499999999999</v>
      </c>
      <c r="W193">
        <f t="shared" si="98"/>
        <v>0.52569169960474305</v>
      </c>
      <c r="X193">
        <f t="shared" si="99"/>
        <v>35.752642097378249</v>
      </c>
      <c r="Y193">
        <f t="shared" si="100"/>
        <v>0.08</v>
      </c>
      <c r="Z193">
        <f t="shared" si="101"/>
        <v>0.66566666666666663</v>
      </c>
      <c r="AA193">
        <f t="shared" si="102"/>
        <v>0.64102564102564097</v>
      </c>
      <c r="AB193">
        <f t="shared" si="103"/>
        <v>42.523974358974357</v>
      </c>
      <c r="AC193">
        <f t="shared" si="104"/>
        <v>39.1383082281763</v>
      </c>
      <c r="AD193">
        <f t="shared" si="113"/>
        <v>10</v>
      </c>
      <c r="AE193">
        <f t="shared" si="105"/>
        <v>1.05</v>
      </c>
      <c r="AF193">
        <f t="shared" si="106"/>
        <v>1.1499999999999999</v>
      </c>
      <c r="AG193">
        <f t="shared" si="107"/>
        <v>0.891383082281763</v>
      </c>
      <c r="AH193">
        <f t="shared" si="108"/>
        <v>32000000</v>
      </c>
      <c r="AI193" s="1">
        <f t="shared" si="109"/>
        <v>37887346.52930405</v>
      </c>
      <c r="AJ193" s="1">
        <f t="shared" si="110"/>
        <v>5887346.5293040499</v>
      </c>
      <c r="AK193" s="2">
        <f t="shared" si="111"/>
        <v>18.397957904075156</v>
      </c>
      <c r="AL193">
        <f t="shared" si="112"/>
        <v>82</v>
      </c>
    </row>
    <row r="194" spans="1:38" x14ac:dyDescent="0.3">
      <c r="A194" t="s">
        <v>211</v>
      </c>
      <c r="B194" t="s">
        <v>31</v>
      </c>
      <c r="C194">
        <v>11</v>
      </c>
      <c r="D194">
        <v>233</v>
      </c>
      <c r="E194">
        <v>173</v>
      </c>
      <c r="F194">
        <v>22</v>
      </c>
      <c r="G194">
        <v>11</v>
      </c>
      <c r="H194">
        <v>10</v>
      </c>
      <c r="I194">
        <v>23.3</v>
      </c>
      <c r="J194">
        <v>134.68</v>
      </c>
      <c r="K194">
        <v>8</v>
      </c>
      <c r="L194">
        <v>90</v>
      </c>
      <c r="M194">
        <v>6</v>
      </c>
      <c r="N194">
        <v>121</v>
      </c>
      <c r="O194">
        <v>8.07</v>
      </c>
      <c r="P194">
        <v>20.170000000000002</v>
      </c>
      <c r="Q194" s="1">
        <v>20000000</v>
      </c>
      <c r="R194" s="1">
        <v>52500000</v>
      </c>
      <c r="S194">
        <v>21.18</v>
      </c>
      <c r="T194">
        <f t="shared" ref="T194:T201" si="114">IF(AND($C194&gt;=3,$D194&gt;0),$D194/MAX($D$2:$D$202),0)</f>
        <v>0.30698287220026349</v>
      </c>
      <c r="U194">
        <f t="shared" ref="U194:U201" si="115">IF(AND($C194&gt;=3,$I194&gt;0),$I194/MAX($I$2:$I$202),0)</f>
        <v>0.35747161706044794</v>
      </c>
      <c r="V194">
        <f t="shared" ref="V194:V201" si="116">IF(AND($C194&gt;=3,$J194&gt;0),$J194/MAX($J$2:$J$202),0)</f>
        <v>0.3367</v>
      </c>
      <c r="W194">
        <f t="shared" ref="W194:W201" si="117">IF(AND($C194&gt;=3,$S194&gt;0),$S194/MAX($S$2:$S$202),0)</f>
        <v>0.4185770750988142</v>
      </c>
      <c r="X194">
        <f t="shared" ref="X194:X201" si="118">IF(AND($C194&gt;=3,$D194&gt;0),(T194*30+U194*25+V194*25+W194*20),0)</f>
        <v>34.935318094495386</v>
      </c>
      <c r="Y194">
        <f t="shared" ref="Y194:Y201" si="119">IF(AND($K194&gt;=3,$M194&gt;0,$O194&gt;0,$P194&gt;0),$M194/MAX($M$2:$M$202),0)</f>
        <v>0.24</v>
      </c>
      <c r="Z194">
        <f t="shared" ref="Z194:Z201" si="120">IF(AND($K194&gt;=3,$M194&gt;0,$O194&gt;0),IF(MAX($O$2:$O$202)-MIN($O$2:$O$202)&gt;0,1-($O194-MIN($O$2:$O$202))/(MAX($O$2:$O$202)-MIN($O$2:$O$202)),0.5),0)</f>
        <v>0.73099999999999998</v>
      </c>
      <c r="AA194">
        <f t="shared" ref="AA194:AA201" si="121">IF(AND($K194&gt;=3,$M194&gt;0,$P194&gt;0),IF(MAX($P$2:$P$202)-MIN($P$2:$P$202)&gt;0,1-($P194-MIN($P$2:$P$202))/(MAX($P$2:$P$202)-MIN($P$2:$P$202)),0.5),0)</f>
        <v>0.87070512820512813</v>
      </c>
      <c r="AB194">
        <f t="shared" ref="AB194:AB201" si="122">IF(AND($K194&gt;=3,$M194&gt;0,$O194&gt;0,$P194&gt;0),(Y194*40+Z194*35+AA194*25),0)</f>
        <v>56.952628205128207</v>
      </c>
      <c r="AC194">
        <f t="shared" ref="AC194:AC201" si="123">IF(X194&gt;=3,IF(OR($B194="Batter",$B194="WK-Batsman",$B194="Wicket-keeper"),X194*0.8+AB194*0.2,IF($B194="Bowler",AB194*0.8+X194*0.2,IF($B194="Allrounder",X194*0.5+AB194*0.5,X194*0.8+AB194*0.2))),25)</f>
        <v>45.943973149811796</v>
      </c>
      <c r="AD194">
        <f t="shared" si="113"/>
        <v>19</v>
      </c>
      <c r="AE194">
        <f t="shared" ref="AE194:AE201" si="124">IF(AD194&gt;=50,1.2,IF(AD194&gt;=30,1.15,IF(AD194&gt;=15,1.1,IF(AD194&gt;=8,1.05,IF(AD194&gt;=3,1,0.85)))))</f>
        <v>1.1000000000000001</v>
      </c>
      <c r="AF194">
        <f t="shared" ref="AF194:AF201" si="125">IF($B194="Allrounder",1.15,IF($B194="WK-Batsman",1.1,IF($B194="Wicket-keeper",1.05,1)))</f>
        <v>1.1499999999999999</v>
      </c>
      <c r="AG194">
        <f t="shared" ref="AG194:AG201" si="126">IF(AD194&gt;=3,1+(AC194-50)/100,0.8+(AC194-50)/200)</f>
        <v>0.95943973149811801</v>
      </c>
      <c r="AH194">
        <f t="shared" ref="AH194:AH201" si="127">IF($R194&gt;0,$R194,$Q194)</f>
        <v>52500000</v>
      </c>
      <c r="AI194" s="1">
        <f t="shared" ref="AI194:AI201" si="128">MAX(3000000,MIN(300000000,AH194*AG194*AF194*AE194*1.1))</f>
        <v>70090670.284930646</v>
      </c>
      <c r="AJ194" s="1">
        <f t="shared" ref="AJ194:AJ201" si="129">AI194-AH194</f>
        <v>17590670.284930646</v>
      </c>
      <c r="AK194" s="2">
        <f t="shared" ref="AK194:AK201" si="130">IF(AH194&gt;0,(AJ194/AH194)*100,0)</f>
        <v>33.506038637963137</v>
      </c>
      <c r="AL194">
        <f t="shared" ref="AL194:AL201" si="131">RANK(AI194,$AI$2:$AI$202,0)</f>
        <v>62</v>
      </c>
    </row>
    <row r="195" spans="1:38" x14ac:dyDescent="0.3">
      <c r="A195" t="s">
        <v>212</v>
      </c>
      <c r="B195" t="s">
        <v>21</v>
      </c>
      <c r="C195">
        <v>1</v>
      </c>
      <c r="D195">
        <v>11</v>
      </c>
      <c r="E195">
        <v>15</v>
      </c>
      <c r="F195">
        <v>1</v>
      </c>
      <c r="G195">
        <v>0</v>
      </c>
      <c r="H195">
        <v>1</v>
      </c>
      <c r="I195">
        <v>11</v>
      </c>
      <c r="J195">
        <v>73.33</v>
      </c>
      <c r="K195">
        <v>4</v>
      </c>
      <c r="L195">
        <v>60</v>
      </c>
      <c r="M195">
        <v>2</v>
      </c>
      <c r="N195">
        <v>96</v>
      </c>
      <c r="O195">
        <v>9.6</v>
      </c>
      <c r="P195">
        <v>48</v>
      </c>
      <c r="Q195" s="1">
        <v>7500000</v>
      </c>
      <c r="R195" s="1">
        <v>8000000</v>
      </c>
      <c r="S195">
        <v>11</v>
      </c>
      <c r="T195">
        <f t="shared" si="114"/>
        <v>0</v>
      </c>
      <c r="U195">
        <f t="shared" si="115"/>
        <v>0</v>
      </c>
      <c r="V195">
        <f t="shared" si="116"/>
        <v>0</v>
      </c>
      <c r="W195">
        <f t="shared" si="117"/>
        <v>0</v>
      </c>
      <c r="X195">
        <f t="shared" si="118"/>
        <v>0</v>
      </c>
      <c r="Y195">
        <f t="shared" si="119"/>
        <v>0.08</v>
      </c>
      <c r="Z195">
        <f t="shared" si="120"/>
        <v>0.67999999999999994</v>
      </c>
      <c r="AA195">
        <f t="shared" si="121"/>
        <v>0.69230769230769229</v>
      </c>
      <c r="AB195">
        <f t="shared" si="122"/>
        <v>44.307692307692307</v>
      </c>
      <c r="AC195">
        <f t="shared" si="123"/>
        <v>25</v>
      </c>
      <c r="AD195">
        <f t="shared" ref="AD195:AD201" si="132">$C195+$K195</f>
        <v>5</v>
      </c>
      <c r="AE195">
        <f t="shared" si="124"/>
        <v>1</v>
      </c>
      <c r="AF195">
        <f t="shared" si="125"/>
        <v>1</v>
      </c>
      <c r="AG195">
        <f t="shared" si="126"/>
        <v>0.75</v>
      </c>
      <c r="AH195">
        <f t="shared" si="127"/>
        <v>8000000</v>
      </c>
      <c r="AI195" s="1">
        <f t="shared" si="128"/>
        <v>6600000.0000000009</v>
      </c>
      <c r="AJ195" s="1">
        <f t="shared" si="129"/>
        <v>-1399999.9999999991</v>
      </c>
      <c r="AK195" s="2">
        <f t="shared" si="130"/>
        <v>-17.499999999999989</v>
      </c>
      <c r="AL195">
        <f t="shared" si="131"/>
        <v>153</v>
      </c>
    </row>
    <row r="196" spans="1:38" x14ac:dyDescent="0.3">
      <c r="A196" t="s">
        <v>213</v>
      </c>
      <c r="B196" t="s">
        <v>21</v>
      </c>
      <c r="C196">
        <v>3</v>
      </c>
      <c r="D196">
        <v>4</v>
      </c>
      <c r="E196">
        <v>8</v>
      </c>
      <c r="F196">
        <v>0</v>
      </c>
      <c r="G196">
        <v>0</v>
      </c>
      <c r="H196">
        <v>2</v>
      </c>
      <c r="I196">
        <v>2</v>
      </c>
      <c r="J196">
        <v>50</v>
      </c>
      <c r="K196">
        <v>0</v>
      </c>
      <c r="L196">
        <v>305</v>
      </c>
      <c r="M196">
        <v>13</v>
      </c>
      <c r="N196">
        <v>479</v>
      </c>
      <c r="O196">
        <v>9.42</v>
      </c>
      <c r="P196">
        <v>36.85</v>
      </c>
      <c r="Q196" s="1">
        <v>0</v>
      </c>
      <c r="R196" s="1">
        <v>50000000</v>
      </c>
      <c r="S196">
        <v>1.33</v>
      </c>
      <c r="T196">
        <f t="shared" si="114"/>
        <v>5.270092226613966E-3</v>
      </c>
      <c r="U196">
        <f t="shared" si="115"/>
        <v>3.0684258975145748E-2</v>
      </c>
      <c r="V196">
        <f t="shared" si="116"/>
        <v>0.125</v>
      </c>
      <c r="W196">
        <f t="shared" si="117"/>
        <v>2.6284584980237155E-2</v>
      </c>
      <c r="X196">
        <f t="shared" si="118"/>
        <v>4.5759009407818061</v>
      </c>
      <c r="Y196">
        <f t="shared" si="119"/>
        <v>0</v>
      </c>
      <c r="Z196">
        <f t="shared" si="120"/>
        <v>0</v>
      </c>
      <c r="AA196">
        <f t="shared" si="121"/>
        <v>0</v>
      </c>
      <c r="AB196">
        <f t="shared" si="122"/>
        <v>0</v>
      </c>
      <c r="AC196">
        <f t="shared" si="123"/>
        <v>0.91518018815636126</v>
      </c>
      <c r="AD196">
        <f t="shared" si="132"/>
        <v>3</v>
      </c>
      <c r="AE196">
        <f t="shared" si="124"/>
        <v>1</v>
      </c>
      <c r="AF196">
        <f t="shared" si="125"/>
        <v>1</v>
      </c>
      <c r="AG196">
        <f t="shared" si="126"/>
        <v>0.50915180188156361</v>
      </c>
      <c r="AH196">
        <f t="shared" si="127"/>
        <v>50000000</v>
      </c>
      <c r="AI196" s="1">
        <f t="shared" si="128"/>
        <v>28003349.103486001</v>
      </c>
      <c r="AJ196" s="1">
        <f t="shared" si="129"/>
        <v>-21996650.896513999</v>
      </c>
      <c r="AK196" s="2">
        <f t="shared" si="130"/>
        <v>-43.993301793027996</v>
      </c>
      <c r="AL196">
        <f t="shared" si="131"/>
        <v>97</v>
      </c>
    </row>
    <row r="197" spans="1:38" x14ac:dyDescent="0.3">
      <c r="A197" t="s">
        <v>214</v>
      </c>
      <c r="B197" t="s">
        <v>21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43</v>
      </c>
      <c r="M197">
        <v>1</v>
      </c>
      <c r="N197">
        <v>80</v>
      </c>
      <c r="O197">
        <v>11.16</v>
      </c>
      <c r="P197">
        <v>80</v>
      </c>
      <c r="Q197" s="1">
        <v>3000000</v>
      </c>
      <c r="R197" s="1">
        <v>16000000</v>
      </c>
      <c r="S197">
        <v>0</v>
      </c>
      <c r="T197">
        <f t="shared" si="114"/>
        <v>0</v>
      </c>
      <c r="U197">
        <f t="shared" si="115"/>
        <v>0</v>
      </c>
      <c r="V197">
        <f t="shared" si="116"/>
        <v>0</v>
      </c>
      <c r="W197">
        <f t="shared" si="117"/>
        <v>0</v>
      </c>
      <c r="X197">
        <f t="shared" si="118"/>
        <v>0</v>
      </c>
      <c r="Y197">
        <f t="shared" si="119"/>
        <v>0</v>
      </c>
      <c r="Z197">
        <f t="shared" si="120"/>
        <v>0</v>
      </c>
      <c r="AA197">
        <f t="shared" si="121"/>
        <v>0</v>
      </c>
      <c r="AB197">
        <f t="shared" si="122"/>
        <v>0</v>
      </c>
      <c r="AC197">
        <f t="shared" si="123"/>
        <v>25</v>
      </c>
      <c r="AD197">
        <f t="shared" si="132"/>
        <v>2</v>
      </c>
      <c r="AE197">
        <f t="shared" si="124"/>
        <v>0.85</v>
      </c>
      <c r="AF197">
        <f t="shared" si="125"/>
        <v>1</v>
      </c>
      <c r="AG197">
        <f t="shared" si="126"/>
        <v>0.67500000000000004</v>
      </c>
      <c r="AH197">
        <f t="shared" si="127"/>
        <v>16000000</v>
      </c>
      <c r="AI197" s="1">
        <f t="shared" si="128"/>
        <v>10098000</v>
      </c>
      <c r="AJ197" s="1">
        <f t="shared" si="129"/>
        <v>-5902000</v>
      </c>
      <c r="AK197" s="2">
        <f t="shared" si="130"/>
        <v>-36.887500000000003</v>
      </c>
      <c r="AL197">
        <f t="shared" si="131"/>
        <v>135</v>
      </c>
    </row>
    <row r="198" spans="1:38" x14ac:dyDescent="0.3">
      <c r="A198" t="s">
        <v>215</v>
      </c>
      <c r="B198" t="s">
        <v>19</v>
      </c>
      <c r="C198">
        <v>14</v>
      </c>
      <c r="D198">
        <v>559</v>
      </c>
      <c r="E198">
        <v>359</v>
      </c>
      <c r="F198">
        <v>60</v>
      </c>
      <c r="G198">
        <v>28</v>
      </c>
      <c r="H198">
        <v>14</v>
      </c>
      <c r="I198">
        <v>39.93</v>
      </c>
      <c r="J198">
        <v>155.71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7500000</v>
      </c>
      <c r="R198" s="1">
        <v>7500000</v>
      </c>
      <c r="S198">
        <v>39.93</v>
      </c>
      <c r="T198">
        <f t="shared" si="114"/>
        <v>0.73649538866930175</v>
      </c>
      <c r="U198">
        <f t="shared" si="115"/>
        <v>0.61261123043878485</v>
      </c>
      <c r="V198">
        <f t="shared" si="116"/>
        <v>0.38927500000000004</v>
      </c>
      <c r="W198">
        <f t="shared" si="117"/>
        <v>0.78913043478260869</v>
      </c>
      <c r="X198">
        <f t="shared" si="118"/>
        <v>62.92462611670085</v>
      </c>
      <c r="Y198">
        <f t="shared" si="119"/>
        <v>0</v>
      </c>
      <c r="Z198">
        <f t="shared" si="120"/>
        <v>0</v>
      </c>
      <c r="AA198">
        <f t="shared" si="121"/>
        <v>0</v>
      </c>
      <c r="AB198">
        <f t="shared" si="122"/>
        <v>0</v>
      </c>
      <c r="AC198">
        <f t="shared" si="123"/>
        <v>50.339700893360686</v>
      </c>
      <c r="AD198">
        <f t="shared" si="132"/>
        <v>14</v>
      </c>
      <c r="AE198">
        <f t="shared" si="124"/>
        <v>1.05</v>
      </c>
      <c r="AF198">
        <f t="shared" si="125"/>
        <v>1</v>
      </c>
      <c r="AG198">
        <f t="shared" si="126"/>
        <v>1.0033970089336068</v>
      </c>
      <c r="AH198">
        <f t="shared" si="127"/>
        <v>7500000</v>
      </c>
      <c r="AI198" s="1">
        <f t="shared" si="128"/>
        <v>8691926.5898873713</v>
      </c>
      <c r="AJ198" s="1">
        <f t="shared" si="129"/>
        <v>1191926.5898873713</v>
      </c>
      <c r="AK198" s="2">
        <f t="shared" si="130"/>
        <v>15.892354531831618</v>
      </c>
      <c r="AL198">
        <f t="shared" si="131"/>
        <v>142</v>
      </c>
    </row>
    <row r="199" spans="1:38" x14ac:dyDescent="0.3">
      <c r="A199" t="s">
        <v>216</v>
      </c>
      <c r="B199" t="s">
        <v>21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13</v>
      </c>
      <c r="L199">
        <v>277</v>
      </c>
      <c r="M199">
        <v>16</v>
      </c>
      <c r="N199">
        <v>431</v>
      </c>
      <c r="O199">
        <v>9.34</v>
      </c>
      <c r="P199">
        <v>26.94</v>
      </c>
      <c r="Q199" s="1">
        <v>20000000</v>
      </c>
      <c r="R199" s="1">
        <v>180000000</v>
      </c>
      <c r="S199">
        <v>0</v>
      </c>
      <c r="T199">
        <f t="shared" si="114"/>
        <v>0</v>
      </c>
      <c r="U199">
        <f t="shared" si="115"/>
        <v>0</v>
      </c>
      <c r="V199">
        <f t="shared" si="116"/>
        <v>0</v>
      </c>
      <c r="W199">
        <f t="shared" si="117"/>
        <v>0</v>
      </c>
      <c r="X199">
        <f t="shared" si="118"/>
        <v>0</v>
      </c>
      <c r="Y199">
        <f t="shared" si="119"/>
        <v>0.64</v>
      </c>
      <c r="Z199">
        <f t="shared" si="120"/>
        <v>0.68866666666666665</v>
      </c>
      <c r="AA199">
        <f t="shared" si="121"/>
        <v>0.8273076923076923</v>
      </c>
      <c r="AB199">
        <f t="shared" si="122"/>
        <v>70.38602564102564</v>
      </c>
      <c r="AC199">
        <f t="shared" si="123"/>
        <v>25</v>
      </c>
      <c r="AD199">
        <f t="shared" si="132"/>
        <v>13</v>
      </c>
      <c r="AE199">
        <f t="shared" si="124"/>
        <v>1.05</v>
      </c>
      <c r="AF199">
        <f t="shared" si="125"/>
        <v>1</v>
      </c>
      <c r="AG199">
        <f t="shared" si="126"/>
        <v>0.75</v>
      </c>
      <c r="AH199">
        <f t="shared" si="127"/>
        <v>180000000</v>
      </c>
      <c r="AI199" s="1">
        <f t="shared" si="128"/>
        <v>155925000</v>
      </c>
      <c r="AJ199" s="1">
        <f t="shared" si="129"/>
        <v>-24075000</v>
      </c>
      <c r="AK199" s="2">
        <f t="shared" si="130"/>
        <v>-13.375</v>
      </c>
      <c r="AL199">
        <f t="shared" si="131"/>
        <v>22</v>
      </c>
    </row>
    <row r="200" spans="1:38" x14ac:dyDescent="0.3">
      <c r="A200" t="s">
        <v>217</v>
      </c>
      <c r="B200" t="s">
        <v>21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</v>
      </c>
      <c r="L200">
        <v>71</v>
      </c>
      <c r="M200">
        <v>4</v>
      </c>
      <c r="N200">
        <v>132</v>
      </c>
      <c r="O200">
        <v>11.15</v>
      </c>
      <c r="P200">
        <v>33</v>
      </c>
      <c r="Q200" s="1">
        <v>3000000</v>
      </c>
      <c r="R200" s="1">
        <v>3500000</v>
      </c>
      <c r="S200">
        <v>0</v>
      </c>
      <c r="T200">
        <f t="shared" si="114"/>
        <v>0</v>
      </c>
      <c r="U200">
        <f t="shared" si="115"/>
        <v>0</v>
      </c>
      <c r="V200">
        <f t="shared" si="116"/>
        <v>0</v>
      </c>
      <c r="W200">
        <f t="shared" si="117"/>
        <v>0</v>
      </c>
      <c r="X200">
        <f t="shared" si="118"/>
        <v>0</v>
      </c>
      <c r="Y200">
        <f t="shared" si="119"/>
        <v>0.16</v>
      </c>
      <c r="Z200">
        <f t="shared" si="120"/>
        <v>0.6283333333333333</v>
      </c>
      <c r="AA200">
        <f t="shared" si="121"/>
        <v>0.78846153846153844</v>
      </c>
      <c r="AB200">
        <f t="shared" si="122"/>
        <v>48.103205128205126</v>
      </c>
      <c r="AC200">
        <f t="shared" si="123"/>
        <v>25</v>
      </c>
      <c r="AD200">
        <f t="shared" si="132"/>
        <v>4</v>
      </c>
      <c r="AE200">
        <f t="shared" si="124"/>
        <v>1</v>
      </c>
      <c r="AF200">
        <f t="shared" si="125"/>
        <v>1</v>
      </c>
      <c r="AG200">
        <f t="shared" si="126"/>
        <v>0.75</v>
      </c>
      <c r="AH200">
        <f t="shared" si="127"/>
        <v>3500000</v>
      </c>
      <c r="AI200" s="1">
        <f t="shared" si="128"/>
        <v>3000000</v>
      </c>
      <c r="AJ200" s="1">
        <f t="shared" si="129"/>
        <v>-500000</v>
      </c>
      <c r="AK200" s="2">
        <f t="shared" si="130"/>
        <v>-14.285714285714285</v>
      </c>
      <c r="AL200">
        <f t="shared" si="131"/>
        <v>179</v>
      </c>
    </row>
    <row r="201" spans="1:38" x14ac:dyDescent="0.3">
      <c r="A201" t="s">
        <v>218</v>
      </c>
      <c r="B201" t="s">
        <v>21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10</v>
      </c>
      <c r="L201">
        <v>209</v>
      </c>
      <c r="M201">
        <v>6</v>
      </c>
      <c r="N201">
        <v>334</v>
      </c>
      <c r="O201">
        <v>9.59</v>
      </c>
      <c r="P201">
        <v>55.67</v>
      </c>
      <c r="Q201" s="1">
        <v>3000000</v>
      </c>
      <c r="R201" s="1">
        <v>4000000</v>
      </c>
      <c r="S201">
        <v>0</v>
      </c>
      <c r="T201">
        <f t="shared" si="114"/>
        <v>0</v>
      </c>
      <c r="U201">
        <f t="shared" si="115"/>
        <v>0</v>
      </c>
      <c r="V201">
        <f t="shared" si="116"/>
        <v>0</v>
      </c>
      <c r="W201">
        <f t="shared" si="117"/>
        <v>0</v>
      </c>
      <c r="X201">
        <f t="shared" si="118"/>
        <v>0</v>
      </c>
      <c r="Y201">
        <f t="shared" si="119"/>
        <v>0.24</v>
      </c>
      <c r="Z201">
        <f t="shared" si="120"/>
        <v>0.68033333333333335</v>
      </c>
      <c r="AA201">
        <f t="shared" si="121"/>
        <v>0.64314102564102571</v>
      </c>
      <c r="AB201">
        <f t="shared" si="122"/>
        <v>49.490192307692311</v>
      </c>
      <c r="AC201">
        <f t="shared" si="123"/>
        <v>25</v>
      </c>
      <c r="AD201">
        <f t="shared" si="132"/>
        <v>10</v>
      </c>
      <c r="AE201">
        <f t="shared" si="124"/>
        <v>1.05</v>
      </c>
      <c r="AF201">
        <f t="shared" si="125"/>
        <v>1</v>
      </c>
      <c r="AG201">
        <f t="shared" si="126"/>
        <v>0.75</v>
      </c>
      <c r="AH201">
        <f t="shared" si="127"/>
        <v>4000000</v>
      </c>
      <c r="AI201" s="1">
        <f t="shared" si="128"/>
        <v>3465000.0000000005</v>
      </c>
      <c r="AJ201" s="1">
        <f t="shared" si="129"/>
        <v>-534999.99999999953</v>
      </c>
      <c r="AK201" s="2">
        <f t="shared" si="130"/>
        <v>-13.374999999999989</v>
      </c>
      <c r="AL201">
        <f t="shared" si="131"/>
        <v>177</v>
      </c>
    </row>
  </sheetData>
  <phoneticPr fontId="1" type="noConversion"/>
  <conditionalFormatting sqref="AI20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{3018823F-B468-49CA-9B41-DA52D4067B00}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18823F-B468-49CA-9B41-DA52D4067B0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AI201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B573-65F9-4049-8213-569EE48CAD81}">
  <dimension ref="A1:M12"/>
  <sheetViews>
    <sheetView tabSelected="1" workbookViewId="0">
      <selection activeCell="H23" sqref="H23"/>
    </sheetView>
  </sheetViews>
  <sheetFormatPr defaultRowHeight="14.4" x14ac:dyDescent="0.3"/>
  <cols>
    <col min="1" max="1" width="7.109375" customWidth="1"/>
    <col min="2" max="2" width="13.6640625" customWidth="1"/>
    <col min="3" max="3" width="19.33203125" customWidth="1"/>
    <col min="7" max="7" width="13.5546875" customWidth="1"/>
    <col min="8" max="8" width="16.6640625" customWidth="1"/>
    <col min="12" max="12" width="12" customWidth="1"/>
    <col min="13" max="13" width="17.5546875" customWidth="1"/>
  </cols>
  <sheetData>
    <row r="1" spans="1:13" ht="14.4" customHeight="1" x14ac:dyDescent="0.3">
      <c r="E1" s="3" t="s">
        <v>238</v>
      </c>
      <c r="F1" s="3"/>
      <c r="G1" s="3"/>
      <c r="H1" s="3"/>
      <c r="I1" s="3"/>
    </row>
    <row r="2" spans="1:13" ht="14.4" customHeight="1" x14ac:dyDescent="0.3">
      <c r="E2" s="3"/>
      <c r="F2" s="3"/>
      <c r="G2" s="3"/>
      <c r="H2" s="3"/>
      <c r="I2" s="3"/>
    </row>
    <row r="5" spans="1:13" ht="15.6" x14ac:dyDescent="0.3">
      <c r="A5" s="4" t="s">
        <v>239</v>
      </c>
      <c r="B5" s="4"/>
      <c r="C5" s="4"/>
      <c r="F5" s="5" t="s">
        <v>244</v>
      </c>
      <c r="G5" s="5"/>
      <c r="H5" s="5"/>
      <c r="K5" s="6" t="s">
        <v>245</v>
      </c>
      <c r="L5" s="6"/>
      <c r="M5" s="6"/>
    </row>
    <row r="6" spans="1:13" ht="15" thickBot="1" x14ac:dyDescent="0.35"/>
    <row r="7" spans="1:13" ht="15" thickBot="1" x14ac:dyDescent="0.35">
      <c r="A7" s="7" t="s">
        <v>240</v>
      </c>
      <c r="B7" s="8" t="s">
        <v>241</v>
      </c>
      <c r="C7" s="9" t="s">
        <v>242</v>
      </c>
      <c r="D7" s="10"/>
      <c r="E7" s="10"/>
      <c r="F7" s="7" t="s">
        <v>240</v>
      </c>
      <c r="G7" s="8" t="s">
        <v>241</v>
      </c>
      <c r="H7" s="9" t="s">
        <v>242</v>
      </c>
      <c r="I7" s="10"/>
      <c r="J7" s="10"/>
      <c r="K7" s="7" t="s">
        <v>240</v>
      </c>
      <c r="L7" s="8" t="s">
        <v>241</v>
      </c>
      <c r="M7" s="9" t="s">
        <v>242</v>
      </c>
    </row>
    <row r="8" spans="1:13" x14ac:dyDescent="0.3">
      <c r="A8" s="11">
        <v>1</v>
      </c>
      <c r="B8" s="12" t="str" cm="1">
        <f t="array" ref="B8">IFERROR(INDEX(_xlfn.SORTBY(_xlfn._xlws.FILTER(Data!A2:A1000,Data!B2:B1000="Batter"),_xlfn._xlws.FILTER(Data!AI2:AI1000,Data!B2:B1000="Batter"),-1),ROWS(B$8:B8)),"")</f>
        <v>SS Iyer</v>
      </c>
      <c r="C8" s="13" cm="1">
        <f t="array" ref="C8">IFERROR(INDEX(_xlfn.SORTBY(_xlfn._xlws.FILTER(Data!AI2:AI1000,Data!B2:B1000="Batter"),_xlfn._xlws.FILTER(Data!AI2:AI1000,Data!B2:B1000="Batter"),-1),ROWS(B$8:B8)),"")</f>
        <v>300000000</v>
      </c>
      <c r="D8" s="10"/>
      <c r="E8" s="10"/>
      <c r="F8" s="11">
        <v>1</v>
      </c>
      <c r="G8" s="12" t="str" cm="1">
        <f t="array" ref="G8">IFERROR(INDEX(_xlfn.SORTBY(_xlfn._xlws.FILTER(Data!A2:A1000,Data!B2:B1000="Bowler"),_xlfn._xlws.FILTER(Data!AI2:AI1000,Data!B2:B1000="Bowler"),-1),ROWS(G$8:G8)),"")</f>
        <v>Arshdeep Singh</v>
      </c>
      <c r="H8" s="13" cm="1">
        <f t="array" ref="H8">IFERROR(INDEX(_xlfn.SORTBY(_xlfn._xlws.FILTER(Data!AI2:AI1000,Data!B2:B1000="Bowler"),_xlfn._xlws.FILTER(Data!AI2:AI1000,Data!B2:B1000="Bowler"),-1),ROWS(G$8:G8)),"")</f>
        <v>163350000</v>
      </c>
      <c r="I8" s="10"/>
      <c r="J8" s="10"/>
      <c r="K8" s="11">
        <v>1</v>
      </c>
      <c r="L8" s="12" t="str" cm="1">
        <f t="array" ref="L8">IFERROR(INDEX(_xlfn.SORTBY(_xlfn._xlws.FILTER(Data!A2:A1000,Data!B2:B1000="Allrounder"),_xlfn._xlws.FILTER(Data!AI2:AI1000,Data!B2:B1000="Allrounder"),-1),ROWS(L$8:L8)),"")</f>
        <v>HH Pandya</v>
      </c>
      <c r="M8" s="13" cm="1">
        <f t="array" ref="M8">IFERROR(INDEX(_xlfn.SORTBY(_xlfn._xlws.FILTER(Data!AI2:AI1000,Data!B2:B1000="Allrounder"),_xlfn._xlws.FILTER(Data!AI2:AI1000,Data!B2:B1000="Allrounder"),-1),ROWS(L$8:L8)),"")</f>
        <v>231086520.06607908</v>
      </c>
    </row>
    <row r="9" spans="1:13" x14ac:dyDescent="0.3">
      <c r="A9" s="11">
        <v>2</v>
      </c>
      <c r="B9" s="12" t="str" cm="1">
        <f t="array" ref="B9">IFERROR(INDEX(_xlfn.SORTBY(_xlfn._xlws.FILTER(Data!A3:A1001,Data!B3:B1001="Batter"),_xlfn._xlws.FILTER(Data!AI3:AI1001,Data!B3:B1001="Batter"),-1),ROWS(B$8:B9)),"")</f>
        <v>V Kohli</v>
      </c>
      <c r="C9" s="13" cm="1">
        <f t="array" ref="C9">IFERROR(INDEX(_xlfn.SORTBY(_xlfn._xlws.FILTER(Data!AI3:AI1001,Data!B3:B1001="Batter"),_xlfn._xlws.FILTER(Data!AI3:AI1001,Data!B3:B1001="Batter"),-1),ROWS(B$8:B9)),"")</f>
        <v>275631513.44079274</v>
      </c>
      <c r="D9" s="10"/>
      <c r="E9" s="10"/>
      <c r="F9" s="11">
        <v>2</v>
      </c>
      <c r="G9" s="12" t="str" cm="1">
        <f t="array" ref="G9">IFERROR(INDEX(_xlfn.SORTBY(_xlfn._xlws.FILTER(Data!A3:A1001,Data!B3:B1001="Bowler"),_xlfn._xlws.FILTER(Data!AI3:AI1001,Data!B3:B1001="Bowler"),-1),ROWS(G$8:G9)),"")</f>
        <v>JJ Bumrah</v>
      </c>
      <c r="H9" s="13" cm="1">
        <f t="array" ref="H9">IFERROR(INDEX(_xlfn.SORTBY(_xlfn._xlws.FILTER(Data!AI3:AI1001,Data!B3:B1001="Bowler"),_xlfn._xlws.FILTER(Data!AI3:AI1001,Data!B3:B1001="Bowler"),-1),ROWS(G$8:G9)),"")</f>
        <v>155925000</v>
      </c>
      <c r="I9" s="10"/>
      <c r="J9" s="10"/>
      <c r="K9" s="11">
        <v>2</v>
      </c>
      <c r="L9" s="12" t="str" cm="1">
        <f t="array" ref="L9">IFERROR(INDEX(_xlfn.SORTBY(_xlfn._xlws.FILTER(Data!A3:A1001,Data!B3:B1001="Allrounder"),_xlfn._xlws.FILTER(Data!AI3:AI1001,Data!B3:B1001="Allrounder"),-1),ROWS(L$8:L9)),"")</f>
        <v>RA Jadeja</v>
      </c>
      <c r="M9" s="13" cm="1">
        <f t="array" ref="M9">IFERROR(INDEX(_xlfn.SORTBY(_xlfn._xlws.FILTER(Data!AI3:AI1001,Data!B3:B1001="Allrounder"),_xlfn._xlws.FILTER(Data!AI3:AI1001,Data!B3:B1001="Allrounder"),-1),ROWS(L$8:L9)),"")</f>
        <v>225329799.74409333</v>
      </c>
    </row>
    <row r="10" spans="1:13" x14ac:dyDescent="0.3">
      <c r="A10" s="11">
        <v>3</v>
      </c>
      <c r="B10" s="12" t="str" cm="1">
        <f t="array" ref="B10">IFERROR(INDEX(_xlfn.SORTBY(_xlfn._xlws.FILTER(Data!A4:A1002,Data!B4:B1002="Batter"),_xlfn._xlws.FILTER(Data!AI4:AI1002,Data!B4:B1002="Batter"),-1),ROWS(B$8:B10)),"")</f>
        <v>H Klaasen</v>
      </c>
      <c r="C10" s="13" cm="1">
        <f t="array" ref="C10">IFERROR(INDEX(_xlfn.SORTBY(_xlfn._xlws.FILTER(Data!AI4:AI1002,Data!B4:B1002="Batter"),_xlfn._xlws.FILTER(Data!AI4:AI1002,Data!B4:B1002="Batter"),-1),ROWS(B$8:B10)),"")</f>
        <v>263287548.57740107</v>
      </c>
      <c r="D10" s="10"/>
      <c r="E10" s="10"/>
      <c r="F10" s="11">
        <v>3</v>
      </c>
      <c r="G10" s="12" t="str" cm="1">
        <f t="array" ref="G10">IFERROR(INDEX(_xlfn.SORTBY(_xlfn._xlws.FILTER(Data!A4:A1002,Data!B4:B1002="Bowler"),_xlfn._xlws.FILTER(Data!AI4:AI1002,Data!B4:B1002="Bowler"),-1),ROWS(G$8:G10)),"")</f>
        <v>YS Chahal</v>
      </c>
      <c r="H10" s="13" cm="1">
        <f t="array" ref="H10">IFERROR(INDEX(_xlfn.SORTBY(_xlfn._xlws.FILTER(Data!AI4:AI1002,Data!B4:B1002="Bowler"),_xlfn._xlws.FILTER(Data!AI4:AI1002,Data!B4:B1002="Bowler"),-1),ROWS(G$8:G10)),"")</f>
        <v>155925000</v>
      </c>
      <c r="I10" s="10"/>
      <c r="J10" s="10"/>
      <c r="K10" s="11">
        <v>3</v>
      </c>
      <c r="L10" s="12" t="str" cm="1">
        <f t="array" ref="L10">IFERROR(INDEX(_xlfn.SORTBY(_xlfn._xlws.FILTER(Data!A4:A1002,Data!B4:B1002="Allrounder"),_xlfn._xlws.FILTER(Data!AI4:AI1002,Data!B4:B1002="Allrounder"),-1),ROWS(L$8:L10)),"")</f>
        <v>AR Patel</v>
      </c>
      <c r="M10" s="13" cm="1">
        <f t="array" ref="M10">IFERROR(INDEX(_xlfn.SORTBY(_xlfn._xlws.FILTER(Data!AI4:AI1002,Data!B4:B1002="Allrounder"),_xlfn._xlws.FILTER(Data!AI4:AI1002,Data!B4:B1002="Allrounder"),-1),ROWS(L$8:L10)),"")</f>
        <v>215188378.81683049</v>
      </c>
    </row>
    <row r="11" spans="1:13" x14ac:dyDescent="0.3">
      <c r="A11" s="11">
        <v>4</v>
      </c>
      <c r="B11" s="12" t="str" cm="1">
        <f t="array" ref="B11">IFERROR(INDEX(_xlfn.SORTBY(_xlfn._xlws.FILTER(Data!A5:A1003,Data!B5:B1003="Batter"),_xlfn._xlws.FILTER(Data!AI5:AI1003,Data!B5:B1003="Batter"),-1),ROWS(B$8:B11)),"")</f>
        <v>RR Pant</v>
      </c>
      <c r="C11" s="13" cm="1">
        <f t="array" ref="C11">IFERROR(INDEX(_xlfn.SORTBY(_xlfn._xlws.FILTER(Data!AI5:AI1003,Data!B5:B1003="Batter"),_xlfn._xlws.FILTER(Data!AI5:AI1003,Data!B5:B1003="Batter"),-1),ROWS(B$8:B11)),"")</f>
        <v>246414585.17549068</v>
      </c>
      <c r="D11" s="10"/>
      <c r="E11" s="10"/>
      <c r="F11" s="11">
        <v>4</v>
      </c>
      <c r="G11" s="12" t="str" cm="1">
        <f t="array" ref="G11">IFERROR(INDEX(_xlfn.SORTBY(_xlfn._xlws.FILTER(Data!A5:A1003,Data!B5:B1003="Bowler"),_xlfn._xlws.FILTER(Data!AI5:AI1003,Data!B5:B1003="Bowler"),-1),ROWS(G$8:G11)),"")</f>
        <v>JC Archer</v>
      </c>
      <c r="H11" s="13" cm="1">
        <f t="array" ref="H11">IFERROR(INDEX(_xlfn.SORTBY(_xlfn._xlws.FILTER(Data!AI5:AI1003,Data!B5:B1003="Bowler"),_xlfn._xlws.FILTER(Data!AI5:AI1003,Data!B5:B1003="Bowler"),-1),ROWS(G$8:G11)),"")</f>
        <v>154157794.65308136</v>
      </c>
      <c r="I11" s="10"/>
      <c r="J11" s="10"/>
      <c r="K11" s="11">
        <v>4</v>
      </c>
      <c r="L11" s="12" t="str" cm="1">
        <f t="array" ref="L11">IFERROR(INDEX(_xlfn.SORTBY(_xlfn._xlws.FILTER(Data!A5:A1003,Data!B5:B1003="Allrounder"),_xlfn._xlws.FILTER(Data!AI5:AI1003,Data!B5:B1003="Allrounder"),-1),ROWS(L$8:L11)),"")</f>
        <v>Rashid Khan</v>
      </c>
      <c r="M11" s="13" cm="1">
        <f t="array" ref="M11">IFERROR(INDEX(_xlfn.SORTBY(_xlfn._xlws.FILTER(Data!AI5:AI1003,Data!B5:B1003="Allrounder"),_xlfn._xlws.FILTER(Data!AI5:AI1003,Data!B5:B1003="Allrounder"),-1),ROWS(L$8:L11)),"")</f>
        <v>211182617.67275241</v>
      </c>
    </row>
    <row r="12" spans="1:13" ht="15" thickBot="1" x14ac:dyDescent="0.35">
      <c r="A12" s="14">
        <v>5</v>
      </c>
      <c r="B12" s="15" t="str" cm="1">
        <f t="array" ref="B12">IFERROR(INDEX(_xlfn.SORTBY(_xlfn._xlws.FILTER(Data!A6:A1004,Data!B6:B1004="Batter"),_xlfn._xlws.FILTER(Data!AI6:AI1004,Data!B6:B1004="Batter"),-1),ROWS(B$8:B12)),"")</f>
        <v>N Pooran</v>
      </c>
      <c r="C12" s="16" cm="1">
        <f t="array" ref="C12">IFERROR(INDEX(_xlfn.SORTBY(_xlfn._xlws.FILTER(Data!AI6:AI1004,Data!B6:B1004="Batter"),_xlfn._xlws.FILTER(Data!AI6:AI1004,Data!B6:B1004="Batter"),-1),ROWS(B$8:B12)),"")</f>
        <v>244585137.54980528</v>
      </c>
      <c r="D12" s="10"/>
      <c r="E12" s="10"/>
      <c r="F12" s="14">
        <v>5</v>
      </c>
      <c r="G12" s="15" t="str" cm="1">
        <f t="array" ref="G12">IFERROR(INDEX(_xlfn.SORTBY(_xlfn._xlws.FILTER(Data!A6:A1004,Data!B6:B1004="Bowler"),_xlfn._xlws.FILTER(Data!AI6:AI1004,Data!B6:B1004="Bowler"),-1),ROWS(G$8:G12)),"")</f>
        <v>MA Starc</v>
      </c>
      <c r="H12" s="16" cm="1">
        <f t="array" ref="H12">IFERROR(INDEX(_xlfn.SORTBY(_xlfn._xlws.FILTER(Data!AI6:AI1004,Data!B6:B1004="Bowler"),_xlfn._xlws.FILTER(Data!AI6:AI1004,Data!B6:B1004="Bowler"),-1),ROWS(G$8:G12)),"")</f>
        <v>147515445.80780405</v>
      </c>
      <c r="I12" s="10"/>
      <c r="J12" s="10"/>
      <c r="K12" s="14">
        <v>5</v>
      </c>
      <c r="L12" s="15" t="str" cm="1">
        <f t="array" ref="L12">IFERROR(INDEX(_xlfn.SORTBY(_xlfn._xlws.FILTER(Data!A6:A1004,Data!B6:B1004="Allrounder"),_xlfn._xlws.FILTER(Data!AI6:AI1004,Data!B6:B1004="Allrounder"),-1),ROWS(L$8:L12)),"")</f>
        <v>SP Narine</v>
      </c>
      <c r="M12" s="16" cm="1">
        <f t="array" ref="M12">IFERROR(INDEX(_xlfn.SORTBY(_xlfn._xlws.FILTER(Data!AI6:AI1004,Data!B6:B1004="Allrounder"),_xlfn._xlws.FILTER(Data!AI6:AI1004,Data!B6:B1004="Allrounder"),-1),ROWS(L$8:L12)),"")</f>
        <v>168111916.3442671</v>
      </c>
    </row>
  </sheetData>
  <mergeCells count="4">
    <mergeCell ref="A5:C5"/>
    <mergeCell ref="F5:H5"/>
    <mergeCell ref="K5:M5"/>
    <mergeCell ref="E1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ED3ED1-F7E4-42DB-B773-338B1167A9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Lohakare</dc:creator>
  <cp:lastModifiedBy>Chirag Lohakare</cp:lastModifiedBy>
  <dcterms:created xsi:type="dcterms:W3CDTF">2025-09-27T08:59:56Z</dcterms:created>
  <dcterms:modified xsi:type="dcterms:W3CDTF">2025-09-29T15:45:35Z</dcterms:modified>
</cp:coreProperties>
</file>