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TIS DOCS\"/>
    </mc:Choice>
  </mc:AlternateContent>
  <xr:revisionPtr revIDLastSave="0" documentId="8_{2AEAA937-3AAF-4F4D-9B02-5863D5BBC0AB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Mission #1" sheetId="1" r:id="rId1"/>
    <sheet name="Store names" sheetId="2" r:id="rId2"/>
    <sheet name="WORKINGS" sheetId="8" r:id="rId3"/>
    <sheet name="FINDINGS" sheetId="10" r:id="rId4"/>
  </sheets>
  <definedNames>
    <definedName name="_xlnm._FilterDatabase" localSheetId="0" hidden="1">'Mission #1'!$A$1:$A$501</definedName>
  </definedNames>
  <calcPr calcId="191029"/>
  <pivotCaches>
    <pivotCache cacheId="3" r:id="rId5"/>
    <pivotCache cacheId="4" r:id="rId6"/>
    <pivotCache cacheId="5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3" i="8" l="1"/>
  <c r="V226" i="8"/>
  <c r="V225" i="8"/>
  <c r="V224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V200" i="8"/>
  <c r="V199" i="8"/>
  <c r="V198" i="8"/>
  <c r="V197" i="8"/>
  <c r="V196" i="8"/>
  <c r="V195" i="8"/>
  <c r="V194" i="8"/>
  <c r="V193" i="8"/>
  <c r="V192" i="8"/>
  <c r="U200" i="8"/>
  <c r="U199" i="8"/>
  <c r="U198" i="8"/>
  <c r="U197" i="8"/>
  <c r="U196" i="8"/>
  <c r="U195" i="8"/>
  <c r="U194" i="8"/>
  <c r="U193" i="8"/>
  <c r="U192" i="8"/>
  <c r="V191" i="8"/>
  <c r="U191" i="8"/>
  <c r="Y244" i="8"/>
  <c r="X251" i="8"/>
  <c r="X254" i="8"/>
  <c r="X253" i="8"/>
  <c r="X252" i="8"/>
  <c r="X250" i="8"/>
  <c r="X249" i="8"/>
  <c r="X248" i="8"/>
  <c r="X247" i="8"/>
  <c r="X246" i="8"/>
  <c r="X245" i="8"/>
  <c r="X244" i="8"/>
  <c r="Y254" i="8"/>
  <c r="Y253" i="8"/>
  <c r="Y252" i="8"/>
  <c r="Y251" i="8"/>
  <c r="Y250" i="8"/>
  <c r="Y249" i="8"/>
  <c r="Y248" i="8"/>
  <c r="Y247" i="8"/>
  <c r="Y246" i="8"/>
  <c r="Y245" i="8"/>
  <c r="Y243" i="8"/>
  <c r="X243" i="8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2" i="8"/>
  <c r="G16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8" i="2" s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3" i="10"/>
  <c r="N2" i="10"/>
  <c r="N4" i="10" s="1"/>
  <c r="M4" i="10"/>
  <c r="L4" i="10"/>
  <c r="K4" i="10"/>
  <c r="J4" i="10"/>
  <c r="I4" i="10"/>
  <c r="H4" i="10"/>
  <c r="G4" i="10"/>
  <c r="F4" i="10"/>
  <c r="E4" i="10"/>
  <c r="D4" i="10"/>
  <c r="C4" i="10"/>
  <c r="B4" i="10"/>
  <c r="M4" i="8"/>
  <c r="M3" i="8"/>
  <c r="G502" i="8"/>
  <c r="F502" i="8"/>
  <c r="M5" i="8" s="1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502" i="8" s="1"/>
  <c r="H2" i="8"/>
  <c r="C19" i="2" l="1"/>
</calcChain>
</file>

<file path=xl/sharedStrings.xml><?xml version="1.0" encoding="utf-8"?>
<sst xmlns="http://schemas.openxmlformats.org/spreadsheetml/2006/main" count="3399" uniqueCount="111">
  <si>
    <t>Month</t>
  </si>
  <si>
    <t>Store Name</t>
  </si>
  <si>
    <t>Type of Store</t>
  </si>
  <si>
    <t>Product</t>
  </si>
  <si>
    <t>Units sold</t>
  </si>
  <si>
    <t>Revenue</t>
  </si>
  <si>
    <t>Cost of Sales</t>
  </si>
  <si>
    <t>PetSmart</t>
  </si>
  <si>
    <t>Physical pet shop</t>
  </si>
  <si>
    <t>Cuddly penguin toy</t>
  </si>
  <si>
    <t>Bay Vet</t>
  </si>
  <si>
    <t>Vet</t>
  </si>
  <si>
    <t>Puppachino powder</t>
  </si>
  <si>
    <t>Dr. Louis the Vet</t>
  </si>
  <si>
    <t>Puppy Park</t>
  </si>
  <si>
    <t>Community club</t>
  </si>
  <si>
    <t>Summer Vibes Bandana</t>
  </si>
  <si>
    <t>Doggie Bath-time Bathrobe</t>
  </si>
  <si>
    <t>PetShop</t>
  </si>
  <si>
    <t>Luscious Locks Shampoo</t>
  </si>
  <si>
    <t>Concord Vet</t>
  </si>
  <si>
    <t>Good Boy Training Treats</t>
  </si>
  <si>
    <t>Petstagram</t>
  </si>
  <si>
    <t>Online pet shop</t>
  </si>
  <si>
    <t>Wolfpack</t>
  </si>
  <si>
    <t>Happy Pups</t>
  </si>
  <si>
    <t>Hungry Hound Gourmet Meal Kit</t>
  </si>
  <si>
    <t>Chicken-flavoured toothpaste</t>
  </si>
  <si>
    <t>Bill's Pet Goods</t>
  </si>
  <si>
    <t>Individual reseller</t>
  </si>
  <si>
    <t>Dogs of Sydney</t>
  </si>
  <si>
    <t>Sydney Vets</t>
  </si>
  <si>
    <t>Fleas &amp; Ticks Be Gone Parasite Prevention</t>
  </si>
  <si>
    <t>Waggy Tails</t>
  </si>
  <si>
    <t>Dr. Paws</t>
  </si>
  <si>
    <t>Doggo</t>
  </si>
  <si>
    <t>Dog's Best Friend Pyjamas</t>
  </si>
  <si>
    <t>Pet Star</t>
  </si>
  <si>
    <t>Concord Park Puppies</t>
  </si>
  <si>
    <t>Type of store</t>
  </si>
  <si>
    <t>Total revenue</t>
  </si>
  <si>
    <t>GROSS PROFIT</t>
  </si>
  <si>
    <t>TOTAL REVENUE</t>
  </si>
  <si>
    <t>COST OF SALES</t>
  </si>
  <si>
    <t>Grand Total</t>
  </si>
  <si>
    <t>Sum of Revenue</t>
  </si>
  <si>
    <t>STORE NAME</t>
  </si>
  <si>
    <t>Sum of Cost of Sales</t>
  </si>
  <si>
    <t>TYPE OF STORE</t>
  </si>
  <si>
    <t>PRODUCT</t>
  </si>
  <si>
    <t>PROFIT</t>
  </si>
  <si>
    <t>REVENUE</t>
  </si>
  <si>
    <t xml:space="preserve">NOTE: From the Table above, the top 3 selling products in December are: </t>
  </si>
  <si>
    <t>b. Doggie Bath-time Bathrobe</t>
  </si>
  <si>
    <t>a. Cuddly Penguin Toy</t>
  </si>
  <si>
    <t>MONTH</t>
  </si>
  <si>
    <t>Gross Profit</t>
  </si>
  <si>
    <t>Sum of Gross Profit</t>
  </si>
  <si>
    <t>SALES BY MOULIN POOCH CO</t>
  </si>
  <si>
    <t>FINDINGS</t>
  </si>
  <si>
    <t>1. I noticed that some months that experienced a decline in profit over the month was as a result of a decline in the Revenue incurred. The higher the Revenue with a minimal cost of sales, the higher the profit.</t>
  </si>
  <si>
    <t>2. I also noticed that the highest profit was incurred in Dec. 2021, followed by Sep. 2021 and then March 2021. All the month in question recorded a high amount of Revenue.</t>
  </si>
  <si>
    <t>3. I noticed that all the months in the year recorded profits and none recorded loss throughout the year.</t>
  </si>
  <si>
    <t>TOTAL</t>
  </si>
  <si>
    <t>The top three (3) stores by revenue are</t>
  </si>
  <si>
    <t>1. Wolfpack Store</t>
  </si>
  <si>
    <t>2. PetSmart Store</t>
  </si>
  <si>
    <t>3. Petstagram</t>
  </si>
  <si>
    <t>NOTE:</t>
  </si>
  <si>
    <t>COUNTIF</t>
  </si>
  <si>
    <t>STORES ABOVE $500000</t>
  </si>
  <si>
    <t>REVENUE BY PRODUCT</t>
  </si>
  <si>
    <t>REVENUE BY PRODUCT - OCT TO DEC 21</t>
  </si>
  <si>
    <t>Gross Margin (%)</t>
  </si>
  <si>
    <t>Column Labels</t>
  </si>
  <si>
    <t>Products</t>
  </si>
  <si>
    <t>Physical pet shop generated the most profit.</t>
  </si>
  <si>
    <t>Store</t>
  </si>
  <si>
    <t>The most profitable store in terms of profit is physical Wolfpack Stores with a Profit of $809,370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</si>
  <si>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</si>
  <si>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</si>
  <si>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</si>
  <si>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</si>
  <si>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</si>
  <si>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</si>
  <si>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</si>
  <si>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</si>
  <si>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</si>
  <si>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</si>
  <si>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</si>
  <si>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</si>
  <si>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Sum of Revenue</t>
  </si>
  <si>
    <t>Total Sum of Cost of Sales</t>
  </si>
  <si>
    <t>Months</t>
  </si>
  <si>
    <t>c. Luscious Locks Shampoo</t>
  </si>
  <si>
    <t>MODULE TWO ANSWERS/WORKINGS</t>
  </si>
  <si>
    <t>PRODUCTS</t>
  </si>
  <si>
    <t>STORE</t>
  </si>
  <si>
    <t xml:space="preserve"> Profit</t>
  </si>
  <si>
    <t>The most profitable product in terms of profit was Doggie Bath-time Bathrobe</t>
  </si>
  <si>
    <t>The most profitable product in terms of gross margin (%) is Good Boy Training Treats</t>
  </si>
  <si>
    <t>MODULE TWO</t>
  </si>
  <si>
    <t>Gross Profit Margin (%)</t>
  </si>
  <si>
    <t>The most profitable store in terms of Gross profit margin is Puppy Park</t>
  </si>
  <si>
    <t>Gross Profit Margin - Petstagram</t>
  </si>
  <si>
    <t>Gross Profit Margin - Pet Shop</t>
  </si>
  <si>
    <t>MONTHS</t>
  </si>
  <si>
    <t>MONTHLY REVENUE BY TYPE OF STORE</t>
  </si>
  <si>
    <t>The highest revenue by type of store was recorded in Dec, 21</t>
  </si>
  <si>
    <t>Gross Profit Margin for Petshop recorded the lowest Gross margin in Nov. 21 at the rate of 10% while it recorded the highest Gross Margin in May 21 at the rate of 82%</t>
  </si>
  <si>
    <t>Gross Profit Margin for Petstagram recorded a low Gross Margin in April 21 at the rate of 48% and highest Gross Margin in Oct. 21 at the rate of 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</si>
</sst>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 applyFill="1"/>
    <xf numFmtId="9" fontId="0" fillId="0" borderId="0" xfId="2" applyFont="1" applyFill="1"/>
    <xf numFmtId="0" fontId="2" fillId="0" borderId="0" xfId="0" applyFont="1"/>
    <xf numFmtId="0" fontId="0" fillId="0" borderId="0" xfId="0" applyFont="1" applyFill="1"/>
    <xf numFmtId="0" fontId="0" fillId="0" borderId="0" xfId="0" pivotButton="1"/>
    <xf numFmtId="17" fontId="2" fillId="2" borderId="1" xfId="0" applyNumberFormat="1" applyFont="1" applyFill="1" applyBorder="1"/>
    <xf numFmtId="0" fontId="2" fillId="2" borderId="1" xfId="0" applyFont="1" applyFill="1" applyBorder="1"/>
    <xf numFmtId="44" fontId="0" fillId="0" borderId="0" xfId="0" applyNumberFormat="1"/>
    <xf numFmtId="0" fontId="5" fillId="0" borderId="0" xfId="0" applyFont="1"/>
    <xf numFmtId="0" fontId="4" fillId="0" borderId="0" xfId="0" applyFont="1"/>
    <xf numFmtId="44" fontId="0" fillId="3" borderId="2" xfId="0" applyNumberFormat="1" applyFont="1" applyFill="1" applyBorder="1"/>
    <xf numFmtId="44" fontId="2" fillId="0" borderId="0" xfId="0" applyNumberFormat="1" applyFont="1"/>
    <xf numFmtId="0" fontId="6" fillId="0" borderId="0" xfId="0" applyFont="1"/>
    <xf numFmtId="1" fontId="0" fillId="0" borderId="0" xfId="0" applyNumberFormat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165" fontId="0" fillId="0" borderId="0" xfId="3" applyNumberFormat="1" applyFont="1"/>
    <xf numFmtId="165" fontId="2" fillId="0" borderId="0" xfId="3" applyNumberFormat="1" applyFont="1"/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/>
    <xf numFmtId="0" fontId="7" fillId="2" borderId="1" xfId="0" applyFont="1" applyFill="1" applyBorder="1"/>
    <xf numFmtId="9" fontId="2" fillId="0" borderId="0" xfId="2" applyFont="1"/>
    <xf numFmtId="9" fontId="1" fillId="0" borderId="1" xfId="2" applyFont="1" applyBorder="1" applyAlignment="1">
      <alignment horizontal="right"/>
    </xf>
    <xf numFmtId="9" fontId="1" fillId="0" borderId="0" xfId="2" applyFont="1"/>
    <xf numFmtId="9" fontId="1" fillId="2" borderId="2" xfId="2" applyFont="1" applyFill="1" applyBorder="1" applyAlignment="1">
      <alignment horizontal="right"/>
    </xf>
    <xf numFmtId="0" fontId="9" fillId="0" borderId="0" xfId="0" applyFont="1"/>
    <xf numFmtId="0" fontId="10" fillId="0" borderId="0" xfId="0" applyFont="1"/>
    <xf numFmtId="43" fontId="2" fillId="0" borderId="1" xfId="0" applyNumberFormat="1" applyFont="1" applyBorder="1"/>
    <xf numFmtId="0" fontId="8" fillId="0" borderId="0" xfId="0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MOULIN POOCH CO: JAN - DEC 21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FINDINGS!$A$2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FINDINGS!$B$1:$M$1</c:f>
              <c:numCache>
                <c:formatCode>mmm\-yy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FINDINGS!$B$2:$M$2</c:f>
              <c:numCache>
                <c:formatCode>_("$"* #,##0.00_);_("$"* \(#,##0.00\);_("$"* "-"??_);_(@_)</c:formatCode>
                <c:ptCount val="12"/>
                <c:pt idx="0">
                  <c:v>393536.72000000003</c:v>
                </c:pt>
                <c:pt idx="1">
                  <c:v>270671.75</c:v>
                </c:pt>
                <c:pt idx="2">
                  <c:v>858198.89999999991</c:v>
                </c:pt>
                <c:pt idx="3">
                  <c:v>293885.31999999995</c:v>
                </c:pt>
                <c:pt idx="4">
                  <c:v>372591.41000000003</c:v>
                </c:pt>
                <c:pt idx="5">
                  <c:v>846489.2300000001</c:v>
                </c:pt>
                <c:pt idx="6">
                  <c:v>301961.45999999996</c:v>
                </c:pt>
                <c:pt idx="7">
                  <c:v>286262.82999999996</c:v>
                </c:pt>
                <c:pt idx="8">
                  <c:v>894623.77999999991</c:v>
                </c:pt>
                <c:pt idx="9">
                  <c:v>369329.68000000005</c:v>
                </c:pt>
                <c:pt idx="10">
                  <c:v>250615.09000000003</c:v>
                </c:pt>
                <c:pt idx="11">
                  <c:v>1135677.4599999997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6-4CCF-A9BF-6F1E6BBF6490}"/>
            </c:ext>
          </c:extLst>
        </c:ser>
        <c:ser>
          <c:idx val="1"/>
          <c:order val="1"/>
          <c:tx>
            <c:strRef>
              <c:f>FINDINGS!$A$3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numRef>
              <c:f>FINDINGS!$B$1:$M$1</c:f>
              <c:numCache>
                <c:formatCode>mmm\-yy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FINDINGS!$B$3:$M$3</c:f>
              <c:numCache>
                <c:formatCode>_("$"* #,##0.00_);_("$"* \(#,##0.00\);_("$"* "-"??_);_(@_)</c:formatCode>
                <c:ptCount val="12"/>
                <c:pt idx="0">
                  <c:v>90105.81</c:v>
                </c:pt>
                <c:pt idx="1">
                  <c:v>67188.83</c:v>
                </c:pt>
                <c:pt idx="2">
                  <c:v>209484.46</c:v>
                </c:pt>
                <c:pt idx="3">
                  <c:v>78816.28</c:v>
                </c:pt>
                <c:pt idx="4">
                  <c:v>88779.03</c:v>
                </c:pt>
                <c:pt idx="5">
                  <c:v>202576.72</c:v>
                </c:pt>
                <c:pt idx="6">
                  <c:v>66688.37000000001</c:v>
                </c:pt>
                <c:pt idx="7">
                  <c:v>73339.199999999997</c:v>
                </c:pt>
                <c:pt idx="8">
                  <c:v>207831.60999999996</c:v>
                </c:pt>
                <c:pt idx="9">
                  <c:v>89668.260000000009</c:v>
                </c:pt>
                <c:pt idx="10">
                  <c:v>65115.210000000006</c:v>
                </c:pt>
                <c:pt idx="11">
                  <c:v>259873.38999999998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6-4CCF-A9BF-6F1E6BBF6490}"/>
            </c:ext>
          </c:extLst>
        </c:ser>
        <c:ser>
          <c:idx val="2"/>
          <c:order val="2"/>
          <c:tx>
            <c:strRef>
              <c:f>FINDINGS!$A$4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cat>
            <c:numRef>
              <c:f>FINDINGS!$B$1:$M$1</c:f>
              <c:numCache>
                <c:formatCode>mmm\-yy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FINDINGS!$B$4:$M$4</c:f>
              <c:numCache>
                <c:formatCode>_("$"* #,##0.00_);_("$"* \(#,##0.00\);_("$"* "-"??_);_(@_)</c:formatCode>
                <c:ptCount val="12"/>
                <c:pt idx="0">
                  <c:v>303430.91000000003</c:v>
                </c:pt>
                <c:pt idx="1">
                  <c:v>203482.91999999998</c:v>
                </c:pt>
                <c:pt idx="2">
                  <c:v>648714.43999999994</c:v>
                </c:pt>
                <c:pt idx="3">
                  <c:v>215069.03999999995</c:v>
                </c:pt>
                <c:pt idx="4">
                  <c:v>283812.38</c:v>
                </c:pt>
                <c:pt idx="5">
                  <c:v>643912.51000000013</c:v>
                </c:pt>
                <c:pt idx="6">
                  <c:v>235273.08999999997</c:v>
                </c:pt>
                <c:pt idx="7">
                  <c:v>212923.62999999995</c:v>
                </c:pt>
                <c:pt idx="8">
                  <c:v>686792.16999999993</c:v>
                </c:pt>
                <c:pt idx="9">
                  <c:v>279661.42000000004</c:v>
                </c:pt>
                <c:pt idx="10">
                  <c:v>185499.88</c:v>
                </c:pt>
                <c:pt idx="11">
                  <c:v>875804.06999999972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6-4CCF-A9BF-6F1E6BBF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5968"/>
        <c:axId val="172277760"/>
      </c:lineChart>
      <c:dateAx>
        <c:axId val="172275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172277760"/>
        <c:crosses val="autoZero"/>
        <c:auto val="1"/>
        <c:lblOffset val="100"/>
        <c:baseTimeUnit val="months"/>
      </c:dateAx>
      <c:valAx>
        <c:axId val="1722777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17227596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gradFill>
      <a:gsLst>
        <a:gs pos="49609">
          <a:srgbClr val="BFCBF0"/>
        </a:gs>
        <a:gs pos="49218">
          <a:srgbClr val="BFCBF0"/>
        </a:gs>
        <a:gs pos="48437">
          <a:srgbClr val="BECAF0"/>
        </a:gs>
        <a:gs pos="46875">
          <a:srgbClr val="BDC9F0"/>
        </a:gs>
        <a:gs pos="43750">
          <a:srgbClr val="BAC7F0"/>
        </a:gs>
        <a:gs pos="37500">
          <a:srgbClr val="B5C3EF"/>
        </a:gs>
        <a:gs pos="25000">
          <a:srgbClr val="AABBED"/>
        </a:gs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63500" cmpd="thickThin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Store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WORKINGS!$T$230</c:f>
              <c:strCache>
                <c:ptCount val="1"/>
                <c:pt idx="0">
                  <c:v>Sum of Gross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25-4779-884E-0E34C9525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25-4779-884E-0E34C9525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25-4779-884E-0E34C95254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25-4779-884E-0E34C95254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25-4779-884E-0E34C95254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WORKINGS!$S$231:$S$235</c:f>
              <c:strCache>
                <c:ptCount val="5"/>
                <c:pt idx="0">
                  <c:v>Community club</c:v>
                </c:pt>
                <c:pt idx="1">
                  <c:v>Individual reseller</c:v>
                </c:pt>
                <c:pt idx="2">
                  <c:v>Online pet shop</c:v>
                </c:pt>
                <c:pt idx="3">
                  <c:v>Physical pet shop</c:v>
                </c:pt>
                <c:pt idx="4">
                  <c:v>Vet</c:v>
                </c:pt>
              </c:strCache>
            </c:strRef>
          </c:cat>
          <c:val>
            <c:numRef>
              <c:f>WORKINGS!$T$231:$T$235</c:f>
              <c:numCache>
                <c:formatCode>_("$"* #,##0_);_("$"* \(#,##0\);_("$"* "-"??_);_(@_)</c:formatCode>
                <c:ptCount val="5"/>
                <c:pt idx="0">
                  <c:v>367175.64000000007</c:v>
                </c:pt>
                <c:pt idx="1">
                  <c:v>339056.86</c:v>
                </c:pt>
                <c:pt idx="2">
                  <c:v>1286805.93</c:v>
                </c:pt>
                <c:pt idx="3">
                  <c:v>1877490.03</c:v>
                </c:pt>
                <c:pt idx="4">
                  <c:v>903848.00000000058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25-4779-884E-0E34C95254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GROSS MARGIN BY PRODUCTS</a:t>
            </a:r>
            <a:endParaRPr lang="en-US"/>
          </a:p>
        </c:rich>
      </c:tx>
      <c:overlay val="0"/>
      <c:spPr>
        <a:noFill/>
        <a:ln w="38100" cap="rnd">
          <a:solidFill>
            <a:schemeClr val="accent1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WORKINGS!$U$190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WORKINGS!$T$191:$T$200</c:f>
              <c:strCache>
                <c:ptCount val="10"/>
                <c:pt idx="0">
                  <c:v>Chicken-flavoured toothpaste</c:v>
                </c:pt>
                <c:pt idx="1">
                  <c:v>Cuddly penguin toy</c:v>
                </c:pt>
                <c:pt idx="2">
                  <c:v>Doggie Bath-time Bathrobe</c:v>
                </c:pt>
                <c:pt idx="3">
                  <c:v>Dog's Best Friend Pyjamas</c:v>
                </c:pt>
                <c:pt idx="4">
                  <c:v>Fleas &amp; Ticks Be Gone Parasite Prevention</c:v>
                </c:pt>
                <c:pt idx="5">
                  <c:v>Good Boy Training Treats</c:v>
                </c:pt>
                <c:pt idx="6">
                  <c:v>Hungry Hound Gourmet Meal Kit</c:v>
                </c:pt>
                <c:pt idx="7">
                  <c:v>Luscious Locks Shampoo</c:v>
                </c:pt>
                <c:pt idx="8">
                  <c:v>Puppachino powder</c:v>
                </c:pt>
                <c:pt idx="9">
                  <c:v>Summer Vibes Bandana</c:v>
                </c:pt>
              </c:strCache>
            </c:strRef>
          </c:cat>
          <c:val>
            <c:numRef>
              <c:f>WORKINGS!$U$191:$U$200</c:f>
              <c:numCache>
                <c:formatCode>_(* #,##0_);_(* \(#,##0\);_(* "-"??_);_(@_)</c:formatCode>
                <c:ptCount val="10"/>
                <c:pt idx="0">
                  <c:v>478324.73</c:v>
                </c:pt>
                <c:pt idx="1">
                  <c:v>551787.18000000005</c:v>
                </c:pt>
                <c:pt idx="2">
                  <c:v>621052.1599999998</c:v>
                </c:pt>
                <c:pt idx="3">
                  <c:v>366204.37999999989</c:v>
                </c:pt>
                <c:pt idx="4">
                  <c:v>433671.15999999992</c:v>
                </c:pt>
                <c:pt idx="5">
                  <c:v>451410.5500000001</c:v>
                </c:pt>
                <c:pt idx="6">
                  <c:v>381408.72000000003</c:v>
                </c:pt>
                <c:pt idx="7">
                  <c:v>552129.35999999964</c:v>
                </c:pt>
                <c:pt idx="8">
                  <c:v>419382.78999999992</c:v>
                </c:pt>
                <c:pt idx="9">
                  <c:v>519005.42999999982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4-4826-BD09-DF24AACC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531023"/>
        <c:axId val="1371534767"/>
      </c:barChart>
      <c:lineChart>
        <c:grouping val="standard"/>
        <c:varyColors val="0"/>
        <c:ser>
          <c:idx val="1"/>
          <c:order val="1"/>
          <c:tx>
            <c:strRef>
              <c:f>WORKINGS!$V$190</c:f>
              <c:strCache>
                <c:ptCount val="1"/>
                <c:pt idx="0">
                  <c:v>Gross Margin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WORKINGS!$T$191:$T$200</c:f>
              <c:strCache>
                <c:ptCount val="10"/>
                <c:pt idx="0">
                  <c:v>Chicken-flavoured toothpaste</c:v>
                </c:pt>
                <c:pt idx="1">
                  <c:v>Cuddly penguin toy</c:v>
                </c:pt>
                <c:pt idx="2">
                  <c:v>Doggie Bath-time Bathrobe</c:v>
                </c:pt>
                <c:pt idx="3">
                  <c:v>Dog's Best Friend Pyjamas</c:v>
                </c:pt>
                <c:pt idx="4">
                  <c:v>Fleas &amp; Ticks Be Gone Parasite Prevention</c:v>
                </c:pt>
                <c:pt idx="5">
                  <c:v>Good Boy Training Treats</c:v>
                </c:pt>
                <c:pt idx="6">
                  <c:v>Hungry Hound Gourmet Meal Kit</c:v>
                </c:pt>
                <c:pt idx="7">
                  <c:v>Luscious Locks Shampoo</c:v>
                </c:pt>
                <c:pt idx="8">
                  <c:v>Puppachino powder</c:v>
                </c:pt>
                <c:pt idx="9">
                  <c:v>Summer Vibes Bandana</c:v>
                </c:pt>
              </c:strCache>
            </c:strRef>
          </c:cat>
          <c:val>
            <c:numRef>
              <c:f>WORKINGS!$V$191:$V$200</c:f>
              <c:numCache>
                <c:formatCode>0%</c:formatCode>
                <c:ptCount val="10"/>
                <c:pt idx="0">
                  <c:v>0.77401396156435365</c:v>
                </c:pt>
                <c:pt idx="1">
                  <c:v>0.75428000626129832</c:v>
                </c:pt>
                <c:pt idx="2">
                  <c:v>0.76920820654178557</c:v>
                </c:pt>
                <c:pt idx="3">
                  <c:v>0.75725179859625968</c:v>
                </c:pt>
                <c:pt idx="4">
                  <c:v>0.74221685017203398</c:v>
                </c:pt>
                <c:pt idx="5">
                  <c:v>0.78619260349032805</c:v>
                </c:pt>
                <c:pt idx="6">
                  <c:v>0.72492107445443954</c:v>
                </c:pt>
                <c:pt idx="7">
                  <c:v>0.77154499951677935</c:v>
                </c:pt>
                <c:pt idx="8">
                  <c:v>0.74680382802350154</c:v>
                </c:pt>
                <c:pt idx="9">
                  <c:v>0.77285152873347029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4-4826-BD09-DF24AACC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532271"/>
        <c:axId val="1371531439"/>
      </c:lineChart>
      <c:catAx>
        <c:axId val="137153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4767"/>
        <c:crosses val="autoZero"/>
        <c:auto val="1"/>
        <c:lblAlgn val="ctr"/>
        <c:lblOffset val="100"/>
        <c:noMultiLvlLbl val="0"/>
      </c:catAx>
      <c:valAx>
        <c:axId val="13715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1023"/>
        <c:crosses val="autoZero"/>
        <c:crossBetween val="between"/>
      </c:valAx>
      <c:valAx>
        <c:axId val="137153143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2271"/>
        <c:crosses val="max"/>
        <c:crossBetween val="between"/>
      </c:valAx>
      <c:catAx>
        <c:axId val="1371532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1531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0">
      <a:fgClr>
        <a:srgbClr val="0070C0"/>
      </a:fgClr>
      <a:bgClr>
        <a:schemeClr val="bg1"/>
      </a:bgClr>
    </a:pattFill>
    <a:ln w="412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BY PRODUCTS:OCT-DEC. 21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3615673757797483"/>
          <c:y val="6.8423738699329245E-2"/>
        </c:manualLayout>
      </c:layout>
      <c:overlay val="1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Chicken-flavoured toothpaste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81288.72</c:v>
              </c:pt>
              <c:pt idx="1">
                <c:v>13579.849999999999</c:v>
              </c:pt>
              <c:pt idx="2">
                <c:v>97372.65</c:v>
              </c:pt>
            </c:numLit>
          </c:val>
          <c:extLst>
            <c:ext xmlns:c16="http://schemas.microsoft.com/office/drawing/2014/chart" uri="{C3380CC4-5D6E-409C-BE32-E72D297353CC}">
              <c16:uniqueId val="{00000000-E706-4BA6-BAA9-77E21CE3799B}"/>
            </c:ext>
          </c:extLst>
        </c:ser>
        <c:ser>
          <c:idx val="1"/>
          <c:order val="1"/>
          <c:tx>
            <c:v>Cuddly penguin toy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17226.72</c:v>
              </c:pt>
              <c:pt idx="1">
                <c:v>22239.65</c:v>
              </c:pt>
              <c:pt idx="2">
                <c:v>172132.5</c:v>
              </c:pt>
            </c:numLit>
          </c:val>
          <c:extLst>
            <c:ext xmlns:c16="http://schemas.microsoft.com/office/drawing/2014/chart" uri="{C3380CC4-5D6E-409C-BE32-E72D297353CC}">
              <c16:uniqueId val="{00000001-E706-4BA6-BAA9-77E21CE3799B}"/>
            </c:ext>
          </c:extLst>
        </c:ser>
        <c:ser>
          <c:idx val="2"/>
          <c:order val="2"/>
          <c:tx>
            <c:v>Doggie Bath-time Bathrobe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33431.509999999995</c:v>
              </c:pt>
              <c:pt idx="1">
                <c:v>50134.950000000012</c:v>
              </c:pt>
              <c:pt idx="2">
                <c:v>180219.70999999996</c:v>
              </c:pt>
            </c:numLit>
          </c:val>
          <c:extLst>
            <c:ext xmlns:c16="http://schemas.microsoft.com/office/drawing/2014/chart" uri="{C3380CC4-5D6E-409C-BE32-E72D297353CC}">
              <c16:uniqueId val="{00000002-E706-4BA6-BAA9-77E21CE3799B}"/>
            </c:ext>
          </c:extLst>
        </c:ser>
        <c:ser>
          <c:idx val="3"/>
          <c:order val="3"/>
          <c:tx>
            <c:v>Dog's Best Friend Pyjamas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45693.48</c:v>
              </c:pt>
              <c:pt idx="1">
                <c:v>16725.25</c:v>
              </c:pt>
              <c:pt idx="2">
                <c:v>43809.32</c:v>
              </c:pt>
            </c:numLit>
          </c:val>
          <c:extLst>
            <c:ext xmlns:c16="http://schemas.microsoft.com/office/drawing/2014/chart" uri="{C3380CC4-5D6E-409C-BE32-E72D297353CC}">
              <c16:uniqueId val="{00000003-E706-4BA6-BAA9-77E21CE3799B}"/>
            </c:ext>
          </c:extLst>
        </c:ser>
        <c:ser>
          <c:idx val="4"/>
          <c:order val="4"/>
          <c:tx>
            <c:v>Fleas &amp; Ticks Be Gone Parasite Prevention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18052.34</c:v>
              </c:pt>
              <c:pt idx="1">
                <c:v>31383.67</c:v>
              </c:pt>
              <c:pt idx="2">
                <c:v>129323.84</c:v>
              </c:pt>
            </c:numLit>
          </c:val>
          <c:extLst>
            <c:ext xmlns:c16="http://schemas.microsoft.com/office/drawing/2014/chart" uri="{C3380CC4-5D6E-409C-BE32-E72D297353CC}">
              <c16:uniqueId val="{00000004-E706-4BA6-BAA9-77E21CE3799B}"/>
            </c:ext>
          </c:extLst>
        </c:ser>
        <c:ser>
          <c:idx val="5"/>
          <c:order val="5"/>
          <c:tx>
            <c:v>Good Boy Training Treats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103712.88999999998</c:v>
              </c:pt>
              <c:pt idx="1">
                <c:v>25830.25</c:v>
              </c:pt>
              <c:pt idx="2">
                <c:v>57533.869999999995</c:v>
              </c:pt>
            </c:numLit>
          </c:val>
          <c:extLst>
            <c:ext xmlns:c16="http://schemas.microsoft.com/office/drawing/2014/chart" uri="{C3380CC4-5D6E-409C-BE32-E72D297353CC}">
              <c16:uniqueId val="{00000005-E706-4BA6-BAA9-77E21CE3799B}"/>
            </c:ext>
          </c:extLst>
        </c:ser>
        <c:ser>
          <c:idx val="6"/>
          <c:order val="6"/>
          <c:tx>
            <c:v>Hungry Hound Gourmet Meal Kit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5393.93</c:v>
              </c:pt>
              <c:pt idx="1">
                <c:v>19836.32</c:v>
              </c:pt>
              <c:pt idx="2">
                <c:v>77725.210000000006</c:v>
              </c:pt>
            </c:numLit>
          </c:val>
          <c:extLst>
            <c:ext xmlns:c16="http://schemas.microsoft.com/office/drawing/2014/chart" uri="{C3380CC4-5D6E-409C-BE32-E72D297353CC}">
              <c16:uniqueId val="{00000006-E706-4BA6-BAA9-77E21CE3799B}"/>
            </c:ext>
          </c:extLst>
        </c:ser>
        <c:ser>
          <c:idx val="7"/>
          <c:order val="7"/>
          <c:tx>
            <c:v>Luscious Locks Shampoo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15860.86</c:v>
              </c:pt>
              <c:pt idx="1">
                <c:v>37527.699999999997</c:v>
              </c:pt>
              <c:pt idx="2">
                <c:v>164365.4</c:v>
              </c:pt>
            </c:numLit>
          </c:val>
          <c:extLst>
            <c:ext xmlns:c16="http://schemas.microsoft.com/office/drawing/2014/chart" uri="{C3380CC4-5D6E-409C-BE32-E72D297353CC}">
              <c16:uniqueId val="{00000007-E706-4BA6-BAA9-77E21CE3799B}"/>
            </c:ext>
          </c:extLst>
        </c:ser>
        <c:ser>
          <c:idx val="8"/>
          <c:order val="8"/>
          <c:tx>
            <c:v>Puppachino powder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48669.229999999996</c:v>
              </c:pt>
              <c:pt idx="1">
                <c:v>13702.34</c:v>
              </c:pt>
              <c:pt idx="2">
                <c:v>66673.48</c:v>
              </c:pt>
            </c:numLit>
          </c:val>
          <c:extLst>
            <c:ext xmlns:c16="http://schemas.microsoft.com/office/drawing/2014/chart" uri="{C3380CC4-5D6E-409C-BE32-E72D297353CC}">
              <c16:uniqueId val="{00000008-E706-4BA6-BAA9-77E21CE3799B}"/>
            </c:ext>
          </c:extLst>
        </c:ser>
        <c:ser>
          <c:idx val="9"/>
          <c:order val="9"/>
          <c:tx>
            <c:v>Summer Vibes Bandana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Oct-21</c:v>
              </c:pt>
              <c:pt idx="1">
                <c:v>Nov-21</c:v>
              </c:pt>
              <c:pt idx="2">
                <c:v>Dec-21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19655.11</c:v>
              </c:pt>
              <c:pt idx="2">
                <c:v>146521.48000000001</c:v>
              </c:pt>
            </c:numLit>
          </c:val>
          <c:extLst>
            <c:ext xmlns:c16="http://schemas.microsoft.com/office/drawing/2014/chart" uri="{C3380CC4-5D6E-409C-BE32-E72D297353CC}">
              <c16:uniqueId val="{00000009-E706-4BA6-BAA9-77E21CE3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341103"/>
        <c:axId val="1381344847"/>
      </c:barChart>
      <c:catAx>
        <c:axId val="13813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44847"/>
        <c:crosses val="autoZero"/>
        <c:auto val="1"/>
        <c:lblAlgn val="ctr"/>
        <c:lblOffset val="100"/>
        <c:noMultiLvlLbl val="0"/>
      </c:catAx>
      <c:valAx>
        <c:axId val="13813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90991302951374"/>
          <c:y val="1.757946923301254E-2"/>
          <c:w val="0.32779371985767553"/>
          <c:h val="0.9787295858850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60000"/>
                    <a:lumOff val="40000"/>
                  </a:schemeClr>
                </a:solidFill>
              </a:rPr>
              <a:t>PROFIT</a:t>
            </a:r>
            <a:r>
              <a:rPr lang="en-US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 AND GROSS PROFIT MARGIN BY STORE</a:t>
            </a:r>
            <a:endParaRPr lang="en-US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overlay val="0"/>
      <c:spPr>
        <a:solidFill>
          <a:schemeClr val="accent2"/>
        </a:solidFill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WORKINGS!$U$209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WORKINGS!$T$210:$T$226</c:f>
              <c:strCache>
                <c:ptCount val="17"/>
                <c:pt idx="0">
                  <c:v>Bay Vet</c:v>
                </c:pt>
                <c:pt idx="1">
                  <c:v>Bill's Pet Goods</c:v>
                </c:pt>
                <c:pt idx="2">
                  <c:v>Concord Park Puppies</c:v>
                </c:pt>
                <c:pt idx="3">
                  <c:v>Concord Vet</c:v>
                </c:pt>
                <c:pt idx="4">
                  <c:v>Doggo</c:v>
                </c:pt>
                <c:pt idx="5">
                  <c:v>Dogs of Sydney</c:v>
                </c:pt>
                <c:pt idx="6">
                  <c:v>Dr. Louis the Vet</c:v>
                </c:pt>
                <c:pt idx="7">
                  <c:v>Dr. Paws</c:v>
                </c:pt>
                <c:pt idx="8">
                  <c:v>Happy Pups</c:v>
                </c:pt>
                <c:pt idx="9">
                  <c:v>Pet Star</c:v>
                </c:pt>
                <c:pt idx="10">
                  <c:v>PetShop</c:v>
                </c:pt>
                <c:pt idx="11">
                  <c:v>PetSmart</c:v>
                </c:pt>
                <c:pt idx="12">
                  <c:v>Petstagram</c:v>
                </c:pt>
                <c:pt idx="13">
                  <c:v>Puppy Park</c:v>
                </c:pt>
                <c:pt idx="14">
                  <c:v>Sydney Vets</c:v>
                </c:pt>
                <c:pt idx="15">
                  <c:v>Waggy Tails</c:v>
                </c:pt>
                <c:pt idx="16">
                  <c:v>Wolfpack</c:v>
                </c:pt>
              </c:strCache>
            </c:strRef>
          </c:cat>
          <c:val>
            <c:numRef>
              <c:f>WORKINGS!$U$210:$U$226</c:f>
              <c:numCache>
                <c:formatCode>_("$"* #,##0_);_("$"* \(#,##0\);_("$"* "-"??_);_(@_)</c:formatCode>
                <c:ptCount val="17"/>
                <c:pt idx="0">
                  <c:v>217853.36000000004</c:v>
                </c:pt>
                <c:pt idx="1">
                  <c:v>112018.96000000002</c:v>
                </c:pt>
                <c:pt idx="2">
                  <c:v>87511.93</c:v>
                </c:pt>
                <c:pt idx="3">
                  <c:v>200441.00000000006</c:v>
                </c:pt>
                <c:pt idx="4">
                  <c:v>227037.9</c:v>
                </c:pt>
                <c:pt idx="5">
                  <c:v>134002.87</c:v>
                </c:pt>
                <c:pt idx="6">
                  <c:v>80790.25</c:v>
                </c:pt>
                <c:pt idx="7">
                  <c:v>198536.66999999998</c:v>
                </c:pt>
                <c:pt idx="8">
                  <c:v>338208.26</c:v>
                </c:pt>
                <c:pt idx="9">
                  <c:v>203606.93000000002</c:v>
                </c:pt>
                <c:pt idx="10">
                  <c:v>381667.63000000006</c:v>
                </c:pt>
                <c:pt idx="11">
                  <c:v>513161.01</c:v>
                </c:pt>
                <c:pt idx="12">
                  <c:v>477435.8899999999</c:v>
                </c:pt>
                <c:pt idx="13">
                  <c:v>145660.83999999997</c:v>
                </c:pt>
                <c:pt idx="14">
                  <c:v>206226.71999999997</c:v>
                </c:pt>
                <c:pt idx="15">
                  <c:v>440846.19999999966</c:v>
                </c:pt>
                <c:pt idx="16">
                  <c:v>809370.03999999946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0-4808-8C93-9C95AE31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337359"/>
        <c:axId val="1381334447"/>
      </c:barChart>
      <c:lineChart>
        <c:grouping val="standard"/>
        <c:varyColors val="0"/>
        <c:ser>
          <c:idx val="1"/>
          <c:order val="1"/>
          <c:tx>
            <c:strRef>
              <c:f>WORKINGS!$V$209</c:f>
              <c:strCache>
                <c:ptCount val="1"/>
                <c:pt idx="0">
                  <c:v>Gross Profit Margin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WORKINGS!$T$210:$T$226</c:f>
              <c:strCache>
                <c:ptCount val="17"/>
                <c:pt idx="0">
                  <c:v>Bay Vet</c:v>
                </c:pt>
                <c:pt idx="1">
                  <c:v>Bill's Pet Goods</c:v>
                </c:pt>
                <c:pt idx="2">
                  <c:v>Concord Park Puppies</c:v>
                </c:pt>
                <c:pt idx="3">
                  <c:v>Concord Vet</c:v>
                </c:pt>
                <c:pt idx="4">
                  <c:v>Doggo</c:v>
                </c:pt>
                <c:pt idx="5">
                  <c:v>Dogs of Sydney</c:v>
                </c:pt>
                <c:pt idx="6">
                  <c:v>Dr. Louis the Vet</c:v>
                </c:pt>
                <c:pt idx="7">
                  <c:v>Dr. Paws</c:v>
                </c:pt>
                <c:pt idx="8">
                  <c:v>Happy Pups</c:v>
                </c:pt>
                <c:pt idx="9">
                  <c:v>Pet Star</c:v>
                </c:pt>
                <c:pt idx="10">
                  <c:v>PetShop</c:v>
                </c:pt>
                <c:pt idx="11">
                  <c:v>PetSmart</c:v>
                </c:pt>
                <c:pt idx="12">
                  <c:v>Petstagram</c:v>
                </c:pt>
                <c:pt idx="13">
                  <c:v>Puppy Park</c:v>
                </c:pt>
                <c:pt idx="14">
                  <c:v>Sydney Vets</c:v>
                </c:pt>
                <c:pt idx="15">
                  <c:v>Waggy Tails</c:v>
                </c:pt>
                <c:pt idx="16">
                  <c:v>Wolfpack</c:v>
                </c:pt>
              </c:strCache>
            </c:strRef>
          </c:cat>
          <c:val>
            <c:numRef>
              <c:f>WORKINGS!$V$210:$V$226</c:f>
              <c:numCache>
                <c:formatCode>0%</c:formatCode>
                <c:ptCount val="17"/>
                <c:pt idx="0">
                  <c:v>0.75108297702979943</c:v>
                </c:pt>
                <c:pt idx="1">
                  <c:v>0.70594902120979952</c:v>
                </c:pt>
                <c:pt idx="2">
                  <c:v>0.76873937692109229</c:v>
                </c:pt>
                <c:pt idx="3">
                  <c:v>0.73568468397574893</c:v>
                </c:pt>
                <c:pt idx="4">
                  <c:v>0.73863477208055761</c:v>
                </c:pt>
                <c:pt idx="5">
                  <c:v>0.76682268503621642</c:v>
                </c:pt>
                <c:pt idx="6">
                  <c:v>0.79117027715943822</c:v>
                </c:pt>
                <c:pt idx="7">
                  <c:v>0.78557902941258173</c:v>
                </c:pt>
                <c:pt idx="8">
                  <c:v>0.76278020323829498</c:v>
                </c:pt>
                <c:pt idx="9">
                  <c:v>0.76380338179318286</c:v>
                </c:pt>
                <c:pt idx="10">
                  <c:v>0.74942314853220382</c:v>
                </c:pt>
                <c:pt idx="11">
                  <c:v>0.78129666611581983</c:v>
                </c:pt>
                <c:pt idx="12">
                  <c:v>0.74300398549498814</c:v>
                </c:pt>
                <c:pt idx="13">
                  <c:v>0.81279215652838077</c:v>
                </c:pt>
                <c:pt idx="14">
                  <c:v>0.77464811323061644</c:v>
                </c:pt>
                <c:pt idx="15">
                  <c:v>0.75410195399190894</c:v>
                </c:pt>
                <c:pt idx="16">
                  <c:v>0.76848527834291935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4808-8C93-9C95AE31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98415"/>
        <c:axId val="1245494671"/>
      </c:lineChart>
      <c:catAx>
        <c:axId val="13813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34447"/>
        <c:crosses val="autoZero"/>
        <c:auto val="1"/>
        <c:lblAlgn val="ctr"/>
        <c:lblOffset val="100"/>
        <c:noMultiLvlLbl val="0"/>
      </c:catAx>
      <c:valAx>
        <c:axId val="1381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37359"/>
        <c:crosses val="autoZero"/>
        <c:crossBetween val="between"/>
      </c:valAx>
      <c:valAx>
        <c:axId val="12454946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98415"/>
        <c:crosses val="max"/>
        <c:crossBetween val="between"/>
      </c:valAx>
      <c:catAx>
        <c:axId val="1245498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494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tx1"/>
      </a:fgClr>
      <a:bgClr>
        <a:schemeClr val="accent6">
          <a:lumMod val="60000"/>
          <a:lumOff val="40000"/>
        </a:schemeClr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MARGIN FOR PETSHOP AND PETSTAGRAM  STORES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WORKINGS!$X$242</c:f>
              <c:strCache>
                <c:ptCount val="1"/>
                <c:pt idx="0">
                  <c:v>Gross Profit Margin - Pet Shop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WORKINGS!$W$243:$W$254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WORKINGS!$X$243:$X$254</c:f>
              <c:numCache>
                <c:formatCode>0%</c:formatCode>
                <c:ptCount val="12"/>
                <c:pt idx="0">
                  <c:v>0.79572609952687323</c:v>
                </c:pt>
                <c:pt idx="1">
                  <c:v>0.72613747947666996</c:v>
                </c:pt>
                <c:pt idx="2">
                  <c:v>0.77752857066327064</c:v>
                </c:pt>
                <c:pt idx="3">
                  <c:v>0.76545444270328467</c:v>
                </c:pt>
                <c:pt idx="4">
                  <c:v>0.82004249087250924</c:v>
                </c:pt>
                <c:pt idx="5">
                  <c:v>0.78585940995070935</c:v>
                </c:pt>
                <c:pt idx="6">
                  <c:v>0.80216114664957561</c:v>
                </c:pt>
                <c:pt idx="7">
                  <c:v>0.62990151783698034</c:v>
                </c:pt>
                <c:pt idx="8">
                  <c:v>0.64975458093631278</c:v>
                </c:pt>
                <c:pt idx="9">
                  <c:v>0.49873475460755667</c:v>
                </c:pt>
                <c:pt idx="10">
                  <c:v>9.5015201168713231E-2</c:v>
                </c:pt>
                <c:pt idx="11">
                  <c:v>0.7796389204699935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8-47A9-9786-4A5926C6E14A}"/>
            </c:ext>
          </c:extLst>
        </c:ser>
        <c:ser>
          <c:idx val="1"/>
          <c:order val="1"/>
          <c:tx>
            <c:strRef>
              <c:f>WORKINGS!$Y$242</c:f>
              <c:strCache>
                <c:ptCount val="1"/>
                <c:pt idx="0">
                  <c:v>Gross Profit Margin - Petstagram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WORKINGS!$W$243:$W$254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WORKINGS!$Y$243:$Y$254</c:f>
              <c:numCache>
                <c:formatCode>0%</c:formatCode>
                <c:ptCount val="12"/>
                <c:pt idx="0">
                  <c:v>0.71775809305482918</c:v>
                </c:pt>
                <c:pt idx="1">
                  <c:v>0.709918575778964</c:v>
                </c:pt>
                <c:pt idx="2">
                  <c:v>0.71288151067583494</c:v>
                </c:pt>
                <c:pt idx="3">
                  <c:v>0.48369473915986394</c:v>
                </c:pt>
                <c:pt idx="4">
                  <c:v>0.7564003374326207</c:v>
                </c:pt>
                <c:pt idx="5">
                  <c:v>0.7147920318815193</c:v>
                </c:pt>
                <c:pt idx="6">
                  <c:v>0.694730235086502</c:v>
                </c:pt>
                <c:pt idx="7">
                  <c:v>0.73588116803228376</c:v>
                </c:pt>
                <c:pt idx="8">
                  <c:v>0.80071647085713382</c:v>
                </c:pt>
                <c:pt idx="9">
                  <c:v>0.84953450894723459</c:v>
                </c:pt>
                <c:pt idx="10">
                  <c:v>0.70441876211856291</c:v>
                </c:pt>
                <c:pt idx="11">
                  <c:v>0.73605500879850339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8-47A9-9786-4A5926C6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428575"/>
        <c:axId val="1438422335"/>
      </c:lineChart>
      <c:catAx>
        <c:axId val="14384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22335"/>
        <c:crosses val="autoZero"/>
        <c:auto val="1"/>
        <c:lblAlgn val="ctr"/>
        <c:lblOffset val="100"/>
        <c:noMultiLvlLbl val="0"/>
      </c:catAx>
      <c:valAx>
        <c:axId val="14384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 BY TYPE OF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WORKINGS!$X$261</c:f>
              <c:strCache>
                <c:ptCount val="1"/>
                <c:pt idx="0">
                  <c:v>Community 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WORKINGS!$W$262:$W$273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WORKINGS!$X$262:$X$273</c:f>
              <c:numCache>
                <c:formatCode>_(* #,##0.00_);_(* \(#,##0.00\);_(* "-"??_);_(@_)</c:formatCode>
                <c:ptCount val="12"/>
                <c:pt idx="0">
                  <c:v>35658.259999999995</c:v>
                </c:pt>
                <c:pt idx="2">
                  <c:v>84364.63</c:v>
                </c:pt>
                <c:pt idx="3">
                  <c:v>18882.27</c:v>
                </c:pt>
                <c:pt idx="4">
                  <c:v>15981.42</c:v>
                </c:pt>
                <c:pt idx="5">
                  <c:v>25163.11</c:v>
                </c:pt>
                <c:pt idx="6">
                  <c:v>18994.98</c:v>
                </c:pt>
                <c:pt idx="7">
                  <c:v>16848.72</c:v>
                </c:pt>
                <c:pt idx="8">
                  <c:v>121002.38</c:v>
                </c:pt>
                <c:pt idx="9">
                  <c:v>21254.79</c:v>
                </c:pt>
                <c:pt idx="10">
                  <c:v>38157.64</c:v>
                </c:pt>
                <c:pt idx="11">
                  <c:v>71491.259999999995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727-AED3-B37FDDB14C12}"/>
            </c:ext>
          </c:extLst>
        </c:ser>
        <c:ser>
          <c:idx val="1"/>
          <c:order val="1"/>
          <c:tx>
            <c:strRef>
              <c:f>WORKINGS!$Y$261</c:f>
              <c:strCache>
                <c:ptCount val="1"/>
                <c:pt idx="0">
                  <c:v>Individual reseller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WORKINGS!$W$262:$W$273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WORKINGS!$Y$262:$Y$273</c:f>
              <c:numCache>
                <c:formatCode>_(* #,##0.00_);_(* \(#,##0.00\);_(* "-"??_);_(@_)</c:formatCode>
                <c:ptCount val="12"/>
                <c:pt idx="0">
                  <c:v>32093.870000000003</c:v>
                </c:pt>
                <c:pt idx="2">
                  <c:v>107500.88</c:v>
                </c:pt>
                <c:pt idx="5">
                  <c:v>71519.740000000005</c:v>
                </c:pt>
                <c:pt idx="6">
                  <c:v>67686.36</c:v>
                </c:pt>
                <c:pt idx="7">
                  <c:v>14689.48</c:v>
                </c:pt>
                <c:pt idx="8">
                  <c:v>98846.36</c:v>
                </c:pt>
                <c:pt idx="9">
                  <c:v>15429.48</c:v>
                </c:pt>
                <c:pt idx="11">
                  <c:v>58287.42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1-4727-AED3-B37FDDB14C12}"/>
            </c:ext>
          </c:extLst>
        </c:ser>
        <c:ser>
          <c:idx val="2"/>
          <c:order val="2"/>
          <c:tx>
            <c:strRef>
              <c:f>WORKINGS!$Z$261</c:f>
              <c:strCache>
                <c:ptCount val="1"/>
                <c:pt idx="0">
                  <c:v>Online pet shop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WORKINGS!$W$262:$W$273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WORKINGS!$Z$262:$Z$273</c:f>
              <c:numCache>
                <c:formatCode>_(* #,##0.00_);_(* \(#,##0.00\);_(* "-"??_);_(@_)</c:formatCode>
                <c:ptCount val="12"/>
                <c:pt idx="0">
                  <c:v>144390.41999999998</c:v>
                </c:pt>
                <c:pt idx="1">
                  <c:v>82554.86</c:v>
                </c:pt>
                <c:pt idx="2">
                  <c:v>139123.48000000001</c:v>
                </c:pt>
                <c:pt idx="3">
                  <c:v>126070.62</c:v>
                </c:pt>
                <c:pt idx="4">
                  <c:v>77795.739999999991</c:v>
                </c:pt>
                <c:pt idx="5">
                  <c:v>156789.03000000003</c:v>
                </c:pt>
                <c:pt idx="6">
                  <c:v>71292.34</c:v>
                </c:pt>
                <c:pt idx="7">
                  <c:v>137292.09</c:v>
                </c:pt>
                <c:pt idx="8">
                  <c:v>197347.84</c:v>
                </c:pt>
                <c:pt idx="9">
                  <c:v>148018.79</c:v>
                </c:pt>
                <c:pt idx="10">
                  <c:v>70224.08</c:v>
                </c:pt>
                <c:pt idx="11">
                  <c:v>344877.6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1-4727-AED3-B37FDDB14C12}"/>
            </c:ext>
          </c:extLst>
        </c:ser>
        <c:ser>
          <c:idx val="3"/>
          <c:order val="3"/>
          <c:tx>
            <c:strRef>
              <c:f>WORKINGS!$AA$261</c:f>
              <c:strCache>
                <c:ptCount val="1"/>
                <c:pt idx="0">
                  <c:v>Physical pet shop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WORKINGS!$W$262:$W$273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WORKINGS!$AA$262:$AA$273</c:f>
              <c:numCache>
                <c:formatCode>_(* #,##0.00_);_(* \(#,##0.00\);_(* "-"??_);_(@_)</c:formatCode>
                <c:ptCount val="12"/>
                <c:pt idx="0">
                  <c:v>140606.17000000001</c:v>
                </c:pt>
                <c:pt idx="1">
                  <c:v>138589.35</c:v>
                </c:pt>
                <c:pt idx="2">
                  <c:v>353747.72</c:v>
                </c:pt>
                <c:pt idx="3">
                  <c:v>117636.48</c:v>
                </c:pt>
                <c:pt idx="4">
                  <c:v>209320.25</c:v>
                </c:pt>
                <c:pt idx="5">
                  <c:v>450283.28999999986</c:v>
                </c:pt>
                <c:pt idx="6">
                  <c:v>93863.84</c:v>
                </c:pt>
                <c:pt idx="7">
                  <c:v>48140.21</c:v>
                </c:pt>
                <c:pt idx="8">
                  <c:v>333439.37</c:v>
                </c:pt>
                <c:pt idx="9">
                  <c:v>101222.75</c:v>
                </c:pt>
                <c:pt idx="10">
                  <c:v>78948.580000000016</c:v>
                </c:pt>
                <c:pt idx="11">
                  <c:v>394847.0400000001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1-4727-AED3-B37FDDB14C12}"/>
            </c:ext>
          </c:extLst>
        </c:ser>
        <c:ser>
          <c:idx val="4"/>
          <c:order val="4"/>
          <c:tx>
            <c:strRef>
              <c:f>WORKINGS!$AB$261</c:f>
              <c:strCache>
                <c:ptCount val="1"/>
                <c:pt idx="0">
                  <c:v>Vet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WORKINGS!$W$262:$W$273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WORKINGS!$AB$262:$AB$273</c:f>
              <c:numCache>
                <c:formatCode>_(* #,##0.00_);_(* \(#,##0.00\);_(* "-"??_);_(@_)</c:formatCode>
                <c:ptCount val="12"/>
                <c:pt idx="0">
                  <c:v>40788</c:v>
                </c:pt>
                <c:pt idx="1">
                  <c:v>49527.539999999994</c:v>
                </c:pt>
                <c:pt idx="2">
                  <c:v>173462.18999999997</c:v>
                </c:pt>
                <c:pt idx="3">
                  <c:v>31295.95</c:v>
                </c:pt>
                <c:pt idx="4">
                  <c:v>69494</c:v>
                </c:pt>
                <c:pt idx="5">
                  <c:v>142734.06</c:v>
                </c:pt>
                <c:pt idx="6">
                  <c:v>50123.94</c:v>
                </c:pt>
                <c:pt idx="7">
                  <c:v>69292.33</c:v>
                </c:pt>
                <c:pt idx="8">
                  <c:v>143987.82999999999</c:v>
                </c:pt>
                <c:pt idx="9">
                  <c:v>83403.87</c:v>
                </c:pt>
                <c:pt idx="10">
                  <c:v>63284.790000000008</c:v>
                </c:pt>
                <c:pt idx="11">
                  <c:v>266174.14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1-4727-AED3-B37FDDB1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063903"/>
        <c:axId val="1483070559"/>
      </c:barChart>
      <c:catAx>
        <c:axId val="14830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70559"/>
        <c:crosses val="autoZero"/>
        <c:auto val="1"/>
        <c:lblAlgn val="ctr"/>
        <c:lblOffset val="100"/>
        <c:noMultiLvlLbl val="0"/>
      </c:catAx>
      <c:valAx>
        <c:axId val="14830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1085849</xdr:colOff>
      <xdr:row>5</xdr:row>
      <xdr:rowOff>133349</xdr:rowOff>
    </xdr:from>
    <xdr:to>
      <xdr:col>12</xdr:col>
      <xdr:colOff>409575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5</xdr:col>
      <xdr:colOff>295275</xdr:colOff>
      <xdr:row>117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2B0E58-9345-4AD6-843E-23AD6701D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1724026</xdr:colOff>
      <xdr:row>65</xdr:row>
      <xdr:rowOff>47625</xdr:rowOff>
    </xdr:from>
    <xdr:to>
      <xdr:col>5</xdr:col>
      <xdr:colOff>876301</xdr:colOff>
      <xdr:row>79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AD9E14-FB96-45AB-BB30-8AD4325D1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36</xdr:row>
      <xdr:rowOff>114300</xdr:rowOff>
    </xdr:from>
    <xdr:to>
      <xdr:col>11</xdr:col>
      <xdr:colOff>923925</xdr:colOff>
      <xdr:row>54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F373B8-EA91-4130-95EF-68B1D4AD2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1343025</xdr:colOff>
      <xdr:row>82</xdr:row>
      <xdr:rowOff>0</xdr:rowOff>
    </xdr:from>
    <xdr:to>
      <xdr:col>5</xdr:col>
      <xdr:colOff>476250</xdr:colOff>
      <xdr:row>97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DBC897-9D95-47DE-B21D-419D29FF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295275</xdr:colOff>
      <xdr:row>136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ECF63-E004-430F-A4E0-CFCAECB3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5</xdr:col>
      <xdr:colOff>295275</xdr:colOff>
      <xdr:row>154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88DC51-7855-4DCD-A021-7E9324FB5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Roaming/Microsoft/Excel/task-data-module-NDUNAGA%20CHITURU%20(version%201).xlsb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5.006538425929" createdVersion="4" refreshedVersion="4" minRefreshableVersion="3" recordCount="500" xr:uid="{00000000-000A-0000-FFFF-FFFF00000000}">
  <cacheSource type="worksheet">
    <worksheetSource ref="A1:G501" sheet="WORKINGS"/>
  </cacheSource>
  <cacheFields count="7">
    <cacheField name="Month" numFmtId="17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</cacheField>
    <cacheField name="Store Name" numFmtId="0">
      <sharedItems count="17">
        <s v="Concord Park Puppies"/>
        <s v="Puppy Park"/>
        <s v="Petstagram"/>
        <s v="PetSmart"/>
        <s v="Wolfpack"/>
        <s v="PetShop"/>
        <s v="Happy Pups"/>
        <s v="Dr. Paws"/>
        <s v="Doggo"/>
        <s v="Concord Vet"/>
        <s v="Bill's Pet Goods"/>
        <s v="Sydney Vets"/>
        <s v="Waggy Tails"/>
        <s v="Pet Star"/>
        <s v="Dr. Louis the Vet"/>
        <s v="Bay Vet"/>
        <s v="Dogs of Sydney"/>
      </sharedItems>
    </cacheField>
    <cacheField name="Type of Store" numFmtId="0">
      <sharedItems count="5">
        <s v="Community club"/>
        <s v="Online pet shop"/>
        <s v="Physical pet shop"/>
        <s v="Vet"/>
        <s v="Individual reseller"/>
      </sharedItems>
    </cacheField>
    <cacheField name="Product" numFmtId="0">
      <sharedItems count="10">
        <s v="Cuddly penguin toy"/>
        <s v="Hungry Hound Gourmet Meal Kit"/>
        <s v="Dog's Best Friend Pyjamas"/>
        <s v="Doggie Bath-time Bathrobe"/>
        <s v="Chicken-flavoured toothpaste"/>
        <s v="Good Boy Training Treats"/>
        <s v="Puppachino powder"/>
        <s v="Fleas &amp; Ticks Be Gone Parasite Prevention"/>
        <s v="Luscious Locks Shampoo"/>
        <s v="Summer Vibes Bandana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5.381699999998" createdVersion="4" refreshedVersion="4" minRefreshableVersion="3" recordCount="500" xr:uid="{00000000-000A-0000-FFFF-FFFF01000000}">
  <cacheSource type="worksheet">
    <worksheetSource ref="A1:H501" sheet="WORKINGS"/>
  </cacheSource>
  <cacheFields count="8">
    <cacheField name="Month" numFmtId="17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</cacheField>
    <cacheField name="Store Name" numFmtId="0">
      <sharedItems count="17">
        <s v="Concord Park Puppies"/>
        <s v="Puppy Park"/>
        <s v="Petstagram"/>
        <s v="PetSmart"/>
        <s v="Wolfpack"/>
        <s v="PetShop"/>
        <s v="Happy Pups"/>
        <s v="Dr. Paws"/>
        <s v="Doggo"/>
        <s v="Concord Vet"/>
        <s v="Bill's Pet Goods"/>
        <s v="Sydney Vets"/>
        <s v="Waggy Tails"/>
        <s v="Pet Star"/>
        <s v="Dr. Louis the Vet"/>
        <s v="Bay Vet"/>
        <s v="Dogs of Sydney"/>
      </sharedItems>
    </cacheField>
    <cacheField name="Type of Store" numFmtId="0">
      <sharedItems count="5">
        <s v="Community club"/>
        <s v="Online pet shop"/>
        <s v="Physical pet shop"/>
        <s v="Vet"/>
        <s v="Individual reseller"/>
      </sharedItems>
    </cacheField>
    <cacheField name="Product" numFmtId="0">
      <sharedItems count="10">
        <s v="Cuddly penguin toy"/>
        <s v="Hungry Hound Gourmet Meal Kit"/>
        <s v="Dog's Best Friend Pyjamas"/>
        <s v="Doggie Bath-time Bathrobe"/>
        <s v="Chicken-flavoured toothpaste"/>
        <s v="Good Boy Training Treats"/>
        <s v="Puppachino powder"/>
        <s v="Fleas &amp; Ticks Be Gone Parasite Prevention"/>
        <s v="Luscious Locks Shampoo"/>
        <s v="Summer Vibes Bandana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  <cacheField name="Gross Profit" numFmtId="8">
      <sharedItems containsSemiMixedTypes="0" containsString="0" containsNumber="1" minValue="481.28999999999996" maxValue="18819.14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5.770575462964" createdVersion="4" refreshedVersion="4" minRefreshableVersion="3" recordCount="139" xr:uid="{00000000-000A-0000-FFFF-FFFF02000000}">
  <cacheSource type="worksheet">
    <worksheetSource ref="A1:H140" sheet="MODULE I (C) ANSWERS" r:id="rId2"/>
  </cacheSource>
  <cacheFields count="8">
    <cacheField name="Month" numFmtId="17">
      <sharedItems containsSemiMixedTypes="0" containsNonDate="0" containsDate="1" containsString="0" minDate="2021-10-31T00:00:00" maxDate="2022-01-01T00:00:00" count="3">
        <d v="2021-10-31T00:00:00"/>
        <d v="2021-11-30T00:00:00"/>
        <d v="2021-12-31T00:00:00"/>
      </sharedItems>
    </cacheField>
    <cacheField name="Store Name" numFmtId="0">
      <sharedItems/>
    </cacheField>
    <cacheField name="Type of Store" numFmtId="0">
      <sharedItems/>
    </cacheField>
    <cacheField name="Product" numFmtId="0">
      <sharedItems count="10">
        <s v="Good Boy Training Treats"/>
        <s v="Dog's Best Friend Pyjamas"/>
        <s v="Chicken-flavoured toothpaste"/>
        <s v="Doggie Bath-time Bathrobe"/>
        <s v="Luscious Locks Shampoo"/>
        <s v="Puppachino powder"/>
        <s v="Fleas &amp; Ticks Be Gone Parasite Prevention"/>
        <s v="Hungry Hound Gourmet Meal Kit"/>
        <s v="Cuddly penguin toy"/>
        <s v="Summer Vibes Bandana"/>
      </sharedItems>
    </cacheField>
    <cacheField name="Units sold" numFmtId="0">
      <sharedItems containsSemiMixedTypes="0" containsString="0" containsNumber="1" containsInteger="1" minValue="125" maxValue="2147"/>
    </cacheField>
    <cacheField name="Revenue" numFmtId="8">
      <sharedItems containsSemiMixedTypes="0" containsString="0" containsNumber="1" minValue="5065.3999999999996" maxValue="19921.2"/>
    </cacheField>
    <cacheField name="Cost of Sales" numFmtId="8">
      <sharedItems containsSemiMixedTypes="0" containsString="0" containsNumber="1" minValue="1016.6" maxValue="4984.8900000000003"/>
    </cacheField>
    <cacheField name="Gross Profit" numFmtId="8">
      <sharedItems containsSemiMixedTypes="0" containsString="0" containsNumber="1" minValue="481.28999999999996" maxValue="18819.14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9.091973842595" createdVersion="8" refreshedVersion="8" minRefreshableVersion="3" recordCount="500" xr:uid="{4A01E551-7FB0-4E79-94B5-7B2900DC1F9A}">
  <cacheSource type="worksheet">
    <worksheetSource ref="A1:I501" sheet="WORKINGS"/>
  </cacheSource>
  <cacheFields count="10">
    <cacheField name="Month" numFmtId="17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9" base="0">
        <rangePr groupBy="days" startDate="2021-01-31T00:00:00" endDate="2022-01-01T00:00:00"/>
        <groupItems count="368">
          <s v="&lt;1/3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Store Name" numFmtId="0">
      <sharedItems count="17">
        <s v="Concord Park Puppies"/>
        <s v="Puppy Park"/>
        <s v="Petstagram"/>
        <s v="PetSmart"/>
        <s v="Wolfpack"/>
        <s v="PetShop"/>
        <s v="Happy Pups"/>
        <s v="Dr. Paws"/>
        <s v="Doggo"/>
        <s v="Concord Vet"/>
        <s v="Bill's Pet Goods"/>
        <s v="Sydney Vets"/>
        <s v="Waggy Tails"/>
        <s v="Pet Star"/>
        <s v="Dr. Louis the Vet"/>
        <s v="Bay Vet"/>
        <s v="Dogs of Sydney"/>
      </sharedItems>
    </cacheField>
    <cacheField name="Type of Store" numFmtId="0">
      <sharedItems count="5">
        <s v="Community club"/>
        <s v="Online pet shop"/>
        <s v="Physical pet shop"/>
        <s v="Vet"/>
        <s v="Individual reseller"/>
      </sharedItems>
    </cacheField>
    <cacheField name="Product" numFmtId="0">
      <sharedItems count="10">
        <s v="Cuddly penguin toy"/>
        <s v="Hungry Hound Gourmet Meal Kit"/>
        <s v="Dog's Best Friend Pyjamas"/>
        <s v="Doggie Bath-time Bathrobe"/>
        <s v="Chicken-flavoured toothpaste"/>
        <s v="Good Boy Training Treats"/>
        <s v="Puppachino powder"/>
        <s v="Fleas &amp; Ticks Be Gone Parasite Prevention"/>
        <s v="Luscious Locks Shampoo"/>
        <s v="Summer Vibes Bandana"/>
      </sharedItems>
    </cacheField>
    <cacheField name="Units sold" numFmtId="0">
      <sharedItems containsSemiMixedTypes="0" containsString="0" containsNumber="1" containsInteger="1" minValue="103" maxValue="2208"/>
    </cacheField>
    <cacheField name="Revenue" numFmtId="8">
      <sharedItems containsSemiMixedTypes="0" containsString="0" containsNumber="1" minValue="5009.1499999999996" maxValue="19921.2"/>
    </cacheField>
    <cacheField name="Cost of Sales" numFmtId="8">
      <sharedItems containsSemiMixedTypes="0" containsString="0" containsNumber="1" minValue="1005.07" maxValue="4984.8900000000003"/>
    </cacheField>
    <cacheField name="Gross Profit" numFmtId="8">
      <sharedItems containsSemiMixedTypes="0" containsString="0" containsNumber="1" minValue="481.28999999999996" maxValue="18819.140000000003"/>
    </cacheField>
    <cacheField name="Gross Margin (%)" numFmtId="2">
      <sharedItems containsSemiMixedTypes="0" containsString="0" containsNumber="1" minValue="9.5015201168713231E-2" maxValue="0.94874907616252291" count="500">
        <n v="0.75972641911790995"/>
        <n v="0.92949157141818117"/>
        <n v="0.27723095949261295"/>
        <n v="0.61454749001588194"/>
        <n v="0.93707291914222279"/>
        <n v="0.54735291070462422"/>
        <n v="0.81652637429967223"/>
        <n v="0.87850589585903283"/>
        <n v="0.58829702186216049"/>
        <n v="0.56794723570649253"/>
        <n v="0.74460969660331089"/>
        <n v="0.75964581746067683"/>
        <n v="0.52486142670814739"/>
        <n v="0.89296845634210786"/>
        <n v="0.73719337179895428"/>
        <n v="0.76512065267187013"/>
        <n v="0.78086310246307256"/>
        <n v="0.75994966271280451"/>
        <n v="0.88868204618311153"/>
        <n v="0.63505887484431911"/>
        <n v="0.75562753553985618"/>
        <n v="0.89626739982338721"/>
        <n v="0.83772414320947597"/>
        <n v="0.70673629833525009"/>
        <n v="0.7095157346291957"/>
        <n v="0.68979679923386628"/>
        <n v="0.51863749841845885"/>
        <n v="0.8162010176807365"/>
        <n v="0.86772724720915473"/>
        <n v="0.55776653844264246"/>
        <n v="0.73298924962329248"/>
        <n v="0.67072953690356618"/>
        <n v="0.44123522999616388"/>
        <n v="0.81689957581908557"/>
        <n v="0.64737894472945623"/>
        <n v="0.77647100012380532"/>
        <n v="0.87372161191824027"/>
        <n v="0.79829897971490893"/>
        <n v="0.72454305098568295"/>
        <n v="0.72859406832646323"/>
        <n v="0.87497244169330379"/>
        <n v="0.39427779578122696"/>
        <n v="0.74358309938728873"/>
        <n v="0.85871606349424623"/>
        <n v="0.8718672067135117"/>
        <n v="0.5941853311839228"/>
        <n v="0.78701154665734097"/>
        <n v="0.80609669735802314"/>
        <n v="0.7208069336588403"/>
        <n v="0.44946918563239829"/>
        <n v="0.51185153175518072"/>
        <n v="0.65577509756671448"/>
        <n v="0.61262064129381699"/>
        <n v="0.86767379919831822"/>
        <n v="0.6578814002962764"/>
        <n v="0.51018028363297663"/>
        <n v="0.84738534432055024"/>
        <n v="0.88844797918648344"/>
        <n v="0.79804641943944066"/>
        <n v="0.55275689085299273"/>
        <n v="0.88214574446702543"/>
        <n v="0.81595159406108653"/>
        <n v="0.74367150825647543"/>
        <n v="0.45910486327592548"/>
        <n v="0.86995902884512277"/>
        <n v="0.56780874004333037"/>
        <n v="0.75363486256700385"/>
        <n v="0.7584029780329048"/>
        <n v="0.90454851932318026"/>
        <n v="0.55590007046372503"/>
        <n v="0.94584729759358366"/>
        <n v="0.48443469282395457"/>
        <n v="0.71781631596540485"/>
        <n v="0.57880855495496208"/>
        <n v="0.80806436862928743"/>
        <n v="0.8962785575144061"/>
        <n v="0.68220443653969665"/>
        <n v="0.7941872281074619"/>
        <n v="0.84369586280634268"/>
        <n v="0.90412785934431772"/>
        <n v="0.85346407952876668"/>
        <n v="0.49207578898383958"/>
        <n v="0.38269951451787076"/>
        <n v="0.67532256937163626"/>
        <n v="0.85242990590620549"/>
        <n v="0.80987135270418753"/>
        <n v="0.82522427011656796"/>
        <n v="0.88759349134643861"/>
        <n v="0.80546295400127077"/>
        <n v="0.77076704714116406"/>
        <n v="0.73275695015549824"/>
        <n v="0.66250490506003512"/>
        <n v="0.75324381300806331"/>
        <n v="0.67983278428927174"/>
        <n v="0.84328557143367322"/>
        <n v="0.87178806448686996"/>
        <n v="0.83537141973690399"/>
        <n v="0.85498477245858051"/>
        <n v="0.43640335439861766"/>
        <n v="0.79431671983826324"/>
        <n v="0.75996687726047529"/>
        <n v="0.93560128163007195"/>
        <n v="0.60407780581662029"/>
        <n v="0.46120900323111041"/>
        <n v="0.3686203446477419"/>
        <n v="0.4234778208804183"/>
        <n v="0.5285952993870271"/>
        <n v="0.85960474713557022"/>
        <n v="0.53664442182842731"/>
        <n v="0.81813288644933146"/>
        <n v="0.86328607907909938"/>
        <n v="0.90616129644916066"/>
        <n v="0.93804173862629581"/>
        <n v="0.67332886570285055"/>
        <n v="0.44754519279685273"/>
        <n v="0.83850786441333358"/>
        <n v="0.81727685069199263"/>
        <n v="0.70398433602289878"/>
        <n v="0.5617071492684883"/>
        <n v="0.66652706273814966"/>
        <n v="0.62738314726455735"/>
        <n v="0.67415924875069533"/>
        <n v="0.45659391561991408"/>
        <n v="0.56839419012891712"/>
        <n v="0.75542929954925975"/>
        <n v="0.63917795264693555"/>
        <n v="0.40875268410624832"/>
        <n v="0.77742558721889454"/>
        <n v="0.47739274764223671"/>
        <n v="0.68841918071407338"/>
        <n v="0.72957048007380643"/>
        <n v="0.94214750101584721"/>
        <n v="0.87460659267848273"/>
        <n v="0.68385649743745425"/>
        <n v="0.70627544257147423"/>
        <n v="0.64229417232368624"/>
        <n v="0.4585123350616781"/>
        <n v="0.87234539433048819"/>
        <n v="0.93025366713339108"/>
        <n v="0.81792704425258778"/>
        <n v="0.7938114186328542"/>
        <n v="0.67596286060474042"/>
        <n v="0.70045825355238767"/>
        <n v="0.9039375383029018"/>
        <n v="0.89304322715916085"/>
        <n v="0.55397749924253292"/>
        <n v="0.91688790441906742"/>
        <n v="0.73007483932729367"/>
        <n v="0.77580143860373962"/>
        <n v="0.89426983794983628"/>
        <n v="0.89298256790468011"/>
        <n v="0.80905107372114693"/>
        <n v="0.86419050664745811"/>
        <n v="0.93033077451837776"/>
        <n v="0.81242139493369869"/>
        <n v="0.35439914400619854"/>
        <n v="0.34743016770306928"/>
        <n v="0.31770683454825044"/>
        <n v="0.55552396504407342"/>
        <n v="0.74444209353170909"/>
        <n v="0.94017564525473474"/>
        <n v="0.85710291172709296"/>
        <n v="0.76177066640912328"/>
        <n v="0.45203858165868893"/>
        <n v="0.36947836962919367"/>
        <n v="0.74813844325093493"/>
        <n v="0.8707399246971087"/>
        <n v="0.52820385651169699"/>
        <n v="0.51521865563470826"/>
        <n v="0.87314022895335353"/>
        <n v="0.4637350565319564"/>
        <n v="0.76676053263342647"/>
        <n v="0.69685068425244656"/>
        <n v="0.74168937585912442"/>
        <n v="0.8956068207904615"/>
        <n v="0.47201338748594041"/>
        <n v="0.86213114194111928"/>
        <n v="0.80813831688170856"/>
        <n v="0.63096205795173688"/>
        <n v="0.40967545500077474"/>
        <n v="0.84274832413709821"/>
        <n v="0.79983958341632622"/>
        <n v="0.82537736361219949"/>
        <n v="0.71100165827638151"/>
        <n v="0.85620648991488735"/>
        <n v="0.88979492496296553"/>
        <n v="0.72831625560111568"/>
        <n v="0.74568154975949963"/>
        <n v="0.87519011960974469"/>
        <n v="0.84360532717319314"/>
        <n v="0.71352547088090268"/>
        <n v="0.79681971613323022"/>
        <n v="0.86972884460305744"/>
        <n v="0.92638300421092645"/>
        <n v="0.75553255160780952"/>
        <n v="0.68664268807391782"/>
        <n v="0.70377804262928534"/>
        <n v="0.77822837177179827"/>
        <n v="0.54785899604073329"/>
        <n v="0.88161633448074661"/>
        <n v="0.93902927109856127"/>
        <n v="0.77202789935915783"/>
        <n v="0.92722532191480378"/>
        <n v="0.45669370419412048"/>
        <n v="0.8514886085114034"/>
        <n v="0.72563536774535364"/>
        <n v="0.90953209950000369"/>
        <n v="0.75596848830320407"/>
        <n v="0.88868416578954024"/>
        <n v="0.82383505039506366"/>
        <n v="0.62862668255198284"/>
        <n v="0.25964038595775774"/>
        <n v="0.89905145104687911"/>
        <n v="0.8466706236099063"/>
        <n v="0.63088712170944916"/>
        <n v="0.64068557784351965"/>
        <n v="0.79185648722683255"/>
        <n v="0.94801956778016172"/>
        <n v="0.5703066201351894"/>
        <n v="0.28848275540568885"/>
        <n v="0.60676289948522999"/>
        <n v="0.69319237738030615"/>
        <n v="0.31989062675892044"/>
        <n v="0.76259078615066722"/>
        <n v="0.9177064558328526"/>
        <n v="0.64648063129220745"/>
        <n v="0.41400436866528861"/>
        <n v="0.66370601981461275"/>
        <n v="0.47171681226980766"/>
        <n v="0.83902395704997346"/>
        <n v="0.64393234677527944"/>
        <n v="0.59766366065166221"/>
        <n v="0.81274211400110674"/>
        <n v="0.51533808972778727"/>
        <n v="0.79064416852742458"/>
        <n v="0.63328397945450432"/>
        <n v="0.59687473300487004"/>
        <n v="0.35094795408676138"/>
        <n v="0.76142461969073916"/>
        <n v="0.38670968985873799"/>
        <n v="0.7631161717299727"/>
        <n v="0.81371020647136427"/>
        <n v="0.84990599390269572"/>
        <n v="0.74220276647577599"/>
        <n v="0.47331340615910655"/>
        <n v="0.80081721494084956"/>
        <n v="0.78360812514072298"/>
        <n v="0.7690718671745449"/>
        <n v="0.64578803998857814"/>
        <n v="0.8011687471769392"/>
        <n v="0.68310882048172594"/>
        <n v="0.694730235086502"/>
        <n v="0.58978786214134726"/>
        <n v="0.48120225322846855"/>
        <n v="0.80331917341028791"/>
        <n v="0.8680658791091318"/>
        <n v="0.68951189315971673"/>
        <n v="0.72242218275611769"/>
        <n v="0.87918773405794715"/>
        <n v="0.93081101528376331"/>
        <n v="0.74791591326272455"/>
        <n v="0.92345308349783473"/>
        <n v="0.85197949591709299"/>
        <n v="0.6343337404898991"/>
        <n v="0.77008323890232877"/>
        <n v="0.86339748709951447"/>
        <n v="0.84309170107049336"/>
        <n v="0.60441496139719664"/>
        <n v="0.70726203533562193"/>
        <n v="0.84247917410111883"/>
        <n v="0.77345820528097398"/>
        <n v="0.42862617227349853"/>
        <n v="0.89757015038069943"/>
        <n v="0.58859487138536482"/>
        <n v="0.87691560846651717"/>
        <n v="0.8300667110040556"/>
        <n v="0.67355954221880776"/>
        <n v="0.63860134593179141"/>
        <n v="0.39182343152581478"/>
        <n v="0.42538084553613603"/>
        <n v="0.58432311131589276"/>
        <n v="0.673335916192216"/>
        <n v="0.58926641478424746"/>
        <n v="0.92282861826520779"/>
        <n v="0.9445396393169504"/>
        <n v="0.39277980771389981"/>
        <n v="0.67969711600337612"/>
        <n v="0.72376466513389492"/>
        <n v="0.68018832003988661"/>
        <n v="0.79060038880111694"/>
        <n v="0.89876804901381402"/>
        <n v="0.85356458900772936"/>
        <n v="0.76941264284978894"/>
        <n v="0.74746428132122189"/>
        <n v="0.66731322076463007"/>
        <n v="0.51859682187450129"/>
        <n v="0.39220427295119337"/>
        <n v="0.92088256541312197"/>
        <n v="0.76749574591794822"/>
        <n v="0.77406781920522738"/>
        <n v="0.48690506715185061"/>
        <n v="0.81605678036537321"/>
        <n v="0.83641162751009734"/>
        <n v="0.52196064300442424"/>
        <n v="0.78342366097529004"/>
        <n v="0.43038321729198825"/>
        <n v="0.75141064257613965"/>
        <n v="0.85983345970995417"/>
        <n v="0.79573581606631461"/>
        <n v="0.24509528699811309"/>
        <n v="0.71499843298107479"/>
        <n v="0.90303266748259348"/>
        <n v="0.83965822715420635"/>
        <n v="0.73165526261984049"/>
        <n v="0.17616259953395944"/>
        <n v="0.7105191269374862"/>
        <n v="0.82452633905931005"/>
        <n v="0.81170505938949333"/>
        <n v="0.69618164610501099"/>
        <n v="0.85364567302000705"/>
        <n v="0.87714203232488253"/>
        <n v="0.74603507796142443"/>
        <n v="0.8361872345174407"/>
        <n v="0.69595948816111952"/>
        <n v="0.80912067168603197"/>
        <n v="0.69748310966670424"/>
        <n v="0.78837967160223321"/>
        <n v="0.74130660983105867"/>
        <n v="0.30674829604831183"/>
        <n v="0.86118987423796012"/>
        <n v="0.8917249454438505"/>
        <n v="0.82787903893951942"/>
        <n v="0.66654147605443925"/>
        <n v="0.91319911003893572"/>
        <n v="0.46194962781127824"/>
        <n v="0.8988867617488806"/>
        <n v="0.69531335671578143"/>
        <n v="0.56422501221841692"/>
        <n v="0.81460138340333943"/>
        <n v="0.9258963588620418"/>
        <n v="0.810236891261362"/>
        <n v="0.91479459997731072"/>
        <n v="0.51548192659196235"/>
        <n v="0.70828987017139844"/>
        <n v="0.6072000924772879"/>
        <n v="0.83468173464518158"/>
        <n v="0.61807725445822537"/>
        <n v="0.46732485064783919"/>
        <n v="0.86789584848820911"/>
        <n v="0.86125909260468148"/>
        <n v="0.91105673483051797"/>
        <n v="0.67015717607061887"/>
        <n v="0.86196596712320905"/>
        <n v="0.91732165926335707"/>
        <n v="0.87915528303519552"/>
        <n v="0.64839804996984829"/>
        <n v="0.89565737155331482"/>
        <n v="0.91999051701075962"/>
        <n v="0.60715376708799174"/>
        <n v="0.75309954130706191"/>
        <n v="0.76577963481275502"/>
        <n v="0.82676620739760498"/>
        <n v="0.54300074621309835"/>
        <n v="0.62018423303211712"/>
        <n v="0.80681797227941854"/>
        <n v="0.84348005105612056"/>
        <n v="0.68418830183911628"/>
        <n v="0.74132283751300199"/>
        <n v="0.89088548792436228"/>
        <n v="0.16692992385744204"/>
        <n v="0.58769583233352185"/>
        <n v="0.7510745009216715"/>
        <n v="0.71101189524509956"/>
        <n v="0.74967684889854269"/>
        <n v="0.87728973024066947"/>
        <n v="0.74264610571261125"/>
        <n v="0.8878634521319998"/>
        <n v="0.73753803205775481"/>
        <n v="0.50993987686158337"/>
        <n v="0.71473271273450645"/>
        <n v="0.70533563275891575"/>
        <n v="0.85200611195870124"/>
        <n v="0.50554979775176501"/>
        <n v="0.49873475460755667"/>
        <n v="0.90401359113998747"/>
        <n v="0.92661929288609324"/>
        <n v="0.83292177053340488"/>
        <n v="0.6737894709730593"/>
        <n v="0.85358263676847745"/>
        <n v="0.85728810658720611"/>
        <n v="0.7280759192695998"/>
        <n v="0.82319305259548281"/>
        <n v="0.85365095742174479"/>
        <n v="0.59543623428940984"/>
        <n v="0.71315818580850976"/>
        <n v="0.77114865109610953"/>
        <n v="0.77248747448128896"/>
        <n v="0.81262139483138829"/>
        <n v="0.75278283431283255"/>
        <n v="0.18678566884072384"/>
        <n v="0.92599657875702479"/>
        <n v="9.5015201168713231E-2"/>
        <n v="0.83299023930882943"/>
        <n v="0.53495598083824658"/>
        <n v="0.73476988651645392"/>
        <n v="0.64107594711144378"/>
        <n v="0.76741052988029779"/>
        <n v="0.66452303962824111"/>
        <n v="0.75105026177501122"/>
        <n v="0.38307529333699358"/>
        <n v="0.88647914545519846"/>
        <n v="0.8216943148976027"/>
        <n v="0.86210495448988123"/>
        <n v="0.6174435159510181"/>
        <n v="0.50036235923737316"/>
        <n v="0.61871230630616003"/>
        <n v="0.73182679035726894"/>
        <n v="0.86810238490541969"/>
        <n v="0.73496198082511188"/>
        <n v="0.86553358320267271"/>
        <n v="0.36357336982542648"/>
        <n v="0.65656705878092503"/>
        <n v="0.67563141955114936"/>
        <n v="0.58637637433430689"/>
        <n v="0.3031572009352565"/>
        <n v="0.75266044761722317"/>
        <n v="0.73532093933113873"/>
        <n v="0.77313713487696978"/>
        <n v="0.75172954020970306"/>
        <n v="0.85758709183939796"/>
        <n v="0.70178363786899189"/>
        <n v="0.51234824765175235"/>
        <n v="0.85819081875619696"/>
        <n v="0.85858884938971614"/>
        <n v="0.3456276236833295"/>
        <n v="0.80289437992767443"/>
        <n v="0.74659444472250969"/>
        <n v="0.75266225382408991"/>
        <n v="0.76795688416716157"/>
        <n v="0.76319166483004763"/>
        <n v="0.71551500262199796"/>
        <n v="0.79521251538156279"/>
        <n v="0.78166469737622257"/>
        <n v="0.71551201071814252"/>
        <n v="0.89296695659787306"/>
        <n v="0.82075549431284267"/>
        <n v="0.77823569199276554"/>
        <n v="0.85358215580039398"/>
        <n v="0.88221166309784682"/>
        <n v="0.52519788101364606"/>
        <n v="0.92578055760852562"/>
        <n v="0.77724726424492541"/>
        <n v="0.82975376179896587"/>
        <n v="0.30477275645140572"/>
        <n v="0.79016067324925787"/>
        <n v="0.70761295619616715"/>
        <n v="0.71087543407775033"/>
        <n v="0.75897417557420177"/>
        <n v="0.89671882134769687"/>
        <n v="0.65516519732426337"/>
        <n v="0.86290420972047366"/>
        <n v="0.73544705209782024"/>
        <n v="0.63348981754490008"/>
        <n v="0.4952315878699588"/>
        <n v="0.85363700785377794"/>
        <n v="0.66419984035771973"/>
        <n v="0.89000778514222312"/>
        <n v="0.81257531634784985"/>
        <n v="0.9094814851357611"/>
        <n v="0.60914449538008941"/>
        <n v="0.76947694912491182"/>
        <n v="0.65138334693149069"/>
        <n v="0.66435358533877742"/>
        <n v="0.92989237244879752"/>
        <n v="0.29699056676125463"/>
        <n v="0.632458483487082"/>
        <n v="0.9201780152249468"/>
        <n v="0.44339322157864308"/>
        <n v="0.77846799429855762"/>
        <n v="0.79094041609020682"/>
        <n v="0.76388654411856505"/>
        <n v="0.88250888669833027"/>
        <n v="0.85175156758834614"/>
        <n v="0.84423251401323229"/>
        <n v="0.84674086214045874"/>
        <n v="0.73653192241311272"/>
        <n v="0.73708548425290088"/>
        <n v="0.8937455556650632"/>
        <n v="0.70718784729567474"/>
        <n v="0.46547457221982108"/>
        <n v="0.8978272886035793"/>
        <n v="0.77198612533381517"/>
        <n v="0.94874907616252291"/>
        <n v="0.61867038351072812"/>
        <n v="0.90805443967546506"/>
        <n v="0.91522650664843641"/>
        <n v="0.63122098138015381"/>
        <n v="0.91208762950275291"/>
        <n v="0.62800991692683295"/>
        <n v="0.7330423216473223"/>
      </sharedItems>
    </cacheField>
    <cacheField name="Months" numFmtId="0" databaseField="0">
      <fieldGroup base="0">
        <rangePr groupBy="months" startDate="2021-01-31T00:00:00" endDate="2022-01-01T00:00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n v="919"/>
    <n v="19296.669999999998"/>
    <n v="4636.4799999999996"/>
  </r>
  <r>
    <x v="0"/>
    <x v="1"/>
    <x v="0"/>
    <x v="0"/>
    <n v="780"/>
    <n v="16361.59"/>
    <n v="1153.6300000000001"/>
  </r>
  <r>
    <x v="0"/>
    <x v="2"/>
    <x v="1"/>
    <x v="1"/>
    <n v="217"/>
    <n v="6484.99"/>
    <n v="4687.1499999999996"/>
  </r>
  <r>
    <x v="0"/>
    <x v="2"/>
    <x v="1"/>
    <x v="2"/>
    <n v="304"/>
    <n v="12737.73"/>
    <n v="4909.79"/>
  </r>
  <r>
    <x v="0"/>
    <x v="2"/>
    <x v="1"/>
    <x v="2"/>
    <n v="471"/>
    <n v="19776.7"/>
    <n v="1244.49"/>
  </r>
  <r>
    <x v="0"/>
    <x v="3"/>
    <x v="2"/>
    <x v="2"/>
    <n v="134"/>
    <n v="6949.52"/>
    <n v="3145.68"/>
  </r>
  <r>
    <x v="0"/>
    <x v="4"/>
    <x v="1"/>
    <x v="3"/>
    <n v="591"/>
    <n v="16533.330000000002"/>
    <n v="3033.43"/>
  </r>
  <r>
    <x v="0"/>
    <x v="4"/>
    <x v="1"/>
    <x v="4"/>
    <n v="2208"/>
    <n v="19869.03"/>
    <n v="2413.9699999999998"/>
  </r>
  <r>
    <x v="0"/>
    <x v="5"/>
    <x v="2"/>
    <x v="5"/>
    <n v="416"/>
    <n v="6642.07"/>
    <n v="2734.56"/>
  </r>
  <r>
    <x v="0"/>
    <x v="6"/>
    <x v="2"/>
    <x v="6"/>
    <n v="448"/>
    <n v="10751.21"/>
    <n v="4645.09"/>
  </r>
  <r>
    <x v="0"/>
    <x v="4"/>
    <x v="1"/>
    <x v="5"/>
    <n v="1184"/>
    <n v="16574.669999999998"/>
    <n v="4233.01"/>
  </r>
  <r>
    <x v="0"/>
    <x v="5"/>
    <x v="2"/>
    <x v="7"/>
    <n v="294"/>
    <n v="15238.47"/>
    <n v="3662.63"/>
  </r>
  <r>
    <x v="0"/>
    <x v="6"/>
    <x v="2"/>
    <x v="3"/>
    <n v="253"/>
    <n v="7582.63"/>
    <n v="3602.8"/>
  </r>
  <r>
    <x v="0"/>
    <x v="3"/>
    <x v="2"/>
    <x v="7"/>
    <n v="272"/>
    <n v="14126.77"/>
    <n v="1512.01"/>
  </r>
  <r>
    <x v="0"/>
    <x v="6"/>
    <x v="2"/>
    <x v="8"/>
    <n v="921"/>
    <n v="18402.580000000002"/>
    <n v="4836.32"/>
  </r>
  <r>
    <x v="0"/>
    <x v="3"/>
    <x v="2"/>
    <x v="3"/>
    <n v="623"/>
    <n v="18685.04"/>
    <n v="4388.7299999999996"/>
  </r>
  <r>
    <x v="0"/>
    <x v="4"/>
    <x v="1"/>
    <x v="6"/>
    <n v="804"/>
    <n v="19278.36"/>
    <n v="4224.6000000000004"/>
  </r>
  <r>
    <x v="0"/>
    <x v="7"/>
    <x v="3"/>
    <x v="7"/>
    <n v="226"/>
    <n v="15344.49"/>
    <n v="3683.45"/>
  </r>
  <r>
    <x v="0"/>
    <x v="8"/>
    <x v="4"/>
    <x v="0"/>
    <n v="855"/>
    <n v="17952.45"/>
    <n v="1998.43"/>
  </r>
  <r>
    <x v="0"/>
    <x v="3"/>
    <x v="2"/>
    <x v="3"/>
    <n v="185"/>
    <n v="5548.21"/>
    <n v="2024.77"/>
  </r>
  <r>
    <x v="0"/>
    <x v="4"/>
    <x v="1"/>
    <x v="6"/>
    <n v="444"/>
    <n v="10638.76"/>
    <n v="2599.8200000000002"/>
  </r>
  <r>
    <x v="0"/>
    <x v="5"/>
    <x v="2"/>
    <x v="4"/>
    <n v="1598"/>
    <n v="19171.89"/>
    <n v="1988.75"/>
  </r>
  <r>
    <x v="0"/>
    <x v="3"/>
    <x v="2"/>
    <x v="5"/>
    <n v="1095"/>
    <n v="17507.78"/>
    <n v="2841.09"/>
  </r>
  <r>
    <x v="0"/>
    <x v="9"/>
    <x v="3"/>
    <x v="0"/>
    <n v="506"/>
    <n v="10608.2"/>
    <n v="3111"/>
  </r>
  <r>
    <x v="0"/>
    <x v="10"/>
    <x v="4"/>
    <x v="9"/>
    <n v="472"/>
    <n v="14141.42"/>
    <n v="4107.8599999999997"/>
  </r>
  <r>
    <x v="0"/>
    <x v="2"/>
    <x v="1"/>
    <x v="8"/>
    <n v="330"/>
    <n v="5931.08"/>
    <n v="1839.84"/>
  </r>
  <r>
    <x v="0"/>
    <x v="9"/>
    <x v="3"/>
    <x v="3"/>
    <n v="148"/>
    <n v="6481.02"/>
    <n v="3119.72"/>
  </r>
  <r>
    <x v="0"/>
    <x v="11"/>
    <x v="3"/>
    <x v="5"/>
    <n v="349"/>
    <n v="8354.2900000000009"/>
    <n v="1535.51"/>
  </r>
  <r>
    <x v="0"/>
    <x v="4"/>
    <x v="1"/>
    <x v="9"/>
    <n v="553"/>
    <n v="16565.77"/>
    <n v="2191.1999999999998"/>
  </r>
  <r>
    <x v="1"/>
    <x v="6"/>
    <x v="2"/>
    <x v="1"/>
    <n v="216"/>
    <n v="7531.09"/>
    <n v="3330.5"/>
  </r>
  <r>
    <x v="1"/>
    <x v="12"/>
    <x v="2"/>
    <x v="5"/>
    <n v="605"/>
    <n v="9675.94"/>
    <n v="2583.58"/>
  </r>
  <r>
    <x v="1"/>
    <x v="4"/>
    <x v="1"/>
    <x v="7"/>
    <n v="205"/>
    <n v="9608.15"/>
    <n v="3163.68"/>
  </r>
  <r>
    <x v="1"/>
    <x v="3"/>
    <x v="2"/>
    <x v="6"/>
    <n v="220"/>
    <n v="5265.74"/>
    <n v="2942.31"/>
  </r>
  <r>
    <x v="1"/>
    <x v="4"/>
    <x v="1"/>
    <x v="4"/>
    <n v="2178"/>
    <n v="19597.77"/>
    <n v="3588.36"/>
  </r>
  <r>
    <x v="1"/>
    <x v="4"/>
    <x v="1"/>
    <x v="1"/>
    <n v="437"/>
    <n v="13083.28"/>
    <n v="4613.4399999999996"/>
  </r>
  <r>
    <x v="1"/>
    <x v="2"/>
    <x v="1"/>
    <x v="8"/>
    <n v="1095"/>
    <n v="19708.36"/>
    <n v="4405.3900000000003"/>
  </r>
  <r>
    <x v="1"/>
    <x v="12"/>
    <x v="2"/>
    <x v="9"/>
    <n v="584"/>
    <n v="17511.310000000001"/>
    <n v="2211.3000000000002"/>
  </r>
  <r>
    <x v="1"/>
    <x v="12"/>
    <x v="2"/>
    <x v="3"/>
    <n v="327"/>
    <n v="9783.5400000000009"/>
    <n v="1973.35"/>
  </r>
  <r>
    <x v="1"/>
    <x v="5"/>
    <x v="2"/>
    <x v="2"/>
    <n v="294"/>
    <n v="15253.89"/>
    <n v="4201.79"/>
  </r>
  <r>
    <x v="1"/>
    <x v="5"/>
    <x v="2"/>
    <x v="3"/>
    <n v="331"/>
    <n v="9900.41"/>
    <n v="2687.03"/>
  </r>
  <r>
    <x v="1"/>
    <x v="3"/>
    <x v="2"/>
    <x v="1"/>
    <n v="471"/>
    <n v="16465.09"/>
    <n v="2058.59"/>
  </r>
  <r>
    <x v="1"/>
    <x v="2"/>
    <x v="1"/>
    <x v="9"/>
    <n v="246"/>
    <n v="7375.13"/>
    <n v="4467.28"/>
  </r>
  <r>
    <x v="1"/>
    <x v="7"/>
    <x v="3"/>
    <x v="3"/>
    <n v="429"/>
    <n v="18832.689999999999"/>
    <n v="4829.0200000000004"/>
  </r>
  <r>
    <x v="1"/>
    <x v="11"/>
    <x v="3"/>
    <x v="7"/>
    <n v="274"/>
    <n v="18617.12"/>
    <n v="2630.3"/>
  </r>
  <r>
    <x v="1"/>
    <x v="13"/>
    <x v="2"/>
    <x v="4"/>
    <n v="1111"/>
    <n v="13324.77"/>
    <n v="1707.34"/>
  </r>
  <r>
    <x v="1"/>
    <x v="9"/>
    <x v="3"/>
    <x v="6"/>
    <n v="504"/>
    <n v="12077.73"/>
    <n v="4901.32"/>
  </r>
  <r>
    <x v="1"/>
    <x v="2"/>
    <x v="1"/>
    <x v="0"/>
    <n v="628"/>
    <n v="13182.17"/>
    <n v="2807.65"/>
  </r>
  <r>
    <x v="1"/>
    <x v="6"/>
    <x v="2"/>
    <x v="3"/>
    <n v="537"/>
    <n v="16083.79"/>
    <n v="3118.7"/>
  </r>
  <r>
    <x v="1"/>
    <x v="12"/>
    <x v="2"/>
    <x v="0"/>
    <n v="848"/>
    <n v="17793.78"/>
    <n v="4967.8999999999996"/>
  </r>
  <r>
    <x v="2"/>
    <x v="10"/>
    <x v="4"/>
    <x v="3"/>
    <n v="316"/>
    <n v="8844.9"/>
    <n v="4869.3900000000003"/>
  </r>
  <r>
    <x v="2"/>
    <x v="4"/>
    <x v="1"/>
    <x v="7"/>
    <n v="166"/>
    <n v="7798.57"/>
    <n v="3806.86"/>
  </r>
  <r>
    <x v="2"/>
    <x v="12"/>
    <x v="2"/>
    <x v="9"/>
    <n v="329"/>
    <n v="9859.92"/>
    <n v="3394.03"/>
  </r>
  <r>
    <x v="2"/>
    <x v="12"/>
    <x v="2"/>
    <x v="3"/>
    <n v="280"/>
    <n v="8370.89"/>
    <n v="3242.71"/>
  </r>
  <r>
    <x v="2"/>
    <x v="9"/>
    <x v="3"/>
    <x v="7"/>
    <n v="139"/>
    <n v="9442.65"/>
    <n v="1249.51"/>
  </r>
  <r>
    <x v="2"/>
    <x v="12"/>
    <x v="2"/>
    <x v="9"/>
    <n v="479"/>
    <n v="14364.96"/>
    <n v="4914.5200000000004"/>
  </r>
  <r>
    <x v="2"/>
    <x v="2"/>
    <x v="1"/>
    <x v="9"/>
    <n v="282"/>
    <n v="8438.3700000000008"/>
    <n v="4133.28"/>
  </r>
  <r>
    <x v="2"/>
    <x v="3"/>
    <x v="2"/>
    <x v="6"/>
    <n v="407"/>
    <n v="9759.2199999999993"/>
    <n v="1489.4"/>
  </r>
  <r>
    <x v="2"/>
    <x v="6"/>
    <x v="2"/>
    <x v="5"/>
    <n v="819"/>
    <n v="13099.18"/>
    <n v="1461.24"/>
  </r>
  <r>
    <x v="2"/>
    <x v="2"/>
    <x v="1"/>
    <x v="2"/>
    <n v="435"/>
    <n v="18263.900000000001"/>
    <n v="3688.46"/>
  </r>
  <r>
    <x v="2"/>
    <x v="14"/>
    <x v="3"/>
    <x v="0"/>
    <n v="520"/>
    <n v="10915.92"/>
    <n v="4882.07"/>
  </r>
  <r>
    <x v="2"/>
    <x v="14"/>
    <x v="3"/>
    <x v="3"/>
    <n v="255"/>
    <n v="11194.25"/>
    <n v="1319.29"/>
  </r>
  <r>
    <x v="2"/>
    <x v="11"/>
    <x v="3"/>
    <x v="6"/>
    <n v="585"/>
    <n v="14021.42"/>
    <n v="2580.62"/>
  </r>
  <r>
    <x v="2"/>
    <x v="3"/>
    <x v="2"/>
    <x v="0"/>
    <n v="432"/>
    <n v="9053.5"/>
    <n v="2320.67"/>
  </r>
  <r>
    <x v="2"/>
    <x v="4"/>
    <x v="1"/>
    <x v="8"/>
    <n v="469"/>
    <n v="8436.7000000000007"/>
    <n v="4563.37"/>
  </r>
  <r>
    <x v="2"/>
    <x v="6"/>
    <x v="2"/>
    <x v="9"/>
    <n v="299"/>
    <n v="8952.64"/>
    <n v="1164.21"/>
  </r>
  <r>
    <x v="2"/>
    <x v="10"/>
    <x v="4"/>
    <x v="4"/>
    <n v="792"/>
    <n v="8705.2199999999993"/>
    <n v="3762.32"/>
  </r>
  <r>
    <x v="2"/>
    <x v="8"/>
    <x v="4"/>
    <x v="6"/>
    <n v="623"/>
    <n v="14946.92"/>
    <n v="3682.4"/>
  </r>
  <r>
    <x v="2"/>
    <x v="13"/>
    <x v="2"/>
    <x v="0"/>
    <n v="442"/>
    <n v="9262.49"/>
    <n v="2237.79"/>
  </r>
  <r>
    <x v="2"/>
    <x v="12"/>
    <x v="2"/>
    <x v="9"/>
    <n v="623"/>
    <n v="18687.400000000001"/>
    <n v="1783.74"/>
  </r>
  <r>
    <x v="2"/>
    <x v="2"/>
    <x v="1"/>
    <x v="9"/>
    <n v="290"/>
    <n v="8685.32"/>
    <n v="3857.15"/>
  </r>
  <r>
    <x v="2"/>
    <x v="1"/>
    <x v="0"/>
    <x v="6"/>
    <n v="825"/>
    <n v="19794.580000000002"/>
    <n v="1071.93"/>
  </r>
  <r>
    <x v="2"/>
    <x v="11"/>
    <x v="3"/>
    <x v="0"/>
    <n v="333"/>
    <n v="6973.2"/>
    <n v="3595.14"/>
  </r>
  <r>
    <x v="2"/>
    <x v="15"/>
    <x v="3"/>
    <x v="5"/>
    <n v="346"/>
    <n v="8286.73"/>
    <n v="2338.38"/>
  </r>
  <r>
    <x v="2"/>
    <x v="2"/>
    <x v="1"/>
    <x v="2"/>
    <n v="240"/>
    <n v="10043.77"/>
    <n v="4230.3500000000004"/>
  </r>
  <r>
    <x v="2"/>
    <x v="9"/>
    <x v="3"/>
    <x v="8"/>
    <n v="797"/>
    <n v="19901.62"/>
    <n v="3819.83"/>
  </r>
  <r>
    <x v="2"/>
    <x v="16"/>
    <x v="0"/>
    <x v="8"/>
    <n v="1091"/>
    <n v="19630.560000000001"/>
    <n v="2036.11"/>
  </r>
  <r>
    <x v="2"/>
    <x v="4"/>
    <x v="1"/>
    <x v="3"/>
    <n v="246"/>
    <n v="6881.94"/>
    <n v="2187.0500000000002"/>
  </r>
  <r>
    <x v="2"/>
    <x v="2"/>
    <x v="1"/>
    <x v="8"/>
    <n v="837"/>
    <n v="15056.5"/>
    <n v="3098.82"/>
  </r>
  <r>
    <x v="2"/>
    <x v="11"/>
    <x v="3"/>
    <x v="4"/>
    <n v="884"/>
    <n v="12364.42"/>
    <n v="1932.61"/>
  </r>
  <r>
    <x v="2"/>
    <x v="6"/>
    <x v="2"/>
    <x v="3"/>
    <n v="641"/>
    <n v="19224.25"/>
    <n v="1843.07"/>
  </r>
  <r>
    <x v="2"/>
    <x v="16"/>
    <x v="0"/>
    <x v="7"/>
    <n v="315"/>
    <n v="12284.36"/>
    <n v="1800.1"/>
  </r>
  <r>
    <x v="2"/>
    <x v="5"/>
    <x v="2"/>
    <x v="0"/>
    <n v="361"/>
    <n v="7564.16"/>
    <n v="3842.02"/>
  </r>
  <r>
    <x v="2"/>
    <x v="12"/>
    <x v="2"/>
    <x v="7"/>
    <n v="106"/>
    <n v="5472.91"/>
    <n v="3378.43"/>
  </r>
  <r>
    <x v="2"/>
    <x v="15"/>
    <x v="3"/>
    <x v="8"/>
    <n v="573"/>
    <n v="14307"/>
    <n v="4645.16"/>
  </r>
  <r>
    <x v="2"/>
    <x v="2"/>
    <x v="1"/>
    <x v="2"/>
    <n v="280"/>
    <n v="11758.48"/>
    <n v="1735.2"/>
  </r>
  <r>
    <x v="2"/>
    <x v="4"/>
    <x v="1"/>
    <x v="6"/>
    <n v="547"/>
    <n v="13105.6"/>
    <n v="2491.75"/>
  </r>
  <r>
    <x v="2"/>
    <x v="8"/>
    <x v="4"/>
    <x v="7"/>
    <n v="132"/>
    <n v="5904.71"/>
    <n v="1032"/>
  </r>
  <r>
    <x v="2"/>
    <x v="8"/>
    <x v="4"/>
    <x v="0"/>
    <n v="613"/>
    <n v="12863.49"/>
    <n v="1445.94"/>
  </r>
  <r>
    <x v="2"/>
    <x v="4"/>
    <x v="1"/>
    <x v="7"/>
    <n v="253"/>
    <n v="11881.85"/>
    <n v="2311.46"/>
  </r>
  <r>
    <x v="2"/>
    <x v="5"/>
    <x v="2"/>
    <x v="5"/>
    <n v="1137"/>
    <n v="18191.32"/>
    <n v="4170.05"/>
  </r>
  <r>
    <x v="2"/>
    <x v="6"/>
    <x v="2"/>
    <x v="1"/>
    <n v="242"/>
    <n v="8463.1200000000008"/>
    <n v="2261.71"/>
  </r>
  <r>
    <x v="2"/>
    <x v="11"/>
    <x v="3"/>
    <x v="1"/>
    <n v="353"/>
    <n v="14092.59"/>
    <n v="4756.18"/>
  </r>
  <r>
    <x v="2"/>
    <x v="10"/>
    <x v="4"/>
    <x v="4"/>
    <n v="1109"/>
    <n v="12190.9"/>
    <n v="3008.18"/>
  </r>
  <r>
    <x v="2"/>
    <x v="9"/>
    <x v="3"/>
    <x v="6"/>
    <n v="407"/>
    <n v="9750.2800000000007"/>
    <n v="3121.72"/>
  </r>
  <r>
    <x v="2"/>
    <x v="3"/>
    <x v="2"/>
    <x v="6"/>
    <n v="654"/>
    <n v="15680.56"/>
    <n v="2457.37"/>
  </r>
  <r>
    <x v="2"/>
    <x v="3"/>
    <x v="2"/>
    <x v="4"/>
    <n v="1636"/>
    <n v="19624.46"/>
    <n v="2516.09"/>
  </r>
  <r>
    <x v="2"/>
    <x v="5"/>
    <x v="2"/>
    <x v="4"/>
    <n v="1240"/>
    <n v="14876.7"/>
    <n v="2449.13"/>
  </r>
  <r>
    <x v="2"/>
    <x v="5"/>
    <x v="2"/>
    <x v="8"/>
    <n v="918"/>
    <n v="18354.900000000001"/>
    <n v="2661.74"/>
  </r>
  <r>
    <x v="2"/>
    <x v="8"/>
    <x v="4"/>
    <x v="7"/>
    <n v="196"/>
    <n v="8807.5400000000009"/>
    <n v="4963.8999999999996"/>
  </r>
  <r>
    <x v="2"/>
    <x v="15"/>
    <x v="3"/>
    <x v="2"/>
    <n v="281"/>
    <n v="18227.150000000001"/>
    <n v="3749.02"/>
  </r>
  <r>
    <x v="2"/>
    <x v="6"/>
    <x v="2"/>
    <x v="3"/>
    <n v="594"/>
    <n v="17800.46"/>
    <n v="4272.7"/>
  </r>
  <r>
    <x v="2"/>
    <x v="3"/>
    <x v="2"/>
    <x v="6"/>
    <n v="810"/>
    <n v="19419.02"/>
    <n v="1250.56"/>
  </r>
  <r>
    <x v="2"/>
    <x v="12"/>
    <x v="2"/>
    <x v="7"/>
    <n v="179"/>
    <n v="9300.59"/>
    <n v="3682.31"/>
  </r>
  <r>
    <x v="2"/>
    <x v="12"/>
    <x v="2"/>
    <x v="0"/>
    <n v="391"/>
    <n v="8204.61"/>
    <n v="4420.57"/>
  </r>
  <r>
    <x v="2"/>
    <x v="0"/>
    <x v="0"/>
    <x v="7"/>
    <n v="193"/>
    <n v="7516.08"/>
    <n v="4745.5"/>
  </r>
  <r>
    <x v="2"/>
    <x v="0"/>
    <x v="0"/>
    <x v="0"/>
    <n v="269"/>
    <n v="5632.55"/>
    <n v="3247.29"/>
  </r>
  <r>
    <x v="2"/>
    <x v="4"/>
    <x v="1"/>
    <x v="9"/>
    <n v="232"/>
    <n v="6930.16"/>
    <n v="3266.91"/>
  </r>
  <r>
    <x v="2"/>
    <x v="1"/>
    <x v="0"/>
    <x v="5"/>
    <n v="1301"/>
    <n v="19506.5"/>
    <n v="2738.62"/>
  </r>
  <r>
    <x v="2"/>
    <x v="3"/>
    <x v="2"/>
    <x v="3"/>
    <n v="258"/>
    <n v="7723.14"/>
    <n v="3578.56"/>
  </r>
  <r>
    <x v="2"/>
    <x v="12"/>
    <x v="2"/>
    <x v="1"/>
    <n v="202"/>
    <n v="7041.35"/>
    <n v="1280.5899999999999"/>
  </r>
  <r>
    <x v="2"/>
    <x v="4"/>
    <x v="1"/>
    <x v="5"/>
    <n v="846"/>
    <n v="11842.32"/>
    <n v="1619.01"/>
  </r>
  <r>
    <x v="2"/>
    <x v="12"/>
    <x v="2"/>
    <x v="7"/>
    <n v="261"/>
    <n v="13531.73"/>
    <n v="1269.8"/>
  </r>
  <r>
    <x v="2"/>
    <x v="3"/>
    <x v="2"/>
    <x v="3"/>
    <n v="654"/>
    <n v="19594.32"/>
    <n v="1214.03"/>
  </r>
  <r>
    <x v="2"/>
    <x v="6"/>
    <x v="2"/>
    <x v="9"/>
    <n v="377"/>
    <n v="11296.07"/>
    <n v="3690.1"/>
  </r>
  <r>
    <x v="2"/>
    <x v="7"/>
    <x v="3"/>
    <x v="1"/>
    <n v="188"/>
    <n v="7508.94"/>
    <n v="4148.3500000000004"/>
  </r>
  <r>
    <x v="2"/>
    <x v="8"/>
    <x v="4"/>
    <x v="9"/>
    <n v="659"/>
    <n v="19757.990000000002"/>
    <n v="3190.76"/>
  </r>
  <r>
    <x v="2"/>
    <x v="8"/>
    <x v="4"/>
    <x v="8"/>
    <n v="860"/>
    <n v="15479.21"/>
    <n v="2828.41"/>
  </r>
  <r>
    <x v="2"/>
    <x v="9"/>
    <x v="3"/>
    <x v="0"/>
    <n v="785"/>
    <n v="16476.02"/>
    <n v="4877.16"/>
  </r>
  <r>
    <x v="2"/>
    <x v="13"/>
    <x v="2"/>
    <x v="3"/>
    <n v="366"/>
    <n v="10973.85"/>
    <n v="4809.76"/>
  </r>
  <r>
    <x v="3"/>
    <x v="4"/>
    <x v="1"/>
    <x v="4"/>
    <n v="1542"/>
    <n v="13872.58"/>
    <n v="4626.13"/>
  </r>
  <r>
    <x v="3"/>
    <x v="13"/>
    <x v="2"/>
    <x v="9"/>
    <n v="180"/>
    <n v="5396.75"/>
    <n v="2010.92"/>
  </r>
  <r>
    <x v="3"/>
    <x v="3"/>
    <x v="2"/>
    <x v="4"/>
    <n v="1156"/>
    <n v="13861.71"/>
    <n v="4516.71"/>
  </r>
  <r>
    <x v="3"/>
    <x v="15"/>
    <x v="3"/>
    <x v="4"/>
    <n v="428"/>
    <n v="5990.75"/>
    <n v="3255.41"/>
  </r>
  <r>
    <x v="3"/>
    <x v="2"/>
    <x v="1"/>
    <x v="5"/>
    <n v="412"/>
    <n v="5756.41"/>
    <n v="2484.5"/>
  </r>
  <r>
    <x v="3"/>
    <x v="0"/>
    <x v="0"/>
    <x v="6"/>
    <n v="787"/>
    <n v="18882.27"/>
    <n v="4618.05"/>
  </r>
  <r>
    <x v="3"/>
    <x v="4"/>
    <x v="1"/>
    <x v="2"/>
    <n v="248"/>
    <n v="10405.24"/>
    <n v="3754.44"/>
  </r>
  <r>
    <x v="3"/>
    <x v="2"/>
    <x v="1"/>
    <x v="2"/>
    <n v="155"/>
    <n v="6505.89"/>
    <n v="3846.59"/>
  </r>
  <r>
    <x v="3"/>
    <x v="4"/>
    <x v="1"/>
    <x v="0"/>
    <n v="861"/>
    <n v="18074.18"/>
    <n v="4022.85"/>
  </r>
  <r>
    <x v="3"/>
    <x v="13"/>
    <x v="2"/>
    <x v="9"/>
    <n v="244"/>
    <n v="7296.11"/>
    <n v="3813"/>
  </r>
  <r>
    <x v="3"/>
    <x v="11"/>
    <x v="3"/>
    <x v="4"/>
    <n v="500"/>
    <n v="6995.36"/>
    <n v="2179.62"/>
  </r>
  <r>
    <x v="3"/>
    <x v="5"/>
    <x v="2"/>
    <x v="8"/>
    <n v="904"/>
    <n v="18079.72"/>
    <n v="4889.29"/>
  </r>
  <r>
    <x v="3"/>
    <x v="7"/>
    <x v="3"/>
    <x v="2"/>
    <n v="282"/>
    <n v="18309.84"/>
    <n v="1059.27"/>
  </r>
  <r>
    <x v="3"/>
    <x v="4"/>
    <x v="1"/>
    <x v="8"/>
    <n v="906"/>
    <n v="16299.9"/>
    <n v="2043.9"/>
  </r>
  <r>
    <x v="3"/>
    <x v="4"/>
    <x v="1"/>
    <x v="9"/>
    <n v="467"/>
    <n v="13999.75"/>
    <n v="4425.93"/>
  </r>
  <r>
    <x v="3"/>
    <x v="5"/>
    <x v="2"/>
    <x v="7"/>
    <n v="103"/>
    <n v="5318.35"/>
    <n v="1562.13"/>
  </r>
  <r>
    <x v="3"/>
    <x v="12"/>
    <x v="2"/>
    <x v="0"/>
    <n v="609"/>
    <n v="12770.27"/>
    <n v="4568"/>
  </r>
  <r>
    <x v="3"/>
    <x v="4"/>
    <x v="1"/>
    <x v="6"/>
    <n v="367"/>
    <n v="8796.4699999999993"/>
    <n v="4763.18"/>
  </r>
  <r>
    <x v="3"/>
    <x v="3"/>
    <x v="2"/>
    <x v="5"/>
    <n v="1063"/>
    <n v="16999.7"/>
    <n v="2170.09"/>
  </r>
  <r>
    <x v="3"/>
    <x v="4"/>
    <x v="1"/>
    <x v="4"/>
    <n v="1970"/>
    <n v="17726.38"/>
    <n v="1236.3499999999999"/>
  </r>
  <r>
    <x v="3"/>
    <x v="5"/>
    <x v="2"/>
    <x v="6"/>
    <n v="766"/>
    <n v="18362.09"/>
    <n v="3343.24"/>
  </r>
  <r>
    <x v="3"/>
    <x v="6"/>
    <x v="2"/>
    <x v="1"/>
    <n v="265"/>
    <n v="9268.36"/>
    <n v="1911.03"/>
  </r>
  <r>
    <x v="3"/>
    <x v="3"/>
    <x v="2"/>
    <x v="9"/>
    <n v="343"/>
    <n v="10283.42"/>
    <n v="3332.21"/>
  </r>
  <r>
    <x v="3"/>
    <x v="4"/>
    <x v="1"/>
    <x v="8"/>
    <n v="813"/>
    <n v="14633.82"/>
    <n v="4383.4399999999996"/>
  </r>
  <r>
    <x v="4"/>
    <x v="3"/>
    <x v="2"/>
    <x v="3"/>
    <n v="549"/>
    <n v="16447.84"/>
    <n v="1580.02"/>
  </r>
  <r>
    <x v="4"/>
    <x v="2"/>
    <x v="1"/>
    <x v="5"/>
    <n v="740"/>
    <n v="10354.370000000001"/>
    <n v="1107.47"/>
  </r>
  <r>
    <x v="4"/>
    <x v="15"/>
    <x v="3"/>
    <x v="1"/>
    <n v="251"/>
    <n v="10033.44"/>
    <n v="4475.1400000000003"/>
  </r>
  <r>
    <x v="4"/>
    <x v="5"/>
    <x v="2"/>
    <x v="6"/>
    <n v="804"/>
    <n v="19281.669999999998"/>
    <n v="1602.54"/>
  </r>
  <r>
    <x v="4"/>
    <x v="1"/>
    <x v="0"/>
    <x v="6"/>
    <n v="418"/>
    <n v="10028.15"/>
    <n v="2706.85"/>
  </r>
  <r>
    <x v="4"/>
    <x v="13"/>
    <x v="2"/>
    <x v="5"/>
    <n v="536"/>
    <n v="8568.0300000000007"/>
    <n v="1920.94"/>
  </r>
  <r>
    <x v="4"/>
    <x v="12"/>
    <x v="2"/>
    <x v="2"/>
    <n v="255"/>
    <n v="13243.43"/>
    <n v="1400.23"/>
  </r>
  <r>
    <x v="4"/>
    <x v="12"/>
    <x v="2"/>
    <x v="5"/>
    <n v="1237"/>
    <n v="19778.46"/>
    <n v="2116.64"/>
  </r>
  <r>
    <x v="4"/>
    <x v="6"/>
    <x v="2"/>
    <x v="7"/>
    <n v="268"/>
    <n v="13930.06"/>
    <n v="2659.93"/>
  </r>
  <r>
    <x v="4"/>
    <x v="5"/>
    <x v="2"/>
    <x v="2"/>
    <n v="248"/>
    <n v="12883.12"/>
    <n v="1749.65"/>
  </r>
  <r>
    <x v="4"/>
    <x v="4"/>
    <x v="1"/>
    <x v="0"/>
    <n v="794"/>
    <n v="16671.78"/>
    <n v="1161.51"/>
  </r>
  <r>
    <x v="4"/>
    <x v="2"/>
    <x v="1"/>
    <x v="4"/>
    <n v="2137"/>
    <n v="19225.86"/>
    <n v="3606.36"/>
  </r>
  <r>
    <x v="4"/>
    <x v="4"/>
    <x v="1"/>
    <x v="1"/>
    <n v="226"/>
    <n v="6775.75"/>
    <n v="4374.43"/>
  </r>
  <r>
    <x v="4"/>
    <x v="3"/>
    <x v="2"/>
    <x v="8"/>
    <n v="266"/>
    <n v="5305.21"/>
    <n v="3462.02"/>
  </r>
  <r>
    <x v="4"/>
    <x v="6"/>
    <x v="2"/>
    <x v="0"/>
    <n v="270"/>
    <n v="5664.31"/>
    <n v="3864.72"/>
  </r>
  <r>
    <x v="4"/>
    <x v="6"/>
    <x v="2"/>
    <x v="0"/>
    <n v="516"/>
    <n v="10833.07"/>
    <n v="4815.04"/>
  </r>
  <r>
    <x v="4"/>
    <x v="9"/>
    <x v="3"/>
    <x v="5"/>
    <n v="538"/>
    <n v="12902.79"/>
    <n v="3297.41"/>
  </r>
  <r>
    <x v="4"/>
    <x v="7"/>
    <x v="3"/>
    <x v="9"/>
    <n v="624"/>
    <n v="18710.439999999999"/>
    <n v="1119.3399999999999"/>
  </r>
  <r>
    <x v="4"/>
    <x v="3"/>
    <x v="2"/>
    <x v="0"/>
    <n v="348"/>
    <n v="7295.67"/>
    <n v="1042.53"/>
  </r>
  <r>
    <x v="4"/>
    <x v="13"/>
    <x v="2"/>
    <x v="2"/>
    <n v="367"/>
    <n v="19051.810000000001"/>
    <n v="4538.7"/>
  </r>
  <r>
    <x v="4"/>
    <x v="2"/>
    <x v="1"/>
    <x v="8"/>
    <n v="455"/>
    <n v="8187.31"/>
    <n v="4486.33"/>
  </r>
  <r>
    <x v="4"/>
    <x v="12"/>
    <x v="2"/>
    <x v="2"/>
    <n v="105"/>
    <n v="5436.8"/>
    <n v="3428.02"/>
  </r>
  <r>
    <x v="4"/>
    <x v="12"/>
    <x v="2"/>
    <x v="3"/>
    <n v="577"/>
    <n v="17287.95"/>
    <n v="4354.17"/>
  </r>
  <r>
    <x v="4"/>
    <x v="15"/>
    <x v="3"/>
    <x v="4"/>
    <n v="964"/>
    <n v="13484.21"/>
    <n v="1742.97"/>
  </r>
  <r>
    <x v="4"/>
    <x v="5"/>
    <x v="2"/>
    <x v="0"/>
    <n v="398"/>
    <n v="8347.44"/>
    <n v="3938.29"/>
  </r>
  <r>
    <x v="4"/>
    <x v="3"/>
    <x v="2"/>
    <x v="1"/>
    <n v="287"/>
    <n v="10024.209999999999"/>
    <n v="4859.55"/>
  </r>
  <r>
    <x v="4"/>
    <x v="4"/>
    <x v="1"/>
    <x v="8"/>
    <n v="922"/>
    <n v="16580.669999999998"/>
    <n v="2103.42"/>
  </r>
  <r>
    <x v="4"/>
    <x v="16"/>
    <x v="0"/>
    <x v="0"/>
    <n v="284"/>
    <n v="5953.27"/>
    <n v="3192.53"/>
  </r>
  <r>
    <x v="4"/>
    <x v="6"/>
    <x v="2"/>
    <x v="0"/>
    <n v="760"/>
    <n v="15941.17"/>
    <n v="3718.11"/>
  </r>
  <r>
    <x v="4"/>
    <x v="11"/>
    <x v="3"/>
    <x v="7"/>
    <n v="212"/>
    <n v="14363.12"/>
    <n v="4354.17"/>
  </r>
  <r>
    <x v="5"/>
    <x v="14"/>
    <x v="3"/>
    <x v="6"/>
    <n v="709"/>
    <n v="17015.87"/>
    <n v="4395.38"/>
  </r>
  <r>
    <x v="5"/>
    <x v="5"/>
    <x v="2"/>
    <x v="8"/>
    <n v="976"/>
    <n v="19506.830000000002"/>
    <n v="2036.38"/>
  </r>
  <r>
    <x v="5"/>
    <x v="4"/>
    <x v="1"/>
    <x v="9"/>
    <n v="256"/>
    <n v="7654.91"/>
    <n v="4041.69"/>
  </r>
  <r>
    <x v="5"/>
    <x v="9"/>
    <x v="3"/>
    <x v="0"/>
    <n v="781"/>
    <n v="16393.84"/>
    <n v="2260.1999999999998"/>
  </r>
  <r>
    <x v="5"/>
    <x v="6"/>
    <x v="2"/>
    <x v="7"/>
    <n v="219"/>
    <n v="11360.58"/>
    <n v="2179.66"/>
  </r>
  <r>
    <x v="5"/>
    <x v="12"/>
    <x v="2"/>
    <x v="7"/>
    <n v="141"/>
    <n v="7307.46"/>
    <n v="2696.73"/>
  </r>
  <r>
    <x v="5"/>
    <x v="13"/>
    <x v="2"/>
    <x v="1"/>
    <n v="159"/>
    <n v="5550.54"/>
    <n v="3276.62"/>
  </r>
  <r>
    <x v="5"/>
    <x v="2"/>
    <x v="1"/>
    <x v="6"/>
    <n v="687"/>
    <n v="16479.57"/>
    <n v="2591.44"/>
  </r>
  <r>
    <x v="5"/>
    <x v="12"/>
    <x v="2"/>
    <x v="2"/>
    <n v="324"/>
    <n v="16818.71"/>
    <n v="3366.44"/>
  </r>
  <r>
    <x v="5"/>
    <x v="5"/>
    <x v="2"/>
    <x v="3"/>
    <n v="473"/>
    <n v="14183.27"/>
    <n v="2476.7199999999998"/>
  </r>
  <r>
    <x v="5"/>
    <x v="4"/>
    <x v="1"/>
    <x v="4"/>
    <n v="675"/>
    <n v="6066.54"/>
    <n v="1753.22"/>
  </r>
  <r>
    <x v="5"/>
    <x v="4"/>
    <x v="1"/>
    <x v="5"/>
    <n v="1092"/>
    <n v="15280.94"/>
    <n v="2197.3000000000002"/>
  </r>
  <r>
    <x v="5"/>
    <x v="13"/>
    <x v="2"/>
    <x v="8"/>
    <n v="522"/>
    <n v="10436.18"/>
    <n v="1150.1199999999999"/>
  </r>
  <r>
    <x v="5"/>
    <x v="8"/>
    <x v="4"/>
    <x v="2"/>
    <n v="143"/>
    <n v="6833.46"/>
    <n v="1856.54"/>
  </r>
  <r>
    <x v="5"/>
    <x v="7"/>
    <x v="3"/>
    <x v="4"/>
    <n v="434"/>
    <n v="6062.36"/>
    <n v="1541.77"/>
  </r>
  <r>
    <x v="5"/>
    <x v="12"/>
    <x v="2"/>
    <x v="3"/>
    <n v="504"/>
    <n v="15095.76"/>
    <n v="1884.1"/>
  </r>
  <r>
    <x v="5"/>
    <x v="2"/>
    <x v="1"/>
    <x v="1"/>
    <n v="390"/>
    <n v="11670.73"/>
    <n v="1825.24"/>
  </r>
  <r>
    <x v="5"/>
    <x v="12"/>
    <x v="2"/>
    <x v="8"/>
    <n v="721"/>
    <n v="14407.04"/>
    <n v="4127.25"/>
  </r>
  <r>
    <x v="5"/>
    <x v="6"/>
    <x v="2"/>
    <x v="1"/>
    <n v="232"/>
    <n v="8114.37"/>
    <n v="1648.68"/>
  </r>
  <r>
    <x v="5"/>
    <x v="3"/>
    <x v="2"/>
    <x v="2"/>
    <n v="359"/>
    <n v="18650.560000000001"/>
    <n v="2429.63"/>
  </r>
  <r>
    <x v="5"/>
    <x v="12"/>
    <x v="2"/>
    <x v="1"/>
    <n v="549"/>
    <n v="19200.05"/>
    <n v="1413.45"/>
  </r>
  <r>
    <x v="5"/>
    <x v="8"/>
    <x v="4"/>
    <x v="1"/>
    <n v="357"/>
    <n v="11418.33"/>
    <n v="2791.41"/>
  </r>
  <r>
    <x v="5"/>
    <x v="0"/>
    <x v="0"/>
    <x v="1"/>
    <n v="176"/>
    <n v="5610.56"/>
    <n v="1758.11"/>
  </r>
  <r>
    <x v="5"/>
    <x v="7"/>
    <x v="3"/>
    <x v="2"/>
    <n v="168"/>
    <n v="10915.97"/>
    <n v="3233.55"/>
  </r>
  <r>
    <x v="5"/>
    <x v="9"/>
    <x v="3"/>
    <x v="0"/>
    <n v="700"/>
    <n v="14696.65"/>
    <n v="3259.3"/>
  </r>
  <r>
    <x v="5"/>
    <x v="12"/>
    <x v="2"/>
    <x v="1"/>
    <n v="261"/>
    <n v="9100.17"/>
    <n v="4114.5600000000004"/>
  </r>
  <r>
    <x v="5"/>
    <x v="2"/>
    <x v="1"/>
    <x v="5"/>
    <n v="1318"/>
    <n v="18441.48"/>
    <n v="2183.17"/>
  </r>
  <r>
    <x v="5"/>
    <x v="11"/>
    <x v="3"/>
    <x v="7"/>
    <n v="293"/>
    <n v="19888.560000000001"/>
    <n v="1212.6199999999999"/>
  </r>
  <r>
    <x v="5"/>
    <x v="14"/>
    <x v="3"/>
    <x v="9"/>
    <n v="456"/>
    <n v="13664.83"/>
    <n v="3115.2"/>
  </r>
  <r>
    <x v="5"/>
    <x v="6"/>
    <x v="2"/>
    <x v="3"/>
    <n v="651"/>
    <n v="19514.48"/>
    <n v="1420.16"/>
  </r>
  <r>
    <x v="5"/>
    <x v="2"/>
    <x v="1"/>
    <x v="4"/>
    <n v="841"/>
    <n v="7567.26"/>
    <n v="4111.34"/>
  </r>
  <r>
    <x v="5"/>
    <x v="4"/>
    <x v="1"/>
    <x v="2"/>
    <n v="399"/>
    <n v="16740.13"/>
    <n v="2486.1"/>
  </r>
  <r>
    <x v="5"/>
    <x v="4"/>
    <x v="1"/>
    <x v="8"/>
    <n v="363"/>
    <n v="6530.47"/>
    <n v="1791.73"/>
  </r>
  <r>
    <x v="5"/>
    <x v="7"/>
    <x v="3"/>
    <x v="3"/>
    <n v="423"/>
    <n v="18588.14"/>
    <n v="1681.63"/>
  </r>
  <r>
    <x v="5"/>
    <x v="8"/>
    <x v="4"/>
    <x v="1"/>
    <n v="313"/>
    <n v="9992.48"/>
    <n v="2438.48"/>
  </r>
  <r>
    <x v="5"/>
    <x v="4"/>
    <x v="1"/>
    <x v="1"/>
    <n v="461"/>
    <n v="13823.55"/>
    <n v="1538.78"/>
  </r>
  <r>
    <x v="5"/>
    <x v="13"/>
    <x v="2"/>
    <x v="2"/>
    <n v="138"/>
    <n v="7163.4"/>
    <n v="1261.94"/>
  </r>
  <r>
    <x v="5"/>
    <x v="12"/>
    <x v="2"/>
    <x v="0"/>
    <n v="279"/>
    <n v="5858.66"/>
    <n v="2175.75"/>
  </r>
  <r>
    <x v="5"/>
    <x v="2"/>
    <x v="1"/>
    <x v="1"/>
    <n v="224"/>
    <n v="6718.87"/>
    <n v="4974.38"/>
  </r>
  <r>
    <x v="5"/>
    <x v="10"/>
    <x v="4"/>
    <x v="3"/>
    <n v="356"/>
    <n v="9956.26"/>
    <n v="1005.07"/>
  </r>
  <r>
    <x v="5"/>
    <x v="12"/>
    <x v="2"/>
    <x v="5"/>
    <n v="767"/>
    <n v="12265.36"/>
    <n v="1880.64"/>
  </r>
  <r>
    <x v="5"/>
    <x v="10"/>
    <x v="4"/>
    <x v="2"/>
    <n v="137"/>
    <n v="6565.39"/>
    <n v="2423.37"/>
  </r>
  <r>
    <x v="5"/>
    <x v="12"/>
    <x v="2"/>
    <x v="5"/>
    <n v="405"/>
    <n v="6466.37"/>
    <n v="2323.46"/>
  </r>
  <r>
    <x v="5"/>
    <x v="5"/>
    <x v="2"/>
    <x v="4"/>
    <n v="1137"/>
    <n v="13642.27"/>
    <n v="2839.55"/>
  </r>
  <r>
    <x v="5"/>
    <x v="16"/>
    <x v="0"/>
    <x v="3"/>
    <n v="815"/>
    <n v="19552.55"/>
    <n v="1016.35"/>
  </r>
  <r>
    <x v="5"/>
    <x v="3"/>
    <x v="2"/>
    <x v="8"/>
    <n v="425"/>
    <n v="8490.31"/>
    <n v="3648.23"/>
  </r>
  <r>
    <x v="5"/>
    <x v="2"/>
    <x v="1"/>
    <x v="7"/>
    <n v="110"/>
    <n v="5148.28"/>
    <n v="3663.09"/>
  </r>
  <r>
    <x v="5"/>
    <x v="3"/>
    <x v="2"/>
    <x v="0"/>
    <n v="540"/>
    <n v="11327.39"/>
    <n v="4454.3500000000004"/>
  </r>
  <r>
    <x v="5"/>
    <x v="5"/>
    <x v="2"/>
    <x v="6"/>
    <n v="592"/>
    <n v="14184.1"/>
    <n v="4351.79"/>
  </r>
  <r>
    <x v="5"/>
    <x v="6"/>
    <x v="2"/>
    <x v="3"/>
    <n v="205"/>
    <n v="6129.47"/>
    <n v="4168.71"/>
  </r>
  <r>
    <x v="5"/>
    <x v="10"/>
    <x v="4"/>
    <x v="7"/>
    <n v="397"/>
    <n v="17857.900000000001"/>
    <n v="4239.63"/>
  </r>
  <r>
    <x v="5"/>
    <x v="6"/>
    <x v="2"/>
    <x v="9"/>
    <n v="560"/>
    <n v="16794.27"/>
    <n v="1382.06"/>
  </r>
  <r>
    <x v="5"/>
    <x v="9"/>
    <x v="3"/>
    <x v="9"/>
    <n v="375"/>
    <n v="11248.04"/>
    <n v="3976.4"/>
  </r>
  <r>
    <x v="5"/>
    <x v="6"/>
    <x v="2"/>
    <x v="8"/>
    <n v="256"/>
    <n v="5113.6899999999996"/>
    <n v="2996.6"/>
  </r>
  <r>
    <x v="5"/>
    <x v="5"/>
    <x v="2"/>
    <x v="8"/>
    <n v="731"/>
    <n v="14609.42"/>
    <n v="4913.0600000000004"/>
  </r>
  <r>
    <x v="5"/>
    <x v="12"/>
    <x v="2"/>
    <x v="9"/>
    <n v="188"/>
    <n v="5620.3"/>
    <n v="2969.11"/>
  </r>
  <r>
    <x v="5"/>
    <x v="8"/>
    <x v="4"/>
    <x v="1"/>
    <n v="278"/>
    <n v="8895.92"/>
    <n v="1432.03"/>
  </r>
  <r>
    <x v="5"/>
    <x v="12"/>
    <x v="2"/>
    <x v="1"/>
    <n v="232"/>
    <n v="8094.81"/>
    <n v="2882.3"/>
  </r>
  <r>
    <x v="5"/>
    <x v="13"/>
    <x v="2"/>
    <x v="2"/>
    <n v="216"/>
    <n v="11206.42"/>
    <n v="4508.75"/>
  </r>
  <r>
    <x v="5"/>
    <x v="13"/>
    <x v="2"/>
    <x v="9"/>
    <n v="622"/>
    <n v="18648.240000000002"/>
    <n v="3492.03"/>
  </r>
  <r>
    <x v="5"/>
    <x v="3"/>
    <x v="2"/>
    <x v="5"/>
    <n v="415"/>
    <n v="6628.27"/>
    <n v="3212.47"/>
  </r>
  <r>
    <x v="5"/>
    <x v="6"/>
    <x v="2"/>
    <x v="8"/>
    <n v="590"/>
    <n v="11791.79"/>
    <n v="2468.6799999999998"/>
  </r>
  <r>
    <x v="5"/>
    <x v="4"/>
    <x v="1"/>
    <x v="0"/>
    <n v="276"/>
    <n v="5788.13"/>
    <n v="2122.6"/>
  </r>
  <r>
    <x v="5"/>
    <x v="12"/>
    <x v="2"/>
    <x v="9"/>
    <n v="375"/>
    <n v="11236.16"/>
    <n v="4529.58"/>
  </r>
  <r>
    <x v="5"/>
    <x v="13"/>
    <x v="2"/>
    <x v="6"/>
    <n v="268"/>
    <n v="6416.45"/>
    <n v="4164.6099999999997"/>
  </r>
  <r>
    <x v="5"/>
    <x v="13"/>
    <x v="2"/>
    <x v="3"/>
    <n v="641"/>
    <n v="19228.43"/>
    <n v="4587.43"/>
  </r>
  <r>
    <x v="5"/>
    <x v="9"/>
    <x v="3"/>
    <x v="3"/>
    <n v="161"/>
    <n v="7053.56"/>
    <n v="4325.88"/>
  </r>
  <r>
    <x v="5"/>
    <x v="3"/>
    <x v="2"/>
    <x v="9"/>
    <n v="311"/>
    <n v="9303.2099999999991"/>
    <n v="2203.7800000000002"/>
  </r>
  <r>
    <x v="5"/>
    <x v="5"/>
    <x v="2"/>
    <x v="0"/>
    <n v="541"/>
    <n v="11341.04"/>
    <n v="2112.7199999999998"/>
  </r>
  <r>
    <x v="5"/>
    <x v="6"/>
    <x v="2"/>
    <x v="4"/>
    <n v="1624"/>
    <n v="19477.46"/>
    <n v="2923.45"/>
  </r>
  <r>
    <x v="5"/>
    <x v="2"/>
    <x v="1"/>
    <x v="8"/>
    <n v="1049"/>
    <n v="18878.169999999998"/>
    <n v="4866.74"/>
  </r>
  <r>
    <x v="5"/>
    <x v="7"/>
    <x v="3"/>
    <x v="3"/>
    <n v="164"/>
    <n v="7206.24"/>
    <n v="3795.43"/>
  </r>
  <r>
    <x v="6"/>
    <x v="5"/>
    <x v="2"/>
    <x v="4"/>
    <n v="1139"/>
    <n v="13663.48"/>
    <n v="2721.53"/>
  </r>
  <r>
    <x v="6"/>
    <x v="6"/>
    <x v="2"/>
    <x v="2"/>
    <n v="166"/>
    <n v="8616.2199999999993"/>
    <n v="1864.48"/>
  </r>
  <r>
    <x v="6"/>
    <x v="11"/>
    <x v="3"/>
    <x v="9"/>
    <n v="388"/>
    <n v="11632.71"/>
    <n v="2686.32"/>
  </r>
  <r>
    <x v="6"/>
    <x v="8"/>
    <x v="4"/>
    <x v="8"/>
    <n v="736"/>
    <n v="13237.78"/>
    <n v="4688.9799999999996"/>
  </r>
  <r>
    <x v="6"/>
    <x v="4"/>
    <x v="1"/>
    <x v="9"/>
    <n v="650"/>
    <n v="19482.400000000001"/>
    <n v="3873.71"/>
  </r>
  <r>
    <x v="6"/>
    <x v="13"/>
    <x v="2"/>
    <x v="7"/>
    <n v="255"/>
    <n v="13259.82"/>
    <n v="4201.92"/>
  </r>
  <r>
    <x v="6"/>
    <x v="2"/>
    <x v="1"/>
    <x v="5"/>
    <n v="1003"/>
    <n v="14036.11"/>
    <n v="4284.8"/>
  </r>
  <r>
    <x v="6"/>
    <x v="11"/>
    <x v="3"/>
    <x v="8"/>
    <n v="408"/>
    <n v="10175.93"/>
    <n v="4174.29"/>
  </r>
  <r>
    <x v="6"/>
    <x v="10"/>
    <x v="4"/>
    <x v="8"/>
    <n v="405"/>
    <n v="7276.67"/>
    <n v="3775.12"/>
  </r>
  <r>
    <x v="6"/>
    <x v="5"/>
    <x v="2"/>
    <x v="7"/>
    <n v="305"/>
    <n v="15856.96"/>
    <n v="3118.76"/>
  </r>
  <r>
    <x v="6"/>
    <x v="8"/>
    <x v="4"/>
    <x v="4"/>
    <n v="1272"/>
    <n v="13985.01"/>
    <n v="1845.1"/>
  </r>
  <r>
    <x v="6"/>
    <x v="4"/>
    <x v="1"/>
    <x v="8"/>
    <n v="498"/>
    <n v="8957.67"/>
    <n v="2781.25"/>
  </r>
  <r>
    <x v="6"/>
    <x v="8"/>
    <x v="4"/>
    <x v="1"/>
    <n v="436"/>
    <n v="13941.64"/>
    <n v="3869.89"/>
  </r>
  <r>
    <x v="6"/>
    <x v="3"/>
    <x v="2"/>
    <x v="1"/>
    <n v="356"/>
    <n v="12446.17"/>
    <n v="1503.65"/>
  </r>
  <r>
    <x v="6"/>
    <x v="10"/>
    <x v="4"/>
    <x v="9"/>
    <n v="642"/>
    <n v="19245.259999999998"/>
    <n v="1331.56"/>
  </r>
  <r>
    <x v="6"/>
    <x v="11"/>
    <x v="3"/>
    <x v="2"/>
    <n v="214"/>
    <n v="13853.79"/>
    <n v="3492.32"/>
  </r>
  <r>
    <x v="6"/>
    <x v="4"/>
    <x v="1"/>
    <x v="6"/>
    <n v="807"/>
    <n v="19351.400000000001"/>
    <n v="1481.29"/>
  </r>
  <r>
    <x v="6"/>
    <x v="15"/>
    <x v="3"/>
    <x v="5"/>
    <n v="603"/>
    <n v="14461.51"/>
    <n v="2140.6"/>
  </r>
  <r>
    <x v="6"/>
    <x v="12"/>
    <x v="2"/>
    <x v="0"/>
    <n v="589"/>
    <n v="12353.97"/>
    <n v="4517.43"/>
  </r>
  <r>
    <x v="6"/>
    <x v="12"/>
    <x v="2"/>
    <x v="1"/>
    <n v="505"/>
    <n v="17667.22"/>
    <n v="4061.99"/>
  </r>
  <r>
    <x v="6"/>
    <x v="4"/>
    <x v="1"/>
    <x v="3"/>
    <n v="339"/>
    <n v="9464.76"/>
    <n v="1292.9100000000001"/>
  </r>
  <r>
    <x v="6"/>
    <x v="16"/>
    <x v="0"/>
    <x v="1"/>
    <n v="594"/>
    <n v="18994.98"/>
    <n v="2980.47"/>
  </r>
  <r>
    <x v="7"/>
    <x v="15"/>
    <x v="3"/>
    <x v="6"/>
    <n v="345"/>
    <n v="8271.42"/>
    <n v="3272.05"/>
  </r>
  <r>
    <x v="7"/>
    <x v="16"/>
    <x v="0"/>
    <x v="3"/>
    <n v="703"/>
    <n v="16848.72"/>
    <n v="4932.26"/>
  </r>
  <r>
    <x v="7"/>
    <x v="4"/>
    <x v="1"/>
    <x v="3"/>
    <n v="600"/>
    <n v="16785.59"/>
    <n v="2644.08"/>
  </r>
  <r>
    <x v="7"/>
    <x v="2"/>
    <x v="1"/>
    <x v="3"/>
    <n v="592"/>
    <n v="16549.22"/>
    <n v="3749.09"/>
  </r>
  <r>
    <x v="7"/>
    <x v="7"/>
    <x v="3"/>
    <x v="9"/>
    <n v="194"/>
    <n v="5793.23"/>
    <n v="3310.1"/>
  </r>
  <r>
    <x v="7"/>
    <x v="4"/>
    <x v="1"/>
    <x v="0"/>
    <n v="835"/>
    <n v="17534.830000000002"/>
    <n v="1796.09"/>
  </r>
  <r>
    <x v="7"/>
    <x v="4"/>
    <x v="1"/>
    <x v="9"/>
    <n v="167"/>
    <n v="5009.1499999999996"/>
    <n v="2060.79"/>
  </r>
  <r>
    <x v="7"/>
    <x v="10"/>
    <x v="4"/>
    <x v="9"/>
    <n v="292"/>
    <n v="8734.17"/>
    <n v="1075.04"/>
  </r>
  <r>
    <x v="7"/>
    <x v="4"/>
    <x v="1"/>
    <x v="9"/>
    <n v="537"/>
    <n v="16103.79"/>
    <n v="2736.57"/>
  </r>
  <r>
    <x v="7"/>
    <x v="4"/>
    <x v="1"/>
    <x v="0"/>
    <n v="723"/>
    <n v="15164.45"/>
    <n v="4950.29"/>
  </r>
  <r>
    <x v="7"/>
    <x v="15"/>
    <x v="3"/>
    <x v="0"/>
    <n v="516"/>
    <n v="10834.13"/>
    <n v="3915.44"/>
  </r>
  <r>
    <x v="7"/>
    <x v="8"/>
    <x v="4"/>
    <x v="9"/>
    <n v="199"/>
    <n v="5955.31"/>
    <n v="3621.88"/>
  </r>
  <r>
    <x v="7"/>
    <x v="4"/>
    <x v="1"/>
    <x v="6"/>
    <n v="311"/>
    <n v="7451.84"/>
    <n v="4281.97"/>
  </r>
  <r>
    <x v="7"/>
    <x v="5"/>
    <x v="2"/>
    <x v="4"/>
    <n v="782"/>
    <n v="9375.84"/>
    <n v="3897.32"/>
  </r>
  <r>
    <x v="7"/>
    <x v="2"/>
    <x v="1"/>
    <x v="8"/>
    <n v="434"/>
    <n v="7794.98"/>
    <n v="2546.34"/>
  </r>
  <r>
    <x v="7"/>
    <x v="5"/>
    <x v="2"/>
    <x v="0"/>
    <n v="320"/>
    <n v="6717.42"/>
    <n v="2759.07"/>
  </r>
  <r>
    <x v="7"/>
    <x v="12"/>
    <x v="2"/>
    <x v="7"/>
    <n v="346"/>
    <n v="17983.48"/>
    <n v="1387.81"/>
  </r>
  <r>
    <x v="7"/>
    <x v="15"/>
    <x v="3"/>
    <x v="0"/>
    <n v="923"/>
    <n v="19375.46"/>
    <n v="1074.57"/>
  </r>
  <r>
    <x v="7"/>
    <x v="4"/>
    <x v="1"/>
    <x v="6"/>
    <n v="260"/>
    <n v="6234.46"/>
    <n v="3785.69"/>
  </r>
  <r>
    <x v="7"/>
    <x v="5"/>
    <x v="2"/>
    <x v="5"/>
    <n v="879"/>
    <n v="14063.47"/>
    <n v="4504.57"/>
  </r>
  <r>
    <x v="7"/>
    <x v="2"/>
    <x v="1"/>
    <x v="4"/>
    <n v="1232"/>
    <n v="11086.67"/>
    <n v="3062.53"/>
  </r>
  <r>
    <x v="7"/>
    <x v="11"/>
    <x v="3"/>
    <x v="8"/>
    <n v="323"/>
    <n v="8062.87"/>
    <n v="2578.6"/>
  </r>
  <r>
    <x v="7"/>
    <x v="4"/>
    <x v="1"/>
    <x v="7"/>
    <n v="374"/>
    <n v="17577.11"/>
    <n v="3680.64"/>
  </r>
  <r>
    <x v="7"/>
    <x v="7"/>
    <x v="3"/>
    <x v="9"/>
    <n v="566"/>
    <n v="16955.22"/>
    <n v="1716.41"/>
  </r>
  <r>
    <x v="8"/>
    <x v="3"/>
    <x v="2"/>
    <x v="0"/>
    <n v="725"/>
    <n v="15210.87"/>
    <n v="2227.41"/>
  </r>
  <r>
    <x v="8"/>
    <x v="5"/>
    <x v="2"/>
    <x v="9"/>
    <n v="648"/>
    <n v="19426"/>
    <n v="4479.3900000000003"/>
  </r>
  <r>
    <x v="8"/>
    <x v="8"/>
    <x v="4"/>
    <x v="0"/>
    <n v="887"/>
    <n v="18617.009999999998"/>
    <n v="4701.46"/>
  </r>
  <r>
    <x v="8"/>
    <x v="5"/>
    <x v="2"/>
    <x v="9"/>
    <n v="404"/>
    <n v="12105.2"/>
    <n v="4027.24"/>
  </r>
  <r>
    <x v="8"/>
    <x v="4"/>
    <x v="1"/>
    <x v="6"/>
    <n v="275"/>
    <n v="6579.35"/>
    <n v="3167.32"/>
  </r>
  <r>
    <x v="8"/>
    <x v="8"/>
    <x v="4"/>
    <x v="2"/>
    <n v="162"/>
    <n v="7742.19"/>
    <n v="4705.67"/>
  </r>
  <r>
    <x v="8"/>
    <x v="0"/>
    <x v="0"/>
    <x v="8"/>
    <n v="767"/>
    <n v="13801.13"/>
    <n v="1091.9100000000001"/>
  </r>
  <r>
    <x v="8"/>
    <x v="2"/>
    <x v="1"/>
    <x v="0"/>
    <n v="715"/>
    <n v="14997.36"/>
    <n v="3486.95"/>
  </r>
  <r>
    <x v="8"/>
    <x v="4"/>
    <x v="1"/>
    <x v="7"/>
    <n v="337"/>
    <n v="15827.67"/>
    <n v="3575.98"/>
  </r>
  <r>
    <x v="8"/>
    <x v="7"/>
    <x v="3"/>
    <x v="1"/>
    <n v="214"/>
    <n v="8541.09"/>
    <n v="4382.3900000000003"/>
  </r>
  <r>
    <x v="8"/>
    <x v="4"/>
    <x v="1"/>
    <x v="4"/>
    <n v="1353"/>
    <n v="12176.04"/>
    <n v="2239.6999999999998"/>
  </r>
  <r>
    <x v="8"/>
    <x v="7"/>
    <x v="3"/>
    <x v="1"/>
    <n v="440"/>
    <n v="17579"/>
    <n v="2875.72"/>
  </r>
  <r>
    <x v="8"/>
    <x v="6"/>
    <x v="2"/>
    <x v="1"/>
    <n v="286"/>
    <n v="9990.6"/>
    <n v="4775.8999999999996"/>
  </r>
  <r>
    <x v="8"/>
    <x v="9"/>
    <x v="3"/>
    <x v="8"/>
    <n v="644"/>
    <n v="16095.11"/>
    <n v="3485.82"/>
  </r>
  <r>
    <x v="8"/>
    <x v="12"/>
    <x v="2"/>
    <x v="7"/>
    <n v="144"/>
    <n v="7477.22"/>
    <n v="4259.1499999999996"/>
  </r>
  <r>
    <x v="8"/>
    <x v="6"/>
    <x v="2"/>
    <x v="3"/>
    <n v="572"/>
    <n v="17137.580000000002"/>
    <n v="4260.22"/>
  </r>
  <r>
    <x v="8"/>
    <x v="12"/>
    <x v="2"/>
    <x v="6"/>
    <n v="542"/>
    <n v="13003.46"/>
    <n v="1822.65"/>
  </r>
  <r>
    <x v="8"/>
    <x v="8"/>
    <x v="4"/>
    <x v="4"/>
    <n v="1252"/>
    <n v="13771.92"/>
    <n v="2813.11"/>
  </r>
  <r>
    <x v="8"/>
    <x v="5"/>
    <x v="2"/>
    <x v="6"/>
    <n v="235"/>
    <n v="5628.26"/>
    <n v="4248.8"/>
  </r>
  <r>
    <x v="8"/>
    <x v="16"/>
    <x v="0"/>
    <x v="5"/>
    <n v="970"/>
    <n v="14549.92"/>
    <n v="4146.75"/>
  </r>
  <r>
    <x v="8"/>
    <x v="4"/>
    <x v="1"/>
    <x v="2"/>
    <n v="303"/>
    <n v="12713.56"/>
    <n v="1232.8"/>
  </r>
  <r>
    <x v="8"/>
    <x v="2"/>
    <x v="1"/>
    <x v="8"/>
    <n v="538"/>
    <n v="9668.41"/>
    <n v="1550.25"/>
  </r>
  <r>
    <x v="8"/>
    <x v="4"/>
    <x v="1"/>
    <x v="5"/>
    <n v="766"/>
    <n v="10711.11"/>
    <n v="2874.27"/>
  </r>
  <r>
    <x v="8"/>
    <x v="5"/>
    <x v="2"/>
    <x v="1"/>
    <n v="160"/>
    <n v="5596.08"/>
    <n v="4610.26"/>
  </r>
  <r>
    <x v="8"/>
    <x v="2"/>
    <x v="1"/>
    <x v="1"/>
    <n v="291"/>
    <n v="8712.32"/>
    <n v="2522.0500000000002"/>
  </r>
  <r>
    <x v="8"/>
    <x v="4"/>
    <x v="1"/>
    <x v="9"/>
    <n v="257"/>
    <n v="7690.1"/>
    <n v="1349.41"/>
  </r>
  <r>
    <x v="8"/>
    <x v="3"/>
    <x v="2"/>
    <x v="9"/>
    <n v="348"/>
    <n v="10414.299999999999"/>
    <n v="1960.96"/>
  </r>
  <r>
    <x v="8"/>
    <x v="12"/>
    <x v="2"/>
    <x v="1"/>
    <n v="376"/>
    <n v="13133.67"/>
    <n v="3990.25"/>
  </r>
  <r>
    <x v="8"/>
    <x v="12"/>
    <x v="2"/>
    <x v="1"/>
    <n v="483"/>
    <n v="16894"/>
    <n v="2472.5100000000002"/>
  </r>
  <r>
    <x v="8"/>
    <x v="15"/>
    <x v="3"/>
    <x v="2"/>
    <n v="232"/>
    <n v="15033.62"/>
    <n v="1847"/>
  </r>
  <r>
    <x v="8"/>
    <x v="3"/>
    <x v="2"/>
    <x v="5"/>
    <n v="468"/>
    <n v="7479.34"/>
    <n v="1899.49"/>
  </r>
  <r>
    <x v="8"/>
    <x v="3"/>
    <x v="2"/>
    <x v="5"/>
    <n v="1165"/>
    <n v="18638.23"/>
    <n v="3053.18"/>
  </r>
  <r>
    <x v="8"/>
    <x v="1"/>
    <x v="0"/>
    <x v="7"/>
    <n v="416"/>
    <n v="16210.57"/>
    <n v="4928.67"/>
  </r>
  <r>
    <x v="8"/>
    <x v="4"/>
    <x v="1"/>
    <x v="3"/>
    <n v="282"/>
    <n v="7877.49"/>
    <n v="1503.65"/>
  </r>
  <r>
    <x v="8"/>
    <x v="6"/>
    <x v="2"/>
    <x v="0"/>
    <n v="465"/>
    <n v="9754.1"/>
    <n v="2950.78"/>
  </r>
  <r>
    <x v="8"/>
    <x v="15"/>
    <x v="3"/>
    <x v="3"/>
    <n v="246"/>
    <n v="10798.49"/>
    <n v="2285.1799999999998"/>
  </r>
  <r>
    <x v="8"/>
    <x v="3"/>
    <x v="2"/>
    <x v="8"/>
    <n v="706"/>
    <n v="14117.91"/>
    <n v="3652.21"/>
  </r>
  <r>
    <x v="8"/>
    <x v="8"/>
    <x v="4"/>
    <x v="4"/>
    <n v="492"/>
    <n v="5406.55"/>
    <n v="3748.1"/>
  </r>
  <r>
    <x v="8"/>
    <x v="12"/>
    <x v="2"/>
    <x v="4"/>
    <n v="1595"/>
    <n v="19136.14"/>
    <n v="2656.29"/>
  </r>
  <r>
    <x v="8"/>
    <x v="4"/>
    <x v="1"/>
    <x v="8"/>
    <n v="801"/>
    <n v="14416.34"/>
    <n v="1560.93"/>
  </r>
  <r>
    <x v="8"/>
    <x v="5"/>
    <x v="2"/>
    <x v="4"/>
    <n v="1119"/>
    <n v="13421.84"/>
    <n v="2310.1799999999998"/>
  </r>
  <r>
    <x v="8"/>
    <x v="1"/>
    <x v="0"/>
    <x v="6"/>
    <n v="584"/>
    <n v="14005.31"/>
    <n v="4670.1899999999996"/>
  </r>
  <r>
    <x v="8"/>
    <x v="13"/>
    <x v="2"/>
    <x v="6"/>
    <n v="801"/>
    <n v="19200.84"/>
    <n v="1666.65"/>
  </r>
  <r>
    <x v="8"/>
    <x v="3"/>
    <x v="2"/>
    <x v="5"/>
    <n v="457"/>
    <n v="7300.06"/>
    <n v="3927.8"/>
  </r>
  <r>
    <x v="8"/>
    <x v="8"/>
    <x v="4"/>
    <x v="0"/>
    <n v="505"/>
    <n v="10588.03"/>
    <n v="1070.5899999999999"/>
  </r>
  <r>
    <x v="8"/>
    <x v="16"/>
    <x v="0"/>
    <x v="6"/>
    <n v="479"/>
    <n v="11490.1"/>
    <n v="3500.88"/>
  </r>
  <r>
    <x v="8"/>
    <x v="4"/>
    <x v="1"/>
    <x v="7"/>
    <n v="238"/>
    <n v="11171.66"/>
    <n v="4868.33"/>
  </r>
  <r>
    <x v="8"/>
    <x v="6"/>
    <x v="2"/>
    <x v="5"/>
    <n v="748"/>
    <n v="11963.25"/>
    <n v="2217.9699999999998"/>
  </r>
  <r>
    <x v="8"/>
    <x v="13"/>
    <x v="2"/>
    <x v="4"/>
    <n v="1209"/>
    <n v="14505.63"/>
    <n v="1074.92"/>
  </r>
  <r>
    <x v="8"/>
    <x v="3"/>
    <x v="2"/>
    <x v="7"/>
    <n v="320"/>
    <n v="16633.37"/>
    <n v="3156.4"/>
  </r>
  <r>
    <x v="8"/>
    <x v="3"/>
    <x v="2"/>
    <x v="1"/>
    <n v="567"/>
    <n v="19833.25"/>
    <n v="1689.9"/>
  </r>
  <r>
    <x v="8"/>
    <x v="10"/>
    <x v="4"/>
    <x v="2"/>
    <n v="214"/>
    <n v="10229.67"/>
    <n v="4956.46"/>
  </r>
  <r>
    <x v="8"/>
    <x v="2"/>
    <x v="1"/>
    <x v="4"/>
    <n v="1724"/>
    <n v="15511.22"/>
    <n v="4524.78"/>
  </r>
  <r>
    <x v="8"/>
    <x v="1"/>
    <x v="0"/>
    <x v="7"/>
    <n v="196"/>
    <n v="7612.68"/>
    <n v="2990.26"/>
  </r>
  <r>
    <x v="8"/>
    <x v="14"/>
    <x v="3"/>
    <x v="0"/>
    <n v="938"/>
    <n v="19697.400000000001"/>
    <n v="3256.34"/>
  </r>
  <r>
    <x v="8"/>
    <x v="10"/>
    <x v="4"/>
    <x v="3"/>
    <n v="456"/>
    <n v="12743.86"/>
    <n v="4867.17"/>
  </r>
  <r>
    <x v="8"/>
    <x v="15"/>
    <x v="3"/>
    <x v="1"/>
    <n v="194"/>
    <n v="7733.4"/>
    <n v="4119.3900000000003"/>
  </r>
  <r>
    <x v="8"/>
    <x v="2"/>
    <x v="1"/>
    <x v="8"/>
    <n v="887"/>
    <n v="15960.21"/>
    <n v="2108.41"/>
  </r>
  <r>
    <x v="8"/>
    <x v="4"/>
    <x v="1"/>
    <x v="1"/>
    <n v="572"/>
    <n v="17156.8"/>
    <n v="2380.35"/>
  </r>
  <r>
    <x v="8"/>
    <x v="1"/>
    <x v="0"/>
    <x v="3"/>
    <n v="709"/>
    <n v="16996.79"/>
    <n v="1511.75"/>
  </r>
  <r>
    <x v="8"/>
    <x v="16"/>
    <x v="0"/>
    <x v="6"/>
    <n v="404"/>
    <n v="9694.86"/>
    <n v="3197.78"/>
  </r>
  <r>
    <x v="8"/>
    <x v="15"/>
    <x v="3"/>
    <x v="3"/>
    <n v="191"/>
    <n v="8373.08"/>
    <n v="1155.77"/>
  </r>
  <r>
    <x v="8"/>
    <x v="9"/>
    <x v="3"/>
    <x v="9"/>
    <n v="608"/>
    <n v="18221.580000000002"/>
    <n v="1506.53"/>
  </r>
  <r>
    <x v="8"/>
    <x v="2"/>
    <x v="1"/>
    <x v="9"/>
    <n v="540"/>
    <n v="16178.2"/>
    <n v="1955.05"/>
  </r>
  <r>
    <x v="8"/>
    <x v="7"/>
    <x v="3"/>
    <x v="6"/>
    <n v="320"/>
    <n v="7677.83"/>
    <n v="2699.54"/>
  </r>
  <r>
    <x v="8"/>
    <x v="11"/>
    <x v="3"/>
    <x v="8"/>
    <n v="570"/>
    <n v="14237.23"/>
    <n v="1485.55"/>
  </r>
  <r>
    <x v="8"/>
    <x v="12"/>
    <x v="2"/>
    <x v="2"/>
    <n v="297"/>
    <n v="15438.17"/>
    <n v="1235.2"/>
  </r>
  <r>
    <x v="8"/>
    <x v="16"/>
    <x v="0"/>
    <x v="5"/>
    <n v="718"/>
    <n v="10769.99"/>
    <n v="4230.95"/>
  </r>
  <r>
    <x v="8"/>
    <x v="16"/>
    <x v="0"/>
    <x v="7"/>
    <n v="151"/>
    <n v="5871.03"/>
    <n v="1449.56"/>
  </r>
  <r>
    <x v="8"/>
    <x v="8"/>
    <x v="4"/>
    <x v="3"/>
    <n v="706"/>
    <n v="19747.13"/>
    <n v="4625.18"/>
  </r>
  <r>
    <x v="9"/>
    <x v="9"/>
    <x v="3"/>
    <x v="5"/>
    <n v="514"/>
    <n v="12332.64"/>
    <n v="2136.4299999999998"/>
  </r>
  <r>
    <x v="9"/>
    <x v="4"/>
    <x v="1"/>
    <x v="2"/>
    <n v="138"/>
    <n v="5775.83"/>
    <n v="2639.55"/>
  </r>
  <r>
    <x v="9"/>
    <x v="9"/>
    <x v="3"/>
    <x v="4"/>
    <n v="832"/>
    <n v="11646.12"/>
    <n v="4423.38"/>
  </r>
  <r>
    <x v="9"/>
    <x v="4"/>
    <x v="1"/>
    <x v="5"/>
    <n v="1395"/>
    <n v="19523.400000000001"/>
    <n v="3771.57"/>
  </r>
  <r>
    <x v="9"/>
    <x v="2"/>
    <x v="1"/>
    <x v="4"/>
    <n v="1889"/>
    <n v="17000.900000000001"/>
    <n v="2660.98"/>
  </r>
  <r>
    <x v="9"/>
    <x v="3"/>
    <x v="2"/>
    <x v="3"/>
    <n v="494"/>
    <n v="14801.13"/>
    <n v="4674.37"/>
  </r>
  <r>
    <x v="9"/>
    <x v="15"/>
    <x v="3"/>
    <x v="2"/>
    <n v="239"/>
    <n v="15488.07"/>
    <n v="4006.41"/>
  </r>
  <r>
    <x v="9"/>
    <x v="0"/>
    <x v="0"/>
    <x v="8"/>
    <n v="882"/>
    <n v="15860.86"/>
    <n v="1730.65"/>
  </r>
  <r>
    <x v="9"/>
    <x v="11"/>
    <x v="3"/>
    <x v="5"/>
    <n v="224"/>
    <n v="5362.31"/>
    <n v="4467.18"/>
  </r>
  <r>
    <x v="9"/>
    <x v="4"/>
    <x v="1"/>
    <x v="3"/>
    <n v="422"/>
    <n v="11793.89"/>
    <n v="4862.67"/>
  </r>
  <r>
    <x v="9"/>
    <x v="2"/>
    <x v="1"/>
    <x v="6"/>
    <n v="444"/>
    <n v="10649.13"/>
    <n v="2650.84"/>
  </r>
  <r>
    <x v="9"/>
    <x v="4"/>
    <x v="1"/>
    <x v="2"/>
    <n v="298"/>
    <n v="12509.2"/>
    <n v="3615.01"/>
  </r>
  <r>
    <x v="9"/>
    <x v="11"/>
    <x v="3"/>
    <x v="4"/>
    <n v="912"/>
    <n v="12757.19"/>
    <n v="3193.42"/>
  </r>
  <r>
    <x v="9"/>
    <x v="13"/>
    <x v="2"/>
    <x v="4"/>
    <n v="1138"/>
    <n v="13647.35"/>
    <n v="1674.67"/>
  </r>
  <r>
    <x v="9"/>
    <x v="7"/>
    <x v="3"/>
    <x v="7"/>
    <n v="266"/>
    <n v="18052.34"/>
    <n v="4645.84"/>
  </r>
  <r>
    <x v="9"/>
    <x v="3"/>
    <x v="2"/>
    <x v="4"/>
    <n v="935"/>
    <n v="11213.65"/>
    <n v="1257.46"/>
  </r>
  <r>
    <x v="9"/>
    <x v="3"/>
    <x v="2"/>
    <x v="4"/>
    <n v="1252"/>
    <n v="15023.51"/>
    <n v="3943.1"/>
  </r>
  <r>
    <x v="9"/>
    <x v="1"/>
    <x v="0"/>
    <x v="1"/>
    <n v="169"/>
    <n v="5393.93"/>
    <n v="2643.35"/>
  </r>
  <r>
    <x v="9"/>
    <x v="4"/>
    <x v="1"/>
    <x v="5"/>
    <n v="1118"/>
    <n v="15644.03"/>
    <n v="4462.7299999999996"/>
  </r>
  <r>
    <x v="9"/>
    <x v="8"/>
    <x v="4"/>
    <x v="3"/>
    <n v="245"/>
    <n v="6836.49"/>
    <n v="2014.47"/>
  </r>
  <r>
    <x v="9"/>
    <x v="8"/>
    <x v="4"/>
    <x v="5"/>
    <n v="573"/>
    <n v="8592.99"/>
    <n v="1271.71"/>
  </r>
  <r>
    <x v="9"/>
    <x v="3"/>
    <x v="2"/>
    <x v="6"/>
    <n v="377"/>
    <n v="9040.8700000000008"/>
    <n v="4470.26"/>
  </r>
  <r>
    <x v="9"/>
    <x v="5"/>
    <x v="2"/>
    <x v="6"/>
    <n v="231"/>
    <n v="5524.62"/>
    <n v="2769.3"/>
  </r>
  <r>
    <x v="9"/>
    <x v="3"/>
    <x v="2"/>
    <x v="5"/>
    <n v="922"/>
    <n v="14744.9"/>
    <n v="1415.31"/>
  </r>
  <r>
    <x v="9"/>
    <x v="2"/>
    <x v="1"/>
    <x v="6"/>
    <n v="654"/>
    <n v="15689.41"/>
    <n v="1151.3"/>
  </r>
  <r>
    <x v="9"/>
    <x v="2"/>
    <x v="1"/>
    <x v="5"/>
    <n v="586"/>
    <n v="8196.4"/>
    <n v="1369.44"/>
  </r>
  <r>
    <x v="9"/>
    <x v="15"/>
    <x v="3"/>
    <x v="6"/>
    <n v="324"/>
    <n v="7765.2"/>
    <n v="2533.09"/>
  </r>
  <r>
    <x v="9"/>
    <x v="2"/>
    <x v="1"/>
    <x v="5"/>
    <n v="1380"/>
    <n v="19316.22"/>
    <n v="2828.23"/>
  </r>
  <r>
    <x v="9"/>
    <x v="4"/>
    <x v="1"/>
    <x v="2"/>
    <n v="284"/>
    <n v="11920.38"/>
    <n v="1701.18"/>
  </r>
  <r>
    <x v="9"/>
    <x v="6"/>
    <x v="2"/>
    <x v="0"/>
    <n v="821"/>
    <n v="17226.72"/>
    <n v="4684.3599999999997"/>
  </r>
  <r>
    <x v="10"/>
    <x v="1"/>
    <x v="0"/>
    <x v="9"/>
    <n v="656"/>
    <n v="19655.11"/>
    <n v="3475.16"/>
  </r>
  <r>
    <x v="10"/>
    <x v="7"/>
    <x v="3"/>
    <x v="1"/>
    <n v="370"/>
    <n v="14770.92"/>
    <n v="2161.71"/>
  </r>
  <r>
    <x v="10"/>
    <x v="4"/>
    <x v="1"/>
    <x v="0"/>
    <n v="489"/>
    <n v="10266.959999999999"/>
    <n v="4153.6400000000003"/>
  </r>
  <r>
    <x v="10"/>
    <x v="15"/>
    <x v="3"/>
    <x v="3"/>
    <n v="196"/>
    <n v="8588.9500000000007"/>
    <n v="2463.67"/>
  </r>
  <r>
    <x v="10"/>
    <x v="15"/>
    <x v="3"/>
    <x v="3"/>
    <n v="239"/>
    <n v="10490.74"/>
    <n v="2400.8200000000002"/>
  </r>
  <r>
    <x v="10"/>
    <x v="6"/>
    <x v="2"/>
    <x v="7"/>
    <n v="379"/>
    <n v="19671.84"/>
    <n v="4475.59"/>
  </r>
  <r>
    <x v="10"/>
    <x v="4"/>
    <x v="1"/>
    <x v="8"/>
    <n v="728"/>
    <n v="13087.46"/>
    <n v="2452.31"/>
  </r>
  <r>
    <x v="10"/>
    <x v="12"/>
    <x v="2"/>
    <x v="3"/>
    <n v="267"/>
    <n v="7981.97"/>
    <n v="1973.28"/>
  </r>
  <r>
    <x v="10"/>
    <x v="12"/>
    <x v="2"/>
    <x v="4"/>
    <n v="511"/>
    <n v="6129.86"/>
    <n v="4984.8900000000003"/>
  </r>
  <r>
    <x v="10"/>
    <x v="7"/>
    <x v="3"/>
    <x v="3"/>
    <n v="397"/>
    <n v="17461.490000000002"/>
    <n v="1292.21"/>
  </r>
  <r>
    <x v="10"/>
    <x v="5"/>
    <x v="2"/>
    <x v="1"/>
    <n v="145"/>
    <n v="5065.3999999999996"/>
    <n v="4584.1099999999997"/>
  </r>
  <r>
    <x v="10"/>
    <x v="3"/>
    <x v="2"/>
    <x v="2"/>
    <n v="322"/>
    <n v="16725.25"/>
    <n v="2793.28"/>
  </r>
  <r>
    <x v="10"/>
    <x v="12"/>
    <x v="2"/>
    <x v="5"/>
    <n v="625"/>
    <n v="9986.56"/>
    <n v="4644.1899999999996"/>
  </r>
  <r>
    <x v="10"/>
    <x v="2"/>
    <x v="1"/>
    <x v="7"/>
    <n v="250"/>
    <n v="11711.83"/>
    <n v="3106.33"/>
  </r>
  <r>
    <x v="10"/>
    <x v="2"/>
    <x v="1"/>
    <x v="3"/>
    <n v="201"/>
    <n v="5611.8"/>
    <n v="2014.21"/>
  </r>
  <r>
    <x v="10"/>
    <x v="4"/>
    <x v="1"/>
    <x v="6"/>
    <n v="571"/>
    <n v="13702.34"/>
    <n v="3187.02"/>
  </r>
  <r>
    <x v="10"/>
    <x v="12"/>
    <x v="2"/>
    <x v="4"/>
    <n v="621"/>
    <n v="7449.99"/>
    <n v="2499.3000000000002"/>
  </r>
  <r>
    <x v="10"/>
    <x v="16"/>
    <x v="0"/>
    <x v="8"/>
    <n v="1028"/>
    <n v="18502.53"/>
    <n v="4606.2"/>
  </r>
  <r>
    <x v="10"/>
    <x v="3"/>
    <x v="2"/>
    <x v="8"/>
    <n v="297"/>
    <n v="5937.71"/>
    <n v="3663.12"/>
  </r>
  <r>
    <x v="10"/>
    <x v="11"/>
    <x v="3"/>
    <x v="0"/>
    <n v="571"/>
    <n v="11972.69"/>
    <n v="1359.15"/>
  </r>
  <r>
    <x v="10"/>
    <x v="4"/>
    <x v="1"/>
    <x v="5"/>
    <n v="1132"/>
    <n v="15843.69"/>
    <n v="2825.02"/>
  </r>
  <r>
    <x v="11"/>
    <x v="11"/>
    <x v="3"/>
    <x v="5"/>
    <n v="781"/>
    <n v="18722.21"/>
    <n v="2581.6999999999998"/>
  </r>
  <r>
    <x v="11"/>
    <x v="7"/>
    <x v="3"/>
    <x v="7"/>
    <n v="156"/>
    <n v="10599.01"/>
    <n v="4054.72"/>
  </r>
  <r>
    <x v="11"/>
    <x v="11"/>
    <x v="3"/>
    <x v="9"/>
    <n v="252"/>
    <n v="7533.96"/>
    <n v="3764.25"/>
  </r>
  <r>
    <x v="11"/>
    <x v="15"/>
    <x v="3"/>
    <x v="4"/>
    <n v="528"/>
    <n v="7391.82"/>
    <n v="2818.41"/>
  </r>
  <r>
    <x v="11"/>
    <x v="13"/>
    <x v="2"/>
    <x v="7"/>
    <n v="330"/>
    <n v="17134.150000000001"/>
    <n v="4594.92"/>
  </r>
  <r>
    <x v="11"/>
    <x v="5"/>
    <x v="2"/>
    <x v="7"/>
    <n v="375"/>
    <n v="19448.57"/>
    <n v="2565.2199999999998"/>
  </r>
  <r>
    <x v="11"/>
    <x v="3"/>
    <x v="2"/>
    <x v="6"/>
    <n v="503"/>
    <n v="12068.91"/>
    <n v="3198.72"/>
  </r>
  <r>
    <x v="11"/>
    <x v="3"/>
    <x v="2"/>
    <x v="8"/>
    <n v="708"/>
    <n v="14146.06"/>
    <n v="1902.17"/>
  </r>
  <r>
    <x v="11"/>
    <x v="4"/>
    <x v="1"/>
    <x v="6"/>
    <n v="240"/>
    <n v="5743.71"/>
    <n v="3655.45"/>
  </r>
  <r>
    <x v="11"/>
    <x v="3"/>
    <x v="2"/>
    <x v="2"/>
    <n v="255"/>
    <n v="13254.64"/>
    <n v="4552.08"/>
  </r>
  <r>
    <x v="11"/>
    <x v="4"/>
    <x v="1"/>
    <x v="7"/>
    <n v="239"/>
    <n v="11200.16"/>
    <n v="3632.98"/>
  </r>
  <r>
    <x v="11"/>
    <x v="4"/>
    <x v="1"/>
    <x v="8"/>
    <n v="414"/>
    <n v="7450.88"/>
    <n v="3081.86"/>
  </r>
  <r>
    <x v="11"/>
    <x v="9"/>
    <x v="3"/>
    <x v="0"/>
    <n v="336"/>
    <n v="7039.78"/>
    <n v="4905.62"/>
  </r>
  <r>
    <x v="11"/>
    <x v="1"/>
    <x v="0"/>
    <x v="8"/>
    <n v="821"/>
    <n v="14772.89"/>
    <n v="3653.92"/>
  </r>
  <r>
    <x v="11"/>
    <x v="3"/>
    <x v="2"/>
    <x v="3"/>
    <n v="373"/>
    <n v="11184.98"/>
    <n v="2960.43"/>
  </r>
  <r>
    <x v="11"/>
    <x v="15"/>
    <x v="3"/>
    <x v="0"/>
    <n v="780"/>
    <n v="16369.14"/>
    <n v="3713.55"/>
  </r>
  <r>
    <x v="11"/>
    <x v="9"/>
    <x v="3"/>
    <x v="0"/>
    <n v="947"/>
    <n v="19876.669999999998"/>
    <n v="4934.79"/>
  </r>
  <r>
    <x v="11"/>
    <x v="9"/>
    <x v="3"/>
    <x v="1"/>
    <n v="470"/>
    <n v="18773.86"/>
    <n v="2673.64"/>
  </r>
  <r>
    <x v="11"/>
    <x v="10"/>
    <x v="4"/>
    <x v="7"/>
    <n v="291"/>
    <n v="13080.57"/>
    <n v="3900.84"/>
  </r>
  <r>
    <x v="11"/>
    <x v="2"/>
    <x v="1"/>
    <x v="1"/>
    <n v="248"/>
    <n v="7425.75"/>
    <n v="3621.18"/>
  </r>
  <r>
    <x v="11"/>
    <x v="7"/>
    <x v="3"/>
    <x v="0"/>
    <n v="658"/>
    <n v="13817.3"/>
    <n v="1959.42"/>
  </r>
  <r>
    <x v="11"/>
    <x v="12"/>
    <x v="2"/>
    <x v="6"/>
    <n v="676"/>
    <n v="16211.31"/>
    <n v="2292.46"/>
  </r>
  <r>
    <x v="11"/>
    <x v="8"/>
    <x v="4"/>
    <x v="5"/>
    <n v="415"/>
    <n v="6212.64"/>
    <n v="4065.38"/>
  </r>
  <r>
    <x v="11"/>
    <x v="4"/>
    <x v="1"/>
    <x v="9"/>
    <n v="493"/>
    <n v="14761.02"/>
    <n v="2909.48"/>
  </r>
  <r>
    <x v="11"/>
    <x v="2"/>
    <x v="1"/>
    <x v="7"/>
    <n v="366"/>
    <n v="17182.22"/>
    <n v="4354.07"/>
  </r>
  <r>
    <x v="11"/>
    <x v="15"/>
    <x v="3"/>
    <x v="3"/>
    <n v="281"/>
    <n v="12338.23"/>
    <n v="3051.71"/>
  </r>
  <r>
    <x v="11"/>
    <x v="4"/>
    <x v="1"/>
    <x v="8"/>
    <n v="950"/>
    <n v="17088.849999999999"/>
    <n v="3965.35"/>
  </r>
  <r>
    <x v="11"/>
    <x v="2"/>
    <x v="1"/>
    <x v="8"/>
    <n v="313"/>
    <n v="5626.28"/>
    <n v="1332.35"/>
  </r>
  <r>
    <x v="11"/>
    <x v="15"/>
    <x v="3"/>
    <x v="0"/>
    <n v="666"/>
    <n v="13977.89"/>
    <n v="3976.5"/>
  </r>
  <r>
    <x v="11"/>
    <x v="15"/>
    <x v="3"/>
    <x v="9"/>
    <n v="468"/>
    <n v="14010.28"/>
    <n v="2869.13"/>
  </r>
  <r>
    <x v="11"/>
    <x v="3"/>
    <x v="2"/>
    <x v="1"/>
    <n v="335"/>
    <n v="11721.65"/>
    <n v="2559.25"/>
  </r>
  <r>
    <x v="11"/>
    <x v="2"/>
    <x v="1"/>
    <x v="3"/>
    <n v="583"/>
    <n v="16316.26"/>
    <n v="4641.78"/>
  </r>
  <r>
    <x v="11"/>
    <x v="4"/>
    <x v="1"/>
    <x v="3"/>
    <n v="653"/>
    <n v="18274.45"/>
    <n v="1955.97"/>
  </r>
  <r>
    <x v="11"/>
    <x v="13"/>
    <x v="2"/>
    <x v="4"/>
    <n v="951"/>
    <n v="11408.16"/>
    <n v="2044.85"/>
  </r>
  <r>
    <x v="11"/>
    <x v="12"/>
    <x v="2"/>
    <x v="9"/>
    <n v="430"/>
    <n v="12877.23"/>
    <n v="2855.71"/>
  </r>
  <r>
    <x v="11"/>
    <x v="14"/>
    <x v="3"/>
    <x v="9"/>
    <n v="652"/>
    <n v="19533.07"/>
    <n v="2859.99"/>
  </r>
  <r>
    <x v="11"/>
    <x v="12"/>
    <x v="2"/>
    <x v="8"/>
    <n v="839"/>
    <n v="16779.59"/>
    <n v="1976.44"/>
  </r>
  <r>
    <x v="11"/>
    <x v="5"/>
    <x v="2"/>
    <x v="6"/>
    <n v="290"/>
    <n v="6944.83"/>
    <n v="3297.42"/>
  </r>
  <r>
    <x v="11"/>
    <x v="5"/>
    <x v="2"/>
    <x v="5"/>
    <n v="1206"/>
    <n v="19294.54"/>
    <n v="1432.03"/>
  </r>
  <r>
    <x v="11"/>
    <x v="3"/>
    <x v="2"/>
    <x v="0"/>
    <n v="623"/>
    <n v="13079.57"/>
    <n v="2913.51"/>
  </r>
  <r>
    <x v="11"/>
    <x v="4"/>
    <x v="1"/>
    <x v="9"/>
    <n v="267"/>
    <n v="8002.82"/>
    <n v="1362.45"/>
  </r>
  <r>
    <x v="11"/>
    <x v="2"/>
    <x v="1"/>
    <x v="2"/>
    <n v="164"/>
    <n v="6854.32"/>
    <n v="4765.3100000000004"/>
  </r>
  <r>
    <x v="11"/>
    <x v="2"/>
    <x v="1"/>
    <x v="0"/>
    <n v="904"/>
    <n v="18981.38"/>
    <n v="3983.04"/>
  </r>
  <r>
    <x v="11"/>
    <x v="8"/>
    <x v="4"/>
    <x v="0"/>
    <n v="434"/>
    <n v="9110.39"/>
    <n v="2663.76"/>
  </r>
  <r>
    <x v="11"/>
    <x v="12"/>
    <x v="2"/>
    <x v="4"/>
    <n v="1036"/>
    <n v="12420.01"/>
    <n v="3590.93"/>
  </r>
  <r>
    <x v="11"/>
    <x v="4"/>
    <x v="1"/>
    <x v="3"/>
    <n v="610"/>
    <n v="17056.72"/>
    <n v="4111.1099999999997"/>
  </r>
  <r>
    <x v="11"/>
    <x v="2"/>
    <x v="1"/>
    <x v="4"/>
    <n v="2147"/>
    <n v="19315.62"/>
    <n v="1994.94"/>
  </r>
  <r>
    <x v="11"/>
    <x v="16"/>
    <x v="0"/>
    <x v="9"/>
    <n v="354"/>
    <n v="10607.92"/>
    <n v="3657.98"/>
  </r>
  <r>
    <x v="11"/>
    <x v="9"/>
    <x v="3"/>
    <x v="8"/>
    <n v="597"/>
    <n v="14917.38"/>
    <n v="2045.11"/>
  </r>
  <r>
    <x v="11"/>
    <x v="12"/>
    <x v="2"/>
    <x v="6"/>
    <n v="504"/>
    <n v="12087.07"/>
    <n v="3197.67"/>
  </r>
  <r>
    <x v="11"/>
    <x v="10"/>
    <x v="4"/>
    <x v="8"/>
    <n v="506"/>
    <n v="9106.35"/>
    <n v="3337.57"/>
  </r>
  <r>
    <x v="11"/>
    <x v="8"/>
    <x v="4"/>
    <x v="4"/>
    <n v="565"/>
    <n v="6205.42"/>
    <n v="3132.3"/>
  </r>
  <r>
    <x v="11"/>
    <x v="4"/>
    <x v="1"/>
    <x v="6"/>
    <n v="568"/>
    <n v="13617.65"/>
    <n v="1993.12"/>
  </r>
  <r>
    <x v="11"/>
    <x v="3"/>
    <x v="2"/>
    <x v="3"/>
    <n v="353"/>
    <n v="10573.64"/>
    <n v="3550.63"/>
  </r>
  <r>
    <x v="11"/>
    <x v="13"/>
    <x v="2"/>
    <x v="8"/>
    <n v="494"/>
    <n v="9877.7900000000009"/>
    <n v="1086.48"/>
  </r>
  <r>
    <x v="11"/>
    <x v="4"/>
    <x v="1"/>
    <x v="8"/>
    <n v="1086"/>
    <n v="19542.57"/>
    <n v="3662.76"/>
  </r>
  <r>
    <x v="11"/>
    <x v="3"/>
    <x v="2"/>
    <x v="9"/>
    <n v="609"/>
    <n v="18243.45"/>
    <n v="1651.37"/>
  </r>
  <r>
    <x v="11"/>
    <x v="6"/>
    <x v="2"/>
    <x v="8"/>
    <n v="281"/>
    <n v="5601.84"/>
    <n v="2189.5100000000002"/>
  </r>
  <r>
    <x v="11"/>
    <x v="2"/>
    <x v="1"/>
    <x v="3"/>
    <n v="500"/>
    <n v="13986.02"/>
    <n v="3224.1"/>
  </r>
  <r>
    <x v="11"/>
    <x v="4"/>
    <x v="1"/>
    <x v="4"/>
    <n v="1395"/>
    <n v="12550.72"/>
    <n v="4375.3900000000003"/>
  </r>
  <r>
    <x v="11"/>
    <x v="11"/>
    <x v="3"/>
    <x v="4"/>
    <n v="380"/>
    <n v="5314.7"/>
    <n v="1783.86"/>
  </r>
  <r>
    <x v="11"/>
    <x v="6"/>
    <x v="2"/>
    <x v="3"/>
    <n v="607"/>
    <n v="18200.73"/>
    <n v="1276.01"/>
  </r>
  <r>
    <x v="11"/>
    <x v="9"/>
    <x v="3"/>
    <x v="3"/>
    <n v="149"/>
    <n v="6519.5"/>
    <n v="4583.2700000000004"/>
  </r>
  <r>
    <x v="11"/>
    <x v="3"/>
    <x v="2"/>
    <x v="7"/>
    <n v="133"/>
    <n v="6884.61"/>
    <n v="2530.38"/>
  </r>
  <r>
    <x v="11"/>
    <x v="4"/>
    <x v="1"/>
    <x v="5"/>
    <n v="951"/>
    <n v="13304.48"/>
    <n v="1061.99"/>
  </r>
  <r>
    <x v="11"/>
    <x v="5"/>
    <x v="2"/>
    <x v="3"/>
    <n v="255"/>
    <n v="7629.21"/>
    <n v="4246.47"/>
  </r>
  <r>
    <x v="11"/>
    <x v="4"/>
    <x v="1"/>
    <x v="9"/>
    <n v="493"/>
    <n v="14789.24"/>
    <n v="3276.29"/>
  </r>
  <r>
    <x v="11"/>
    <x v="13"/>
    <x v="2"/>
    <x v="1"/>
    <n v="429"/>
    <n v="15012.61"/>
    <n v="3138.53"/>
  </r>
  <r>
    <x v="11"/>
    <x v="15"/>
    <x v="3"/>
    <x v="2"/>
    <n v="284"/>
    <n v="18421.61"/>
    <n v="4349.59"/>
  </r>
  <r>
    <x v="11"/>
    <x v="3"/>
    <x v="2"/>
    <x v="9"/>
    <n v="536"/>
    <n v="16068.96"/>
    <n v="1887.96"/>
  </r>
  <r>
    <x v="11"/>
    <x v="14"/>
    <x v="3"/>
    <x v="9"/>
    <n v="337"/>
    <n v="10093.530000000001"/>
    <n v="1496.35"/>
  </r>
  <r>
    <x v="11"/>
    <x v="11"/>
    <x v="3"/>
    <x v="4"/>
    <n v="1035"/>
    <n v="14482.74"/>
    <n v="2255.94"/>
  </r>
  <r>
    <x v="11"/>
    <x v="4"/>
    <x v="1"/>
    <x v="8"/>
    <n v="535"/>
    <n v="9622.33"/>
    <n v="1474.71"/>
  </r>
  <r>
    <x v="11"/>
    <x v="8"/>
    <x v="4"/>
    <x v="3"/>
    <n v="521"/>
    <n v="14572.05"/>
    <n v="3839.27"/>
  </r>
  <r>
    <x v="11"/>
    <x v="4"/>
    <x v="1"/>
    <x v="2"/>
    <n v="126"/>
    <n v="5278.75"/>
    <n v="1387.86"/>
  </r>
  <r>
    <x v="11"/>
    <x v="1"/>
    <x v="0"/>
    <x v="1"/>
    <n v="590"/>
    <n v="18872.34"/>
    <n v="2005.27"/>
  </r>
  <r>
    <x v="11"/>
    <x v="4"/>
    <x v="1"/>
    <x v="0"/>
    <n v="640"/>
    <n v="13425.16"/>
    <n v="3931.05"/>
  </r>
  <r>
    <x v="11"/>
    <x v="5"/>
    <x v="2"/>
    <x v="4"/>
    <n v="691"/>
    <n v="8283.4599999999991"/>
    <n v="4427.72"/>
  </r>
  <r>
    <x v="11"/>
    <x v="6"/>
    <x v="2"/>
    <x v="0"/>
    <n v="714"/>
    <n v="14979.44"/>
    <n v="1530.49"/>
  </r>
  <r>
    <x v="11"/>
    <x v="2"/>
    <x v="1"/>
    <x v="7"/>
    <n v="424"/>
    <n v="19921.2"/>
    <n v="4542.3100000000004"/>
  </r>
  <r>
    <x v="11"/>
    <x v="5"/>
    <x v="2"/>
    <x v="0"/>
    <n v="945"/>
    <n v="19835.740000000002"/>
    <n v="1016.6"/>
  </r>
  <r>
    <x v="11"/>
    <x v="2"/>
    <x v="1"/>
    <x v="1"/>
    <n v="198"/>
    <n v="5919"/>
    <n v="2257.09"/>
  </r>
  <r>
    <x v="11"/>
    <x v="4"/>
    <x v="1"/>
    <x v="0"/>
    <n v="555"/>
    <n v="11640.04"/>
    <n v="1070.25"/>
  </r>
  <r>
    <x v="11"/>
    <x v="11"/>
    <x v="3"/>
    <x v="3"/>
    <n v="374"/>
    <n v="16441.46"/>
    <n v="1393.8"/>
  </r>
  <r>
    <x v="11"/>
    <x v="5"/>
    <x v="2"/>
    <x v="7"/>
    <n v="125"/>
    <n v="6467.83"/>
    <n v="2385.1999999999998"/>
  </r>
  <r>
    <x v="11"/>
    <x v="0"/>
    <x v="0"/>
    <x v="8"/>
    <n v="1102"/>
    <n v="19832.59"/>
    <n v="1743.53"/>
  </r>
  <r>
    <x v="11"/>
    <x v="0"/>
    <x v="0"/>
    <x v="7"/>
    <n v="190"/>
    <n v="7405.52"/>
    <n v="2754.78"/>
  </r>
  <r>
    <x v="11"/>
    <x v="6"/>
    <x v="2"/>
    <x v="3"/>
    <n v="571"/>
    <n v="17126.46"/>
    <n v="4572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n v="919"/>
    <n v="19296.669999999998"/>
    <n v="4636.4799999999996"/>
    <n v="14660.189999999999"/>
  </r>
  <r>
    <x v="0"/>
    <x v="1"/>
    <x v="0"/>
    <x v="0"/>
    <n v="780"/>
    <n v="16361.59"/>
    <n v="1153.6300000000001"/>
    <n v="15207.96"/>
  </r>
  <r>
    <x v="0"/>
    <x v="2"/>
    <x v="1"/>
    <x v="1"/>
    <n v="217"/>
    <n v="6484.99"/>
    <n v="4687.1499999999996"/>
    <n v="1797.8400000000001"/>
  </r>
  <r>
    <x v="0"/>
    <x v="2"/>
    <x v="1"/>
    <x v="2"/>
    <n v="304"/>
    <n v="12737.73"/>
    <n v="4909.79"/>
    <n v="7827.94"/>
  </r>
  <r>
    <x v="0"/>
    <x v="2"/>
    <x v="1"/>
    <x v="2"/>
    <n v="471"/>
    <n v="19776.7"/>
    <n v="1244.49"/>
    <n v="18532.21"/>
  </r>
  <r>
    <x v="0"/>
    <x v="3"/>
    <x v="2"/>
    <x v="2"/>
    <n v="134"/>
    <n v="6949.52"/>
    <n v="3145.68"/>
    <n v="3803.8400000000006"/>
  </r>
  <r>
    <x v="0"/>
    <x v="4"/>
    <x v="1"/>
    <x v="3"/>
    <n v="591"/>
    <n v="16533.330000000002"/>
    <n v="3033.43"/>
    <n v="13499.900000000001"/>
  </r>
  <r>
    <x v="0"/>
    <x v="4"/>
    <x v="1"/>
    <x v="4"/>
    <n v="2208"/>
    <n v="19869.03"/>
    <n v="2413.9699999999998"/>
    <n v="17455.059999999998"/>
  </r>
  <r>
    <x v="0"/>
    <x v="5"/>
    <x v="2"/>
    <x v="5"/>
    <n v="416"/>
    <n v="6642.07"/>
    <n v="2734.56"/>
    <n v="3907.5099999999998"/>
  </r>
  <r>
    <x v="0"/>
    <x v="6"/>
    <x v="2"/>
    <x v="6"/>
    <n v="448"/>
    <n v="10751.21"/>
    <n v="4645.09"/>
    <n v="6106.119999999999"/>
  </r>
  <r>
    <x v="0"/>
    <x v="4"/>
    <x v="1"/>
    <x v="5"/>
    <n v="1184"/>
    <n v="16574.669999999998"/>
    <n v="4233.01"/>
    <n v="12341.659999999998"/>
  </r>
  <r>
    <x v="0"/>
    <x v="5"/>
    <x v="2"/>
    <x v="7"/>
    <n v="294"/>
    <n v="15238.47"/>
    <n v="3662.63"/>
    <n v="11575.84"/>
  </r>
  <r>
    <x v="0"/>
    <x v="6"/>
    <x v="2"/>
    <x v="3"/>
    <n v="253"/>
    <n v="7582.63"/>
    <n v="3602.8"/>
    <n v="3979.83"/>
  </r>
  <r>
    <x v="0"/>
    <x v="3"/>
    <x v="2"/>
    <x v="7"/>
    <n v="272"/>
    <n v="14126.77"/>
    <n v="1512.01"/>
    <n v="12614.76"/>
  </r>
  <r>
    <x v="0"/>
    <x v="6"/>
    <x v="2"/>
    <x v="8"/>
    <n v="921"/>
    <n v="18402.580000000002"/>
    <n v="4836.32"/>
    <n v="13566.260000000002"/>
  </r>
  <r>
    <x v="0"/>
    <x v="3"/>
    <x v="2"/>
    <x v="3"/>
    <n v="623"/>
    <n v="18685.04"/>
    <n v="4388.7299999999996"/>
    <n v="14296.310000000001"/>
  </r>
  <r>
    <x v="0"/>
    <x v="4"/>
    <x v="1"/>
    <x v="6"/>
    <n v="804"/>
    <n v="19278.36"/>
    <n v="4224.6000000000004"/>
    <n v="15053.76"/>
  </r>
  <r>
    <x v="0"/>
    <x v="7"/>
    <x v="3"/>
    <x v="7"/>
    <n v="226"/>
    <n v="15344.49"/>
    <n v="3683.45"/>
    <n v="11661.04"/>
  </r>
  <r>
    <x v="0"/>
    <x v="8"/>
    <x v="4"/>
    <x v="0"/>
    <n v="855"/>
    <n v="17952.45"/>
    <n v="1998.43"/>
    <n v="15954.02"/>
  </r>
  <r>
    <x v="0"/>
    <x v="3"/>
    <x v="2"/>
    <x v="3"/>
    <n v="185"/>
    <n v="5548.21"/>
    <n v="2024.77"/>
    <n v="3523.44"/>
  </r>
  <r>
    <x v="0"/>
    <x v="4"/>
    <x v="1"/>
    <x v="6"/>
    <n v="444"/>
    <n v="10638.76"/>
    <n v="2599.8200000000002"/>
    <n v="8038.9400000000005"/>
  </r>
  <r>
    <x v="0"/>
    <x v="5"/>
    <x v="2"/>
    <x v="4"/>
    <n v="1598"/>
    <n v="19171.89"/>
    <n v="1988.75"/>
    <n v="17183.14"/>
  </r>
  <r>
    <x v="0"/>
    <x v="3"/>
    <x v="2"/>
    <x v="5"/>
    <n v="1095"/>
    <n v="17507.78"/>
    <n v="2841.09"/>
    <n v="14666.689999999999"/>
  </r>
  <r>
    <x v="0"/>
    <x v="9"/>
    <x v="3"/>
    <x v="0"/>
    <n v="506"/>
    <n v="10608.2"/>
    <n v="3111"/>
    <n v="7497.2000000000007"/>
  </r>
  <r>
    <x v="0"/>
    <x v="10"/>
    <x v="4"/>
    <x v="9"/>
    <n v="472"/>
    <n v="14141.42"/>
    <n v="4107.8599999999997"/>
    <n v="10033.560000000001"/>
  </r>
  <r>
    <x v="0"/>
    <x v="2"/>
    <x v="1"/>
    <x v="8"/>
    <n v="330"/>
    <n v="5931.08"/>
    <n v="1839.84"/>
    <n v="4091.24"/>
  </r>
  <r>
    <x v="0"/>
    <x v="9"/>
    <x v="3"/>
    <x v="3"/>
    <n v="148"/>
    <n v="6481.02"/>
    <n v="3119.72"/>
    <n v="3361.3000000000006"/>
  </r>
  <r>
    <x v="0"/>
    <x v="11"/>
    <x v="3"/>
    <x v="5"/>
    <n v="349"/>
    <n v="8354.2900000000009"/>
    <n v="1535.51"/>
    <n v="6818.7800000000007"/>
  </r>
  <r>
    <x v="0"/>
    <x v="4"/>
    <x v="1"/>
    <x v="9"/>
    <n v="553"/>
    <n v="16565.77"/>
    <n v="2191.1999999999998"/>
    <n v="14374.57"/>
  </r>
  <r>
    <x v="1"/>
    <x v="6"/>
    <x v="2"/>
    <x v="1"/>
    <n v="216"/>
    <n v="7531.09"/>
    <n v="3330.5"/>
    <n v="4200.59"/>
  </r>
  <r>
    <x v="1"/>
    <x v="12"/>
    <x v="2"/>
    <x v="5"/>
    <n v="605"/>
    <n v="9675.94"/>
    <n v="2583.58"/>
    <n v="7092.3600000000006"/>
  </r>
  <r>
    <x v="1"/>
    <x v="4"/>
    <x v="1"/>
    <x v="7"/>
    <n v="205"/>
    <n v="9608.15"/>
    <n v="3163.68"/>
    <n v="6444.4699999999993"/>
  </r>
  <r>
    <x v="1"/>
    <x v="3"/>
    <x v="2"/>
    <x v="6"/>
    <n v="220"/>
    <n v="5265.74"/>
    <n v="2942.31"/>
    <n v="2323.4299999999998"/>
  </r>
  <r>
    <x v="1"/>
    <x v="4"/>
    <x v="1"/>
    <x v="4"/>
    <n v="2178"/>
    <n v="19597.77"/>
    <n v="3588.36"/>
    <n v="16009.41"/>
  </r>
  <r>
    <x v="1"/>
    <x v="4"/>
    <x v="1"/>
    <x v="1"/>
    <n v="437"/>
    <n v="13083.28"/>
    <n v="4613.4399999999996"/>
    <n v="8469.84"/>
  </r>
  <r>
    <x v="1"/>
    <x v="2"/>
    <x v="1"/>
    <x v="8"/>
    <n v="1095"/>
    <n v="19708.36"/>
    <n v="4405.3900000000003"/>
    <n v="15302.970000000001"/>
  </r>
  <r>
    <x v="1"/>
    <x v="12"/>
    <x v="2"/>
    <x v="9"/>
    <n v="584"/>
    <n v="17511.310000000001"/>
    <n v="2211.3000000000002"/>
    <n v="15300.010000000002"/>
  </r>
  <r>
    <x v="1"/>
    <x v="12"/>
    <x v="2"/>
    <x v="3"/>
    <n v="327"/>
    <n v="9783.5400000000009"/>
    <n v="1973.35"/>
    <n v="7810.1900000000005"/>
  </r>
  <r>
    <x v="1"/>
    <x v="5"/>
    <x v="2"/>
    <x v="2"/>
    <n v="294"/>
    <n v="15253.89"/>
    <n v="4201.79"/>
    <n v="11052.099999999999"/>
  </r>
  <r>
    <x v="1"/>
    <x v="5"/>
    <x v="2"/>
    <x v="3"/>
    <n v="331"/>
    <n v="9900.41"/>
    <n v="2687.03"/>
    <n v="7213.3799999999992"/>
  </r>
  <r>
    <x v="1"/>
    <x v="3"/>
    <x v="2"/>
    <x v="1"/>
    <n v="471"/>
    <n v="16465.09"/>
    <n v="2058.59"/>
    <n v="14406.5"/>
  </r>
  <r>
    <x v="1"/>
    <x v="2"/>
    <x v="1"/>
    <x v="9"/>
    <n v="246"/>
    <n v="7375.13"/>
    <n v="4467.28"/>
    <n v="2907.8500000000004"/>
  </r>
  <r>
    <x v="1"/>
    <x v="7"/>
    <x v="3"/>
    <x v="3"/>
    <n v="429"/>
    <n v="18832.689999999999"/>
    <n v="4829.0200000000004"/>
    <n v="14003.669999999998"/>
  </r>
  <r>
    <x v="1"/>
    <x v="11"/>
    <x v="3"/>
    <x v="7"/>
    <n v="274"/>
    <n v="18617.12"/>
    <n v="2630.3"/>
    <n v="15986.82"/>
  </r>
  <r>
    <x v="1"/>
    <x v="13"/>
    <x v="2"/>
    <x v="4"/>
    <n v="1111"/>
    <n v="13324.77"/>
    <n v="1707.34"/>
    <n v="11617.43"/>
  </r>
  <r>
    <x v="1"/>
    <x v="9"/>
    <x v="3"/>
    <x v="6"/>
    <n v="504"/>
    <n v="12077.73"/>
    <n v="4901.32"/>
    <n v="7176.41"/>
  </r>
  <r>
    <x v="1"/>
    <x v="2"/>
    <x v="1"/>
    <x v="0"/>
    <n v="628"/>
    <n v="13182.17"/>
    <n v="2807.65"/>
    <n v="10374.52"/>
  </r>
  <r>
    <x v="1"/>
    <x v="6"/>
    <x v="2"/>
    <x v="3"/>
    <n v="537"/>
    <n v="16083.79"/>
    <n v="3118.7"/>
    <n v="12965.09"/>
  </r>
  <r>
    <x v="1"/>
    <x v="12"/>
    <x v="2"/>
    <x v="0"/>
    <n v="848"/>
    <n v="17793.78"/>
    <n v="4967.8999999999996"/>
    <n v="12825.88"/>
  </r>
  <r>
    <x v="2"/>
    <x v="10"/>
    <x v="4"/>
    <x v="3"/>
    <n v="316"/>
    <n v="8844.9"/>
    <n v="4869.3900000000003"/>
    <n v="3975.5099999999993"/>
  </r>
  <r>
    <x v="2"/>
    <x v="4"/>
    <x v="1"/>
    <x v="7"/>
    <n v="166"/>
    <n v="7798.57"/>
    <n v="3806.86"/>
    <n v="3991.7099999999996"/>
  </r>
  <r>
    <x v="2"/>
    <x v="12"/>
    <x v="2"/>
    <x v="9"/>
    <n v="329"/>
    <n v="9859.92"/>
    <n v="3394.03"/>
    <n v="6465.8899999999994"/>
  </r>
  <r>
    <x v="2"/>
    <x v="12"/>
    <x v="2"/>
    <x v="3"/>
    <n v="280"/>
    <n v="8370.89"/>
    <n v="3242.71"/>
    <n v="5128.1799999999994"/>
  </r>
  <r>
    <x v="2"/>
    <x v="9"/>
    <x v="3"/>
    <x v="7"/>
    <n v="139"/>
    <n v="9442.65"/>
    <n v="1249.51"/>
    <n v="8193.14"/>
  </r>
  <r>
    <x v="2"/>
    <x v="12"/>
    <x v="2"/>
    <x v="9"/>
    <n v="479"/>
    <n v="14364.96"/>
    <n v="4914.5200000000004"/>
    <n v="9450.4399999999987"/>
  </r>
  <r>
    <x v="2"/>
    <x v="2"/>
    <x v="1"/>
    <x v="9"/>
    <n v="282"/>
    <n v="8438.3700000000008"/>
    <n v="4133.28"/>
    <n v="4305.0900000000011"/>
  </r>
  <r>
    <x v="2"/>
    <x v="3"/>
    <x v="2"/>
    <x v="6"/>
    <n v="407"/>
    <n v="9759.2199999999993"/>
    <n v="1489.4"/>
    <n v="8269.82"/>
  </r>
  <r>
    <x v="2"/>
    <x v="6"/>
    <x v="2"/>
    <x v="5"/>
    <n v="819"/>
    <n v="13099.18"/>
    <n v="1461.24"/>
    <n v="11637.94"/>
  </r>
  <r>
    <x v="2"/>
    <x v="2"/>
    <x v="1"/>
    <x v="2"/>
    <n v="435"/>
    <n v="18263.900000000001"/>
    <n v="3688.46"/>
    <n v="14575.440000000002"/>
  </r>
  <r>
    <x v="2"/>
    <x v="14"/>
    <x v="3"/>
    <x v="0"/>
    <n v="520"/>
    <n v="10915.92"/>
    <n v="4882.07"/>
    <n v="6033.85"/>
  </r>
  <r>
    <x v="2"/>
    <x v="14"/>
    <x v="3"/>
    <x v="3"/>
    <n v="255"/>
    <n v="11194.25"/>
    <n v="1319.29"/>
    <n v="9874.9599999999991"/>
  </r>
  <r>
    <x v="2"/>
    <x v="11"/>
    <x v="3"/>
    <x v="6"/>
    <n v="585"/>
    <n v="14021.42"/>
    <n v="2580.62"/>
    <n v="11440.8"/>
  </r>
  <r>
    <x v="2"/>
    <x v="3"/>
    <x v="2"/>
    <x v="0"/>
    <n v="432"/>
    <n v="9053.5"/>
    <n v="2320.67"/>
    <n v="6732.83"/>
  </r>
  <r>
    <x v="2"/>
    <x v="4"/>
    <x v="1"/>
    <x v="8"/>
    <n v="469"/>
    <n v="8436.7000000000007"/>
    <n v="4563.37"/>
    <n v="3873.3300000000008"/>
  </r>
  <r>
    <x v="2"/>
    <x v="6"/>
    <x v="2"/>
    <x v="9"/>
    <n v="299"/>
    <n v="8952.64"/>
    <n v="1164.21"/>
    <n v="7788.4299999999994"/>
  </r>
  <r>
    <x v="2"/>
    <x v="10"/>
    <x v="4"/>
    <x v="4"/>
    <n v="792"/>
    <n v="8705.2199999999993"/>
    <n v="3762.32"/>
    <n v="4942.8999999999996"/>
  </r>
  <r>
    <x v="2"/>
    <x v="8"/>
    <x v="4"/>
    <x v="6"/>
    <n v="623"/>
    <n v="14946.92"/>
    <n v="3682.4"/>
    <n v="11264.52"/>
  </r>
  <r>
    <x v="2"/>
    <x v="13"/>
    <x v="2"/>
    <x v="0"/>
    <n v="442"/>
    <n v="9262.49"/>
    <n v="2237.79"/>
    <n v="7024.7"/>
  </r>
  <r>
    <x v="2"/>
    <x v="12"/>
    <x v="2"/>
    <x v="9"/>
    <n v="623"/>
    <n v="18687.400000000001"/>
    <n v="1783.74"/>
    <n v="16903.66"/>
  </r>
  <r>
    <x v="2"/>
    <x v="2"/>
    <x v="1"/>
    <x v="9"/>
    <n v="290"/>
    <n v="8685.32"/>
    <n v="3857.15"/>
    <n v="4828.17"/>
  </r>
  <r>
    <x v="2"/>
    <x v="1"/>
    <x v="0"/>
    <x v="6"/>
    <n v="825"/>
    <n v="19794.580000000002"/>
    <n v="1071.93"/>
    <n v="18722.650000000001"/>
  </r>
  <r>
    <x v="2"/>
    <x v="11"/>
    <x v="3"/>
    <x v="0"/>
    <n v="333"/>
    <n v="6973.2"/>
    <n v="3595.14"/>
    <n v="3378.06"/>
  </r>
  <r>
    <x v="2"/>
    <x v="15"/>
    <x v="3"/>
    <x v="5"/>
    <n v="346"/>
    <n v="8286.73"/>
    <n v="2338.38"/>
    <n v="5948.3499999999995"/>
  </r>
  <r>
    <x v="2"/>
    <x v="2"/>
    <x v="1"/>
    <x v="2"/>
    <n v="240"/>
    <n v="10043.77"/>
    <n v="4230.3500000000004"/>
    <n v="5813.42"/>
  </r>
  <r>
    <x v="2"/>
    <x v="9"/>
    <x v="3"/>
    <x v="8"/>
    <n v="797"/>
    <n v="19901.62"/>
    <n v="3819.83"/>
    <n v="16081.789999999999"/>
  </r>
  <r>
    <x v="2"/>
    <x v="16"/>
    <x v="0"/>
    <x v="8"/>
    <n v="1091"/>
    <n v="19630.560000000001"/>
    <n v="2036.11"/>
    <n v="17594.45"/>
  </r>
  <r>
    <x v="2"/>
    <x v="4"/>
    <x v="1"/>
    <x v="3"/>
    <n v="246"/>
    <n v="6881.94"/>
    <n v="2187.0500000000002"/>
    <n v="4694.8899999999994"/>
  </r>
  <r>
    <x v="2"/>
    <x v="2"/>
    <x v="1"/>
    <x v="8"/>
    <n v="837"/>
    <n v="15056.5"/>
    <n v="3098.82"/>
    <n v="11957.68"/>
  </r>
  <r>
    <x v="2"/>
    <x v="11"/>
    <x v="3"/>
    <x v="4"/>
    <n v="884"/>
    <n v="12364.42"/>
    <n v="1932.61"/>
    <n v="10431.81"/>
  </r>
  <r>
    <x v="2"/>
    <x v="6"/>
    <x v="2"/>
    <x v="3"/>
    <n v="641"/>
    <n v="19224.25"/>
    <n v="1843.07"/>
    <n v="17381.18"/>
  </r>
  <r>
    <x v="2"/>
    <x v="16"/>
    <x v="0"/>
    <x v="7"/>
    <n v="315"/>
    <n v="12284.36"/>
    <n v="1800.1"/>
    <n v="10484.26"/>
  </r>
  <r>
    <x v="2"/>
    <x v="5"/>
    <x v="2"/>
    <x v="0"/>
    <n v="361"/>
    <n v="7564.16"/>
    <n v="3842.02"/>
    <n v="3722.14"/>
  </r>
  <r>
    <x v="2"/>
    <x v="12"/>
    <x v="2"/>
    <x v="7"/>
    <n v="106"/>
    <n v="5472.91"/>
    <n v="3378.43"/>
    <n v="2094.48"/>
  </r>
  <r>
    <x v="2"/>
    <x v="15"/>
    <x v="3"/>
    <x v="8"/>
    <n v="573"/>
    <n v="14307"/>
    <n v="4645.16"/>
    <n v="9661.84"/>
  </r>
  <r>
    <x v="2"/>
    <x v="2"/>
    <x v="1"/>
    <x v="2"/>
    <n v="280"/>
    <n v="11758.48"/>
    <n v="1735.2"/>
    <n v="10023.279999999999"/>
  </r>
  <r>
    <x v="2"/>
    <x v="4"/>
    <x v="1"/>
    <x v="6"/>
    <n v="547"/>
    <n v="13105.6"/>
    <n v="2491.75"/>
    <n v="10613.85"/>
  </r>
  <r>
    <x v="2"/>
    <x v="8"/>
    <x v="4"/>
    <x v="7"/>
    <n v="132"/>
    <n v="5904.71"/>
    <n v="1032"/>
    <n v="4872.71"/>
  </r>
  <r>
    <x v="2"/>
    <x v="8"/>
    <x v="4"/>
    <x v="0"/>
    <n v="613"/>
    <n v="12863.49"/>
    <n v="1445.94"/>
    <n v="11417.55"/>
  </r>
  <r>
    <x v="2"/>
    <x v="4"/>
    <x v="1"/>
    <x v="7"/>
    <n v="253"/>
    <n v="11881.85"/>
    <n v="2311.46"/>
    <n v="9570.39"/>
  </r>
  <r>
    <x v="2"/>
    <x v="5"/>
    <x v="2"/>
    <x v="5"/>
    <n v="1137"/>
    <n v="18191.32"/>
    <n v="4170.05"/>
    <n v="14021.27"/>
  </r>
  <r>
    <x v="2"/>
    <x v="6"/>
    <x v="2"/>
    <x v="1"/>
    <n v="242"/>
    <n v="8463.1200000000008"/>
    <n v="2261.71"/>
    <n v="6201.4100000000008"/>
  </r>
  <r>
    <x v="2"/>
    <x v="11"/>
    <x v="3"/>
    <x v="1"/>
    <n v="353"/>
    <n v="14092.59"/>
    <n v="4756.18"/>
    <n v="9336.41"/>
  </r>
  <r>
    <x v="2"/>
    <x v="10"/>
    <x v="4"/>
    <x v="4"/>
    <n v="1109"/>
    <n v="12190.9"/>
    <n v="3008.18"/>
    <n v="9182.7199999999993"/>
  </r>
  <r>
    <x v="2"/>
    <x v="9"/>
    <x v="3"/>
    <x v="6"/>
    <n v="407"/>
    <n v="9750.2800000000007"/>
    <n v="3121.72"/>
    <n v="6628.5600000000013"/>
  </r>
  <r>
    <x v="2"/>
    <x v="3"/>
    <x v="2"/>
    <x v="6"/>
    <n v="654"/>
    <n v="15680.56"/>
    <n v="2457.37"/>
    <n v="13223.189999999999"/>
  </r>
  <r>
    <x v="2"/>
    <x v="3"/>
    <x v="2"/>
    <x v="4"/>
    <n v="1636"/>
    <n v="19624.46"/>
    <n v="2516.09"/>
    <n v="17108.37"/>
  </r>
  <r>
    <x v="2"/>
    <x v="5"/>
    <x v="2"/>
    <x v="4"/>
    <n v="1240"/>
    <n v="14876.7"/>
    <n v="2449.13"/>
    <n v="12427.57"/>
  </r>
  <r>
    <x v="2"/>
    <x v="5"/>
    <x v="2"/>
    <x v="8"/>
    <n v="918"/>
    <n v="18354.900000000001"/>
    <n v="2661.74"/>
    <n v="15693.160000000002"/>
  </r>
  <r>
    <x v="2"/>
    <x v="8"/>
    <x v="4"/>
    <x v="7"/>
    <n v="196"/>
    <n v="8807.5400000000009"/>
    <n v="4963.8999999999996"/>
    <n v="3843.6400000000012"/>
  </r>
  <r>
    <x v="2"/>
    <x v="15"/>
    <x v="3"/>
    <x v="2"/>
    <n v="281"/>
    <n v="18227.150000000001"/>
    <n v="3749.02"/>
    <n v="14478.130000000001"/>
  </r>
  <r>
    <x v="2"/>
    <x v="6"/>
    <x v="2"/>
    <x v="3"/>
    <n v="594"/>
    <n v="17800.46"/>
    <n v="4272.7"/>
    <n v="13527.759999999998"/>
  </r>
  <r>
    <x v="2"/>
    <x v="3"/>
    <x v="2"/>
    <x v="6"/>
    <n v="810"/>
    <n v="19419.02"/>
    <n v="1250.56"/>
    <n v="18168.46"/>
  </r>
  <r>
    <x v="2"/>
    <x v="12"/>
    <x v="2"/>
    <x v="7"/>
    <n v="179"/>
    <n v="9300.59"/>
    <n v="3682.31"/>
    <n v="5618.2800000000007"/>
  </r>
  <r>
    <x v="2"/>
    <x v="12"/>
    <x v="2"/>
    <x v="0"/>
    <n v="391"/>
    <n v="8204.61"/>
    <n v="4420.57"/>
    <n v="3784.0400000000009"/>
  </r>
  <r>
    <x v="2"/>
    <x v="0"/>
    <x v="0"/>
    <x v="7"/>
    <n v="193"/>
    <n v="7516.08"/>
    <n v="4745.5"/>
    <n v="2770.58"/>
  </r>
  <r>
    <x v="2"/>
    <x v="0"/>
    <x v="0"/>
    <x v="0"/>
    <n v="269"/>
    <n v="5632.55"/>
    <n v="3247.29"/>
    <n v="2385.2600000000002"/>
  </r>
  <r>
    <x v="2"/>
    <x v="4"/>
    <x v="1"/>
    <x v="9"/>
    <n v="232"/>
    <n v="6930.16"/>
    <n v="3266.91"/>
    <n v="3663.25"/>
  </r>
  <r>
    <x v="2"/>
    <x v="1"/>
    <x v="0"/>
    <x v="5"/>
    <n v="1301"/>
    <n v="19506.5"/>
    <n v="2738.62"/>
    <n v="16767.88"/>
  </r>
  <r>
    <x v="2"/>
    <x v="3"/>
    <x v="2"/>
    <x v="3"/>
    <n v="258"/>
    <n v="7723.14"/>
    <n v="3578.56"/>
    <n v="4144.58"/>
  </r>
  <r>
    <x v="2"/>
    <x v="12"/>
    <x v="2"/>
    <x v="1"/>
    <n v="202"/>
    <n v="7041.35"/>
    <n v="1280.5899999999999"/>
    <n v="5760.76"/>
  </r>
  <r>
    <x v="2"/>
    <x v="4"/>
    <x v="1"/>
    <x v="5"/>
    <n v="846"/>
    <n v="11842.32"/>
    <n v="1619.01"/>
    <n v="10223.31"/>
  </r>
  <r>
    <x v="2"/>
    <x v="12"/>
    <x v="2"/>
    <x v="7"/>
    <n v="261"/>
    <n v="13531.73"/>
    <n v="1269.8"/>
    <n v="12261.93"/>
  </r>
  <r>
    <x v="2"/>
    <x v="3"/>
    <x v="2"/>
    <x v="3"/>
    <n v="654"/>
    <n v="19594.32"/>
    <n v="1214.03"/>
    <n v="18380.29"/>
  </r>
  <r>
    <x v="2"/>
    <x v="6"/>
    <x v="2"/>
    <x v="9"/>
    <n v="377"/>
    <n v="11296.07"/>
    <n v="3690.1"/>
    <n v="7605.9699999999993"/>
  </r>
  <r>
    <x v="2"/>
    <x v="7"/>
    <x v="3"/>
    <x v="1"/>
    <n v="188"/>
    <n v="7508.94"/>
    <n v="4148.3500000000004"/>
    <n v="3360.5899999999992"/>
  </r>
  <r>
    <x v="2"/>
    <x v="8"/>
    <x v="4"/>
    <x v="9"/>
    <n v="659"/>
    <n v="19757.990000000002"/>
    <n v="3190.76"/>
    <n v="16567.230000000003"/>
  </r>
  <r>
    <x v="2"/>
    <x v="8"/>
    <x v="4"/>
    <x v="8"/>
    <n v="860"/>
    <n v="15479.21"/>
    <n v="2828.41"/>
    <n v="12650.8"/>
  </r>
  <r>
    <x v="2"/>
    <x v="9"/>
    <x v="3"/>
    <x v="0"/>
    <n v="785"/>
    <n v="16476.02"/>
    <n v="4877.16"/>
    <n v="11598.86"/>
  </r>
  <r>
    <x v="2"/>
    <x v="13"/>
    <x v="2"/>
    <x v="3"/>
    <n v="366"/>
    <n v="10973.85"/>
    <n v="4809.76"/>
    <n v="6164.09"/>
  </r>
  <r>
    <x v="3"/>
    <x v="4"/>
    <x v="1"/>
    <x v="4"/>
    <n v="1542"/>
    <n v="13872.58"/>
    <n v="4626.13"/>
    <n v="9246.4500000000007"/>
  </r>
  <r>
    <x v="3"/>
    <x v="13"/>
    <x v="2"/>
    <x v="9"/>
    <n v="180"/>
    <n v="5396.75"/>
    <n v="2010.92"/>
    <n v="3385.83"/>
  </r>
  <r>
    <x v="3"/>
    <x v="3"/>
    <x v="2"/>
    <x v="4"/>
    <n v="1156"/>
    <n v="13861.71"/>
    <n v="4516.71"/>
    <n v="9345"/>
  </r>
  <r>
    <x v="3"/>
    <x v="15"/>
    <x v="3"/>
    <x v="4"/>
    <n v="428"/>
    <n v="5990.75"/>
    <n v="3255.41"/>
    <n v="2735.34"/>
  </r>
  <r>
    <x v="3"/>
    <x v="2"/>
    <x v="1"/>
    <x v="5"/>
    <n v="412"/>
    <n v="5756.41"/>
    <n v="2484.5"/>
    <n v="3271.91"/>
  </r>
  <r>
    <x v="3"/>
    <x v="0"/>
    <x v="0"/>
    <x v="6"/>
    <n v="787"/>
    <n v="18882.27"/>
    <n v="4618.05"/>
    <n v="14264.220000000001"/>
  </r>
  <r>
    <x v="3"/>
    <x v="4"/>
    <x v="1"/>
    <x v="2"/>
    <n v="248"/>
    <n v="10405.24"/>
    <n v="3754.44"/>
    <n v="6650.7999999999993"/>
  </r>
  <r>
    <x v="3"/>
    <x v="2"/>
    <x v="1"/>
    <x v="2"/>
    <n v="155"/>
    <n v="6505.89"/>
    <n v="3846.59"/>
    <n v="2659.3"/>
  </r>
  <r>
    <x v="3"/>
    <x v="4"/>
    <x v="1"/>
    <x v="0"/>
    <n v="861"/>
    <n v="18074.18"/>
    <n v="4022.85"/>
    <n v="14051.33"/>
  </r>
  <r>
    <x v="3"/>
    <x v="13"/>
    <x v="2"/>
    <x v="9"/>
    <n v="244"/>
    <n v="7296.11"/>
    <n v="3813"/>
    <n v="3483.1099999999997"/>
  </r>
  <r>
    <x v="3"/>
    <x v="11"/>
    <x v="3"/>
    <x v="4"/>
    <n v="500"/>
    <n v="6995.36"/>
    <n v="2179.62"/>
    <n v="4815.74"/>
  </r>
  <r>
    <x v="3"/>
    <x v="5"/>
    <x v="2"/>
    <x v="8"/>
    <n v="904"/>
    <n v="18079.72"/>
    <n v="4889.29"/>
    <n v="13190.43"/>
  </r>
  <r>
    <x v="3"/>
    <x v="7"/>
    <x v="3"/>
    <x v="2"/>
    <n v="282"/>
    <n v="18309.84"/>
    <n v="1059.27"/>
    <n v="17250.57"/>
  </r>
  <r>
    <x v="3"/>
    <x v="4"/>
    <x v="1"/>
    <x v="8"/>
    <n v="906"/>
    <n v="16299.9"/>
    <n v="2043.9"/>
    <n v="14256"/>
  </r>
  <r>
    <x v="3"/>
    <x v="4"/>
    <x v="1"/>
    <x v="9"/>
    <n v="467"/>
    <n v="13999.75"/>
    <n v="4425.93"/>
    <n v="9573.82"/>
  </r>
  <r>
    <x v="3"/>
    <x v="5"/>
    <x v="2"/>
    <x v="7"/>
    <n v="103"/>
    <n v="5318.35"/>
    <n v="1562.13"/>
    <n v="3756.2200000000003"/>
  </r>
  <r>
    <x v="3"/>
    <x v="12"/>
    <x v="2"/>
    <x v="0"/>
    <n v="609"/>
    <n v="12770.27"/>
    <n v="4568"/>
    <n v="8202.27"/>
  </r>
  <r>
    <x v="3"/>
    <x v="4"/>
    <x v="1"/>
    <x v="6"/>
    <n v="367"/>
    <n v="8796.4699999999993"/>
    <n v="4763.18"/>
    <n v="4033.2899999999991"/>
  </r>
  <r>
    <x v="3"/>
    <x v="3"/>
    <x v="2"/>
    <x v="5"/>
    <n v="1063"/>
    <n v="16999.7"/>
    <n v="2170.09"/>
    <n v="14829.61"/>
  </r>
  <r>
    <x v="3"/>
    <x v="4"/>
    <x v="1"/>
    <x v="4"/>
    <n v="1970"/>
    <n v="17726.38"/>
    <n v="1236.3499999999999"/>
    <n v="16490.030000000002"/>
  </r>
  <r>
    <x v="3"/>
    <x v="5"/>
    <x v="2"/>
    <x v="6"/>
    <n v="766"/>
    <n v="18362.09"/>
    <n v="3343.24"/>
    <n v="15018.85"/>
  </r>
  <r>
    <x v="3"/>
    <x v="6"/>
    <x v="2"/>
    <x v="1"/>
    <n v="265"/>
    <n v="9268.36"/>
    <n v="1911.03"/>
    <n v="7357.3300000000008"/>
  </r>
  <r>
    <x v="3"/>
    <x v="3"/>
    <x v="2"/>
    <x v="9"/>
    <n v="343"/>
    <n v="10283.42"/>
    <n v="3332.21"/>
    <n v="6951.21"/>
  </r>
  <r>
    <x v="3"/>
    <x v="4"/>
    <x v="1"/>
    <x v="8"/>
    <n v="813"/>
    <n v="14633.82"/>
    <n v="4383.4399999999996"/>
    <n v="10250.380000000001"/>
  </r>
  <r>
    <x v="4"/>
    <x v="3"/>
    <x v="2"/>
    <x v="3"/>
    <n v="549"/>
    <n v="16447.84"/>
    <n v="1580.02"/>
    <n v="14867.82"/>
  </r>
  <r>
    <x v="4"/>
    <x v="2"/>
    <x v="1"/>
    <x v="5"/>
    <n v="740"/>
    <n v="10354.370000000001"/>
    <n v="1107.47"/>
    <n v="9246.9000000000015"/>
  </r>
  <r>
    <x v="4"/>
    <x v="15"/>
    <x v="3"/>
    <x v="1"/>
    <n v="251"/>
    <n v="10033.44"/>
    <n v="4475.1400000000003"/>
    <n v="5558.3"/>
  </r>
  <r>
    <x v="4"/>
    <x v="5"/>
    <x v="2"/>
    <x v="6"/>
    <n v="804"/>
    <n v="19281.669999999998"/>
    <n v="1602.54"/>
    <n v="17679.129999999997"/>
  </r>
  <r>
    <x v="4"/>
    <x v="1"/>
    <x v="0"/>
    <x v="6"/>
    <n v="418"/>
    <n v="10028.15"/>
    <n v="2706.85"/>
    <n v="7321.2999999999993"/>
  </r>
  <r>
    <x v="4"/>
    <x v="13"/>
    <x v="2"/>
    <x v="5"/>
    <n v="536"/>
    <n v="8568.0300000000007"/>
    <n v="1920.94"/>
    <n v="6647.09"/>
  </r>
  <r>
    <x v="4"/>
    <x v="12"/>
    <x v="2"/>
    <x v="2"/>
    <n v="255"/>
    <n v="13243.43"/>
    <n v="1400.23"/>
    <n v="11843.2"/>
  </r>
  <r>
    <x v="4"/>
    <x v="12"/>
    <x v="2"/>
    <x v="5"/>
    <n v="1237"/>
    <n v="19778.46"/>
    <n v="2116.64"/>
    <n v="17661.82"/>
  </r>
  <r>
    <x v="4"/>
    <x v="6"/>
    <x v="2"/>
    <x v="7"/>
    <n v="268"/>
    <n v="13930.06"/>
    <n v="2659.93"/>
    <n v="11270.13"/>
  </r>
  <r>
    <x v="4"/>
    <x v="5"/>
    <x v="2"/>
    <x v="2"/>
    <n v="248"/>
    <n v="12883.12"/>
    <n v="1749.65"/>
    <n v="11133.470000000001"/>
  </r>
  <r>
    <x v="4"/>
    <x v="4"/>
    <x v="1"/>
    <x v="0"/>
    <n v="794"/>
    <n v="16671.78"/>
    <n v="1161.51"/>
    <n v="15510.269999999999"/>
  </r>
  <r>
    <x v="4"/>
    <x v="2"/>
    <x v="1"/>
    <x v="4"/>
    <n v="2137"/>
    <n v="19225.86"/>
    <n v="3606.36"/>
    <n v="15619.5"/>
  </r>
  <r>
    <x v="4"/>
    <x v="4"/>
    <x v="1"/>
    <x v="1"/>
    <n v="226"/>
    <n v="6775.75"/>
    <n v="4374.43"/>
    <n v="2401.3199999999997"/>
  </r>
  <r>
    <x v="4"/>
    <x v="3"/>
    <x v="2"/>
    <x v="8"/>
    <n v="266"/>
    <n v="5305.21"/>
    <n v="3462.02"/>
    <n v="1843.19"/>
  </r>
  <r>
    <x v="4"/>
    <x v="6"/>
    <x v="2"/>
    <x v="0"/>
    <n v="270"/>
    <n v="5664.31"/>
    <n v="3864.72"/>
    <n v="1799.5900000000006"/>
  </r>
  <r>
    <x v="4"/>
    <x v="6"/>
    <x v="2"/>
    <x v="0"/>
    <n v="516"/>
    <n v="10833.07"/>
    <n v="4815.04"/>
    <n v="6018.03"/>
  </r>
  <r>
    <x v="4"/>
    <x v="9"/>
    <x v="3"/>
    <x v="5"/>
    <n v="538"/>
    <n v="12902.79"/>
    <n v="3297.41"/>
    <n v="9605.380000000001"/>
  </r>
  <r>
    <x v="4"/>
    <x v="7"/>
    <x v="3"/>
    <x v="9"/>
    <n v="624"/>
    <n v="18710.439999999999"/>
    <n v="1119.3399999999999"/>
    <n v="17591.099999999999"/>
  </r>
  <r>
    <x v="4"/>
    <x v="3"/>
    <x v="2"/>
    <x v="0"/>
    <n v="348"/>
    <n v="7295.67"/>
    <n v="1042.53"/>
    <n v="6253.14"/>
  </r>
  <r>
    <x v="4"/>
    <x v="13"/>
    <x v="2"/>
    <x v="2"/>
    <n v="367"/>
    <n v="19051.810000000001"/>
    <n v="4538.7"/>
    <n v="14513.11"/>
  </r>
  <r>
    <x v="4"/>
    <x v="2"/>
    <x v="1"/>
    <x v="8"/>
    <n v="455"/>
    <n v="8187.31"/>
    <n v="4486.33"/>
    <n v="3700.9800000000005"/>
  </r>
  <r>
    <x v="4"/>
    <x v="12"/>
    <x v="2"/>
    <x v="2"/>
    <n v="105"/>
    <n v="5436.8"/>
    <n v="3428.02"/>
    <n v="2008.7800000000002"/>
  </r>
  <r>
    <x v="4"/>
    <x v="12"/>
    <x v="2"/>
    <x v="3"/>
    <n v="577"/>
    <n v="17287.95"/>
    <n v="4354.17"/>
    <n v="12933.78"/>
  </r>
  <r>
    <x v="4"/>
    <x v="15"/>
    <x v="3"/>
    <x v="4"/>
    <n v="964"/>
    <n v="13484.21"/>
    <n v="1742.97"/>
    <n v="11741.24"/>
  </r>
  <r>
    <x v="4"/>
    <x v="5"/>
    <x v="2"/>
    <x v="0"/>
    <n v="398"/>
    <n v="8347.44"/>
    <n v="3938.29"/>
    <n v="4409.1500000000005"/>
  </r>
  <r>
    <x v="4"/>
    <x v="3"/>
    <x v="2"/>
    <x v="1"/>
    <n v="287"/>
    <n v="10024.209999999999"/>
    <n v="4859.55"/>
    <n v="5164.6599999999989"/>
  </r>
  <r>
    <x v="4"/>
    <x v="4"/>
    <x v="1"/>
    <x v="8"/>
    <n v="922"/>
    <n v="16580.669999999998"/>
    <n v="2103.42"/>
    <n v="14477.249999999998"/>
  </r>
  <r>
    <x v="4"/>
    <x v="16"/>
    <x v="0"/>
    <x v="0"/>
    <n v="284"/>
    <n v="5953.27"/>
    <n v="3192.53"/>
    <n v="2760.7400000000002"/>
  </r>
  <r>
    <x v="4"/>
    <x v="6"/>
    <x v="2"/>
    <x v="0"/>
    <n v="760"/>
    <n v="15941.17"/>
    <n v="3718.11"/>
    <n v="12223.06"/>
  </r>
  <r>
    <x v="4"/>
    <x v="11"/>
    <x v="3"/>
    <x v="7"/>
    <n v="212"/>
    <n v="14363.12"/>
    <n v="4354.17"/>
    <n v="10008.950000000001"/>
  </r>
  <r>
    <x v="5"/>
    <x v="14"/>
    <x v="3"/>
    <x v="6"/>
    <n v="709"/>
    <n v="17015.87"/>
    <n v="4395.38"/>
    <n v="12620.489999999998"/>
  </r>
  <r>
    <x v="5"/>
    <x v="5"/>
    <x v="2"/>
    <x v="8"/>
    <n v="976"/>
    <n v="19506.830000000002"/>
    <n v="2036.38"/>
    <n v="17470.45"/>
  </r>
  <r>
    <x v="5"/>
    <x v="4"/>
    <x v="1"/>
    <x v="9"/>
    <n v="256"/>
    <n v="7654.91"/>
    <n v="4041.69"/>
    <n v="3613.22"/>
  </r>
  <r>
    <x v="5"/>
    <x v="9"/>
    <x v="3"/>
    <x v="0"/>
    <n v="781"/>
    <n v="16393.84"/>
    <n v="2260.1999999999998"/>
    <n v="14133.64"/>
  </r>
  <r>
    <x v="5"/>
    <x v="6"/>
    <x v="2"/>
    <x v="7"/>
    <n v="219"/>
    <n v="11360.58"/>
    <n v="2179.66"/>
    <n v="9180.92"/>
  </r>
  <r>
    <x v="5"/>
    <x v="12"/>
    <x v="2"/>
    <x v="7"/>
    <n v="141"/>
    <n v="7307.46"/>
    <n v="2696.73"/>
    <n v="4610.7299999999996"/>
  </r>
  <r>
    <x v="5"/>
    <x v="13"/>
    <x v="2"/>
    <x v="1"/>
    <n v="159"/>
    <n v="5550.54"/>
    <n v="3276.62"/>
    <n v="2273.92"/>
  </r>
  <r>
    <x v="5"/>
    <x v="2"/>
    <x v="1"/>
    <x v="6"/>
    <n v="687"/>
    <n v="16479.57"/>
    <n v="2591.44"/>
    <n v="13888.13"/>
  </r>
  <r>
    <x v="5"/>
    <x v="12"/>
    <x v="2"/>
    <x v="2"/>
    <n v="324"/>
    <n v="16818.71"/>
    <n v="3366.44"/>
    <n v="13452.269999999999"/>
  </r>
  <r>
    <x v="5"/>
    <x v="5"/>
    <x v="2"/>
    <x v="3"/>
    <n v="473"/>
    <n v="14183.27"/>
    <n v="2476.7199999999998"/>
    <n v="11706.550000000001"/>
  </r>
  <r>
    <x v="5"/>
    <x v="4"/>
    <x v="1"/>
    <x v="4"/>
    <n v="675"/>
    <n v="6066.54"/>
    <n v="1753.22"/>
    <n v="4313.32"/>
  </r>
  <r>
    <x v="5"/>
    <x v="4"/>
    <x v="1"/>
    <x v="5"/>
    <n v="1092"/>
    <n v="15280.94"/>
    <n v="2197.3000000000002"/>
    <n v="13083.64"/>
  </r>
  <r>
    <x v="5"/>
    <x v="13"/>
    <x v="2"/>
    <x v="8"/>
    <n v="522"/>
    <n v="10436.18"/>
    <n v="1150.1199999999999"/>
    <n v="9286.0600000000013"/>
  </r>
  <r>
    <x v="5"/>
    <x v="8"/>
    <x v="4"/>
    <x v="2"/>
    <n v="143"/>
    <n v="6833.46"/>
    <n v="1856.54"/>
    <n v="4976.92"/>
  </r>
  <r>
    <x v="5"/>
    <x v="7"/>
    <x v="3"/>
    <x v="4"/>
    <n v="434"/>
    <n v="6062.36"/>
    <n v="1541.77"/>
    <n v="4520.59"/>
  </r>
  <r>
    <x v="5"/>
    <x v="12"/>
    <x v="2"/>
    <x v="3"/>
    <n v="504"/>
    <n v="15095.76"/>
    <n v="1884.1"/>
    <n v="13211.66"/>
  </r>
  <r>
    <x v="5"/>
    <x v="2"/>
    <x v="1"/>
    <x v="1"/>
    <n v="390"/>
    <n v="11670.73"/>
    <n v="1825.24"/>
    <n v="9845.49"/>
  </r>
  <r>
    <x v="5"/>
    <x v="12"/>
    <x v="2"/>
    <x v="8"/>
    <n v="721"/>
    <n v="14407.04"/>
    <n v="4127.25"/>
    <n v="10279.790000000001"/>
  </r>
  <r>
    <x v="5"/>
    <x v="6"/>
    <x v="2"/>
    <x v="1"/>
    <n v="232"/>
    <n v="8114.37"/>
    <n v="1648.68"/>
    <n v="6465.69"/>
  </r>
  <r>
    <x v="5"/>
    <x v="3"/>
    <x v="2"/>
    <x v="2"/>
    <n v="359"/>
    <n v="18650.560000000001"/>
    <n v="2429.63"/>
    <n v="16220.93"/>
  </r>
  <r>
    <x v="5"/>
    <x v="12"/>
    <x v="2"/>
    <x v="1"/>
    <n v="549"/>
    <n v="19200.05"/>
    <n v="1413.45"/>
    <n v="17786.599999999999"/>
  </r>
  <r>
    <x v="5"/>
    <x v="8"/>
    <x v="4"/>
    <x v="1"/>
    <n v="357"/>
    <n v="11418.33"/>
    <n v="2791.41"/>
    <n v="8626.92"/>
  </r>
  <r>
    <x v="5"/>
    <x v="0"/>
    <x v="0"/>
    <x v="1"/>
    <n v="176"/>
    <n v="5610.56"/>
    <n v="1758.11"/>
    <n v="3852.4500000000007"/>
  </r>
  <r>
    <x v="5"/>
    <x v="7"/>
    <x v="3"/>
    <x v="2"/>
    <n v="168"/>
    <n v="10915.97"/>
    <n v="3233.55"/>
    <n v="7682.4199999999992"/>
  </r>
  <r>
    <x v="5"/>
    <x v="9"/>
    <x v="3"/>
    <x v="0"/>
    <n v="700"/>
    <n v="14696.65"/>
    <n v="3259.3"/>
    <n v="11437.349999999999"/>
  </r>
  <r>
    <x v="5"/>
    <x v="12"/>
    <x v="2"/>
    <x v="1"/>
    <n v="261"/>
    <n v="9100.17"/>
    <n v="4114.5600000000004"/>
    <n v="4985.6099999999997"/>
  </r>
  <r>
    <x v="5"/>
    <x v="2"/>
    <x v="1"/>
    <x v="5"/>
    <n v="1318"/>
    <n v="18441.48"/>
    <n v="2183.17"/>
    <n v="16258.31"/>
  </r>
  <r>
    <x v="5"/>
    <x v="11"/>
    <x v="3"/>
    <x v="7"/>
    <n v="293"/>
    <n v="19888.560000000001"/>
    <n v="1212.6199999999999"/>
    <n v="18675.940000000002"/>
  </r>
  <r>
    <x v="5"/>
    <x v="14"/>
    <x v="3"/>
    <x v="9"/>
    <n v="456"/>
    <n v="13664.83"/>
    <n v="3115.2"/>
    <n v="10549.630000000001"/>
  </r>
  <r>
    <x v="5"/>
    <x v="6"/>
    <x v="2"/>
    <x v="3"/>
    <n v="651"/>
    <n v="19514.48"/>
    <n v="1420.16"/>
    <n v="18094.32"/>
  </r>
  <r>
    <x v="5"/>
    <x v="2"/>
    <x v="1"/>
    <x v="4"/>
    <n v="841"/>
    <n v="7567.26"/>
    <n v="4111.34"/>
    <n v="3455.92"/>
  </r>
  <r>
    <x v="5"/>
    <x v="4"/>
    <x v="1"/>
    <x v="2"/>
    <n v="399"/>
    <n v="16740.13"/>
    <n v="2486.1"/>
    <n v="14254.03"/>
  </r>
  <r>
    <x v="5"/>
    <x v="4"/>
    <x v="1"/>
    <x v="8"/>
    <n v="363"/>
    <n v="6530.47"/>
    <n v="1791.73"/>
    <n v="4738.74"/>
  </r>
  <r>
    <x v="5"/>
    <x v="7"/>
    <x v="3"/>
    <x v="3"/>
    <n v="423"/>
    <n v="18588.14"/>
    <n v="1681.63"/>
    <n v="16906.509999999998"/>
  </r>
  <r>
    <x v="5"/>
    <x v="8"/>
    <x v="4"/>
    <x v="1"/>
    <n v="313"/>
    <n v="9992.48"/>
    <n v="2438.48"/>
    <n v="7554"/>
  </r>
  <r>
    <x v="5"/>
    <x v="4"/>
    <x v="1"/>
    <x v="1"/>
    <n v="461"/>
    <n v="13823.55"/>
    <n v="1538.78"/>
    <n v="12284.769999999999"/>
  </r>
  <r>
    <x v="5"/>
    <x v="13"/>
    <x v="2"/>
    <x v="2"/>
    <n v="138"/>
    <n v="7163.4"/>
    <n v="1261.94"/>
    <n v="5901.4599999999991"/>
  </r>
  <r>
    <x v="5"/>
    <x v="12"/>
    <x v="2"/>
    <x v="0"/>
    <n v="279"/>
    <n v="5858.66"/>
    <n v="2175.75"/>
    <n v="3682.91"/>
  </r>
  <r>
    <x v="5"/>
    <x v="2"/>
    <x v="1"/>
    <x v="1"/>
    <n v="224"/>
    <n v="6718.87"/>
    <n v="4974.38"/>
    <n v="1744.4899999999998"/>
  </r>
  <r>
    <x v="5"/>
    <x v="10"/>
    <x v="4"/>
    <x v="3"/>
    <n v="356"/>
    <n v="9956.26"/>
    <n v="1005.07"/>
    <n v="8951.19"/>
  </r>
  <r>
    <x v="5"/>
    <x v="12"/>
    <x v="2"/>
    <x v="5"/>
    <n v="767"/>
    <n v="12265.36"/>
    <n v="1880.64"/>
    <n v="10384.720000000001"/>
  </r>
  <r>
    <x v="5"/>
    <x v="10"/>
    <x v="4"/>
    <x v="2"/>
    <n v="137"/>
    <n v="6565.39"/>
    <n v="2423.37"/>
    <n v="4142.0200000000004"/>
  </r>
  <r>
    <x v="5"/>
    <x v="12"/>
    <x v="2"/>
    <x v="5"/>
    <n v="405"/>
    <n v="6466.37"/>
    <n v="2323.46"/>
    <n v="4142.91"/>
  </r>
  <r>
    <x v="5"/>
    <x v="5"/>
    <x v="2"/>
    <x v="4"/>
    <n v="1137"/>
    <n v="13642.27"/>
    <n v="2839.55"/>
    <n v="10802.720000000001"/>
  </r>
  <r>
    <x v="5"/>
    <x v="16"/>
    <x v="0"/>
    <x v="3"/>
    <n v="815"/>
    <n v="19552.55"/>
    <n v="1016.35"/>
    <n v="18536.2"/>
  </r>
  <r>
    <x v="5"/>
    <x v="3"/>
    <x v="2"/>
    <x v="8"/>
    <n v="425"/>
    <n v="8490.31"/>
    <n v="3648.23"/>
    <n v="4842.08"/>
  </r>
  <r>
    <x v="5"/>
    <x v="2"/>
    <x v="1"/>
    <x v="7"/>
    <n v="110"/>
    <n v="5148.28"/>
    <n v="3663.09"/>
    <n v="1485.1899999999996"/>
  </r>
  <r>
    <x v="5"/>
    <x v="3"/>
    <x v="2"/>
    <x v="0"/>
    <n v="540"/>
    <n v="11327.39"/>
    <n v="4454.3500000000004"/>
    <n v="6873.0399999999991"/>
  </r>
  <r>
    <x v="5"/>
    <x v="5"/>
    <x v="2"/>
    <x v="6"/>
    <n v="592"/>
    <n v="14184.1"/>
    <n v="4351.79"/>
    <n v="9832.3100000000013"/>
  </r>
  <r>
    <x v="5"/>
    <x v="6"/>
    <x v="2"/>
    <x v="3"/>
    <n v="205"/>
    <n v="6129.47"/>
    <n v="4168.71"/>
    <n v="1960.7600000000002"/>
  </r>
  <r>
    <x v="5"/>
    <x v="10"/>
    <x v="4"/>
    <x v="7"/>
    <n v="397"/>
    <n v="17857.900000000001"/>
    <n v="4239.63"/>
    <n v="13618.27"/>
  </r>
  <r>
    <x v="5"/>
    <x v="6"/>
    <x v="2"/>
    <x v="9"/>
    <n v="560"/>
    <n v="16794.27"/>
    <n v="1382.06"/>
    <n v="15412.210000000001"/>
  </r>
  <r>
    <x v="5"/>
    <x v="9"/>
    <x v="3"/>
    <x v="9"/>
    <n v="375"/>
    <n v="11248.04"/>
    <n v="3976.4"/>
    <n v="7271.6400000000012"/>
  </r>
  <r>
    <x v="5"/>
    <x v="6"/>
    <x v="2"/>
    <x v="8"/>
    <n v="256"/>
    <n v="5113.6899999999996"/>
    <n v="2996.6"/>
    <n v="2117.0899999999997"/>
  </r>
  <r>
    <x v="5"/>
    <x v="5"/>
    <x v="2"/>
    <x v="8"/>
    <n v="731"/>
    <n v="14609.42"/>
    <n v="4913.0600000000004"/>
    <n v="9696.36"/>
  </r>
  <r>
    <x v="5"/>
    <x v="12"/>
    <x v="2"/>
    <x v="9"/>
    <n v="188"/>
    <n v="5620.3"/>
    <n v="2969.11"/>
    <n v="2651.19"/>
  </r>
  <r>
    <x v="5"/>
    <x v="8"/>
    <x v="4"/>
    <x v="1"/>
    <n v="278"/>
    <n v="8895.92"/>
    <n v="1432.03"/>
    <n v="7463.89"/>
  </r>
  <r>
    <x v="5"/>
    <x v="12"/>
    <x v="2"/>
    <x v="1"/>
    <n v="232"/>
    <n v="8094.81"/>
    <n v="2882.3"/>
    <n v="5212.51"/>
  </r>
  <r>
    <x v="5"/>
    <x v="13"/>
    <x v="2"/>
    <x v="2"/>
    <n v="216"/>
    <n v="11206.42"/>
    <n v="4508.75"/>
    <n v="6697.67"/>
  </r>
  <r>
    <x v="5"/>
    <x v="13"/>
    <x v="2"/>
    <x v="9"/>
    <n v="622"/>
    <n v="18648.240000000002"/>
    <n v="3492.03"/>
    <n v="15156.210000000001"/>
  </r>
  <r>
    <x v="5"/>
    <x v="3"/>
    <x v="2"/>
    <x v="5"/>
    <n v="415"/>
    <n v="6628.27"/>
    <n v="3212.47"/>
    <n v="3415.8000000000006"/>
  </r>
  <r>
    <x v="5"/>
    <x v="6"/>
    <x v="2"/>
    <x v="8"/>
    <n v="590"/>
    <n v="11791.79"/>
    <n v="2468.6799999999998"/>
    <n v="9323.11"/>
  </r>
  <r>
    <x v="5"/>
    <x v="4"/>
    <x v="1"/>
    <x v="0"/>
    <n v="276"/>
    <n v="5788.13"/>
    <n v="2122.6"/>
    <n v="3665.53"/>
  </r>
  <r>
    <x v="5"/>
    <x v="12"/>
    <x v="2"/>
    <x v="9"/>
    <n v="375"/>
    <n v="11236.16"/>
    <n v="4529.58"/>
    <n v="6706.58"/>
  </r>
  <r>
    <x v="5"/>
    <x v="13"/>
    <x v="2"/>
    <x v="6"/>
    <n v="268"/>
    <n v="6416.45"/>
    <n v="4164.6099999999997"/>
    <n v="2251.84"/>
  </r>
  <r>
    <x v="5"/>
    <x v="13"/>
    <x v="2"/>
    <x v="3"/>
    <n v="641"/>
    <n v="19228.43"/>
    <n v="4587.43"/>
    <n v="14641"/>
  </r>
  <r>
    <x v="5"/>
    <x v="9"/>
    <x v="3"/>
    <x v="3"/>
    <n v="161"/>
    <n v="7053.56"/>
    <n v="4325.88"/>
    <n v="2727.6800000000003"/>
  </r>
  <r>
    <x v="5"/>
    <x v="3"/>
    <x v="2"/>
    <x v="9"/>
    <n v="311"/>
    <n v="9303.2099999999991"/>
    <n v="2203.7800000000002"/>
    <n v="7099.4299999999985"/>
  </r>
  <r>
    <x v="5"/>
    <x v="5"/>
    <x v="2"/>
    <x v="0"/>
    <n v="541"/>
    <n v="11341.04"/>
    <n v="2112.7199999999998"/>
    <n v="9228.3200000000015"/>
  </r>
  <r>
    <x v="5"/>
    <x v="6"/>
    <x v="2"/>
    <x v="4"/>
    <n v="1624"/>
    <n v="19477.46"/>
    <n v="2923.45"/>
    <n v="16554.009999999998"/>
  </r>
  <r>
    <x v="5"/>
    <x v="2"/>
    <x v="1"/>
    <x v="8"/>
    <n v="1049"/>
    <n v="18878.169999999998"/>
    <n v="4866.74"/>
    <n v="14011.429999999998"/>
  </r>
  <r>
    <x v="5"/>
    <x v="7"/>
    <x v="3"/>
    <x v="3"/>
    <n v="164"/>
    <n v="7206.24"/>
    <n v="3795.43"/>
    <n v="3410.81"/>
  </r>
  <r>
    <x v="6"/>
    <x v="5"/>
    <x v="2"/>
    <x v="4"/>
    <n v="1139"/>
    <n v="13663.48"/>
    <n v="2721.53"/>
    <n v="10941.949999999999"/>
  </r>
  <r>
    <x v="6"/>
    <x v="6"/>
    <x v="2"/>
    <x v="2"/>
    <n v="166"/>
    <n v="8616.2199999999993"/>
    <n v="1864.48"/>
    <n v="6751.74"/>
  </r>
  <r>
    <x v="6"/>
    <x v="11"/>
    <x v="3"/>
    <x v="9"/>
    <n v="388"/>
    <n v="11632.71"/>
    <n v="2686.32"/>
    <n v="8946.39"/>
  </r>
  <r>
    <x v="6"/>
    <x v="8"/>
    <x v="4"/>
    <x v="8"/>
    <n v="736"/>
    <n v="13237.78"/>
    <n v="4688.9799999999996"/>
    <n v="8548.8000000000011"/>
  </r>
  <r>
    <x v="6"/>
    <x v="4"/>
    <x v="1"/>
    <x v="9"/>
    <n v="650"/>
    <n v="19482.400000000001"/>
    <n v="3873.71"/>
    <n v="15608.690000000002"/>
  </r>
  <r>
    <x v="6"/>
    <x v="13"/>
    <x v="2"/>
    <x v="7"/>
    <n v="255"/>
    <n v="13259.82"/>
    <n v="4201.92"/>
    <n v="9057.9"/>
  </r>
  <r>
    <x v="6"/>
    <x v="2"/>
    <x v="1"/>
    <x v="5"/>
    <n v="1003"/>
    <n v="14036.11"/>
    <n v="4284.8"/>
    <n v="9751.3100000000013"/>
  </r>
  <r>
    <x v="6"/>
    <x v="11"/>
    <x v="3"/>
    <x v="8"/>
    <n v="408"/>
    <n v="10175.93"/>
    <n v="4174.29"/>
    <n v="6001.64"/>
  </r>
  <r>
    <x v="6"/>
    <x v="10"/>
    <x v="4"/>
    <x v="8"/>
    <n v="405"/>
    <n v="7276.67"/>
    <n v="3775.12"/>
    <n v="3501.55"/>
  </r>
  <r>
    <x v="6"/>
    <x v="5"/>
    <x v="2"/>
    <x v="7"/>
    <n v="305"/>
    <n v="15856.96"/>
    <n v="3118.76"/>
    <n v="12738.199999999999"/>
  </r>
  <r>
    <x v="6"/>
    <x v="8"/>
    <x v="4"/>
    <x v="4"/>
    <n v="1272"/>
    <n v="13985.01"/>
    <n v="1845.1"/>
    <n v="12139.91"/>
  </r>
  <r>
    <x v="6"/>
    <x v="4"/>
    <x v="1"/>
    <x v="8"/>
    <n v="498"/>
    <n v="8957.67"/>
    <n v="2781.25"/>
    <n v="6176.42"/>
  </r>
  <r>
    <x v="6"/>
    <x v="8"/>
    <x v="4"/>
    <x v="1"/>
    <n v="436"/>
    <n v="13941.64"/>
    <n v="3869.89"/>
    <n v="10071.75"/>
  </r>
  <r>
    <x v="6"/>
    <x v="3"/>
    <x v="2"/>
    <x v="1"/>
    <n v="356"/>
    <n v="12446.17"/>
    <n v="1503.65"/>
    <n v="10942.52"/>
  </r>
  <r>
    <x v="6"/>
    <x v="10"/>
    <x v="4"/>
    <x v="9"/>
    <n v="642"/>
    <n v="19245.259999999998"/>
    <n v="1331.56"/>
    <n v="17913.699999999997"/>
  </r>
  <r>
    <x v="6"/>
    <x v="11"/>
    <x v="3"/>
    <x v="2"/>
    <n v="214"/>
    <n v="13853.79"/>
    <n v="3492.32"/>
    <n v="10361.470000000001"/>
  </r>
  <r>
    <x v="6"/>
    <x v="4"/>
    <x v="1"/>
    <x v="6"/>
    <n v="807"/>
    <n v="19351.400000000001"/>
    <n v="1481.29"/>
    <n v="17870.11"/>
  </r>
  <r>
    <x v="6"/>
    <x v="15"/>
    <x v="3"/>
    <x v="5"/>
    <n v="603"/>
    <n v="14461.51"/>
    <n v="2140.6"/>
    <n v="12320.91"/>
  </r>
  <r>
    <x v="6"/>
    <x v="12"/>
    <x v="2"/>
    <x v="0"/>
    <n v="589"/>
    <n v="12353.97"/>
    <n v="4517.43"/>
    <n v="7836.5399999999991"/>
  </r>
  <r>
    <x v="6"/>
    <x v="12"/>
    <x v="2"/>
    <x v="1"/>
    <n v="505"/>
    <n v="17667.22"/>
    <n v="4061.99"/>
    <n v="13605.230000000001"/>
  </r>
  <r>
    <x v="6"/>
    <x v="4"/>
    <x v="1"/>
    <x v="3"/>
    <n v="339"/>
    <n v="9464.76"/>
    <n v="1292.9100000000001"/>
    <n v="8171.85"/>
  </r>
  <r>
    <x v="6"/>
    <x v="16"/>
    <x v="0"/>
    <x v="1"/>
    <n v="594"/>
    <n v="18994.98"/>
    <n v="2980.47"/>
    <n v="16014.51"/>
  </r>
  <r>
    <x v="7"/>
    <x v="15"/>
    <x v="3"/>
    <x v="6"/>
    <n v="345"/>
    <n v="8271.42"/>
    <n v="3272.05"/>
    <n v="4999.37"/>
  </r>
  <r>
    <x v="7"/>
    <x v="16"/>
    <x v="0"/>
    <x v="3"/>
    <n v="703"/>
    <n v="16848.72"/>
    <n v="4932.26"/>
    <n v="11916.460000000001"/>
  </r>
  <r>
    <x v="7"/>
    <x v="4"/>
    <x v="1"/>
    <x v="3"/>
    <n v="600"/>
    <n v="16785.59"/>
    <n v="2644.08"/>
    <n v="14141.51"/>
  </r>
  <r>
    <x v="7"/>
    <x v="2"/>
    <x v="1"/>
    <x v="3"/>
    <n v="592"/>
    <n v="16549.22"/>
    <n v="3749.09"/>
    <n v="12800.130000000001"/>
  </r>
  <r>
    <x v="7"/>
    <x v="7"/>
    <x v="3"/>
    <x v="9"/>
    <n v="194"/>
    <n v="5793.23"/>
    <n v="3310.1"/>
    <n v="2483.1299999999997"/>
  </r>
  <r>
    <x v="7"/>
    <x v="4"/>
    <x v="1"/>
    <x v="0"/>
    <n v="835"/>
    <n v="17534.830000000002"/>
    <n v="1796.09"/>
    <n v="15738.740000000002"/>
  </r>
  <r>
    <x v="7"/>
    <x v="4"/>
    <x v="1"/>
    <x v="9"/>
    <n v="167"/>
    <n v="5009.1499999999996"/>
    <n v="2060.79"/>
    <n v="2948.3599999999997"/>
  </r>
  <r>
    <x v="7"/>
    <x v="10"/>
    <x v="4"/>
    <x v="9"/>
    <n v="292"/>
    <n v="8734.17"/>
    <n v="1075.04"/>
    <n v="7659.13"/>
  </r>
  <r>
    <x v="7"/>
    <x v="4"/>
    <x v="1"/>
    <x v="9"/>
    <n v="537"/>
    <n v="16103.79"/>
    <n v="2736.57"/>
    <n v="13367.220000000001"/>
  </r>
  <r>
    <x v="7"/>
    <x v="4"/>
    <x v="1"/>
    <x v="0"/>
    <n v="723"/>
    <n v="15164.45"/>
    <n v="4950.29"/>
    <n v="10214.16"/>
  </r>
  <r>
    <x v="7"/>
    <x v="15"/>
    <x v="3"/>
    <x v="0"/>
    <n v="516"/>
    <n v="10834.13"/>
    <n v="3915.44"/>
    <n v="6918.6899999999987"/>
  </r>
  <r>
    <x v="7"/>
    <x v="8"/>
    <x v="4"/>
    <x v="9"/>
    <n v="199"/>
    <n v="5955.31"/>
    <n v="3621.88"/>
    <n v="2333.4300000000003"/>
  </r>
  <r>
    <x v="7"/>
    <x v="4"/>
    <x v="1"/>
    <x v="6"/>
    <n v="311"/>
    <n v="7451.84"/>
    <n v="4281.97"/>
    <n v="3169.87"/>
  </r>
  <r>
    <x v="7"/>
    <x v="5"/>
    <x v="2"/>
    <x v="4"/>
    <n v="782"/>
    <n v="9375.84"/>
    <n v="3897.32"/>
    <n v="5478.52"/>
  </r>
  <r>
    <x v="7"/>
    <x v="2"/>
    <x v="1"/>
    <x v="8"/>
    <n v="434"/>
    <n v="7794.98"/>
    <n v="2546.34"/>
    <n v="5248.6399999999994"/>
  </r>
  <r>
    <x v="7"/>
    <x v="5"/>
    <x v="2"/>
    <x v="0"/>
    <n v="320"/>
    <n v="6717.42"/>
    <n v="2759.07"/>
    <n v="3958.35"/>
  </r>
  <r>
    <x v="7"/>
    <x v="12"/>
    <x v="2"/>
    <x v="7"/>
    <n v="346"/>
    <n v="17983.48"/>
    <n v="1387.81"/>
    <n v="16595.669999999998"/>
  </r>
  <r>
    <x v="7"/>
    <x v="15"/>
    <x v="3"/>
    <x v="0"/>
    <n v="923"/>
    <n v="19375.46"/>
    <n v="1074.57"/>
    <n v="18300.89"/>
  </r>
  <r>
    <x v="7"/>
    <x v="4"/>
    <x v="1"/>
    <x v="6"/>
    <n v="260"/>
    <n v="6234.46"/>
    <n v="3785.69"/>
    <n v="2448.77"/>
  </r>
  <r>
    <x v="7"/>
    <x v="5"/>
    <x v="2"/>
    <x v="5"/>
    <n v="879"/>
    <n v="14063.47"/>
    <n v="4504.57"/>
    <n v="9558.9"/>
  </r>
  <r>
    <x v="7"/>
    <x v="2"/>
    <x v="1"/>
    <x v="4"/>
    <n v="1232"/>
    <n v="11086.67"/>
    <n v="3062.53"/>
    <n v="8024.1399999999994"/>
  </r>
  <r>
    <x v="7"/>
    <x v="11"/>
    <x v="3"/>
    <x v="8"/>
    <n v="323"/>
    <n v="8062.87"/>
    <n v="2578.6"/>
    <n v="5484.27"/>
  </r>
  <r>
    <x v="7"/>
    <x v="4"/>
    <x v="1"/>
    <x v="7"/>
    <n v="374"/>
    <n v="17577.11"/>
    <n v="3680.64"/>
    <n v="13896.470000000001"/>
  </r>
  <r>
    <x v="7"/>
    <x v="7"/>
    <x v="3"/>
    <x v="9"/>
    <n v="566"/>
    <n v="16955.22"/>
    <n v="1716.41"/>
    <n v="15238.810000000001"/>
  </r>
  <r>
    <x v="8"/>
    <x v="3"/>
    <x v="2"/>
    <x v="0"/>
    <n v="725"/>
    <n v="15210.87"/>
    <n v="2227.41"/>
    <n v="12983.460000000001"/>
  </r>
  <r>
    <x v="8"/>
    <x v="5"/>
    <x v="2"/>
    <x v="9"/>
    <n v="648"/>
    <n v="19426"/>
    <n v="4479.3900000000003"/>
    <n v="14946.61"/>
  </r>
  <r>
    <x v="8"/>
    <x v="8"/>
    <x v="4"/>
    <x v="0"/>
    <n v="887"/>
    <n v="18617.009999999998"/>
    <n v="4701.46"/>
    <n v="13915.55"/>
  </r>
  <r>
    <x v="8"/>
    <x v="5"/>
    <x v="2"/>
    <x v="9"/>
    <n v="404"/>
    <n v="12105.2"/>
    <n v="4027.24"/>
    <n v="8077.9600000000009"/>
  </r>
  <r>
    <x v="8"/>
    <x v="4"/>
    <x v="1"/>
    <x v="6"/>
    <n v="275"/>
    <n v="6579.35"/>
    <n v="3167.32"/>
    <n v="3412.03"/>
  </r>
  <r>
    <x v="8"/>
    <x v="8"/>
    <x v="4"/>
    <x v="2"/>
    <n v="162"/>
    <n v="7742.19"/>
    <n v="4705.67"/>
    <n v="3036.5199999999995"/>
  </r>
  <r>
    <x v="8"/>
    <x v="0"/>
    <x v="0"/>
    <x v="8"/>
    <n v="767"/>
    <n v="13801.13"/>
    <n v="1091.9100000000001"/>
    <n v="12709.22"/>
  </r>
  <r>
    <x v="8"/>
    <x v="2"/>
    <x v="1"/>
    <x v="0"/>
    <n v="715"/>
    <n v="14997.36"/>
    <n v="3486.95"/>
    <n v="11510.41"/>
  </r>
  <r>
    <x v="8"/>
    <x v="4"/>
    <x v="1"/>
    <x v="7"/>
    <n v="337"/>
    <n v="15827.67"/>
    <n v="3575.98"/>
    <n v="12251.69"/>
  </r>
  <r>
    <x v="8"/>
    <x v="7"/>
    <x v="3"/>
    <x v="1"/>
    <n v="214"/>
    <n v="8541.09"/>
    <n v="4382.3900000000003"/>
    <n v="4158.7"/>
  </r>
  <r>
    <x v="8"/>
    <x v="4"/>
    <x v="1"/>
    <x v="4"/>
    <n v="1353"/>
    <n v="12176.04"/>
    <n v="2239.6999999999998"/>
    <n v="9936.34"/>
  </r>
  <r>
    <x v="8"/>
    <x v="7"/>
    <x v="3"/>
    <x v="1"/>
    <n v="440"/>
    <n v="17579"/>
    <n v="2875.72"/>
    <n v="14703.28"/>
  </r>
  <r>
    <x v="8"/>
    <x v="6"/>
    <x v="2"/>
    <x v="1"/>
    <n v="286"/>
    <n v="9990.6"/>
    <n v="4775.8999999999996"/>
    <n v="5214.7000000000007"/>
  </r>
  <r>
    <x v="8"/>
    <x v="9"/>
    <x v="3"/>
    <x v="8"/>
    <n v="644"/>
    <n v="16095.11"/>
    <n v="3485.82"/>
    <n v="12609.29"/>
  </r>
  <r>
    <x v="8"/>
    <x v="12"/>
    <x v="2"/>
    <x v="7"/>
    <n v="144"/>
    <n v="7477.22"/>
    <n v="4259.1499999999996"/>
    <n v="3218.0700000000006"/>
  </r>
  <r>
    <x v="8"/>
    <x v="6"/>
    <x v="2"/>
    <x v="3"/>
    <n v="572"/>
    <n v="17137.580000000002"/>
    <n v="4260.22"/>
    <n v="12877.36"/>
  </r>
  <r>
    <x v="8"/>
    <x v="12"/>
    <x v="2"/>
    <x v="6"/>
    <n v="542"/>
    <n v="13003.46"/>
    <n v="1822.65"/>
    <n v="11180.81"/>
  </r>
  <r>
    <x v="8"/>
    <x v="8"/>
    <x v="4"/>
    <x v="4"/>
    <n v="1252"/>
    <n v="13771.92"/>
    <n v="2813.11"/>
    <n v="10958.81"/>
  </r>
  <r>
    <x v="8"/>
    <x v="5"/>
    <x v="2"/>
    <x v="6"/>
    <n v="235"/>
    <n v="5628.26"/>
    <n v="4248.8"/>
    <n v="1379.46"/>
  </r>
  <r>
    <x v="8"/>
    <x v="16"/>
    <x v="0"/>
    <x v="5"/>
    <n v="970"/>
    <n v="14549.92"/>
    <n v="4146.75"/>
    <n v="10403.17"/>
  </r>
  <r>
    <x v="8"/>
    <x v="4"/>
    <x v="1"/>
    <x v="2"/>
    <n v="303"/>
    <n v="12713.56"/>
    <n v="1232.8"/>
    <n v="11480.76"/>
  </r>
  <r>
    <x v="8"/>
    <x v="2"/>
    <x v="1"/>
    <x v="8"/>
    <n v="538"/>
    <n v="9668.41"/>
    <n v="1550.25"/>
    <n v="8118.16"/>
  </r>
  <r>
    <x v="8"/>
    <x v="4"/>
    <x v="1"/>
    <x v="5"/>
    <n v="766"/>
    <n v="10711.11"/>
    <n v="2874.27"/>
    <n v="7836.84"/>
  </r>
  <r>
    <x v="8"/>
    <x v="5"/>
    <x v="2"/>
    <x v="1"/>
    <n v="160"/>
    <n v="5596.08"/>
    <n v="4610.26"/>
    <n v="985.81999999999971"/>
  </r>
  <r>
    <x v="8"/>
    <x v="2"/>
    <x v="1"/>
    <x v="1"/>
    <n v="291"/>
    <n v="8712.32"/>
    <n v="2522.0500000000002"/>
    <n v="6190.2699999999995"/>
  </r>
  <r>
    <x v="8"/>
    <x v="4"/>
    <x v="1"/>
    <x v="9"/>
    <n v="257"/>
    <n v="7690.1"/>
    <n v="1349.41"/>
    <n v="6340.6900000000005"/>
  </r>
  <r>
    <x v="8"/>
    <x v="3"/>
    <x v="2"/>
    <x v="9"/>
    <n v="348"/>
    <n v="10414.299999999999"/>
    <n v="1960.96"/>
    <n v="8453.34"/>
  </r>
  <r>
    <x v="8"/>
    <x v="12"/>
    <x v="2"/>
    <x v="1"/>
    <n v="376"/>
    <n v="13133.67"/>
    <n v="3990.25"/>
    <n v="9143.42"/>
  </r>
  <r>
    <x v="8"/>
    <x v="12"/>
    <x v="2"/>
    <x v="1"/>
    <n v="483"/>
    <n v="16894"/>
    <n v="2472.5100000000002"/>
    <n v="14421.49"/>
  </r>
  <r>
    <x v="8"/>
    <x v="15"/>
    <x v="3"/>
    <x v="2"/>
    <n v="232"/>
    <n v="15033.62"/>
    <n v="1847"/>
    <n v="13186.62"/>
  </r>
  <r>
    <x v="8"/>
    <x v="3"/>
    <x v="2"/>
    <x v="5"/>
    <n v="468"/>
    <n v="7479.34"/>
    <n v="1899.49"/>
    <n v="5579.85"/>
  </r>
  <r>
    <x v="8"/>
    <x v="3"/>
    <x v="2"/>
    <x v="5"/>
    <n v="1165"/>
    <n v="18638.23"/>
    <n v="3053.18"/>
    <n v="15585.05"/>
  </r>
  <r>
    <x v="8"/>
    <x v="1"/>
    <x v="0"/>
    <x v="7"/>
    <n v="416"/>
    <n v="16210.57"/>
    <n v="4928.67"/>
    <n v="11281.9"/>
  </r>
  <r>
    <x v="8"/>
    <x v="4"/>
    <x v="1"/>
    <x v="3"/>
    <n v="282"/>
    <n v="7877.49"/>
    <n v="1503.65"/>
    <n v="6373.84"/>
  </r>
  <r>
    <x v="8"/>
    <x v="6"/>
    <x v="2"/>
    <x v="0"/>
    <n v="465"/>
    <n v="9754.1"/>
    <n v="2950.78"/>
    <n v="6803.32"/>
  </r>
  <r>
    <x v="8"/>
    <x v="15"/>
    <x v="3"/>
    <x v="3"/>
    <n v="246"/>
    <n v="10798.49"/>
    <n v="2285.1799999999998"/>
    <n v="8513.31"/>
  </r>
  <r>
    <x v="8"/>
    <x v="3"/>
    <x v="2"/>
    <x v="8"/>
    <n v="706"/>
    <n v="14117.91"/>
    <n v="3652.21"/>
    <n v="10465.700000000001"/>
  </r>
  <r>
    <x v="8"/>
    <x v="8"/>
    <x v="4"/>
    <x v="4"/>
    <n v="492"/>
    <n v="5406.55"/>
    <n v="3748.1"/>
    <n v="1658.4500000000003"/>
  </r>
  <r>
    <x v="8"/>
    <x v="12"/>
    <x v="2"/>
    <x v="4"/>
    <n v="1595"/>
    <n v="19136.14"/>
    <n v="2656.29"/>
    <n v="16479.849999999999"/>
  </r>
  <r>
    <x v="8"/>
    <x v="4"/>
    <x v="1"/>
    <x v="8"/>
    <n v="801"/>
    <n v="14416.34"/>
    <n v="1560.93"/>
    <n v="12855.41"/>
  </r>
  <r>
    <x v="8"/>
    <x v="5"/>
    <x v="2"/>
    <x v="4"/>
    <n v="1119"/>
    <n v="13421.84"/>
    <n v="2310.1799999999998"/>
    <n v="11111.66"/>
  </r>
  <r>
    <x v="8"/>
    <x v="1"/>
    <x v="0"/>
    <x v="6"/>
    <n v="584"/>
    <n v="14005.31"/>
    <n v="4670.1899999999996"/>
    <n v="9335.119999999999"/>
  </r>
  <r>
    <x v="8"/>
    <x v="13"/>
    <x v="2"/>
    <x v="6"/>
    <n v="801"/>
    <n v="19200.84"/>
    <n v="1666.65"/>
    <n v="17534.189999999999"/>
  </r>
  <r>
    <x v="8"/>
    <x v="3"/>
    <x v="2"/>
    <x v="5"/>
    <n v="457"/>
    <n v="7300.06"/>
    <n v="3927.8"/>
    <n v="3372.26"/>
  </r>
  <r>
    <x v="8"/>
    <x v="8"/>
    <x v="4"/>
    <x v="0"/>
    <n v="505"/>
    <n v="10588.03"/>
    <n v="1070.5899999999999"/>
    <n v="9517.44"/>
  </r>
  <r>
    <x v="8"/>
    <x v="16"/>
    <x v="0"/>
    <x v="6"/>
    <n v="479"/>
    <n v="11490.1"/>
    <n v="3500.88"/>
    <n v="7989.22"/>
  </r>
  <r>
    <x v="8"/>
    <x v="4"/>
    <x v="1"/>
    <x v="7"/>
    <n v="238"/>
    <n v="11171.66"/>
    <n v="4868.33"/>
    <n v="6303.33"/>
  </r>
  <r>
    <x v="8"/>
    <x v="6"/>
    <x v="2"/>
    <x v="5"/>
    <n v="748"/>
    <n v="11963.25"/>
    <n v="2217.9699999999998"/>
    <n v="9745.2800000000007"/>
  </r>
  <r>
    <x v="8"/>
    <x v="13"/>
    <x v="2"/>
    <x v="4"/>
    <n v="1209"/>
    <n v="14505.63"/>
    <n v="1074.92"/>
    <n v="13430.71"/>
  </r>
  <r>
    <x v="8"/>
    <x v="3"/>
    <x v="2"/>
    <x v="7"/>
    <n v="320"/>
    <n v="16633.37"/>
    <n v="3156.4"/>
    <n v="13476.97"/>
  </r>
  <r>
    <x v="8"/>
    <x v="3"/>
    <x v="2"/>
    <x v="1"/>
    <n v="567"/>
    <n v="19833.25"/>
    <n v="1689.9"/>
    <n v="18143.349999999999"/>
  </r>
  <r>
    <x v="8"/>
    <x v="10"/>
    <x v="4"/>
    <x v="2"/>
    <n v="214"/>
    <n v="10229.67"/>
    <n v="4956.46"/>
    <n v="5273.21"/>
  </r>
  <r>
    <x v="8"/>
    <x v="2"/>
    <x v="1"/>
    <x v="4"/>
    <n v="1724"/>
    <n v="15511.22"/>
    <n v="4524.78"/>
    <n v="10986.439999999999"/>
  </r>
  <r>
    <x v="8"/>
    <x v="1"/>
    <x v="0"/>
    <x v="7"/>
    <n v="196"/>
    <n v="7612.68"/>
    <n v="2990.26"/>
    <n v="4622.42"/>
  </r>
  <r>
    <x v="8"/>
    <x v="14"/>
    <x v="3"/>
    <x v="0"/>
    <n v="938"/>
    <n v="19697.400000000001"/>
    <n v="3256.34"/>
    <n v="16441.060000000001"/>
  </r>
  <r>
    <x v="8"/>
    <x v="10"/>
    <x v="4"/>
    <x v="3"/>
    <n v="456"/>
    <n v="12743.86"/>
    <n v="4867.17"/>
    <n v="7876.6900000000005"/>
  </r>
  <r>
    <x v="8"/>
    <x v="15"/>
    <x v="3"/>
    <x v="1"/>
    <n v="194"/>
    <n v="7733.4"/>
    <n v="4119.3900000000003"/>
    <n v="3614.0099999999993"/>
  </r>
  <r>
    <x v="8"/>
    <x v="2"/>
    <x v="1"/>
    <x v="8"/>
    <n v="887"/>
    <n v="15960.21"/>
    <n v="2108.41"/>
    <n v="13851.8"/>
  </r>
  <r>
    <x v="8"/>
    <x v="4"/>
    <x v="1"/>
    <x v="1"/>
    <n v="572"/>
    <n v="17156.8"/>
    <n v="2380.35"/>
    <n v="14776.449999999999"/>
  </r>
  <r>
    <x v="8"/>
    <x v="1"/>
    <x v="0"/>
    <x v="3"/>
    <n v="709"/>
    <n v="16996.79"/>
    <n v="1511.75"/>
    <n v="15485.04"/>
  </r>
  <r>
    <x v="8"/>
    <x v="16"/>
    <x v="0"/>
    <x v="6"/>
    <n v="404"/>
    <n v="9694.86"/>
    <n v="3197.78"/>
    <n v="6497.08"/>
  </r>
  <r>
    <x v="8"/>
    <x v="15"/>
    <x v="3"/>
    <x v="3"/>
    <n v="191"/>
    <n v="8373.08"/>
    <n v="1155.77"/>
    <n v="7217.3099999999995"/>
  </r>
  <r>
    <x v="8"/>
    <x v="9"/>
    <x v="3"/>
    <x v="9"/>
    <n v="608"/>
    <n v="18221.580000000002"/>
    <n v="1506.53"/>
    <n v="16715.050000000003"/>
  </r>
  <r>
    <x v="8"/>
    <x v="2"/>
    <x v="1"/>
    <x v="9"/>
    <n v="540"/>
    <n v="16178.2"/>
    <n v="1955.05"/>
    <n v="14223.150000000001"/>
  </r>
  <r>
    <x v="8"/>
    <x v="7"/>
    <x v="3"/>
    <x v="6"/>
    <n v="320"/>
    <n v="7677.83"/>
    <n v="2699.54"/>
    <n v="4978.29"/>
  </r>
  <r>
    <x v="8"/>
    <x v="11"/>
    <x v="3"/>
    <x v="8"/>
    <n v="570"/>
    <n v="14237.23"/>
    <n v="1485.55"/>
    <n v="12751.68"/>
  </r>
  <r>
    <x v="8"/>
    <x v="12"/>
    <x v="2"/>
    <x v="2"/>
    <n v="297"/>
    <n v="15438.17"/>
    <n v="1235.2"/>
    <n v="14202.97"/>
  </r>
  <r>
    <x v="8"/>
    <x v="16"/>
    <x v="0"/>
    <x v="5"/>
    <n v="718"/>
    <n v="10769.99"/>
    <n v="4230.95"/>
    <n v="6539.04"/>
  </r>
  <r>
    <x v="8"/>
    <x v="16"/>
    <x v="0"/>
    <x v="7"/>
    <n v="151"/>
    <n v="5871.03"/>
    <n v="1449.56"/>
    <n v="4421.4699999999993"/>
  </r>
  <r>
    <x v="8"/>
    <x v="8"/>
    <x v="4"/>
    <x v="3"/>
    <n v="706"/>
    <n v="19747.13"/>
    <n v="4625.18"/>
    <n v="15121.95"/>
  </r>
  <r>
    <x v="9"/>
    <x v="9"/>
    <x v="3"/>
    <x v="5"/>
    <n v="514"/>
    <n v="12332.64"/>
    <n v="2136.4299999999998"/>
    <n v="10196.209999999999"/>
  </r>
  <r>
    <x v="9"/>
    <x v="4"/>
    <x v="1"/>
    <x v="2"/>
    <n v="138"/>
    <n v="5775.83"/>
    <n v="2639.55"/>
    <n v="3136.2799999999997"/>
  </r>
  <r>
    <x v="9"/>
    <x v="9"/>
    <x v="3"/>
    <x v="4"/>
    <n v="832"/>
    <n v="11646.12"/>
    <n v="4423.38"/>
    <n v="7222.7400000000007"/>
  </r>
  <r>
    <x v="9"/>
    <x v="4"/>
    <x v="1"/>
    <x v="5"/>
    <n v="1395"/>
    <n v="19523.400000000001"/>
    <n v="3771.57"/>
    <n v="15751.830000000002"/>
  </r>
  <r>
    <x v="9"/>
    <x v="2"/>
    <x v="1"/>
    <x v="4"/>
    <n v="1889"/>
    <n v="17000.900000000001"/>
    <n v="2660.98"/>
    <n v="14339.920000000002"/>
  </r>
  <r>
    <x v="9"/>
    <x v="3"/>
    <x v="2"/>
    <x v="3"/>
    <n v="494"/>
    <n v="14801.13"/>
    <n v="4674.37"/>
    <n v="10126.759999999998"/>
  </r>
  <r>
    <x v="9"/>
    <x v="15"/>
    <x v="3"/>
    <x v="2"/>
    <n v="239"/>
    <n v="15488.07"/>
    <n v="4006.41"/>
    <n v="11481.66"/>
  </r>
  <r>
    <x v="9"/>
    <x v="0"/>
    <x v="0"/>
    <x v="8"/>
    <n v="882"/>
    <n v="15860.86"/>
    <n v="1730.65"/>
    <n v="14130.210000000001"/>
  </r>
  <r>
    <x v="9"/>
    <x v="11"/>
    <x v="3"/>
    <x v="5"/>
    <n v="224"/>
    <n v="5362.31"/>
    <n v="4467.18"/>
    <n v="895.13000000000011"/>
  </r>
  <r>
    <x v="9"/>
    <x v="4"/>
    <x v="1"/>
    <x v="3"/>
    <n v="422"/>
    <n v="11793.89"/>
    <n v="4862.67"/>
    <n v="6931.2199999999993"/>
  </r>
  <r>
    <x v="9"/>
    <x v="2"/>
    <x v="1"/>
    <x v="6"/>
    <n v="444"/>
    <n v="10649.13"/>
    <n v="2650.84"/>
    <n v="7998.2899999999991"/>
  </r>
  <r>
    <x v="9"/>
    <x v="4"/>
    <x v="1"/>
    <x v="2"/>
    <n v="298"/>
    <n v="12509.2"/>
    <n v="3615.01"/>
    <n v="8894.19"/>
  </r>
  <r>
    <x v="9"/>
    <x v="11"/>
    <x v="3"/>
    <x v="4"/>
    <n v="912"/>
    <n v="12757.19"/>
    <n v="3193.42"/>
    <n v="9563.77"/>
  </r>
  <r>
    <x v="9"/>
    <x v="13"/>
    <x v="2"/>
    <x v="4"/>
    <n v="1138"/>
    <n v="13647.35"/>
    <n v="1674.67"/>
    <n v="11972.68"/>
  </r>
  <r>
    <x v="9"/>
    <x v="7"/>
    <x v="3"/>
    <x v="7"/>
    <n v="266"/>
    <n v="18052.34"/>
    <n v="4645.84"/>
    <n v="13406.5"/>
  </r>
  <r>
    <x v="9"/>
    <x v="3"/>
    <x v="2"/>
    <x v="4"/>
    <n v="935"/>
    <n v="11213.65"/>
    <n v="1257.46"/>
    <n v="9956.1899999999987"/>
  </r>
  <r>
    <x v="9"/>
    <x v="3"/>
    <x v="2"/>
    <x v="4"/>
    <n v="1252"/>
    <n v="15023.51"/>
    <n v="3943.1"/>
    <n v="11080.41"/>
  </r>
  <r>
    <x v="9"/>
    <x v="1"/>
    <x v="0"/>
    <x v="1"/>
    <n v="169"/>
    <n v="5393.93"/>
    <n v="2643.35"/>
    <n v="2750.5800000000004"/>
  </r>
  <r>
    <x v="9"/>
    <x v="4"/>
    <x v="1"/>
    <x v="5"/>
    <n v="1118"/>
    <n v="15644.03"/>
    <n v="4462.7299999999996"/>
    <n v="11181.300000000001"/>
  </r>
  <r>
    <x v="9"/>
    <x v="8"/>
    <x v="4"/>
    <x v="3"/>
    <n v="245"/>
    <n v="6836.49"/>
    <n v="2014.47"/>
    <n v="4822.0199999999995"/>
  </r>
  <r>
    <x v="9"/>
    <x v="8"/>
    <x v="4"/>
    <x v="5"/>
    <n v="573"/>
    <n v="8592.99"/>
    <n v="1271.71"/>
    <n v="7321.28"/>
  </r>
  <r>
    <x v="9"/>
    <x v="3"/>
    <x v="2"/>
    <x v="6"/>
    <n v="377"/>
    <n v="9040.8700000000008"/>
    <n v="4470.26"/>
    <n v="4570.6100000000006"/>
  </r>
  <r>
    <x v="9"/>
    <x v="5"/>
    <x v="2"/>
    <x v="6"/>
    <n v="231"/>
    <n v="5524.62"/>
    <n v="2769.3"/>
    <n v="2755.3199999999997"/>
  </r>
  <r>
    <x v="9"/>
    <x v="3"/>
    <x v="2"/>
    <x v="5"/>
    <n v="922"/>
    <n v="14744.9"/>
    <n v="1415.31"/>
    <n v="13329.59"/>
  </r>
  <r>
    <x v="9"/>
    <x v="2"/>
    <x v="1"/>
    <x v="6"/>
    <n v="654"/>
    <n v="15689.41"/>
    <n v="1151.3"/>
    <n v="14538.11"/>
  </r>
  <r>
    <x v="9"/>
    <x v="2"/>
    <x v="1"/>
    <x v="5"/>
    <n v="586"/>
    <n v="8196.4"/>
    <n v="1369.44"/>
    <n v="6826.9599999999991"/>
  </r>
  <r>
    <x v="9"/>
    <x v="15"/>
    <x v="3"/>
    <x v="6"/>
    <n v="324"/>
    <n v="7765.2"/>
    <n v="2533.09"/>
    <n v="5232.1099999999997"/>
  </r>
  <r>
    <x v="9"/>
    <x v="2"/>
    <x v="1"/>
    <x v="5"/>
    <n v="1380"/>
    <n v="19316.22"/>
    <n v="2828.23"/>
    <n v="16487.990000000002"/>
  </r>
  <r>
    <x v="9"/>
    <x v="4"/>
    <x v="1"/>
    <x v="2"/>
    <n v="284"/>
    <n v="11920.38"/>
    <n v="1701.18"/>
    <n v="10219.199999999999"/>
  </r>
  <r>
    <x v="9"/>
    <x v="6"/>
    <x v="2"/>
    <x v="0"/>
    <n v="821"/>
    <n v="17226.72"/>
    <n v="4684.3599999999997"/>
    <n v="12542.36"/>
  </r>
  <r>
    <x v="10"/>
    <x v="1"/>
    <x v="0"/>
    <x v="9"/>
    <n v="656"/>
    <n v="19655.11"/>
    <n v="3475.16"/>
    <n v="16179.95"/>
  </r>
  <r>
    <x v="10"/>
    <x v="7"/>
    <x v="3"/>
    <x v="1"/>
    <n v="370"/>
    <n v="14770.92"/>
    <n v="2161.71"/>
    <n v="12609.21"/>
  </r>
  <r>
    <x v="10"/>
    <x v="4"/>
    <x v="1"/>
    <x v="0"/>
    <n v="489"/>
    <n v="10266.959999999999"/>
    <n v="4153.6400000000003"/>
    <n v="6113.3199999999988"/>
  </r>
  <r>
    <x v="10"/>
    <x v="15"/>
    <x v="3"/>
    <x v="3"/>
    <n v="196"/>
    <n v="8588.9500000000007"/>
    <n v="2463.67"/>
    <n v="6125.2800000000007"/>
  </r>
  <r>
    <x v="10"/>
    <x v="15"/>
    <x v="3"/>
    <x v="3"/>
    <n v="239"/>
    <n v="10490.74"/>
    <n v="2400.8200000000002"/>
    <n v="8089.92"/>
  </r>
  <r>
    <x v="10"/>
    <x v="6"/>
    <x v="2"/>
    <x v="7"/>
    <n v="379"/>
    <n v="19671.84"/>
    <n v="4475.59"/>
    <n v="15196.25"/>
  </r>
  <r>
    <x v="10"/>
    <x v="4"/>
    <x v="1"/>
    <x v="8"/>
    <n v="728"/>
    <n v="13087.46"/>
    <n v="2452.31"/>
    <n v="10635.15"/>
  </r>
  <r>
    <x v="10"/>
    <x v="12"/>
    <x v="2"/>
    <x v="3"/>
    <n v="267"/>
    <n v="7981.97"/>
    <n v="1973.28"/>
    <n v="6008.6900000000005"/>
  </r>
  <r>
    <x v="10"/>
    <x v="12"/>
    <x v="2"/>
    <x v="4"/>
    <n v="511"/>
    <n v="6129.86"/>
    <n v="4984.8900000000003"/>
    <n v="1144.9699999999993"/>
  </r>
  <r>
    <x v="10"/>
    <x v="7"/>
    <x v="3"/>
    <x v="3"/>
    <n v="397"/>
    <n v="17461.490000000002"/>
    <n v="1292.21"/>
    <n v="16169.280000000002"/>
  </r>
  <r>
    <x v="10"/>
    <x v="5"/>
    <x v="2"/>
    <x v="1"/>
    <n v="145"/>
    <n v="5065.3999999999996"/>
    <n v="4584.1099999999997"/>
    <n v="481.28999999999996"/>
  </r>
  <r>
    <x v="10"/>
    <x v="3"/>
    <x v="2"/>
    <x v="2"/>
    <n v="322"/>
    <n v="16725.25"/>
    <n v="2793.28"/>
    <n v="13931.97"/>
  </r>
  <r>
    <x v="10"/>
    <x v="12"/>
    <x v="2"/>
    <x v="5"/>
    <n v="625"/>
    <n v="9986.56"/>
    <n v="4644.1899999999996"/>
    <n v="5342.37"/>
  </r>
  <r>
    <x v="10"/>
    <x v="2"/>
    <x v="1"/>
    <x v="7"/>
    <n v="250"/>
    <n v="11711.83"/>
    <n v="3106.33"/>
    <n v="8605.5"/>
  </r>
  <r>
    <x v="10"/>
    <x v="2"/>
    <x v="1"/>
    <x v="3"/>
    <n v="201"/>
    <n v="5611.8"/>
    <n v="2014.21"/>
    <n v="3597.59"/>
  </r>
  <r>
    <x v="10"/>
    <x v="4"/>
    <x v="1"/>
    <x v="6"/>
    <n v="571"/>
    <n v="13702.34"/>
    <n v="3187.02"/>
    <n v="10515.32"/>
  </r>
  <r>
    <x v="10"/>
    <x v="12"/>
    <x v="2"/>
    <x v="4"/>
    <n v="621"/>
    <n v="7449.99"/>
    <n v="2499.3000000000002"/>
    <n v="4950.6899999999996"/>
  </r>
  <r>
    <x v="10"/>
    <x v="16"/>
    <x v="0"/>
    <x v="8"/>
    <n v="1028"/>
    <n v="18502.53"/>
    <n v="4606.2"/>
    <n v="13896.329999999998"/>
  </r>
  <r>
    <x v="10"/>
    <x v="3"/>
    <x v="2"/>
    <x v="8"/>
    <n v="297"/>
    <n v="5937.71"/>
    <n v="3663.12"/>
    <n v="2274.59"/>
  </r>
  <r>
    <x v="10"/>
    <x v="11"/>
    <x v="3"/>
    <x v="0"/>
    <n v="571"/>
    <n v="11972.69"/>
    <n v="1359.15"/>
    <n v="10613.54"/>
  </r>
  <r>
    <x v="10"/>
    <x v="4"/>
    <x v="1"/>
    <x v="5"/>
    <n v="1132"/>
    <n v="15843.69"/>
    <n v="2825.02"/>
    <n v="13018.67"/>
  </r>
  <r>
    <x v="11"/>
    <x v="11"/>
    <x v="3"/>
    <x v="5"/>
    <n v="781"/>
    <n v="18722.21"/>
    <n v="2581.6999999999998"/>
    <n v="16140.509999999998"/>
  </r>
  <r>
    <x v="11"/>
    <x v="7"/>
    <x v="3"/>
    <x v="7"/>
    <n v="156"/>
    <n v="10599.01"/>
    <n v="4054.72"/>
    <n v="6544.2900000000009"/>
  </r>
  <r>
    <x v="11"/>
    <x v="11"/>
    <x v="3"/>
    <x v="9"/>
    <n v="252"/>
    <n v="7533.96"/>
    <n v="3764.25"/>
    <n v="3769.71"/>
  </r>
  <r>
    <x v="11"/>
    <x v="15"/>
    <x v="3"/>
    <x v="4"/>
    <n v="528"/>
    <n v="7391.82"/>
    <n v="2818.41"/>
    <n v="4573.41"/>
  </r>
  <r>
    <x v="11"/>
    <x v="13"/>
    <x v="2"/>
    <x v="7"/>
    <n v="330"/>
    <n v="17134.150000000001"/>
    <n v="4594.92"/>
    <n v="12539.230000000001"/>
  </r>
  <r>
    <x v="11"/>
    <x v="5"/>
    <x v="2"/>
    <x v="7"/>
    <n v="375"/>
    <n v="19448.57"/>
    <n v="2565.2199999999998"/>
    <n v="16883.349999999999"/>
  </r>
  <r>
    <x v="11"/>
    <x v="3"/>
    <x v="2"/>
    <x v="6"/>
    <n v="503"/>
    <n v="12068.91"/>
    <n v="3198.72"/>
    <n v="8870.19"/>
  </r>
  <r>
    <x v="11"/>
    <x v="3"/>
    <x v="2"/>
    <x v="8"/>
    <n v="708"/>
    <n v="14146.06"/>
    <n v="1902.17"/>
    <n v="12243.89"/>
  </r>
  <r>
    <x v="11"/>
    <x v="4"/>
    <x v="1"/>
    <x v="6"/>
    <n v="240"/>
    <n v="5743.71"/>
    <n v="3655.45"/>
    <n v="2088.2600000000002"/>
  </r>
  <r>
    <x v="11"/>
    <x v="3"/>
    <x v="2"/>
    <x v="2"/>
    <n v="255"/>
    <n v="13254.64"/>
    <n v="4552.08"/>
    <n v="8702.56"/>
  </r>
  <r>
    <x v="11"/>
    <x v="4"/>
    <x v="1"/>
    <x v="7"/>
    <n v="239"/>
    <n v="11200.16"/>
    <n v="3632.98"/>
    <n v="7567.18"/>
  </r>
  <r>
    <x v="11"/>
    <x v="4"/>
    <x v="1"/>
    <x v="8"/>
    <n v="414"/>
    <n v="7450.88"/>
    <n v="3081.86"/>
    <n v="4369.0200000000004"/>
  </r>
  <r>
    <x v="11"/>
    <x v="9"/>
    <x v="3"/>
    <x v="0"/>
    <n v="336"/>
    <n v="7039.78"/>
    <n v="4905.62"/>
    <n v="2134.16"/>
  </r>
  <r>
    <x v="11"/>
    <x v="1"/>
    <x v="0"/>
    <x v="8"/>
    <n v="821"/>
    <n v="14772.89"/>
    <n v="3653.92"/>
    <n v="11118.97"/>
  </r>
  <r>
    <x v="11"/>
    <x v="3"/>
    <x v="2"/>
    <x v="3"/>
    <n v="373"/>
    <n v="11184.98"/>
    <n v="2960.43"/>
    <n v="8224.5499999999993"/>
  </r>
  <r>
    <x v="11"/>
    <x v="15"/>
    <x v="3"/>
    <x v="0"/>
    <n v="780"/>
    <n v="16369.14"/>
    <n v="3713.55"/>
    <n v="12655.59"/>
  </r>
  <r>
    <x v="11"/>
    <x v="9"/>
    <x v="3"/>
    <x v="0"/>
    <n v="947"/>
    <n v="19876.669999999998"/>
    <n v="4934.79"/>
    <n v="14941.879999999997"/>
  </r>
  <r>
    <x v="11"/>
    <x v="9"/>
    <x v="3"/>
    <x v="1"/>
    <n v="470"/>
    <n v="18773.86"/>
    <n v="2673.64"/>
    <n v="16100.220000000001"/>
  </r>
  <r>
    <x v="11"/>
    <x v="10"/>
    <x v="4"/>
    <x v="7"/>
    <n v="291"/>
    <n v="13080.57"/>
    <n v="3900.84"/>
    <n v="9179.73"/>
  </r>
  <r>
    <x v="11"/>
    <x v="2"/>
    <x v="1"/>
    <x v="1"/>
    <n v="248"/>
    <n v="7425.75"/>
    <n v="3621.18"/>
    <n v="3804.57"/>
  </r>
  <r>
    <x v="11"/>
    <x v="7"/>
    <x v="3"/>
    <x v="0"/>
    <n v="658"/>
    <n v="13817.3"/>
    <n v="1959.42"/>
    <n v="11857.88"/>
  </r>
  <r>
    <x v="11"/>
    <x v="12"/>
    <x v="2"/>
    <x v="6"/>
    <n v="676"/>
    <n v="16211.31"/>
    <n v="2292.46"/>
    <n v="13918.849999999999"/>
  </r>
  <r>
    <x v="11"/>
    <x v="8"/>
    <x v="4"/>
    <x v="5"/>
    <n v="415"/>
    <n v="6212.64"/>
    <n v="4065.38"/>
    <n v="2147.2600000000002"/>
  </r>
  <r>
    <x v="11"/>
    <x v="4"/>
    <x v="1"/>
    <x v="9"/>
    <n v="493"/>
    <n v="14761.02"/>
    <n v="2909.48"/>
    <n v="11851.54"/>
  </r>
  <r>
    <x v="11"/>
    <x v="2"/>
    <x v="1"/>
    <x v="7"/>
    <n v="366"/>
    <n v="17182.22"/>
    <n v="4354.07"/>
    <n v="12828.150000000001"/>
  </r>
  <r>
    <x v="11"/>
    <x v="15"/>
    <x v="3"/>
    <x v="3"/>
    <n v="281"/>
    <n v="12338.23"/>
    <n v="3051.71"/>
    <n v="9286.52"/>
  </r>
  <r>
    <x v="11"/>
    <x v="4"/>
    <x v="1"/>
    <x v="8"/>
    <n v="950"/>
    <n v="17088.849999999999"/>
    <n v="3965.35"/>
    <n v="13123.499999999998"/>
  </r>
  <r>
    <x v="11"/>
    <x v="2"/>
    <x v="1"/>
    <x v="8"/>
    <n v="313"/>
    <n v="5626.28"/>
    <n v="1332.35"/>
    <n v="4293.93"/>
  </r>
  <r>
    <x v="11"/>
    <x v="15"/>
    <x v="3"/>
    <x v="0"/>
    <n v="666"/>
    <n v="13977.89"/>
    <n v="3976.5"/>
    <n v="10001.39"/>
  </r>
  <r>
    <x v="11"/>
    <x v="15"/>
    <x v="3"/>
    <x v="9"/>
    <n v="468"/>
    <n v="14010.28"/>
    <n v="2869.13"/>
    <n v="11141.150000000001"/>
  </r>
  <r>
    <x v="11"/>
    <x v="3"/>
    <x v="2"/>
    <x v="1"/>
    <n v="335"/>
    <n v="11721.65"/>
    <n v="2559.25"/>
    <n v="9162.4"/>
  </r>
  <r>
    <x v="11"/>
    <x v="2"/>
    <x v="1"/>
    <x v="3"/>
    <n v="583"/>
    <n v="16316.26"/>
    <n v="4641.78"/>
    <n v="11674.48"/>
  </r>
  <r>
    <x v="11"/>
    <x v="4"/>
    <x v="1"/>
    <x v="3"/>
    <n v="653"/>
    <n v="18274.45"/>
    <n v="1955.97"/>
    <n v="16318.480000000001"/>
  </r>
  <r>
    <x v="11"/>
    <x v="13"/>
    <x v="2"/>
    <x v="4"/>
    <n v="951"/>
    <n v="11408.16"/>
    <n v="2044.85"/>
    <n v="9363.31"/>
  </r>
  <r>
    <x v="11"/>
    <x v="12"/>
    <x v="2"/>
    <x v="9"/>
    <n v="430"/>
    <n v="12877.23"/>
    <n v="2855.71"/>
    <n v="10021.52"/>
  </r>
  <r>
    <x v="11"/>
    <x v="14"/>
    <x v="3"/>
    <x v="9"/>
    <n v="652"/>
    <n v="19533.07"/>
    <n v="2859.99"/>
    <n v="16673.080000000002"/>
  </r>
  <r>
    <x v="11"/>
    <x v="12"/>
    <x v="2"/>
    <x v="8"/>
    <n v="839"/>
    <n v="16779.59"/>
    <n v="1976.44"/>
    <n v="14803.15"/>
  </r>
  <r>
    <x v="11"/>
    <x v="5"/>
    <x v="2"/>
    <x v="6"/>
    <n v="290"/>
    <n v="6944.83"/>
    <n v="3297.42"/>
    <n v="3647.41"/>
  </r>
  <r>
    <x v="11"/>
    <x v="5"/>
    <x v="2"/>
    <x v="5"/>
    <n v="1206"/>
    <n v="19294.54"/>
    <n v="1432.03"/>
    <n v="17862.510000000002"/>
  </r>
  <r>
    <x v="11"/>
    <x v="3"/>
    <x v="2"/>
    <x v="0"/>
    <n v="623"/>
    <n v="13079.57"/>
    <n v="2913.51"/>
    <n v="10166.06"/>
  </r>
  <r>
    <x v="11"/>
    <x v="4"/>
    <x v="1"/>
    <x v="9"/>
    <n v="267"/>
    <n v="8002.82"/>
    <n v="1362.45"/>
    <n v="6640.37"/>
  </r>
  <r>
    <x v="11"/>
    <x v="2"/>
    <x v="1"/>
    <x v="2"/>
    <n v="164"/>
    <n v="6854.32"/>
    <n v="4765.3100000000004"/>
    <n v="2089.0099999999993"/>
  </r>
  <r>
    <x v="11"/>
    <x v="2"/>
    <x v="1"/>
    <x v="0"/>
    <n v="904"/>
    <n v="18981.38"/>
    <n v="3983.04"/>
    <n v="14998.34"/>
  </r>
  <r>
    <x v="11"/>
    <x v="8"/>
    <x v="4"/>
    <x v="0"/>
    <n v="434"/>
    <n v="9110.39"/>
    <n v="2663.76"/>
    <n v="6446.6299999999992"/>
  </r>
  <r>
    <x v="11"/>
    <x v="12"/>
    <x v="2"/>
    <x v="4"/>
    <n v="1036"/>
    <n v="12420.01"/>
    <n v="3590.93"/>
    <n v="8829.08"/>
  </r>
  <r>
    <x v="11"/>
    <x v="4"/>
    <x v="1"/>
    <x v="3"/>
    <n v="610"/>
    <n v="17056.72"/>
    <n v="4111.1099999999997"/>
    <n v="12945.61"/>
  </r>
  <r>
    <x v="11"/>
    <x v="2"/>
    <x v="1"/>
    <x v="4"/>
    <n v="2147"/>
    <n v="19315.62"/>
    <n v="1994.94"/>
    <n v="17320.68"/>
  </r>
  <r>
    <x v="11"/>
    <x v="16"/>
    <x v="0"/>
    <x v="9"/>
    <n v="354"/>
    <n v="10607.92"/>
    <n v="3657.98"/>
    <n v="6949.9400000000005"/>
  </r>
  <r>
    <x v="11"/>
    <x v="9"/>
    <x v="3"/>
    <x v="8"/>
    <n v="597"/>
    <n v="14917.38"/>
    <n v="2045.11"/>
    <n v="12872.269999999999"/>
  </r>
  <r>
    <x v="11"/>
    <x v="12"/>
    <x v="2"/>
    <x v="6"/>
    <n v="504"/>
    <n v="12087.07"/>
    <n v="3197.67"/>
    <n v="8889.4"/>
  </r>
  <r>
    <x v="11"/>
    <x v="10"/>
    <x v="4"/>
    <x v="8"/>
    <n v="506"/>
    <n v="9106.35"/>
    <n v="3337.57"/>
    <n v="5768.7800000000007"/>
  </r>
  <r>
    <x v="11"/>
    <x v="8"/>
    <x v="4"/>
    <x v="4"/>
    <n v="565"/>
    <n v="6205.42"/>
    <n v="3132.3"/>
    <n v="3073.12"/>
  </r>
  <r>
    <x v="11"/>
    <x v="4"/>
    <x v="1"/>
    <x v="6"/>
    <n v="568"/>
    <n v="13617.65"/>
    <n v="1993.12"/>
    <n v="11624.529999999999"/>
  </r>
  <r>
    <x v="11"/>
    <x v="3"/>
    <x v="2"/>
    <x v="3"/>
    <n v="353"/>
    <n v="10573.64"/>
    <n v="3550.63"/>
    <n v="7023.0099999999993"/>
  </r>
  <r>
    <x v="11"/>
    <x v="13"/>
    <x v="2"/>
    <x v="8"/>
    <n v="494"/>
    <n v="9877.7900000000009"/>
    <n v="1086.48"/>
    <n v="8791.3100000000013"/>
  </r>
  <r>
    <x v="11"/>
    <x v="4"/>
    <x v="1"/>
    <x v="8"/>
    <n v="1086"/>
    <n v="19542.57"/>
    <n v="3662.76"/>
    <n v="15879.81"/>
  </r>
  <r>
    <x v="11"/>
    <x v="3"/>
    <x v="2"/>
    <x v="9"/>
    <n v="609"/>
    <n v="18243.45"/>
    <n v="1651.37"/>
    <n v="16592.080000000002"/>
  </r>
  <r>
    <x v="11"/>
    <x v="6"/>
    <x v="2"/>
    <x v="8"/>
    <n v="281"/>
    <n v="5601.84"/>
    <n v="2189.5100000000002"/>
    <n v="3412.33"/>
  </r>
  <r>
    <x v="11"/>
    <x v="2"/>
    <x v="1"/>
    <x v="3"/>
    <n v="500"/>
    <n v="13986.02"/>
    <n v="3224.1"/>
    <n v="10761.92"/>
  </r>
  <r>
    <x v="11"/>
    <x v="4"/>
    <x v="1"/>
    <x v="4"/>
    <n v="1395"/>
    <n v="12550.72"/>
    <n v="4375.3900000000003"/>
    <n v="8175.329999999999"/>
  </r>
  <r>
    <x v="11"/>
    <x v="11"/>
    <x v="3"/>
    <x v="4"/>
    <n v="380"/>
    <n v="5314.7"/>
    <n v="1783.86"/>
    <n v="3530.84"/>
  </r>
  <r>
    <x v="11"/>
    <x v="6"/>
    <x v="2"/>
    <x v="3"/>
    <n v="607"/>
    <n v="18200.73"/>
    <n v="1276.01"/>
    <n v="16924.72"/>
  </r>
  <r>
    <x v="11"/>
    <x v="9"/>
    <x v="3"/>
    <x v="3"/>
    <n v="149"/>
    <n v="6519.5"/>
    <n v="4583.2700000000004"/>
    <n v="1936.2299999999996"/>
  </r>
  <r>
    <x v="11"/>
    <x v="3"/>
    <x v="2"/>
    <x v="7"/>
    <n v="133"/>
    <n v="6884.61"/>
    <n v="2530.38"/>
    <n v="4354.2299999999996"/>
  </r>
  <r>
    <x v="11"/>
    <x v="4"/>
    <x v="1"/>
    <x v="5"/>
    <n v="951"/>
    <n v="13304.48"/>
    <n v="1061.99"/>
    <n v="12242.49"/>
  </r>
  <r>
    <x v="11"/>
    <x v="5"/>
    <x v="2"/>
    <x v="3"/>
    <n v="255"/>
    <n v="7629.21"/>
    <n v="4246.47"/>
    <n v="3382.74"/>
  </r>
  <r>
    <x v="11"/>
    <x v="4"/>
    <x v="1"/>
    <x v="9"/>
    <n v="493"/>
    <n v="14789.24"/>
    <n v="3276.29"/>
    <n v="11512.95"/>
  </r>
  <r>
    <x v="11"/>
    <x v="13"/>
    <x v="2"/>
    <x v="1"/>
    <n v="429"/>
    <n v="15012.61"/>
    <n v="3138.53"/>
    <n v="11874.08"/>
  </r>
  <r>
    <x v="11"/>
    <x v="15"/>
    <x v="3"/>
    <x v="2"/>
    <n v="284"/>
    <n v="18421.61"/>
    <n v="4349.59"/>
    <n v="14072.02"/>
  </r>
  <r>
    <x v="11"/>
    <x v="3"/>
    <x v="2"/>
    <x v="9"/>
    <n v="536"/>
    <n v="16068.96"/>
    <n v="1887.96"/>
    <n v="14181"/>
  </r>
  <r>
    <x v="11"/>
    <x v="14"/>
    <x v="3"/>
    <x v="9"/>
    <n v="337"/>
    <n v="10093.530000000001"/>
    <n v="1496.35"/>
    <n v="8597.18"/>
  </r>
  <r>
    <x v="11"/>
    <x v="11"/>
    <x v="3"/>
    <x v="4"/>
    <n v="1035"/>
    <n v="14482.74"/>
    <n v="2255.94"/>
    <n v="12226.8"/>
  </r>
  <r>
    <x v="11"/>
    <x v="4"/>
    <x v="1"/>
    <x v="8"/>
    <n v="535"/>
    <n v="9622.33"/>
    <n v="1474.71"/>
    <n v="8147.62"/>
  </r>
  <r>
    <x v="11"/>
    <x v="8"/>
    <x v="4"/>
    <x v="3"/>
    <n v="521"/>
    <n v="14572.05"/>
    <n v="3839.27"/>
    <n v="10732.779999999999"/>
  </r>
  <r>
    <x v="11"/>
    <x v="4"/>
    <x v="1"/>
    <x v="2"/>
    <n v="126"/>
    <n v="5278.75"/>
    <n v="1387.86"/>
    <n v="3890.8900000000003"/>
  </r>
  <r>
    <x v="11"/>
    <x v="1"/>
    <x v="0"/>
    <x v="1"/>
    <n v="590"/>
    <n v="18872.34"/>
    <n v="2005.27"/>
    <n v="16867.07"/>
  </r>
  <r>
    <x v="11"/>
    <x v="4"/>
    <x v="1"/>
    <x v="0"/>
    <n v="640"/>
    <n v="13425.16"/>
    <n v="3931.05"/>
    <n v="9494.11"/>
  </r>
  <r>
    <x v="11"/>
    <x v="5"/>
    <x v="2"/>
    <x v="4"/>
    <n v="691"/>
    <n v="8283.4599999999991"/>
    <n v="4427.72"/>
    <n v="3855.7399999999989"/>
  </r>
  <r>
    <x v="11"/>
    <x v="6"/>
    <x v="2"/>
    <x v="0"/>
    <n v="714"/>
    <n v="14979.44"/>
    <n v="1530.49"/>
    <n v="13448.95"/>
  </r>
  <r>
    <x v="11"/>
    <x v="2"/>
    <x v="1"/>
    <x v="7"/>
    <n v="424"/>
    <n v="19921.2"/>
    <n v="4542.3100000000004"/>
    <n v="15378.89"/>
  </r>
  <r>
    <x v="11"/>
    <x v="5"/>
    <x v="2"/>
    <x v="0"/>
    <n v="945"/>
    <n v="19835.740000000002"/>
    <n v="1016.6"/>
    <n v="18819.140000000003"/>
  </r>
  <r>
    <x v="11"/>
    <x v="2"/>
    <x v="1"/>
    <x v="1"/>
    <n v="198"/>
    <n v="5919"/>
    <n v="2257.09"/>
    <n v="3661.91"/>
  </r>
  <r>
    <x v="11"/>
    <x v="4"/>
    <x v="1"/>
    <x v="0"/>
    <n v="555"/>
    <n v="11640.04"/>
    <n v="1070.25"/>
    <n v="10569.79"/>
  </r>
  <r>
    <x v="11"/>
    <x v="11"/>
    <x v="3"/>
    <x v="3"/>
    <n v="374"/>
    <n v="16441.46"/>
    <n v="1393.8"/>
    <n v="15047.66"/>
  </r>
  <r>
    <x v="11"/>
    <x v="5"/>
    <x v="2"/>
    <x v="7"/>
    <n v="125"/>
    <n v="6467.83"/>
    <n v="2385.1999999999998"/>
    <n v="4082.63"/>
  </r>
  <r>
    <x v="11"/>
    <x v="0"/>
    <x v="0"/>
    <x v="8"/>
    <n v="1102"/>
    <n v="19832.59"/>
    <n v="1743.53"/>
    <n v="18089.060000000001"/>
  </r>
  <r>
    <x v="11"/>
    <x v="0"/>
    <x v="0"/>
    <x v="7"/>
    <n v="190"/>
    <n v="7405.52"/>
    <n v="2754.78"/>
    <n v="4650.74"/>
  </r>
  <r>
    <x v="11"/>
    <x v="6"/>
    <x v="2"/>
    <x v="3"/>
    <n v="571"/>
    <n v="17126.46"/>
    <n v="4572.04"/>
    <n v="12554.41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9">
  <r>
    <x v="0"/>
    <s v="Concord Vet"/>
    <s v="Vet"/>
    <x v="0"/>
    <n v="514"/>
    <n v="12332.64"/>
    <n v="2136.4299999999998"/>
    <n v="10196.209999999999"/>
  </r>
  <r>
    <x v="0"/>
    <s v="Wolfpack"/>
    <s v="Online pet shop"/>
    <x v="1"/>
    <n v="138"/>
    <n v="5775.83"/>
    <n v="2639.55"/>
    <n v="3136.2799999999997"/>
  </r>
  <r>
    <x v="0"/>
    <s v="Concord Vet"/>
    <s v="Vet"/>
    <x v="2"/>
    <n v="832"/>
    <n v="11646.12"/>
    <n v="4423.38"/>
    <n v="7222.7400000000007"/>
  </r>
  <r>
    <x v="0"/>
    <s v="Wolfpack"/>
    <s v="Online pet shop"/>
    <x v="0"/>
    <n v="1395"/>
    <n v="19523.400000000001"/>
    <n v="3771.57"/>
    <n v="15751.830000000002"/>
  </r>
  <r>
    <x v="0"/>
    <s v="Petstagram"/>
    <s v="Online pet shop"/>
    <x v="2"/>
    <n v="1889"/>
    <n v="17000.900000000001"/>
    <n v="2660.98"/>
    <n v="14339.920000000002"/>
  </r>
  <r>
    <x v="0"/>
    <s v="PetSmart"/>
    <s v="Physical pet shop"/>
    <x v="3"/>
    <n v="494"/>
    <n v="14801.13"/>
    <n v="4674.37"/>
    <n v="10126.759999999998"/>
  </r>
  <r>
    <x v="0"/>
    <s v="Bay Vet"/>
    <s v="Vet"/>
    <x v="1"/>
    <n v="239"/>
    <n v="15488.07"/>
    <n v="4006.41"/>
    <n v="11481.66"/>
  </r>
  <r>
    <x v="0"/>
    <s v="Concord Park Puppies"/>
    <s v="Community club"/>
    <x v="4"/>
    <n v="882"/>
    <n v="15860.86"/>
    <n v="1730.65"/>
    <n v="14130.210000000001"/>
  </r>
  <r>
    <x v="0"/>
    <s v="Sydney Vets"/>
    <s v="Vet"/>
    <x v="0"/>
    <n v="224"/>
    <n v="5362.31"/>
    <n v="4467.18"/>
    <n v="895.13000000000011"/>
  </r>
  <r>
    <x v="0"/>
    <s v="Wolfpack"/>
    <s v="Online pet shop"/>
    <x v="3"/>
    <n v="422"/>
    <n v="11793.89"/>
    <n v="4862.67"/>
    <n v="6931.2199999999993"/>
  </r>
  <r>
    <x v="0"/>
    <s v="Petstagram"/>
    <s v="Online pet shop"/>
    <x v="5"/>
    <n v="444"/>
    <n v="10649.13"/>
    <n v="2650.84"/>
    <n v="7998.2899999999991"/>
  </r>
  <r>
    <x v="0"/>
    <s v="Wolfpack"/>
    <s v="Online pet shop"/>
    <x v="1"/>
    <n v="298"/>
    <n v="12509.2"/>
    <n v="3615.01"/>
    <n v="8894.19"/>
  </r>
  <r>
    <x v="0"/>
    <s v="Sydney Vets"/>
    <s v="Vet"/>
    <x v="2"/>
    <n v="912"/>
    <n v="12757.19"/>
    <n v="3193.42"/>
    <n v="9563.77"/>
  </r>
  <r>
    <x v="0"/>
    <s v="Pet Star"/>
    <s v="Physical pet shop"/>
    <x v="2"/>
    <n v="1138"/>
    <n v="13647.35"/>
    <n v="1674.67"/>
    <n v="11972.68"/>
  </r>
  <r>
    <x v="0"/>
    <s v="Dr. Paws"/>
    <s v="Vet"/>
    <x v="6"/>
    <n v="266"/>
    <n v="18052.34"/>
    <n v="4645.84"/>
    <n v="13406.5"/>
  </r>
  <r>
    <x v="0"/>
    <s v="PetSmart"/>
    <s v="Physical pet shop"/>
    <x v="2"/>
    <n v="935"/>
    <n v="11213.65"/>
    <n v="1257.46"/>
    <n v="9956.1899999999987"/>
  </r>
  <r>
    <x v="0"/>
    <s v="PetSmart"/>
    <s v="Physical pet shop"/>
    <x v="2"/>
    <n v="1252"/>
    <n v="15023.51"/>
    <n v="3943.1"/>
    <n v="11080.41"/>
  </r>
  <r>
    <x v="0"/>
    <s v="Puppy Park"/>
    <s v="Community club"/>
    <x v="7"/>
    <n v="169"/>
    <n v="5393.93"/>
    <n v="2643.35"/>
    <n v="2750.5800000000004"/>
  </r>
  <r>
    <x v="0"/>
    <s v="Wolfpack"/>
    <s v="Online pet shop"/>
    <x v="0"/>
    <n v="1118"/>
    <n v="15644.03"/>
    <n v="4462.7299999999996"/>
    <n v="11181.300000000001"/>
  </r>
  <r>
    <x v="0"/>
    <s v="Doggo"/>
    <s v="Individual reseller"/>
    <x v="3"/>
    <n v="245"/>
    <n v="6836.49"/>
    <n v="2014.47"/>
    <n v="4822.0199999999995"/>
  </r>
  <r>
    <x v="0"/>
    <s v="Doggo"/>
    <s v="Individual reseller"/>
    <x v="0"/>
    <n v="573"/>
    <n v="8592.99"/>
    <n v="1271.71"/>
    <n v="7321.28"/>
  </r>
  <r>
    <x v="0"/>
    <s v="PetSmart"/>
    <s v="Physical pet shop"/>
    <x v="5"/>
    <n v="377"/>
    <n v="9040.8700000000008"/>
    <n v="4470.26"/>
    <n v="4570.6100000000006"/>
  </r>
  <r>
    <x v="0"/>
    <s v="PetShop"/>
    <s v="Physical pet shop"/>
    <x v="5"/>
    <n v="231"/>
    <n v="5524.62"/>
    <n v="2769.3"/>
    <n v="2755.3199999999997"/>
  </r>
  <r>
    <x v="0"/>
    <s v="PetSmart"/>
    <s v="Physical pet shop"/>
    <x v="0"/>
    <n v="922"/>
    <n v="14744.9"/>
    <n v="1415.31"/>
    <n v="13329.59"/>
  </r>
  <r>
    <x v="0"/>
    <s v="Petstagram"/>
    <s v="Online pet shop"/>
    <x v="5"/>
    <n v="654"/>
    <n v="15689.41"/>
    <n v="1151.3"/>
    <n v="14538.11"/>
  </r>
  <r>
    <x v="0"/>
    <s v="Petstagram"/>
    <s v="Online pet shop"/>
    <x v="0"/>
    <n v="586"/>
    <n v="8196.4"/>
    <n v="1369.44"/>
    <n v="6826.9599999999991"/>
  </r>
  <r>
    <x v="0"/>
    <s v="Bay Vet"/>
    <s v="Vet"/>
    <x v="5"/>
    <n v="324"/>
    <n v="7765.2"/>
    <n v="2533.09"/>
    <n v="5232.1099999999997"/>
  </r>
  <r>
    <x v="0"/>
    <s v="Petstagram"/>
    <s v="Online pet shop"/>
    <x v="0"/>
    <n v="1380"/>
    <n v="19316.22"/>
    <n v="2828.23"/>
    <n v="16487.990000000002"/>
  </r>
  <r>
    <x v="0"/>
    <s v="Wolfpack"/>
    <s v="Online pet shop"/>
    <x v="1"/>
    <n v="284"/>
    <n v="11920.38"/>
    <n v="1701.18"/>
    <n v="10219.199999999999"/>
  </r>
  <r>
    <x v="0"/>
    <s v="Happy Pups"/>
    <s v="Physical pet shop"/>
    <x v="8"/>
    <n v="821"/>
    <n v="17226.72"/>
    <n v="4684.3599999999997"/>
    <n v="12542.36"/>
  </r>
  <r>
    <x v="1"/>
    <s v="Puppy Park"/>
    <s v="Community club"/>
    <x v="9"/>
    <n v="656"/>
    <n v="19655.11"/>
    <n v="3475.16"/>
    <n v="16179.95"/>
  </r>
  <r>
    <x v="1"/>
    <s v="Dr. Paws"/>
    <s v="Vet"/>
    <x v="7"/>
    <n v="370"/>
    <n v="14770.92"/>
    <n v="2161.71"/>
    <n v="12609.21"/>
  </r>
  <r>
    <x v="1"/>
    <s v="Wolfpack"/>
    <s v="Online pet shop"/>
    <x v="8"/>
    <n v="489"/>
    <n v="10266.959999999999"/>
    <n v="4153.6400000000003"/>
    <n v="6113.3199999999988"/>
  </r>
  <r>
    <x v="1"/>
    <s v="Bay Vet"/>
    <s v="Vet"/>
    <x v="3"/>
    <n v="196"/>
    <n v="8588.9500000000007"/>
    <n v="2463.67"/>
    <n v="6125.2800000000007"/>
  </r>
  <r>
    <x v="1"/>
    <s v="Bay Vet"/>
    <s v="Vet"/>
    <x v="3"/>
    <n v="239"/>
    <n v="10490.74"/>
    <n v="2400.8200000000002"/>
    <n v="8089.92"/>
  </r>
  <r>
    <x v="1"/>
    <s v="Happy Pups"/>
    <s v="Physical pet shop"/>
    <x v="6"/>
    <n v="379"/>
    <n v="19671.84"/>
    <n v="4475.59"/>
    <n v="15196.25"/>
  </r>
  <r>
    <x v="1"/>
    <s v="Wolfpack"/>
    <s v="Online pet shop"/>
    <x v="4"/>
    <n v="728"/>
    <n v="13087.46"/>
    <n v="2452.31"/>
    <n v="10635.15"/>
  </r>
  <r>
    <x v="1"/>
    <s v="Waggy Tails"/>
    <s v="Physical pet shop"/>
    <x v="3"/>
    <n v="267"/>
    <n v="7981.97"/>
    <n v="1973.28"/>
    <n v="6008.6900000000005"/>
  </r>
  <r>
    <x v="1"/>
    <s v="Waggy Tails"/>
    <s v="Physical pet shop"/>
    <x v="2"/>
    <n v="511"/>
    <n v="6129.86"/>
    <n v="4984.8900000000003"/>
    <n v="1144.9699999999993"/>
  </r>
  <r>
    <x v="1"/>
    <s v="Dr. Paws"/>
    <s v="Vet"/>
    <x v="3"/>
    <n v="397"/>
    <n v="17461.490000000002"/>
    <n v="1292.21"/>
    <n v="16169.280000000002"/>
  </r>
  <r>
    <x v="1"/>
    <s v="PetShop"/>
    <s v="Physical pet shop"/>
    <x v="7"/>
    <n v="145"/>
    <n v="5065.3999999999996"/>
    <n v="4584.1099999999997"/>
    <n v="481.28999999999996"/>
  </r>
  <r>
    <x v="1"/>
    <s v="PetSmart"/>
    <s v="Physical pet shop"/>
    <x v="1"/>
    <n v="322"/>
    <n v="16725.25"/>
    <n v="2793.28"/>
    <n v="13931.97"/>
  </r>
  <r>
    <x v="1"/>
    <s v="Waggy Tails"/>
    <s v="Physical pet shop"/>
    <x v="0"/>
    <n v="625"/>
    <n v="9986.56"/>
    <n v="4644.1899999999996"/>
    <n v="5342.37"/>
  </r>
  <r>
    <x v="1"/>
    <s v="Petstagram"/>
    <s v="Online pet shop"/>
    <x v="6"/>
    <n v="250"/>
    <n v="11711.83"/>
    <n v="3106.33"/>
    <n v="8605.5"/>
  </r>
  <r>
    <x v="1"/>
    <s v="Petstagram"/>
    <s v="Online pet shop"/>
    <x v="3"/>
    <n v="201"/>
    <n v="5611.8"/>
    <n v="2014.21"/>
    <n v="3597.59"/>
  </r>
  <r>
    <x v="1"/>
    <s v="Wolfpack"/>
    <s v="Online pet shop"/>
    <x v="5"/>
    <n v="571"/>
    <n v="13702.34"/>
    <n v="3187.02"/>
    <n v="10515.32"/>
  </r>
  <r>
    <x v="1"/>
    <s v="Waggy Tails"/>
    <s v="Physical pet shop"/>
    <x v="2"/>
    <n v="621"/>
    <n v="7449.99"/>
    <n v="2499.3000000000002"/>
    <n v="4950.6899999999996"/>
  </r>
  <r>
    <x v="1"/>
    <s v="Dogs of Sydney"/>
    <s v="Community club"/>
    <x v="4"/>
    <n v="1028"/>
    <n v="18502.53"/>
    <n v="4606.2"/>
    <n v="13896.329999999998"/>
  </r>
  <r>
    <x v="1"/>
    <s v="PetSmart"/>
    <s v="Physical pet shop"/>
    <x v="4"/>
    <n v="297"/>
    <n v="5937.71"/>
    <n v="3663.12"/>
    <n v="2274.59"/>
  </r>
  <r>
    <x v="1"/>
    <s v="Sydney Vets"/>
    <s v="Vet"/>
    <x v="8"/>
    <n v="571"/>
    <n v="11972.69"/>
    <n v="1359.15"/>
    <n v="10613.54"/>
  </r>
  <r>
    <x v="1"/>
    <s v="Wolfpack"/>
    <s v="Online pet shop"/>
    <x v="0"/>
    <n v="1132"/>
    <n v="15843.69"/>
    <n v="2825.02"/>
    <n v="13018.67"/>
  </r>
  <r>
    <x v="2"/>
    <s v="Sydney Vets"/>
    <s v="Vet"/>
    <x v="0"/>
    <n v="781"/>
    <n v="18722.21"/>
    <n v="2581.6999999999998"/>
    <n v="16140.509999999998"/>
  </r>
  <r>
    <x v="2"/>
    <s v="Dr. Paws"/>
    <s v="Vet"/>
    <x v="6"/>
    <n v="156"/>
    <n v="10599.01"/>
    <n v="4054.72"/>
    <n v="6544.2900000000009"/>
  </r>
  <r>
    <x v="2"/>
    <s v="Sydney Vets"/>
    <s v="Vet"/>
    <x v="9"/>
    <n v="252"/>
    <n v="7533.96"/>
    <n v="3764.25"/>
    <n v="3769.71"/>
  </r>
  <r>
    <x v="2"/>
    <s v="Bay Vet"/>
    <s v="Vet"/>
    <x v="2"/>
    <n v="528"/>
    <n v="7391.82"/>
    <n v="2818.41"/>
    <n v="4573.41"/>
  </r>
  <r>
    <x v="2"/>
    <s v="Pet Star"/>
    <s v="Physical pet shop"/>
    <x v="6"/>
    <n v="330"/>
    <n v="17134.150000000001"/>
    <n v="4594.92"/>
    <n v="12539.230000000001"/>
  </r>
  <r>
    <x v="2"/>
    <s v="PetShop"/>
    <s v="Physical pet shop"/>
    <x v="6"/>
    <n v="375"/>
    <n v="19448.57"/>
    <n v="2565.2199999999998"/>
    <n v="16883.349999999999"/>
  </r>
  <r>
    <x v="2"/>
    <s v="PetSmart"/>
    <s v="Physical pet shop"/>
    <x v="5"/>
    <n v="503"/>
    <n v="12068.91"/>
    <n v="3198.72"/>
    <n v="8870.19"/>
  </r>
  <r>
    <x v="2"/>
    <s v="PetSmart"/>
    <s v="Physical pet shop"/>
    <x v="4"/>
    <n v="708"/>
    <n v="14146.06"/>
    <n v="1902.17"/>
    <n v="12243.89"/>
  </r>
  <r>
    <x v="2"/>
    <s v="Wolfpack"/>
    <s v="Online pet shop"/>
    <x v="5"/>
    <n v="240"/>
    <n v="5743.71"/>
    <n v="3655.45"/>
    <n v="2088.2600000000002"/>
  </r>
  <r>
    <x v="2"/>
    <s v="PetSmart"/>
    <s v="Physical pet shop"/>
    <x v="1"/>
    <n v="255"/>
    <n v="13254.64"/>
    <n v="4552.08"/>
    <n v="8702.56"/>
  </r>
  <r>
    <x v="2"/>
    <s v="Wolfpack"/>
    <s v="Online pet shop"/>
    <x v="6"/>
    <n v="239"/>
    <n v="11200.16"/>
    <n v="3632.98"/>
    <n v="7567.18"/>
  </r>
  <r>
    <x v="2"/>
    <s v="Wolfpack"/>
    <s v="Online pet shop"/>
    <x v="4"/>
    <n v="414"/>
    <n v="7450.88"/>
    <n v="3081.86"/>
    <n v="4369.0200000000004"/>
  </r>
  <r>
    <x v="2"/>
    <s v="Concord Vet"/>
    <s v="Vet"/>
    <x v="8"/>
    <n v="336"/>
    <n v="7039.78"/>
    <n v="4905.62"/>
    <n v="2134.16"/>
  </r>
  <r>
    <x v="2"/>
    <s v="Puppy Park"/>
    <s v="Community club"/>
    <x v="4"/>
    <n v="821"/>
    <n v="14772.89"/>
    <n v="3653.92"/>
    <n v="11118.97"/>
  </r>
  <r>
    <x v="2"/>
    <s v="PetSmart"/>
    <s v="Physical pet shop"/>
    <x v="3"/>
    <n v="373"/>
    <n v="11184.98"/>
    <n v="2960.43"/>
    <n v="8224.5499999999993"/>
  </r>
  <r>
    <x v="2"/>
    <s v="Bay Vet"/>
    <s v="Vet"/>
    <x v="8"/>
    <n v="780"/>
    <n v="16369.14"/>
    <n v="3713.55"/>
    <n v="12655.59"/>
  </r>
  <r>
    <x v="2"/>
    <s v="Concord Vet"/>
    <s v="Vet"/>
    <x v="8"/>
    <n v="947"/>
    <n v="19876.669999999998"/>
    <n v="4934.79"/>
    <n v="14941.879999999997"/>
  </r>
  <r>
    <x v="2"/>
    <s v="Concord Vet"/>
    <s v="Vet"/>
    <x v="7"/>
    <n v="470"/>
    <n v="18773.86"/>
    <n v="2673.64"/>
    <n v="16100.220000000001"/>
  </r>
  <r>
    <x v="2"/>
    <s v="Bill's Pet Goods"/>
    <s v="Individual reseller"/>
    <x v="6"/>
    <n v="291"/>
    <n v="13080.57"/>
    <n v="3900.84"/>
    <n v="9179.73"/>
  </r>
  <r>
    <x v="2"/>
    <s v="Petstagram"/>
    <s v="Online pet shop"/>
    <x v="7"/>
    <n v="248"/>
    <n v="7425.75"/>
    <n v="3621.18"/>
    <n v="3804.57"/>
  </r>
  <r>
    <x v="2"/>
    <s v="Dr. Paws"/>
    <s v="Vet"/>
    <x v="8"/>
    <n v="658"/>
    <n v="13817.3"/>
    <n v="1959.42"/>
    <n v="11857.88"/>
  </r>
  <r>
    <x v="2"/>
    <s v="Waggy Tails"/>
    <s v="Physical pet shop"/>
    <x v="5"/>
    <n v="676"/>
    <n v="16211.31"/>
    <n v="2292.46"/>
    <n v="13918.849999999999"/>
  </r>
  <r>
    <x v="2"/>
    <s v="Doggo"/>
    <s v="Individual reseller"/>
    <x v="0"/>
    <n v="415"/>
    <n v="6212.64"/>
    <n v="4065.38"/>
    <n v="2147.2600000000002"/>
  </r>
  <r>
    <x v="2"/>
    <s v="Wolfpack"/>
    <s v="Online pet shop"/>
    <x v="9"/>
    <n v="493"/>
    <n v="14761.02"/>
    <n v="2909.48"/>
    <n v="11851.54"/>
  </r>
  <r>
    <x v="2"/>
    <s v="Petstagram"/>
    <s v="Online pet shop"/>
    <x v="6"/>
    <n v="366"/>
    <n v="17182.22"/>
    <n v="4354.07"/>
    <n v="12828.150000000001"/>
  </r>
  <r>
    <x v="2"/>
    <s v="Bay Vet"/>
    <s v="Vet"/>
    <x v="3"/>
    <n v="281"/>
    <n v="12338.23"/>
    <n v="3051.71"/>
    <n v="9286.52"/>
  </r>
  <r>
    <x v="2"/>
    <s v="Wolfpack"/>
    <s v="Online pet shop"/>
    <x v="4"/>
    <n v="950"/>
    <n v="17088.849999999999"/>
    <n v="3965.35"/>
    <n v="13123.499999999998"/>
  </r>
  <r>
    <x v="2"/>
    <s v="Petstagram"/>
    <s v="Online pet shop"/>
    <x v="4"/>
    <n v="313"/>
    <n v="5626.28"/>
    <n v="1332.35"/>
    <n v="4293.93"/>
  </r>
  <r>
    <x v="2"/>
    <s v="Bay Vet"/>
    <s v="Vet"/>
    <x v="8"/>
    <n v="666"/>
    <n v="13977.89"/>
    <n v="3976.5"/>
    <n v="10001.39"/>
  </r>
  <r>
    <x v="2"/>
    <s v="Bay Vet"/>
    <s v="Vet"/>
    <x v="9"/>
    <n v="468"/>
    <n v="14010.28"/>
    <n v="2869.13"/>
    <n v="11141.150000000001"/>
  </r>
  <r>
    <x v="2"/>
    <s v="PetSmart"/>
    <s v="Physical pet shop"/>
    <x v="7"/>
    <n v="335"/>
    <n v="11721.65"/>
    <n v="2559.25"/>
    <n v="9162.4"/>
  </r>
  <r>
    <x v="2"/>
    <s v="Petstagram"/>
    <s v="Online pet shop"/>
    <x v="3"/>
    <n v="583"/>
    <n v="16316.26"/>
    <n v="4641.78"/>
    <n v="11674.48"/>
  </r>
  <r>
    <x v="2"/>
    <s v="Wolfpack"/>
    <s v="Online pet shop"/>
    <x v="3"/>
    <n v="653"/>
    <n v="18274.45"/>
    <n v="1955.97"/>
    <n v="16318.480000000001"/>
  </r>
  <r>
    <x v="2"/>
    <s v="Pet Star"/>
    <s v="Physical pet shop"/>
    <x v="2"/>
    <n v="951"/>
    <n v="11408.16"/>
    <n v="2044.85"/>
    <n v="9363.31"/>
  </r>
  <r>
    <x v="2"/>
    <s v="Waggy Tails"/>
    <s v="Physical pet shop"/>
    <x v="9"/>
    <n v="430"/>
    <n v="12877.23"/>
    <n v="2855.71"/>
    <n v="10021.52"/>
  </r>
  <r>
    <x v="2"/>
    <s v="Dr. Louis the Vet"/>
    <s v="Vet"/>
    <x v="9"/>
    <n v="652"/>
    <n v="19533.07"/>
    <n v="2859.99"/>
    <n v="16673.080000000002"/>
  </r>
  <r>
    <x v="2"/>
    <s v="Waggy Tails"/>
    <s v="Physical pet shop"/>
    <x v="4"/>
    <n v="839"/>
    <n v="16779.59"/>
    <n v="1976.44"/>
    <n v="14803.15"/>
  </r>
  <r>
    <x v="2"/>
    <s v="PetShop"/>
    <s v="Physical pet shop"/>
    <x v="5"/>
    <n v="290"/>
    <n v="6944.83"/>
    <n v="3297.42"/>
    <n v="3647.41"/>
  </r>
  <r>
    <x v="2"/>
    <s v="PetShop"/>
    <s v="Physical pet shop"/>
    <x v="0"/>
    <n v="1206"/>
    <n v="19294.54"/>
    <n v="1432.03"/>
    <n v="17862.510000000002"/>
  </r>
  <r>
    <x v="2"/>
    <s v="PetSmart"/>
    <s v="Physical pet shop"/>
    <x v="8"/>
    <n v="623"/>
    <n v="13079.57"/>
    <n v="2913.51"/>
    <n v="10166.06"/>
  </r>
  <r>
    <x v="2"/>
    <s v="Wolfpack"/>
    <s v="Online pet shop"/>
    <x v="9"/>
    <n v="267"/>
    <n v="8002.82"/>
    <n v="1362.45"/>
    <n v="6640.37"/>
  </r>
  <r>
    <x v="2"/>
    <s v="Petstagram"/>
    <s v="Online pet shop"/>
    <x v="1"/>
    <n v="164"/>
    <n v="6854.32"/>
    <n v="4765.3100000000004"/>
    <n v="2089.0099999999993"/>
  </r>
  <r>
    <x v="2"/>
    <s v="Petstagram"/>
    <s v="Online pet shop"/>
    <x v="8"/>
    <n v="904"/>
    <n v="18981.38"/>
    <n v="3983.04"/>
    <n v="14998.34"/>
  </r>
  <r>
    <x v="2"/>
    <s v="Doggo"/>
    <s v="Individual reseller"/>
    <x v="8"/>
    <n v="434"/>
    <n v="9110.39"/>
    <n v="2663.76"/>
    <n v="6446.6299999999992"/>
  </r>
  <r>
    <x v="2"/>
    <s v="Waggy Tails"/>
    <s v="Physical pet shop"/>
    <x v="2"/>
    <n v="1036"/>
    <n v="12420.01"/>
    <n v="3590.93"/>
    <n v="8829.08"/>
  </r>
  <r>
    <x v="2"/>
    <s v="Wolfpack"/>
    <s v="Online pet shop"/>
    <x v="3"/>
    <n v="610"/>
    <n v="17056.72"/>
    <n v="4111.1099999999997"/>
    <n v="12945.61"/>
  </r>
  <r>
    <x v="2"/>
    <s v="Petstagram"/>
    <s v="Online pet shop"/>
    <x v="2"/>
    <n v="2147"/>
    <n v="19315.62"/>
    <n v="1994.94"/>
    <n v="17320.68"/>
  </r>
  <r>
    <x v="2"/>
    <s v="Dogs of Sydney"/>
    <s v="Community club"/>
    <x v="9"/>
    <n v="354"/>
    <n v="10607.92"/>
    <n v="3657.98"/>
    <n v="6949.9400000000005"/>
  </r>
  <r>
    <x v="2"/>
    <s v="Concord Vet"/>
    <s v="Vet"/>
    <x v="4"/>
    <n v="597"/>
    <n v="14917.38"/>
    <n v="2045.11"/>
    <n v="12872.269999999999"/>
  </r>
  <r>
    <x v="2"/>
    <s v="Waggy Tails"/>
    <s v="Physical pet shop"/>
    <x v="5"/>
    <n v="504"/>
    <n v="12087.07"/>
    <n v="3197.67"/>
    <n v="8889.4"/>
  </r>
  <r>
    <x v="2"/>
    <s v="Bill's Pet Goods"/>
    <s v="Individual reseller"/>
    <x v="4"/>
    <n v="506"/>
    <n v="9106.35"/>
    <n v="3337.57"/>
    <n v="5768.7800000000007"/>
  </r>
  <r>
    <x v="2"/>
    <s v="Doggo"/>
    <s v="Individual reseller"/>
    <x v="2"/>
    <n v="565"/>
    <n v="6205.42"/>
    <n v="3132.3"/>
    <n v="3073.12"/>
  </r>
  <r>
    <x v="2"/>
    <s v="Wolfpack"/>
    <s v="Online pet shop"/>
    <x v="5"/>
    <n v="568"/>
    <n v="13617.65"/>
    <n v="1993.12"/>
    <n v="11624.529999999999"/>
  </r>
  <r>
    <x v="2"/>
    <s v="PetSmart"/>
    <s v="Physical pet shop"/>
    <x v="3"/>
    <n v="353"/>
    <n v="10573.64"/>
    <n v="3550.63"/>
    <n v="7023.0099999999993"/>
  </r>
  <r>
    <x v="2"/>
    <s v="Pet Star"/>
    <s v="Physical pet shop"/>
    <x v="4"/>
    <n v="494"/>
    <n v="9877.7900000000009"/>
    <n v="1086.48"/>
    <n v="8791.3100000000013"/>
  </r>
  <r>
    <x v="2"/>
    <s v="Wolfpack"/>
    <s v="Online pet shop"/>
    <x v="4"/>
    <n v="1086"/>
    <n v="19542.57"/>
    <n v="3662.76"/>
    <n v="15879.81"/>
  </r>
  <r>
    <x v="2"/>
    <s v="PetSmart"/>
    <s v="Physical pet shop"/>
    <x v="9"/>
    <n v="609"/>
    <n v="18243.45"/>
    <n v="1651.37"/>
    <n v="16592.080000000002"/>
  </r>
  <r>
    <x v="2"/>
    <s v="Happy Pups"/>
    <s v="Physical pet shop"/>
    <x v="4"/>
    <n v="281"/>
    <n v="5601.84"/>
    <n v="2189.5100000000002"/>
    <n v="3412.33"/>
  </r>
  <r>
    <x v="2"/>
    <s v="Petstagram"/>
    <s v="Online pet shop"/>
    <x v="3"/>
    <n v="500"/>
    <n v="13986.02"/>
    <n v="3224.1"/>
    <n v="10761.92"/>
  </r>
  <r>
    <x v="2"/>
    <s v="Wolfpack"/>
    <s v="Online pet shop"/>
    <x v="2"/>
    <n v="1395"/>
    <n v="12550.72"/>
    <n v="4375.3900000000003"/>
    <n v="8175.329999999999"/>
  </r>
  <r>
    <x v="2"/>
    <s v="Sydney Vets"/>
    <s v="Vet"/>
    <x v="2"/>
    <n v="380"/>
    <n v="5314.7"/>
    <n v="1783.86"/>
    <n v="3530.84"/>
  </r>
  <r>
    <x v="2"/>
    <s v="Happy Pups"/>
    <s v="Physical pet shop"/>
    <x v="3"/>
    <n v="607"/>
    <n v="18200.73"/>
    <n v="1276.01"/>
    <n v="16924.72"/>
  </r>
  <r>
    <x v="2"/>
    <s v="Concord Vet"/>
    <s v="Vet"/>
    <x v="3"/>
    <n v="149"/>
    <n v="6519.5"/>
    <n v="4583.2700000000004"/>
    <n v="1936.2299999999996"/>
  </r>
  <r>
    <x v="2"/>
    <s v="PetSmart"/>
    <s v="Physical pet shop"/>
    <x v="6"/>
    <n v="133"/>
    <n v="6884.61"/>
    <n v="2530.38"/>
    <n v="4354.2299999999996"/>
  </r>
  <r>
    <x v="2"/>
    <s v="Wolfpack"/>
    <s v="Online pet shop"/>
    <x v="0"/>
    <n v="951"/>
    <n v="13304.48"/>
    <n v="1061.99"/>
    <n v="12242.49"/>
  </r>
  <r>
    <x v="2"/>
    <s v="PetShop"/>
    <s v="Physical pet shop"/>
    <x v="3"/>
    <n v="255"/>
    <n v="7629.21"/>
    <n v="4246.47"/>
    <n v="3382.74"/>
  </r>
  <r>
    <x v="2"/>
    <s v="Wolfpack"/>
    <s v="Online pet shop"/>
    <x v="9"/>
    <n v="493"/>
    <n v="14789.24"/>
    <n v="3276.29"/>
    <n v="11512.95"/>
  </r>
  <r>
    <x v="2"/>
    <s v="Pet Star"/>
    <s v="Physical pet shop"/>
    <x v="7"/>
    <n v="429"/>
    <n v="15012.61"/>
    <n v="3138.53"/>
    <n v="11874.08"/>
  </r>
  <r>
    <x v="2"/>
    <s v="Bay Vet"/>
    <s v="Vet"/>
    <x v="1"/>
    <n v="284"/>
    <n v="18421.61"/>
    <n v="4349.59"/>
    <n v="14072.02"/>
  </r>
  <r>
    <x v="2"/>
    <s v="PetSmart"/>
    <s v="Physical pet shop"/>
    <x v="9"/>
    <n v="536"/>
    <n v="16068.96"/>
    <n v="1887.96"/>
    <n v="14181"/>
  </r>
  <r>
    <x v="2"/>
    <s v="Dr. Louis the Vet"/>
    <s v="Vet"/>
    <x v="9"/>
    <n v="337"/>
    <n v="10093.530000000001"/>
    <n v="1496.35"/>
    <n v="8597.18"/>
  </r>
  <r>
    <x v="2"/>
    <s v="Sydney Vets"/>
    <s v="Vet"/>
    <x v="2"/>
    <n v="1035"/>
    <n v="14482.74"/>
    <n v="2255.94"/>
    <n v="12226.8"/>
  </r>
  <r>
    <x v="2"/>
    <s v="Wolfpack"/>
    <s v="Online pet shop"/>
    <x v="4"/>
    <n v="535"/>
    <n v="9622.33"/>
    <n v="1474.71"/>
    <n v="8147.62"/>
  </r>
  <r>
    <x v="2"/>
    <s v="Doggo"/>
    <s v="Individual reseller"/>
    <x v="3"/>
    <n v="521"/>
    <n v="14572.05"/>
    <n v="3839.27"/>
    <n v="10732.779999999999"/>
  </r>
  <r>
    <x v="2"/>
    <s v="Wolfpack"/>
    <s v="Online pet shop"/>
    <x v="1"/>
    <n v="126"/>
    <n v="5278.75"/>
    <n v="1387.86"/>
    <n v="3890.8900000000003"/>
  </r>
  <r>
    <x v="2"/>
    <s v="Puppy Park"/>
    <s v="Community club"/>
    <x v="7"/>
    <n v="590"/>
    <n v="18872.34"/>
    <n v="2005.27"/>
    <n v="16867.07"/>
  </r>
  <r>
    <x v="2"/>
    <s v="Wolfpack"/>
    <s v="Online pet shop"/>
    <x v="8"/>
    <n v="640"/>
    <n v="13425.16"/>
    <n v="3931.05"/>
    <n v="9494.11"/>
  </r>
  <r>
    <x v="2"/>
    <s v="PetShop"/>
    <s v="Physical pet shop"/>
    <x v="2"/>
    <n v="691"/>
    <n v="8283.4599999999991"/>
    <n v="4427.72"/>
    <n v="3855.7399999999989"/>
  </r>
  <r>
    <x v="2"/>
    <s v="Happy Pups"/>
    <s v="Physical pet shop"/>
    <x v="8"/>
    <n v="714"/>
    <n v="14979.44"/>
    <n v="1530.49"/>
    <n v="13448.95"/>
  </r>
  <r>
    <x v="2"/>
    <s v="Petstagram"/>
    <s v="Online pet shop"/>
    <x v="6"/>
    <n v="424"/>
    <n v="19921.2"/>
    <n v="4542.3100000000004"/>
    <n v="15378.89"/>
  </r>
  <r>
    <x v="2"/>
    <s v="PetShop"/>
    <s v="Physical pet shop"/>
    <x v="8"/>
    <n v="945"/>
    <n v="19835.740000000002"/>
    <n v="1016.6"/>
    <n v="18819.140000000003"/>
  </r>
  <r>
    <x v="2"/>
    <s v="Petstagram"/>
    <s v="Online pet shop"/>
    <x v="7"/>
    <n v="198"/>
    <n v="5919"/>
    <n v="2257.09"/>
    <n v="3661.91"/>
  </r>
  <r>
    <x v="2"/>
    <s v="Wolfpack"/>
    <s v="Online pet shop"/>
    <x v="8"/>
    <n v="555"/>
    <n v="11640.04"/>
    <n v="1070.25"/>
    <n v="10569.79"/>
  </r>
  <r>
    <x v="2"/>
    <s v="Sydney Vets"/>
    <s v="Vet"/>
    <x v="3"/>
    <n v="374"/>
    <n v="16441.46"/>
    <n v="1393.8"/>
    <n v="15047.66"/>
  </r>
  <r>
    <x v="2"/>
    <s v="PetShop"/>
    <s v="Physical pet shop"/>
    <x v="6"/>
    <n v="125"/>
    <n v="6467.83"/>
    <n v="2385.1999999999998"/>
    <n v="4082.63"/>
  </r>
  <r>
    <x v="2"/>
    <s v="Concord Park Puppies"/>
    <s v="Community club"/>
    <x v="4"/>
    <n v="1102"/>
    <n v="19832.59"/>
    <n v="1743.53"/>
    <n v="18089.060000000001"/>
  </r>
  <r>
    <x v="2"/>
    <s v="Concord Park Puppies"/>
    <s v="Community club"/>
    <x v="6"/>
    <n v="190"/>
    <n v="7405.52"/>
    <n v="2754.78"/>
    <n v="4650.74"/>
  </r>
  <r>
    <x v="2"/>
    <s v="Happy Pups"/>
    <s v="Physical pet shop"/>
    <x v="3"/>
    <n v="571"/>
    <n v="17126.46"/>
    <n v="4572.04"/>
    <n v="12554.41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n v="919"/>
    <n v="19296.669999999998"/>
    <n v="4636.4799999999996"/>
    <n v="14660.189999999999"/>
    <x v="0"/>
  </r>
  <r>
    <x v="0"/>
    <x v="1"/>
    <x v="0"/>
    <x v="0"/>
    <n v="780"/>
    <n v="16361.59"/>
    <n v="1153.6300000000001"/>
    <n v="15207.96"/>
    <x v="1"/>
  </r>
  <r>
    <x v="0"/>
    <x v="2"/>
    <x v="1"/>
    <x v="1"/>
    <n v="217"/>
    <n v="6484.99"/>
    <n v="4687.1499999999996"/>
    <n v="1797.8400000000001"/>
    <x v="2"/>
  </r>
  <r>
    <x v="0"/>
    <x v="2"/>
    <x v="1"/>
    <x v="2"/>
    <n v="304"/>
    <n v="12737.73"/>
    <n v="4909.79"/>
    <n v="7827.94"/>
    <x v="3"/>
  </r>
  <r>
    <x v="0"/>
    <x v="2"/>
    <x v="1"/>
    <x v="2"/>
    <n v="471"/>
    <n v="19776.7"/>
    <n v="1244.49"/>
    <n v="18532.21"/>
    <x v="4"/>
  </r>
  <r>
    <x v="0"/>
    <x v="3"/>
    <x v="2"/>
    <x v="2"/>
    <n v="134"/>
    <n v="6949.52"/>
    <n v="3145.68"/>
    <n v="3803.8400000000006"/>
    <x v="5"/>
  </r>
  <r>
    <x v="0"/>
    <x v="4"/>
    <x v="1"/>
    <x v="3"/>
    <n v="591"/>
    <n v="16533.330000000002"/>
    <n v="3033.43"/>
    <n v="13499.900000000001"/>
    <x v="6"/>
  </r>
  <r>
    <x v="0"/>
    <x v="4"/>
    <x v="1"/>
    <x v="4"/>
    <n v="2208"/>
    <n v="19869.03"/>
    <n v="2413.9699999999998"/>
    <n v="17455.059999999998"/>
    <x v="7"/>
  </r>
  <r>
    <x v="0"/>
    <x v="5"/>
    <x v="2"/>
    <x v="5"/>
    <n v="416"/>
    <n v="6642.07"/>
    <n v="2734.56"/>
    <n v="3907.5099999999998"/>
    <x v="8"/>
  </r>
  <r>
    <x v="0"/>
    <x v="6"/>
    <x v="2"/>
    <x v="6"/>
    <n v="448"/>
    <n v="10751.21"/>
    <n v="4645.09"/>
    <n v="6106.119999999999"/>
    <x v="9"/>
  </r>
  <r>
    <x v="0"/>
    <x v="4"/>
    <x v="1"/>
    <x v="5"/>
    <n v="1184"/>
    <n v="16574.669999999998"/>
    <n v="4233.01"/>
    <n v="12341.659999999998"/>
    <x v="10"/>
  </r>
  <r>
    <x v="0"/>
    <x v="5"/>
    <x v="2"/>
    <x v="7"/>
    <n v="294"/>
    <n v="15238.47"/>
    <n v="3662.63"/>
    <n v="11575.84"/>
    <x v="11"/>
  </r>
  <r>
    <x v="0"/>
    <x v="6"/>
    <x v="2"/>
    <x v="3"/>
    <n v="253"/>
    <n v="7582.63"/>
    <n v="3602.8"/>
    <n v="3979.83"/>
    <x v="12"/>
  </r>
  <r>
    <x v="0"/>
    <x v="3"/>
    <x v="2"/>
    <x v="7"/>
    <n v="272"/>
    <n v="14126.77"/>
    <n v="1512.01"/>
    <n v="12614.76"/>
    <x v="13"/>
  </r>
  <r>
    <x v="0"/>
    <x v="6"/>
    <x v="2"/>
    <x v="8"/>
    <n v="921"/>
    <n v="18402.580000000002"/>
    <n v="4836.32"/>
    <n v="13566.260000000002"/>
    <x v="14"/>
  </r>
  <r>
    <x v="0"/>
    <x v="3"/>
    <x v="2"/>
    <x v="3"/>
    <n v="623"/>
    <n v="18685.04"/>
    <n v="4388.7299999999996"/>
    <n v="14296.310000000001"/>
    <x v="15"/>
  </r>
  <r>
    <x v="0"/>
    <x v="4"/>
    <x v="1"/>
    <x v="6"/>
    <n v="804"/>
    <n v="19278.36"/>
    <n v="4224.6000000000004"/>
    <n v="15053.76"/>
    <x v="16"/>
  </r>
  <r>
    <x v="0"/>
    <x v="7"/>
    <x v="3"/>
    <x v="7"/>
    <n v="226"/>
    <n v="15344.49"/>
    <n v="3683.45"/>
    <n v="11661.04"/>
    <x v="17"/>
  </r>
  <r>
    <x v="0"/>
    <x v="8"/>
    <x v="4"/>
    <x v="0"/>
    <n v="855"/>
    <n v="17952.45"/>
    <n v="1998.43"/>
    <n v="15954.02"/>
    <x v="18"/>
  </r>
  <r>
    <x v="0"/>
    <x v="3"/>
    <x v="2"/>
    <x v="3"/>
    <n v="185"/>
    <n v="5548.21"/>
    <n v="2024.77"/>
    <n v="3523.44"/>
    <x v="19"/>
  </r>
  <r>
    <x v="0"/>
    <x v="4"/>
    <x v="1"/>
    <x v="6"/>
    <n v="444"/>
    <n v="10638.76"/>
    <n v="2599.8200000000002"/>
    <n v="8038.9400000000005"/>
    <x v="20"/>
  </r>
  <r>
    <x v="0"/>
    <x v="5"/>
    <x v="2"/>
    <x v="4"/>
    <n v="1598"/>
    <n v="19171.89"/>
    <n v="1988.75"/>
    <n v="17183.14"/>
    <x v="21"/>
  </r>
  <r>
    <x v="0"/>
    <x v="3"/>
    <x v="2"/>
    <x v="5"/>
    <n v="1095"/>
    <n v="17507.78"/>
    <n v="2841.09"/>
    <n v="14666.689999999999"/>
    <x v="22"/>
  </r>
  <r>
    <x v="0"/>
    <x v="9"/>
    <x v="3"/>
    <x v="0"/>
    <n v="506"/>
    <n v="10608.2"/>
    <n v="3111"/>
    <n v="7497.2000000000007"/>
    <x v="23"/>
  </r>
  <r>
    <x v="0"/>
    <x v="10"/>
    <x v="4"/>
    <x v="9"/>
    <n v="472"/>
    <n v="14141.42"/>
    <n v="4107.8599999999997"/>
    <n v="10033.560000000001"/>
    <x v="24"/>
  </r>
  <r>
    <x v="0"/>
    <x v="2"/>
    <x v="1"/>
    <x v="8"/>
    <n v="330"/>
    <n v="5931.08"/>
    <n v="1839.84"/>
    <n v="4091.24"/>
    <x v="25"/>
  </r>
  <r>
    <x v="0"/>
    <x v="9"/>
    <x v="3"/>
    <x v="3"/>
    <n v="148"/>
    <n v="6481.02"/>
    <n v="3119.72"/>
    <n v="3361.3000000000006"/>
    <x v="26"/>
  </r>
  <r>
    <x v="0"/>
    <x v="11"/>
    <x v="3"/>
    <x v="5"/>
    <n v="349"/>
    <n v="8354.2900000000009"/>
    <n v="1535.51"/>
    <n v="6818.7800000000007"/>
    <x v="27"/>
  </r>
  <r>
    <x v="0"/>
    <x v="4"/>
    <x v="1"/>
    <x v="9"/>
    <n v="553"/>
    <n v="16565.77"/>
    <n v="2191.1999999999998"/>
    <n v="14374.57"/>
    <x v="28"/>
  </r>
  <r>
    <x v="1"/>
    <x v="6"/>
    <x v="2"/>
    <x v="1"/>
    <n v="216"/>
    <n v="7531.09"/>
    <n v="3330.5"/>
    <n v="4200.59"/>
    <x v="29"/>
  </r>
  <r>
    <x v="1"/>
    <x v="12"/>
    <x v="2"/>
    <x v="5"/>
    <n v="605"/>
    <n v="9675.94"/>
    <n v="2583.58"/>
    <n v="7092.3600000000006"/>
    <x v="30"/>
  </r>
  <r>
    <x v="1"/>
    <x v="4"/>
    <x v="1"/>
    <x v="7"/>
    <n v="205"/>
    <n v="9608.15"/>
    <n v="3163.68"/>
    <n v="6444.4699999999993"/>
    <x v="31"/>
  </r>
  <r>
    <x v="1"/>
    <x v="3"/>
    <x v="2"/>
    <x v="6"/>
    <n v="220"/>
    <n v="5265.74"/>
    <n v="2942.31"/>
    <n v="2323.4299999999998"/>
    <x v="32"/>
  </r>
  <r>
    <x v="1"/>
    <x v="4"/>
    <x v="1"/>
    <x v="4"/>
    <n v="2178"/>
    <n v="19597.77"/>
    <n v="3588.36"/>
    <n v="16009.41"/>
    <x v="33"/>
  </r>
  <r>
    <x v="1"/>
    <x v="4"/>
    <x v="1"/>
    <x v="1"/>
    <n v="437"/>
    <n v="13083.28"/>
    <n v="4613.4399999999996"/>
    <n v="8469.84"/>
    <x v="34"/>
  </r>
  <r>
    <x v="1"/>
    <x v="2"/>
    <x v="1"/>
    <x v="8"/>
    <n v="1095"/>
    <n v="19708.36"/>
    <n v="4405.3900000000003"/>
    <n v="15302.970000000001"/>
    <x v="35"/>
  </r>
  <r>
    <x v="1"/>
    <x v="12"/>
    <x v="2"/>
    <x v="9"/>
    <n v="584"/>
    <n v="17511.310000000001"/>
    <n v="2211.3000000000002"/>
    <n v="15300.010000000002"/>
    <x v="36"/>
  </r>
  <r>
    <x v="1"/>
    <x v="12"/>
    <x v="2"/>
    <x v="3"/>
    <n v="327"/>
    <n v="9783.5400000000009"/>
    <n v="1973.35"/>
    <n v="7810.1900000000005"/>
    <x v="37"/>
  </r>
  <r>
    <x v="1"/>
    <x v="5"/>
    <x v="2"/>
    <x v="2"/>
    <n v="294"/>
    <n v="15253.89"/>
    <n v="4201.79"/>
    <n v="11052.099999999999"/>
    <x v="38"/>
  </r>
  <r>
    <x v="1"/>
    <x v="5"/>
    <x v="2"/>
    <x v="3"/>
    <n v="331"/>
    <n v="9900.41"/>
    <n v="2687.03"/>
    <n v="7213.3799999999992"/>
    <x v="39"/>
  </r>
  <r>
    <x v="1"/>
    <x v="3"/>
    <x v="2"/>
    <x v="1"/>
    <n v="471"/>
    <n v="16465.09"/>
    <n v="2058.59"/>
    <n v="14406.5"/>
    <x v="40"/>
  </r>
  <r>
    <x v="1"/>
    <x v="2"/>
    <x v="1"/>
    <x v="9"/>
    <n v="246"/>
    <n v="7375.13"/>
    <n v="4467.28"/>
    <n v="2907.8500000000004"/>
    <x v="41"/>
  </r>
  <r>
    <x v="1"/>
    <x v="7"/>
    <x v="3"/>
    <x v="3"/>
    <n v="429"/>
    <n v="18832.689999999999"/>
    <n v="4829.0200000000004"/>
    <n v="14003.669999999998"/>
    <x v="42"/>
  </r>
  <r>
    <x v="1"/>
    <x v="11"/>
    <x v="3"/>
    <x v="7"/>
    <n v="274"/>
    <n v="18617.12"/>
    <n v="2630.3"/>
    <n v="15986.82"/>
    <x v="43"/>
  </r>
  <r>
    <x v="1"/>
    <x v="13"/>
    <x v="2"/>
    <x v="4"/>
    <n v="1111"/>
    <n v="13324.77"/>
    <n v="1707.34"/>
    <n v="11617.43"/>
    <x v="44"/>
  </r>
  <r>
    <x v="1"/>
    <x v="9"/>
    <x v="3"/>
    <x v="6"/>
    <n v="504"/>
    <n v="12077.73"/>
    <n v="4901.32"/>
    <n v="7176.41"/>
    <x v="45"/>
  </r>
  <r>
    <x v="1"/>
    <x v="2"/>
    <x v="1"/>
    <x v="0"/>
    <n v="628"/>
    <n v="13182.17"/>
    <n v="2807.65"/>
    <n v="10374.52"/>
    <x v="46"/>
  </r>
  <r>
    <x v="1"/>
    <x v="6"/>
    <x v="2"/>
    <x v="3"/>
    <n v="537"/>
    <n v="16083.79"/>
    <n v="3118.7"/>
    <n v="12965.09"/>
    <x v="47"/>
  </r>
  <r>
    <x v="1"/>
    <x v="12"/>
    <x v="2"/>
    <x v="0"/>
    <n v="848"/>
    <n v="17793.78"/>
    <n v="4967.8999999999996"/>
    <n v="12825.88"/>
    <x v="48"/>
  </r>
  <r>
    <x v="2"/>
    <x v="10"/>
    <x v="4"/>
    <x v="3"/>
    <n v="316"/>
    <n v="8844.9"/>
    <n v="4869.3900000000003"/>
    <n v="3975.5099999999993"/>
    <x v="49"/>
  </r>
  <r>
    <x v="2"/>
    <x v="4"/>
    <x v="1"/>
    <x v="7"/>
    <n v="166"/>
    <n v="7798.57"/>
    <n v="3806.86"/>
    <n v="3991.7099999999996"/>
    <x v="50"/>
  </r>
  <r>
    <x v="2"/>
    <x v="12"/>
    <x v="2"/>
    <x v="9"/>
    <n v="329"/>
    <n v="9859.92"/>
    <n v="3394.03"/>
    <n v="6465.8899999999994"/>
    <x v="51"/>
  </r>
  <r>
    <x v="2"/>
    <x v="12"/>
    <x v="2"/>
    <x v="3"/>
    <n v="280"/>
    <n v="8370.89"/>
    <n v="3242.71"/>
    <n v="5128.1799999999994"/>
    <x v="52"/>
  </r>
  <r>
    <x v="2"/>
    <x v="9"/>
    <x v="3"/>
    <x v="7"/>
    <n v="139"/>
    <n v="9442.65"/>
    <n v="1249.51"/>
    <n v="8193.14"/>
    <x v="53"/>
  </r>
  <r>
    <x v="2"/>
    <x v="12"/>
    <x v="2"/>
    <x v="9"/>
    <n v="479"/>
    <n v="14364.96"/>
    <n v="4914.5200000000004"/>
    <n v="9450.4399999999987"/>
    <x v="54"/>
  </r>
  <r>
    <x v="2"/>
    <x v="2"/>
    <x v="1"/>
    <x v="9"/>
    <n v="282"/>
    <n v="8438.3700000000008"/>
    <n v="4133.28"/>
    <n v="4305.0900000000011"/>
    <x v="55"/>
  </r>
  <r>
    <x v="2"/>
    <x v="3"/>
    <x v="2"/>
    <x v="6"/>
    <n v="407"/>
    <n v="9759.2199999999993"/>
    <n v="1489.4"/>
    <n v="8269.82"/>
    <x v="56"/>
  </r>
  <r>
    <x v="2"/>
    <x v="6"/>
    <x v="2"/>
    <x v="5"/>
    <n v="819"/>
    <n v="13099.18"/>
    <n v="1461.24"/>
    <n v="11637.94"/>
    <x v="57"/>
  </r>
  <r>
    <x v="2"/>
    <x v="2"/>
    <x v="1"/>
    <x v="2"/>
    <n v="435"/>
    <n v="18263.900000000001"/>
    <n v="3688.46"/>
    <n v="14575.440000000002"/>
    <x v="58"/>
  </r>
  <r>
    <x v="2"/>
    <x v="14"/>
    <x v="3"/>
    <x v="0"/>
    <n v="520"/>
    <n v="10915.92"/>
    <n v="4882.07"/>
    <n v="6033.85"/>
    <x v="59"/>
  </r>
  <r>
    <x v="2"/>
    <x v="14"/>
    <x v="3"/>
    <x v="3"/>
    <n v="255"/>
    <n v="11194.25"/>
    <n v="1319.29"/>
    <n v="9874.9599999999991"/>
    <x v="60"/>
  </r>
  <r>
    <x v="2"/>
    <x v="11"/>
    <x v="3"/>
    <x v="6"/>
    <n v="585"/>
    <n v="14021.42"/>
    <n v="2580.62"/>
    <n v="11440.8"/>
    <x v="61"/>
  </r>
  <r>
    <x v="2"/>
    <x v="3"/>
    <x v="2"/>
    <x v="0"/>
    <n v="432"/>
    <n v="9053.5"/>
    <n v="2320.67"/>
    <n v="6732.83"/>
    <x v="62"/>
  </r>
  <r>
    <x v="2"/>
    <x v="4"/>
    <x v="1"/>
    <x v="8"/>
    <n v="469"/>
    <n v="8436.7000000000007"/>
    <n v="4563.37"/>
    <n v="3873.3300000000008"/>
    <x v="63"/>
  </r>
  <r>
    <x v="2"/>
    <x v="6"/>
    <x v="2"/>
    <x v="9"/>
    <n v="299"/>
    <n v="8952.64"/>
    <n v="1164.21"/>
    <n v="7788.4299999999994"/>
    <x v="64"/>
  </r>
  <r>
    <x v="2"/>
    <x v="10"/>
    <x v="4"/>
    <x v="4"/>
    <n v="792"/>
    <n v="8705.2199999999993"/>
    <n v="3762.32"/>
    <n v="4942.8999999999996"/>
    <x v="65"/>
  </r>
  <r>
    <x v="2"/>
    <x v="8"/>
    <x v="4"/>
    <x v="6"/>
    <n v="623"/>
    <n v="14946.92"/>
    <n v="3682.4"/>
    <n v="11264.52"/>
    <x v="66"/>
  </r>
  <r>
    <x v="2"/>
    <x v="13"/>
    <x v="2"/>
    <x v="0"/>
    <n v="442"/>
    <n v="9262.49"/>
    <n v="2237.79"/>
    <n v="7024.7"/>
    <x v="67"/>
  </r>
  <r>
    <x v="2"/>
    <x v="12"/>
    <x v="2"/>
    <x v="9"/>
    <n v="623"/>
    <n v="18687.400000000001"/>
    <n v="1783.74"/>
    <n v="16903.66"/>
    <x v="68"/>
  </r>
  <r>
    <x v="2"/>
    <x v="2"/>
    <x v="1"/>
    <x v="9"/>
    <n v="290"/>
    <n v="8685.32"/>
    <n v="3857.15"/>
    <n v="4828.17"/>
    <x v="69"/>
  </r>
  <r>
    <x v="2"/>
    <x v="1"/>
    <x v="0"/>
    <x v="6"/>
    <n v="825"/>
    <n v="19794.580000000002"/>
    <n v="1071.93"/>
    <n v="18722.650000000001"/>
    <x v="70"/>
  </r>
  <r>
    <x v="2"/>
    <x v="11"/>
    <x v="3"/>
    <x v="0"/>
    <n v="333"/>
    <n v="6973.2"/>
    <n v="3595.14"/>
    <n v="3378.06"/>
    <x v="71"/>
  </r>
  <r>
    <x v="2"/>
    <x v="15"/>
    <x v="3"/>
    <x v="5"/>
    <n v="346"/>
    <n v="8286.73"/>
    <n v="2338.38"/>
    <n v="5948.3499999999995"/>
    <x v="72"/>
  </r>
  <r>
    <x v="2"/>
    <x v="2"/>
    <x v="1"/>
    <x v="2"/>
    <n v="240"/>
    <n v="10043.77"/>
    <n v="4230.3500000000004"/>
    <n v="5813.42"/>
    <x v="73"/>
  </r>
  <r>
    <x v="2"/>
    <x v="9"/>
    <x v="3"/>
    <x v="8"/>
    <n v="797"/>
    <n v="19901.62"/>
    <n v="3819.83"/>
    <n v="16081.789999999999"/>
    <x v="74"/>
  </r>
  <r>
    <x v="2"/>
    <x v="16"/>
    <x v="0"/>
    <x v="8"/>
    <n v="1091"/>
    <n v="19630.560000000001"/>
    <n v="2036.11"/>
    <n v="17594.45"/>
    <x v="75"/>
  </r>
  <r>
    <x v="2"/>
    <x v="4"/>
    <x v="1"/>
    <x v="3"/>
    <n v="246"/>
    <n v="6881.94"/>
    <n v="2187.0500000000002"/>
    <n v="4694.8899999999994"/>
    <x v="76"/>
  </r>
  <r>
    <x v="2"/>
    <x v="2"/>
    <x v="1"/>
    <x v="8"/>
    <n v="837"/>
    <n v="15056.5"/>
    <n v="3098.82"/>
    <n v="11957.68"/>
    <x v="77"/>
  </r>
  <r>
    <x v="2"/>
    <x v="11"/>
    <x v="3"/>
    <x v="4"/>
    <n v="884"/>
    <n v="12364.42"/>
    <n v="1932.61"/>
    <n v="10431.81"/>
    <x v="78"/>
  </r>
  <r>
    <x v="2"/>
    <x v="6"/>
    <x v="2"/>
    <x v="3"/>
    <n v="641"/>
    <n v="19224.25"/>
    <n v="1843.07"/>
    <n v="17381.18"/>
    <x v="79"/>
  </r>
  <r>
    <x v="2"/>
    <x v="16"/>
    <x v="0"/>
    <x v="7"/>
    <n v="315"/>
    <n v="12284.36"/>
    <n v="1800.1"/>
    <n v="10484.26"/>
    <x v="80"/>
  </r>
  <r>
    <x v="2"/>
    <x v="5"/>
    <x v="2"/>
    <x v="0"/>
    <n v="361"/>
    <n v="7564.16"/>
    <n v="3842.02"/>
    <n v="3722.14"/>
    <x v="81"/>
  </r>
  <r>
    <x v="2"/>
    <x v="12"/>
    <x v="2"/>
    <x v="7"/>
    <n v="106"/>
    <n v="5472.91"/>
    <n v="3378.43"/>
    <n v="2094.48"/>
    <x v="82"/>
  </r>
  <r>
    <x v="2"/>
    <x v="15"/>
    <x v="3"/>
    <x v="8"/>
    <n v="573"/>
    <n v="14307"/>
    <n v="4645.16"/>
    <n v="9661.84"/>
    <x v="83"/>
  </r>
  <r>
    <x v="2"/>
    <x v="2"/>
    <x v="1"/>
    <x v="2"/>
    <n v="280"/>
    <n v="11758.48"/>
    <n v="1735.2"/>
    <n v="10023.279999999999"/>
    <x v="84"/>
  </r>
  <r>
    <x v="2"/>
    <x v="4"/>
    <x v="1"/>
    <x v="6"/>
    <n v="547"/>
    <n v="13105.6"/>
    <n v="2491.75"/>
    <n v="10613.85"/>
    <x v="85"/>
  </r>
  <r>
    <x v="2"/>
    <x v="8"/>
    <x v="4"/>
    <x v="7"/>
    <n v="132"/>
    <n v="5904.71"/>
    <n v="1032"/>
    <n v="4872.71"/>
    <x v="86"/>
  </r>
  <r>
    <x v="2"/>
    <x v="8"/>
    <x v="4"/>
    <x v="0"/>
    <n v="613"/>
    <n v="12863.49"/>
    <n v="1445.94"/>
    <n v="11417.55"/>
    <x v="87"/>
  </r>
  <r>
    <x v="2"/>
    <x v="4"/>
    <x v="1"/>
    <x v="7"/>
    <n v="253"/>
    <n v="11881.85"/>
    <n v="2311.46"/>
    <n v="9570.39"/>
    <x v="88"/>
  </r>
  <r>
    <x v="2"/>
    <x v="5"/>
    <x v="2"/>
    <x v="5"/>
    <n v="1137"/>
    <n v="18191.32"/>
    <n v="4170.05"/>
    <n v="14021.27"/>
    <x v="89"/>
  </r>
  <r>
    <x v="2"/>
    <x v="6"/>
    <x v="2"/>
    <x v="1"/>
    <n v="242"/>
    <n v="8463.1200000000008"/>
    <n v="2261.71"/>
    <n v="6201.4100000000008"/>
    <x v="90"/>
  </r>
  <r>
    <x v="2"/>
    <x v="11"/>
    <x v="3"/>
    <x v="1"/>
    <n v="353"/>
    <n v="14092.59"/>
    <n v="4756.18"/>
    <n v="9336.41"/>
    <x v="91"/>
  </r>
  <r>
    <x v="2"/>
    <x v="10"/>
    <x v="4"/>
    <x v="4"/>
    <n v="1109"/>
    <n v="12190.9"/>
    <n v="3008.18"/>
    <n v="9182.7199999999993"/>
    <x v="92"/>
  </r>
  <r>
    <x v="2"/>
    <x v="9"/>
    <x v="3"/>
    <x v="6"/>
    <n v="407"/>
    <n v="9750.2800000000007"/>
    <n v="3121.72"/>
    <n v="6628.5600000000013"/>
    <x v="93"/>
  </r>
  <r>
    <x v="2"/>
    <x v="3"/>
    <x v="2"/>
    <x v="6"/>
    <n v="654"/>
    <n v="15680.56"/>
    <n v="2457.37"/>
    <n v="13223.189999999999"/>
    <x v="94"/>
  </r>
  <r>
    <x v="2"/>
    <x v="3"/>
    <x v="2"/>
    <x v="4"/>
    <n v="1636"/>
    <n v="19624.46"/>
    <n v="2516.09"/>
    <n v="17108.37"/>
    <x v="95"/>
  </r>
  <r>
    <x v="2"/>
    <x v="5"/>
    <x v="2"/>
    <x v="4"/>
    <n v="1240"/>
    <n v="14876.7"/>
    <n v="2449.13"/>
    <n v="12427.57"/>
    <x v="96"/>
  </r>
  <r>
    <x v="2"/>
    <x v="5"/>
    <x v="2"/>
    <x v="8"/>
    <n v="918"/>
    <n v="18354.900000000001"/>
    <n v="2661.74"/>
    <n v="15693.160000000002"/>
    <x v="97"/>
  </r>
  <r>
    <x v="2"/>
    <x v="8"/>
    <x v="4"/>
    <x v="7"/>
    <n v="196"/>
    <n v="8807.5400000000009"/>
    <n v="4963.8999999999996"/>
    <n v="3843.6400000000012"/>
    <x v="98"/>
  </r>
  <r>
    <x v="2"/>
    <x v="15"/>
    <x v="3"/>
    <x v="2"/>
    <n v="281"/>
    <n v="18227.150000000001"/>
    <n v="3749.02"/>
    <n v="14478.130000000001"/>
    <x v="99"/>
  </r>
  <r>
    <x v="2"/>
    <x v="6"/>
    <x v="2"/>
    <x v="3"/>
    <n v="594"/>
    <n v="17800.46"/>
    <n v="4272.7"/>
    <n v="13527.759999999998"/>
    <x v="100"/>
  </r>
  <r>
    <x v="2"/>
    <x v="3"/>
    <x v="2"/>
    <x v="6"/>
    <n v="810"/>
    <n v="19419.02"/>
    <n v="1250.56"/>
    <n v="18168.46"/>
    <x v="101"/>
  </r>
  <r>
    <x v="2"/>
    <x v="12"/>
    <x v="2"/>
    <x v="7"/>
    <n v="179"/>
    <n v="9300.59"/>
    <n v="3682.31"/>
    <n v="5618.2800000000007"/>
    <x v="102"/>
  </r>
  <r>
    <x v="2"/>
    <x v="12"/>
    <x v="2"/>
    <x v="0"/>
    <n v="391"/>
    <n v="8204.61"/>
    <n v="4420.57"/>
    <n v="3784.0400000000009"/>
    <x v="103"/>
  </r>
  <r>
    <x v="2"/>
    <x v="0"/>
    <x v="0"/>
    <x v="7"/>
    <n v="193"/>
    <n v="7516.08"/>
    <n v="4745.5"/>
    <n v="2770.58"/>
    <x v="104"/>
  </r>
  <r>
    <x v="2"/>
    <x v="0"/>
    <x v="0"/>
    <x v="0"/>
    <n v="269"/>
    <n v="5632.55"/>
    <n v="3247.29"/>
    <n v="2385.2600000000002"/>
    <x v="105"/>
  </r>
  <r>
    <x v="2"/>
    <x v="4"/>
    <x v="1"/>
    <x v="9"/>
    <n v="232"/>
    <n v="6930.16"/>
    <n v="3266.91"/>
    <n v="3663.25"/>
    <x v="106"/>
  </r>
  <r>
    <x v="2"/>
    <x v="1"/>
    <x v="0"/>
    <x v="5"/>
    <n v="1301"/>
    <n v="19506.5"/>
    <n v="2738.62"/>
    <n v="16767.88"/>
    <x v="107"/>
  </r>
  <r>
    <x v="2"/>
    <x v="3"/>
    <x v="2"/>
    <x v="3"/>
    <n v="258"/>
    <n v="7723.14"/>
    <n v="3578.56"/>
    <n v="4144.58"/>
    <x v="108"/>
  </r>
  <r>
    <x v="2"/>
    <x v="12"/>
    <x v="2"/>
    <x v="1"/>
    <n v="202"/>
    <n v="7041.35"/>
    <n v="1280.5899999999999"/>
    <n v="5760.76"/>
    <x v="109"/>
  </r>
  <r>
    <x v="2"/>
    <x v="4"/>
    <x v="1"/>
    <x v="5"/>
    <n v="846"/>
    <n v="11842.32"/>
    <n v="1619.01"/>
    <n v="10223.31"/>
    <x v="110"/>
  </r>
  <r>
    <x v="2"/>
    <x v="12"/>
    <x v="2"/>
    <x v="7"/>
    <n v="261"/>
    <n v="13531.73"/>
    <n v="1269.8"/>
    <n v="12261.93"/>
    <x v="111"/>
  </r>
  <r>
    <x v="2"/>
    <x v="3"/>
    <x v="2"/>
    <x v="3"/>
    <n v="654"/>
    <n v="19594.32"/>
    <n v="1214.03"/>
    <n v="18380.29"/>
    <x v="112"/>
  </r>
  <r>
    <x v="2"/>
    <x v="6"/>
    <x v="2"/>
    <x v="9"/>
    <n v="377"/>
    <n v="11296.07"/>
    <n v="3690.1"/>
    <n v="7605.9699999999993"/>
    <x v="113"/>
  </r>
  <r>
    <x v="2"/>
    <x v="7"/>
    <x v="3"/>
    <x v="1"/>
    <n v="188"/>
    <n v="7508.94"/>
    <n v="4148.3500000000004"/>
    <n v="3360.5899999999992"/>
    <x v="114"/>
  </r>
  <r>
    <x v="2"/>
    <x v="8"/>
    <x v="4"/>
    <x v="9"/>
    <n v="659"/>
    <n v="19757.990000000002"/>
    <n v="3190.76"/>
    <n v="16567.230000000003"/>
    <x v="115"/>
  </r>
  <r>
    <x v="2"/>
    <x v="8"/>
    <x v="4"/>
    <x v="8"/>
    <n v="860"/>
    <n v="15479.21"/>
    <n v="2828.41"/>
    <n v="12650.8"/>
    <x v="116"/>
  </r>
  <r>
    <x v="2"/>
    <x v="9"/>
    <x v="3"/>
    <x v="0"/>
    <n v="785"/>
    <n v="16476.02"/>
    <n v="4877.16"/>
    <n v="11598.86"/>
    <x v="117"/>
  </r>
  <r>
    <x v="2"/>
    <x v="13"/>
    <x v="2"/>
    <x v="3"/>
    <n v="366"/>
    <n v="10973.85"/>
    <n v="4809.76"/>
    <n v="6164.09"/>
    <x v="118"/>
  </r>
  <r>
    <x v="3"/>
    <x v="4"/>
    <x v="1"/>
    <x v="4"/>
    <n v="1542"/>
    <n v="13872.58"/>
    <n v="4626.13"/>
    <n v="9246.4500000000007"/>
    <x v="119"/>
  </r>
  <r>
    <x v="3"/>
    <x v="13"/>
    <x v="2"/>
    <x v="9"/>
    <n v="180"/>
    <n v="5396.75"/>
    <n v="2010.92"/>
    <n v="3385.83"/>
    <x v="120"/>
  </r>
  <r>
    <x v="3"/>
    <x v="3"/>
    <x v="2"/>
    <x v="4"/>
    <n v="1156"/>
    <n v="13861.71"/>
    <n v="4516.71"/>
    <n v="9345"/>
    <x v="121"/>
  </r>
  <r>
    <x v="3"/>
    <x v="15"/>
    <x v="3"/>
    <x v="4"/>
    <n v="428"/>
    <n v="5990.75"/>
    <n v="3255.41"/>
    <n v="2735.34"/>
    <x v="122"/>
  </r>
  <r>
    <x v="3"/>
    <x v="2"/>
    <x v="1"/>
    <x v="5"/>
    <n v="412"/>
    <n v="5756.41"/>
    <n v="2484.5"/>
    <n v="3271.91"/>
    <x v="123"/>
  </r>
  <r>
    <x v="3"/>
    <x v="0"/>
    <x v="0"/>
    <x v="6"/>
    <n v="787"/>
    <n v="18882.27"/>
    <n v="4618.05"/>
    <n v="14264.220000000001"/>
    <x v="124"/>
  </r>
  <r>
    <x v="3"/>
    <x v="4"/>
    <x v="1"/>
    <x v="2"/>
    <n v="248"/>
    <n v="10405.24"/>
    <n v="3754.44"/>
    <n v="6650.7999999999993"/>
    <x v="125"/>
  </r>
  <r>
    <x v="3"/>
    <x v="2"/>
    <x v="1"/>
    <x v="2"/>
    <n v="155"/>
    <n v="6505.89"/>
    <n v="3846.59"/>
    <n v="2659.3"/>
    <x v="126"/>
  </r>
  <r>
    <x v="3"/>
    <x v="4"/>
    <x v="1"/>
    <x v="0"/>
    <n v="861"/>
    <n v="18074.18"/>
    <n v="4022.85"/>
    <n v="14051.33"/>
    <x v="127"/>
  </r>
  <r>
    <x v="3"/>
    <x v="13"/>
    <x v="2"/>
    <x v="9"/>
    <n v="244"/>
    <n v="7296.11"/>
    <n v="3813"/>
    <n v="3483.1099999999997"/>
    <x v="128"/>
  </r>
  <r>
    <x v="3"/>
    <x v="11"/>
    <x v="3"/>
    <x v="4"/>
    <n v="500"/>
    <n v="6995.36"/>
    <n v="2179.62"/>
    <n v="4815.74"/>
    <x v="129"/>
  </r>
  <r>
    <x v="3"/>
    <x v="5"/>
    <x v="2"/>
    <x v="8"/>
    <n v="904"/>
    <n v="18079.72"/>
    <n v="4889.29"/>
    <n v="13190.43"/>
    <x v="130"/>
  </r>
  <r>
    <x v="3"/>
    <x v="7"/>
    <x v="3"/>
    <x v="2"/>
    <n v="282"/>
    <n v="18309.84"/>
    <n v="1059.27"/>
    <n v="17250.57"/>
    <x v="131"/>
  </r>
  <r>
    <x v="3"/>
    <x v="4"/>
    <x v="1"/>
    <x v="8"/>
    <n v="906"/>
    <n v="16299.9"/>
    <n v="2043.9"/>
    <n v="14256"/>
    <x v="132"/>
  </r>
  <r>
    <x v="3"/>
    <x v="4"/>
    <x v="1"/>
    <x v="9"/>
    <n v="467"/>
    <n v="13999.75"/>
    <n v="4425.93"/>
    <n v="9573.82"/>
    <x v="133"/>
  </r>
  <r>
    <x v="3"/>
    <x v="5"/>
    <x v="2"/>
    <x v="7"/>
    <n v="103"/>
    <n v="5318.35"/>
    <n v="1562.13"/>
    <n v="3756.2200000000003"/>
    <x v="134"/>
  </r>
  <r>
    <x v="3"/>
    <x v="12"/>
    <x v="2"/>
    <x v="0"/>
    <n v="609"/>
    <n v="12770.27"/>
    <n v="4568"/>
    <n v="8202.27"/>
    <x v="135"/>
  </r>
  <r>
    <x v="3"/>
    <x v="4"/>
    <x v="1"/>
    <x v="6"/>
    <n v="367"/>
    <n v="8796.4699999999993"/>
    <n v="4763.18"/>
    <n v="4033.2899999999991"/>
    <x v="136"/>
  </r>
  <r>
    <x v="3"/>
    <x v="3"/>
    <x v="2"/>
    <x v="5"/>
    <n v="1063"/>
    <n v="16999.7"/>
    <n v="2170.09"/>
    <n v="14829.61"/>
    <x v="137"/>
  </r>
  <r>
    <x v="3"/>
    <x v="4"/>
    <x v="1"/>
    <x v="4"/>
    <n v="1970"/>
    <n v="17726.38"/>
    <n v="1236.3499999999999"/>
    <n v="16490.030000000002"/>
    <x v="138"/>
  </r>
  <r>
    <x v="3"/>
    <x v="5"/>
    <x v="2"/>
    <x v="6"/>
    <n v="766"/>
    <n v="18362.09"/>
    <n v="3343.24"/>
    <n v="15018.85"/>
    <x v="139"/>
  </r>
  <r>
    <x v="3"/>
    <x v="6"/>
    <x v="2"/>
    <x v="1"/>
    <n v="265"/>
    <n v="9268.36"/>
    <n v="1911.03"/>
    <n v="7357.3300000000008"/>
    <x v="140"/>
  </r>
  <r>
    <x v="3"/>
    <x v="3"/>
    <x v="2"/>
    <x v="9"/>
    <n v="343"/>
    <n v="10283.42"/>
    <n v="3332.21"/>
    <n v="6951.21"/>
    <x v="141"/>
  </r>
  <r>
    <x v="3"/>
    <x v="4"/>
    <x v="1"/>
    <x v="8"/>
    <n v="813"/>
    <n v="14633.82"/>
    <n v="4383.4399999999996"/>
    <n v="10250.380000000001"/>
    <x v="142"/>
  </r>
  <r>
    <x v="4"/>
    <x v="3"/>
    <x v="2"/>
    <x v="3"/>
    <n v="549"/>
    <n v="16447.84"/>
    <n v="1580.02"/>
    <n v="14867.82"/>
    <x v="143"/>
  </r>
  <r>
    <x v="4"/>
    <x v="2"/>
    <x v="1"/>
    <x v="5"/>
    <n v="740"/>
    <n v="10354.370000000001"/>
    <n v="1107.47"/>
    <n v="9246.9000000000015"/>
    <x v="144"/>
  </r>
  <r>
    <x v="4"/>
    <x v="15"/>
    <x v="3"/>
    <x v="1"/>
    <n v="251"/>
    <n v="10033.44"/>
    <n v="4475.1400000000003"/>
    <n v="5558.3"/>
    <x v="145"/>
  </r>
  <r>
    <x v="4"/>
    <x v="5"/>
    <x v="2"/>
    <x v="6"/>
    <n v="804"/>
    <n v="19281.669999999998"/>
    <n v="1602.54"/>
    <n v="17679.129999999997"/>
    <x v="146"/>
  </r>
  <r>
    <x v="4"/>
    <x v="1"/>
    <x v="0"/>
    <x v="6"/>
    <n v="418"/>
    <n v="10028.15"/>
    <n v="2706.85"/>
    <n v="7321.2999999999993"/>
    <x v="147"/>
  </r>
  <r>
    <x v="4"/>
    <x v="13"/>
    <x v="2"/>
    <x v="5"/>
    <n v="536"/>
    <n v="8568.0300000000007"/>
    <n v="1920.94"/>
    <n v="6647.09"/>
    <x v="148"/>
  </r>
  <r>
    <x v="4"/>
    <x v="12"/>
    <x v="2"/>
    <x v="2"/>
    <n v="255"/>
    <n v="13243.43"/>
    <n v="1400.23"/>
    <n v="11843.2"/>
    <x v="149"/>
  </r>
  <r>
    <x v="4"/>
    <x v="12"/>
    <x v="2"/>
    <x v="5"/>
    <n v="1237"/>
    <n v="19778.46"/>
    <n v="2116.64"/>
    <n v="17661.82"/>
    <x v="150"/>
  </r>
  <r>
    <x v="4"/>
    <x v="6"/>
    <x v="2"/>
    <x v="7"/>
    <n v="268"/>
    <n v="13930.06"/>
    <n v="2659.93"/>
    <n v="11270.13"/>
    <x v="151"/>
  </r>
  <r>
    <x v="4"/>
    <x v="5"/>
    <x v="2"/>
    <x v="2"/>
    <n v="248"/>
    <n v="12883.12"/>
    <n v="1749.65"/>
    <n v="11133.470000000001"/>
    <x v="152"/>
  </r>
  <r>
    <x v="4"/>
    <x v="4"/>
    <x v="1"/>
    <x v="0"/>
    <n v="794"/>
    <n v="16671.78"/>
    <n v="1161.51"/>
    <n v="15510.269999999999"/>
    <x v="153"/>
  </r>
  <r>
    <x v="4"/>
    <x v="2"/>
    <x v="1"/>
    <x v="4"/>
    <n v="2137"/>
    <n v="19225.86"/>
    <n v="3606.36"/>
    <n v="15619.5"/>
    <x v="154"/>
  </r>
  <r>
    <x v="4"/>
    <x v="4"/>
    <x v="1"/>
    <x v="1"/>
    <n v="226"/>
    <n v="6775.75"/>
    <n v="4374.43"/>
    <n v="2401.3199999999997"/>
    <x v="155"/>
  </r>
  <r>
    <x v="4"/>
    <x v="3"/>
    <x v="2"/>
    <x v="8"/>
    <n v="266"/>
    <n v="5305.21"/>
    <n v="3462.02"/>
    <n v="1843.19"/>
    <x v="156"/>
  </r>
  <r>
    <x v="4"/>
    <x v="6"/>
    <x v="2"/>
    <x v="0"/>
    <n v="270"/>
    <n v="5664.31"/>
    <n v="3864.72"/>
    <n v="1799.5900000000006"/>
    <x v="157"/>
  </r>
  <r>
    <x v="4"/>
    <x v="6"/>
    <x v="2"/>
    <x v="0"/>
    <n v="516"/>
    <n v="10833.07"/>
    <n v="4815.04"/>
    <n v="6018.03"/>
    <x v="158"/>
  </r>
  <r>
    <x v="4"/>
    <x v="9"/>
    <x v="3"/>
    <x v="5"/>
    <n v="538"/>
    <n v="12902.79"/>
    <n v="3297.41"/>
    <n v="9605.380000000001"/>
    <x v="159"/>
  </r>
  <r>
    <x v="4"/>
    <x v="7"/>
    <x v="3"/>
    <x v="9"/>
    <n v="624"/>
    <n v="18710.439999999999"/>
    <n v="1119.3399999999999"/>
    <n v="17591.099999999999"/>
    <x v="160"/>
  </r>
  <r>
    <x v="4"/>
    <x v="3"/>
    <x v="2"/>
    <x v="0"/>
    <n v="348"/>
    <n v="7295.67"/>
    <n v="1042.53"/>
    <n v="6253.14"/>
    <x v="161"/>
  </r>
  <r>
    <x v="4"/>
    <x v="13"/>
    <x v="2"/>
    <x v="2"/>
    <n v="367"/>
    <n v="19051.810000000001"/>
    <n v="4538.7"/>
    <n v="14513.11"/>
    <x v="162"/>
  </r>
  <r>
    <x v="4"/>
    <x v="2"/>
    <x v="1"/>
    <x v="8"/>
    <n v="455"/>
    <n v="8187.31"/>
    <n v="4486.33"/>
    <n v="3700.9800000000005"/>
    <x v="163"/>
  </r>
  <r>
    <x v="4"/>
    <x v="12"/>
    <x v="2"/>
    <x v="2"/>
    <n v="105"/>
    <n v="5436.8"/>
    <n v="3428.02"/>
    <n v="2008.7800000000002"/>
    <x v="164"/>
  </r>
  <r>
    <x v="4"/>
    <x v="12"/>
    <x v="2"/>
    <x v="3"/>
    <n v="577"/>
    <n v="17287.95"/>
    <n v="4354.17"/>
    <n v="12933.78"/>
    <x v="165"/>
  </r>
  <r>
    <x v="4"/>
    <x v="15"/>
    <x v="3"/>
    <x v="4"/>
    <n v="964"/>
    <n v="13484.21"/>
    <n v="1742.97"/>
    <n v="11741.24"/>
    <x v="166"/>
  </r>
  <r>
    <x v="4"/>
    <x v="5"/>
    <x v="2"/>
    <x v="0"/>
    <n v="398"/>
    <n v="8347.44"/>
    <n v="3938.29"/>
    <n v="4409.1500000000005"/>
    <x v="167"/>
  </r>
  <r>
    <x v="4"/>
    <x v="3"/>
    <x v="2"/>
    <x v="1"/>
    <n v="287"/>
    <n v="10024.209999999999"/>
    <n v="4859.55"/>
    <n v="5164.6599999999989"/>
    <x v="168"/>
  </r>
  <r>
    <x v="4"/>
    <x v="4"/>
    <x v="1"/>
    <x v="8"/>
    <n v="922"/>
    <n v="16580.669999999998"/>
    <n v="2103.42"/>
    <n v="14477.249999999998"/>
    <x v="169"/>
  </r>
  <r>
    <x v="4"/>
    <x v="16"/>
    <x v="0"/>
    <x v="0"/>
    <n v="284"/>
    <n v="5953.27"/>
    <n v="3192.53"/>
    <n v="2760.7400000000002"/>
    <x v="170"/>
  </r>
  <r>
    <x v="4"/>
    <x v="6"/>
    <x v="2"/>
    <x v="0"/>
    <n v="760"/>
    <n v="15941.17"/>
    <n v="3718.11"/>
    <n v="12223.06"/>
    <x v="171"/>
  </r>
  <r>
    <x v="4"/>
    <x v="11"/>
    <x v="3"/>
    <x v="7"/>
    <n v="212"/>
    <n v="14363.12"/>
    <n v="4354.17"/>
    <n v="10008.950000000001"/>
    <x v="172"/>
  </r>
  <r>
    <x v="5"/>
    <x v="14"/>
    <x v="3"/>
    <x v="6"/>
    <n v="709"/>
    <n v="17015.87"/>
    <n v="4395.38"/>
    <n v="12620.489999999998"/>
    <x v="173"/>
  </r>
  <r>
    <x v="5"/>
    <x v="5"/>
    <x v="2"/>
    <x v="8"/>
    <n v="976"/>
    <n v="19506.830000000002"/>
    <n v="2036.38"/>
    <n v="17470.45"/>
    <x v="174"/>
  </r>
  <r>
    <x v="5"/>
    <x v="4"/>
    <x v="1"/>
    <x v="9"/>
    <n v="256"/>
    <n v="7654.91"/>
    <n v="4041.69"/>
    <n v="3613.22"/>
    <x v="175"/>
  </r>
  <r>
    <x v="5"/>
    <x v="9"/>
    <x v="3"/>
    <x v="0"/>
    <n v="781"/>
    <n v="16393.84"/>
    <n v="2260.1999999999998"/>
    <n v="14133.64"/>
    <x v="176"/>
  </r>
  <r>
    <x v="5"/>
    <x v="6"/>
    <x v="2"/>
    <x v="7"/>
    <n v="219"/>
    <n v="11360.58"/>
    <n v="2179.66"/>
    <n v="9180.92"/>
    <x v="177"/>
  </r>
  <r>
    <x v="5"/>
    <x v="12"/>
    <x v="2"/>
    <x v="7"/>
    <n v="141"/>
    <n v="7307.46"/>
    <n v="2696.73"/>
    <n v="4610.7299999999996"/>
    <x v="178"/>
  </r>
  <r>
    <x v="5"/>
    <x v="13"/>
    <x v="2"/>
    <x v="1"/>
    <n v="159"/>
    <n v="5550.54"/>
    <n v="3276.62"/>
    <n v="2273.92"/>
    <x v="179"/>
  </r>
  <r>
    <x v="5"/>
    <x v="2"/>
    <x v="1"/>
    <x v="6"/>
    <n v="687"/>
    <n v="16479.57"/>
    <n v="2591.44"/>
    <n v="13888.13"/>
    <x v="180"/>
  </r>
  <r>
    <x v="5"/>
    <x v="12"/>
    <x v="2"/>
    <x v="2"/>
    <n v="324"/>
    <n v="16818.71"/>
    <n v="3366.44"/>
    <n v="13452.269999999999"/>
    <x v="181"/>
  </r>
  <r>
    <x v="5"/>
    <x v="5"/>
    <x v="2"/>
    <x v="3"/>
    <n v="473"/>
    <n v="14183.27"/>
    <n v="2476.7199999999998"/>
    <n v="11706.550000000001"/>
    <x v="182"/>
  </r>
  <r>
    <x v="5"/>
    <x v="4"/>
    <x v="1"/>
    <x v="4"/>
    <n v="675"/>
    <n v="6066.54"/>
    <n v="1753.22"/>
    <n v="4313.32"/>
    <x v="183"/>
  </r>
  <r>
    <x v="5"/>
    <x v="4"/>
    <x v="1"/>
    <x v="5"/>
    <n v="1092"/>
    <n v="15280.94"/>
    <n v="2197.3000000000002"/>
    <n v="13083.64"/>
    <x v="184"/>
  </r>
  <r>
    <x v="5"/>
    <x v="13"/>
    <x v="2"/>
    <x v="8"/>
    <n v="522"/>
    <n v="10436.18"/>
    <n v="1150.1199999999999"/>
    <n v="9286.0600000000013"/>
    <x v="185"/>
  </r>
  <r>
    <x v="5"/>
    <x v="8"/>
    <x v="4"/>
    <x v="2"/>
    <n v="143"/>
    <n v="6833.46"/>
    <n v="1856.54"/>
    <n v="4976.92"/>
    <x v="186"/>
  </r>
  <r>
    <x v="5"/>
    <x v="7"/>
    <x v="3"/>
    <x v="4"/>
    <n v="434"/>
    <n v="6062.36"/>
    <n v="1541.77"/>
    <n v="4520.59"/>
    <x v="187"/>
  </r>
  <r>
    <x v="5"/>
    <x v="12"/>
    <x v="2"/>
    <x v="3"/>
    <n v="504"/>
    <n v="15095.76"/>
    <n v="1884.1"/>
    <n v="13211.66"/>
    <x v="188"/>
  </r>
  <r>
    <x v="5"/>
    <x v="2"/>
    <x v="1"/>
    <x v="1"/>
    <n v="390"/>
    <n v="11670.73"/>
    <n v="1825.24"/>
    <n v="9845.49"/>
    <x v="189"/>
  </r>
  <r>
    <x v="5"/>
    <x v="12"/>
    <x v="2"/>
    <x v="8"/>
    <n v="721"/>
    <n v="14407.04"/>
    <n v="4127.25"/>
    <n v="10279.790000000001"/>
    <x v="190"/>
  </r>
  <r>
    <x v="5"/>
    <x v="6"/>
    <x v="2"/>
    <x v="1"/>
    <n v="232"/>
    <n v="8114.37"/>
    <n v="1648.68"/>
    <n v="6465.69"/>
    <x v="191"/>
  </r>
  <r>
    <x v="5"/>
    <x v="3"/>
    <x v="2"/>
    <x v="2"/>
    <n v="359"/>
    <n v="18650.560000000001"/>
    <n v="2429.63"/>
    <n v="16220.93"/>
    <x v="192"/>
  </r>
  <r>
    <x v="5"/>
    <x v="12"/>
    <x v="2"/>
    <x v="1"/>
    <n v="549"/>
    <n v="19200.05"/>
    <n v="1413.45"/>
    <n v="17786.599999999999"/>
    <x v="193"/>
  </r>
  <r>
    <x v="5"/>
    <x v="8"/>
    <x v="4"/>
    <x v="1"/>
    <n v="357"/>
    <n v="11418.33"/>
    <n v="2791.41"/>
    <n v="8626.92"/>
    <x v="194"/>
  </r>
  <r>
    <x v="5"/>
    <x v="0"/>
    <x v="0"/>
    <x v="1"/>
    <n v="176"/>
    <n v="5610.56"/>
    <n v="1758.11"/>
    <n v="3852.4500000000007"/>
    <x v="195"/>
  </r>
  <r>
    <x v="5"/>
    <x v="7"/>
    <x v="3"/>
    <x v="2"/>
    <n v="168"/>
    <n v="10915.97"/>
    <n v="3233.55"/>
    <n v="7682.4199999999992"/>
    <x v="196"/>
  </r>
  <r>
    <x v="5"/>
    <x v="9"/>
    <x v="3"/>
    <x v="0"/>
    <n v="700"/>
    <n v="14696.65"/>
    <n v="3259.3"/>
    <n v="11437.349999999999"/>
    <x v="197"/>
  </r>
  <r>
    <x v="5"/>
    <x v="12"/>
    <x v="2"/>
    <x v="1"/>
    <n v="261"/>
    <n v="9100.17"/>
    <n v="4114.5600000000004"/>
    <n v="4985.6099999999997"/>
    <x v="198"/>
  </r>
  <r>
    <x v="5"/>
    <x v="2"/>
    <x v="1"/>
    <x v="5"/>
    <n v="1318"/>
    <n v="18441.48"/>
    <n v="2183.17"/>
    <n v="16258.31"/>
    <x v="199"/>
  </r>
  <r>
    <x v="5"/>
    <x v="11"/>
    <x v="3"/>
    <x v="7"/>
    <n v="293"/>
    <n v="19888.560000000001"/>
    <n v="1212.6199999999999"/>
    <n v="18675.940000000002"/>
    <x v="200"/>
  </r>
  <r>
    <x v="5"/>
    <x v="14"/>
    <x v="3"/>
    <x v="9"/>
    <n v="456"/>
    <n v="13664.83"/>
    <n v="3115.2"/>
    <n v="10549.630000000001"/>
    <x v="201"/>
  </r>
  <r>
    <x v="5"/>
    <x v="6"/>
    <x v="2"/>
    <x v="3"/>
    <n v="651"/>
    <n v="19514.48"/>
    <n v="1420.16"/>
    <n v="18094.32"/>
    <x v="202"/>
  </r>
  <r>
    <x v="5"/>
    <x v="2"/>
    <x v="1"/>
    <x v="4"/>
    <n v="841"/>
    <n v="7567.26"/>
    <n v="4111.34"/>
    <n v="3455.92"/>
    <x v="203"/>
  </r>
  <r>
    <x v="5"/>
    <x v="4"/>
    <x v="1"/>
    <x v="2"/>
    <n v="399"/>
    <n v="16740.13"/>
    <n v="2486.1"/>
    <n v="14254.03"/>
    <x v="204"/>
  </r>
  <r>
    <x v="5"/>
    <x v="4"/>
    <x v="1"/>
    <x v="8"/>
    <n v="363"/>
    <n v="6530.47"/>
    <n v="1791.73"/>
    <n v="4738.74"/>
    <x v="205"/>
  </r>
  <r>
    <x v="5"/>
    <x v="7"/>
    <x v="3"/>
    <x v="3"/>
    <n v="423"/>
    <n v="18588.14"/>
    <n v="1681.63"/>
    <n v="16906.509999999998"/>
    <x v="206"/>
  </r>
  <r>
    <x v="5"/>
    <x v="8"/>
    <x v="4"/>
    <x v="1"/>
    <n v="313"/>
    <n v="9992.48"/>
    <n v="2438.48"/>
    <n v="7554"/>
    <x v="207"/>
  </r>
  <r>
    <x v="5"/>
    <x v="4"/>
    <x v="1"/>
    <x v="1"/>
    <n v="461"/>
    <n v="13823.55"/>
    <n v="1538.78"/>
    <n v="12284.769999999999"/>
    <x v="208"/>
  </r>
  <r>
    <x v="5"/>
    <x v="13"/>
    <x v="2"/>
    <x v="2"/>
    <n v="138"/>
    <n v="7163.4"/>
    <n v="1261.94"/>
    <n v="5901.4599999999991"/>
    <x v="209"/>
  </r>
  <r>
    <x v="5"/>
    <x v="12"/>
    <x v="2"/>
    <x v="0"/>
    <n v="279"/>
    <n v="5858.66"/>
    <n v="2175.75"/>
    <n v="3682.91"/>
    <x v="210"/>
  </r>
  <r>
    <x v="5"/>
    <x v="2"/>
    <x v="1"/>
    <x v="1"/>
    <n v="224"/>
    <n v="6718.87"/>
    <n v="4974.38"/>
    <n v="1744.4899999999998"/>
    <x v="211"/>
  </r>
  <r>
    <x v="5"/>
    <x v="10"/>
    <x v="4"/>
    <x v="3"/>
    <n v="356"/>
    <n v="9956.26"/>
    <n v="1005.07"/>
    <n v="8951.19"/>
    <x v="212"/>
  </r>
  <r>
    <x v="5"/>
    <x v="12"/>
    <x v="2"/>
    <x v="5"/>
    <n v="767"/>
    <n v="12265.36"/>
    <n v="1880.64"/>
    <n v="10384.720000000001"/>
    <x v="213"/>
  </r>
  <r>
    <x v="5"/>
    <x v="10"/>
    <x v="4"/>
    <x v="2"/>
    <n v="137"/>
    <n v="6565.39"/>
    <n v="2423.37"/>
    <n v="4142.0200000000004"/>
    <x v="214"/>
  </r>
  <r>
    <x v="5"/>
    <x v="12"/>
    <x v="2"/>
    <x v="5"/>
    <n v="405"/>
    <n v="6466.37"/>
    <n v="2323.46"/>
    <n v="4142.91"/>
    <x v="215"/>
  </r>
  <r>
    <x v="5"/>
    <x v="5"/>
    <x v="2"/>
    <x v="4"/>
    <n v="1137"/>
    <n v="13642.27"/>
    <n v="2839.55"/>
    <n v="10802.720000000001"/>
    <x v="216"/>
  </r>
  <r>
    <x v="5"/>
    <x v="16"/>
    <x v="0"/>
    <x v="3"/>
    <n v="815"/>
    <n v="19552.55"/>
    <n v="1016.35"/>
    <n v="18536.2"/>
    <x v="217"/>
  </r>
  <r>
    <x v="5"/>
    <x v="3"/>
    <x v="2"/>
    <x v="8"/>
    <n v="425"/>
    <n v="8490.31"/>
    <n v="3648.23"/>
    <n v="4842.08"/>
    <x v="218"/>
  </r>
  <r>
    <x v="5"/>
    <x v="2"/>
    <x v="1"/>
    <x v="7"/>
    <n v="110"/>
    <n v="5148.28"/>
    <n v="3663.09"/>
    <n v="1485.1899999999996"/>
    <x v="219"/>
  </r>
  <r>
    <x v="5"/>
    <x v="3"/>
    <x v="2"/>
    <x v="0"/>
    <n v="540"/>
    <n v="11327.39"/>
    <n v="4454.3500000000004"/>
    <n v="6873.0399999999991"/>
    <x v="220"/>
  </r>
  <r>
    <x v="5"/>
    <x v="5"/>
    <x v="2"/>
    <x v="6"/>
    <n v="592"/>
    <n v="14184.1"/>
    <n v="4351.79"/>
    <n v="9832.3100000000013"/>
    <x v="221"/>
  </r>
  <r>
    <x v="5"/>
    <x v="6"/>
    <x v="2"/>
    <x v="3"/>
    <n v="205"/>
    <n v="6129.47"/>
    <n v="4168.71"/>
    <n v="1960.7600000000002"/>
    <x v="222"/>
  </r>
  <r>
    <x v="5"/>
    <x v="10"/>
    <x v="4"/>
    <x v="7"/>
    <n v="397"/>
    <n v="17857.900000000001"/>
    <n v="4239.63"/>
    <n v="13618.27"/>
    <x v="223"/>
  </r>
  <r>
    <x v="5"/>
    <x v="6"/>
    <x v="2"/>
    <x v="9"/>
    <n v="560"/>
    <n v="16794.27"/>
    <n v="1382.06"/>
    <n v="15412.210000000001"/>
    <x v="224"/>
  </r>
  <r>
    <x v="5"/>
    <x v="9"/>
    <x v="3"/>
    <x v="9"/>
    <n v="375"/>
    <n v="11248.04"/>
    <n v="3976.4"/>
    <n v="7271.6400000000012"/>
    <x v="225"/>
  </r>
  <r>
    <x v="5"/>
    <x v="6"/>
    <x v="2"/>
    <x v="8"/>
    <n v="256"/>
    <n v="5113.6899999999996"/>
    <n v="2996.6"/>
    <n v="2117.0899999999997"/>
    <x v="226"/>
  </r>
  <r>
    <x v="5"/>
    <x v="5"/>
    <x v="2"/>
    <x v="8"/>
    <n v="731"/>
    <n v="14609.42"/>
    <n v="4913.0600000000004"/>
    <n v="9696.36"/>
    <x v="227"/>
  </r>
  <r>
    <x v="5"/>
    <x v="12"/>
    <x v="2"/>
    <x v="9"/>
    <n v="188"/>
    <n v="5620.3"/>
    <n v="2969.11"/>
    <n v="2651.19"/>
    <x v="228"/>
  </r>
  <r>
    <x v="5"/>
    <x v="8"/>
    <x v="4"/>
    <x v="1"/>
    <n v="278"/>
    <n v="8895.92"/>
    <n v="1432.03"/>
    <n v="7463.89"/>
    <x v="229"/>
  </r>
  <r>
    <x v="5"/>
    <x v="12"/>
    <x v="2"/>
    <x v="1"/>
    <n v="232"/>
    <n v="8094.81"/>
    <n v="2882.3"/>
    <n v="5212.51"/>
    <x v="230"/>
  </r>
  <r>
    <x v="5"/>
    <x v="13"/>
    <x v="2"/>
    <x v="2"/>
    <n v="216"/>
    <n v="11206.42"/>
    <n v="4508.75"/>
    <n v="6697.67"/>
    <x v="231"/>
  </r>
  <r>
    <x v="5"/>
    <x v="13"/>
    <x v="2"/>
    <x v="9"/>
    <n v="622"/>
    <n v="18648.240000000002"/>
    <n v="3492.03"/>
    <n v="15156.210000000001"/>
    <x v="232"/>
  </r>
  <r>
    <x v="5"/>
    <x v="3"/>
    <x v="2"/>
    <x v="5"/>
    <n v="415"/>
    <n v="6628.27"/>
    <n v="3212.47"/>
    <n v="3415.8000000000006"/>
    <x v="233"/>
  </r>
  <r>
    <x v="5"/>
    <x v="6"/>
    <x v="2"/>
    <x v="8"/>
    <n v="590"/>
    <n v="11791.79"/>
    <n v="2468.6799999999998"/>
    <n v="9323.11"/>
    <x v="234"/>
  </r>
  <r>
    <x v="5"/>
    <x v="4"/>
    <x v="1"/>
    <x v="0"/>
    <n v="276"/>
    <n v="5788.13"/>
    <n v="2122.6"/>
    <n v="3665.53"/>
    <x v="235"/>
  </r>
  <r>
    <x v="5"/>
    <x v="12"/>
    <x v="2"/>
    <x v="9"/>
    <n v="375"/>
    <n v="11236.16"/>
    <n v="4529.58"/>
    <n v="6706.58"/>
    <x v="236"/>
  </r>
  <r>
    <x v="5"/>
    <x v="13"/>
    <x v="2"/>
    <x v="6"/>
    <n v="268"/>
    <n v="6416.45"/>
    <n v="4164.6099999999997"/>
    <n v="2251.84"/>
    <x v="237"/>
  </r>
  <r>
    <x v="5"/>
    <x v="13"/>
    <x v="2"/>
    <x v="3"/>
    <n v="641"/>
    <n v="19228.43"/>
    <n v="4587.43"/>
    <n v="14641"/>
    <x v="238"/>
  </r>
  <r>
    <x v="5"/>
    <x v="9"/>
    <x v="3"/>
    <x v="3"/>
    <n v="161"/>
    <n v="7053.56"/>
    <n v="4325.88"/>
    <n v="2727.6800000000003"/>
    <x v="239"/>
  </r>
  <r>
    <x v="5"/>
    <x v="3"/>
    <x v="2"/>
    <x v="9"/>
    <n v="311"/>
    <n v="9303.2099999999991"/>
    <n v="2203.7800000000002"/>
    <n v="7099.4299999999985"/>
    <x v="240"/>
  </r>
  <r>
    <x v="5"/>
    <x v="5"/>
    <x v="2"/>
    <x v="0"/>
    <n v="541"/>
    <n v="11341.04"/>
    <n v="2112.7199999999998"/>
    <n v="9228.3200000000015"/>
    <x v="241"/>
  </r>
  <r>
    <x v="5"/>
    <x v="6"/>
    <x v="2"/>
    <x v="4"/>
    <n v="1624"/>
    <n v="19477.46"/>
    <n v="2923.45"/>
    <n v="16554.009999999998"/>
    <x v="242"/>
  </r>
  <r>
    <x v="5"/>
    <x v="2"/>
    <x v="1"/>
    <x v="8"/>
    <n v="1049"/>
    <n v="18878.169999999998"/>
    <n v="4866.74"/>
    <n v="14011.429999999998"/>
    <x v="243"/>
  </r>
  <r>
    <x v="5"/>
    <x v="7"/>
    <x v="3"/>
    <x v="3"/>
    <n v="164"/>
    <n v="7206.24"/>
    <n v="3795.43"/>
    <n v="3410.81"/>
    <x v="244"/>
  </r>
  <r>
    <x v="6"/>
    <x v="5"/>
    <x v="2"/>
    <x v="4"/>
    <n v="1139"/>
    <n v="13663.48"/>
    <n v="2721.53"/>
    <n v="10941.949999999999"/>
    <x v="245"/>
  </r>
  <r>
    <x v="6"/>
    <x v="6"/>
    <x v="2"/>
    <x v="2"/>
    <n v="166"/>
    <n v="8616.2199999999993"/>
    <n v="1864.48"/>
    <n v="6751.74"/>
    <x v="246"/>
  </r>
  <r>
    <x v="6"/>
    <x v="11"/>
    <x v="3"/>
    <x v="9"/>
    <n v="388"/>
    <n v="11632.71"/>
    <n v="2686.32"/>
    <n v="8946.39"/>
    <x v="247"/>
  </r>
  <r>
    <x v="6"/>
    <x v="8"/>
    <x v="4"/>
    <x v="8"/>
    <n v="736"/>
    <n v="13237.78"/>
    <n v="4688.9799999999996"/>
    <n v="8548.8000000000011"/>
    <x v="248"/>
  </r>
  <r>
    <x v="6"/>
    <x v="4"/>
    <x v="1"/>
    <x v="9"/>
    <n v="650"/>
    <n v="19482.400000000001"/>
    <n v="3873.71"/>
    <n v="15608.690000000002"/>
    <x v="249"/>
  </r>
  <r>
    <x v="6"/>
    <x v="13"/>
    <x v="2"/>
    <x v="7"/>
    <n v="255"/>
    <n v="13259.82"/>
    <n v="4201.92"/>
    <n v="9057.9"/>
    <x v="250"/>
  </r>
  <r>
    <x v="6"/>
    <x v="2"/>
    <x v="1"/>
    <x v="5"/>
    <n v="1003"/>
    <n v="14036.11"/>
    <n v="4284.8"/>
    <n v="9751.3100000000013"/>
    <x v="251"/>
  </r>
  <r>
    <x v="6"/>
    <x v="11"/>
    <x v="3"/>
    <x v="8"/>
    <n v="408"/>
    <n v="10175.93"/>
    <n v="4174.29"/>
    <n v="6001.64"/>
    <x v="252"/>
  </r>
  <r>
    <x v="6"/>
    <x v="10"/>
    <x v="4"/>
    <x v="8"/>
    <n v="405"/>
    <n v="7276.67"/>
    <n v="3775.12"/>
    <n v="3501.55"/>
    <x v="253"/>
  </r>
  <r>
    <x v="6"/>
    <x v="5"/>
    <x v="2"/>
    <x v="7"/>
    <n v="305"/>
    <n v="15856.96"/>
    <n v="3118.76"/>
    <n v="12738.199999999999"/>
    <x v="254"/>
  </r>
  <r>
    <x v="6"/>
    <x v="8"/>
    <x v="4"/>
    <x v="4"/>
    <n v="1272"/>
    <n v="13985.01"/>
    <n v="1845.1"/>
    <n v="12139.91"/>
    <x v="255"/>
  </r>
  <r>
    <x v="6"/>
    <x v="4"/>
    <x v="1"/>
    <x v="8"/>
    <n v="498"/>
    <n v="8957.67"/>
    <n v="2781.25"/>
    <n v="6176.42"/>
    <x v="256"/>
  </r>
  <r>
    <x v="6"/>
    <x v="8"/>
    <x v="4"/>
    <x v="1"/>
    <n v="436"/>
    <n v="13941.64"/>
    <n v="3869.89"/>
    <n v="10071.75"/>
    <x v="257"/>
  </r>
  <r>
    <x v="6"/>
    <x v="3"/>
    <x v="2"/>
    <x v="1"/>
    <n v="356"/>
    <n v="12446.17"/>
    <n v="1503.65"/>
    <n v="10942.52"/>
    <x v="258"/>
  </r>
  <r>
    <x v="6"/>
    <x v="10"/>
    <x v="4"/>
    <x v="9"/>
    <n v="642"/>
    <n v="19245.259999999998"/>
    <n v="1331.56"/>
    <n v="17913.699999999997"/>
    <x v="259"/>
  </r>
  <r>
    <x v="6"/>
    <x v="11"/>
    <x v="3"/>
    <x v="2"/>
    <n v="214"/>
    <n v="13853.79"/>
    <n v="3492.32"/>
    <n v="10361.470000000001"/>
    <x v="260"/>
  </r>
  <r>
    <x v="6"/>
    <x v="4"/>
    <x v="1"/>
    <x v="6"/>
    <n v="807"/>
    <n v="19351.400000000001"/>
    <n v="1481.29"/>
    <n v="17870.11"/>
    <x v="261"/>
  </r>
  <r>
    <x v="6"/>
    <x v="15"/>
    <x v="3"/>
    <x v="5"/>
    <n v="603"/>
    <n v="14461.51"/>
    <n v="2140.6"/>
    <n v="12320.91"/>
    <x v="262"/>
  </r>
  <r>
    <x v="6"/>
    <x v="12"/>
    <x v="2"/>
    <x v="0"/>
    <n v="589"/>
    <n v="12353.97"/>
    <n v="4517.43"/>
    <n v="7836.5399999999991"/>
    <x v="263"/>
  </r>
  <r>
    <x v="6"/>
    <x v="12"/>
    <x v="2"/>
    <x v="1"/>
    <n v="505"/>
    <n v="17667.22"/>
    <n v="4061.99"/>
    <n v="13605.230000000001"/>
    <x v="264"/>
  </r>
  <r>
    <x v="6"/>
    <x v="4"/>
    <x v="1"/>
    <x v="3"/>
    <n v="339"/>
    <n v="9464.76"/>
    <n v="1292.9100000000001"/>
    <n v="8171.85"/>
    <x v="265"/>
  </r>
  <r>
    <x v="6"/>
    <x v="16"/>
    <x v="0"/>
    <x v="1"/>
    <n v="594"/>
    <n v="18994.98"/>
    <n v="2980.47"/>
    <n v="16014.51"/>
    <x v="266"/>
  </r>
  <r>
    <x v="7"/>
    <x v="15"/>
    <x v="3"/>
    <x v="6"/>
    <n v="345"/>
    <n v="8271.42"/>
    <n v="3272.05"/>
    <n v="4999.37"/>
    <x v="267"/>
  </r>
  <r>
    <x v="7"/>
    <x v="16"/>
    <x v="0"/>
    <x v="3"/>
    <n v="703"/>
    <n v="16848.72"/>
    <n v="4932.26"/>
    <n v="11916.460000000001"/>
    <x v="268"/>
  </r>
  <r>
    <x v="7"/>
    <x v="4"/>
    <x v="1"/>
    <x v="3"/>
    <n v="600"/>
    <n v="16785.59"/>
    <n v="2644.08"/>
    <n v="14141.51"/>
    <x v="269"/>
  </r>
  <r>
    <x v="7"/>
    <x v="2"/>
    <x v="1"/>
    <x v="3"/>
    <n v="592"/>
    <n v="16549.22"/>
    <n v="3749.09"/>
    <n v="12800.130000000001"/>
    <x v="270"/>
  </r>
  <r>
    <x v="7"/>
    <x v="7"/>
    <x v="3"/>
    <x v="9"/>
    <n v="194"/>
    <n v="5793.23"/>
    <n v="3310.1"/>
    <n v="2483.1299999999997"/>
    <x v="271"/>
  </r>
  <r>
    <x v="7"/>
    <x v="4"/>
    <x v="1"/>
    <x v="0"/>
    <n v="835"/>
    <n v="17534.830000000002"/>
    <n v="1796.09"/>
    <n v="15738.740000000002"/>
    <x v="272"/>
  </r>
  <r>
    <x v="7"/>
    <x v="4"/>
    <x v="1"/>
    <x v="9"/>
    <n v="167"/>
    <n v="5009.1499999999996"/>
    <n v="2060.79"/>
    <n v="2948.3599999999997"/>
    <x v="273"/>
  </r>
  <r>
    <x v="7"/>
    <x v="10"/>
    <x v="4"/>
    <x v="9"/>
    <n v="292"/>
    <n v="8734.17"/>
    <n v="1075.04"/>
    <n v="7659.13"/>
    <x v="274"/>
  </r>
  <r>
    <x v="7"/>
    <x v="4"/>
    <x v="1"/>
    <x v="9"/>
    <n v="537"/>
    <n v="16103.79"/>
    <n v="2736.57"/>
    <n v="13367.220000000001"/>
    <x v="275"/>
  </r>
  <r>
    <x v="7"/>
    <x v="4"/>
    <x v="1"/>
    <x v="0"/>
    <n v="723"/>
    <n v="15164.45"/>
    <n v="4950.29"/>
    <n v="10214.16"/>
    <x v="276"/>
  </r>
  <r>
    <x v="7"/>
    <x v="15"/>
    <x v="3"/>
    <x v="0"/>
    <n v="516"/>
    <n v="10834.13"/>
    <n v="3915.44"/>
    <n v="6918.6899999999987"/>
    <x v="277"/>
  </r>
  <r>
    <x v="7"/>
    <x v="8"/>
    <x v="4"/>
    <x v="9"/>
    <n v="199"/>
    <n v="5955.31"/>
    <n v="3621.88"/>
    <n v="2333.4300000000003"/>
    <x v="278"/>
  </r>
  <r>
    <x v="7"/>
    <x v="4"/>
    <x v="1"/>
    <x v="6"/>
    <n v="311"/>
    <n v="7451.84"/>
    <n v="4281.97"/>
    <n v="3169.87"/>
    <x v="279"/>
  </r>
  <r>
    <x v="7"/>
    <x v="5"/>
    <x v="2"/>
    <x v="4"/>
    <n v="782"/>
    <n v="9375.84"/>
    <n v="3897.32"/>
    <n v="5478.52"/>
    <x v="280"/>
  </r>
  <r>
    <x v="7"/>
    <x v="2"/>
    <x v="1"/>
    <x v="8"/>
    <n v="434"/>
    <n v="7794.98"/>
    <n v="2546.34"/>
    <n v="5248.6399999999994"/>
    <x v="281"/>
  </r>
  <r>
    <x v="7"/>
    <x v="5"/>
    <x v="2"/>
    <x v="0"/>
    <n v="320"/>
    <n v="6717.42"/>
    <n v="2759.07"/>
    <n v="3958.35"/>
    <x v="282"/>
  </r>
  <r>
    <x v="7"/>
    <x v="12"/>
    <x v="2"/>
    <x v="7"/>
    <n v="346"/>
    <n v="17983.48"/>
    <n v="1387.81"/>
    <n v="16595.669999999998"/>
    <x v="283"/>
  </r>
  <r>
    <x v="7"/>
    <x v="15"/>
    <x v="3"/>
    <x v="0"/>
    <n v="923"/>
    <n v="19375.46"/>
    <n v="1074.57"/>
    <n v="18300.89"/>
    <x v="284"/>
  </r>
  <r>
    <x v="7"/>
    <x v="4"/>
    <x v="1"/>
    <x v="6"/>
    <n v="260"/>
    <n v="6234.46"/>
    <n v="3785.69"/>
    <n v="2448.77"/>
    <x v="285"/>
  </r>
  <r>
    <x v="7"/>
    <x v="5"/>
    <x v="2"/>
    <x v="5"/>
    <n v="879"/>
    <n v="14063.47"/>
    <n v="4504.57"/>
    <n v="9558.9"/>
    <x v="286"/>
  </r>
  <r>
    <x v="7"/>
    <x v="2"/>
    <x v="1"/>
    <x v="4"/>
    <n v="1232"/>
    <n v="11086.67"/>
    <n v="3062.53"/>
    <n v="8024.1399999999994"/>
    <x v="287"/>
  </r>
  <r>
    <x v="7"/>
    <x v="11"/>
    <x v="3"/>
    <x v="8"/>
    <n v="323"/>
    <n v="8062.87"/>
    <n v="2578.6"/>
    <n v="5484.27"/>
    <x v="288"/>
  </r>
  <r>
    <x v="7"/>
    <x v="4"/>
    <x v="1"/>
    <x v="7"/>
    <n v="374"/>
    <n v="17577.11"/>
    <n v="3680.64"/>
    <n v="13896.470000000001"/>
    <x v="289"/>
  </r>
  <r>
    <x v="7"/>
    <x v="7"/>
    <x v="3"/>
    <x v="9"/>
    <n v="566"/>
    <n v="16955.22"/>
    <n v="1716.41"/>
    <n v="15238.810000000001"/>
    <x v="290"/>
  </r>
  <r>
    <x v="8"/>
    <x v="3"/>
    <x v="2"/>
    <x v="0"/>
    <n v="725"/>
    <n v="15210.87"/>
    <n v="2227.41"/>
    <n v="12983.460000000001"/>
    <x v="291"/>
  </r>
  <r>
    <x v="8"/>
    <x v="5"/>
    <x v="2"/>
    <x v="9"/>
    <n v="648"/>
    <n v="19426"/>
    <n v="4479.3900000000003"/>
    <n v="14946.61"/>
    <x v="292"/>
  </r>
  <r>
    <x v="8"/>
    <x v="8"/>
    <x v="4"/>
    <x v="0"/>
    <n v="887"/>
    <n v="18617.009999999998"/>
    <n v="4701.46"/>
    <n v="13915.55"/>
    <x v="293"/>
  </r>
  <r>
    <x v="8"/>
    <x v="5"/>
    <x v="2"/>
    <x v="9"/>
    <n v="404"/>
    <n v="12105.2"/>
    <n v="4027.24"/>
    <n v="8077.9600000000009"/>
    <x v="294"/>
  </r>
  <r>
    <x v="8"/>
    <x v="4"/>
    <x v="1"/>
    <x v="6"/>
    <n v="275"/>
    <n v="6579.35"/>
    <n v="3167.32"/>
    <n v="3412.03"/>
    <x v="295"/>
  </r>
  <r>
    <x v="8"/>
    <x v="8"/>
    <x v="4"/>
    <x v="2"/>
    <n v="162"/>
    <n v="7742.19"/>
    <n v="4705.67"/>
    <n v="3036.5199999999995"/>
    <x v="296"/>
  </r>
  <r>
    <x v="8"/>
    <x v="0"/>
    <x v="0"/>
    <x v="8"/>
    <n v="767"/>
    <n v="13801.13"/>
    <n v="1091.9100000000001"/>
    <n v="12709.22"/>
    <x v="297"/>
  </r>
  <r>
    <x v="8"/>
    <x v="2"/>
    <x v="1"/>
    <x v="0"/>
    <n v="715"/>
    <n v="14997.36"/>
    <n v="3486.95"/>
    <n v="11510.41"/>
    <x v="298"/>
  </r>
  <r>
    <x v="8"/>
    <x v="4"/>
    <x v="1"/>
    <x v="7"/>
    <n v="337"/>
    <n v="15827.67"/>
    <n v="3575.98"/>
    <n v="12251.69"/>
    <x v="299"/>
  </r>
  <r>
    <x v="8"/>
    <x v="7"/>
    <x v="3"/>
    <x v="1"/>
    <n v="214"/>
    <n v="8541.09"/>
    <n v="4382.3900000000003"/>
    <n v="4158.7"/>
    <x v="300"/>
  </r>
  <r>
    <x v="8"/>
    <x v="4"/>
    <x v="1"/>
    <x v="4"/>
    <n v="1353"/>
    <n v="12176.04"/>
    <n v="2239.6999999999998"/>
    <n v="9936.34"/>
    <x v="301"/>
  </r>
  <r>
    <x v="8"/>
    <x v="7"/>
    <x v="3"/>
    <x v="1"/>
    <n v="440"/>
    <n v="17579"/>
    <n v="2875.72"/>
    <n v="14703.28"/>
    <x v="302"/>
  </r>
  <r>
    <x v="8"/>
    <x v="6"/>
    <x v="2"/>
    <x v="1"/>
    <n v="286"/>
    <n v="9990.6"/>
    <n v="4775.8999999999996"/>
    <n v="5214.7000000000007"/>
    <x v="303"/>
  </r>
  <r>
    <x v="8"/>
    <x v="9"/>
    <x v="3"/>
    <x v="8"/>
    <n v="644"/>
    <n v="16095.11"/>
    <n v="3485.82"/>
    <n v="12609.29"/>
    <x v="304"/>
  </r>
  <r>
    <x v="8"/>
    <x v="12"/>
    <x v="2"/>
    <x v="7"/>
    <n v="144"/>
    <n v="7477.22"/>
    <n v="4259.1499999999996"/>
    <n v="3218.0700000000006"/>
    <x v="305"/>
  </r>
  <r>
    <x v="8"/>
    <x v="6"/>
    <x v="2"/>
    <x v="3"/>
    <n v="572"/>
    <n v="17137.580000000002"/>
    <n v="4260.22"/>
    <n v="12877.36"/>
    <x v="306"/>
  </r>
  <r>
    <x v="8"/>
    <x v="12"/>
    <x v="2"/>
    <x v="6"/>
    <n v="542"/>
    <n v="13003.46"/>
    <n v="1822.65"/>
    <n v="11180.81"/>
    <x v="307"/>
  </r>
  <r>
    <x v="8"/>
    <x v="8"/>
    <x v="4"/>
    <x v="4"/>
    <n v="1252"/>
    <n v="13771.92"/>
    <n v="2813.11"/>
    <n v="10958.81"/>
    <x v="308"/>
  </r>
  <r>
    <x v="8"/>
    <x v="5"/>
    <x v="2"/>
    <x v="6"/>
    <n v="235"/>
    <n v="5628.26"/>
    <n v="4248.8"/>
    <n v="1379.46"/>
    <x v="309"/>
  </r>
  <r>
    <x v="8"/>
    <x v="16"/>
    <x v="0"/>
    <x v="5"/>
    <n v="970"/>
    <n v="14549.92"/>
    <n v="4146.75"/>
    <n v="10403.17"/>
    <x v="310"/>
  </r>
  <r>
    <x v="8"/>
    <x v="4"/>
    <x v="1"/>
    <x v="2"/>
    <n v="303"/>
    <n v="12713.56"/>
    <n v="1232.8"/>
    <n v="11480.76"/>
    <x v="311"/>
  </r>
  <r>
    <x v="8"/>
    <x v="2"/>
    <x v="1"/>
    <x v="8"/>
    <n v="538"/>
    <n v="9668.41"/>
    <n v="1550.25"/>
    <n v="8118.16"/>
    <x v="312"/>
  </r>
  <r>
    <x v="8"/>
    <x v="4"/>
    <x v="1"/>
    <x v="5"/>
    <n v="766"/>
    <n v="10711.11"/>
    <n v="2874.27"/>
    <n v="7836.84"/>
    <x v="313"/>
  </r>
  <r>
    <x v="8"/>
    <x v="5"/>
    <x v="2"/>
    <x v="1"/>
    <n v="160"/>
    <n v="5596.08"/>
    <n v="4610.26"/>
    <n v="985.81999999999971"/>
    <x v="314"/>
  </r>
  <r>
    <x v="8"/>
    <x v="2"/>
    <x v="1"/>
    <x v="1"/>
    <n v="291"/>
    <n v="8712.32"/>
    <n v="2522.0500000000002"/>
    <n v="6190.2699999999995"/>
    <x v="315"/>
  </r>
  <r>
    <x v="8"/>
    <x v="4"/>
    <x v="1"/>
    <x v="9"/>
    <n v="257"/>
    <n v="7690.1"/>
    <n v="1349.41"/>
    <n v="6340.6900000000005"/>
    <x v="316"/>
  </r>
  <r>
    <x v="8"/>
    <x v="3"/>
    <x v="2"/>
    <x v="9"/>
    <n v="348"/>
    <n v="10414.299999999999"/>
    <n v="1960.96"/>
    <n v="8453.34"/>
    <x v="317"/>
  </r>
  <r>
    <x v="8"/>
    <x v="12"/>
    <x v="2"/>
    <x v="1"/>
    <n v="376"/>
    <n v="13133.67"/>
    <n v="3990.25"/>
    <n v="9143.42"/>
    <x v="318"/>
  </r>
  <r>
    <x v="8"/>
    <x v="12"/>
    <x v="2"/>
    <x v="1"/>
    <n v="483"/>
    <n v="16894"/>
    <n v="2472.5100000000002"/>
    <n v="14421.49"/>
    <x v="319"/>
  </r>
  <r>
    <x v="8"/>
    <x v="15"/>
    <x v="3"/>
    <x v="2"/>
    <n v="232"/>
    <n v="15033.62"/>
    <n v="1847"/>
    <n v="13186.62"/>
    <x v="320"/>
  </r>
  <r>
    <x v="8"/>
    <x v="3"/>
    <x v="2"/>
    <x v="5"/>
    <n v="468"/>
    <n v="7479.34"/>
    <n v="1899.49"/>
    <n v="5579.85"/>
    <x v="321"/>
  </r>
  <r>
    <x v="8"/>
    <x v="3"/>
    <x v="2"/>
    <x v="5"/>
    <n v="1165"/>
    <n v="18638.23"/>
    <n v="3053.18"/>
    <n v="15585.05"/>
    <x v="322"/>
  </r>
  <r>
    <x v="8"/>
    <x v="1"/>
    <x v="0"/>
    <x v="7"/>
    <n v="416"/>
    <n v="16210.57"/>
    <n v="4928.67"/>
    <n v="11281.9"/>
    <x v="323"/>
  </r>
  <r>
    <x v="8"/>
    <x v="4"/>
    <x v="1"/>
    <x v="3"/>
    <n v="282"/>
    <n v="7877.49"/>
    <n v="1503.65"/>
    <n v="6373.84"/>
    <x v="324"/>
  </r>
  <r>
    <x v="8"/>
    <x v="6"/>
    <x v="2"/>
    <x v="0"/>
    <n v="465"/>
    <n v="9754.1"/>
    <n v="2950.78"/>
    <n v="6803.32"/>
    <x v="325"/>
  </r>
  <r>
    <x v="8"/>
    <x v="15"/>
    <x v="3"/>
    <x v="3"/>
    <n v="246"/>
    <n v="10798.49"/>
    <n v="2285.1799999999998"/>
    <n v="8513.31"/>
    <x v="326"/>
  </r>
  <r>
    <x v="8"/>
    <x v="3"/>
    <x v="2"/>
    <x v="8"/>
    <n v="706"/>
    <n v="14117.91"/>
    <n v="3652.21"/>
    <n v="10465.700000000001"/>
    <x v="327"/>
  </r>
  <r>
    <x v="8"/>
    <x v="8"/>
    <x v="4"/>
    <x v="4"/>
    <n v="492"/>
    <n v="5406.55"/>
    <n v="3748.1"/>
    <n v="1658.4500000000003"/>
    <x v="328"/>
  </r>
  <r>
    <x v="8"/>
    <x v="12"/>
    <x v="2"/>
    <x v="4"/>
    <n v="1595"/>
    <n v="19136.14"/>
    <n v="2656.29"/>
    <n v="16479.849999999999"/>
    <x v="329"/>
  </r>
  <r>
    <x v="8"/>
    <x v="4"/>
    <x v="1"/>
    <x v="8"/>
    <n v="801"/>
    <n v="14416.34"/>
    <n v="1560.93"/>
    <n v="12855.41"/>
    <x v="330"/>
  </r>
  <r>
    <x v="8"/>
    <x v="5"/>
    <x v="2"/>
    <x v="4"/>
    <n v="1119"/>
    <n v="13421.84"/>
    <n v="2310.1799999999998"/>
    <n v="11111.66"/>
    <x v="331"/>
  </r>
  <r>
    <x v="8"/>
    <x v="1"/>
    <x v="0"/>
    <x v="6"/>
    <n v="584"/>
    <n v="14005.31"/>
    <n v="4670.1899999999996"/>
    <n v="9335.119999999999"/>
    <x v="332"/>
  </r>
  <r>
    <x v="8"/>
    <x v="13"/>
    <x v="2"/>
    <x v="6"/>
    <n v="801"/>
    <n v="19200.84"/>
    <n v="1666.65"/>
    <n v="17534.189999999999"/>
    <x v="333"/>
  </r>
  <r>
    <x v="8"/>
    <x v="3"/>
    <x v="2"/>
    <x v="5"/>
    <n v="457"/>
    <n v="7300.06"/>
    <n v="3927.8"/>
    <n v="3372.26"/>
    <x v="334"/>
  </r>
  <r>
    <x v="8"/>
    <x v="8"/>
    <x v="4"/>
    <x v="0"/>
    <n v="505"/>
    <n v="10588.03"/>
    <n v="1070.5899999999999"/>
    <n v="9517.44"/>
    <x v="335"/>
  </r>
  <r>
    <x v="8"/>
    <x v="16"/>
    <x v="0"/>
    <x v="6"/>
    <n v="479"/>
    <n v="11490.1"/>
    <n v="3500.88"/>
    <n v="7989.22"/>
    <x v="336"/>
  </r>
  <r>
    <x v="8"/>
    <x v="4"/>
    <x v="1"/>
    <x v="7"/>
    <n v="238"/>
    <n v="11171.66"/>
    <n v="4868.33"/>
    <n v="6303.33"/>
    <x v="337"/>
  </r>
  <r>
    <x v="8"/>
    <x v="6"/>
    <x v="2"/>
    <x v="5"/>
    <n v="748"/>
    <n v="11963.25"/>
    <n v="2217.9699999999998"/>
    <n v="9745.2800000000007"/>
    <x v="338"/>
  </r>
  <r>
    <x v="8"/>
    <x v="13"/>
    <x v="2"/>
    <x v="4"/>
    <n v="1209"/>
    <n v="14505.63"/>
    <n v="1074.92"/>
    <n v="13430.71"/>
    <x v="339"/>
  </r>
  <r>
    <x v="8"/>
    <x v="3"/>
    <x v="2"/>
    <x v="7"/>
    <n v="320"/>
    <n v="16633.37"/>
    <n v="3156.4"/>
    <n v="13476.97"/>
    <x v="340"/>
  </r>
  <r>
    <x v="8"/>
    <x v="3"/>
    <x v="2"/>
    <x v="1"/>
    <n v="567"/>
    <n v="19833.25"/>
    <n v="1689.9"/>
    <n v="18143.349999999999"/>
    <x v="341"/>
  </r>
  <r>
    <x v="8"/>
    <x v="10"/>
    <x v="4"/>
    <x v="2"/>
    <n v="214"/>
    <n v="10229.67"/>
    <n v="4956.46"/>
    <n v="5273.21"/>
    <x v="342"/>
  </r>
  <r>
    <x v="8"/>
    <x v="2"/>
    <x v="1"/>
    <x v="4"/>
    <n v="1724"/>
    <n v="15511.22"/>
    <n v="4524.78"/>
    <n v="10986.439999999999"/>
    <x v="343"/>
  </r>
  <r>
    <x v="8"/>
    <x v="1"/>
    <x v="0"/>
    <x v="7"/>
    <n v="196"/>
    <n v="7612.68"/>
    <n v="2990.26"/>
    <n v="4622.42"/>
    <x v="344"/>
  </r>
  <r>
    <x v="8"/>
    <x v="14"/>
    <x v="3"/>
    <x v="0"/>
    <n v="938"/>
    <n v="19697.400000000001"/>
    <n v="3256.34"/>
    <n v="16441.060000000001"/>
    <x v="345"/>
  </r>
  <r>
    <x v="8"/>
    <x v="10"/>
    <x v="4"/>
    <x v="3"/>
    <n v="456"/>
    <n v="12743.86"/>
    <n v="4867.17"/>
    <n v="7876.6900000000005"/>
    <x v="346"/>
  </r>
  <r>
    <x v="8"/>
    <x v="15"/>
    <x v="3"/>
    <x v="1"/>
    <n v="194"/>
    <n v="7733.4"/>
    <n v="4119.3900000000003"/>
    <n v="3614.0099999999993"/>
    <x v="347"/>
  </r>
  <r>
    <x v="8"/>
    <x v="2"/>
    <x v="1"/>
    <x v="8"/>
    <n v="887"/>
    <n v="15960.21"/>
    <n v="2108.41"/>
    <n v="13851.8"/>
    <x v="348"/>
  </r>
  <r>
    <x v="8"/>
    <x v="4"/>
    <x v="1"/>
    <x v="1"/>
    <n v="572"/>
    <n v="17156.8"/>
    <n v="2380.35"/>
    <n v="14776.449999999999"/>
    <x v="349"/>
  </r>
  <r>
    <x v="8"/>
    <x v="1"/>
    <x v="0"/>
    <x v="3"/>
    <n v="709"/>
    <n v="16996.79"/>
    <n v="1511.75"/>
    <n v="15485.04"/>
    <x v="350"/>
  </r>
  <r>
    <x v="8"/>
    <x v="16"/>
    <x v="0"/>
    <x v="6"/>
    <n v="404"/>
    <n v="9694.86"/>
    <n v="3197.78"/>
    <n v="6497.08"/>
    <x v="351"/>
  </r>
  <r>
    <x v="8"/>
    <x v="15"/>
    <x v="3"/>
    <x v="3"/>
    <n v="191"/>
    <n v="8373.08"/>
    <n v="1155.77"/>
    <n v="7217.3099999999995"/>
    <x v="352"/>
  </r>
  <r>
    <x v="8"/>
    <x v="9"/>
    <x v="3"/>
    <x v="9"/>
    <n v="608"/>
    <n v="18221.580000000002"/>
    <n v="1506.53"/>
    <n v="16715.050000000003"/>
    <x v="353"/>
  </r>
  <r>
    <x v="8"/>
    <x v="2"/>
    <x v="1"/>
    <x v="9"/>
    <n v="540"/>
    <n v="16178.2"/>
    <n v="1955.05"/>
    <n v="14223.150000000001"/>
    <x v="354"/>
  </r>
  <r>
    <x v="8"/>
    <x v="7"/>
    <x v="3"/>
    <x v="6"/>
    <n v="320"/>
    <n v="7677.83"/>
    <n v="2699.54"/>
    <n v="4978.29"/>
    <x v="355"/>
  </r>
  <r>
    <x v="8"/>
    <x v="11"/>
    <x v="3"/>
    <x v="8"/>
    <n v="570"/>
    <n v="14237.23"/>
    <n v="1485.55"/>
    <n v="12751.68"/>
    <x v="356"/>
  </r>
  <r>
    <x v="8"/>
    <x v="12"/>
    <x v="2"/>
    <x v="2"/>
    <n v="297"/>
    <n v="15438.17"/>
    <n v="1235.2"/>
    <n v="14202.97"/>
    <x v="357"/>
  </r>
  <r>
    <x v="8"/>
    <x v="16"/>
    <x v="0"/>
    <x v="5"/>
    <n v="718"/>
    <n v="10769.99"/>
    <n v="4230.95"/>
    <n v="6539.04"/>
    <x v="358"/>
  </r>
  <r>
    <x v="8"/>
    <x v="16"/>
    <x v="0"/>
    <x v="7"/>
    <n v="151"/>
    <n v="5871.03"/>
    <n v="1449.56"/>
    <n v="4421.4699999999993"/>
    <x v="359"/>
  </r>
  <r>
    <x v="8"/>
    <x v="8"/>
    <x v="4"/>
    <x v="3"/>
    <n v="706"/>
    <n v="19747.13"/>
    <n v="4625.18"/>
    <n v="15121.95"/>
    <x v="360"/>
  </r>
  <r>
    <x v="9"/>
    <x v="9"/>
    <x v="3"/>
    <x v="5"/>
    <n v="514"/>
    <n v="12332.64"/>
    <n v="2136.4299999999998"/>
    <n v="10196.209999999999"/>
    <x v="361"/>
  </r>
  <r>
    <x v="9"/>
    <x v="4"/>
    <x v="1"/>
    <x v="2"/>
    <n v="138"/>
    <n v="5775.83"/>
    <n v="2639.55"/>
    <n v="3136.2799999999997"/>
    <x v="362"/>
  </r>
  <r>
    <x v="9"/>
    <x v="9"/>
    <x v="3"/>
    <x v="4"/>
    <n v="832"/>
    <n v="11646.12"/>
    <n v="4423.38"/>
    <n v="7222.7400000000007"/>
    <x v="363"/>
  </r>
  <r>
    <x v="9"/>
    <x v="4"/>
    <x v="1"/>
    <x v="5"/>
    <n v="1395"/>
    <n v="19523.400000000001"/>
    <n v="3771.57"/>
    <n v="15751.830000000002"/>
    <x v="364"/>
  </r>
  <r>
    <x v="9"/>
    <x v="2"/>
    <x v="1"/>
    <x v="4"/>
    <n v="1889"/>
    <n v="17000.900000000001"/>
    <n v="2660.98"/>
    <n v="14339.920000000002"/>
    <x v="365"/>
  </r>
  <r>
    <x v="9"/>
    <x v="3"/>
    <x v="2"/>
    <x v="3"/>
    <n v="494"/>
    <n v="14801.13"/>
    <n v="4674.37"/>
    <n v="10126.759999999998"/>
    <x v="366"/>
  </r>
  <r>
    <x v="9"/>
    <x v="15"/>
    <x v="3"/>
    <x v="2"/>
    <n v="239"/>
    <n v="15488.07"/>
    <n v="4006.41"/>
    <n v="11481.66"/>
    <x v="367"/>
  </r>
  <r>
    <x v="9"/>
    <x v="0"/>
    <x v="0"/>
    <x v="8"/>
    <n v="882"/>
    <n v="15860.86"/>
    <n v="1730.65"/>
    <n v="14130.210000000001"/>
    <x v="368"/>
  </r>
  <r>
    <x v="9"/>
    <x v="11"/>
    <x v="3"/>
    <x v="5"/>
    <n v="224"/>
    <n v="5362.31"/>
    <n v="4467.18"/>
    <n v="895.13000000000011"/>
    <x v="369"/>
  </r>
  <r>
    <x v="9"/>
    <x v="4"/>
    <x v="1"/>
    <x v="3"/>
    <n v="422"/>
    <n v="11793.89"/>
    <n v="4862.67"/>
    <n v="6931.2199999999993"/>
    <x v="370"/>
  </r>
  <r>
    <x v="9"/>
    <x v="2"/>
    <x v="1"/>
    <x v="6"/>
    <n v="444"/>
    <n v="10649.13"/>
    <n v="2650.84"/>
    <n v="7998.2899999999991"/>
    <x v="371"/>
  </r>
  <r>
    <x v="9"/>
    <x v="4"/>
    <x v="1"/>
    <x v="2"/>
    <n v="298"/>
    <n v="12509.2"/>
    <n v="3615.01"/>
    <n v="8894.19"/>
    <x v="372"/>
  </r>
  <r>
    <x v="9"/>
    <x v="11"/>
    <x v="3"/>
    <x v="4"/>
    <n v="912"/>
    <n v="12757.19"/>
    <n v="3193.42"/>
    <n v="9563.77"/>
    <x v="373"/>
  </r>
  <r>
    <x v="9"/>
    <x v="13"/>
    <x v="2"/>
    <x v="4"/>
    <n v="1138"/>
    <n v="13647.35"/>
    <n v="1674.67"/>
    <n v="11972.68"/>
    <x v="374"/>
  </r>
  <r>
    <x v="9"/>
    <x v="7"/>
    <x v="3"/>
    <x v="7"/>
    <n v="266"/>
    <n v="18052.34"/>
    <n v="4645.84"/>
    <n v="13406.5"/>
    <x v="375"/>
  </r>
  <r>
    <x v="9"/>
    <x v="3"/>
    <x v="2"/>
    <x v="4"/>
    <n v="935"/>
    <n v="11213.65"/>
    <n v="1257.46"/>
    <n v="9956.1899999999987"/>
    <x v="376"/>
  </r>
  <r>
    <x v="9"/>
    <x v="3"/>
    <x v="2"/>
    <x v="4"/>
    <n v="1252"/>
    <n v="15023.51"/>
    <n v="3943.1"/>
    <n v="11080.41"/>
    <x v="377"/>
  </r>
  <r>
    <x v="9"/>
    <x v="1"/>
    <x v="0"/>
    <x v="1"/>
    <n v="169"/>
    <n v="5393.93"/>
    <n v="2643.35"/>
    <n v="2750.5800000000004"/>
    <x v="378"/>
  </r>
  <r>
    <x v="9"/>
    <x v="4"/>
    <x v="1"/>
    <x v="5"/>
    <n v="1118"/>
    <n v="15644.03"/>
    <n v="4462.7299999999996"/>
    <n v="11181.300000000001"/>
    <x v="379"/>
  </r>
  <r>
    <x v="9"/>
    <x v="8"/>
    <x v="4"/>
    <x v="3"/>
    <n v="245"/>
    <n v="6836.49"/>
    <n v="2014.47"/>
    <n v="4822.0199999999995"/>
    <x v="380"/>
  </r>
  <r>
    <x v="9"/>
    <x v="8"/>
    <x v="4"/>
    <x v="5"/>
    <n v="573"/>
    <n v="8592.99"/>
    <n v="1271.71"/>
    <n v="7321.28"/>
    <x v="381"/>
  </r>
  <r>
    <x v="9"/>
    <x v="3"/>
    <x v="2"/>
    <x v="6"/>
    <n v="377"/>
    <n v="9040.8700000000008"/>
    <n v="4470.26"/>
    <n v="4570.6100000000006"/>
    <x v="382"/>
  </r>
  <r>
    <x v="9"/>
    <x v="5"/>
    <x v="2"/>
    <x v="6"/>
    <n v="231"/>
    <n v="5524.62"/>
    <n v="2769.3"/>
    <n v="2755.3199999999997"/>
    <x v="383"/>
  </r>
  <r>
    <x v="9"/>
    <x v="3"/>
    <x v="2"/>
    <x v="5"/>
    <n v="922"/>
    <n v="14744.9"/>
    <n v="1415.31"/>
    <n v="13329.59"/>
    <x v="384"/>
  </r>
  <r>
    <x v="9"/>
    <x v="2"/>
    <x v="1"/>
    <x v="6"/>
    <n v="654"/>
    <n v="15689.41"/>
    <n v="1151.3"/>
    <n v="14538.11"/>
    <x v="385"/>
  </r>
  <r>
    <x v="9"/>
    <x v="2"/>
    <x v="1"/>
    <x v="5"/>
    <n v="586"/>
    <n v="8196.4"/>
    <n v="1369.44"/>
    <n v="6826.9599999999991"/>
    <x v="386"/>
  </r>
  <r>
    <x v="9"/>
    <x v="15"/>
    <x v="3"/>
    <x v="6"/>
    <n v="324"/>
    <n v="7765.2"/>
    <n v="2533.09"/>
    <n v="5232.1099999999997"/>
    <x v="387"/>
  </r>
  <r>
    <x v="9"/>
    <x v="2"/>
    <x v="1"/>
    <x v="5"/>
    <n v="1380"/>
    <n v="19316.22"/>
    <n v="2828.23"/>
    <n v="16487.990000000002"/>
    <x v="388"/>
  </r>
  <r>
    <x v="9"/>
    <x v="4"/>
    <x v="1"/>
    <x v="2"/>
    <n v="284"/>
    <n v="11920.38"/>
    <n v="1701.18"/>
    <n v="10219.199999999999"/>
    <x v="389"/>
  </r>
  <r>
    <x v="9"/>
    <x v="6"/>
    <x v="2"/>
    <x v="0"/>
    <n v="821"/>
    <n v="17226.72"/>
    <n v="4684.3599999999997"/>
    <n v="12542.36"/>
    <x v="390"/>
  </r>
  <r>
    <x v="10"/>
    <x v="1"/>
    <x v="0"/>
    <x v="9"/>
    <n v="656"/>
    <n v="19655.11"/>
    <n v="3475.16"/>
    <n v="16179.95"/>
    <x v="391"/>
  </r>
  <r>
    <x v="10"/>
    <x v="7"/>
    <x v="3"/>
    <x v="1"/>
    <n v="370"/>
    <n v="14770.92"/>
    <n v="2161.71"/>
    <n v="12609.21"/>
    <x v="392"/>
  </r>
  <r>
    <x v="10"/>
    <x v="4"/>
    <x v="1"/>
    <x v="0"/>
    <n v="489"/>
    <n v="10266.959999999999"/>
    <n v="4153.6400000000003"/>
    <n v="6113.3199999999988"/>
    <x v="393"/>
  </r>
  <r>
    <x v="10"/>
    <x v="15"/>
    <x v="3"/>
    <x v="3"/>
    <n v="196"/>
    <n v="8588.9500000000007"/>
    <n v="2463.67"/>
    <n v="6125.2800000000007"/>
    <x v="394"/>
  </r>
  <r>
    <x v="10"/>
    <x v="15"/>
    <x v="3"/>
    <x v="3"/>
    <n v="239"/>
    <n v="10490.74"/>
    <n v="2400.8200000000002"/>
    <n v="8089.92"/>
    <x v="395"/>
  </r>
  <r>
    <x v="10"/>
    <x v="6"/>
    <x v="2"/>
    <x v="7"/>
    <n v="379"/>
    <n v="19671.84"/>
    <n v="4475.59"/>
    <n v="15196.25"/>
    <x v="396"/>
  </r>
  <r>
    <x v="10"/>
    <x v="4"/>
    <x v="1"/>
    <x v="8"/>
    <n v="728"/>
    <n v="13087.46"/>
    <n v="2452.31"/>
    <n v="10635.15"/>
    <x v="397"/>
  </r>
  <r>
    <x v="10"/>
    <x v="12"/>
    <x v="2"/>
    <x v="3"/>
    <n v="267"/>
    <n v="7981.97"/>
    <n v="1973.28"/>
    <n v="6008.6900000000005"/>
    <x v="398"/>
  </r>
  <r>
    <x v="10"/>
    <x v="12"/>
    <x v="2"/>
    <x v="4"/>
    <n v="511"/>
    <n v="6129.86"/>
    <n v="4984.8900000000003"/>
    <n v="1144.9699999999993"/>
    <x v="399"/>
  </r>
  <r>
    <x v="10"/>
    <x v="7"/>
    <x v="3"/>
    <x v="3"/>
    <n v="397"/>
    <n v="17461.490000000002"/>
    <n v="1292.21"/>
    <n v="16169.280000000002"/>
    <x v="400"/>
  </r>
  <r>
    <x v="10"/>
    <x v="5"/>
    <x v="2"/>
    <x v="1"/>
    <n v="145"/>
    <n v="5065.3999999999996"/>
    <n v="4584.1099999999997"/>
    <n v="481.28999999999996"/>
    <x v="401"/>
  </r>
  <r>
    <x v="10"/>
    <x v="3"/>
    <x v="2"/>
    <x v="2"/>
    <n v="322"/>
    <n v="16725.25"/>
    <n v="2793.28"/>
    <n v="13931.97"/>
    <x v="402"/>
  </r>
  <r>
    <x v="10"/>
    <x v="12"/>
    <x v="2"/>
    <x v="5"/>
    <n v="625"/>
    <n v="9986.56"/>
    <n v="4644.1899999999996"/>
    <n v="5342.37"/>
    <x v="403"/>
  </r>
  <r>
    <x v="10"/>
    <x v="2"/>
    <x v="1"/>
    <x v="7"/>
    <n v="250"/>
    <n v="11711.83"/>
    <n v="3106.33"/>
    <n v="8605.5"/>
    <x v="404"/>
  </r>
  <r>
    <x v="10"/>
    <x v="2"/>
    <x v="1"/>
    <x v="3"/>
    <n v="201"/>
    <n v="5611.8"/>
    <n v="2014.21"/>
    <n v="3597.59"/>
    <x v="405"/>
  </r>
  <r>
    <x v="10"/>
    <x v="4"/>
    <x v="1"/>
    <x v="6"/>
    <n v="571"/>
    <n v="13702.34"/>
    <n v="3187.02"/>
    <n v="10515.32"/>
    <x v="406"/>
  </r>
  <r>
    <x v="10"/>
    <x v="12"/>
    <x v="2"/>
    <x v="4"/>
    <n v="621"/>
    <n v="7449.99"/>
    <n v="2499.3000000000002"/>
    <n v="4950.6899999999996"/>
    <x v="407"/>
  </r>
  <r>
    <x v="10"/>
    <x v="16"/>
    <x v="0"/>
    <x v="8"/>
    <n v="1028"/>
    <n v="18502.53"/>
    <n v="4606.2"/>
    <n v="13896.329999999998"/>
    <x v="408"/>
  </r>
  <r>
    <x v="10"/>
    <x v="3"/>
    <x v="2"/>
    <x v="8"/>
    <n v="297"/>
    <n v="5937.71"/>
    <n v="3663.12"/>
    <n v="2274.59"/>
    <x v="409"/>
  </r>
  <r>
    <x v="10"/>
    <x v="11"/>
    <x v="3"/>
    <x v="0"/>
    <n v="571"/>
    <n v="11972.69"/>
    <n v="1359.15"/>
    <n v="10613.54"/>
    <x v="410"/>
  </r>
  <r>
    <x v="10"/>
    <x v="4"/>
    <x v="1"/>
    <x v="5"/>
    <n v="1132"/>
    <n v="15843.69"/>
    <n v="2825.02"/>
    <n v="13018.67"/>
    <x v="411"/>
  </r>
  <r>
    <x v="11"/>
    <x v="11"/>
    <x v="3"/>
    <x v="5"/>
    <n v="781"/>
    <n v="18722.21"/>
    <n v="2581.6999999999998"/>
    <n v="16140.509999999998"/>
    <x v="412"/>
  </r>
  <r>
    <x v="11"/>
    <x v="7"/>
    <x v="3"/>
    <x v="7"/>
    <n v="156"/>
    <n v="10599.01"/>
    <n v="4054.72"/>
    <n v="6544.2900000000009"/>
    <x v="413"/>
  </r>
  <r>
    <x v="11"/>
    <x v="11"/>
    <x v="3"/>
    <x v="9"/>
    <n v="252"/>
    <n v="7533.96"/>
    <n v="3764.25"/>
    <n v="3769.71"/>
    <x v="414"/>
  </r>
  <r>
    <x v="11"/>
    <x v="15"/>
    <x v="3"/>
    <x v="4"/>
    <n v="528"/>
    <n v="7391.82"/>
    <n v="2818.41"/>
    <n v="4573.41"/>
    <x v="415"/>
  </r>
  <r>
    <x v="11"/>
    <x v="13"/>
    <x v="2"/>
    <x v="7"/>
    <n v="330"/>
    <n v="17134.150000000001"/>
    <n v="4594.92"/>
    <n v="12539.230000000001"/>
    <x v="416"/>
  </r>
  <r>
    <x v="11"/>
    <x v="5"/>
    <x v="2"/>
    <x v="7"/>
    <n v="375"/>
    <n v="19448.57"/>
    <n v="2565.2199999999998"/>
    <n v="16883.349999999999"/>
    <x v="417"/>
  </r>
  <r>
    <x v="11"/>
    <x v="3"/>
    <x v="2"/>
    <x v="6"/>
    <n v="503"/>
    <n v="12068.91"/>
    <n v="3198.72"/>
    <n v="8870.19"/>
    <x v="418"/>
  </r>
  <r>
    <x v="11"/>
    <x v="3"/>
    <x v="2"/>
    <x v="8"/>
    <n v="708"/>
    <n v="14146.06"/>
    <n v="1902.17"/>
    <n v="12243.89"/>
    <x v="419"/>
  </r>
  <r>
    <x v="11"/>
    <x v="4"/>
    <x v="1"/>
    <x v="6"/>
    <n v="240"/>
    <n v="5743.71"/>
    <n v="3655.45"/>
    <n v="2088.2600000000002"/>
    <x v="420"/>
  </r>
  <r>
    <x v="11"/>
    <x v="3"/>
    <x v="2"/>
    <x v="2"/>
    <n v="255"/>
    <n v="13254.64"/>
    <n v="4552.08"/>
    <n v="8702.56"/>
    <x v="421"/>
  </r>
  <r>
    <x v="11"/>
    <x v="4"/>
    <x v="1"/>
    <x v="7"/>
    <n v="239"/>
    <n v="11200.16"/>
    <n v="3632.98"/>
    <n v="7567.18"/>
    <x v="422"/>
  </r>
  <r>
    <x v="11"/>
    <x v="4"/>
    <x v="1"/>
    <x v="8"/>
    <n v="414"/>
    <n v="7450.88"/>
    <n v="3081.86"/>
    <n v="4369.0200000000004"/>
    <x v="423"/>
  </r>
  <r>
    <x v="11"/>
    <x v="9"/>
    <x v="3"/>
    <x v="0"/>
    <n v="336"/>
    <n v="7039.78"/>
    <n v="4905.62"/>
    <n v="2134.16"/>
    <x v="424"/>
  </r>
  <r>
    <x v="11"/>
    <x v="1"/>
    <x v="0"/>
    <x v="8"/>
    <n v="821"/>
    <n v="14772.89"/>
    <n v="3653.92"/>
    <n v="11118.97"/>
    <x v="425"/>
  </r>
  <r>
    <x v="11"/>
    <x v="3"/>
    <x v="2"/>
    <x v="3"/>
    <n v="373"/>
    <n v="11184.98"/>
    <n v="2960.43"/>
    <n v="8224.5499999999993"/>
    <x v="426"/>
  </r>
  <r>
    <x v="11"/>
    <x v="15"/>
    <x v="3"/>
    <x v="0"/>
    <n v="780"/>
    <n v="16369.14"/>
    <n v="3713.55"/>
    <n v="12655.59"/>
    <x v="427"/>
  </r>
  <r>
    <x v="11"/>
    <x v="9"/>
    <x v="3"/>
    <x v="0"/>
    <n v="947"/>
    <n v="19876.669999999998"/>
    <n v="4934.79"/>
    <n v="14941.879999999997"/>
    <x v="428"/>
  </r>
  <r>
    <x v="11"/>
    <x v="9"/>
    <x v="3"/>
    <x v="1"/>
    <n v="470"/>
    <n v="18773.86"/>
    <n v="2673.64"/>
    <n v="16100.220000000001"/>
    <x v="429"/>
  </r>
  <r>
    <x v="11"/>
    <x v="10"/>
    <x v="4"/>
    <x v="7"/>
    <n v="291"/>
    <n v="13080.57"/>
    <n v="3900.84"/>
    <n v="9179.73"/>
    <x v="430"/>
  </r>
  <r>
    <x v="11"/>
    <x v="2"/>
    <x v="1"/>
    <x v="1"/>
    <n v="248"/>
    <n v="7425.75"/>
    <n v="3621.18"/>
    <n v="3804.57"/>
    <x v="431"/>
  </r>
  <r>
    <x v="11"/>
    <x v="7"/>
    <x v="3"/>
    <x v="0"/>
    <n v="658"/>
    <n v="13817.3"/>
    <n v="1959.42"/>
    <n v="11857.88"/>
    <x v="432"/>
  </r>
  <r>
    <x v="11"/>
    <x v="12"/>
    <x v="2"/>
    <x v="6"/>
    <n v="676"/>
    <n v="16211.31"/>
    <n v="2292.46"/>
    <n v="13918.849999999999"/>
    <x v="433"/>
  </r>
  <r>
    <x v="11"/>
    <x v="8"/>
    <x v="4"/>
    <x v="5"/>
    <n v="415"/>
    <n v="6212.64"/>
    <n v="4065.38"/>
    <n v="2147.2600000000002"/>
    <x v="434"/>
  </r>
  <r>
    <x v="11"/>
    <x v="4"/>
    <x v="1"/>
    <x v="9"/>
    <n v="493"/>
    <n v="14761.02"/>
    <n v="2909.48"/>
    <n v="11851.54"/>
    <x v="435"/>
  </r>
  <r>
    <x v="11"/>
    <x v="2"/>
    <x v="1"/>
    <x v="7"/>
    <n v="366"/>
    <n v="17182.22"/>
    <n v="4354.07"/>
    <n v="12828.150000000001"/>
    <x v="436"/>
  </r>
  <r>
    <x v="11"/>
    <x v="15"/>
    <x v="3"/>
    <x v="3"/>
    <n v="281"/>
    <n v="12338.23"/>
    <n v="3051.71"/>
    <n v="9286.52"/>
    <x v="437"/>
  </r>
  <r>
    <x v="11"/>
    <x v="4"/>
    <x v="1"/>
    <x v="8"/>
    <n v="950"/>
    <n v="17088.849999999999"/>
    <n v="3965.35"/>
    <n v="13123.499999999998"/>
    <x v="438"/>
  </r>
  <r>
    <x v="11"/>
    <x v="2"/>
    <x v="1"/>
    <x v="8"/>
    <n v="313"/>
    <n v="5626.28"/>
    <n v="1332.35"/>
    <n v="4293.93"/>
    <x v="439"/>
  </r>
  <r>
    <x v="11"/>
    <x v="15"/>
    <x v="3"/>
    <x v="0"/>
    <n v="666"/>
    <n v="13977.89"/>
    <n v="3976.5"/>
    <n v="10001.39"/>
    <x v="440"/>
  </r>
  <r>
    <x v="11"/>
    <x v="15"/>
    <x v="3"/>
    <x v="9"/>
    <n v="468"/>
    <n v="14010.28"/>
    <n v="2869.13"/>
    <n v="11141.150000000001"/>
    <x v="441"/>
  </r>
  <r>
    <x v="11"/>
    <x v="3"/>
    <x v="2"/>
    <x v="1"/>
    <n v="335"/>
    <n v="11721.65"/>
    <n v="2559.25"/>
    <n v="9162.4"/>
    <x v="442"/>
  </r>
  <r>
    <x v="11"/>
    <x v="2"/>
    <x v="1"/>
    <x v="3"/>
    <n v="583"/>
    <n v="16316.26"/>
    <n v="4641.78"/>
    <n v="11674.48"/>
    <x v="443"/>
  </r>
  <r>
    <x v="11"/>
    <x v="4"/>
    <x v="1"/>
    <x v="3"/>
    <n v="653"/>
    <n v="18274.45"/>
    <n v="1955.97"/>
    <n v="16318.480000000001"/>
    <x v="444"/>
  </r>
  <r>
    <x v="11"/>
    <x v="13"/>
    <x v="2"/>
    <x v="4"/>
    <n v="951"/>
    <n v="11408.16"/>
    <n v="2044.85"/>
    <n v="9363.31"/>
    <x v="445"/>
  </r>
  <r>
    <x v="11"/>
    <x v="12"/>
    <x v="2"/>
    <x v="9"/>
    <n v="430"/>
    <n v="12877.23"/>
    <n v="2855.71"/>
    <n v="10021.52"/>
    <x v="446"/>
  </r>
  <r>
    <x v="11"/>
    <x v="14"/>
    <x v="3"/>
    <x v="9"/>
    <n v="652"/>
    <n v="19533.07"/>
    <n v="2859.99"/>
    <n v="16673.080000000002"/>
    <x v="447"/>
  </r>
  <r>
    <x v="11"/>
    <x v="12"/>
    <x v="2"/>
    <x v="8"/>
    <n v="839"/>
    <n v="16779.59"/>
    <n v="1976.44"/>
    <n v="14803.15"/>
    <x v="448"/>
  </r>
  <r>
    <x v="11"/>
    <x v="5"/>
    <x v="2"/>
    <x v="6"/>
    <n v="290"/>
    <n v="6944.83"/>
    <n v="3297.42"/>
    <n v="3647.41"/>
    <x v="449"/>
  </r>
  <r>
    <x v="11"/>
    <x v="5"/>
    <x v="2"/>
    <x v="5"/>
    <n v="1206"/>
    <n v="19294.54"/>
    <n v="1432.03"/>
    <n v="17862.510000000002"/>
    <x v="450"/>
  </r>
  <r>
    <x v="11"/>
    <x v="3"/>
    <x v="2"/>
    <x v="0"/>
    <n v="623"/>
    <n v="13079.57"/>
    <n v="2913.51"/>
    <n v="10166.06"/>
    <x v="451"/>
  </r>
  <r>
    <x v="11"/>
    <x v="4"/>
    <x v="1"/>
    <x v="9"/>
    <n v="267"/>
    <n v="8002.82"/>
    <n v="1362.45"/>
    <n v="6640.37"/>
    <x v="452"/>
  </r>
  <r>
    <x v="11"/>
    <x v="2"/>
    <x v="1"/>
    <x v="2"/>
    <n v="164"/>
    <n v="6854.32"/>
    <n v="4765.3100000000004"/>
    <n v="2089.0099999999993"/>
    <x v="453"/>
  </r>
  <r>
    <x v="11"/>
    <x v="2"/>
    <x v="1"/>
    <x v="0"/>
    <n v="904"/>
    <n v="18981.38"/>
    <n v="3983.04"/>
    <n v="14998.34"/>
    <x v="454"/>
  </r>
  <r>
    <x v="11"/>
    <x v="8"/>
    <x v="4"/>
    <x v="0"/>
    <n v="434"/>
    <n v="9110.39"/>
    <n v="2663.76"/>
    <n v="6446.6299999999992"/>
    <x v="455"/>
  </r>
  <r>
    <x v="11"/>
    <x v="12"/>
    <x v="2"/>
    <x v="4"/>
    <n v="1036"/>
    <n v="12420.01"/>
    <n v="3590.93"/>
    <n v="8829.08"/>
    <x v="456"/>
  </r>
  <r>
    <x v="11"/>
    <x v="4"/>
    <x v="1"/>
    <x v="3"/>
    <n v="610"/>
    <n v="17056.72"/>
    <n v="4111.1099999999997"/>
    <n v="12945.61"/>
    <x v="457"/>
  </r>
  <r>
    <x v="11"/>
    <x v="2"/>
    <x v="1"/>
    <x v="4"/>
    <n v="2147"/>
    <n v="19315.62"/>
    <n v="1994.94"/>
    <n v="17320.68"/>
    <x v="458"/>
  </r>
  <r>
    <x v="11"/>
    <x v="16"/>
    <x v="0"/>
    <x v="9"/>
    <n v="354"/>
    <n v="10607.92"/>
    <n v="3657.98"/>
    <n v="6949.9400000000005"/>
    <x v="459"/>
  </r>
  <r>
    <x v="11"/>
    <x v="9"/>
    <x v="3"/>
    <x v="8"/>
    <n v="597"/>
    <n v="14917.38"/>
    <n v="2045.11"/>
    <n v="12872.269999999999"/>
    <x v="460"/>
  </r>
  <r>
    <x v="11"/>
    <x v="12"/>
    <x v="2"/>
    <x v="6"/>
    <n v="504"/>
    <n v="12087.07"/>
    <n v="3197.67"/>
    <n v="8889.4"/>
    <x v="461"/>
  </r>
  <r>
    <x v="11"/>
    <x v="10"/>
    <x v="4"/>
    <x v="8"/>
    <n v="506"/>
    <n v="9106.35"/>
    <n v="3337.57"/>
    <n v="5768.7800000000007"/>
    <x v="462"/>
  </r>
  <r>
    <x v="11"/>
    <x v="8"/>
    <x v="4"/>
    <x v="4"/>
    <n v="565"/>
    <n v="6205.42"/>
    <n v="3132.3"/>
    <n v="3073.12"/>
    <x v="463"/>
  </r>
  <r>
    <x v="11"/>
    <x v="4"/>
    <x v="1"/>
    <x v="6"/>
    <n v="568"/>
    <n v="13617.65"/>
    <n v="1993.12"/>
    <n v="11624.529999999999"/>
    <x v="464"/>
  </r>
  <r>
    <x v="11"/>
    <x v="3"/>
    <x v="2"/>
    <x v="3"/>
    <n v="353"/>
    <n v="10573.64"/>
    <n v="3550.63"/>
    <n v="7023.0099999999993"/>
    <x v="465"/>
  </r>
  <r>
    <x v="11"/>
    <x v="13"/>
    <x v="2"/>
    <x v="8"/>
    <n v="494"/>
    <n v="9877.7900000000009"/>
    <n v="1086.48"/>
    <n v="8791.3100000000013"/>
    <x v="466"/>
  </r>
  <r>
    <x v="11"/>
    <x v="4"/>
    <x v="1"/>
    <x v="8"/>
    <n v="1086"/>
    <n v="19542.57"/>
    <n v="3662.76"/>
    <n v="15879.81"/>
    <x v="467"/>
  </r>
  <r>
    <x v="11"/>
    <x v="3"/>
    <x v="2"/>
    <x v="9"/>
    <n v="609"/>
    <n v="18243.45"/>
    <n v="1651.37"/>
    <n v="16592.080000000002"/>
    <x v="468"/>
  </r>
  <r>
    <x v="11"/>
    <x v="6"/>
    <x v="2"/>
    <x v="8"/>
    <n v="281"/>
    <n v="5601.84"/>
    <n v="2189.5100000000002"/>
    <n v="3412.33"/>
    <x v="469"/>
  </r>
  <r>
    <x v="11"/>
    <x v="2"/>
    <x v="1"/>
    <x v="3"/>
    <n v="500"/>
    <n v="13986.02"/>
    <n v="3224.1"/>
    <n v="10761.92"/>
    <x v="470"/>
  </r>
  <r>
    <x v="11"/>
    <x v="4"/>
    <x v="1"/>
    <x v="4"/>
    <n v="1395"/>
    <n v="12550.72"/>
    <n v="4375.3900000000003"/>
    <n v="8175.329999999999"/>
    <x v="471"/>
  </r>
  <r>
    <x v="11"/>
    <x v="11"/>
    <x v="3"/>
    <x v="4"/>
    <n v="380"/>
    <n v="5314.7"/>
    <n v="1783.86"/>
    <n v="3530.84"/>
    <x v="472"/>
  </r>
  <r>
    <x v="11"/>
    <x v="6"/>
    <x v="2"/>
    <x v="3"/>
    <n v="607"/>
    <n v="18200.73"/>
    <n v="1276.01"/>
    <n v="16924.72"/>
    <x v="473"/>
  </r>
  <r>
    <x v="11"/>
    <x v="9"/>
    <x v="3"/>
    <x v="3"/>
    <n v="149"/>
    <n v="6519.5"/>
    <n v="4583.2700000000004"/>
    <n v="1936.2299999999996"/>
    <x v="474"/>
  </r>
  <r>
    <x v="11"/>
    <x v="3"/>
    <x v="2"/>
    <x v="7"/>
    <n v="133"/>
    <n v="6884.61"/>
    <n v="2530.38"/>
    <n v="4354.2299999999996"/>
    <x v="475"/>
  </r>
  <r>
    <x v="11"/>
    <x v="4"/>
    <x v="1"/>
    <x v="5"/>
    <n v="951"/>
    <n v="13304.48"/>
    <n v="1061.99"/>
    <n v="12242.49"/>
    <x v="476"/>
  </r>
  <r>
    <x v="11"/>
    <x v="5"/>
    <x v="2"/>
    <x v="3"/>
    <n v="255"/>
    <n v="7629.21"/>
    <n v="4246.47"/>
    <n v="3382.74"/>
    <x v="477"/>
  </r>
  <r>
    <x v="11"/>
    <x v="4"/>
    <x v="1"/>
    <x v="9"/>
    <n v="493"/>
    <n v="14789.24"/>
    <n v="3276.29"/>
    <n v="11512.95"/>
    <x v="478"/>
  </r>
  <r>
    <x v="11"/>
    <x v="13"/>
    <x v="2"/>
    <x v="1"/>
    <n v="429"/>
    <n v="15012.61"/>
    <n v="3138.53"/>
    <n v="11874.08"/>
    <x v="479"/>
  </r>
  <r>
    <x v="11"/>
    <x v="15"/>
    <x v="3"/>
    <x v="2"/>
    <n v="284"/>
    <n v="18421.61"/>
    <n v="4349.59"/>
    <n v="14072.02"/>
    <x v="480"/>
  </r>
  <r>
    <x v="11"/>
    <x v="3"/>
    <x v="2"/>
    <x v="9"/>
    <n v="536"/>
    <n v="16068.96"/>
    <n v="1887.96"/>
    <n v="14181"/>
    <x v="481"/>
  </r>
  <r>
    <x v="11"/>
    <x v="14"/>
    <x v="3"/>
    <x v="9"/>
    <n v="337"/>
    <n v="10093.530000000001"/>
    <n v="1496.35"/>
    <n v="8597.18"/>
    <x v="482"/>
  </r>
  <r>
    <x v="11"/>
    <x v="11"/>
    <x v="3"/>
    <x v="4"/>
    <n v="1035"/>
    <n v="14482.74"/>
    <n v="2255.94"/>
    <n v="12226.8"/>
    <x v="483"/>
  </r>
  <r>
    <x v="11"/>
    <x v="4"/>
    <x v="1"/>
    <x v="8"/>
    <n v="535"/>
    <n v="9622.33"/>
    <n v="1474.71"/>
    <n v="8147.62"/>
    <x v="484"/>
  </r>
  <r>
    <x v="11"/>
    <x v="8"/>
    <x v="4"/>
    <x v="3"/>
    <n v="521"/>
    <n v="14572.05"/>
    <n v="3839.27"/>
    <n v="10732.779999999999"/>
    <x v="485"/>
  </r>
  <r>
    <x v="11"/>
    <x v="4"/>
    <x v="1"/>
    <x v="2"/>
    <n v="126"/>
    <n v="5278.75"/>
    <n v="1387.86"/>
    <n v="3890.8900000000003"/>
    <x v="486"/>
  </r>
  <r>
    <x v="11"/>
    <x v="1"/>
    <x v="0"/>
    <x v="1"/>
    <n v="590"/>
    <n v="18872.34"/>
    <n v="2005.27"/>
    <n v="16867.07"/>
    <x v="487"/>
  </r>
  <r>
    <x v="11"/>
    <x v="4"/>
    <x v="1"/>
    <x v="0"/>
    <n v="640"/>
    <n v="13425.16"/>
    <n v="3931.05"/>
    <n v="9494.11"/>
    <x v="488"/>
  </r>
  <r>
    <x v="11"/>
    <x v="5"/>
    <x v="2"/>
    <x v="4"/>
    <n v="691"/>
    <n v="8283.4599999999991"/>
    <n v="4427.72"/>
    <n v="3855.7399999999989"/>
    <x v="489"/>
  </r>
  <r>
    <x v="11"/>
    <x v="6"/>
    <x v="2"/>
    <x v="0"/>
    <n v="714"/>
    <n v="14979.44"/>
    <n v="1530.49"/>
    <n v="13448.95"/>
    <x v="490"/>
  </r>
  <r>
    <x v="11"/>
    <x v="2"/>
    <x v="1"/>
    <x v="7"/>
    <n v="424"/>
    <n v="19921.2"/>
    <n v="4542.3100000000004"/>
    <n v="15378.89"/>
    <x v="491"/>
  </r>
  <r>
    <x v="11"/>
    <x v="5"/>
    <x v="2"/>
    <x v="0"/>
    <n v="945"/>
    <n v="19835.740000000002"/>
    <n v="1016.6"/>
    <n v="18819.140000000003"/>
    <x v="492"/>
  </r>
  <r>
    <x v="11"/>
    <x v="2"/>
    <x v="1"/>
    <x v="1"/>
    <n v="198"/>
    <n v="5919"/>
    <n v="2257.09"/>
    <n v="3661.91"/>
    <x v="493"/>
  </r>
  <r>
    <x v="11"/>
    <x v="4"/>
    <x v="1"/>
    <x v="0"/>
    <n v="555"/>
    <n v="11640.04"/>
    <n v="1070.25"/>
    <n v="10569.79"/>
    <x v="494"/>
  </r>
  <r>
    <x v="11"/>
    <x v="11"/>
    <x v="3"/>
    <x v="3"/>
    <n v="374"/>
    <n v="16441.46"/>
    <n v="1393.8"/>
    <n v="15047.66"/>
    <x v="495"/>
  </r>
  <r>
    <x v="11"/>
    <x v="5"/>
    <x v="2"/>
    <x v="7"/>
    <n v="125"/>
    <n v="6467.83"/>
    <n v="2385.1999999999998"/>
    <n v="4082.63"/>
    <x v="496"/>
  </r>
  <r>
    <x v="11"/>
    <x v="0"/>
    <x v="0"/>
    <x v="8"/>
    <n v="1102"/>
    <n v="19832.59"/>
    <n v="1743.53"/>
    <n v="18089.060000000001"/>
    <x v="497"/>
  </r>
  <r>
    <x v="11"/>
    <x v="0"/>
    <x v="0"/>
    <x v="7"/>
    <n v="190"/>
    <n v="7405.52"/>
    <n v="2754.78"/>
    <n v="4650.74"/>
    <x v="498"/>
  </r>
  <r>
    <x v="11"/>
    <x v="6"/>
    <x v="2"/>
    <x v="3"/>
    <n v="571"/>
    <n v="17126.46"/>
    <n v="4572.04"/>
    <n v="12554.419999999998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OF STORE" colHeaderCaption="MONTH">
  <location ref="O10:AB17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dataField="1" numFmtId="8" showAll="0"/>
    <pivotField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30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ORE NAME" colHeaderCaption="MONTH">
  <location ref="O127:AB146" firstHeaderRow="1" firstDataRow="2" firstDataCol="1"/>
  <pivotFields count="8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numFmtId="8" showAll="0"/>
    <pivotField numFmtId="8" showAll="0"/>
    <pivotField dataField="1" numFmtId="8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ross Profit" fld="7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3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REVENUE BY PRODUCT" colHeaderCaption="MONTH">
  <location ref="O169:S181" firstHeaderRow="1" firstDataRow="2" firstDataCol="1"/>
  <pivotFields count="8">
    <pivotField axis="axisCol" numFmtId="17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1">
        <item x="2"/>
        <item x="8"/>
        <item x="3"/>
        <item x="1"/>
        <item x="6"/>
        <item x="0"/>
        <item x="7"/>
        <item x="4"/>
        <item x="5"/>
        <item x="9"/>
        <item t="default"/>
      </items>
    </pivotField>
    <pivotField showAll="0"/>
    <pivotField dataField="1" numFmtId="8" showAll="0"/>
    <pivotField numFmtId="8" showAll="0"/>
    <pivotField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5" baseField="0" baseItem="0" numFmtId="4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E3A12-9240-494D-BA50-DB9DADD7789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O190:Q201" firstHeaderRow="0" firstDataRow="1" firstDataCol="1"/>
  <pivotFields count="10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dataField="1" numFmtId="8" showAll="0"/>
    <pivotField dataField="1" numFmtId="8" showAll="0"/>
    <pivotField numFmtId="8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st of Sales" fld="6" baseField="0" baseItem="0"/>
  </dataFields>
  <formats count="2">
    <format dxfId="12">
      <pivotArea collapsedLevelsAreSubtotals="1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 colHeaderCaption="MONTH">
  <location ref="O45:AB57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dataField="1" numFmtId="8" showAll="0"/>
    <pivotField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 numFmtId="4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1611B-D427-473B-ADCA-84B00726117D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O240:U255" firstHeaderRow="1" firstDataRow="3" firstDataCol="1"/>
  <pivotFields count="10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8">
        <item h="1" x="15"/>
        <item h="1" x="10"/>
        <item h="1" x="0"/>
        <item h="1" x="9"/>
        <item h="1" x="8"/>
        <item h="1" x="16"/>
        <item h="1" x="14"/>
        <item h="1" x="7"/>
        <item h="1" x="6"/>
        <item h="1" x="13"/>
        <item x="5"/>
        <item h="1" x="3"/>
        <item x="2"/>
        <item h="1" x="1"/>
        <item h="1" x="11"/>
        <item h="1" x="12"/>
        <item h="1" x="4"/>
        <item t="default"/>
      </items>
    </pivotField>
    <pivotField showAll="0"/>
    <pivotField showAll="0"/>
    <pivotField showAll="0"/>
    <pivotField dataField="1" numFmtId="8" showAll="0"/>
    <pivotField dataField="1" numFmtId="8" showAll="0"/>
    <pivotField numFmtId="8" showAll="0"/>
    <pivotField numFmtId="2" showAll="0">
      <items count="501">
        <item x="401"/>
        <item x="369"/>
        <item x="314"/>
        <item x="399"/>
        <item x="309"/>
        <item x="211"/>
        <item x="2"/>
        <item x="219"/>
        <item x="474"/>
        <item x="424"/>
        <item x="453"/>
        <item x="328"/>
        <item x="157"/>
        <item x="222"/>
        <item x="434"/>
        <item x="156"/>
        <item x="237"/>
        <item x="155"/>
        <item x="420"/>
        <item x="104"/>
        <item x="164"/>
        <item x="82"/>
        <item x="409"/>
        <item x="239"/>
        <item x="278"/>
        <item x="296"/>
        <item x="285"/>
        <item x="41"/>
        <item x="126"/>
        <item x="179"/>
        <item x="226"/>
        <item x="105"/>
        <item x="279"/>
        <item x="271"/>
        <item x="305"/>
        <item x="98"/>
        <item x="32"/>
        <item x="477"/>
        <item x="114"/>
        <item x="49"/>
        <item x="163"/>
        <item x="122"/>
        <item x="203"/>
        <item x="136"/>
        <item x="63"/>
        <item x="103"/>
        <item x="334"/>
        <item x="170"/>
        <item x="489"/>
        <item x="347"/>
        <item x="228"/>
        <item x="175"/>
        <item x="244"/>
        <item x="128"/>
        <item x="253"/>
        <item x="71"/>
        <item x="300"/>
        <item x="81"/>
        <item x="463"/>
        <item x="383"/>
        <item x="414"/>
        <item x="382"/>
        <item x="378"/>
        <item x="55"/>
        <item x="50"/>
        <item x="431"/>
        <item x="168"/>
        <item x="233"/>
        <item x="342"/>
        <item x="295"/>
        <item x="26"/>
        <item x="303"/>
        <item x="12"/>
        <item x="449"/>
        <item x="167"/>
        <item x="106"/>
        <item x="403"/>
        <item x="108"/>
        <item x="362"/>
        <item x="5"/>
        <item x="198"/>
        <item x="59"/>
        <item x="145"/>
        <item x="158"/>
        <item x="69"/>
        <item x="29"/>
        <item x="118"/>
        <item x="337"/>
        <item x="65"/>
        <item x="9"/>
        <item x="123"/>
        <item x="218"/>
        <item x="73"/>
        <item x="280"/>
        <item x="423"/>
        <item x="370"/>
        <item x="8"/>
        <item x="273"/>
        <item x="282"/>
        <item x="252"/>
        <item x="45"/>
        <item x="393"/>
        <item x="236"/>
        <item x="231"/>
        <item x="102"/>
        <item x="267"/>
        <item x="220"/>
        <item x="358"/>
        <item x="344"/>
        <item x="469"/>
        <item x="52"/>
        <item x="3"/>
        <item x="413"/>
        <item x="346"/>
        <item x="493"/>
        <item x="415"/>
        <item x="363"/>
        <item x="120"/>
        <item x="498"/>
        <item x="210"/>
        <item x="214"/>
        <item x="178"/>
        <item x="496"/>
        <item x="475"/>
        <item x="235"/>
        <item x="462"/>
        <item x="263"/>
        <item x="19"/>
        <item x="277"/>
        <item x="125"/>
        <item x="215"/>
        <item x="405"/>
        <item x="135"/>
        <item x="230"/>
        <item x="248"/>
        <item x="225"/>
        <item x="34"/>
        <item x="355"/>
        <item x="471"/>
        <item x="459"/>
        <item x="51"/>
        <item x="421"/>
        <item x="54"/>
        <item x="91"/>
        <item x="227"/>
        <item x="465"/>
        <item x="472"/>
        <item x="407"/>
        <item x="119"/>
        <item x="332"/>
        <item x="294"/>
        <item x="351"/>
        <item x="31"/>
        <item x="113"/>
        <item x="281"/>
        <item x="276"/>
        <item x="387"/>
        <item x="121"/>
        <item x="83"/>
        <item x="422"/>
        <item x="141"/>
        <item x="286"/>
        <item x="93"/>
        <item x="288"/>
        <item x="76"/>
        <item x="250"/>
        <item x="133"/>
        <item x="366"/>
        <item x="195"/>
        <item x="129"/>
        <item x="256"/>
        <item x="25"/>
        <item x="221"/>
        <item x="251"/>
        <item x="336"/>
        <item x="323"/>
        <item x="318"/>
        <item x="172"/>
        <item x="325"/>
        <item x="142"/>
        <item x="430"/>
        <item x="196"/>
        <item x="117"/>
        <item x="380"/>
        <item x="134"/>
        <item x="23"/>
        <item x="488"/>
        <item x="268"/>
        <item x="455"/>
        <item x="343"/>
        <item x="24"/>
        <item x="315"/>
        <item x="456"/>
        <item x="183"/>
        <item x="372"/>
        <item x="394"/>
        <item x="190"/>
        <item x="379"/>
        <item x="310"/>
        <item x="443"/>
        <item x="440"/>
        <item x="72"/>
        <item x="48"/>
        <item x="257"/>
        <item x="287"/>
        <item x="38"/>
        <item x="205"/>
        <item x="390"/>
        <item x="186"/>
        <item x="39"/>
        <item x="130"/>
        <item x="147"/>
        <item x="313"/>
        <item x="416"/>
        <item x="90"/>
        <item x="30"/>
        <item x="499"/>
        <item x="404"/>
        <item x="418"/>
        <item x="426"/>
        <item x="461"/>
        <item x="485"/>
        <item x="486"/>
        <item x="14"/>
        <item x="377"/>
        <item x="327"/>
        <item x="367"/>
        <item x="173"/>
        <item x="243"/>
        <item x="375"/>
        <item x="42"/>
        <item x="62"/>
        <item x="159"/>
        <item x="10"/>
        <item x="187"/>
        <item x="321"/>
        <item x="436"/>
        <item x="293"/>
        <item x="260"/>
        <item x="165"/>
        <item x="373"/>
        <item x="408"/>
        <item x="371"/>
        <item x="306"/>
        <item x="428"/>
        <item x="425"/>
        <item x="437"/>
        <item x="398"/>
        <item x="359"/>
        <item x="92"/>
        <item x="66"/>
        <item x="124"/>
        <item x="194"/>
        <item x="20"/>
        <item x="207"/>
        <item x="67"/>
        <item x="457"/>
        <item x="11"/>
        <item x="0"/>
        <item x="17"/>
        <item x="100"/>
        <item x="238"/>
        <item x="162"/>
        <item x="223"/>
        <item x="240"/>
        <item x="439"/>
        <item x="480"/>
        <item x="15"/>
        <item x="360"/>
        <item x="171"/>
        <item x="406"/>
        <item x="298"/>
        <item x="438"/>
        <item x="247"/>
        <item x="292"/>
        <item x="470"/>
        <item x="264"/>
        <item x="89"/>
        <item x="395"/>
        <item x="491"/>
        <item x="201"/>
        <item x="396"/>
        <item x="427"/>
        <item x="270"/>
        <item x="299"/>
        <item x="148"/>
        <item x="35"/>
        <item x="451"/>
        <item x="127"/>
        <item x="197"/>
        <item x="446"/>
        <item x="478"/>
        <item x="16"/>
        <item x="442"/>
        <item x="304"/>
        <item x="246"/>
        <item x="46"/>
        <item x="326"/>
        <item x="454"/>
        <item x="289"/>
        <item x="234"/>
        <item x="479"/>
        <item x="216"/>
        <item x="140"/>
        <item x="77"/>
        <item x="99"/>
        <item x="441"/>
        <item x="308"/>
        <item x="191"/>
        <item x="58"/>
        <item x="37"/>
        <item x="181"/>
        <item x="245"/>
        <item x="249"/>
        <item x="435"/>
        <item x="254"/>
        <item x="88"/>
        <item x="47"/>
        <item x="364"/>
        <item x="74"/>
        <item x="177"/>
        <item x="151"/>
        <item x="324"/>
        <item x="85"/>
        <item x="340"/>
        <item x="317"/>
        <item x="154"/>
        <item x="467"/>
        <item x="397"/>
        <item x="232"/>
        <item x="241"/>
        <item x="338"/>
        <item x="61"/>
        <item x="301"/>
        <item x="27"/>
        <item x="6"/>
        <item x="33"/>
        <item x="116"/>
        <item x="139"/>
        <item x="109"/>
        <item x="445"/>
        <item x="411"/>
        <item x="391"/>
        <item x="209"/>
        <item x="316"/>
        <item x="86"/>
        <item x="182"/>
        <item x="361"/>
        <item x="331"/>
        <item x="452"/>
        <item x="275"/>
        <item x="386"/>
        <item x="402"/>
        <item x="345"/>
        <item x="96"/>
        <item x="322"/>
        <item x="302"/>
        <item x="22"/>
        <item x="115"/>
        <item x="229"/>
        <item x="312"/>
        <item x="269"/>
        <item x="180"/>
        <item x="266"/>
        <item x="94"/>
        <item x="365"/>
        <item x="189"/>
        <item x="78"/>
        <item x="483"/>
        <item x="213"/>
        <item x="484"/>
        <item x="56"/>
        <item x="242"/>
        <item x="204"/>
        <item x="482"/>
        <item x="262"/>
        <item x="381"/>
        <item x="84"/>
        <item x="80"/>
        <item x="291"/>
        <item x="447"/>
        <item x="388"/>
        <item x="464"/>
        <item x="319"/>
        <item x="392"/>
        <item x="97"/>
        <item x="184"/>
        <item x="161"/>
        <item x="389"/>
        <item x="429"/>
        <item x="432"/>
        <item x="433"/>
        <item x="43"/>
        <item x="107"/>
        <item x="307"/>
        <item x="329"/>
        <item x="349"/>
        <item x="352"/>
        <item x="412"/>
        <item x="176"/>
        <item x="460"/>
        <item x="110"/>
        <item x="265"/>
        <item x="152"/>
        <item x="419"/>
        <item x="53"/>
        <item x="28"/>
        <item x="348"/>
        <item x="255"/>
        <item x="417"/>
        <item x="192"/>
        <item x="64"/>
        <item x="166"/>
        <item x="95"/>
        <item x="44"/>
        <item x="137"/>
        <item x="169"/>
        <item x="36"/>
        <item x="132"/>
        <item x="40"/>
        <item x="188"/>
        <item x="274"/>
        <item x="320"/>
        <item x="374"/>
        <item x="7"/>
        <item x="354"/>
        <item x="258"/>
        <item x="199"/>
        <item x="60"/>
        <item x="448"/>
        <item x="481"/>
        <item x="410"/>
        <item x="87"/>
        <item x="376"/>
        <item x="57"/>
        <item x="18"/>
        <item x="208"/>
        <item x="185"/>
        <item x="466"/>
        <item x="368"/>
        <item x="330"/>
        <item x="444"/>
        <item x="13"/>
        <item x="150"/>
        <item x="144"/>
        <item x="487"/>
        <item x="149"/>
        <item x="174"/>
        <item x="356"/>
        <item x="21"/>
        <item x="75"/>
        <item x="458"/>
        <item x="272"/>
        <item x="490"/>
        <item x="290"/>
        <item x="335"/>
        <item x="212"/>
        <item x="311"/>
        <item x="143"/>
        <item x="384"/>
        <item x="79"/>
        <item x="68"/>
        <item x="111"/>
        <item x="494"/>
        <item x="468"/>
        <item x="206"/>
        <item x="350"/>
        <item x="497"/>
        <item x="333"/>
        <item x="341"/>
        <item x="495"/>
        <item x="146"/>
        <item x="353"/>
        <item x="224"/>
        <item x="357"/>
        <item x="476"/>
        <item x="297"/>
        <item x="283"/>
        <item x="261"/>
        <item x="450"/>
        <item x="339"/>
        <item x="400"/>
        <item x="193"/>
        <item x="385"/>
        <item x="202"/>
        <item x="1"/>
        <item x="473"/>
        <item x="138"/>
        <item x="153"/>
        <item x="259"/>
        <item x="101"/>
        <item x="4"/>
        <item x="112"/>
        <item x="200"/>
        <item x="160"/>
        <item x="131"/>
        <item x="284"/>
        <item x="70"/>
        <item x="217"/>
        <item x="49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6">
    <i>
      <x v="10"/>
      <x/>
    </i>
    <i r="1" i="1">
      <x v="1"/>
    </i>
    <i>
      <x v="12"/>
      <x/>
    </i>
    <i r="1" i="1">
      <x v="1"/>
    </i>
    <i t="grand">
      <x/>
    </i>
    <i t="grand" i="1">
      <x/>
    </i>
  </colItems>
  <dataFields count="2">
    <dataField name="Sum of Revenue" fld="5" baseField="9" baseItem="1"/>
    <dataField name="Sum of Cost of Sales" fld="6" baseField="0" baseItem="0"/>
  </dataFields>
  <formats count="3">
    <format dxfId="16">
      <pivotArea field="1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5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10"/>
          </reference>
        </references>
      </pivotArea>
    </format>
    <format dxfId="14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62A24-FFC7-4568-9CB9-EC512F36724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TYPE OF STORE">
  <location ref="O260:U274" firstHeaderRow="1" firstDataRow="2" firstDataCol="1"/>
  <pivotFields count="10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dataField="1" numFmtId="8" showAll="0"/>
    <pivotField numFmtId="8" showAll="0"/>
    <pivotField numFmtId="8" showAll="0"/>
    <pivotField numFmtId="2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5" baseField="0" baseItem="0" numFmtId="43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2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OF STORE" colHeaderCaption="MONTH">
  <location ref="O115:AB122" firstHeaderRow="1" firstDataRow="2" firstDataCol="1"/>
  <pivotFields count="8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numFmtId="8" showAll="0"/>
    <pivotField numFmtId="8" showAll="0"/>
    <pivotField dataField="1"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ross Profit" fld="7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ORE NAME" colHeaderCaption="MONTH">
  <location ref="O74:AB93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numFmtId="8" showAll="0"/>
    <pivotField dataField="1" numFmtId="8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st of Sales" fld="6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A59CE-5B73-4703-8C4D-C4D8580FAF3A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 of Store">
  <location ref="O230:P236" firstHeaderRow="1" firstDataRow="1" firstDataCol="1"/>
  <pivotFields count="10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 Profit" fld="7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A9543-5E30-4DA1-9459-74973E986F2F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">
  <location ref="O205:Q223" firstHeaderRow="0" firstDataRow="1" firstDataCol="1"/>
  <pivotFields count="10"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dataField="1" numFmtId="8" showAll="0"/>
    <pivotField dataField="1" numFmtId="8" showAll="0"/>
    <pivotField numFmtId="8"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st of Sales" fld="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ORE NAME" colHeaderCaption="MONTH">
  <location ref="O21:AB40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8">
        <item x="15"/>
        <item x="10"/>
        <item x="0"/>
        <item x="9"/>
        <item x="8"/>
        <item x="16"/>
        <item x="14"/>
        <item x="7"/>
        <item x="6"/>
        <item x="13"/>
        <item x="5"/>
        <item x="3"/>
        <item x="2"/>
        <item x="1"/>
        <item x="11"/>
        <item x="12"/>
        <item x="4"/>
        <item t="default"/>
      </items>
    </pivotField>
    <pivotField showAll="0"/>
    <pivotField showAll="0"/>
    <pivotField showAll="0"/>
    <pivotField dataField="1" numFmtId="8" showAll="0"/>
    <pivotField numFmtId="8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5" baseField="0" baseItem="0" numFmtId="4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2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OF STORE" colHeaderCaption="MONTH">
  <location ref="O62:AB69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numFmtId="8" showAll="0"/>
    <pivotField dataField="1"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st of Sales" fld="6" baseField="0" baseItem="0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3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 colHeaderCaption="MONTH">
  <location ref="O151:AB163" firstHeaderRow="1" firstDataRow="2" firstDataCol="1"/>
  <pivotFields count="8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numFmtId="8" showAll="0"/>
    <pivotField numFmtId="8" showAll="0"/>
    <pivotField dataField="1"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ross Profit" fld="7" baseField="0" baseItem="0" numFmtId="4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2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 colHeaderCaption="MONTH">
  <location ref="O98:AB110" firstHeaderRow="1" firstDataRow="2" firstDataCol="1"/>
  <pivotFields count="7">
    <pivotField axis="axisCol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4"/>
        <item x="0"/>
        <item x="3"/>
        <item x="2"/>
        <item x="7"/>
        <item x="5"/>
        <item x="1"/>
        <item x="8"/>
        <item x="6"/>
        <item x="9"/>
        <item t="default"/>
      </items>
    </pivotField>
    <pivotField showAll="0"/>
    <pivotField numFmtId="8" showAll="0"/>
    <pivotField dataField="1" numFmtId="8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st of Sales" fld="6" baseField="0" baseItem="0" numFmtId="4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1"/>
  <sheetViews>
    <sheetView workbookViewId="0"/>
  </sheetViews>
  <sheetFormatPr defaultColWidth="11" defaultRowHeight="15.5" x14ac:dyDescent="0.35"/>
  <cols>
    <col min="1" max="1" width="10.5" bestFit="1" customWidth="1"/>
    <col min="2" max="2" width="18.58203125" bestFit="1" customWidth="1"/>
    <col min="3" max="3" width="15.58203125" bestFit="1" customWidth="1"/>
    <col min="4" max="4" width="32.83203125" customWidth="1"/>
    <col min="5" max="5" width="12.83203125" customWidth="1"/>
    <col min="7" max="7" width="12.8320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x14ac:dyDescent="0.35">
      <c r="A2" s="2">
        <v>44227</v>
      </c>
      <c r="B2" t="s">
        <v>38</v>
      </c>
      <c r="C2" t="s">
        <v>15</v>
      </c>
      <c r="D2" t="s">
        <v>9</v>
      </c>
      <c r="E2">
        <v>919</v>
      </c>
      <c r="F2" s="3">
        <v>19296.669999999998</v>
      </c>
      <c r="G2" s="3">
        <v>4636.4799999999996</v>
      </c>
    </row>
    <row r="3" spans="1:9" x14ac:dyDescent="0.35">
      <c r="A3" s="2">
        <v>44227</v>
      </c>
      <c r="B3" t="s">
        <v>14</v>
      </c>
      <c r="C3" t="s">
        <v>15</v>
      </c>
      <c r="D3" t="s">
        <v>9</v>
      </c>
      <c r="E3">
        <v>780</v>
      </c>
      <c r="F3" s="3">
        <v>16361.59</v>
      </c>
      <c r="G3" s="3">
        <v>1153.6300000000001</v>
      </c>
    </row>
    <row r="4" spans="1:9" x14ac:dyDescent="0.35">
      <c r="A4" s="2">
        <v>44227</v>
      </c>
      <c r="B4" t="s">
        <v>22</v>
      </c>
      <c r="C4" t="s">
        <v>23</v>
      </c>
      <c r="D4" t="s">
        <v>26</v>
      </c>
      <c r="E4">
        <v>217</v>
      </c>
      <c r="F4" s="3">
        <v>6484.99</v>
      </c>
      <c r="G4" s="3">
        <v>4687.1499999999996</v>
      </c>
    </row>
    <row r="5" spans="1:9" x14ac:dyDescent="0.35">
      <c r="A5" s="2">
        <v>44227</v>
      </c>
      <c r="B5" t="s">
        <v>22</v>
      </c>
      <c r="C5" t="s">
        <v>23</v>
      </c>
      <c r="D5" t="s">
        <v>36</v>
      </c>
      <c r="E5">
        <v>304</v>
      </c>
      <c r="F5" s="3">
        <v>12737.73</v>
      </c>
      <c r="G5" s="3">
        <v>4909.79</v>
      </c>
    </row>
    <row r="6" spans="1:9" x14ac:dyDescent="0.35">
      <c r="A6" s="2">
        <v>44227</v>
      </c>
      <c r="B6" t="s">
        <v>22</v>
      </c>
      <c r="C6" t="s">
        <v>23</v>
      </c>
      <c r="D6" t="s">
        <v>36</v>
      </c>
      <c r="E6">
        <v>471</v>
      </c>
      <c r="F6" s="3">
        <v>19776.7</v>
      </c>
      <c r="G6" s="3">
        <v>1244.49</v>
      </c>
    </row>
    <row r="7" spans="1:9" x14ac:dyDescent="0.35">
      <c r="A7" s="2">
        <v>44227</v>
      </c>
      <c r="B7" t="s">
        <v>7</v>
      </c>
      <c r="C7" t="s">
        <v>8</v>
      </c>
      <c r="D7" t="s">
        <v>36</v>
      </c>
      <c r="E7">
        <v>134</v>
      </c>
      <c r="F7" s="3">
        <v>6949.52</v>
      </c>
      <c r="G7" s="3">
        <v>3145.68</v>
      </c>
    </row>
    <row r="8" spans="1:9" x14ac:dyDescent="0.35">
      <c r="A8" s="2">
        <v>44227</v>
      </c>
      <c r="B8" t="s">
        <v>24</v>
      </c>
      <c r="C8" t="s">
        <v>23</v>
      </c>
      <c r="D8" s="4" t="s">
        <v>17</v>
      </c>
      <c r="E8">
        <v>591</v>
      </c>
      <c r="F8" s="3">
        <v>16533.330000000002</v>
      </c>
      <c r="G8" s="3">
        <v>3033.43</v>
      </c>
    </row>
    <row r="9" spans="1:9" x14ac:dyDescent="0.35">
      <c r="A9" s="2">
        <v>44227</v>
      </c>
      <c r="B9" t="s">
        <v>24</v>
      </c>
      <c r="C9" t="s">
        <v>23</v>
      </c>
      <c r="D9" t="s">
        <v>27</v>
      </c>
      <c r="E9">
        <v>2208</v>
      </c>
      <c r="F9" s="3">
        <v>19869.03</v>
      </c>
      <c r="G9" s="3">
        <v>2413.9699999999998</v>
      </c>
    </row>
    <row r="10" spans="1:9" x14ac:dyDescent="0.35">
      <c r="A10" s="2">
        <v>44227</v>
      </c>
      <c r="B10" t="s">
        <v>18</v>
      </c>
      <c r="C10" t="s">
        <v>8</v>
      </c>
      <c r="D10" t="s">
        <v>21</v>
      </c>
      <c r="E10">
        <v>416</v>
      </c>
      <c r="F10" s="3">
        <v>6642.07</v>
      </c>
      <c r="G10" s="3">
        <v>2734.56</v>
      </c>
    </row>
    <row r="11" spans="1:9" x14ac:dyDescent="0.35">
      <c r="A11" s="2">
        <v>44227</v>
      </c>
      <c r="B11" t="s">
        <v>25</v>
      </c>
      <c r="C11" t="s">
        <v>8</v>
      </c>
      <c r="D11" t="s">
        <v>12</v>
      </c>
      <c r="E11">
        <v>448</v>
      </c>
      <c r="F11" s="3">
        <v>10751.21</v>
      </c>
      <c r="G11" s="3">
        <v>4645.09</v>
      </c>
    </row>
    <row r="12" spans="1:9" x14ac:dyDescent="0.35">
      <c r="A12" s="2">
        <v>44227</v>
      </c>
      <c r="B12" t="s">
        <v>24</v>
      </c>
      <c r="C12" t="s">
        <v>23</v>
      </c>
      <c r="D12" t="s">
        <v>21</v>
      </c>
      <c r="E12">
        <v>1184</v>
      </c>
      <c r="F12" s="3">
        <v>16574.669999999998</v>
      </c>
      <c r="G12" s="3">
        <v>4233.01</v>
      </c>
      <c r="H12" s="3"/>
      <c r="I12" s="5"/>
    </row>
    <row r="13" spans="1:9" x14ac:dyDescent="0.35">
      <c r="A13" s="2">
        <v>44227</v>
      </c>
      <c r="B13" t="s">
        <v>18</v>
      </c>
      <c r="C13" t="s">
        <v>8</v>
      </c>
      <c r="D13" s="4" t="s">
        <v>32</v>
      </c>
      <c r="E13">
        <v>294</v>
      </c>
      <c r="F13" s="3">
        <v>15238.47</v>
      </c>
      <c r="G13" s="3">
        <v>3662.63</v>
      </c>
    </row>
    <row r="14" spans="1:9" x14ac:dyDescent="0.35">
      <c r="A14" s="2">
        <v>44227</v>
      </c>
      <c r="B14" t="s">
        <v>25</v>
      </c>
      <c r="C14" t="s">
        <v>8</v>
      </c>
      <c r="D14" s="4" t="s">
        <v>17</v>
      </c>
      <c r="E14">
        <v>253</v>
      </c>
      <c r="F14" s="3">
        <v>7582.63</v>
      </c>
      <c r="G14" s="3">
        <v>3602.8</v>
      </c>
    </row>
    <row r="15" spans="1:9" x14ac:dyDescent="0.35">
      <c r="A15" s="2">
        <v>44227</v>
      </c>
      <c r="B15" t="s">
        <v>7</v>
      </c>
      <c r="C15" t="s">
        <v>8</v>
      </c>
      <c r="D15" s="4" t="s">
        <v>32</v>
      </c>
      <c r="E15">
        <v>272</v>
      </c>
      <c r="F15" s="3">
        <v>14126.77</v>
      </c>
      <c r="G15" s="3">
        <v>1512.01</v>
      </c>
    </row>
    <row r="16" spans="1:9" x14ac:dyDescent="0.35">
      <c r="A16" s="2">
        <v>44227</v>
      </c>
      <c r="B16" t="s">
        <v>25</v>
      </c>
      <c r="C16" t="s">
        <v>8</v>
      </c>
      <c r="D16" t="s">
        <v>19</v>
      </c>
      <c r="E16">
        <v>921</v>
      </c>
      <c r="F16" s="3">
        <v>18402.580000000002</v>
      </c>
      <c r="G16" s="3">
        <v>4836.32</v>
      </c>
    </row>
    <row r="17" spans="1:9" x14ac:dyDescent="0.35">
      <c r="A17" s="2">
        <v>44227</v>
      </c>
      <c r="B17" t="s">
        <v>7</v>
      </c>
      <c r="C17" t="s">
        <v>8</v>
      </c>
      <c r="D17" s="4" t="s">
        <v>17</v>
      </c>
      <c r="E17">
        <v>623</v>
      </c>
      <c r="F17" s="3">
        <v>18685.04</v>
      </c>
      <c r="G17" s="3">
        <v>4388.7299999999996</v>
      </c>
    </row>
    <row r="18" spans="1:9" x14ac:dyDescent="0.35">
      <c r="A18" s="2">
        <v>44227</v>
      </c>
      <c r="B18" t="s">
        <v>24</v>
      </c>
      <c r="C18" t="s">
        <v>23</v>
      </c>
      <c r="D18" t="s">
        <v>12</v>
      </c>
      <c r="E18">
        <v>804</v>
      </c>
      <c r="F18" s="3">
        <v>19278.36</v>
      </c>
      <c r="G18" s="3">
        <v>4224.6000000000004</v>
      </c>
    </row>
    <row r="19" spans="1:9" x14ac:dyDescent="0.35">
      <c r="A19" s="2">
        <v>44227</v>
      </c>
      <c r="B19" t="s">
        <v>34</v>
      </c>
      <c r="C19" t="s">
        <v>11</v>
      </c>
      <c r="D19" s="4" t="s">
        <v>32</v>
      </c>
      <c r="E19">
        <v>226</v>
      </c>
      <c r="F19" s="3">
        <v>15344.49</v>
      </c>
      <c r="G19" s="3">
        <v>3683.45</v>
      </c>
    </row>
    <row r="20" spans="1:9" x14ac:dyDescent="0.35">
      <c r="A20" s="2">
        <v>44227</v>
      </c>
      <c r="B20" t="s">
        <v>35</v>
      </c>
      <c r="C20" t="s">
        <v>29</v>
      </c>
      <c r="D20" t="s">
        <v>9</v>
      </c>
      <c r="E20">
        <v>855</v>
      </c>
      <c r="F20" s="3">
        <v>17952.45</v>
      </c>
      <c r="G20" s="3">
        <v>1998.43</v>
      </c>
    </row>
    <row r="21" spans="1:9" x14ac:dyDescent="0.35">
      <c r="A21" s="2">
        <v>44227</v>
      </c>
      <c r="B21" t="s">
        <v>7</v>
      </c>
      <c r="C21" t="s">
        <v>8</v>
      </c>
      <c r="D21" s="4" t="s">
        <v>17</v>
      </c>
      <c r="E21">
        <v>185</v>
      </c>
      <c r="F21" s="3">
        <v>5548.21</v>
      </c>
      <c r="G21" s="3">
        <v>2024.77</v>
      </c>
    </row>
    <row r="22" spans="1:9" x14ac:dyDescent="0.35">
      <c r="A22" s="2">
        <v>44227</v>
      </c>
      <c r="B22" t="s">
        <v>24</v>
      </c>
      <c r="C22" t="s">
        <v>23</v>
      </c>
      <c r="D22" t="s">
        <v>12</v>
      </c>
      <c r="E22">
        <v>444</v>
      </c>
      <c r="F22" s="3">
        <v>10638.76</v>
      </c>
      <c r="G22" s="3">
        <v>2599.8200000000002</v>
      </c>
    </row>
    <row r="23" spans="1:9" x14ac:dyDescent="0.35">
      <c r="A23" s="2">
        <v>44227</v>
      </c>
      <c r="B23" t="s">
        <v>18</v>
      </c>
      <c r="C23" t="s">
        <v>8</v>
      </c>
      <c r="D23" t="s">
        <v>27</v>
      </c>
      <c r="E23">
        <v>1598</v>
      </c>
      <c r="F23" s="3">
        <v>19171.89</v>
      </c>
      <c r="G23" s="3">
        <v>1988.75</v>
      </c>
    </row>
    <row r="24" spans="1:9" x14ac:dyDescent="0.35">
      <c r="A24" s="2">
        <v>44227</v>
      </c>
      <c r="B24" t="s">
        <v>7</v>
      </c>
      <c r="C24" t="s">
        <v>8</v>
      </c>
      <c r="D24" t="s">
        <v>21</v>
      </c>
      <c r="E24">
        <v>1095</v>
      </c>
      <c r="F24" s="3">
        <v>17507.78</v>
      </c>
      <c r="G24" s="3">
        <v>2841.09</v>
      </c>
    </row>
    <row r="25" spans="1:9" x14ac:dyDescent="0.35">
      <c r="A25" s="2">
        <v>44227</v>
      </c>
      <c r="B25" t="s">
        <v>20</v>
      </c>
      <c r="C25" t="s">
        <v>11</v>
      </c>
      <c r="D25" t="s">
        <v>9</v>
      </c>
      <c r="E25">
        <v>506</v>
      </c>
      <c r="F25" s="3">
        <v>10608.2</v>
      </c>
      <c r="G25" s="3">
        <v>3111</v>
      </c>
    </row>
    <row r="26" spans="1:9" x14ac:dyDescent="0.35">
      <c r="A26" s="2">
        <v>44227</v>
      </c>
      <c r="B26" t="s">
        <v>28</v>
      </c>
      <c r="C26" t="s">
        <v>29</v>
      </c>
      <c r="D26" t="s">
        <v>16</v>
      </c>
      <c r="E26">
        <v>472</v>
      </c>
      <c r="F26" s="3">
        <v>14141.42</v>
      </c>
      <c r="G26" s="3">
        <v>4107.8599999999997</v>
      </c>
    </row>
    <row r="27" spans="1:9" x14ac:dyDescent="0.35">
      <c r="A27" s="2">
        <v>44227</v>
      </c>
      <c r="B27" t="s">
        <v>22</v>
      </c>
      <c r="C27" t="s">
        <v>23</v>
      </c>
      <c r="D27" t="s">
        <v>19</v>
      </c>
      <c r="E27">
        <v>330</v>
      </c>
      <c r="F27" s="3">
        <v>5931.08</v>
      </c>
      <c r="G27" s="3">
        <v>1839.84</v>
      </c>
    </row>
    <row r="28" spans="1:9" x14ac:dyDescent="0.35">
      <c r="A28" s="2">
        <v>44227</v>
      </c>
      <c r="B28" t="s">
        <v>20</v>
      </c>
      <c r="C28" t="s">
        <v>11</v>
      </c>
      <c r="D28" s="4" t="s">
        <v>17</v>
      </c>
      <c r="E28">
        <v>148</v>
      </c>
      <c r="F28" s="3">
        <v>6481.02</v>
      </c>
      <c r="G28" s="3">
        <v>3119.72</v>
      </c>
    </row>
    <row r="29" spans="1:9" x14ac:dyDescent="0.35">
      <c r="A29" s="2">
        <v>44227</v>
      </c>
      <c r="B29" t="s">
        <v>31</v>
      </c>
      <c r="C29" t="s">
        <v>11</v>
      </c>
      <c r="D29" t="s">
        <v>21</v>
      </c>
      <c r="E29">
        <v>349</v>
      </c>
      <c r="F29" s="3">
        <v>8354.2900000000009</v>
      </c>
      <c r="G29" s="3">
        <v>1535.51</v>
      </c>
    </row>
    <row r="30" spans="1:9" x14ac:dyDescent="0.35">
      <c r="A30" s="2">
        <v>44227</v>
      </c>
      <c r="B30" t="s">
        <v>24</v>
      </c>
      <c r="C30" t="s">
        <v>23</v>
      </c>
      <c r="D30" t="s">
        <v>16</v>
      </c>
      <c r="E30">
        <v>553</v>
      </c>
      <c r="F30" s="3">
        <v>16565.77</v>
      </c>
      <c r="G30" s="3">
        <v>2191.1999999999998</v>
      </c>
      <c r="H30" s="3"/>
      <c r="I30" s="6"/>
    </row>
    <row r="31" spans="1:9" x14ac:dyDescent="0.35">
      <c r="A31" s="2">
        <v>44255</v>
      </c>
      <c r="B31" t="s">
        <v>25</v>
      </c>
      <c r="C31" t="s">
        <v>8</v>
      </c>
      <c r="D31" t="s">
        <v>26</v>
      </c>
      <c r="E31">
        <v>216</v>
      </c>
      <c r="F31" s="3">
        <v>7531.09</v>
      </c>
      <c r="G31" s="3">
        <v>3330.5</v>
      </c>
    </row>
    <row r="32" spans="1:9" x14ac:dyDescent="0.35">
      <c r="A32" s="2">
        <v>44255</v>
      </c>
      <c r="B32" t="s">
        <v>33</v>
      </c>
      <c r="C32" t="s">
        <v>8</v>
      </c>
      <c r="D32" t="s">
        <v>21</v>
      </c>
      <c r="E32">
        <v>605</v>
      </c>
      <c r="F32" s="3">
        <v>9675.94</v>
      </c>
      <c r="G32" s="3">
        <v>2583.58</v>
      </c>
    </row>
    <row r="33" spans="1:7" x14ac:dyDescent="0.35">
      <c r="A33" s="2">
        <v>44255</v>
      </c>
      <c r="B33" t="s">
        <v>24</v>
      </c>
      <c r="C33" t="s">
        <v>23</v>
      </c>
      <c r="D33" s="4" t="s">
        <v>32</v>
      </c>
      <c r="E33">
        <v>205</v>
      </c>
      <c r="F33" s="3">
        <v>9608.15</v>
      </c>
      <c r="G33" s="3">
        <v>3163.68</v>
      </c>
    </row>
    <row r="34" spans="1:7" x14ac:dyDescent="0.35">
      <c r="A34" s="2">
        <v>44255</v>
      </c>
      <c r="B34" t="s">
        <v>7</v>
      </c>
      <c r="C34" t="s">
        <v>8</v>
      </c>
      <c r="D34" t="s">
        <v>12</v>
      </c>
      <c r="E34">
        <v>220</v>
      </c>
      <c r="F34" s="3">
        <v>5265.74</v>
      </c>
      <c r="G34" s="3">
        <v>2942.31</v>
      </c>
    </row>
    <row r="35" spans="1:7" x14ac:dyDescent="0.35">
      <c r="A35" s="2">
        <v>44255</v>
      </c>
      <c r="B35" t="s">
        <v>24</v>
      </c>
      <c r="C35" t="s">
        <v>23</v>
      </c>
      <c r="D35" t="s">
        <v>27</v>
      </c>
      <c r="E35">
        <v>2178</v>
      </c>
      <c r="F35" s="3">
        <v>19597.77</v>
      </c>
      <c r="G35" s="3">
        <v>3588.36</v>
      </c>
    </row>
    <row r="36" spans="1:7" x14ac:dyDescent="0.35">
      <c r="A36" s="2">
        <v>44255</v>
      </c>
      <c r="B36" t="s">
        <v>24</v>
      </c>
      <c r="C36" t="s">
        <v>23</v>
      </c>
      <c r="D36" t="s">
        <v>26</v>
      </c>
      <c r="E36">
        <v>437</v>
      </c>
      <c r="F36" s="3">
        <v>13083.28</v>
      </c>
      <c r="G36" s="3">
        <v>4613.4399999999996</v>
      </c>
    </row>
    <row r="37" spans="1:7" x14ac:dyDescent="0.35">
      <c r="A37" s="2">
        <v>44255</v>
      </c>
      <c r="B37" t="s">
        <v>22</v>
      </c>
      <c r="C37" t="s">
        <v>23</v>
      </c>
      <c r="D37" t="s">
        <v>19</v>
      </c>
      <c r="E37">
        <v>1095</v>
      </c>
      <c r="F37" s="3">
        <v>19708.36</v>
      </c>
      <c r="G37" s="3">
        <v>4405.3900000000003</v>
      </c>
    </row>
    <row r="38" spans="1:7" x14ac:dyDescent="0.35">
      <c r="A38" s="2">
        <v>44255</v>
      </c>
      <c r="B38" t="s">
        <v>33</v>
      </c>
      <c r="C38" t="s">
        <v>8</v>
      </c>
      <c r="D38" t="s">
        <v>16</v>
      </c>
      <c r="E38">
        <v>584</v>
      </c>
      <c r="F38" s="3">
        <v>17511.310000000001</v>
      </c>
      <c r="G38" s="3">
        <v>2211.3000000000002</v>
      </c>
    </row>
    <row r="39" spans="1:7" x14ac:dyDescent="0.35">
      <c r="A39" s="2">
        <v>44255</v>
      </c>
      <c r="B39" t="s">
        <v>33</v>
      </c>
      <c r="C39" t="s">
        <v>8</v>
      </c>
      <c r="D39" s="4" t="s">
        <v>17</v>
      </c>
      <c r="E39">
        <v>327</v>
      </c>
      <c r="F39" s="3">
        <v>9783.5400000000009</v>
      </c>
      <c r="G39" s="3">
        <v>1973.35</v>
      </c>
    </row>
    <row r="40" spans="1:7" x14ac:dyDescent="0.35">
      <c r="A40" s="2">
        <v>44255</v>
      </c>
      <c r="B40" t="s">
        <v>18</v>
      </c>
      <c r="C40" t="s">
        <v>8</v>
      </c>
      <c r="D40" t="s">
        <v>36</v>
      </c>
      <c r="E40">
        <v>294</v>
      </c>
      <c r="F40" s="3">
        <v>15253.89</v>
      </c>
      <c r="G40" s="3">
        <v>4201.79</v>
      </c>
    </row>
    <row r="41" spans="1:7" x14ac:dyDescent="0.35">
      <c r="A41" s="2">
        <v>44255</v>
      </c>
      <c r="B41" t="s">
        <v>18</v>
      </c>
      <c r="C41" t="s">
        <v>8</v>
      </c>
      <c r="D41" s="4" t="s">
        <v>17</v>
      </c>
      <c r="E41">
        <v>331</v>
      </c>
      <c r="F41" s="3">
        <v>9900.41</v>
      </c>
      <c r="G41" s="3">
        <v>2687.03</v>
      </c>
    </row>
    <row r="42" spans="1:7" x14ac:dyDescent="0.35">
      <c r="A42" s="2">
        <v>44255</v>
      </c>
      <c r="B42" t="s">
        <v>7</v>
      </c>
      <c r="C42" t="s">
        <v>8</v>
      </c>
      <c r="D42" t="s">
        <v>26</v>
      </c>
      <c r="E42">
        <v>471</v>
      </c>
      <c r="F42" s="3">
        <v>16465.09</v>
      </c>
      <c r="G42" s="3">
        <v>2058.59</v>
      </c>
    </row>
    <row r="43" spans="1:7" x14ac:dyDescent="0.35">
      <c r="A43" s="2">
        <v>44255</v>
      </c>
      <c r="B43" t="s">
        <v>22</v>
      </c>
      <c r="C43" t="s">
        <v>23</v>
      </c>
      <c r="D43" t="s">
        <v>16</v>
      </c>
      <c r="E43">
        <v>246</v>
      </c>
      <c r="F43" s="3">
        <v>7375.13</v>
      </c>
      <c r="G43" s="3">
        <v>4467.28</v>
      </c>
    </row>
    <row r="44" spans="1:7" x14ac:dyDescent="0.35">
      <c r="A44" s="2">
        <v>44255</v>
      </c>
      <c r="B44" t="s">
        <v>34</v>
      </c>
      <c r="C44" t="s">
        <v>11</v>
      </c>
      <c r="D44" s="4" t="s">
        <v>17</v>
      </c>
      <c r="E44">
        <v>429</v>
      </c>
      <c r="F44" s="3">
        <v>18832.689999999999</v>
      </c>
      <c r="G44" s="3">
        <v>4829.0200000000004</v>
      </c>
    </row>
    <row r="45" spans="1:7" x14ac:dyDescent="0.35">
      <c r="A45" s="2">
        <v>44255</v>
      </c>
      <c r="B45" t="s">
        <v>31</v>
      </c>
      <c r="C45" t="s">
        <v>11</v>
      </c>
      <c r="D45" s="4" t="s">
        <v>32</v>
      </c>
      <c r="E45">
        <v>274</v>
      </c>
      <c r="F45" s="3">
        <v>18617.12</v>
      </c>
      <c r="G45" s="3">
        <v>2630.3</v>
      </c>
    </row>
    <row r="46" spans="1:7" x14ac:dyDescent="0.35">
      <c r="A46" s="2">
        <v>44255</v>
      </c>
      <c r="B46" t="s">
        <v>37</v>
      </c>
      <c r="C46" t="s">
        <v>8</v>
      </c>
      <c r="D46" t="s">
        <v>27</v>
      </c>
      <c r="E46">
        <v>1111</v>
      </c>
      <c r="F46" s="3">
        <v>13324.77</v>
      </c>
      <c r="G46" s="3">
        <v>1707.34</v>
      </c>
    </row>
    <row r="47" spans="1:7" x14ac:dyDescent="0.35">
      <c r="A47" s="2">
        <v>44255</v>
      </c>
      <c r="B47" t="s">
        <v>20</v>
      </c>
      <c r="C47" t="s">
        <v>11</v>
      </c>
      <c r="D47" t="s">
        <v>12</v>
      </c>
      <c r="E47">
        <v>504</v>
      </c>
      <c r="F47" s="3">
        <v>12077.73</v>
      </c>
      <c r="G47" s="3">
        <v>4901.32</v>
      </c>
    </row>
    <row r="48" spans="1:7" x14ac:dyDescent="0.35">
      <c r="A48" s="2">
        <v>44255</v>
      </c>
      <c r="B48" t="s">
        <v>22</v>
      </c>
      <c r="C48" t="s">
        <v>23</v>
      </c>
      <c r="D48" t="s">
        <v>9</v>
      </c>
      <c r="E48">
        <v>628</v>
      </c>
      <c r="F48" s="3">
        <v>13182.17</v>
      </c>
      <c r="G48" s="3">
        <v>2807.65</v>
      </c>
    </row>
    <row r="49" spans="1:9" x14ac:dyDescent="0.35">
      <c r="A49" s="2">
        <v>44255</v>
      </c>
      <c r="B49" t="s">
        <v>25</v>
      </c>
      <c r="C49" t="s">
        <v>8</v>
      </c>
      <c r="D49" s="4" t="s">
        <v>17</v>
      </c>
      <c r="E49">
        <v>537</v>
      </c>
      <c r="F49" s="3">
        <v>16083.79</v>
      </c>
      <c r="G49" s="3">
        <v>3118.7</v>
      </c>
    </row>
    <row r="50" spans="1:9" x14ac:dyDescent="0.35">
      <c r="A50" s="2">
        <v>44255</v>
      </c>
      <c r="B50" t="s">
        <v>33</v>
      </c>
      <c r="C50" t="s">
        <v>8</v>
      </c>
      <c r="D50" t="s">
        <v>9</v>
      </c>
      <c r="E50">
        <v>848</v>
      </c>
      <c r="F50" s="3">
        <v>17793.78</v>
      </c>
      <c r="G50" s="3">
        <v>4967.8999999999996</v>
      </c>
    </row>
    <row r="51" spans="1:9" x14ac:dyDescent="0.35">
      <c r="A51" s="2">
        <v>44286</v>
      </c>
      <c r="B51" t="s">
        <v>28</v>
      </c>
      <c r="C51" t="s">
        <v>29</v>
      </c>
      <c r="D51" s="4" t="s">
        <v>17</v>
      </c>
      <c r="E51">
        <v>316</v>
      </c>
      <c r="F51" s="3">
        <v>8844.9</v>
      </c>
      <c r="G51" s="3">
        <v>4869.3900000000003</v>
      </c>
    </row>
    <row r="52" spans="1:9" x14ac:dyDescent="0.35">
      <c r="A52" s="2">
        <v>44286</v>
      </c>
      <c r="B52" t="s">
        <v>24</v>
      </c>
      <c r="C52" t="s">
        <v>23</v>
      </c>
      <c r="D52" s="4" t="s">
        <v>32</v>
      </c>
      <c r="E52">
        <v>166</v>
      </c>
      <c r="F52" s="3">
        <v>7798.57</v>
      </c>
      <c r="G52" s="3">
        <v>3806.86</v>
      </c>
      <c r="H52" s="3"/>
      <c r="I52" s="6"/>
    </row>
    <row r="53" spans="1:9" x14ac:dyDescent="0.35">
      <c r="A53" s="2">
        <v>44286</v>
      </c>
      <c r="B53" t="s">
        <v>33</v>
      </c>
      <c r="C53" t="s">
        <v>8</v>
      </c>
      <c r="D53" t="s">
        <v>16</v>
      </c>
      <c r="E53">
        <v>329</v>
      </c>
      <c r="F53" s="3">
        <v>9859.92</v>
      </c>
      <c r="G53" s="3">
        <v>3394.03</v>
      </c>
    </row>
    <row r="54" spans="1:9" x14ac:dyDescent="0.35">
      <c r="A54" s="2">
        <v>44286</v>
      </c>
      <c r="B54" t="s">
        <v>33</v>
      </c>
      <c r="C54" t="s">
        <v>8</v>
      </c>
      <c r="D54" s="4" t="s">
        <v>17</v>
      </c>
      <c r="E54">
        <v>280</v>
      </c>
      <c r="F54" s="3">
        <v>8370.89</v>
      </c>
      <c r="G54" s="3">
        <v>3242.71</v>
      </c>
    </row>
    <row r="55" spans="1:9" x14ac:dyDescent="0.35">
      <c r="A55" s="2">
        <v>44286</v>
      </c>
      <c r="B55" t="s">
        <v>20</v>
      </c>
      <c r="C55" t="s">
        <v>11</v>
      </c>
      <c r="D55" s="4" t="s">
        <v>32</v>
      </c>
      <c r="E55">
        <v>139</v>
      </c>
      <c r="F55" s="3">
        <v>9442.65</v>
      </c>
      <c r="G55" s="3">
        <v>1249.51</v>
      </c>
    </row>
    <row r="56" spans="1:9" x14ac:dyDescent="0.35">
      <c r="A56" s="2">
        <v>44286</v>
      </c>
      <c r="B56" t="s">
        <v>33</v>
      </c>
      <c r="C56" t="s">
        <v>8</v>
      </c>
      <c r="D56" t="s">
        <v>16</v>
      </c>
      <c r="E56">
        <v>479</v>
      </c>
      <c r="F56" s="3">
        <v>14364.96</v>
      </c>
      <c r="G56" s="3">
        <v>4914.5200000000004</v>
      </c>
    </row>
    <row r="57" spans="1:9" x14ac:dyDescent="0.35">
      <c r="A57" s="2">
        <v>44286</v>
      </c>
      <c r="B57" t="s">
        <v>22</v>
      </c>
      <c r="C57" t="s">
        <v>23</v>
      </c>
      <c r="D57" t="s">
        <v>16</v>
      </c>
      <c r="E57">
        <v>282</v>
      </c>
      <c r="F57" s="3">
        <v>8438.3700000000008</v>
      </c>
      <c r="G57" s="3">
        <v>4133.28</v>
      </c>
    </row>
    <row r="58" spans="1:9" x14ac:dyDescent="0.35">
      <c r="A58" s="2">
        <v>44286</v>
      </c>
      <c r="B58" t="s">
        <v>7</v>
      </c>
      <c r="C58" t="s">
        <v>8</v>
      </c>
      <c r="D58" t="s">
        <v>12</v>
      </c>
      <c r="E58">
        <v>407</v>
      </c>
      <c r="F58" s="3">
        <v>9759.2199999999993</v>
      </c>
      <c r="G58" s="3">
        <v>1489.4</v>
      </c>
    </row>
    <row r="59" spans="1:9" x14ac:dyDescent="0.35">
      <c r="A59" s="2">
        <v>44286</v>
      </c>
      <c r="B59" t="s">
        <v>25</v>
      </c>
      <c r="C59" t="s">
        <v>8</v>
      </c>
      <c r="D59" t="s">
        <v>21</v>
      </c>
      <c r="E59">
        <v>819</v>
      </c>
      <c r="F59" s="3">
        <v>13099.18</v>
      </c>
      <c r="G59" s="3">
        <v>1461.24</v>
      </c>
    </row>
    <row r="60" spans="1:9" x14ac:dyDescent="0.35">
      <c r="A60" s="2">
        <v>44286</v>
      </c>
      <c r="B60" t="s">
        <v>22</v>
      </c>
      <c r="C60" t="s">
        <v>23</v>
      </c>
      <c r="D60" t="s">
        <v>36</v>
      </c>
      <c r="E60">
        <v>435</v>
      </c>
      <c r="F60" s="3">
        <v>18263.900000000001</v>
      </c>
      <c r="G60" s="3">
        <v>3688.46</v>
      </c>
    </row>
    <row r="61" spans="1:9" x14ac:dyDescent="0.35">
      <c r="A61" s="2">
        <v>44286</v>
      </c>
      <c r="B61" t="s">
        <v>13</v>
      </c>
      <c r="C61" t="s">
        <v>11</v>
      </c>
      <c r="D61" t="s">
        <v>9</v>
      </c>
      <c r="E61">
        <v>520</v>
      </c>
      <c r="F61" s="3">
        <v>10915.92</v>
      </c>
      <c r="G61" s="3">
        <v>4882.07</v>
      </c>
    </row>
    <row r="62" spans="1:9" x14ac:dyDescent="0.35">
      <c r="A62" s="2">
        <v>44286</v>
      </c>
      <c r="B62" t="s">
        <v>13</v>
      </c>
      <c r="C62" t="s">
        <v>11</v>
      </c>
      <c r="D62" s="4" t="s">
        <v>17</v>
      </c>
      <c r="E62">
        <v>255</v>
      </c>
      <c r="F62" s="3">
        <v>11194.25</v>
      </c>
      <c r="G62" s="3">
        <v>1319.29</v>
      </c>
    </row>
    <row r="63" spans="1:9" x14ac:dyDescent="0.35">
      <c r="A63" s="2">
        <v>44286</v>
      </c>
      <c r="B63" t="s">
        <v>31</v>
      </c>
      <c r="C63" t="s">
        <v>11</v>
      </c>
      <c r="D63" t="s">
        <v>12</v>
      </c>
      <c r="E63">
        <v>585</v>
      </c>
      <c r="F63" s="3">
        <v>14021.42</v>
      </c>
      <c r="G63" s="3">
        <v>2580.62</v>
      </c>
      <c r="H63" s="3"/>
      <c r="I63" s="6"/>
    </row>
    <row r="64" spans="1:9" x14ac:dyDescent="0.35">
      <c r="A64" s="2">
        <v>44286</v>
      </c>
      <c r="B64" t="s">
        <v>7</v>
      </c>
      <c r="C64" t="s">
        <v>8</v>
      </c>
      <c r="D64" t="s">
        <v>9</v>
      </c>
      <c r="E64">
        <v>432</v>
      </c>
      <c r="F64" s="3">
        <v>9053.5</v>
      </c>
      <c r="G64" s="3">
        <v>2320.67</v>
      </c>
    </row>
    <row r="65" spans="1:9" x14ac:dyDescent="0.35">
      <c r="A65" s="2">
        <v>44286</v>
      </c>
      <c r="B65" t="s">
        <v>24</v>
      </c>
      <c r="C65" t="s">
        <v>23</v>
      </c>
      <c r="D65" t="s">
        <v>19</v>
      </c>
      <c r="E65">
        <v>469</v>
      </c>
      <c r="F65" s="3">
        <v>8436.7000000000007</v>
      </c>
      <c r="G65" s="3">
        <v>4563.37</v>
      </c>
    </row>
    <row r="66" spans="1:9" x14ac:dyDescent="0.35">
      <c r="A66" s="2">
        <v>44286</v>
      </c>
      <c r="B66" t="s">
        <v>25</v>
      </c>
      <c r="C66" t="s">
        <v>8</v>
      </c>
      <c r="D66" t="s">
        <v>16</v>
      </c>
      <c r="E66">
        <v>299</v>
      </c>
      <c r="F66" s="3">
        <v>8952.64</v>
      </c>
      <c r="G66" s="3">
        <v>1164.21</v>
      </c>
    </row>
    <row r="67" spans="1:9" x14ac:dyDescent="0.35">
      <c r="A67" s="2">
        <v>44286</v>
      </c>
      <c r="B67" t="s">
        <v>28</v>
      </c>
      <c r="C67" t="s">
        <v>29</v>
      </c>
      <c r="D67" t="s">
        <v>27</v>
      </c>
      <c r="E67">
        <v>792</v>
      </c>
      <c r="F67" s="3">
        <v>8705.2199999999993</v>
      </c>
      <c r="G67" s="3">
        <v>3762.32</v>
      </c>
    </row>
    <row r="68" spans="1:9" x14ac:dyDescent="0.35">
      <c r="A68" s="2">
        <v>44286</v>
      </c>
      <c r="B68" t="s">
        <v>35</v>
      </c>
      <c r="C68" t="s">
        <v>29</v>
      </c>
      <c r="D68" t="s">
        <v>12</v>
      </c>
      <c r="E68">
        <v>623</v>
      </c>
      <c r="F68" s="3">
        <v>14946.92</v>
      </c>
      <c r="G68" s="3">
        <v>3682.4</v>
      </c>
    </row>
    <row r="69" spans="1:9" x14ac:dyDescent="0.35">
      <c r="A69" s="2">
        <v>44286</v>
      </c>
      <c r="B69" t="s">
        <v>37</v>
      </c>
      <c r="C69" t="s">
        <v>8</v>
      </c>
      <c r="D69" t="s">
        <v>9</v>
      </c>
      <c r="E69">
        <v>442</v>
      </c>
      <c r="F69" s="3">
        <v>9262.49</v>
      </c>
      <c r="G69" s="3">
        <v>2237.79</v>
      </c>
    </row>
    <row r="70" spans="1:9" x14ac:dyDescent="0.35">
      <c r="A70" s="2">
        <v>44286</v>
      </c>
      <c r="B70" t="s">
        <v>33</v>
      </c>
      <c r="C70" t="s">
        <v>8</v>
      </c>
      <c r="D70" t="s">
        <v>16</v>
      </c>
      <c r="E70">
        <v>623</v>
      </c>
      <c r="F70" s="3">
        <v>18687.400000000001</v>
      </c>
      <c r="G70" s="3">
        <v>1783.74</v>
      </c>
    </row>
    <row r="71" spans="1:9" x14ac:dyDescent="0.35">
      <c r="A71" s="2">
        <v>44286</v>
      </c>
      <c r="B71" t="s">
        <v>22</v>
      </c>
      <c r="C71" t="s">
        <v>23</v>
      </c>
      <c r="D71" t="s">
        <v>16</v>
      </c>
      <c r="E71">
        <v>290</v>
      </c>
      <c r="F71" s="3">
        <v>8685.32</v>
      </c>
      <c r="G71" s="3">
        <v>3857.15</v>
      </c>
    </row>
    <row r="72" spans="1:9" x14ac:dyDescent="0.35">
      <c r="A72" s="2">
        <v>44286</v>
      </c>
      <c r="B72" t="s">
        <v>14</v>
      </c>
      <c r="C72" t="s">
        <v>15</v>
      </c>
      <c r="D72" t="s">
        <v>12</v>
      </c>
      <c r="E72">
        <v>825</v>
      </c>
      <c r="F72" s="3">
        <v>19794.580000000002</v>
      </c>
      <c r="G72" s="3">
        <v>1071.93</v>
      </c>
      <c r="H72" s="3"/>
      <c r="I72" s="6"/>
    </row>
    <row r="73" spans="1:9" x14ac:dyDescent="0.35">
      <c r="A73" s="2">
        <v>44286</v>
      </c>
      <c r="B73" t="s">
        <v>31</v>
      </c>
      <c r="C73" t="s">
        <v>11</v>
      </c>
      <c r="D73" t="s">
        <v>9</v>
      </c>
      <c r="E73">
        <v>333</v>
      </c>
      <c r="F73" s="3">
        <v>6973.2</v>
      </c>
      <c r="G73" s="3">
        <v>3595.14</v>
      </c>
    </row>
    <row r="74" spans="1:9" x14ac:dyDescent="0.35">
      <c r="A74" s="2">
        <v>44286</v>
      </c>
      <c r="B74" t="s">
        <v>10</v>
      </c>
      <c r="C74" t="s">
        <v>11</v>
      </c>
      <c r="D74" t="s">
        <v>21</v>
      </c>
      <c r="E74">
        <v>346</v>
      </c>
      <c r="F74" s="3">
        <v>8286.73</v>
      </c>
      <c r="G74" s="3">
        <v>2338.38</v>
      </c>
    </row>
    <row r="75" spans="1:9" x14ac:dyDescent="0.35">
      <c r="A75" s="2">
        <v>44286</v>
      </c>
      <c r="B75" t="s">
        <v>22</v>
      </c>
      <c r="C75" t="s">
        <v>23</v>
      </c>
      <c r="D75" t="s">
        <v>36</v>
      </c>
      <c r="E75">
        <v>240</v>
      </c>
      <c r="F75" s="3">
        <v>10043.77</v>
      </c>
      <c r="G75" s="3">
        <v>4230.3500000000004</v>
      </c>
    </row>
    <row r="76" spans="1:9" x14ac:dyDescent="0.35">
      <c r="A76" s="2">
        <v>44286</v>
      </c>
      <c r="B76" t="s">
        <v>20</v>
      </c>
      <c r="C76" t="s">
        <v>11</v>
      </c>
      <c r="D76" t="s">
        <v>19</v>
      </c>
      <c r="E76">
        <v>797</v>
      </c>
      <c r="F76" s="3">
        <v>19901.62</v>
      </c>
      <c r="G76" s="3">
        <v>3819.83</v>
      </c>
    </row>
    <row r="77" spans="1:9" x14ac:dyDescent="0.35">
      <c r="A77" s="2">
        <v>44286</v>
      </c>
      <c r="B77" t="s">
        <v>30</v>
      </c>
      <c r="C77" t="s">
        <v>15</v>
      </c>
      <c r="D77" t="s">
        <v>19</v>
      </c>
      <c r="E77">
        <v>1091</v>
      </c>
      <c r="F77" s="3">
        <v>19630.560000000001</v>
      </c>
      <c r="G77" s="3">
        <v>2036.11</v>
      </c>
    </row>
    <row r="78" spans="1:9" x14ac:dyDescent="0.35">
      <c r="A78" s="2">
        <v>44286</v>
      </c>
      <c r="B78" t="s">
        <v>24</v>
      </c>
      <c r="C78" t="s">
        <v>23</v>
      </c>
      <c r="D78" s="4" t="s">
        <v>17</v>
      </c>
      <c r="E78">
        <v>246</v>
      </c>
      <c r="F78" s="3">
        <v>6881.94</v>
      </c>
      <c r="G78" s="3">
        <v>2187.0500000000002</v>
      </c>
    </row>
    <row r="79" spans="1:9" x14ac:dyDescent="0.35">
      <c r="A79" s="2">
        <v>44286</v>
      </c>
      <c r="B79" t="s">
        <v>22</v>
      </c>
      <c r="C79" t="s">
        <v>23</v>
      </c>
      <c r="D79" t="s">
        <v>19</v>
      </c>
      <c r="E79">
        <v>837</v>
      </c>
      <c r="F79" s="3">
        <v>15056.5</v>
      </c>
      <c r="G79" s="3">
        <v>3098.82</v>
      </c>
    </row>
    <row r="80" spans="1:9" x14ac:dyDescent="0.35">
      <c r="A80" s="2">
        <v>44286</v>
      </c>
      <c r="B80" t="s">
        <v>31</v>
      </c>
      <c r="C80" t="s">
        <v>11</v>
      </c>
      <c r="D80" t="s">
        <v>27</v>
      </c>
      <c r="E80">
        <v>884</v>
      </c>
      <c r="F80" s="3">
        <v>12364.42</v>
      </c>
      <c r="G80" s="3">
        <v>1932.61</v>
      </c>
    </row>
    <row r="81" spans="1:9" x14ac:dyDescent="0.35">
      <c r="A81" s="2">
        <v>44286</v>
      </c>
      <c r="B81" t="s">
        <v>25</v>
      </c>
      <c r="C81" t="s">
        <v>8</v>
      </c>
      <c r="D81" s="4" t="s">
        <v>17</v>
      </c>
      <c r="E81">
        <v>641</v>
      </c>
      <c r="F81" s="3">
        <v>19224.25</v>
      </c>
      <c r="G81" s="3">
        <v>1843.07</v>
      </c>
    </row>
    <row r="82" spans="1:9" x14ac:dyDescent="0.35">
      <c r="A82" s="2">
        <v>44286</v>
      </c>
      <c r="B82" t="s">
        <v>30</v>
      </c>
      <c r="C82" t="s">
        <v>15</v>
      </c>
      <c r="D82" s="4" t="s">
        <v>32</v>
      </c>
      <c r="E82">
        <v>315</v>
      </c>
      <c r="F82" s="3">
        <v>12284.36</v>
      </c>
      <c r="G82" s="3">
        <v>1800.1</v>
      </c>
    </row>
    <row r="83" spans="1:9" x14ac:dyDescent="0.35">
      <c r="A83" s="2">
        <v>44286</v>
      </c>
      <c r="B83" t="s">
        <v>18</v>
      </c>
      <c r="C83" t="s">
        <v>8</v>
      </c>
      <c r="D83" t="s">
        <v>9</v>
      </c>
      <c r="E83">
        <v>361</v>
      </c>
      <c r="F83" s="3">
        <v>7564.16</v>
      </c>
      <c r="G83" s="3">
        <v>3842.02</v>
      </c>
    </row>
    <row r="84" spans="1:9" x14ac:dyDescent="0.35">
      <c r="A84" s="2">
        <v>44286</v>
      </c>
      <c r="B84" t="s">
        <v>33</v>
      </c>
      <c r="C84" t="s">
        <v>8</v>
      </c>
      <c r="D84" s="4" t="s">
        <v>32</v>
      </c>
      <c r="E84">
        <v>106</v>
      </c>
      <c r="F84" s="3">
        <v>5472.91</v>
      </c>
      <c r="G84" s="3">
        <v>3378.43</v>
      </c>
    </row>
    <row r="85" spans="1:9" x14ac:dyDescent="0.35">
      <c r="A85" s="2">
        <v>44286</v>
      </c>
      <c r="B85" t="s">
        <v>10</v>
      </c>
      <c r="C85" t="s">
        <v>11</v>
      </c>
      <c r="D85" t="s">
        <v>19</v>
      </c>
      <c r="E85">
        <v>573</v>
      </c>
      <c r="F85" s="3">
        <v>14307</v>
      </c>
      <c r="G85" s="3">
        <v>4645.16</v>
      </c>
    </row>
    <row r="86" spans="1:9" x14ac:dyDescent="0.35">
      <c r="A86" s="2">
        <v>44286</v>
      </c>
      <c r="B86" t="s">
        <v>22</v>
      </c>
      <c r="C86" t="s">
        <v>23</v>
      </c>
      <c r="D86" t="s">
        <v>36</v>
      </c>
      <c r="E86">
        <v>280</v>
      </c>
      <c r="F86" s="3">
        <v>11758.48</v>
      </c>
      <c r="G86" s="3">
        <v>1735.2</v>
      </c>
    </row>
    <row r="87" spans="1:9" x14ac:dyDescent="0.35">
      <c r="A87" s="2">
        <v>44286</v>
      </c>
      <c r="B87" t="s">
        <v>24</v>
      </c>
      <c r="C87" t="s">
        <v>23</v>
      </c>
      <c r="D87" t="s">
        <v>12</v>
      </c>
      <c r="E87">
        <v>547</v>
      </c>
      <c r="F87" s="3">
        <v>13105.6</v>
      </c>
      <c r="G87" s="3">
        <v>2491.75</v>
      </c>
      <c r="H87" s="3"/>
      <c r="I87" s="6"/>
    </row>
    <row r="88" spans="1:9" x14ac:dyDescent="0.35">
      <c r="A88" s="2">
        <v>44286</v>
      </c>
      <c r="B88" t="s">
        <v>35</v>
      </c>
      <c r="C88" t="s">
        <v>29</v>
      </c>
      <c r="D88" s="4" t="s">
        <v>32</v>
      </c>
      <c r="E88">
        <v>132</v>
      </c>
      <c r="F88" s="3">
        <v>5904.71</v>
      </c>
      <c r="G88" s="3">
        <v>1032</v>
      </c>
    </row>
    <row r="89" spans="1:9" x14ac:dyDescent="0.35">
      <c r="A89" s="2">
        <v>44286</v>
      </c>
      <c r="B89" t="s">
        <v>35</v>
      </c>
      <c r="C89" t="s">
        <v>29</v>
      </c>
      <c r="D89" t="s">
        <v>9</v>
      </c>
      <c r="E89">
        <v>613</v>
      </c>
      <c r="F89" s="3">
        <v>12863.49</v>
      </c>
      <c r="G89" s="3">
        <v>1445.94</v>
      </c>
    </row>
    <row r="90" spans="1:9" x14ac:dyDescent="0.35">
      <c r="A90" s="2">
        <v>44286</v>
      </c>
      <c r="B90" t="s">
        <v>24</v>
      </c>
      <c r="C90" t="s">
        <v>23</v>
      </c>
      <c r="D90" s="4" t="s">
        <v>32</v>
      </c>
      <c r="E90">
        <v>253</v>
      </c>
      <c r="F90" s="3">
        <v>11881.85</v>
      </c>
      <c r="G90" s="3">
        <v>2311.46</v>
      </c>
      <c r="H90" s="3"/>
      <c r="I90" s="6"/>
    </row>
    <row r="91" spans="1:9" x14ac:dyDescent="0.35">
      <c r="A91" s="2">
        <v>44286</v>
      </c>
      <c r="B91" t="s">
        <v>18</v>
      </c>
      <c r="C91" t="s">
        <v>8</v>
      </c>
      <c r="D91" t="s">
        <v>21</v>
      </c>
      <c r="E91">
        <v>1137</v>
      </c>
      <c r="F91" s="3">
        <v>18191.32</v>
      </c>
      <c r="G91" s="3">
        <v>4170.05</v>
      </c>
    </row>
    <row r="92" spans="1:9" x14ac:dyDescent="0.35">
      <c r="A92" s="2">
        <v>44286</v>
      </c>
      <c r="B92" t="s">
        <v>25</v>
      </c>
      <c r="C92" t="s">
        <v>8</v>
      </c>
      <c r="D92" t="s">
        <v>26</v>
      </c>
      <c r="E92">
        <v>242</v>
      </c>
      <c r="F92" s="3">
        <v>8463.1200000000008</v>
      </c>
      <c r="G92" s="3">
        <v>2261.71</v>
      </c>
    </row>
    <row r="93" spans="1:9" x14ac:dyDescent="0.35">
      <c r="A93" s="2">
        <v>44286</v>
      </c>
      <c r="B93" t="s">
        <v>31</v>
      </c>
      <c r="C93" t="s">
        <v>11</v>
      </c>
      <c r="D93" t="s">
        <v>26</v>
      </c>
      <c r="E93">
        <v>353</v>
      </c>
      <c r="F93" s="3">
        <v>14092.59</v>
      </c>
      <c r="G93" s="3">
        <v>4756.18</v>
      </c>
    </row>
    <row r="94" spans="1:9" x14ac:dyDescent="0.35">
      <c r="A94" s="2">
        <v>44286</v>
      </c>
      <c r="B94" t="s">
        <v>28</v>
      </c>
      <c r="C94" t="s">
        <v>29</v>
      </c>
      <c r="D94" t="s">
        <v>27</v>
      </c>
      <c r="E94">
        <v>1109</v>
      </c>
      <c r="F94" s="3">
        <v>12190.9</v>
      </c>
      <c r="G94" s="3">
        <v>3008.18</v>
      </c>
    </row>
    <row r="95" spans="1:9" x14ac:dyDescent="0.35">
      <c r="A95" s="2">
        <v>44286</v>
      </c>
      <c r="B95" t="s">
        <v>20</v>
      </c>
      <c r="C95" t="s">
        <v>11</v>
      </c>
      <c r="D95" t="s">
        <v>12</v>
      </c>
      <c r="E95">
        <v>407</v>
      </c>
      <c r="F95" s="3">
        <v>9750.2800000000007</v>
      </c>
      <c r="G95" s="3">
        <v>3121.72</v>
      </c>
    </row>
    <row r="96" spans="1:9" x14ac:dyDescent="0.35">
      <c r="A96" s="2">
        <v>44286</v>
      </c>
      <c r="B96" t="s">
        <v>7</v>
      </c>
      <c r="C96" t="s">
        <v>8</v>
      </c>
      <c r="D96" t="s">
        <v>12</v>
      </c>
      <c r="E96">
        <v>654</v>
      </c>
      <c r="F96" s="3">
        <v>15680.56</v>
      </c>
      <c r="G96" s="3">
        <v>2457.37</v>
      </c>
    </row>
    <row r="97" spans="1:9" x14ac:dyDescent="0.35">
      <c r="A97" s="2">
        <v>44286</v>
      </c>
      <c r="B97" t="s">
        <v>7</v>
      </c>
      <c r="C97" t="s">
        <v>8</v>
      </c>
      <c r="D97" t="s">
        <v>27</v>
      </c>
      <c r="E97">
        <v>1636</v>
      </c>
      <c r="F97" s="3">
        <v>19624.46</v>
      </c>
      <c r="G97" s="3">
        <v>2516.09</v>
      </c>
      <c r="H97" s="3"/>
      <c r="I97" s="6"/>
    </row>
    <row r="98" spans="1:9" x14ac:dyDescent="0.35">
      <c r="A98" s="2">
        <v>44286</v>
      </c>
      <c r="B98" t="s">
        <v>18</v>
      </c>
      <c r="C98" t="s">
        <v>8</v>
      </c>
      <c r="D98" t="s">
        <v>27</v>
      </c>
      <c r="E98">
        <v>1240</v>
      </c>
      <c r="F98" s="3">
        <v>14876.7</v>
      </c>
      <c r="G98" s="3">
        <v>2449.13</v>
      </c>
    </row>
    <row r="99" spans="1:9" x14ac:dyDescent="0.35">
      <c r="A99" s="2">
        <v>44286</v>
      </c>
      <c r="B99" t="s">
        <v>18</v>
      </c>
      <c r="C99" t="s">
        <v>8</v>
      </c>
      <c r="D99" t="s">
        <v>19</v>
      </c>
      <c r="E99">
        <v>918</v>
      </c>
      <c r="F99" s="3">
        <v>18354.900000000001</v>
      </c>
      <c r="G99" s="3">
        <v>2661.74</v>
      </c>
    </row>
    <row r="100" spans="1:9" x14ac:dyDescent="0.35">
      <c r="A100" s="2">
        <v>44286</v>
      </c>
      <c r="B100" t="s">
        <v>35</v>
      </c>
      <c r="C100" t="s">
        <v>29</v>
      </c>
      <c r="D100" s="4" t="s">
        <v>32</v>
      </c>
      <c r="E100">
        <v>196</v>
      </c>
      <c r="F100" s="3">
        <v>8807.5400000000009</v>
      </c>
      <c r="G100" s="3">
        <v>4963.8999999999996</v>
      </c>
      <c r="H100" s="3"/>
      <c r="I100" s="6"/>
    </row>
    <row r="101" spans="1:9" x14ac:dyDescent="0.35">
      <c r="A101" s="2">
        <v>44286</v>
      </c>
      <c r="B101" t="s">
        <v>10</v>
      </c>
      <c r="C101" t="s">
        <v>11</v>
      </c>
      <c r="D101" t="s">
        <v>36</v>
      </c>
      <c r="E101">
        <v>281</v>
      </c>
      <c r="F101" s="3">
        <v>18227.150000000001</v>
      </c>
      <c r="G101" s="3">
        <v>3749.02</v>
      </c>
    </row>
    <row r="102" spans="1:9" x14ac:dyDescent="0.35">
      <c r="A102" s="2">
        <v>44286</v>
      </c>
      <c r="B102" t="s">
        <v>25</v>
      </c>
      <c r="C102" t="s">
        <v>8</v>
      </c>
      <c r="D102" s="4" t="s">
        <v>17</v>
      </c>
      <c r="E102">
        <v>594</v>
      </c>
      <c r="F102" s="3">
        <v>17800.46</v>
      </c>
      <c r="G102" s="3">
        <v>4272.7</v>
      </c>
    </row>
    <row r="103" spans="1:9" x14ac:dyDescent="0.35">
      <c r="A103" s="2">
        <v>44286</v>
      </c>
      <c r="B103" t="s">
        <v>7</v>
      </c>
      <c r="C103" t="s">
        <v>8</v>
      </c>
      <c r="D103" t="s">
        <v>12</v>
      </c>
      <c r="E103">
        <v>810</v>
      </c>
      <c r="F103" s="3">
        <v>19419.02</v>
      </c>
      <c r="G103" s="3">
        <v>1250.56</v>
      </c>
    </row>
    <row r="104" spans="1:9" x14ac:dyDescent="0.35">
      <c r="A104" s="2">
        <v>44286</v>
      </c>
      <c r="B104" t="s">
        <v>33</v>
      </c>
      <c r="C104" t="s">
        <v>8</v>
      </c>
      <c r="D104" s="4" t="s">
        <v>32</v>
      </c>
      <c r="E104">
        <v>179</v>
      </c>
      <c r="F104" s="3">
        <v>9300.59</v>
      </c>
      <c r="G104" s="3">
        <v>3682.31</v>
      </c>
      <c r="H104" s="3"/>
      <c r="I104" s="6"/>
    </row>
    <row r="105" spans="1:9" x14ac:dyDescent="0.35">
      <c r="A105" s="2">
        <v>44286</v>
      </c>
      <c r="B105" t="s">
        <v>33</v>
      </c>
      <c r="C105" t="s">
        <v>8</v>
      </c>
      <c r="D105" t="s">
        <v>9</v>
      </c>
      <c r="E105">
        <v>391</v>
      </c>
      <c r="F105" s="3">
        <v>8204.61</v>
      </c>
      <c r="G105" s="3">
        <v>4420.57</v>
      </c>
    </row>
    <row r="106" spans="1:9" x14ac:dyDescent="0.35">
      <c r="A106" s="2">
        <v>44286</v>
      </c>
      <c r="B106" t="s">
        <v>38</v>
      </c>
      <c r="C106" t="s">
        <v>15</v>
      </c>
      <c r="D106" s="4" t="s">
        <v>32</v>
      </c>
      <c r="E106">
        <v>193</v>
      </c>
      <c r="F106" s="3">
        <v>7516.08</v>
      </c>
      <c r="G106" s="3">
        <v>4745.5</v>
      </c>
    </row>
    <row r="107" spans="1:9" x14ac:dyDescent="0.35">
      <c r="A107" s="2">
        <v>44286</v>
      </c>
      <c r="B107" t="s">
        <v>38</v>
      </c>
      <c r="C107" t="s">
        <v>15</v>
      </c>
      <c r="D107" t="s">
        <v>9</v>
      </c>
      <c r="E107">
        <v>269</v>
      </c>
      <c r="F107" s="3">
        <v>5632.55</v>
      </c>
      <c r="G107" s="3">
        <v>3247.29</v>
      </c>
    </row>
    <row r="108" spans="1:9" x14ac:dyDescent="0.35">
      <c r="A108" s="2">
        <v>44286</v>
      </c>
      <c r="B108" t="s">
        <v>24</v>
      </c>
      <c r="C108" t="s">
        <v>23</v>
      </c>
      <c r="D108" t="s">
        <v>16</v>
      </c>
      <c r="E108">
        <v>232</v>
      </c>
      <c r="F108" s="3">
        <v>6930.16</v>
      </c>
      <c r="G108" s="3">
        <v>3266.91</v>
      </c>
    </row>
    <row r="109" spans="1:9" x14ac:dyDescent="0.35">
      <c r="A109" s="2">
        <v>44286</v>
      </c>
      <c r="B109" t="s">
        <v>14</v>
      </c>
      <c r="C109" t="s">
        <v>15</v>
      </c>
      <c r="D109" t="s">
        <v>21</v>
      </c>
      <c r="E109">
        <v>1301</v>
      </c>
      <c r="F109" s="3">
        <v>19506.5</v>
      </c>
      <c r="G109" s="3">
        <v>2738.62</v>
      </c>
    </row>
    <row r="110" spans="1:9" x14ac:dyDescent="0.35">
      <c r="A110" s="2">
        <v>44286</v>
      </c>
      <c r="B110" t="s">
        <v>7</v>
      </c>
      <c r="C110" t="s">
        <v>8</v>
      </c>
      <c r="D110" s="4" t="s">
        <v>17</v>
      </c>
      <c r="E110">
        <v>258</v>
      </c>
      <c r="F110" s="3">
        <v>7723.14</v>
      </c>
      <c r="G110" s="3">
        <v>3578.56</v>
      </c>
    </row>
    <row r="111" spans="1:9" x14ac:dyDescent="0.35">
      <c r="A111" s="2">
        <v>44286</v>
      </c>
      <c r="B111" t="s">
        <v>33</v>
      </c>
      <c r="C111" t="s">
        <v>8</v>
      </c>
      <c r="D111" t="s">
        <v>26</v>
      </c>
      <c r="E111">
        <v>202</v>
      </c>
      <c r="F111" s="3">
        <v>7041.35</v>
      </c>
      <c r="G111" s="3">
        <v>1280.5899999999999</v>
      </c>
      <c r="H111" s="3"/>
      <c r="I111" s="6"/>
    </row>
    <row r="112" spans="1:9" x14ac:dyDescent="0.35">
      <c r="A112" s="2">
        <v>44286</v>
      </c>
      <c r="B112" t="s">
        <v>24</v>
      </c>
      <c r="C112" t="s">
        <v>23</v>
      </c>
      <c r="D112" t="s">
        <v>21</v>
      </c>
      <c r="E112">
        <v>846</v>
      </c>
      <c r="F112" s="3">
        <v>11842.32</v>
      </c>
      <c r="G112" s="3">
        <v>1619.01</v>
      </c>
    </row>
    <row r="113" spans="1:9" x14ac:dyDescent="0.35">
      <c r="A113" s="2">
        <v>44286</v>
      </c>
      <c r="B113" t="s">
        <v>33</v>
      </c>
      <c r="C113" t="s">
        <v>8</v>
      </c>
      <c r="D113" s="4" t="s">
        <v>32</v>
      </c>
      <c r="E113">
        <v>261</v>
      </c>
      <c r="F113" s="3">
        <v>13531.73</v>
      </c>
      <c r="G113" s="3">
        <v>1269.8</v>
      </c>
    </row>
    <row r="114" spans="1:9" x14ac:dyDescent="0.35">
      <c r="A114" s="2">
        <v>44286</v>
      </c>
      <c r="B114" t="s">
        <v>7</v>
      </c>
      <c r="C114" t="s">
        <v>8</v>
      </c>
      <c r="D114" s="4" t="s">
        <v>17</v>
      </c>
      <c r="E114">
        <v>654</v>
      </c>
      <c r="F114" s="3">
        <v>19594.32</v>
      </c>
      <c r="G114" s="3">
        <v>1214.03</v>
      </c>
    </row>
    <row r="115" spans="1:9" x14ac:dyDescent="0.35">
      <c r="A115" s="2">
        <v>44286</v>
      </c>
      <c r="B115" t="s">
        <v>25</v>
      </c>
      <c r="C115" t="s">
        <v>8</v>
      </c>
      <c r="D115" t="s">
        <v>16</v>
      </c>
      <c r="E115">
        <v>377</v>
      </c>
      <c r="F115" s="3">
        <v>11296.07</v>
      </c>
      <c r="G115" s="3">
        <v>3690.1</v>
      </c>
    </row>
    <row r="116" spans="1:9" x14ac:dyDescent="0.35">
      <c r="A116" s="2">
        <v>44286</v>
      </c>
      <c r="B116" t="s">
        <v>34</v>
      </c>
      <c r="C116" t="s">
        <v>11</v>
      </c>
      <c r="D116" t="s">
        <v>26</v>
      </c>
      <c r="E116">
        <v>188</v>
      </c>
      <c r="F116" s="3">
        <v>7508.94</v>
      </c>
      <c r="G116" s="3">
        <v>4148.3500000000004</v>
      </c>
    </row>
    <row r="117" spans="1:9" x14ac:dyDescent="0.35">
      <c r="A117" s="2">
        <v>44286</v>
      </c>
      <c r="B117" t="s">
        <v>35</v>
      </c>
      <c r="C117" t="s">
        <v>29</v>
      </c>
      <c r="D117" t="s">
        <v>16</v>
      </c>
      <c r="E117">
        <v>659</v>
      </c>
      <c r="F117" s="3">
        <v>19757.990000000002</v>
      </c>
      <c r="G117" s="3">
        <v>3190.76</v>
      </c>
      <c r="H117" s="3"/>
      <c r="I117" s="6"/>
    </row>
    <row r="118" spans="1:9" x14ac:dyDescent="0.35">
      <c r="A118" s="2">
        <v>44286</v>
      </c>
      <c r="B118" t="s">
        <v>35</v>
      </c>
      <c r="C118" t="s">
        <v>29</v>
      </c>
      <c r="D118" t="s">
        <v>19</v>
      </c>
      <c r="E118">
        <v>860</v>
      </c>
      <c r="F118" s="3">
        <v>15479.21</v>
      </c>
      <c r="G118" s="3">
        <v>2828.41</v>
      </c>
      <c r="H118" s="3"/>
      <c r="I118" s="6"/>
    </row>
    <row r="119" spans="1:9" x14ac:dyDescent="0.35">
      <c r="A119" s="2">
        <v>44286</v>
      </c>
      <c r="B119" t="s">
        <v>20</v>
      </c>
      <c r="C119" t="s">
        <v>11</v>
      </c>
      <c r="D119" t="s">
        <v>9</v>
      </c>
      <c r="E119">
        <v>785</v>
      </c>
      <c r="F119" s="3">
        <v>16476.02</v>
      </c>
      <c r="G119" s="3">
        <v>4877.16</v>
      </c>
    </row>
    <row r="120" spans="1:9" x14ac:dyDescent="0.35">
      <c r="A120" s="2">
        <v>44286</v>
      </c>
      <c r="B120" t="s">
        <v>37</v>
      </c>
      <c r="C120" t="s">
        <v>8</v>
      </c>
      <c r="D120" s="4" t="s">
        <v>17</v>
      </c>
      <c r="E120">
        <v>366</v>
      </c>
      <c r="F120" s="3">
        <v>10973.85</v>
      </c>
      <c r="G120" s="3">
        <v>4809.76</v>
      </c>
    </row>
    <row r="121" spans="1:9" x14ac:dyDescent="0.35">
      <c r="A121" s="2">
        <v>44316</v>
      </c>
      <c r="B121" t="s">
        <v>24</v>
      </c>
      <c r="C121" t="s">
        <v>23</v>
      </c>
      <c r="D121" t="s">
        <v>27</v>
      </c>
      <c r="E121">
        <v>1542</v>
      </c>
      <c r="F121" s="3">
        <v>13872.58</v>
      </c>
      <c r="G121" s="3">
        <v>4626.13</v>
      </c>
    </row>
    <row r="122" spans="1:9" x14ac:dyDescent="0.35">
      <c r="A122" s="2">
        <v>44316</v>
      </c>
      <c r="B122" t="s">
        <v>37</v>
      </c>
      <c r="C122" t="s">
        <v>8</v>
      </c>
      <c r="D122" t="s">
        <v>16</v>
      </c>
      <c r="E122">
        <v>180</v>
      </c>
      <c r="F122" s="3">
        <v>5396.75</v>
      </c>
      <c r="G122" s="3">
        <v>2010.92</v>
      </c>
    </row>
    <row r="123" spans="1:9" x14ac:dyDescent="0.35">
      <c r="A123" s="2">
        <v>44316</v>
      </c>
      <c r="B123" t="s">
        <v>7</v>
      </c>
      <c r="C123" t="s">
        <v>8</v>
      </c>
      <c r="D123" t="s">
        <v>27</v>
      </c>
      <c r="E123">
        <v>1156</v>
      </c>
      <c r="F123" s="3">
        <v>13861.71</v>
      </c>
      <c r="G123" s="3">
        <v>4516.71</v>
      </c>
    </row>
    <row r="124" spans="1:9" x14ac:dyDescent="0.35">
      <c r="A124" s="2">
        <v>44316</v>
      </c>
      <c r="B124" t="s">
        <v>10</v>
      </c>
      <c r="C124" t="s">
        <v>11</v>
      </c>
      <c r="D124" t="s">
        <v>27</v>
      </c>
      <c r="E124">
        <v>428</v>
      </c>
      <c r="F124" s="3">
        <v>5990.75</v>
      </c>
      <c r="G124" s="3">
        <v>3255.41</v>
      </c>
    </row>
    <row r="125" spans="1:9" x14ac:dyDescent="0.35">
      <c r="A125" s="2">
        <v>44316</v>
      </c>
      <c r="B125" t="s">
        <v>22</v>
      </c>
      <c r="C125" t="s">
        <v>23</v>
      </c>
      <c r="D125" t="s">
        <v>21</v>
      </c>
      <c r="E125">
        <v>412</v>
      </c>
      <c r="F125" s="3">
        <v>5756.41</v>
      </c>
      <c r="G125" s="3">
        <v>2484.5</v>
      </c>
    </row>
    <row r="126" spans="1:9" x14ac:dyDescent="0.35">
      <c r="A126" s="2">
        <v>44316</v>
      </c>
      <c r="B126" t="s">
        <v>38</v>
      </c>
      <c r="C126" t="s">
        <v>15</v>
      </c>
      <c r="D126" t="s">
        <v>12</v>
      </c>
      <c r="E126">
        <v>787</v>
      </c>
      <c r="F126" s="3">
        <v>18882.27</v>
      </c>
      <c r="G126" s="3">
        <v>4618.05</v>
      </c>
    </row>
    <row r="127" spans="1:9" x14ac:dyDescent="0.35">
      <c r="A127" s="2">
        <v>44316</v>
      </c>
      <c r="B127" t="s">
        <v>24</v>
      </c>
      <c r="C127" t="s">
        <v>23</v>
      </c>
      <c r="D127" t="s">
        <v>36</v>
      </c>
      <c r="E127">
        <v>248</v>
      </c>
      <c r="F127" s="3">
        <v>10405.24</v>
      </c>
      <c r="G127" s="3">
        <v>3754.44</v>
      </c>
    </row>
    <row r="128" spans="1:9" x14ac:dyDescent="0.35">
      <c r="A128" s="2">
        <v>44316</v>
      </c>
      <c r="B128" t="s">
        <v>22</v>
      </c>
      <c r="C128" t="s">
        <v>23</v>
      </c>
      <c r="D128" t="s">
        <v>36</v>
      </c>
      <c r="E128">
        <v>155</v>
      </c>
      <c r="F128" s="3">
        <v>6505.89</v>
      </c>
      <c r="G128" s="3">
        <v>3846.59</v>
      </c>
    </row>
    <row r="129" spans="1:7" x14ac:dyDescent="0.35">
      <c r="A129" s="2">
        <v>44316</v>
      </c>
      <c r="B129" t="s">
        <v>24</v>
      </c>
      <c r="C129" t="s">
        <v>23</v>
      </c>
      <c r="D129" t="s">
        <v>9</v>
      </c>
      <c r="E129">
        <v>861</v>
      </c>
      <c r="F129" s="3">
        <v>18074.18</v>
      </c>
      <c r="G129" s="3">
        <v>4022.85</v>
      </c>
    </row>
    <row r="130" spans="1:7" x14ac:dyDescent="0.35">
      <c r="A130" s="2">
        <v>44316</v>
      </c>
      <c r="B130" t="s">
        <v>37</v>
      </c>
      <c r="C130" t="s">
        <v>8</v>
      </c>
      <c r="D130" t="s">
        <v>16</v>
      </c>
      <c r="E130">
        <v>244</v>
      </c>
      <c r="F130" s="3">
        <v>7296.11</v>
      </c>
      <c r="G130" s="3">
        <v>3813</v>
      </c>
    </row>
    <row r="131" spans="1:7" x14ac:dyDescent="0.35">
      <c r="A131" s="2">
        <v>44316</v>
      </c>
      <c r="B131" t="s">
        <v>31</v>
      </c>
      <c r="C131" t="s">
        <v>11</v>
      </c>
      <c r="D131" t="s">
        <v>27</v>
      </c>
      <c r="E131">
        <v>500</v>
      </c>
      <c r="F131" s="3">
        <v>6995.36</v>
      </c>
      <c r="G131" s="3">
        <v>2179.62</v>
      </c>
    </row>
    <row r="132" spans="1:7" x14ac:dyDescent="0.35">
      <c r="A132" s="2">
        <v>44316</v>
      </c>
      <c r="B132" t="s">
        <v>18</v>
      </c>
      <c r="C132" t="s">
        <v>8</v>
      </c>
      <c r="D132" t="s">
        <v>19</v>
      </c>
      <c r="E132">
        <v>904</v>
      </c>
      <c r="F132" s="3">
        <v>18079.72</v>
      </c>
      <c r="G132" s="3">
        <v>4889.29</v>
      </c>
    </row>
    <row r="133" spans="1:7" x14ac:dyDescent="0.35">
      <c r="A133" s="2">
        <v>44316</v>
      </c>
      <c r="B133" t="s">
        <v>34</v>
      </c>
      <c r="C133" t="s">
        <v>11</v>
      </c>
      <c r="D133" t="s">
        <v>36</v>
      </c>
      <c r="E133">
        <v>282</v>
      </c>
      <c r="F133" s="3">
        <v>18309.84</v>
      </c>
      <c r="G133" s="3">
        <v>1059.27</v>
      </c>
    </row>
    <row r="134" spans="1:7" x14ac:dyDescent="0.35">
      <c r="A134" s="2">
        <v>44316</v>
      </c>
      <c r="B134" t="s">
        <v>24</v>
      </c>
      <c r="C134" t="s">
        <v>23</v>
      </c>
      <c r="D134" t="s">
        <v>19</v>
      </c>
      <c r="E134">
        <v>906</v>
      </c>
      <c r="F134" s="3">
        <v>16299.9</v>
      </c>
      <c r="G134" s="3">
        <v>2043.9</v>
      </c>
    </row>
    <row r="135" spans="1:7" x14ac:dyDescent="0.35">
      <c r="A135" s="2">
        <v>44316</v>
      </c>
      <c r="B135" t="s">
        <v>24</v>
      </c>
      <c r="C135" t="s">
        <v>23</v>
      </c>
      <c r="D135" t="s">
        <v>16</v>
      </c>
      <c r="E135">
        <v>467</v>
      </c>
      <c r="F135" s="3">
        <v>13999.75</v>
      </c>
      <c r="G135" s="3">
        <v>4425.93</v>
      </c>
    </row>
    <row r="136" spans="1:7" x14ac:dyDescent="0.35">
      <c r="A136" s="2">
        <v>44316</v>
      </c>
      <c r="B136" t="s">
        <v>18</v>
      </c>
      <c r="C136" t="s">
        <v>8</v>
      </c>
      <c r="D136" s="4" t="s">
        <v>32</v>
      </c>
      <c r="E136">
        <v>103</v>
      </c>
      <c r="F136" s="3">
        <v>5318.35</v>
      </c>
      <c r="G136" s="3">
        <v>1562.13</v>
      </c>
    </row>
    <row r="137" spans="1:7" x14ac:dyDescent="0.35">
      <c r="A137" s="2">
        <v>44316</v>
      </c>
      <c r="B137" t="s">
        <v>33</v>
      </c>
      <c r="C137" t="s">
        <v>8</v>
      </c>
      <c r="D137" t="s">
        <v>9</v>
      </c>
      <c r="E137">
        <v>609</v>
      </c>
      <c r="F137" s="3">
        <v>12770.27</v>
      </c>
      <c r="G137" s="3">
        <v>4568</v>
      </c>
    </row>
    <row r="138" spans="1:7" x14ac:dyDescent="0.35">
      <c r="A138" s="2">
        <v>44316</v>
      </c>
      <c r="B138" t="s">
        <v>24</v>
      </c>
      <c r="C138" t="s">
        <v>23</v>
      </c>
      <c r="D138" t="s">
        <v>12</v>
      </c>
      <c r="E138">
        <v>367</v>
      </c>
      <c r="F138" s="3">
        <v>8796.4699999999993</v>
      </c>
      <c r="G138" s="3">
        <v>4763.18</v>
      </c>
    </row>
    <row r="139" spans="1:7" x14ac:dyDescent="0.35">
      <c r="A139" s="2">
        <v>44316</v>
      </c>
      <c r="B139" t="s">
        <v>7</v>
      </c>
      <c r="C139" t="s">
        <v>8</v>
      </c>
      <c r="D139" t="s">
        <v>21</v>
      </c>
      <c r="E139">
        <v>1063</v>
      </c>
      <c r="F139" s="3">
        <v>16999.7</v>
      </c>
      <c r="G139" s="3">
        <v>2170.09</v>
      </c>
    </row>
    <row r="140" spans="1:7" x14ac:dyDescent="0.35">
      <c r="A140" s="2">
        <v>44316</v>
      </c>
      <c r="B140" t="s">
        <v>24</v>
      </c>
      <c r="C140" t="s">
        <v>23</v>
      </c>
      <c r="D140" t="s">
        <v>27</v>
      </c>
      <c r="E140">
        <v>1970</v>
      </c>
      <c r="F140" s="3">
        <v>17726.38</v>
      </c>
      <c r="G140" s="3">
        <v>1236.3499999999999</v>
      </c>
    </row>
    <row r="141" spans="1:7" x14ac:dyDescent="0.35">
      <c r="A141" s="2">
        <v>44316</v>
      </c>
      <c r="B141" t="s">
        <v>18</v>
      </c>
      <c r="C141" t="s">
        <v>8</v>
      </c>
      <c r="D141" t="s">
        <v>12</v>
      </c>
      <c r="E141">
        <v>766</v>
      </c>
      <c r="F141" s="3">
        <v>18362.09</v>
      </c>
      <c r="G141" s="3">
        <v>3343.24</v>
      </c>
    </row>
    <row r="142" spans="1:7" x14ac:dyDescent="0.35">
      <c r="A142" s="2">
        <v>44316</v>
      </c>
      <c r="B142" t="s">
        <v>25</v>
      </c>
      <c r="C142" t="s">
        <v>8</v>
      </c>
      <c r="D142" t="s">
        <v>26</v>
      </c>
      <c r="E142">
        <v>265</v>
      </c>
      <c r="F142" s="3">
        <v>9268.36</v>
      </c>
      <c r="G142" s="3">
        <v>1911.03</v>
      </c>
    </row>
    <row r="143" spans="1:7" x14ac:dyDescent="0.35">
      <c r="A143" s="2">
        <v>44316</v>
      </c>
      <c r="B143" t="s">
        <v>7</v>
      </c>
      <c r="C143" t="s">
        <v>8</v>
      </c>
      <c r="D143" t="s">
        <v>16</v>
      </c>
      <c r="E143">
        <v>343</v>
      </c>
      <c r="F143" s="3">
        <v>10283.42</v>
      </c>
      <c r="G143" s="3">
        <v>3332.21</v>
      </c>
    </row>
    <row r="144" spans="1:7" x14ac:dyDescent="0.35">
      <c r="A144" s="2">
        <v>44316</v>
      </c>
      <c r="B144" t="s">
        <v>24</v>
      </c>
      <c r="C144" t="s">
        <v>23</v>
      </c>
      <c r="D144" t="s">
        <v>19</v>
      </c>
      <c r="E144">
        <v>813</v>
      </c>
      <c r="F144" s="3">
        <v>14633.82</v>
      </c>
      <c r="G144" s="3">
        <v>4383.4399999999996</v>
      </c>
    </row>
    <row r="145" spans="1:9" x14ac:dyDescent="0.35">
      <c r="A145" s="2">
        <v>44347</v>
      </c>
      <c r="B145" t="s">
        <v>7</v>
      </c>
      <c r="C145" t="s">
        <v>8</v>
      </c>
      <c r="D145" s="4" t="s">
        <v>17</v>
      </c>
      <c r="E145">
        <v>549</v>
      </c>
      <c r="F145" s="3">
        <v>16447.84</v>
      </c>
      <c r="G145" s="3">
        <v>1580.02</v>
      </c>
    </row>
    <row r="146" spans="1:9" x14ac:dyDescent="0.35">
      <c r="A146" s="2">
        <v>44347</v>
      </c>
      <c r="B146" t="s">
        <v>22</v>
      </c>
      <c r="C146" t="s">
        <v>23</v>
      </c>
      <c r="D146" t="s">
        <v>21</v>
      </c>
      <c r="E146">
        <v>740</v>
      </c>
      <c r="F146" s="3">
        <v>10354.370000000001</v>
      </c>
      <c r="G146" s="3">
        <v>1107.47</v>
      </c>
    </row>
    <row r="147" spans="1:9" x14ac:dyDescent="0.35">
      <c r="A147" s="2">
        <v>44347</v>
      </c>
      <c r="B147" t="s">
        <v>10</v>
      </c>
      <c r="C147" t="s">
        <v>11</v>
      </c>
      <c r="D147" t="s">
        <v>26</v>
      </c>
      <c r="E147">
        <v>251</v>
      </c>
      <c r="F147" s="3">
        <v>10033.44</v>
      </c>
      <c r="G147" s="3">
        <v>4475.1400000000003</v>
      </c>
    </row>
    <row r="148" spans="1:9" x14ac:dyDescent="0.35">
      <c r="A148" s="2">
        <v>44347</v>
      </c>
      <c r="B148" t="s">
        <v>18</v>
      </c>
      <c r="C148" t="s">
        <v>8</v>
      </c>
      <c r="D148" t="s">
        <v>12</v>
      </c>
      <c r="E148">
        <v>804</v>
      </c>
      <c r="F148" s="3">
        <v>19281.669999999998</v>
      </c>
      <c r="G148" s="3">
        <v>1602.54</v>
      </c>
    </row>
    <row r="149" spans="1:9" x14ac:dyDescent="0.35">
      <c r="A149" s="2">
        <v>44347</v>
      </c>
      <c r="B149" t="s">
        <v>14</v>
      </c>
      <c r="C149" t="s">
        <v>15</v>
      </c>
      <c r="D149" t="s">
        <v>12</v>
      </c>
      <c r="E149">
        <v>418</v>
      </c>
      <c r="F149" s="3">
        <v>10028.15</v>
      </c>
      <c r="G149" s="3">
        <v>2706.85</v>
      </c>
    </row>
    <row r="150" spans="1:9" x14ac:dyDescent="0.35">
      <c r="A150" s="2">
        <v>44347</v>
      </c>
      <c r="B150" t="s">
        <v>37</v>
      </c>
      <c r="C150" t="s">
        <v>8</v>
      </c>
      <c r="D150" t="s">
        <v>21</v>
      </c>
      <c r="E150">
        <v>536</v>
      </c>
      <c r="F150" s="3">
        <v>8568.0300000000007</v>
      </c>
      <c r="G150" s="3">
        <v>1920.94</v>
      </c>
    </row>
    <row r="151" spans="1:9" x14ac:dyDescent="0.35">
      <c r="A151" s="2">
        <v>44347</v>
      </c>
      <c r="B151" t="s">
        <v>33</v>
      </c>
      <c r="C151" t="s">
        <v>8</v>
      </c>
      <c r="D151" t="s">
        <v>36</v>
      </c>
      <c r="E151">
        <v>255</v>
      </c>
      <c r="F151" s="3">
        <v>13243.43</v>
      </c>
      <c r="G151" s="3">
        <v>1400.23</v>
      </c>
    </row>
    <row r="152" spans="1:9" x14ac:dyDescent="0.35">
      <c r="A152" s="2">
        <v>44347</v>
      </c>
      <c r="B152" t="s">
        <v>33</v>
      </c>
      <c r="C152" t="s">
        <v>8</v>
      </c>
      <c r="D152" t="s">
        <v>21</v>
      </c>
      <c r="E152">
        <v>1237</v>
      </c>
      <c r="F152" s="3">
        <v>19778.46</v>
      </c>
      <c r="G152" s="3">
        <v>2116.64</v>
      </c>
    </row>
    <row r="153" spans="1:9" x14ac:dyDescent="0.35">
      <c r="A153" s="2">
        <v>44347</v>
      </c>
      <c r="B153" t="s">
        <v>25</v>
      </c>
      <c r="C153" t="s">
        <v>8</v>
      </c>
      <c r="D153" s="4" t="s">
        <v>32</v>
      </c>
      <c r="E153">
        <v>268</v>
      </c>
      <c r="F153" s="3">
        <v>13930.06</v>
      </c>
      <c r="G153" s="3">
        <v>2659.93</v>
      </c>
    </row>
    <row r="154" spans="1:9" x14ac:dyDescent="0.35">
      <c r="A154" s="2">
        <v>44347</v>
      </c>
      <c r="B154" t="s">
        <v>18</v>
      </c>
      <c r="C154" t="s">
        <v>8</v>
      </c>
      <c r="D154" t="s">
        <v>36</v>
      </c>
      <c r="E154">
        <v>248</v>
      </c>
      <c r="F154" s="3">
        <v>12883.12</v>
      </c>
      <c r="G154" s="3">
        <v>1749.65</v>
      </c>
    </row>
    <row r="155" spans="1:9" x14ac:dyDescent="0.35">
      <c r="A155" s="2">
        <v>44347</v>
      </c>
      <c r="B155" t="s">
        <v>24</v>
      </c>
      <c r="C155" t="s">
        <v>23</v>
      </c>
      <c r="D155" t="s">
        <v>9</v>
      </c>
      <c r="E155">
        <v>794</v>
      </c>
      <c r="F155" s="3">
        <v>16671.78</v>
      </c>
      <c r="G155" s="3">
        <v>1161.51</v>
      </c>
    </row>
    <row r="156" spans="1:9" x14ac:dyDescent="0.35">
      <c r="A156" s="2">
        <v>44347</v>
      </c>
      <c r="B156" t="s">
        <v>22</v>
      </c>
      <c r="C156" t="s">
        <v>23</v>
      </c>
      <c r="D156" t="s">
        <v>27</v>
      </c>
      <c r="E156">
        <v>2137</v>
      </c>
      <c r="F156" s="3">
        <v>19225.86</v>
      </c>
      <c r="G156" s="3">
        <v>3606.36</v>
      </c>
    </row>
    <row r="157" spans="1:9" x14ac:dyDescent="0.35">
      <c r="A157" s="2">
        <v>44347</v>
      </c>
      <c r="B157" t="s">
        <v>24</v>
      </c>
      <c r="C157" t="s">
        <v>23</v>
      </c>
      <c r="D157" t="s">
        <v>26</v>
      </c>
      <c r="E157">
        <v>226</v>
      </c>
      <c r="F157" s="3">
        <v>6775.75</v>
      </c>
      <c r="G157" s="3">
        <v>4374.43</v>
      </c>
      <c r="H157" s="3"/>
      <c r="I157" s="6"/>
    </row>
    <row r="158" spans="1:9" x14ac:dyDescent="0.35">
      <c r="A158" s="2">
        <v>44347</v>
      </c>
      <c r="B158" t="s">
        <v>7</v>
      </c>
      <c r="C158" t="s">
        <v>8</v>
      </c>
      <c r="D158" t="s">
        <v>19</v>
      </c>
      <c r="E158">
        <v>266</v>
      </c>
      <c r="F158" s="3">
        <v>5305.21</v>
      </c>
      <c r="G158" s="3">
        <v>3462.02</v>
      </c>
    </row>
    <row r="159" spans="1:9" x14ac:dyDescent="0.35">
      <c r="A159" s="2">
        <v>44347</v>
      </c>
      <c r="B159" t="s">
        <v>25</v>
      </c>
      <c r="C159" t="s">
        <v>8</v>
      </c>
      <c r="D159" t="s">
        <v>9</v>
      </c>
      <c r="E159">
        <v>270</v>
      </c>
      <c r="F159" s="3">
        <v>5664.31</v>
      </c>
      <c r="G159" s="3">
        <v>3864.72</v>
      </c>
    </row>
    <row r="160" spans="1:9" x14ac:dyDescent="0.35">
      <c r="A160" s="2">
        <v>44347</v>
      </c>
      <c r="B160" t="s">
        <v>25</v>
      </c>
      <c r="C160" t="s">
        <v>8</v>
      </c>
      <c r="D160" t="s">
        <v>9</v>
      </c>
      <c r="E160">
        <v>516</v>
      </c>
      <c r="F160" s="3">
        <v>10833.07</v>
      </c>
      <c r="G160" s="3">
        <v>4815.04</v>
      </c>
    </row>
    <row r="161" spans="1:9" x14ac:dyDescent="0.35">
      <c r="A161" s="2">
        <v>44347</v>
      </c>
      <c r="B161" t="s">
        <v>20</v>
      </c>
      <c r="C161" t="s">
        <v>11</v>
      </c>
      <c r="D161" t="s">
        <v>21</v>
      </c>
      <c r="E161">
        <v>538</v>
      </c>
      <c r="F161" s="3">
        <v>12902.79</v>
      </c>
      <c r="G161" s="3">
        <v>3297.41</v>
      </c>
    </row>
    <row r="162" spans="1:9" x14ac:dyDescent="0.35">
      <c r="A162" s="2">
        <v>44347</v>
      </c>
      <c r="B162" t="s">
        <v>34</v>
      </c>
      <c r="C162" t="s">
        <v>11</v>
      </c>
      <c r="D162" t="s">
        <v>16</v>
      </c>
      <c r="E162">
        <v>624</v>
      </c>
      <c r="F162" s="3">
        <v>18710.439999999999</v>
      </c>
      <c r="G162" s="3">
        <v>1119.3399999999999</v>
      </c>
    </row>
    <row r="163" spans="1:9" x14ac:dyDescent="0.35">
      <c r="A163" s="2">
        <v>44347</v>
      </c>
      <c r="B163" t="s">
        <v>7</v>
      </c>
      <c r="C163" t="s">
        <v>8</v>
      </c>
      <c r="D163" t="s">
        <v>9</v>
      </c>
      <c r="E163">
        <v>348</v>
      </c>
      <c r="F163" s="3">
        <v>7295.67</v>
      </c>
      <c r="G163" s="3">
        <v>1042.53</v>
      </c>
    </row>
    <row r="164" spans="1:9" x14ac:dyDescent="0.35">
      <c r="A164" s="2">
        <v>44347</v>
      </c>
      <c r="B164" t="s">
        <v>37</v>
      </c>
      <c r="C164" t="s">
        <v>8</v>
      </c>
      <c r="D164" t="s">
        <v>36</v>
      </c>
      <c r="E164">
        <v>367</v>
      </c>
      <c r="F164" s="3">
        <v>19051.810000000001</v>
      </c>
      <c r="G164" s="3">
        <v>4538.7</v>
      </c>
    </row>
    <row r="165" spans="1:9" x14ac:dyDescent="0.35">
      <c r="A165" s="2">
        <v>44347</v>
      </c>
      <c r="B165" t="s">
        <v>22</v>
      </c>
      <c r="C165" t="s">
        <v>23</v>
      </c>
      <c r="D165" t="s">
        <v>19</v>
      </c>
      <c r="E165">
        <v>455</v>
      </c>
      <c r="F165" s="3">
        <v>8187.31</v>
      </c>
      <c r="G165" s="3">
        <v>4486.33</v>
      </c>
    </row>
    <row r="166" spans="1:9" x14ac:dyDescent="0.35">
      <c r="A166" s="2">
        <v>44347</v>
      </c>
      <c r="B166" t="s">
        <v>33</v>
      </c>
      <c r="C166" t="s">
        <v>8</v>
      </c>
      <c r="D166" t="s">
        <v>36</v>
      </c>
      <c r="E166">
        <v>105</v>
      </c>
      <c r="F166" s="3">
        <v>5436.8</v>
      </c>
      <c r="G166" s="3">
        <v>3428.02</v>
      </c>
    </row>
    <row r="167" spans="1:9" x14ac:dyDescent="0.35">
      <c r="A167" s="2">
        <v>44347</v>
      </c>
      <c r="B167" t="s">
        <v>33</v>
      </c>
      <c r="C167" t="s">
        <v>8</v>
      </c>
      <c r="D167" s="4" t="s">
        <v>17</v>
      </c>
      <c r="E167">
        <v>577</v>
      </c>
      <c r="F167" s="3">
        <v>17287.95</v>
      </c>
      <c r="G167" s="3">
        <v>4354.17</v>
      </c>
    </row>
    <row r="168" spans="1:9" x14ac:dyDescent="0.35">
      <c r="A168" s="2">
        <v>44347</v>
      </c>
      <c r="B168" t="s">
        <v>10</v>
      </c>
      <c r="C168" t="s">
        <v>11</v>
      </c>
      <c r="D168" t="s">
        <v>27</v>
      </c>
      <c r="E168">
        <v>964</v>
      </c>
      <c r="F168" s="3">
        <v>13484.21</v>
      </c>
      <c r="G168" s="3">
        <v>1742.97</v>
      </c>
    </row>
    <row r="169" spans="1:9" x14ac:dyDescent="0.35">
      <c r="A169" s="2">
        <v>44347</v>
      </c>
      <c r="B169" t="s">
        <v>18</v>
      </c>
      <c r="C169" t="s">
        <v>8</v>
      </c>
      <c r="D169" t="s">
        <v>9</v>
      </c>
      <c r="E169">
        <v>398</v>
      </c>
      <c r="F169" s="3">
        <v>8347.44</v>
      </c>
      <c r="G169" s="3">
        <v>3938.29</v>
      </c>
    </row>
    <row r="170" spans="1:9" x14ac:dyDescent="0.35">
      <c r="A170" s="2">
        <v>44347</v>
      </c>
      <c r="B170" t="s">
        <v>7</v>
      </c>
      <c r="C170" t="s">
        <v>8</v>
      </c>
      <c r="D170" t="s">
        <v>26</v>
      </c>
      <c r="E170">
        <v>287</v>
      </c>
      <c r="F170" s="3">
        <v>10024.209999999999</v>
      </c>
      <c r="G170" s="3">
        <v>4859.55</v>
      </c>
    </row>
    <row r="171" spans="1:9" x14ac:dyDescent="0.35">
      <c r="A171" s="2">
        <v>44347</v>
      </c>
      <c r="B171" t="s">
        <v>24</v>
      </c>
      <c r="C171" t="s">
        <v>23</v>
      </c>
      <c r="D171" t="s">
        <v>19</v>
      </c>
      <c r="E171">
        <v>922</v>
      </c>
      <c r="F171" s="3">
        <v>16580.669999999998</v>
      </c>
      <c r="G171" s="3">
        <v>2103.42</v>
      </c>
    </row>
    <row r="172" spans="1:9" x14ac:dyDescent="0.35">
      <c r="A172" s="2">
        <v>44347</v>
      </c>
      <c r="B172" t="s">
        <v>30</v>
      </c>
      <c r="C172" t="s">
        <v>15</v>
      </c>
      <c r="D172" t="s">
        <v>9</v>
      </c>
      <c r="E172">
        <v>284</v>
      </c>
      <c r="F172" s="3">
        <v>5953.27</v>
      </c>
      <c r="G172" s="3">
        <v>3192.53</v>
      </c>
    </row>
    <row r="173" spans="1:9" x14ac:dyDescent="0.35">
      <c r="A173" s="2">
        <v>44347</v>
      </c>
      <c r="B173" t="s">
        <v>25</v>
      </c>
      <c r="C173" t="s">
        <v>8</v>
      </c>
      <c r="D173" t="s">
        <v>9</v>
      </c>
      <c r="E173">
        <v>760</v>
      </c>
      <c r="F173" s="3">
        <v>15941.17</v>
      </c>
      <c r="G173" s="3">
        <v>3718.11</v>
      </c>
      <c r="H173" s="3"/>
      <c r="I173" s="6"/>
    </row>
    <row r="174" spans="1:9" x14ac:dyDescent="0.35">
      <c r="A174" s="2">
        <v>44347</v>
      </c>
      <c r="B174" t="s">
        <v>31</v>
      </c>
      <c r="C174" t="s">
        <v>11</v>
      </c>
      <c r="D174" s="4" t="s">
        <v>32</v>
      </c>
      <c r="E174">
        <v>212</v>
      </c>
      <c r="F174" s="3">
        <v>14363.12</v>
      </c>
      <c r="G174" s="3">
        <v>4354.17</v>
      </c>
    </row>
    <row r="175" spans="1:9" x14ac:dyDescent="0.35">
      <c r="A175" s="2">
        <v>44377</v>
      </c>
      <c r="B175" t="s">
        <v>13</v>
      </c>
      <c r="C175" t="s">
        <v>11</v>
      </c>
      <c r="D175" t="s">
        <v>12</v>
      </c>
      <c r="E175">
        <v>709</v>
      </c>
      <c r="F175" s="3">
        <v>17015.87</v>
      </c>
      <c r="G175" s="3">
        <v>4395.38</v>
      </c>
    </row>
    <row r="176" spans="1:9" x14ac:dyDescent="0.35">
      <c r="A176" s="2">
        <v>44377</v>
      </c>
      <c r="B176" t="s">
        <v>18</v>
      </c>
      <c r="C176" t="s">
        <v>8</v>
      </c>
      <c r="D176" t="s">
        <v>19</v>
      </c>
      <c r="E176">
        <v>976</v>
      </c>
      <c r="F176" s="3">
        <v>19506.830000000002</v>
      </c>
      <c r="G176" s="3">
        <v>2036.38</v>
      </c>
    </row>
    <row r="177" spans="1:7" x14ac:dyDescent="0.35">
      <c r="A177" s="2">
        <v>44377</v>
      </c>
      <c r="B177" t="s">
        <v>24</v>
      </c>
      <c r="C177" t="s">
        <v>23</v>
      </c>
      <c r="D177" t="s">
        <v>16</v>
      </c>
      <c r="E177">
        <v>256</v>
      </c>
      <c r="F177" s="3">
        <v>7654.91</v>
      </c>
      <c r="G177" s="3">
        <v>4041.69</v>
      </c>
    </row>
    <row r="178" spans="1:7" x14ac:dyDescent="0.35">
      <c r="A178" s="2">
        <v>44377</v>
      </c>
      <c r="B178" t="s">
        <v>20</v>
      </c>
      <c r="C178" t="s">
        <v>11</v>
      </c>
      <c r="D178" t="s">
        <v>9</v>
      </c>
      <c r="E178">
        <v>781</v>
      </c>
      <c r="F178" s="3">
        <v>16393.84</v>
      </c>
      <c r="G178" s="3">
        <v>2260.1999999999998</v>
      </c>
    </row>
    <row r="179" spans="1:7" x14ac:dyDescent="0.35">
      <c r="A179" s="2">
        <v>44377</v>
      </c>
      <c r="B179" t="s">
        <v>25</v>
      </c>
      <c r="C179" t="s">
        <v>8</v>
      </c>
      <c r="D179" s="4" t="s">
        <v>32</v>
      </c>
      <c r="E179">
        <v>219</v>
      </c>
      <c r="F179" s="3">
        <v>11360.58</v>
      </c>
      <c r="G179" s="3">
        <v>2179.66</v>
      </c>
    </row>
    <row r="180" spans="1:7" x14ac:dyDescent="0.35">
      <c r="A180" s="2">
        <v>44377</v>
      </c>
      <c r="B180" t="s">
        <v>33</v>
      </c>
      <c r="C180" t="s">
        <v>8</v>
      </c>
      <c r="D180" s="4" t="s">
        <v>32</v>
      </c>
      <c r="E180">
        <v>141</v>
      </c>
      <c r="F180" s="3">
        <v>7307.46</v>
      </c>
      <c r="G180" s="3">
        <v>2696.73</v>
      </c>
    </row>
    <row r="181" spans="1:7" x14ac:dyDescent="0.35">
      <c r="A181" s="2">
        <v>44377</v>
      </c>
      <c r="B181" t="s">
        <v>37</v>
      </c>
      <c r="C181" t="s">
        <v>8</v>
      </c>
      <c r="D181" t="s">
        <v>26</v>
      </c>
      <c r="E181">
        <v>159</v>
      </c>
      <c r="F181" s="3">
        <v>5550.54</v>
      </c>
      <c r="G181" s="3">
        <v>3276.62</v>
      </c>
    </row>
    <row r="182" spans="1:7" x14ac:dyDescent="0.35">
      <c r="A182" s="2">
        <v>44377</v>
      </c>
      <c r="B182" t="s">
        <v>22</v>
      </c>
      <c r="C182" t="s">
        <v>23</v>
      </c>
      <c r="D182" t="s">
        <v>12</v>
      </c>
      <c r="E182">
        <v>687</v>
      </c>
      <c r="F182" s="3">
        <v>16479.57</v>
      </c>
      <c r="G182" s="3">
        <v>2591.44</v>
      </c>
    </row>
    <row r="183" spans="1:7" x14ac:dyDescent="0.35">
      <c r="A183" s="2">
        <v>44377</v>
      </c>
      <c r="B183" t="s">
        <v>33</v>
      </c>
      <c r="C183" t="s">
        <v>8</v>
      </c>
      <c r="D183" t="s">
        <v>36</v>
      </c>
      <c r="E183">
        <v>324</v>
      </c>
      <c r="F183" s="3">
        <v>16818.71</v>
      </c>
      <c r="G183" s="3">
        <v>3366.44</v>
      </c>
    </row>
    <row r="184" spans="1:7" x14ac:dyDescent="0.35">
      <c r="A184" s="2">
        <v>44377</v>
      </c>
      <c r="B184" t="s">
        <v>18</v>
      </c>
      <c r="C184" t="s">
        <v>8</v>
      </c>
      <c r="D184" s="4" t="s">
        <v>17</v>
      </c>
      <c r="E184">
        <v>473</v>
      </c>
      <c r="F184" s="3">
        <v>14183.27</v>
      </c>
      <c r="G184" s="3">
        <v>2476.7199999999998</v>
      </c>
    </row>
    <row r="185" spans="1:7" x14ac:dyDescent="0.35">
      <c r="A185" s="2">
        <v>44377</v>
      </c>
      <c r="B185" t="s">
        <v>24</v>
      </c>
      <c r="C185" t="s">
        <v>23</v>
      </c>
      <c r="D185" t="s">
        <v>27</v>
      </c>
      <c r="E185">
        <v>675</v>
      </c>
      <c r="F185" s="3">
        <v>6066.54</v>
      </c>
      <c r="G185" s="3">
        <v>1753.22</v>
      </c>
    </row>
    <row r="186" spans="1:7" x14ac:dyDescent="0.35">
      <c r="A186" s="2">
        <v>44377</v>
      </c>
      <c r="B186" t="s">
        <v>24</v>
      </c>
      <c r="C186" t="s">
        <v>23</v>
      </c>
      <c r="D186" t="s">
        <v>21</v>
      </c>
      <c r="E186">
        <v>1092</v>
      </c>
      <c r="F186" s="3">
        <v>15280.94</v>
      </c>
      <c r="G186" s="3">
        <v>2197.3000000000002</v>
      </c>
    </row>
    <row r="187" spans="1:7" x14ac:dyDescent="0.35">
      <c r="A187" s="2">
        <v>44377</v>
      </c>
      <c r="B187" t="s">
        <v>37</v>
      </c>
      <c r="C187" t="s">
        <v>8</v>
      </c>
      <c r="D187" t="s">
        <v>19</v>
      </c>
      <c r="E187">
        <v>522</v>
      </c>
      <c r="F187" s="3">
        <v>10436.18</v>
      </c>
      <c r="G187" s="3">
        <v>1150.1199999999999</v>
      </c>
    </row>
    <row r="188" spans="1:7" x14ac:dyDescent="0.35">
      <c r="A188" s="2">
        <v>44377</v>
      </c>
      <c r="B188" t="s">
        <v>35</v>
      </c>
      <c r="C188" t="s">
        <v>29</v>
      </c>
      <c r="D188" t="s">
        <v>36</v>
      </c>
      <c r="E188">
        <v>143</v>
      </c>
      <c r="F188" s="3">
        <v>6833.46</v>
      </c>
      <c r="G188" s="3">
        <v>1856.54</v>
      </c>
    </row>
    <row r="189" spans="1:7" x14ac:dyDescent="0.35">
      <c r="A189" s="2">
        <v>44377</v>
      </c>
      <c r="B189" t="s">
        <v>34</v>
      </c>
      <c r="C189" t="s">
        <v>11</v>
      </c>
      <c r="D189" t="s">
        <v>27</v>
      </c>
      <c r="E189">
        <v>434</v>
      </c>
      <c r="F189" s="3">
        <v>6062.36</v>
      </c>
      <c r="G189" s="3">
        <v>1541.77</v>
      </c>
    </row>
    <row r="190" spans="1:7" x14ac:dyDescent="0.35">
      <c r="A190" s="2">
        <v>44377</v>
      </c>
      <c r="B190" t="s">
        <v>33</v>
      </c>
      <c r="C190" t="s">
        <v>8</v>
      </c>
      <c r="D190" s="4" t="s">
        <v>17</v>
      </c>
      <c r="E190">
        <v>504</v>
      </c>
      <c r="F190" s="3">
        <v>15095.76</v>
      </c>
      <c r="G190" s="3">
        <v>1884.1</v>
      </c>
    </row>
    <row r="191" spans="1:7" x14ac:dyDescent="0.35">
      <c r="A191" s="2">
        <v>44377</v>
      </c>
      <c r="B191" t="s">
        <v>22</v>
      </c>
      <c r="C191" t="s">
        <v>23</v>
      </c>
      <c r="D191" t="s">
        <v>26</v>
      </c>
      <c r="E191">
        <v>390</v>
      </c>
      <c r="F191" s="3">
        <v>11670.73</v>
      </c>
      <c r="G191" s="3">
        <v>1825.24</v>
      </c>
    </row>
    <row r="192" spans="1:7" x14ac:dyDescent="0.35">
      <c r="A192" s="2">
        <v>44377</v>
      </c>
      <c r="B192" t="s">
        <v>33</v>
      </c>
      <c r="C192" t="s">
        <v>8</v>
      </c>
      <c r="D192" t="s">
        <v>19</v>
      </c>
      <c r="E192">
        <v>721</v>
      </c>
      <c r="F192" s="3">
        <v>14407.04</v>
      </c>
      <c r="G192" s="3">
        <v>4127.25</v>
      </c>
    </row>
    <row r="193" spans="1:9" x14ac:dyDescent="0.35">
      <c r="A193" s="2">
        <v>44377</v>
      </c>
      <c r="B193" t="s">
        <v>25</v>
      </c>
      <c r="C193" t="s">
        <v>8</v>
      </c>
      <c r="D193" t="s">
        <v>26</v>
      </c>
      <c r="E193">
        <v>232</v>
      </c>
      <c r="F193" s="3">
        <v>8114.37</v>
      </c>
      <c r="G193" s="3">
        <v>1648.68</v>
      </c>
    </row>
    <row r="194" spans="1:9" x14ac:dyDescent="0.35">
      <c r="A194" s="2">
        <v>44377</v>
      </c>
      <c r="B194" t="s">
        <v>7</v>
      </c>
      <c r="C194" t="s">
        <v>8</v>
      </c>
      <c r="D194" t="s">
        <v>36</v>
      </c>
      <c r="E194">
        <v>359</v>
      </c>
      <c r="F194" s="3">
        <v>18650.560000000001</v>
      </c>
      <c r="G194" s="3">
        <v>2429.63</v>
      </c>
    </row>
    <row r="195" spans="1:9" x14ac:dyDescent="0.35">
      <c r="A195" s="2">
        <v>44377</v>
      </c>
      <c r="B195" t="s">
        <v>33</v>
      </c>
      <c r="C195" t="s">
        <v>8</v>
      </c>
      <c r="D195" t="s">
        <v>26</v>
      </c>
      <c r="E195">
        <v>549</v>
      </c>
      <c r="F195" s="3">
        <v>19200.05</v>
      </c>
      <c r="G195" s="3">
        <v>1413.45</v>
      </c>
    </row>
    <row r="196" spans="1:9" x14ac:dyDescent="0.35">
      <c r="A196" s="2">
        <v>44377</v>
      </c>
      <c r="B196" t="s">
        <v>35</v>
      </c>
      <c r="C196" t="s">
        <v>29</v>
      </c>
      <c r="D196" t="s">
        <v>26</v>
      </c>
      <c r="E196">
        <v>357</v>
      </c>
      <c r="F196" s="3">
        <v>11418.33</v>
      </c>
      <c r="G196" s="3">
        <v>2791.41</v>
      </c>
    </row>
    <row r="197" spans="1:9" x14ac:dyDescent="0.35">
      <c r="A197" s="2">
        <v>44377</v>
      </c>
      <c r="B197" t="s">
        <v>38</v>
      </c>
      <c r="C197" t="s">
        <v>15</v>
      </c>
      <c r="D197" t="s">
        <v>26</v>
      </c>
      <c r="E197">
        <v>176</v>
      </c>
      <c r="F197" s="3">
        <v>5610.56</v>
      </c>
      <c r="G197" s="3">
        <v>1758.11</v>
      </c>
    </row>
    <row r="198" spans="1:9" x14ac:dyDescent="0.35">
      <c r="A198" s="2">
        <v>44377</v>
      </c>
      <c r="B198" t="s">
        <v>34</v>
      </c>
      <c r="C198" t="s">
        <v>11</v>
      </c>
      <c r="D198" t="s">
        <v>36</v>
      </c>
      <c r="E198">
        <v>168</v>
      </c>
      <c r="F198" s="3">
        <v>10915.97</v>
      </c>
      <c r="G198" s="3">
        <v>3233.55</v>
      </c>
      <c r="H198" s="3"/>
      <c r="I198" s="6"/>
    </row>
    <row r="199" spans="1:9" x14ac:dyDescent="0.35">
      <c r="A199" s="2">
        <v>44377</v>
      </c>
      <c r="B199" t="s">
        <v>20</v>
      </c>
      <c r="C199" t="s">
        <v>11</v>
      </c>
      <c r="D199" t="s">
        <v>9</v>
      </c>
      <c r="E199">
        <v>700</v>
      </c>
      <c r="F199" s="3">
        <v>14696.65</v>
      </c>
      <c r="G199" s="3">
        <v>3259.3</v>
      </c>
    </row>
    <row r="200" spans="1:9" x14ac:dyDescent="0.35">
      <c r="A200" s="2">
        <v>44377</v>
      </c>
      <c r="B200" t="s">
        <v>33</v>
      </c>
      <c r="C200" t="s">
        <v>8</v>
      </c>
      <c r="D200" t="s">
        <v>26</v>
      </c>
      <c r="E200">
        <v>261</v>
      </c>
      <c r="F200" s="3">
        <v>9100.17</v>
      </c>
      <c r="G200" s="3">
        <v>4114.5600000000004</v>
      </c>
    </row>
    <row r="201" spans="1:9" x14ac:dyDescent="0.35">
      <c r="A201" s="2">
        <v>44377</v>
      </c>
      <c r="B201" t="s">
        <v>22</v>
      </c>
      <c r="C201" t="s">
        <v>23</v>
      </c>
      <c r="D201" t="s">
        <v>21</v>
      </c>
      <c r="E201">
        <v>1318</v>
      </c>
      <c r="F201" s="3">
        <v>18441.48</v>
      </c>
      <c r="G201" s="3">
        <v>2183.17</v>
      </c>
      <c r="H201" s="3"/>
      <c r="I201" s="6"/>
    </row>
    <row r="202" spans="1:9" x14ac:dyDescent="0.35">
      <c r="A202" s="2">
        <v>44377</v>
      </c>
      <c r="B202" t="s">
        <v>31</v>
      </c>
      <c r="C202" t="s">
        <v>11</v>
      </c>
      <c r="D202" s="4" t="s">
        <v>32</v>
      </c>
      <c r="E202">
        <v>293</v>
      </c>
      <c r="F202" s="3">
        <v>19888.560000000001</v>
      </c>
      <c r="G202" s="3">
        <v>1212.6199999999999</v>
      </c>
    </row>
    <row r="203" spans="1:9" x14ac:dyDescent="0.35">
      <c r="A203" s="2">
        <v>44377</v>
      </c>
      <c r="B203" t="s">
        <v>13</v>
      </c>
      <c r="C203" t="s">
        <v>11</v>
      </c>
      <c r="D203" t="s">
        <v>16</v>
      </c>
      <c r="E203">
        <v>456</v>
      </c>
      <c r="F203" s="3">
        <v>13664.83</v>
      </c>
      <c r="G203" s="3">
        <v>3115.2</v>
      </c>
    </row>
    <row r="204" spans="1:9" x14ac:dyDescent="0.35">
      <c r="A204" s="2">
        <v>44377</v>
      </c>
      <c r="B204" t="s">
        <v>25</v>
      </c>
      <c r="C204" t="s">
        <v>8</v>
      </c>
      <c r="D204" s="4" t="s">
        <v>17</v>
      </c>
      <c r="E204">
        <v>651</v>
      </c>
      <c r="F204" s="3">
        <v>19514.48</v>
      </c>
      <c r="G204" s="3">
        <v>1420.16</v>
      </c>
    </row>
    <row r="205" spans="1:9" x14ac:dyDescent="0.35">
      <c r="A205" s="2">
        <v>44377</v>
      </c>
      <c r="B205" t="s">
        <v>22</v>
      </c>
      <c r="C205" t="s">
        <v>23</v>
      </c>
      <c r="D205" t="s">
        <v>27</v>
      </c>
      <c r="E205">
        <v>841</v>
      </c>
      <c r="F205" s="3">
        <v>7567.26</v>
      </c>
      <c r="G205" s="3">
        <v>4111.34</v>
      </c>
    </row>
    <row r="206" spans="1:9" x14ac:dyDescent="0.35">
      <c r="A206" s="2">
        <v>44377</v>
      </c>
      <c r="B206" t="s">
        <v>24</v>
      </c>
      <c r="C206" t="s">
        <v>23</v>
      </c>
      <c r="D206" t="s">
        <v>36</v>
      </c>
      <c r="E206">
        <v>399</v>
      </c>
      <c r="F206" s="3">
        <v>16740.13</v>
      </c>
      <c r="G206" s="3">
        <v>2486.1</v>
      </c>
    </row>
    <row r="207" spans="1:9" x14ac:dyDescent="0.35">
      <c r="A207" s="2">
        <v>44377</v>
      </c>
      <c r="B207" t="s">
        <v>24</v>
      </c>
      <c r="C207" t="s">
        <v>23</v>
      </c>
      <c r="D207" t="s">
        <v>19</v>
      </c>
      <c r="E207">
        <v>363</v>
      </c>
      <c r="F207" s="3">
        <v>6530.47</v>
      </c>
      <c r="G207" s="3">
        <v>1791.73</v>
      </c>
    </row>
    <row r="208" spans="1:9" x14ac:dyDescent="0.35">
      <c r="A208" s="2">
        <v>44377</v>
      </c>
      <c r="B208" t="s">
        <v>34</v>
      </c>
      <c r="C208" t="s">
        <v>11</v>
      </c>
      <c r="D208" s="4" t="s">
        <v>17</v>
      </c>
      <c r="E208">
        <v>423</v>
      </c>
      <c r="F208" s="3">
        <v>18588.14</v>
      </c>
      <c r="G208" s="3">
        <v>1681.63</v>
      </c>
    </row>
    <row r="209" spans="1:9" x14ac:dyDescent="0.35">
      <c r="A209" s="2">
        <v>44377</v>
      </c>
      <c r="B209" t="s">
        <v>35</v>
      </c>
      <c r="C209" t="s">
        <v>29</v>
      </c>
      <c r="D209" t="s">
        <v>26</v>
      </c>
      <c r="E209">
        <v>313</v>
      </c>
      <c r="F209" s="3">
        <v>9992.48</v>
      </c>
      <c r="G209" s="3">
        <v>2438.48</v>
      </c>
    </row>
    <row r="210" spans="1:9" x14ac:dyDescent="0.35">
      <c r="A210" s="2">
        <v>44377</v>
      </c>
      <c r="B210" t="s">
        <v>24</v>
      </c>
      <c r="C210" t="s">
        <v>23</v>
      </c>
      <c r="D210" t="s">
        <v>26</v>
      </c>
      <c r="E210">
        <v>461</v>
      </c>
      <c r="F210" s="3">
        <v>13823.55</v>
      </c>
      <c r="G210" s="3">
        <v>1538.78</v>
      </c>
    </row>
    <row r="211" spans="1:9" x14ac:dyDescent="0.35">
      <c r="A211" s="2">
        <v>44377</v>
      </c>
      <c r="B211" t="s">
        <v>37</v>
      </c>
      <c r="C211" t="s">
        <v>8</v>
      </c>
      <c r="D211" t="s">
        <v>36</v>
      </c>
      <c r="E211">
        <v>138</v>
      </c>
      <c r="F211" s="3">
        <v>7163.4</v>
      </c>
      <c r="G211" s="3">
        <v>1261.94</v>
      </c>
      <c r="H211" s="3"/>
      <c r="I211" s="6"/>
    </row>
    <row r="212" spans="1:9" x14ac:dyDescent="0.35">
      <c r="A212" s="2">
        <v>44377</v>
      </c>
      <c r="B212" t="s">
        <v>33</v>
      </c>
      <c r="C212" t="s">
        <v>8</v>
      </c>
      <c r="D212" t="s">
        <v>9</v>
      </c>
      <c r="E212">
        <v>279</v>
      </c>
      <c r="F212" s="3">
        <v>5858.66</v>
      </c>
      <c r="G212" s="3">
        <v>2175.75</v>
      </c>
    </row>
    <row r="213" spans="1:9" x14ac:dyDescent="0.35">
      <c r="A213" s="2">
        <v>44377</v>
      </c>
      <c r="B213" t="s">
        <v>22</v>
      </c>
      <c r="C213" t="s">
        <v>23</v>
      </c>
      <c r="D213" t="s">
        <v>26</v>
      </c>
      <c r="E213">
        <v>224</v>
      </c>
      <c r="F213" s="3">
        <v>6718.87</v>
      </c>
      <c r="G213" s="3">
        <v>4974.38</v>
      </c>
    </row>
    <row r="214" spans="1:9" x14ac:dyDescent="0.35">
      <c r="A214" s="2">
        <v>44377</v>
      </c>
      <c r="B214" t="s">
        <v>28</v>
      </c>
      <c r="C214" t="s">
        <v>29</v>
      </c>
      <c r="D214" s="4" t="s">
        <v>17</v>
      </c>
      <c r="E214">
        <v>356</v>
      </c>
      <c r="F214" s="3">
        <v>9956.26</v>
      </c>
      <c r="G214" s="3">
        <v>1005.07</v>
      </c>
    </row>
    <row r="215" spans="1:9" x14ac:dyDescent="0.35">
      <c r="A215" s="2">
        <v>44377</v>
      </c>
      <c r="B215" t="s">
        <v>33</v>
      </c>
      <c r="C215" t="s">
        <v>8</v>
      </c>
      <c r="D215" t="s">
        <v>21</v>
      </c>
      <c r="E215">
        <v>767</v>
      </c>
      <c r="F215" s="3">
        <v>12265.36</v>
      </c>
      <c r="G215" s="3">
        <v>1880.64</v>
      </c>
    </row>
    <row r="216" spans="1:9" x14ac:dyDescent="0.35">
      <c r="A216" s="2">
        <v>44377</v>
      </c>
      <c r="B216" t="s">
        <v>28</v>
      </c>
      <c r="C216" t="s">
        <v>29</v>
      </c>
      <c r="D216" t="s">
        <v>36</v>
      </c>
      <c r="E216">
        <v>137</v>
      </c>
      <c r="F216" s="3">
        <v>6565.39</v>
      </c>
      <c r="G216" s="3">
        <v>2423.37</v>
      </c>
    </row>
    <row r="217" spans="1:9" x14ac:dyDescent="0.35">
      <c r="A217" s="2">
        <v>44377</v>
      </c>
      <c r="B217" t="s">
        <v>33</v>
      </c>
      <c r="C217" t="s">
        <v>8</v>
      </c>
      <c r="D217" t="s">
        <v>21</v>
      </c>
      <c r="E217">
        <v>405</v>
      </c>
      <c r="F217" s="3">
        <v>6466.37</v>
      </c>
      <c r="G217" s="3">
        <v>2323.46</v>
      </c>
    </row>
    <row r="218" spans="1:9" x14ac:dyDescent="0.35">
      <c r="A218" s="2">
        <v>44377</v>
      </c>
      <c r="B218" t="s">
        <v>18</v>
      </c>
      <c r="C218" t="s">
        <v>8</v>
      </c>
      <c r="D218" t="s">
        <v>27</v>
      </c>
      <c r="E218">
        <v>1137</v>
      </c>
      <c r="F218" s="3">
        <v>13642.27</v>
      </c>
      <c r="G218" s="3">
        <v>2839.55</v>
      </c>
    </row>
    <row r="219" spans="1:9" x14ac:dyDescent="0.35">
      <c r="A219" s="2">
        <v>44377</v>
      </c>
      <c r="B219" t="s">
        <v>30</v>
      </c>
      <c r="C219" t="s">
        <v>15</v>
      </c>
      <c r="D219" s="4" t="s">
        <v>17</v>
      </c>
      <c r="E219">
        <v>815</v>
      </c>
      <c r="F219" s="3">
        <v>19552.55</v>
      </c>
      <c r="G219" s="3">
        <v>1016.35</v>
      </c>
      <c r="H219" s="3"/>
      <c r="I219" s="6"/>
    </row>
    <row r="220" spans="1:9" x14ac:dyDescent="0.35">
      <c r="A220" s="2">
        <v>44377</v>
      </c>
      <c r="B220" t="s">
        <v>7</v>
      </c>
      <c r="C220" t="s">
        <v>8</v>
      </c>
      <c r="D220" t="s">
        <v>19</v>
      </c>
      <c r="E220">
        <v>425</v>
      </c>
      <c r="F220" s="3">
        <v>8490.31</v>
      </c>
      <c r="G220" s="3">
        <v>3648.23</v>
      </c>
    </row>
    <row r="221" spans="1:9" x14ac:dyDescent="0.35">
      <c r="A221" s="2">
        <v>44377</v>
      </c>
      <c r="B221" t="s">
        <v>22</v>
      </c>
      <c r="C221" t="s">
        <v>23</v>
      </c>
      <c r="D221" s="4" t="s">
        <v>32</v>
      </c>
      <c r="E221">
        <v>110</v>
      </c>
      <c r="F221" s="3">
        <v>5148.28</v>
      </c>
      <c r="G221" s="3">
        <v>3663.09</v>
      </c>
    </row>
    <row r="222" spans="1:9" x14ac:dyDescent="0.35">
      <c r="A222" s="2">
        <v>44377</v>
      </c>
      <c r="B222" t="s">
        <v>7</v>
      </c>
      <c r="C222" t="s">
        <v>8</v>
      </c>
      <c r="D222" t="s">
        <v>9</v>
      </c>
      <c r="E222">
        <v>540</v>
      </c>
      <c r="F222" s="3">
        <v>11327.39</v>
      </c>
      <c r="G222" s="3">
        <v>4454.3500000000004</v>
      </c>
    </row>
    <row r="223" spans="1:9" x14ac:dyDescent="0.35">
      <c r="A223" s="2">
        <v>44377</v>
      </c>
      <c r="B223" t="s">
        <v>18</v>
      </c>
      <c r="C223" t="s">
        <v>8</v>
      </c>
      <c r="D223" t="s">
        <v>12</v>
      </c>
      <c r="E223">
        <v>592</v>
      </c>
      <c r="F223" s="3">
        <v>14184.1</v>
      </c>
      <c r="G223" s="3">
        <v>4351.79</v>
      </c>
    </row>
    <row r="224" spans="1:9" x14ac:dyDescent="0.35">
      <c r="A224" s="2">
        <v>44377</v>
      </c>
      <c r="B224" t="s">
        <v>25</v>
      </c>
      <c r="C224" t="s">
        <v>8</v>
      </c>
      <c r="D224" s="4" t="s">
        <v>17</v>
      </c>
      <c r="E224">
        <v>205</v>
      </c>
      <c r="F224" s="3">
        <v>6129.47</v>
      </c>
      <c r="G224" s="3">
        <v>4168.71</v>
      </c>
    </row>
    <row r="225" spans="1:9" x14ac:dyDescent="0.35">
      <c r="A225" s="2">
        <v>44377</v>
      </c>
      <c r="B225" t="s">
        <v>28</v>
      </c>
      <c r="C225" t="s">
        <v>29</v>
      </c>
      <c r="D225" s="4" t="s">
        <v>32</v>
      </c>
      <c r="E225">
        <v>397</v>
      </c>
      <c r="F225" s="3">
        <v>17857.900000000001</v>
      </c>
      <c r="G225" s="3">
        <v>4239.63</v>
      </c>
    </row>
    <row r="226" spans="1:9" x14ac:dyDescent="0.35">
      <c r="A226" s="2">
        <v>44377</v>
      </c>
      <c r="B226" t="s">
        <v>25</v>
      </c>
      <c r="C226" t="s">
        <v>8</v>
      </c>
      <c r="D226" t="s">
        <v>16</v>
      </c>
      <c r="E226">
        <v>560</v>
      </c>
      <c r="F226" s="3">
        <v>16794.27</v>
      </c>
      <c r="G226" s="3">
        <v>1382.06</v>
      </c>
      <c r="H226" s="3"/>
      <c r="I226" s="6"/>
    </row>
    <row r="227" spans="1:9" x14ac:dyDescent="0.35">
      <c r="A227" s="2">
        <v>44377</v>
      </c>
      <c r="B227" t="s">
        <v>20</v>
      </c>
      <c r="C227" t="s">
        <v>11</v>
      </c>
      <c r="D227" t="s">
        <v>16</v>
      </c>
      <c r="E227">
        <v>375</v>
      </c>
      <c r="F227" s="3">
        <v>11248.04</v>
      </c>
      <c r="G227" s="3">
        <v>3976.4</v>
      </c>
      <c r="H227" s="3"/>
      <c r="I227" s="6"/>
    </row>
    <row r="228" spans="1:9" x14ac:dyDescent="0.35">
      <c r="A228" s="2">
        <v>44377</v>
      </c>
      <c r="B228" t="s">
        <v>25</v>
      </c>
      <c r="C228" t="s">
        <v>8</v>
      </c>
      <c r="D228" t="s">
        <v>19</v>
      </c>
      <c r="E228">
        <v>256</v>
      </c>
      <c r="F228" s="3">
        <v>5113.6899999999996</v>
      </c>
      <c r="G228" s="3">
        <v>2996.6</v>
      </c>
    </row>
    <row r="229" spans="1:9" x14ac:dyDescent="0.35">
      <c r="A229" s="2">
        <v>44377</v>
      </c>
      <c r="B229" t="s">
        <v>18</v>
      </c>
      <c r="C229" t="s">
        <v>8</v>
      </c>
      <c r="D229" t="s">
        <v>19</v>
      </c>
      <c r="E229">
        <v>731</v>
      </c>
      <c r="F229" s="3">
        <v>14609.42</v>
      </c>
      <c r="G229" s="3">
        <v>4913.0600000000004</v>
      </c>
    </row>
    <row r="230" spans="1:9" x14ac:dyDescent="0.35">
      <c r="A230" s="2">
        <v>44377</v>
      </c>
      <c r="B230" t="s">
        <v>33</v>
      </c>
      <c r="C230" t="s">
        <v>8</v>
      </c>
      <c r="D230" t="s">
        <v>16</v>
      </c>
      <c r="E230">
        <v>188</v>
      </c>
      <c r="F230" s="3">
        <v>5620.3</v>
      </c>
      <c r="G230" s="3">
        <v>2969.11</v>
      </c>
    </row>
    <row r="231" spans="1:9" x14ac:dyDescent="0.35">
      <c r="A231" s="2">
        <v>44377</v>
      </c>
      <c r="B231" t="s">
        <v>35</v>
      </c>
      <c r="C231" t="s">
        <v>29</v>
      </c>
      <c r="D231" t="s">
        <v>26</v>
      </c>
      <c r="E231">
        <v>278</v>
      </c>
      <c r="F231" s="3">
        <v>8895.92</v>
      </c>
      <c r="G231" s="3">
        <v>1432.03</v>
      </c>
    </row>
    <row r="232" spans="1:9" x14ac:dyDescent="0.35">
      <c r="A232" s="2">
        <v>44377</v>
      </c>
      <c r="B232" t="s">
        <v>33</v>
      </c>
      <c r="C232" t="s">
        <v>8</v>
      </c>
      <c r="D232" t="s">
        <v>26</v>
      </c>
      <c r="E232">
        <v>232</v>
      </c>
      <c r="F232" s="3">
        <v>8094.81</v>
      </c>
      <c r="G232" s="3">
        <v>2882.3</v>
      </c>
    </row>
    <row r="233" spans="1:9" x14ac:dyDescent="0.35">
      <c r="A233" s="2">
        <v>44377</v>
      </c>
      <c r="B233" t="s">
        <v>37</v>
      </c>
      <c r="C233" t="s">
        <v>8</v>
      </c>
      <c r="D233" t="s">
        <v>36</v>
      </c>
      <c r="E233">
        <v>216</v>
      </c>
      <c r="F233" s="3">
        <v>11206.42</v>
      </c>
      <c r="G233" s="3">
        <v>4508.75</v>
      </c>
    </row>
    <row r="234" spans="1:9" x14ac:dyDescent="0.35">
      <c r="A234" s="2">
        <v>44377</v>
      </c>
      <c r="B234" t="s">
        <v>37</v>
      </c>
      <c r="C234" t="s">
        <v>8</v>
      </c>
      <c r="D234" t="s">
        <v>16</v>
      </c>
      <c r="E234">
        <v>622</v>
      </c>
      <c r="F234" s="3">
        <v>18648.240000000002</v>
      </c>
      <c r="G234" s="3">
        <v>3492.03</v>
      </c>
    </row>
    <row r="235" spans="1:9" x14ac:dyDescent="0.35">
      <c r="A235" s="2">
        <v>44377</v>
      </c>
      <c r="B235" t="s">
        <v>7</v>
      </c>
      <c r="C235" t="s">
        <v>8</v>
      </c>
      <c r="D235" t="s">
        <v>21</v>
      </c>
      <c r="E235">
        <v>415</v>
      </c>
      <c r="F235" s="3">
        <v>6628.27</v>
      </c>
      <c r="G235" s="3">
        <v>3212.47</v>
      </c>
    </row>
    <row r="236" spans="1:9" x14ac:dyDescent="0.35">
      <c r="A236" s="2">
        <v>44377</v>
      </c>
      <c r="B236" t="s">
        <v>25</v>
      </c>
      <c r="C236" t="s">
        <v>8</v>
      </c>
      <c r="D236" t="s">
        <v>19</v>
      </c>
      <c r="E236">
        <v>590</v>
      </c>
      <c r="F236" s="3">
        <v>11791.79</v>
      </c>
      <c r="G236" s="3">
        <v>2468.6799999999998</v>
      </c>
    </row>
    <row r="237" spans="1:9" x14ac:dyDescent="0.35">
      <c r="A237" s="2">
        <v>44377</v>
      </c>
      <c r="B237" t="s">
        <v>24</v>
      </c>
      <c r="C237" t="s">
        <v>23</v>
      </c>
      <c r="D237" t="s">
        <v>9</v>
      </c>
      <c r="E237">
        <v>276</v>
      </c>
      <c r="F237" s="3">
        <v>5788.13</v>
      </c>
      <c r="G237" s="3">
        <v>2122.6</v>
      </c>
    </row>
    <row r="238" spans="1:9" x14ac:dyDescent="0.35">
      <c r="A238" s="2">
        <v>44377</v>
      </c>
      <c r="B238" t="s">
        <v>33</v>
      </c>
      <c r="C238" t="s">
        <v>8</v>
      </c>
      <c r="D238" t="s">
        <v>16</v>
      </c>
      <c r="E238">
        <v>375</v>
      </c>
      <c r="F238" s="3">
        <v>11236.16</v>
      </c>
      <c r="G238" s="3">
        <v>4529.58</v>
      </c>
    </row>
    <row r="239" spans="1:9" x14ac:dyDescent="0.35">
      <c r="A239" s="2">
        <v>44377</v>
      </c>
      <c r="B239" t="s">
        <v>37</v>
      </c>
      <c r="C239" t="s">
        <v>8</v>
      </c>
      <c r="D239" t="s">
        <v>12</v>
      </c>
      <c r="E239">
        <v>268</v>
      </c>
      <c r="F239" s="3">
        <v>6416.45</v>
      </c>
      <c r="G239" s="3">
        <v>4164.6099999999997</v>
      </c>
    </row>
    <row r="240" spans="1:9" x14ac:dyDescent="0.35">
      <c r="A240" s="2">
        <v>44377</v>
      </c>
      <c r="B240" t="s">
        <v>37</v>
      </c>
      <c r="C240" t="s">
        <v>8</v>
      </c>
      <c r="D240" s="4" t="s">
        <v>17</v>
      </c>
      <c r="E240">
        <v>641</v>
      </c>
      <c r="F240" s="3">
        <v>19228.43</v>
      </c>
      <c r="G240" s="3">
        <v>4587.43</v>
      </c>
    </row>
    <row r="241" spans="1:9" x14ac:dyDescent="0.35">
      <c r="A241" s="2">
        <v>44377</v>
      </c>
      <c r="B241" t="s">
        <v>20</v>
      </c>
      <c r="C241" t="s">
        <v>11</v>
      </c>
      <c r="D241" s="4" t="s">
        <v>17</v>
      </c>
      <c r="E241">
        <v>161</v>
      </c>
      <c r="F241" s="3">
        <v>7053.56</v>
      </c>
      <c r="G241" s="3">
        <v>4325.88</v>
      </c>
    </row>
    <row r="242" spans="1:9" x14ac:dyDescent="0.35">
      <c r="A242" s="2">
        <v>44377</v>
      </c>
      <c r="B242" t="s">
        <v>7</v>
      </c>
      <c r="C242" t="s">
        <v>8</v>
      </c>
      <c r="D242" t="s">
        <v>16</v>
      </c>
      <c r="E242">
        <v>311</v>
      </c>
      <c r="F242" s="3">
        <v>9303.2099999999991</v>
      </c>
      <c r="G242" s="3">
        <v>2203.7800000000002</v>
      </c>
    </row>
    <row r="243" spans="1:9" x14ac:dyDescent="0.35">
      <c r="A243" s="2">
        <v>44377</v>
      </c>
      <c r="B243" t="s">
        <v>18</v>
      </c>
      <c r="C243" t="s">
        <v>8</v>
      </c>
      <c r="D243" t="s">
        <v>9</v>
      </c>
      <c r="E243">
        <v>541</v>
      </c>
      <c r="F243" s="3">
        <v>11341.04</v>
      </c>
      <c r="G243" s="3">
        <v>2112.7199999999998</v>
      </c>
    </row>
    <row r="244" spans="1:9" x14ac:dyDescent="0.35">
      <c r="A244" s="2">
        <v>44377</v>
      </c>
      <c r="B244" t="s">
        <v>25</v>
      </c>
      <c r="C244" t="s">
        <v>8</v>
      </c>
      <c r="D244" t="s">
        <v>27</v>
      </c>
      <c r="E244">
        <v>1624</v>
      </c>
      <c r="F244" s="3">
        <v>19477.46</v>
      </c>
      <c r="G244" s="3">
        <v>2923.45</v>
      </c>
      <c r="H244" s="3"/>
      <c r="I244" s="6"/>
    </row>
    <row r="245" spans="1:9" x14ac:dyDescent="0.35">
      <c r="A245" s="2">
        <v>44377</v>
      </c>
      <c r="B245" t="s">
        <v>22</v>
      </c>
      <c r="C245" t="s">
        <v>23</v>
      </c>
      <c r="D245" t="s">
        <v>19</v>
      </c>
      <c r="E245">
        <v>1049</v>
      </c>
      <c r="F245" s="3">
        <v>18878.169999999998</v>
      </c>
      <c r="G245" s="3">
        <v>4866.74</v>
      </c>
    </row>
    <row r="246" spans="1:9" x14ac:dyDescent="0.35">
      <c r="A246" s="2">
        <v>44377</v>
      </c>
      <c r="B246" t="s">
        <v>34</v>
      </c>
      <c r="C246" t="s">
        <v>11</v>
      </c>
      <c r="D246" s="4" t="s">
        <v>17</v>
      </c>
      <c r="E246">
        <v>164</v>
      </c>
      <c r="F246" s="3">
        <v>7206.24</v>
      </c>
      <c r="G246" s="3">
        <v>3795.43</v>
      </c>
    </row>
    <row r="247" spans="1:9" x14ac:dyDescent="0.35">
      <c r="A247" s="2">
        <v>44408</v>
      </c>
      <c r="B247" t="s">
        <v>18</v>
      </c>
      <c r="C247" t="s">
        <v>8</v>
      </c>
      <c r="D247" t="s">
        <v>27</v>
      </c>
      <c r="E247">
        <v>1139</v>
      </c>
      <c r="F247" s="3">
        <v>13663.48</v>
      </c>
      <c r="G247" s="3">
        <v>2721.53</v>
      </c>
      <c r="H247" s="3"/>
      <c r="I247" s="6"/>
    </row>
    <row r="248" spans="1:9" x14ac:dyDescent="0.35">
      <c r="A248" s="2">
        <v>44408</v>
      </c>
      <c r="B248" t="s">
        <v>25</v>
      </c>
      <c r="C248" t="s">
        <v>8</v>
      </c>
      <c r="D248" t="s">
        <v>36</v>
      </c>
      <c r="E248">
        <v>166</v>
      </c>
      <c r="F248" s="3">
        <v>8616.2199999999993</v>
      </c>
      <c r="G248" s="3">
        <v>1864.48</v>
      </c>
    </row>
    <row r="249" spans="1:9" x14ac:dyDescent="0.35">
      <c r="A249" s="2">
        <v>44408</v>
      </c>
      <c r="B249" t="s">
        <v>31</v>
      </c>
      <c r="C249" t="s">
        <v>11</v>
      </c>
      <c r="D249" t="s">
        <v>16</v>
      </c>
      <c r="E249">
        <v>388</v>
      </c>
      <c r="F249" s="3">
        <v>11632.71</v>
      </c>
      <c r="G249" s="3">
        <v>2686.32</v>
      </c>
    </row>
    <row r="250" spans="1:9" x14ac:dyDescent="0.35">
      <c r="A250" s="2">
        <v>44408</v>
      </c>
      <c r="B250" t="s">
        <v>35</v>
      </c>
      <c r="C250" t="s">
        <v>29</v>
      </c>
      <c r="D250" t="s">
        <v>19</v>
      </c>
      <c r="E250">
        <v>736</v>
      </c>
      <c r="F250" s="3">
        <v>13237.78</v>
      </c>
      <c r="G250" s="3">
        <v>4688.9799999999996</v>
      </c>
    </row>
    <row r="251" spans="1:9" x14ac:dyDescent="0.35">
      <c r="A251" s="2">
        <v>44408</v>
      </c>
      <c r="B251" t="s">
        <v>24</v>
      </c>
      <c r="C251" t="s">
        <v>23</v>
      </c>
      <c r="D251" t="s">
        <v>16</v>
      </c>
      <c r="E251">
        <v>650</v>
      </c>
      <c r="F251" s="3">
        <v>19482.400000000001</v>
      </c>
      <c r="G251" s="3">
        <v>3873.71</v>
      </c>
    </row>
    <row r="252" spans="1:9" x14ac:dyDescent="0.35">
      <c r="A252" s="2">
        <v>44408</v>
      </c>
      <c r="B252" t="s">
        <v>37</v>
      </c>
      <c r="C252" t="s">
        <v>8</v>
      </c>
      <c r="D252" s="4" t="s">
        <v>32</v>
      </c>
      <c r="E252">
        <v>255</v>
      </c>
      <c r="F252" s="3">
        <v>13259.82</v>
      </c>
      <c r="G252" s="3">
        <v>4201.92</v>
      </c>
      <c r="H252" s="3"/>
      <c r="I252" s="6"/>
    </row>
    <row r="253" spans="1:9" x14ac:dyDescent="0.35">
      <c r="A253" s="2">
        <v>44408</v>
      </c>
      <c r="B253" t="s">
        <v>22</v>
      </c>
      <c r="C253" t="s">
        <v>23</v>
      </c>
      <c r="D253" t="s">
        <v>21</v>
      </c>
      <c r="E253">
        <v>1003</v>
      </c>
      <c r="F253" s="3">
        <v>14036.11</v>
      </c>
      <c r="G253" s="3">
        <v>4284.8</v>
      </c>
      <c r="H253" s="3"/>
      <c r="I253" s="6"/>
    </row>
    <row r="254" spans="1:9" x14ac:dyDescent="0.35">
      <c r="A254" s="2">
        <v>44408</v>
      </c>
      <c r="B254" t="s">
        <v>31</v>
      </c>
      <c r="C254" t="s">
        <v>11</v>
      </c>
      <c r="D254" t="s">
        <v>19</v>
      </c>
      <c r="E254">
        <v>408</v>
      </c>
      <c r="F254" s="3">
        <v>10175.93</v>
      </c>
      <c r="G254" s="3">
        <v>4174.29</v>
      </c>
      <c r="H254" s="3"/>
      <c r="I254" s="6"/>
    </row>
    <row r="255" spans="1:9" x14ac:dyDescent="0.35">
      <c r="A255" s="2">
        <v>44408</v>
      </c>
      <c r="B255" t="s">
        <v>28</v>
      </c>
      <c r="C255" t="s">
        <v>29</v>
      </c>
      <c r="D255" t="s">
        <v>19</v>
      </c>
      <c r="E255">
        <v>405</v>
      </c>
      <c r="F255" s="3">
        <v>7276.67</v>
      </c>
      <c r="G255" s="3">
        <v>3775.12</v>
      </c>
    </row>
    <row r="256" spans="1:9" x14ac:dyDescent="0.35">
      <c r="A256" s="2">
        <v>44408</v>
      </c>
      <c r="B256" t="s">
        <v>18</v>
      </c>
      <c r="C256" t="s">
        <v>8</v>
      </c>
      <c r="D256" s="4" t="s">
        <v>32</v>
      </c>
      <c r="E256">
        <v>305</v>
      </c>
      <c r="F256" s="3">
        <v>15856.96</v>
      </c>
      <c r="G256" s="3">
        <v>3118.76</v>
      </c>
    </row>
    <row r="257" spans="1:9" x14ac:dyDescent="0.35">
      <c r="A257" s="2">
        <v>44408</v>
      </c>
      <c r="B257" t="s">
        <v>35</v>
      </c>
      <c r="C257" t="s">
        <v>29</v>
      </c>
      <c r="D257" t="s">
        <v>27</v>
      </c>
      <c r="E257">
        <v>1272</v>
      </c>
      <c r="F257" s="3">
        <v>13985.01</v>
      </c>
      <c r="G257" s="3">
        <v>1845.1</v>
      </c>
    </row>
    <row r="258" spans="1:9" x14ac:dyDescent="0.35">
      <c r="A258" s="2">
        <v>44408</v>
      </c>
      <c r="B258" t="s">
        <v>24</v>
      </c>
      <c r="C258" t="s">
        <v>23</v>
      </c>
      <c r="D258" t="s">
        <v>19</v>
      </c>
      <c r="E258">
        <v>498</v>
      </c>
      <c r="F258" s="3">
        <v>8957.67</v>
      </c>
      <c r="G258" s="3">
        <v>2781.25</v>
      </c>
      <c r="H258" s="3"/>
      <c r="I258" s="6"/>
    </row>
    <row r="259" spans="1:9" x14ac:dyDescent="0.35">
      <c r="A259" s="2">
        <v>44408</v>
      </c>
      <c r="B259" t="s">
        <v>35</v>
      </c>
      <c r="C259" t="s">
        <v>29</v>
      </c>
      <c r="D259" t="s">
        <v>26</v>
      </c>
      <c r="E259">
        <v>436</v>
      </c>
      <c r="F259" s="3">
        <v>13941.64</v>
      </c>
      <c r="G259" s="3">
        <v>3869.89</v>
      </c>
    </row>
    <row r="260" spans="1:9" x14ac:dyDescent="0.35">
      <c r="A260" s="2">
        <v>44408</v>
      </c>
      <c r="B260" t="s">
        <v>7</v>
      </c>
      <c r="C260" t="s">
        <v>8</v>
      </c>
      <c r="D260" t="s">
        <v>26</v>
      </c>
      <c r="E260">
        <v>356</v>
      </c>
      <c r="F260" s="3">
        <v>12446.17</v>
      </c>
      <c r="G260" s="3">
        <v>1503.65</v>
      </c>
    </row>
    <row r="261" spans="1:9" x14ac:dyDescent="0.35">
      <c r="A261" s="2">
        <v>44408</v>
      </c>
      <c r="B261" t="s">
        <v>28</v>
      </c>
      <c r="C261" t="s">
        <v>29</v>
      </c>
      <c r="D261" t="s">
        <v>16</v>
      </c>
      <c r="E261">
        <v>642</v>
      </c>
      <c r="F261" s="3">
        <v>19245.259999999998</v>
      </c>
      <c r="G261" s="3">
        <v>1331.56</v>
      </c>
    </row>
    <row r="262" spans="1:9" x14ac:dyDescent="0.35">
      <c r="A262" s="2">
        <v>44408</v>
      </c>
      <c r="B262" t="s">
        <v>31</v>
      </c>
      <c r="C262" t="s">
        <v>11</v>
      </c>
      <c r="D262" t="s">
        <v>36</v>
      </c>
      <c r="E262">
        <v>214</v>
      </c>
      <c r="F262" s="3">
        <v>13853.79</v>
      </c>
      <c r="G262" s="3">
        <v>3492.32</v>
      </c>
    </row>
    <row r="263" spans="1:9" x14ac:dyDescent="0.35">
      <c r="A263" s="2">
        <v>44408</v>
      </c>
      <c r="B263" t="s">
        <v>24</v>
      </c>
      <c r="C263" t="s">
        <v>23</v>
      </c>
      <c r="D263" t="s">
        <v>12</v>
      </c>
      <c r="E263">
        <v>807</v>
      </c>
      <c r="F263" s="3">
        <v>19351.400000000001</v>
      </c>
      <c r="G263" s="3">
        <v>1481.29</v>
      </c>
    </row>
    <row r="264" spans="1:9" x14ac:dyDescent="0.35">
      <c r="A264" s="2">
        <v>44408</v>
      </c>
      <c r="B264" t="s">
        <v>10</v>
      </c>
      <c r="C264" t="s">
        <v>11</v>
      </c>
      <c r="D264" t="s">
        <v>21</v>
      </c>
      <c r="E264">
        <v>603</v>
      </c>
      <c r="F264" s="3">
        <v>14461.51</v>
      </c>
      <c r="G264" s="3">
        <v>2140.6</v>
      </c>
      <c r="H264" s="3"/>
      <c r="I264" s="6"/>
    </row>
    <row r="265" spans="1:9" x14ac:dyDescent="0.35">
      <c r="A265" s="2">
        <v>44408</v>
      </c>
      <c r="B265" t="s">
        <v>33</v>
      </c>
      <c r="C265" t="s">
        <v>8</v>
      </c>
      <c r="D265" t="s">
        <v>9</v>
      </c>
      <c r="E265">
        <v>589</v>
      </c>
      <c r="F265" s="3">
        <v>12353.97</v>
      </c>
      <c r="G265" s="3">
        <v>4517.43</v>
      </c>
    </row>
    <row r="266" spans="1:9" x14ac:dyDescent="0.35">
      <c r="A266" s="2">
        <v>44408</v>
      </c>
      <c r="B266" t="s">
        <v>33</v>
      </c>
      <c r="C266" t="s">
        <v>8</v>
      </c>
      <c r="D266" t="s">
        <v>26</v>
      </c>
      <c r="E266">
        <v>505</v>
      </c>
      <c r="F266" s="3">
        <v>17667.22</v>
      </c>
      <c r="G266" s="3">
        <v>4061.99</v>
      </c>
      <c r="H266" s="3"/>
      <c r="I266" s="6"/>
    </row>
    <row r="267" spans="1:9" x14ac:dyDescent="0.35">
      <c r="A267" s="2">
        <v>44408</v>
      </c>
      <c r="B267" t="s">
        <v>24</v>
      </c>
      <c r="C267" t="s">
        <v>23</v>
      </c>
      <c r="D267" s="4" t="s">
        <v>17</v>
      </c>
      <c r="E267">
        <v>339</v>
      </c>
      <c r="F267" s="3">
        <v>9464.76</v>
      </c>
      <c r="G267" s="3">
        <v>1292.9100000000001</v>
      </c>
    </row>
    <row r="268" spans="1:9" x14ac:dyDescent="0.35">
      <c r="A268" s="2">
        <v>44408</v>
      </c>
      <c r="B268" t="s">
        <v>30</v>
      </c>
      <c r="C268" t="s">
        <v>15</v>
      </c>
      <c r="D268" t="s">
        <v>26</v>
      </c>
      <c r="E268">
        <v>594</v>
      </c>
      <c r="F268" s="3">
        <v>18994.98</v>
      </c>
      <c r="G268" s="3">
        <v>2980.47</v>
      </c>
    </row>
    <row r="269" spans="1:9" x14ac:dyDescent="0.35">
      <c r="A269" s="2">
        <v>44439</v>
      </c>
      <c r="B269" t="s">
        <v>10</v>
      </c>
      <c r="C269" t="s">
        <v>11</v>
      </c>
      <c r="D269" t="s">
        <v>12</v>
      </c>
      <c r="E269">
        <v>345</v>
      </c>
      <c r="F269" s="3">
        <v>8271.42</v>
      </c>
      <c r="G269" s="3">
        <v>3272.05</v>
      </c>
    </row>
    <row r="270" spans="1:9" x14ac:dyDescent="0.35">
      <c r="A270" s="2">
        <v>44439</v>
      </c>
      <c r="B270" t="s">
        <v>30</v>
      </c>
      <c r="C270" t="s">
        <v>15</v>
      </c>
      <c r="D270" s="4" t="s">
        <v>17</v>
      </c>
      <c r="E270">
        <v>703</v>
      </c>
      <c r="F270" s="3">
        <v>16848.72</v>
      </c>
      <c r="G270" s="3">
        <v>4932.26</v>
      </c>
    </row>
    <row r="271" spans="1:9" x14ac:dyDescent="0.35">
      <c r="A271" s="2">
        <v>44439</v>
      </c>
      <c r="B271" t="s">
        <v>24</v>
      </c>
      <c r="C271" t="s">
        <v>23</v>
      </c>
      <c r="D271" s="4" t="s">
        <v>17</v>
      </c>
      <c r="E271">
        <v>600</v>
      </c>
      <c r="F271" s="3">
        <v>16785.59</v>
      </c>
      <c r="G271" s="3">
        <v>2644.08</v>
      </c>
    </row>
    <row r="272" spans="1:9" x14ac:dyDescent="0.35">
      <c r="A272" s="2">
        <v>44439</v>
      </c>
      <c r="B272" t="s">
        <v>22</v>
      </c>
      <c r="C272" t="s">
        <v>23</v>
      </c>
      <c r="D272" s="4" t="s">
        <v>17</v>
      </c>
      <c r="E272">
        <v>592</v>
      </c>
      <c r="F272" s="3">
        <v>16549.22</v>
      </c>
      <c r="G272" s="3">
        <v>3749.09</v>
      </c>
    </row>
    <row r="273" spans="1:9" x14ac:dyDescent="0.35">
      <c r="A273" s="2">
        <v>44439</v>
      </c>
      <c r="B273" t="s">
        <v>34</v>
      </c>
      <c r="C273" t="s">
        <v>11</v>
      </c>
      <c r="D273" t="s">
        <v>16</v>
      </c>
      <c r="E273">
        <v>194</v>
      </c>
      <c r="F273" s="3">
        <v>5793.23</v>
      </c>
      <c r="G273" s="3">
        <v>3310.1</v>
      </c>
    </row>
    <row r="274" spans="1:9" x14ac:dyDescent="0.35">
      <c r="A274" s="2">
        <v>44439</v>
      </c>
      <c r="B274" t="s">
        <v>24</v>
      </c>
      <c r="C274" t="s">
        <v>23</v>
      </c>
      <c r="D274" t="s">
        <v>9</v>
      </c>
      <c r="E274">
        <v>835</v>
      </c>
      <c r="F274" s="3">
        <v>17534.830000000002</v>
      </c>
      <c r="G274" s="3">
        <v>1796.09</v>
      </c>
    </row>
    <row r="275" spans="1:9" x14ac:dyDescent="0.35">
      <c r="A275" s="2">
        <v>44439</v>
      </c>
      <c r="B275" t="s">
        <v>24</v>
      </c>
      <c r="C275" t="s">
        <v>23</v>
      </c>
      <c r="D275" t="s">
        <v>16</v>
      </c>
      <c r="E275">
        <v>167</v>
      </c>
      <c r="F275" s="3">
        <v>5009.1499999999996</v>
      </c>
      <c r="G275" s="3">
        <v>2060.79</v>
      </c>
    </row>
    <row r="276" spans="1:9" x14ac:dyDescent="0.35">
      <c r="A276" s="2">
        <v>44439</v>
      </c>
      <c r="B276" t="s">
        <v>28</v>
      </c>
      <c r="C276" t="s">
        <v>29</v>
      </c>
      <c r="D276" t="s">
        <v>16</v>
      </c>
      <c r="E276">
        <v>292</v>
      </c>
      <c r="F276" s="3">
        <v>8734.17</v>
      </c>
      <c r="G276" s="3">
        <v>1075.04</v>
      </c>
    </row>
    <row r="277" spans="1:9" x14ac:dyDescent="0.35">
      <c r="A277" s="2">
        <v>44439</v>
      </c>
      <c r="B277" t="s">
        <v>24</v>
      </c>
      <c r="C277" t="s">
        <v>23</v>
      </c>
      <c r="D277" t="s">
        <v>16</v>
      </c>
      <c r="E277">
        <v>537</v>
      </c>
      <c r="F277" s="3">
        <v>16103.79</v>
      </c>
      <c r="G277" s="3">
        <v>2736.57</v>
      </c>
    </row>
    <row r="278" spans="1:9" x14ac:dyDescent="0.35">
      <c r="A278" s="2">
        <v>44439</v>
      </c>
      <c r="B278" t="s">
        <v>24</v>
      </c>
      <c r="C278" t="s">
        <v>23</v>
      </c>
      <c r="D278" t="s">
        <v>9</v>
      </c>
      <c r="E278">
        <v>723</v>
      </c>
      <c r="F278" s="3">
        <v>15164.45</v>
      </c>
      <c r="G278" s="3">
        <v>4950.29</v>
      </c>
    </row>
    <row r="279" spans="1:9" x14ac:dyDescent="0.35">
      <c r="A279" s="2">
        <v>44439</v>
      </c>
      <c r="B279" t="s">
        <v>10</v>
      </c>
      <c r="C279" t="s">
        <v>11</v>
      </c>
      <c r="D279" t="s">
        <v>9</v>
      </c>
      <c r="E279">
        <v>516</v>
      </c>
      <c r="F279" s="3">
        <v>10834.13</v>
      </c>
      <c r="G279" s="3">
        <v>3915.44</v>
      </c>
    </row>
    <row r="280" spans="1:9" x14ac:dyDescent="0.35">
      <c r="A280" s="2">
        <v>44439</v>
      </c>
      <c r="B280" t="s">
        <v>35</v>
      </c>
      <c r="C280" t="s">
        <v>29</v>
      </c>
      <c r="D280" t="s">
        <v>16</v>
      </c>
      <c r="E280">
        <v>199</v>
      </c>
      <c r="F280" s="3">
        <v>5955.31</v>
      </c>
      <c r="G280" s="3">
        <v>3621.88</v>
      </c>
    </row>
    <row r="281" spans="1:9" x14ac:dyDescent="0.35">
      <c r="A281" s="2">
        <v>44439</v>
      </c>
      <c r="B281" t="s">
        <v>24</v>
      </c>
      <c r="C281" t="s">
        <v>23</v>
      </c>
      <c r="D281" t="s">
        <v>12</v>
      </c>
      <c r="E281">
        <v>311</v>
      </c>
      <c r="F281" s="3">
        <v>7451.84</v>
      </c>
      <c r="G281" s="3">
        <v>4281.97</v>
      </c>
    </row>
    <row r="282" spans="1:9" x14ac:dyDescent="0.35">
      <c r="A282" s="2">
        <v>44439</v>
      </c>
      <c r="B282" t="s">
        <v>18</v>
      </c>
      <c r="C282" t="s">
        <v>8</v>
      </c>
      <c r="D282" t="s">
        <v>27</v>
      </c>
      <c r="E282">
        <v>782</v>
      </c>
      <c r="F282" s="3">
        <v>9375.84</v>
      </c>
      <c r="G282" s="3">
        <v>3897.32</v>
      </c>
      <c r="H282" s="3"/>
      <c r="I282" s="6"/>
    </row>
    <row r="283" spans="1:9" x14ac:dyDescent="0.35">
      <c r="A283" s="2">
        <v>44439</v>
      </c>
      <c r="B283" t="s">
        <v>22</v>
      </c>
      <c r="C283" t="s">
        <v>23</v>
      </c>
      <c r="D283" t="s">
        <v>19</v>
      </c>
      <c r="E283">
        <v>434</v>
      </c>
      <c r="F283" s="3">
        <v>7794.98</v>
      </c>
      <c r="G283" s="3">
        <v>2546.34</v>
      </c>
    </row>
    <row r="284" spans="1:9" x14ac:dyDescent="0.35">
      <c r="A284" s="2">
        <v>44439</v>
      </c>
      <c r="B284" t="s">
        <v>18</v>
      </c>
      <c r="C284" t="s">
        <v>8</v>
      </c>
      <c r="D284" t="s">
        <v>9</v>
      </c>
      <c r="E284">
        <v>320</v>
      </c>
      <c r="F284" s="3">
        <v>6717.42</v>
      </c>
      <c r="G284" s="3">
        <v>2759.07</v>
      </c>
    </row>
    <row r="285" spans="1:9" x14ac:dyDescent="0.35">
      <c r="A285" s="2">
        <v>44439</v>
      </c>
      <c r="B285" t="s">
        <v>33</v>
      </c>
      <c r="C285" t="s">
        <v>8</v>
      </c>
      <c r="D285" s="4" t="s">
        <v>32</v>
      </c>
      <c r="E285">
        <v>346</v>
      </c>
      <c r="F285" s="3">
        <v>17983.48</v>
      </c>
      <c r="G285" s="3">
        <v>1387.81</v>
      </c>
    </row>
    <row r="286" spans="1:9" x14ac:dyDescent="0.35">
      <c r="A286" s="2">
        <v>44439</v>
      </c>
      <c r="B286" t="s">
        <v>10</v>
      </c>
      <c r="C286" t="s">
        <v>11</v>
      </c>
      <c r="D286" t="s">
        <v>9</v>
      </c>
      <c r="E286">
        <v>923</v>
      </c>
      <c r="F286" s="3">
        <v>19375.46</v>
      </c>
      <c r="G286" s="3">
        <v>1074.57</v>
      </c>
    </row>
    <row r="287" spans="1:9" x14ac:dyDescent="0.35">
      <c r="A287" s="2">
        <v>44439</v>
      </c>
      <c r="B287" t="s">
        <v>24</v>
      </c>
      <c r="C287" t="s">
        <v>23</v>
      </c>
      <c r="D287" t="s">
        <v>12</v>
      </c>
      <c r="E287">
        <v>260</v>
      </c>
      <c r="F287" s="3">
        <v>6234.46</v>
      </c>
      <c r="G287" s="3">
        <v>3785.69</v>
      </c>
    </row>
    <row r="288" spans="1:9" x14ac:dyDescent="0.35">
      <c r="A288" s="2">
        <v>44439</v>
      </c>
      <c r="B288" t="s">
        <v>18</v>
      </c>
      <c r="C288" t="s">
        <v>8</v>
      </c>
      <c r="D288" t="s">
        <v>21</v>
      </c>
      <c r="E288">
        <v>879</v>
      </c>
      <c r="F288" s="3">
        <v>14063.47</v>
      </c>
      <c r="G288" s="3">
        <v>4504.57</v>
      </c>
    </row>
    <row r="289" spans="1:9" x14ac:dyDescent="0.35">
      <c r="A289" s="2">
        <v>44439</v>
      </c>
      <c r="B289" t="s">
        <v>22</v>
      </c>
      <c r="C289" t="s">
        <v>23</v>
      </c>
      <c r="D289" t="s">
        <v>27</v>
      </c>
      <c r="E289">
        <v>1232</v>
      </c>
      <c r="F289" s="3">
        <v>11086.67</v>
      </c>
      <c r="G289" s="3">
        <v>3062.53</v>
      </c>
      <c r="H289" s="3"/>
      <c r="I289" s="6"/>
    </row>
    <row r="290" spans="1:9" x14ac:dyDescent="0.35">
      <c r="A290" s="2">
        <v>44439</v>
      </c>
      <c r="B290" t="s">
        <v>31</v>
      </c>
      <c r="C290" t="s">
        <v>11</v>
      </c>
      <c r="D290" t="s">
        <v>19</v>
      </c>
      <c r="E290">
        <v>323</v>
      </c>
      <c r="F290" s="3">
        <v>8062.87</v>
      </c>
      <c r="G290" s="3">
        <v>2578.6</v>
      </c>
    </row>
    <row r="291" spans="1:9" x14ac:dyDescent="0.35">
      <c r="A291" s="2">
        <v>44439</v>
      </c>
      <c r="B291" t="s">
        <v>24</v>
      </c>
      <c r="C291" t="s">
        <v>23</v>
      </c>
      <c r="D291" s="4" t="s">
        <v>32</v>
      </c>
      <c r="E291">
        <v>374</v>
      </c>
      <c r="F291" s="3">
        <v>17577.11</v>
      </c>
      <c r="G291" s="3">
        <v>3680.64</v>
      </c>
    </row>
    <row r="292" spans="1:9" x14ac:dyDescent="0.35">
      <c r="A292" s="2">
        <v>44439</v>
      </c>
      <c r="B292" t="s">
        <v>34</v>
      </c>
      <c r="C292" t="s">
        <v>11</v>
      </c>
      <c r="D292" t="s">
        <v>16</v>
      </c>
      <c r="E292">
        <v>566</v>
      </c>
      <c r="F292" s="3">
        <v>16955.22</v>
      </c>
      <c r="G292" s="3">
        <v>1716.41</v>
      </c>
    </row>
    <row r="293" spans="1:9" x14ac:dyDescent="0.35">
      <c r="A293" s="2">
        <v>44469</v>
      </c>
      <c r="B293" t="s">
        <v>7</v>
      </c>
      <c r="C293" t="s">
        <v>8</v>
      </c>
      <c r="D293" t="s">
        <v>9</v>
      </c>
      <c r="E293">
        <v>725</v>
      </c>
      <c r="F293" s="3">
        <v>15210.87</v>
      </c>
      <c r="G293" s="3">
        <v>2227.41</v>
      </c>
    </row>
    <row r="294" spans="1:9" x14ac:dyDescent="0.35">
      <c r="A294" s="2">
        <v>44469</v>
      </c>
      <c r="B294" t="s">
        <v>18</v>
      </c>
      <c r="C294" t="s">
        <v>8</v>
      </c>
      <c r="D294" t="s">
        <v>16</v>
      </c>
      <c r="E294">
        <v>648</v>
      </c>
      <c r="F294" s="3">
        <v>19426</v>
      </c>
      <c r="G294" s="3">
        <v>4479.3900000000003</v>
      </c>
    </row>
    <row r="295" spans="1:9" x14ac:dyDescent="0.35">
      <c r="A295" s="2">
        <v>44469</v>
      </c>
      <c r="B295" t="s">
        <v>35</v>
      </c>
      <c r="C295" t="s">
        <v>29</v>
      </c>
      <c r="D295" t="s">
        <v>9</v>
      </c>
      <c r="E295">
        <v>887</v>
      </c>
      <c r="F295" s="3">
        <v>18617.009999999998</v>
      </c>
      <c r="G295" s="3">
        <v>4701.46</v>
      </c>
    </row>
    <row r="296" spans="1:9" x14ac:dyDescent="0.35">
      <c r="A296" s="2">
        <v>44469</v>
      </c>
      <c r="B296" t="s">
        <v>18</v>
      </c>
      <c r="C296" t="s">
        <v>8</v>
      </c>
      <c r="D296" t="s">
        <v>16</v>
      </c>
      <c r="E296">
        <v>404</v>
      </c>
      <c r="F296" s="3">
        <v>12105.2</v>
      </c>
      <c r="G296" s="3">
        <v>4027.24</v>
      </c>
    </row>
    <row r="297" spans="1:9" x14ac:dyDescent="0.35">
      <c r="A297" s="2">
        <v>44469</v>
      </c>
      <c r="B297" t="s">
        <v>24</v>
      </c>
      <c r="C297" t="s">
        <v>23</v>
      </c>
      <c r="D297" t="s">
        <v>12</v>
      </c>
      <c r="E297">
        <v>275</v>
      </c>
      <c r="F297" s="3">
        <v>6579.35</v>
      </c>
      <c r="G297" s="3">
        <v>3167.32</v>
      </c>
    </row>
    <row r="298" spans="1:9" x14ac:dyDescent="0.35">
      <c r="A298" s="2">
        <v>44469</v>
      </c>
      <c r="B298" t="s">
        <v>35</v>
      </c>
      <c r="C298" t="s">
        <v>29</v>
      </c>
      <c r="D298" t="s">
        <v>36</v>
      </c>
      <c r="E298">
        <v>162</v>
      </c>
      <c r="F298" s="3">
        <v>7742.19</v>
      </c>
      <c r="G298" s="3">
        <v>4705.67</v>
      </c>
    </row>
    <row r="299" spans="1:9" x14ac:dyDescent="0.35">
      <c r="A299" s="2">
        <v>44469</v>
      </c>
      <c r="B299" t="s">
        <v>38</v>
      </c>
      <c r="C299" t="s">
        <v>15</v>
      </c>
      <c r="D299" t="s">
        <v>19</v>
      </c>
      <c r="E299">
        <v>767</v>
      </c>
      <c r="F299" s="3">
        <v>13801.13</v>
      </c>
      <c r="G299" s="3">
        <v>1091.9100000000001</v>
      </c>
    </row>
    <row r="300" spans="1:9" x14ac:dyDescent="0.35">
      <c r="A300" s="2">
        <v>44469</v>
      </c>
      <c r="B300" t="s">
        <v>22</v>
      </c>
      <c r="C300" t="s">
        <v>23</v>
      </c>
      <c r="D300" t="s">
        <v>9</v>
      </c>
      <c r="E300">
        <v>715</v>
      </c>
      <c r="F300" s="3">
        <v>14997.36</v>
      </c>
      <c r="G300" s="3">
        <v>3486.95</v>
      </c>
    </row>
    <row r="301" spans="1:9" x14ac:dyDescent="0.35">
      <c r="A301" s="2">
        <v>44469</v>
      </c>
      <c r="B301" t="s">
        <v>24</v>
      </c>
      <c r="C301" t="s">
        <v>23</v>
      </c>
      <c r="D301" s="4" t="s">
        <v>32</v>
      </c>
      <c r="E301">
        <v>337</v>
      </c>
      <c r="F301" s="3">
        <v>15827.67</v>
      </c>
      <c r="G301" s="3">
        <v>3575.98</v>
      </c>
    </row>
    <row r="302" spans="1:9" x14ac:dyDescent="0.35">
      <c r="A302" s="2">
        <v>44469</v>
      </c>
      <c r="B302" t="s">
        <v>34</v>
      </c>
      <c r="C302" t="s">
        <v>11</v>
      </c>
      <c r="D302" t="s">
        <v>26</v>
      </c>
      <c r="E302">
        <v>214</v>
      </c>
      <c r="F302" s="3">
        <v>8541.09</v>
      </c>
      <c r="G302" s="3">
        <v>4382.3900000000003</v>
      </c>
    </row>
    <row r="303" spans="1:9" x14ac:dyDescent="0.35">
      <c r="A303" s="2">
        <v>44469</v>
      </c>
      <c r="B303" t="s">
        <v>24</v>
      </c>
      <c r="C303" t="s">
        <v>23</v>
      </c>
      <c r="D303" t="s">
        <v>27</v>
      </c>
      <c r="E303">
        <v>1353</v>
      </c>
      <c r="F303" s="3">
        <v>12176.04</v>
      </c>
      <c r="G303" s="3">
        <v>2239.6999999999998</v>
      </c>
    </row>
    <row r="304" spans="1:9" x14ac:dyDescent="0.35">
      <c r="A304" s="2">
        <v>44469</v>
      </c>
      <c r="B304" t="s">
        <v>34</v>
      </c>
      <c r="C304" t="s">
        <v>11</v>
      </c>
      <c r="D304" t="s">
        <v>26</v>
      </c>
      <c r="E304">
        <v>440</v>
      </c>
      <c r="F304" s="3">
        <v>17579</v>
      </c>
      <c r="G304" s="3">
        <v>2875.72</v>
      </c>
    </row>
    <row r="305" spans="1:9" x14ac:dyDescent="0.35">
      <c r="A305" s="2">
        <v>44469</v>
      </c>
      <c r="B305" t="s">
        <v>25</v>
      </c>
      <c r="C305" t="s">
        <v>8</v>
      </c>
      <c r="D305" t="s">
        <v>26</v>
      </c>
      <c r="E305">
        <v>286</v>
      </c>
      <c r="F305" s="3">
        <v>9990.6</v>
      </c>
      <c r="G305" s="3">
        <v>4775.8999999999996</v>
      </c>
    </row>
    <row r="306" spans="1:9" x14ac:dyDescent="0.35">
      <c r="A306" s="2">
        <v>44469</v>
      </c>
      <c r="B306" t="s">
        <v>20</v>
      </c>
      <c r="C306" t="s">
        <v>11</v>
      </c>
      <c r="D306" t="s">
        <v>19</v>
      </c>
      <c r="E306">
        <v>644</v>
      </c>
      <c r="F306" s="3">
        <v>16095.11</v>
      </c>
      <c r="G306" s="3">
        <v>3485.82</v>
      </c>
    </row>
    <row r="307" spans="1:9" x14ac:dyDescent="0.35">
      <c r="A307" s="2">
        <v>44469</v>
      </c>
      <c r="B307" t="s">
        <v>33</v>
      </c>
      <c r="C307" t="s">
        <v>8</v>
      </c>
      <c r="D307" s="4" t="s">
        <v>32</v>
      </c>
      <c r="E307">
        <v>144</v>
      </c>
      <c r="F307" s="3">
        <v>7477.22</v>
      </c>
      <c r="G307" s="3">
        <v>4259.1499999999996</v>
      </c>
    </row>
    <row r="308" spans="1:9" x14ac:dyDescent="0.35">
      <c r="A308" s="2">
        <v>44469</v>
      </c>
      <c r="B308" t="s">
        <v>25</v>
      </c>
      <c r="C308" t="s">
        <v>8</v>
      </c>
      <c r="D308" s="4" t="s">
        <v>17</v>
      </c>
      <c r="E308">
        <v>572</v>
      </c>
      <c r="F308" s="3">
        <v>17137.580000000002</v>
      </c>
      <c r="G308" s="3">
        <v>4260.22</v>
      </c>
      <c r="H308" s="3"/>
      <c r="I308" s="6"/>
    </row>
    <row r="309" spans="1:9" x14ac:dyDescent="0.35">
      <c r="A309" s="2">
        <v>44469</v>
      </c>
      <c r="B309" t="s">
        <v>33</v>
      </c>
      <c r="C309" t="s">
        <v>8</v>
      </c>
      <c r="D309" t="s">
        <v>12</v>
      </c>
      <c r="E309">
        <v>542</v>
      </c>
      <c r="F309" s="3">
        <v>13003.46</v>
      </c>
      <c r="G309" s="3">
        <v>1822.65</v>
      </c>
    </row>
    <row r="310" spans="1:9" x14ac:dyDescent="0.35">
      <c r="A310" s="2">
        <v>44469</v>
      </c>
      <c r="B310" t="s">
        <v>35</v>
      </c>
      <c r="C310" t="s">
        <v>29</v>
      </c>
      <c r="D310" t="s">
        <v>27</v>
      </c>
      <c r="E310">
        <v>1252</v>
      </c>
      <c r="F310" s="3">
        <v>13771.92</v>
      </c>
      <c r="G310" s="3">
        <v>2813.11</v>
      </c>
    </row>
    <row r="311" spans="1:9" x14ac:dyDescent="0.35">
      <c r="A311" s="2">
        <v>44469</v>
      </c>
      <c r="B311" t="s">
        <v>18</v>
      </c>
      <c r="C311" t="s">
        <v>8</v>
      </c>
      <c r="D311" t="s">
        <v>12</v>
      </c>
      <c r="E311">
        <v>235</v>
      </c>
      <c r="F311" s="3">
        <v>5628.26</v>
      </c>
      <c r="G311" s="3">
        <v>4248.8</v>
      </c>
      <c r="H311" s="3"/>
      <c r="I311" s="6"/>
    </row>
    <row r="312" spans="1:9" x14ac:dyDescent="0.35">
      <c r="A312" s="2">
        <v>44469</v>
      </c>
      <c r="B312" t="s">
        <v>30</v>
      </c>
      <c r="C312" t="s">
        <v>15</v>
      </c>
      <c r="D312" t="s">
        <v>21</v>
      </c>
      <c r="E312">
        <v>970</v>
      </c>
      <c r="F312" s="3">
        <v>14549.92</v>
      </c>
      <c r="G312" s="3">
        <v>4146.75</v>
      </c>
    </row>
    <row r="313" spans="1:9" x14ac:dyDescent="0.35">
      <c r="A313" s="2">
        <v>44469</v>
      </c>
      <c r="B313" t="s">
        <v>24</v>
      </c>
      <c r="C313" t="s">
        <v>23</v>
      </c>
      <c r="D313" t="s">
        <v>36</v>
      </c>
      <c r="E313">
        <v>303</v>
      </c>
      <c r="F313" s="3">
        <v>12713.56</v>
      </c>
      <c r="G313" s="3">
        <v>1232.8</v>
      </c>
    </row>
    <row r="314" spans="1:9" x14ac:dyDescent="0.35">
      <c r="A314" s="2">
        <v>44469</v>
      </c>
      <c r="B314" t="s">
        <v>22</v>
      </c>
      <c r="C314" t="s">
        <v>23</v>
      </c>
      <c r="D314" t="s">
        <v>19</v>
      </c>
      <c r="E314">
        <v>538</v>
      </c>
      <c r="F314" s="3">
        <v>9668.41</v>
      </c>
      <c r="G314" s="3">
        <v>1550.25</v>
      </c>
    </row>
    <row r="315" spans="1:9" x14ac:dyDescent="0.35">
      <c r="A315" s="2">
        <v>44469</v>
      </c>
      <c r="B315" t="s">
        <v>24</v>
      </c>
      <c r="C315" t="s">
        <v>23</v>
      </c>
      <c r="D315" t="s">
        <v>21</v>
      </c>
      <c r="E315">
        <v>766</v>
      </c>
      <c r="F315" s="3">
        <v>10711.11</v>
      </c>
      <c r="G315" s="3">
        <v>2874.27</v>
      </c>
    </row>
    <row r="316" spans="1:9" x14ac:dyDescent="0.35">
      <c r="A316" s="2">
        <v>44469</v>
      </c>
      <c r="B316" t="s">
        <v>18</v>
      </c>
      <c r="C316" t="s">
        <v>8</v>
      </c>
      <c r="D316" t="s">
        <v>26</v>
      </c>
      <c r="E316">
        <v>160</v>
      </c>
      <c r="F316" s="3">
        <v>5596.08</v>
      </c>
      <c r="G316" s="3">
        <v>4610.26</v>
      </c>
    </row>
    <row r="317" spans="1:9" x14ac:dyDescent="0.35">
      <c r="A317" s="2">
        <v>44469</v>
      </c>
      <c r="B317" t="s">
        <v>22</v>
      </c>
      <c r="C317" t="s">
        <v>23</v>
      </c>
      <c r="D317" t="s">
        <v>26</v>
      </c>
      <c r="E317">
        <v>291</v>
      </c>
      <c r="F317" s="3">
        <v>8712.32</v>
      </c>
      <c r="G317" s="3">
        <v>2522.0500000000002</v>
      </c>
    </row>
    <row r="318" spans="1:9" x14ac:dyDescent="0.35">
      <c r="A318" s="2">
        <v>44469</v>
      </c>
      <c r="B318" t="s">
        <v>24</v>
      </c>
      <c r="C318" t="s">
        <v>23</v>
      </c>
      <c r="D318" t="s">
        <v>16</v>
      </c>
      <c r="E318">
        <v>257</v>
      </c>
      <c r="F318" s="3">
        <v>7690.1</v>
      </c>
      <c r="G318" s="3">
        <v>1349.41</v>
      </c>
    </row>
    <row r="319" spans="1:9" x14ac:dyDescent="0.35">
      <c r="A319" s="2">
        <v>44469</v>
      </c>
      <c r="B319" t="s">
        <v>7</v>
      </c>
      <c r="C319" t="s">
        <v>8</v>
      </c>
      <c r="D319" t="s">
        <v>16</v>
      </c>
      <c r="E319">
        <v>348</v>
      </c>
      <c r="F319" s="3">
        <v>10414.299999999999</v>
      </c>
      <c r="G319" s="3">
        <v>1960.96</v>
      </c>
    </row>
    <row r="320" spans="1:9" x14ac:dyDescent="0.35">
      <c r="A320" s="2">
        <v>44469</v>
      </c>
      <c r="B320" t="s">
        <v>33</v>
      </c>
      <c r="C320" t="s">
        <v>8</v>
      </c>
      <c r="D320" t="s">
        <v>26</v>
      </c>
      <c r="E320">
        <v>376</v>
      </c>
      <c r="F320" s="3">
        <v>13133.67</v>
      </c>
      <c r="G320" s="3">
        <v>3990.25</v>
      </c>
    </row>
    <row r="321" spans="1:9" x14ac:dyDescent="0.35">
      <c r="A321" s="2">
        <v>44469</v>
      </c>
      <c r="B321" t="s">
        <v>33</v>
      </c>
      <c r="C321" t="s">
        <v>8</v>
      </c>
      <c r="D321" t="s">
        <v>26</v>
      </c>
      <c r="E321">
        <v>483</v>
      </c>
      <c r="F321" s="3">
        <v>16894</v>
      </c>
      <c r="G321" s="3">
        <v>2472.5100000000002</v>
      </c>
    </row>
    <row r="322" spans="1:9" x14ac:dyDescent="0.35">
      <c r="A322" s="2">
        <v>44469</v>
      </c>
      <c r="B322" t="s">
        <v>10</v>
      </c>
      <c r="C322" t="s">
        <v>11</v>
      </c>
      <c r="D322" t="s">
        <v>36</v>
      </c>
      <c r="E322">
        <v>232</v>
      </c>
      <c r="F322" s="3">
        <v>15033.62</v>
      </c>
      <c r="G322" s="3">
        <v>1847</v>
      </c>
    </row>
    <row r="323" spans="1:9" x14ac:dyDescent="0.35">
      <c r="A323" s="2">
        <v>44469</v>
      </c>
      <c r="B323" t="s">
        <v>7</v>
      </c>
      <c r="C323" t="s">
        <v>8</v>
      </c>
      <c r="D323" t="s">
        <v>21</v>
      </c>
      <c r="E323">
        <v>468</v>
      </c>
      <c r="F323" s="3">
        <v>7479.34</v>
      </c>
      <c r="G323" s="3">
        <v>1899.49</v>
      </c>
    </row>
    <row r="324" spans="1:9" x14ac:dyDescent="0.35">
      <c r="A324" s="2">
        <v>44469</v>
      </c>
      <c r="B324" t="s">
        <v>7</v>
      </c>
      <c r="C324" t="s">
        <v>8</v>
      </c>
      <c r="D324" t="s">
        <v>21</v>
      </c>
      <c r="E324">
        <v>1165</v>
      </c>
      <c r="F324" s="3">
        <v>18638.23</v>
      </c>
      <c r="G324" s="3">
        <v>3053.18</v>
      </c>
    </row>
    <row r="325" spans="1:9" x14ac:dyDescent="0.35">
      <c r="A325" s="2">
        <v>44469</v>
      </c>
      <c r="B325" t="s">
        <v>14</v>
      </c>
      <c r="C325" t="s">
        <v>15</v>
      </c>
      <c r="D325" s="4" t="s">
        <v>32</v>
      </c>
      <c r="E325">
        <v>416</v>
      </c>
      <c r="F325" s="3">
        <v>16210.57</v>
      </c>
      <c r="G325" s="3">
        <v>4928.67</v>
      </c>
    </row>
    <row r="326" spans="1:9" x14ac:dyDescent="0.35">
      <c r="A326" s="2">
        <v>44469</v>
      </c>
      <c r="B326" t="s">
        <v>24</v>
      </c>
      <c r="C326" t="s">
        <v>23</v>
      </c>
      <c r="D326" s="4" t="s">
        <v>17</v>
      </c>
      <c r="E326">
        <v>282</v>
      </c>
      <c r="F326" s="3">
        <v>7877.49</v>
      </c>
      <c r="G326" s="3">
        <v>1503.65</v>
      </c>
    </row>
    <row r="327" spans="1:9" x14ac:dyDescent="0.35">
      <c r="A327" s="2">
        <v>44469</v>
      </c>
      <c r="B327" t="s">
        <v>25</v>
      </c>
      <c r="C327" t="s">
        <v>8</v>
      </c>
      <c r="D327" t="s">
        <v>9</v>
      </c>
      <c r="E327">
        <v>465</v>
      </c>
      <c r="F327" s="3">
        <v>9754.1</v>
      </c>
      <c r="G327" s="3">
        <v>2950.78</v>
      </c>
    </row>
    <row r="328" spans="1:9" x14ac:dyDescent="0.35">
      <c r="A328" s="2">
        <v>44469</v>
      </c>
      <c r="B328" t="s">
        <v>10</v>
      </c>
      <c r="C328" t="s">
        <v>11</v>
      </c>
      <c r="D328" s="4" t="s">
        <v>17</v>
      </c>
      <c r="E328">
        <v>246</v>
      </c>
      <c r="F328" s="3">
        <v>10798.49</v>
      </c>
      <c r="G328" s="3">
        <v>2285.1799999999998</v>
      </c>
    </row>
    <row r="329" spans="1:9" x14ac:dyDescent="0.35">
      <c r="A329" s="2">
        <v>44469</v>
      </c>
      <c r="B329" t="s">
        <v>7</v>
      </c>
      <c r="C329" t="s">
        <v>8</v>
      </c>
      <c r="D329" t="s">
        <v>19</v>
      </c>
      <c r="E329">
        <v>706</v>
      </c>
      <c r="F329" s="3">
        <v>14117.91</v>
      </c>
      <c r="G329" s="3">
        <v>3652.21</v>
      </c>
      <c r="H329" s="3"/>
      <c r="I329" s="6"/>
    </row>
    <row r="330" spans="1:9" x14ac:dyDescent="0.35">
      <c r="A330" s="2">
        <v>44469</v>
      </c>
      <c r="B330" t="s">
        <v>35</v>
      </c>
      <c r="C330" t="s">
        <v>29</v>
      </c>
      <c r="D330" t="s">
        <v>27</v>
      </c>
      <c r="E330">
        <v>492</v>
      </c>
      <c r="F330" s="3">
        <v>5406.55</v>
      </c>
      <c r="G330" s="3">
        <v>3748.1</v>
      </c>
    </row>
    <row r="331" spans="1:9" x14ac:dyDescent="0.35">
      <c r="A331" s="2">
        <v>44469</v>
      </c>
      <c r="B331" t="s">
        <v>33</v>
      </c>
      <c r="C331" t="s">
        <v>8</v>
      </c>
      <c r="D331" t="s">
        <v>27</v>
      </c>
      <c r="E331">
        <v>1595</v>
      </c>
      <c r="F331" s="3">
        <v>19136.14</v>
      </c>
      <c r="G331" s="3">
        <v>2656.29</v>
      </c>
      <c r="H331" s="3"/>
      <c r="I331" s="6"/>
    </row>
    <row r="332" spans="1:9" x14ac:dyDescent="0.35">
      <c r="A332" s="2">
        <v>44469</v>
      </c>
      <c r="B332" t="s">
        <v>24</v>
      </c>
      <c r="C332" t="s">
        <v>23</v>
      </c>
      <c r="D332" t="s">
        <v>19</v>
      </c>
      <c r="E332">
        <v>801</v>
      </c>
      <c r="F332" s="3">
        <v>14416.34</v>
      </c>
      <c r="G332" s="3">
        <v>1560.93</v>
      </c>
    </row>
    <row r="333" spans="1:9" x14ac:dyDescent="0.35">
      <c r="A333" s="2">
        <v>44469</v>
      </c>
      <c r="B333" t="s">
        <v>18</v>
      </c>
      <c r="C333" t="s">
        <v>8</v>
      </c>
      <c r="D333" t="s">
        <v>27</v>
      </c>
      <c r="E333">
        <v>1119</v>
      </c>
      <c r="F333" s="3">
        <v>13421.84</v>
      </c>
      <c r="G333" s="3">
        <v>2310.1799999999998</v>
      </c>
    </row>
    <row r="334" spans="1:9" x14ac:dyDescent="0.35">
      <c r="A334" s="2">
        <v>44469</v>
      </c>
      <c r="B334" t="s">
        <v>14</v>
      </c>
      <c r="C334" t="s">
        <v>15</v>
      </c>
      <c r="D334" t="s">
        <v>12</v>
      </c>
      <c r="E334">
        <v>584</v>
      </c>
      <c r="F334" s="3">
        <v>14005.31</v>
      </c>
      <c r="G334" s="3">
        <v>4670.1899999999996</v>
      </c>
    </row>
    <row r="335" spans="1:9" x14ac:dyDescent="0.35">
      <c r="A335" s="2">
        <v>44469</v>
      </c>
      <c r="B335" t="s">
        <v>37</v>
      </c>
      <c r="C335" t="s">
        <v>8</v>
      </c>
      <c r="D335" t="s">
        <v>12</v>
      </c>
      <c r="E335">
        <v>801</v>
      </c>
      <c r="F335" s="3">
        <v>19200.84</v>
      </c>
      <c r="G335" s="3">
        <v>1666.65</v>
      </c>
      <c r="H335" s="3"/>
      <c r="I335" s="6"/>
    </row>
    <row r="336" spans="1:9" x14ac:dyDescent="0.35">
      <c r="A336" s="2">
        <v>44469</v>
      </c>
      <c r="B336" t="s">
        <v>7</v>
      </c>
      <c r="C336" t="s">
        <v>8</v>
      </c>
      <c r="D336" t="s">
        <v>21</v>
      </c>
      <c r="E336">
        <v>457</v>
      </c>
      <c r="F336" s="3">
        <v>7300.06</v>
      </c>
      <c r="G336" s="3">
        <v>3927.8</v>
      </c>
      <c r="H336" s="3"/>
      <c r="I336" s="6"/>
    </row>
    <row r="337" spans="1:9" x14ac:dyDescent="0.35">
      <c r="A337" s="2">
        <v>44469</v>
      </c>
      <c r="B337" t="s">
        <v>35</v>
      </c>
      <c r="C337" t="s">
        <v>29</v>
      </c>
      <c r="D337" t="s">
        <v>9</v>
      </c>
      <c r="E337">
        <v>505</v>
      </c>
      <c r="F337" s="3">
        <v>10588.03</v>
      </c>
      <c r="G337" s="3">
        <v>1070.5899999999999</v>
      </c>
    </row>
    <row r="338" spans="1:9" x14ac:dyDescent="0.35">
      <c r="A338" s="2">
        <v>44469</v>
      </c>
      <c r="B338" t="s">
        <v>30</v>
      </c>
      <c r="C338" t="s">
        <v>15</v>
      </c>
      <c r="D338" t="s">
        <v>12</v>
      </c>
      <c r="E338">
        <v>479</v>
      </c>
      <c r="F338" s="3">
        <v>11490.1</v>
      </c>
      <c r="G338" s="3">
        <v>3500.88</v>
      </c>
    </row>
    <row r="339" spans="1:9" x14ac:dyDescent="0.35">
      <c r="A339" s="2">
        <v>44469</v>
      </c>
      <c r="B339" t="s">
        <v>24</v>
      </c>
      <c r="C339" t="s">
        <v>23</v>
      </c>
      <c r="D339" s="4" t="s">
        <v>32</v>
      </c>
      <c r="E339">
        <v>238</v>
      </c>
      <c r="F339" s="3">
        <v>11171.66</v>
      </c>
      <c r="G339" s="3">
        <v>4868.33</v>
      </c>
      <c r="H339" s="3"/>
      <c r="I339" s="6"/>
    </row>
    <row r="340" spans="1:9" x14ac:dyDescent="0.35">
      <c r="A340" s="2">
        <v>44469</v>
      </c>
      <c r="B340" t="s">
        <v>25</v>
      </c>
      <c r="C340" t="s">
        <v>8</v>
      </c>
      <c r="D340" t="s">
        <v>21</v>
      </c>
      <c r="E340">
        <v>748</v>
      </c>
      <c r="F340" s="3">
        <v>11963.25</v>
      </c>
      <c r="G340" s="3">
        <v>2217.9699999999998</v>
      </c>
    </row>
    <row r="341" spans="1:9" x14ac:dyDescent="0.35">
      <c r="A341" s="2">
        <v>44469</v>
      </c>
      <c r="B341" t="s">
        <v>37</v>
      </c>
      <c r="C341" t="s">
        <v>8</v>
      </c>
      <c r="D341" t="s">
        <v>27</v>
      </c>
      <c r="E341">
        <v>1209</v>
      </c>
      <c r="F341" s="3">
        <v>14505.63</v>
      </c>
      <c r="G341" s="3">
        <v>1074.92</v>
      </c>
    </row>
    <row r="342" spans="1:9" x14ac:dyDescent="0.35">
      <c r="A342" s="2">
        <v>44469</v>
      </c>
      <c r="B342" t="s">
        <v>7</v>
      </c>
      <c r="C342" t="s">
        <v>8</v>
      </c>
      <c r="D342" s="4" t="s">
        <v>32</v>
      </c>
      <c r="E342">
        <v>320</v>
      </c>
      <c r="F342" s="3">
        <v>16633.37</v>
      </c>
      <c r="G342" s="3">
        <v>3156.4</v>
      </c>
      <c r="H342" s="3"/>
      <c r="I342" s="6"/>
    </row>
    <row r="343" spans="1:9" x14ac:dyDescent="0.35">
      <c r="A343" s="2">
        <v>44469</v>
      </c>
      <c r="B343" t="s">
        <v>7</v>
      </c>
      <c r="C343" t="s">
        <v>8</v>
      </c>
      <c r="D343" t="s">
        <v>26</v>
      </c>
      <c r="E343">
        <v>567</v>
      </c>
      <c r="F343" s="3">
        <v>19833.25</v>
      </c>
      <c r="G343" s="3">
        <v>1689.9</v>
      </c>
    </row>
    <row r="344" spans="1:9" x14ac:dyDescent="0.35">
      <c r="A344" s="2">
        <v>44469</v>
      </c>
      <c r="B344" t="s">
        <v>28</v>
      </c>
      <c r="C344" t="s">
        <v>29</v>
      </c>
      <c r="D344" t="s">
        <v>36</v>
      </c>
      <c r="E344">
        <v>214</v>
      </c>
      <c r="F344" s="3">
        <v>10229.67</v>
      </c>
      <c r="G344" s="3">
        <v>4956.46</v>
      </c>
    </row>
    <row r="345" spans="1:9" x14ac:dyDescent="0.35">
      <c r="A345" s="2">
        <v>44469</v>
      </c>
      <c r="B345" t="s">
        <v>22</v>
      </c>
      <c r="C345" t="s">
        <v>23</v>
      </c>
      <c r="D345" t="s">
        <v>27</v>
      </c>
      <c r="E345">
        <v>1724</v>
      </c>
      <c r="F345" s="3">
        <v>15511.22</v>
      </c>
      <c r="G345" s="3">
        <v>4524.78</v>
      </c>
    </row>
    <row r="346" spans="1:9" x14ac:dyDescent="0.35">
      <c r="A346" s="2">
        <v>44469</v>
      </c>
      <c r="B346" t="s">
        <v>14</v>
      </c>
      <c r="C346" t="s">
        <v>15</v>
      </c>
      <c r="D346" s="4" t="s">
        <v>32</v>
      </c>
      <c r="E346">
        <v>196</v>
      </c>
      <c r="F346" s="3">
        <v>7612.68</v>
      </c>
      <c r="G346" s="3">
        <v>2990.26</v>
      </c>
    </row>
    <row r="347" spans="1:9" x14ac:dyDescent="0.35">
      <c r="A347" s="2">
        <v>44469</v>
      </c>
      <c r="B347" t="s">
        <v>13</v>
      </c>
      <c r="C347" t="s">
        <v>11</v>
      </c>
      <c r="D347" t="s">
        <v>9</v>
      </c>
      <c r="E347">
        <v>938</v>
      </c>
      <c r="F347" s="3">
        <v>19697.400000000001</v>
      </c>
      <c r="G347" s="3">
        <v>3256.34</v>
      </c>
    </row>
    <row r="348" spans="1:9" x14ac:dyDescent="0.35">
      <c r="A348" s="2">
        <v>44469</v>
      </c>
      <c r="B348" t="s">
        <v>28</v>
      </c>
      <c r="C348" t="s">
        <v>29</v>
      </c>
      <c r="D348" s="4" t="s">
        <v>17</v>
      </c>
      <c r="E348">
        <v>456</v>
      </c>
      <c r="F348" s="3">
        <v>12743.86</v>
      </c>
      <c r="G348" s="3">
        <v>4867.17</v>
      </c>
    </row>
    <row r="349" spans="1:9" x14ac:dyDescent="0.35">
      <c r="A349" s="2">
        <v>44469</v>
      </c>
      <c r="B349" t="s">
        <v>10</v>
      </c>
      <c r="C349" t="s">
        <v>11</v>
      </c>
      <c r="D349" t="s">
        <v>26</v>
      </c>
      <c r="E349">
        <v>194</v>
      </c>
      <c r="F349" s="3">
        <v>7733.4</v>
      </c>
      <c r="G349" s="3">
        <v>4119.3900000000003</v>
      </c>
    </row>
    <row r="350" spans="1:9" x14ac:dyDescent="0.35">
      <c r="A350" s="2">
        <v>44469</v>
      </c>
      <c r="B350" t="s">
        <v>22</v>
      </c>
      <c r="C350" t="s">
        <v>23</v>
      </c>
      <c r="D350" t="s">
        <v>19</v>
      </c>
      <c r="E350">
        <v>887</v>
      </c>
      <c r="F350" s="3">
        <v>15960.21</v>
      </c>
      <c r="G350" s="3">
        <v>2108.41</v>
      </c>
    </row>
    <row r="351" spans="1:9" x14ac:dyDescent="0.35">
      <c r="A351" s="2">
        <v>44469</v>
      </c>
      <c r="B351" t="s">
        <v>24</v>
      </c>
      <c r="C351" t="s">
        <v>23</v>
      </c>
      <c r="D351" t="s">
        <v>26</v>
      </c>
      <c r="E351">
        <v>572</v>
      </c>
      <c r="F351" s="3">
        <v>17156.8</v>
      </c>
      <c r="G351" s="3">
        <v>2380.35</v>
      </c>
    </row>
    <row r="352" spans="1:9" x14ac:dyDescent="0.35">
      <c r="A352" s="2">
        <v>44469</v>
      </c>
      <c r="B352" t="s">
        <v>14</v>
      </c>
      <c r="C352" t="s">
        <v>15</v>
      </c>
      <c r="D352" s="4" t="s">
        <v>17</v>
      </c>
      <c r="E352">
        <v>709</v>
      </c>
      <c r="F352" s="3">
        <v>16996.79</v>
      </c>
      <c r="G352" s="3">
        <v>1511.75</v>
      </c>
    </row>
    <row r="353" spans="1:9" x14ac:dyDescent="0.35">
      <c r="A353" s="2">
        <v>44469</v>
      </c>
      <c r="B353" t="s">
        <v>30</v>
      </c>
      <c r="C353" t="s">
        <v>15</v>
      </c>
      <c r="D353" t="s">
        <v>12</v>
      </c>
      <c r="E353">
        <v>404</v>
      </c>
      <c r="F353" s="3">
        <v>9694.86</v>
      </c>
      <c r="G353" s="3">
        <v>3197.78</v>
      </c>
    </row>
    <row r="354" spans="1:9" x14ac:dyDescent="0.35">
      <c r="A354" s="2">
        <v>44469</v>
      </c>
      <c r="B354" t="s">
        <v>10</v>
      </c>
      <c r="C354" t="s">
        <v>11</v>
      </c>
      <c r="D354" s="4" t="s">
        <v>17</v>
      </c>
      <c r="E354">
        <v>191</v>
      </c>
      <c r="F354" s="3">
        <v>8373.08</v>
      </c>
      <c r="G354" s="3">
        <v>1155.77</v>
      </c>
    </row>
    <row r="355" spans="1:9" x14ac:dyDescent="0.35">
      <c r="A355" s="2">
        <v>44469</v>
      </c>
      <c r="B355" t="s">
        <v>20</v>
      </c>
      <c r="C355" t="s">
        <v>11</v>
      </c>
      <c r="D355" t="s">
        <v>16</v>
      </c>
      <c r="E355">
        <v>608</v>
      </c>
      <c r="F355" s="3">
        <v>18221.580000000002</v>
      </c>
      <c r="G355" s="3">
        <v>1506.53</v>
      </c>
    </row>
    <row r="356" spans="1:9" x14ac:dyDescent="0.35">
      <c r="A356" s="2">
        <v>44469</v>
      </c>
      <c r="B356" t="s">
        <v>22</v>
      </c>
      <c r="C356" t="s">
        <v>23</v>
      </c>
      <c r="D356" t="s">
        <v>16</v>
      </c>
      <c r="E356">
        <v>540</v>
      </c>
      <c r="F356" s="3">
        <v>16178.2</v>
      </c>
      <c r="G356" s="3">
        <v>1955.05</v>
      </c>
    </row>
    <row r="357" spans="1:9" x14ac:dyDescent="0.35">
      <c r="A357" s="2">
        <v>44469</v>
      </c>
      <c r="B357" t="s">
        <v>34</v>
      </c>
      <c r="C357" t="s">
        <v>11</v>
      </c>
      <c r="D357" t="s">
        <v>12</v>
      </c>
      <c r="E357">
        <v>320</v>
      </c>
      <c r="F357" s="3">
        <v>7677.83</v>
      </c>
      <c r="G357" s="3">
        <v>2699.54</v>
      </c>
    </row>
    <row r="358" spans="1:9" x14ac:dyDescent="0.35">
      <c r="A358" s="2">
        <v>44469</v>
      </c>
      <c r="B358" t="s">
        <v>31</v>
      </c>
      <c r="C358" t="s">
        <v>11</v>
      </c>
      <c r="D358" t="s">
        <v>19</v>
      </c>
      <c r="E358">
        <v>570</v>
      </c>
      <c r="F358" s="3">
        <v>14237.23</v>
      </c>
      <c r="G358" s="3">
        <v>1485.55</v>
      </c>
    </row>
    <row r="359" spans="1:9" x14ac:dyDescent="0.35">
      <c r="A359" s="2">
        <v>44469</v>
      </c>
      <c r="B359" t="s">
        <v>33</v>
      </c>
      <c r="C359" t="s">
        <v>8</v>
      </c>
      <c r="D359" t="s">
        <v>36</v>
      </c>
      <c r="E359">
        <v>297</v>
      </c>
      <c r="F359" s="3">
        <v>15438.17</v>
      </c>
      <c r="G359" s="3">
        <v>1235.2</v>
      </c>
      <c r="H359" s="3"/>
      <c r="I359" s="6"/>
    </row>
    <row r="360" spans="1:9" x14ac:dyDescent="0.35">
      <c r="A360" s="2">
        <v>44469</v>
      </c>
      <c r="B360" t="s">
        <v>30</v>
      </c>
      <c r="C360" t="s">
        <v>15</v>
      </c>
      <c r="D360" t="s">
        <v>21</v>
      </c>
      <c r="E360">
        <v>718</v>
      </c>
      <c r="F360" s="3">
        <v>10769.99</v>
      </c>
      <c r="G360" s="3">
        <v>4230.95</v>
      </c>
    </row>
    <row r="361" spans="1:9" x14ac:dyDescent="0.35">
      <c r="A361" s="2">
        <v>44469</v>
      </c>
      <c r="B361" t="s">
        <v>30</v>
      </c>
      <c r="C361" t="s">
        <v>15</v>
      </c>
      <c r="D361" s="4" t="s">
        <v>32</v>
      </c>
      <c r="E361">
        <v>151</v>
      </c>
      <c r="F361" s="3">
        <v>5871.03</v>
      </c>
      <c r="G361" s="3">
        <v>1449.56</v>
      </c>
    </row>
    <row r="362" spans="1:9" x14ac:dyDescent="0.35">
      <c r="A362" s="2">
        <v>44469</v>
      </c>
      <c r="B362" t="s">
        <v>35</v>
      </c>
      <c r="C362" t="s">
        <v>29</v>
      </c>
      <c r="D362" s="4" t="s">
        <v>17</v>
      </c>
      <c r="E362">
        <v>706</v>
      </c>
      <c r="F362" s="3">
        <v>19747.13</v>
      </c>
      <c r="G362" s="3">
        <v>4625.18</v>
      </c>
      <c r="H362" s="3"/>
      <c r="I362" s="6"/>
    </row>
    <row r="363" spans="1:9" x14ac:dyDescent="0.35">
      <c r="A363" s="2">
        <v>44500</v>
      </c>
      <c r="B363" t="s">
        <v>20</v>
      </c>
      <c r="C363" t="s">
        <v>11</v>
      </c>
      <c r="D363" t="s">
        <v>21</v>
      </c>
      <c r="E363">
        <v>514</v>
      </c>
      <c r="F363" s="3">
        <v>12332.64</v>
      </c>
      <c r="G363" s="3">
        <v>2136.4299999999998</v>
      </c>
    </row>
    <row r="364" spans="1:9" x14ac:dyDescent="0.35">
      <c r="A364" s="2">
        <v>44500</v>
      </c>
      <c r="B364" t="s">
        <v>24</v>
      </c>
      <c r="C364" t="s">
        <v>23</v>
      </c>
      <c r="D364" t="s">
        <v>36</v>
      </c>
      <c r="E364">
        <v>138</v>
      </c>
      <c r="F364" s="3">
        <v>5775.83</v>
      </c>
      <c r="G364" s="3">
        <v>2639.55</v>
      </c>
    </row>
    <row r="365" spans="1:9" x14ac:dyDescent="0.35">
      <c r="A365" s="2">
        <v>44500</v>
      </c>
      <c r="B365" t="s">
        <v>20</v>
      </c>
      <c r="C365" t="s">
        <v>11</v>
      </c>
      <c r="D365" t="s">
        <v>27</v>
      </c>
      <c r="E365">
        <v>832</v>
      </c>
      <c r="F365" s="3">
        <v>11646.12</v>
      </c>
      <c r="G365" s="3">
        <v>4423.38</v>
      </c>
    </row>
    <row r="366" spans="1:9" x14ac:dyDescent="0.35">
      <c r="A366" s="2">
        <v>44500</v>
      </c>
      <c r="B366" t="s">
        <v>24</v>
      </c>
      <c r="C366" t="s">
        <v>23</v>
      </c>
      <c r="D366" t="s">
        <v>21</v>
      </c>
      <c r="E366">
        <v>1395</v>
      </c>
      <c r="F366" s="3">
        <v>19523.400000000001</v>
      </c>
      <c r="G366" s="3">
        <v>3771.57</v>
      </c>
    </row>
    <row r="367" spans="1:9" x14ac:dyDescent="0.35">
      <c r="A367" s="2">
        <v>44500</v>
      </c>
      <c r="B367" t="s">
        <v>22</v>
      </c>
      <c r="C367" t="s">
        <v>23</v>
      </c>
      <c r="D367" t="s">
        <v>27</v>
      </c>
      <c r="E367">
        <v>1889</v>
      </c>
      <c r="F367" s="3">
        <v>17000.900000000001</v>
      </c>
      <c r="G367" s="3">
        <v>2660.98</v>
      </c>
    </row>
    <row r="368" spans="1:9" x14ac:dyDescent="0.35">
      <c r="A368" s="2">
        <v>44500</v>
      </c>
      <c r="B368" t="s">
        <v>7</v>
      </c>
      <c r="C368" t="s">
        <v>8</v>
      </c>
      <c r="D368" s="4" t="s">
        <v>17</v>
      </c>
      <c r="E368">
        <v>494</v>
      </c>
      <c r="F368" s="3">
        <v>14801.13</v>
      </c>
      <c r="G368" s="3">
        <v>4674.37</v>
      </c>
    </row>
    <row r="369" spans="1:9" x14ac:dyDescent="0.35">
      <c r="A369" s="2">
        <v>44500</v>
      </c>
      <c r="B369" t="s">
        <v>10</v>
      </c>
      <c r="C369" t="s">
        <v>11</v>
      </c>
      <c r="D369" t="s">
        <v>36</v>
      </c>
      <c r="E369">
        <v>239</v>
      </c>
      <c r="F369" s="3">
        <v>15488.07</v>
      </c>
      <c r="G369" s="3">
        <v>4006.41</v>
      </c>
    </row>
    <row r="370" spans="1:9" x14ac:dyDescent="0.35">
      <c r="A370" s="2">
        <v>44500</v>
      </c>
      <c r="B370" t="s">
        <v>38</v>
      </c>
      <c r="C370" t="s">
        <v>15</v>
      </c>
      <c r="D370" t="s">
        <v>19</v>
      </c>
      <c r="E370">
        <v>882</v>
      </c>
      <c r="F370" s="3">
        <v>15860.86</v>
      </c>
      <c r="G370" s="3">
        <v>1730.65</v>
      </c>
    </row>
    <row r="371" spans="1:9" x14ac:dyDescent="0.35">
      <c r="A371" s="2">
        <v>44500</v>
      </c>
      <c r="B371" t="s">
        <v>31</v>
      </c>
      <c r="C371" t="s">
        <v>11</v>
      </c>
      <c r="D371" t="s">
        <v>21</v>
      </c>
      <c r="E371">
        <v>224</v>
      </c>
      <c r="F371" s="3">
        <v>5362.31</v>
      </c>
      <c r="G371" s="3">
        <v>4467.18</v>
      </c>
    </row>
    <row r="372" spans="1:9" x14ac:dyDescent="0.35">
      <c r="A372" s="2">
        <v>44500</v>
      </c>
      <c r="B372" t="s">
        <v>24</v>
      </c>
      <c r="C372" t="s">
        <v>23</v>
      </c>
      <c r="D372" s="4" t="s">
        <v>17</v>
      </c>
      <c r="E372">
        <v>422</v>
      </c>
      <c r="F372" s="3">
        <v>11793.89</v>
      </c>
      <c r="G372" s="3">
        <v>4862.67</v>
      </c>
    </row>
    <row r="373" spans="1:9" x14ac:dyDescent="0.35">
      <c r="A373" s="2">
        <v>44500</v>
      </c>
      <c r="B373" t="s">
        <v>22</v>
      </c>
      <c r="C373" t="s">
        <v>23</v>
      </c>
      <c r="D373" t="s">
        <v>12</v>
      </c>
      <c r="E373">
        <v>444</v>
      </c>
      <c r="F373" s="3">
        <v>10649.13</v>
      </c>
      <c r="G373" s="3">
        <v>2650.84</v>
      </c>
    </row>
    <row r="374" spans="1:9" x14ac:dyDescent="0.35">
      <c r="A374" s="2">
        <v>44500</v>
      </c>
      <c r="B374" t="s">
        <v>24</v>
      </c>
      <c r="C374" t="s">
        <v>23</v>
      </c>
      <c r="D374" t="s">
        <v>36</v>
      </c>
      <c r="E374">
        <v>298</v>
      </c>
      <c r="F374" s="3">
        <v>12509.2</v>
      </c>
      <c r="G374" s="3">
        <v>3615.01</v>
      </c>
    </row>
    <row r="375" spans="1:9" x14ac:dyDescent="0.35">
      <c r="A375" s="2">
        <v>44500</v>
      </c>
      <c r="B375" t="s">
        <v>31</v>
      </c>
      <c r="C375" t="s">
        <v>11</v>
      </c>
      <c r="D375" t="s">
        <v>27</v>
      </c>
      <c r="E375">
        <v>912</v>
      </c>
      <c r="F375" s="3">
        <v>12757.19</v>
      </c>
      <c r="G375" s="3">
        <v>3193.42</v>
      </c>
    </row>
    <row r="376" spans="1:9" x14ac:dyDescent="0.35">
      <c r="A376" s="2">
        <v>44500</v>
      </c>
      <c r="B376" t="s">
        <v>37</v>
      </c>
      <c r="C376" t="s">
        <v>8</v>
      </c>
      <c r="D376" t="s">
        <v>27</v>
      </c>
      <c r="E376">
        <v>1138</v>
      </c>
      <c r="F376" s="3">
        <v>13647.35</v>
      </c>
      <c r="G376" s="3">
        <v>1674.67</v>
      </c>
    </row>
    <row r="377" spans="1:9" x14ac:dyDescent="0.35">
      <c r="A377" s="2">
        <v>44500</v>
      </c>
      <c r="B377" t="s">
        <v>34</v>
      </c>
      <c r="C377" t="s">
        <v>11</v>
      </c>
      <c r="D377" s="4" t="s">
        <v>32</v>
      </c>
      <c r="E377">
        <v>266</v>
      </c>
      <c r="F377" s="3">
        <v>18052.34</v>
      </c>
      <c r="G377" s="3">
        <v>4645.84</v>
      </c>
    </row>
    <row r="378" spans="1:9" x14ac:dyDescent="0.35">
      <c r="A378" s="2">
        <v>44500</v>
      </c>
      <c r="B378" t="s">
        <v>7</v>
      </c>
      <c r="C378" t="s">
        <v>8</v>
      </c>
      <c r="D378" t="s">
        <v>27</v>
      </c>
      <c r="E378">
        <v>935</v>
      </c>
      <c r="F378" s="3">
        <v>11213.65</v>
      </c>
      <c r="G378" s="3">
        <v>1257.46</v>
      </c>
    </row>
    <row r="379" spans="1:9" x14ac:dyDescent="0.35">
      <c r="A379" s="2">
        <v>44500</v>
      </c>
      <c r="B379" t="s">
        <v>7</v>
      </c>
      <c r="C379" t="s">
        <v>8</v>
      </c>
      <c r="D379" t="s">
        <v>27</v>
      </c>
      <c r="E379">
        <v>1252</v>
      </c>
      <c r="F379" s="3">
        <v>15023.51</v>
      </c>
      <c r="G379" s="3">
        <v>3943.1</v>
      </c>
    </row>
    <row r="380" spans="1:9" x14ac:dyDescent="0.35">
      <c r="A380" s="2">
        <v>44500</v>
      </c>
      <c r="B380" t="s">
        <v>14</v>
      </c>
      <c r="C380" t="s">
        <v>15</v>
      </c>
      <c r="D380" t="s">
        <v>26</v>
      </c>
      <c r="E380">
        <v>169</v>
      </c>
      <c r="F380" s="3">
        <v>5393.93</v>
      </c>
      <c r="G380" s="3">
        <v>2643.35</v>
      </c>
    </row>
    <row r="381" spans="1:9" x14ac:dyDescent="0.35">
      <c r="A381" s="2">
        <v>44500</v>
      </c>
      <c r="B381" t="s">
        <v>24</v>
      </c>
      <c r="C381" t="s">
        <v>23</v>
      </c>
      <c r="D381" t="s">
        <v>21</v>
      </c>
      <c r="E381">
        <v>1118</v>
      </c>
      <c r="F381" s="3">
        <v>15644.03</v>
      </c>
      <c r="G381" s="3">
        <v>4462.7299999999996</v>
      </c>
    </row>
    <row r="382" spans="1:9" x14ac:dyDescent="0.35">
      <c r="A382" s="2">
        <v>44500</v>
      </c>
      <c r="B382" t="s">
        <v>35</v>
      </c>
      <c r="C382" t="s">
        <v>29</v>
      </c>
      <c r="D382" s="4" t="s">
        <v>17</v>
      </c>
      <c r="E382">
        <v>245</v>
      </c>
      <c r="F382" s="3">
        <v>6836.49</v>
      </c>
      <c r="G382" s="3">
        <v>2014.47</v>
      </c>
    </row>
    <row r="383" spans="1:9" x14ac:dyDescent="0.35">
      <c r="A383" s="2">
        <v>44500</v>
      </c>
      <c r="B383" t="s">
        <v>35</v>
      </c>
      <c r="C383" t="s">
        <v>29</v>
      </c>
      <c r="D383" t="s">
        <v>21</v>
      </c>
      <c r="E383">
        <v>573</v>
      </c>
      <c r="F383" s="3">
        <v>8592.99</v>
      </c>
      <c r="G383" s="3">
        <v>1271.71</v>
      </c>
      <c r="H383" s="3"/>
      <c r="I383" s="6"/>
    </row>
    <row r="384" spans="1:9" x14ac:dyDescent="0.35">
      <c r="A384" s="2">
        <v>44500</v>
      </c>
      <c r="B384" t="s">
        <v>7</v>
      </c>
      <c r="C384" t="s">
        <v>8</v>
      </c>
      <c r="D384" t="s">
        <v>12</v>
      </c>
      <c r="E384">
        <v>377</v>
      </c>
      <c r="F384" s="3">
        <v>9040.8700000000008</v>
      </c>
      <c r="G384" s="3">
        <v>4470.26</v>
      </c>
    </row>
    <row r="385" spans="1:9" x14ac:dyDescent="0.35">
      <c r="A385" s="2">
        <v>44500</v>
      </c>
      <c r="B385" t="s">
        <v>18</v>
      </c>
      <c r="C385" t="s">
        <v>8</v>
      </c>
      <c r="D385" t="s">
        <v>12</v>
      </c>
      <c r="E385">
        <v>231</v>
      </c>
      <c r="F385" s="3">
        <v>5524.62</v>
      </c>
      <c r="G385" s="3">
        <v>2769.3</v>
      </c>
    </row>
    <row r="386" spans="1:9" x14ac:dyDescent="0.35">
      <c r="A386" s="2">
        <v>44500</v>
      </c>
      <c r="B386" t="s">
        <v>7</v>
      </c>
      <c r="C386" t="s">
        <v>8</v>
      </c>
      <c r="D386" t="s">
        <v>21</v>
      </c>
      <c r="E386">
        <v>922</v>
      </c>
      <c r="F386" s="3">
        <v>14744.9</v>
      </c>
      <c r="G386" s="3">
        <v>1415.31</v>
      </c>
      <c r="H386" s="3"/>
      <c r="I386" s="6"/>
    </row>
    <row r="387" spans="1:9" x14ac:dyDescent="0.35">
      <c r="A387" s="2">
        <v>44500</v>
      </c>
      <c r="B387" t="s">
        <v>22</v>
      </c>
      <c r="C387" t="s">
        <v>23</v>
      </c>
      <c r="D387" t="s">
        <v>12</v>
      </c>
      <c r="E387">
        <v>654</v>
      </c>
      <c r="F387" s="3">
        <v>15689.41</v>
      </c>
      <c r="G387" s="3">
        <v>1151.3</v>
      </c>
    </row>
    <row r="388" spans="1:9" x14ac:dyDescent="0.35">
      <c r="A388" s="2">
        <v>44500</v>
      </c>
      <c r="B388" t="s">
        <v>22</v>
      </c>
      <c r="C388" t="s">
        <v>23</v>
      </c>
      <c r="D388" t="s">
        <v>21</v>
      </c>
      <c r="E388">
        <v>586</v>
      </c>
      <c r="F388" s="3">
        <v>8196.4</v>
      </c>
      <c r="G388" s="3">
        <v>1369.44</v>
      </c>
    </row>
    <row r="389" spans="1:9" x14ac:dyDescent="0.35">
      <c r="A389" s="2">
        <v>44500</v>
      </c>
      <c r="B389" t="s">
        <v>10</v>
      </c>
      <c r="C389" t="s">
        <v>11</v>
      </c>
      <c r="D389" t="s">
        <v>12</v>
      </c>
      <c r="E389">
        <v>324</v>
      </c>
      <c r="F389" s="3">
        <v>7765.2</v>
      </c>
      <c r="G389" s="3">
        <v>2533.09</v>
      </c>
    </row>
    <row r="390" spans="1:9" x14ac:dyDescent="0.35">
      <c r="A390" s="2">
        <v>44500</v>
      </c>
      <c r="B390" t="s">
        <v>22</v>
      </c>
      <c r="C390" t="s">
        <v>23</v>
      </c>
      <c r="D390" t="s">
        <v>21</v>
      </c>
      <c r="E390">
        <v>1380</v>
      </c>
      <c r="F390" s="3">
        <v>19316.22</v>
      </c>
      <c r="G390" s="3">
        <v>2828.23</v>
      </c>
    </row>
    <row r="391" spans="1:9" x14ac:dyDescent="0.35">
      <c r="A391" s="2">
        <v>44500</v>
      </c>
      <c r="B391" t="s">
        <v>24</v>
      </c>
      <c r="C391" t="s">
        <v>23</v>
      </c>
      <c r="D391" t="s">
        <v>36</v>
      </c>
      <c r="E391">
        <v>284</v>
      </c>
      <c r="F391" s="3">
        <v>11920.38</v>
      </c>
      <c r="G391" s="3">
        <v>1701.18</v>
      </c>
    </row>
    <row r="392" spans="1:9" x14ac:dyDescent="0.35">
      <c r="A392" s="2">
        <v>44500</v>
      </c>
      <c r="B392" t="s">
        <v>25</v>
      </c>
      <c r="C392" t="s">
        <v>8</v>
      </c>
      <c r="D392" t="s">
        <v>9</v>
      </c>
      <c r="E392">
        <v>821</v>
      </c>
      <c r="F392" s="3">
        <v>17226.72</v>
      </c>
      <c r="G392" s="3">
        <v>4684.3599999999997</v>
      </c>
    </row>
    <row r="393" spans="1:9" x14ac:dyDescent="0.35">
      <c r="A393" s="2">
        <v>44530</v>
      </c>
      <c r="B393" t="s">
        <v>14</v>
      </c>
      <c r="C393" t="s">
        <v>15</v>
      </c>
      <c r="D393" t="s">
        <v>16</v>
      </c>
      <c r="E393">
        <v>656</v>
      </c>
      <c r="F393" s="3">
        <v>19655.11</v>
      </c>
      <c r="G393" s="3">
        <v>3475.16</v>
      </c>
    </row>
    <row r="394" spans="1:9" x14ac:dyDescent="0.35">
      <c r="A394" s="2">
        <v>44530</v>
      </c>
      <c r="B394" t="s">
        <v>34</v>
      </c>
      <c r="C394" t="s">
        <v>11</v>
      </c>
      <c r="D394" t="s">
        <v>26</v>
      </c>
      <c r="E394">
        <v>370</v>
      </c>
      <c r="F394" s="3">
        <v>14770.92</v>
      </c>
      <c r="G394" s="3">
        <v>2161.71</v>
      </c>
    </row>
    <row r="395" spans="1:9" x14ac:dyDescent="0.35">
      <c r="A395" s="2">
        <v>44530</v>
      </c>
      <c r="B395" t="s">
        <v>24</v>
      </c>
      <c r="C395" t="s">
        <v>23</v>
      </c>
      <c r="D395" t="s">
        <v>9</v>
      </c>
      <c r="E395">
        <v>489</v>
      </c>
      <c r="F395" s="3">
        <v>10266.959999999999</v>
      </c>
      <c r="G395" s="3">
        <v>4153.6400000000003</v>
      </c>
    </row>
    <row r="396" spans="1:9" x14ac:dyDescent="0.35">
      <c r="A396" s="2">
        <v>44530</v>
      </c>
      <c r="B396" t="s">
        <v>10</v>
      </c>
      <c r="C396" t="s">
        <v>11</v>
      </c>
      <c r="D396" s="4" t="s">
        <v>17</v>
      </c>
      <c r="E396">
        <v>196</v>
      </c>
      <c r="F396" s="3">
        <v>8588.9500000000007</v>
      </c>
      <c r="G396" s="3">
        <v>2463.67</v>
      </c>
    </row>
    <row r="397" spans="1:9" x14ac:dyDescent="0.35">
      <c r="A397" s="2">
        <v>44530</v>
      </c>
      <c r="B397" t="s">
        <v>10</v>
      </c>
      <c r="C397" t="s">
        <v>11</v>
      </c>
      <c r="D397" s="4" t="s">
        <v>17</v>
      </c>
      <c r="E397">
        <v>239</v>
      </c>
      <c r="F397" s="3">
        <v>10490.74</v>
      </c>
      <c r="G397" s="3">
        <v>2400.8200000000002</v>
      </c>
    </row>
    <row r="398" spans="1:9" x14ac:dyDescent="0.35">
      <c r="A398" s="2">
        <v>44530</v>
      </c>
      <c r="B398" t="s">
        <v>25</v>
      </c>
      <c r="C398" t="s">
        <v>8</v>
      </c>
      <c r="D398" s="4" t="s">
        <v>32</v>
      </c>
      <c r="E398">
        <v>379</v>
      </c>
      <c r="F398" s="3">
        <v>19671.84</v>
      </c>
      <c r="G398" s="3">
        <v>4475.59</v>
      </c>
    </row>
    <row r="399" spans="1:9" x14ac:dyDescent="0.35">
      <c r="A399" s="2">
        <v>44530</v>
      </c>
      <c r="B399" t="s">
        <v>24</v>
      </c>
      <c r="C399" t="s">
        <v>23</v>
      </c>
      <c r="D399" t="s">
        <v>19</v>
      </c>
      <c r="E399">
        <v>728</v>
      </c>
      <c r="F399" s="3">
        <v>13087.46</v>
      </c>
      <c r="G399" s="3">
        <v>2452.31</v>
      </c>
    </row>
    <row r="400" spans="1:9" x14ac:dyDescent="0.35">
      <c r="A400" s="2">
        <v>44530</v>
      </c>
      <c r="B400" t="s">
        <v>33</v>
      </c>
      <c r="C400" t="s">
        <v>8</v>
      </c>
      <c r="D400" s="4" t="s">
        <v>17</v>
      </c>
      <c r="E400">
        <v>267</v>
      </c>
      <c r="F400" s="3">
        <v>7981.97</v>
      </c>
      <c r="G400" s="3">
        <v>1973.28</v>
      </c>
      <c r="H400" s="3"/>
      <c r="I400" s="6"/>
    </row>
    <row r="401" spans="1:9" x14ac:dyDescent="0.35">
      <c r="A401" s="2">
        <v>44530</v>
      </c>
      <c r="B401" t="s">
        <v>33</v>
      </c>
      <c r="C401" t="s">
        <v>8</v>
      </c>
      <c r="D401" t="s">
        <v>27</v>
      </c>
      <c r="E401">
        <v>511</v>
      </c>
      <c r="F401" s="3">
        <v>6129.86</v>
      </c>
      <c r="G401" s="3">
        <v>4984.8900000000003</v>
      </c>
    </row>
    <row r="402" spans="1:9" x14ac:dyDescent="0.35">
      <c r="A402" s="2">
        <v>44530</v>
      </c>
      <c r="B402" t="s">
        <v>34</v>
      </c>
      <c r="C402" t="s">
        <v>11</v>
      </c>
      <c r="D402" s="4" t="s">
        <v>17</v>
      </c>
      <c r="E402">
        <v>397</v>
      </c>
      <c r="F402" s="3">
        <v>17461.490000000002</v>
      </c>
      <c r="G402" s="3">
        <v>1292.21</v>
      </c>
    </row>
    <row r="403" spans="1:9" x14ac:dyDescent="0.35">
      <c r="A403" s="2">
        <v>44530</v>
      </c>
      <c r="B403" t="s">
        <v>18</v>
      </c>
      <c r="C403" t="s">
        <v>8</v>
      </c>
      <c r="D403" t="s">
        <v>26</v>
      </c>
      <c r="E403">
        <v>145</v>
      </c>
      <c r="F403" s="3">
        <v>5065.3999999999996</v>
      </c>
      <c r="G403" s="3">
        <v>4584.1099999999997</v>
      </c>
    </row>
    <row r="404" spans="1:9" x14ac:dyDescent="0.35">
      <c r="A404" s="2">
        <v>44530</v>
      </c>
      <c r="B404" t="s">
        <v>7</v>
      </c>
      <c r="C404" t="s">
        <v>8</v>
      </c>
      <c r="D404" t="s">
        <v>36</v>
      </c>
      <c r="E404">
        <v>322</v>
      </c>
      <c r="F404" s="3">
        <v>16725.25</v>
      </c>
      <c r="G404" s="3">
        <v>2793.28</v>
      </c>
      <c r="H404" s="3"/>
      <c r="I404" s="6"/>
    </row>
    <row r="405" spans="1:9" x14ac:dyDescent="0.35">
      <c r="A405" s="2">
        <v>44530</v>
      </c>
      <c r="B405" t="s">
        <v>33</v>
      </c>
      <c r="C405" t="s">
        <v>8</v>
      </c>
      <c r="D405" t="s">
        <v>21</v>
      </c>
      <c r="E405">
        <v>625</v>
      </c>
      <c r="F405" s="3">
        <v>9986.56</v>
      </c>
      <c r="G405" s="3">
        <v>4644.1899999999996</v>
      </c>
    </row>
    <row r="406" spans="1:9" x14ac:dyDescent="0.35">
      <c r="A406" s="2">
        <v>44530</v>
      </c>
      <c r="B406" t="s">
        <v>22</v>
      </c>
      <c r="C406" t="s">
        <v>23</v>
      </c>
      <c r="D406" s="4" t="s">
        <v>32</v>
      </c>
      <c r="E406">
        <v>250</v>
      </c>
      <c r="F406" s="3">
        <v>11711.83</v>
      </c>
      <c r="G406" s="3">
        <v>3106.33</v>
      </c>
    </row>
    <row r="407" spans="1:9" x14ac:dyDescent="0.35">
      <c r="A407" s="2">
        <v>44530</v>
      </c>
      <c r="B407" t="s">
        <v>22</v>
      </c>
      <c r="C407" t="s">
        <v>23</v>
      </c>
      <c r="D407" s="4" t="s">
        <v>17</v>
      </c>
      <c r="E407">
        <v>201</v>
      </c>
      <c r="F407" s="3">
        <v>5611.8</v>
      </c>
      <c r="G407" s="3">
        <v>2014.21</v>
      </c>
    </row>
    <row r="408" spans="1:9" x14ac:dyDescent="0.35">
      <c r="A408" s="2">
        <v>44530</v>
      </c>
      <c r="B408" t="s">
        <v>24</v>
      </c>
      <c r="C408" t="s">
        <v>23</v>
      </c>
      <c r="D408" t="s">
        <v>12</v>
      </c>
      <c r="E408">
        <v>571</v>
      </c>
      <c r="F408" s="3">
        <v>13702.34</v>
      </c>
      <c r="G408" s="3">
        <v>3187.02</v>
      </c>
      <c r="H408" s="3"/>
      <c r="I408" s="6"/>
    </row>
    <row r="409" spans="1:9" x14ac:dyDescent="0.35">
      <c r="A409" s="2">
        <v>44530</v>
      </c>
      <c r="B409" t="s">
        <v>33</v>
      </c>
      <c r="C409" t="s">
        <v>8</v>
      </c>
      <c r="D409" t="s">
        <v>27</v>
      </c>
      <c r="E409">
        <v>621</v>
      </c>
      <c r="F409" s="3">
        <v>7449.99</v>
      </c>
      <c r="G409" s="3">
        <v>2499.3000000000002</v>
      </c>
    </row>
    <row r="410" spans="1:9" x14ac:dyDescent="0.35">
      <c r="A410" s="2">
        <v>44530</v>
      </c>
      <c r="B410" t="s">
        <v>30</v>
      </c>
      <c r="C410" t="s">
        <v>15</v>
      </c>
      <c r="D410" t="s">
        <v>19</v>
      </c>
      <c r="E410">
        <v>1028</v>
      </c>
      <c r="F410" s="3">
        <v>18502.53</v>
      </c>
      <c r="G410" s="3">
        <v>4606.2</v>
      </c>
    </row>
    <row r="411" spans="1:9" x14ac:dyDescent="0.35">
      <c r="A411" s="2">
        <v>44530</v>
      </c>
      <c r="B411" t="s">
        <v>7</v>
      </c>
      <c r="C411" t="s">
        <v>8</v>
      </c>
      <c r="D411" t="s">
        <v>19</v>
      </c>
      <c r="E411">
        <v>297</v>
      </c>
      <c r="F411" s="3">
        <v>5937.71</v>
      </c>
      <c r="G411" s="3">
        <v>3663.12</v>
      </c>
    </row>
    <row r="412" spans="1:9" x14ac:dyDescent="0.35">
      <c r="A412" s="2">
        <v>44530</v>
      </c>
      <c r="B412" t="s">
        <v>31</v>
      </c>
      <c r="C412" t="s">
        <v>11</v>
      </c>
      <c r="D412" t="s">
        <v>9</v>
      </c>
      <c r="E412">
        <v>571</v>
      </c>
      <c r="F412" s="3">
        <v>11972.69</v>
      </c>
      <c r="G412" s="3">
        <v>1359.15</v>
      </c>
    </row>
    <row r="413" spans="1:9" x14ac:dyDescent="0.35">
      <c r="A413" s="2">
        <v>44530</v>
      </c>
      <c r="B413" t="s">
        <v>24</v>
      </c>
      <c r="C413" t="s">
        <v>23</v>
      </c>
      <c r="D413" t="s">
        <v>21</v>
      </c>
      <c r="E413">
        <v>1132</v>
      </c>
      <c r="F413" s="3">
        <v>15843.69</v>
      </c>
      <c r="G413" s="3">
        <v>2825.02</v>
      </c>
    </row>
    <row r="414" spans="1:9" x14ac:dyDescent="0.35">
      <c r="A414" s="2">
        <v>44561</v>
      </c>
      <c r="B414" t="s">
        <v>31</v>
      </c>
      <c r="C414" t="s">
        <v>11</v>
      </c>
      <c r="D414" t="s">
        <v>21</v>
      </c>
      <c r="E414">
        <v>781</v>
      </c>
      <c r="F414" s="3">
        <v>18722.21</v>
      </c>
      <c r="G414" s="3">
        <v>2581.6999999999998</v>
      </c>
    </row>
    <row r="415" spans="1:9" x14ac:dyDescent="0.35">
      <c r="A415" s="2">
        <v>44561</v>
      </c>
      <c r="B415" t="s">
        <v>34</v>
      </c>
      <c r="C415" t="s">
        <v>11</v>
      </c>
      <c r="D415" s="4" t="s">
        <v>32</v>
      </c>
      <c r="E415">
        <v>156</v>
      </c>
      <c r="F415" s="3">
        <v>10599.01</v>
      </c>
      <c r="G415" s="3">
        <v>4054.72</v>
      </c>
    </row>
    <row r="416" spans="1:9" x14ac:dyDescent="0.35">
      <c r="A416" s="2">
        <v>44561</v>
      </c>
      <c r="B416" t="s">
        <v>31</v>
      </c>
      <c r="C416" t="s">
        <v>11</v>
      </c>
      <c r="D416" t="s">
        <v>16</v>
      </c>
      <c r="E416">
        <v>252</v>
      </c>
      <c r="F416" s="3">
        <v>7533.96</v>
      </c>
      <c r="G416" s="3">
        <v>3764.25</v>
      </c>
    </row>
    <row r="417" spans="1:7" x14ac:dyDescent="0.35">
      <c r="A417" s="2">
        <v>44561</v>
      </c>
      <c r="B417" t="s">
        <v>10</v>
      </c>
      <c r="C417" t="s">
        <v>11</v>
      </c>
      <c r="D417" t="s">
        <v>27</v>
      </c>
      <c r="E417">
        <v>528</v>
      </c>
      <c r="F417" s="3">
        <v>7391.82</v>
      </c>
      <c r="G417" s="3">
        <v>2818.41</v>
      </c>
    </row>
    <row r="418" spans="1:7" x14ac:dyDescent="0.35">
      <c r="A418" s="2">
        <v>44561</v>
      </c>
      <c r="B418" t="s">
        <v>37</v>
      </c>
      <c r="C418" t="s">
        <v>8</v>
      </c>
      <c r="D418" s="4" t="s">
        <v>32</v>
      </c>
      <c r="E418">
        <v>330</v>
      </c>
      <c r="F418" s="3">
        <v>17134.150000000001</v>
      </c>
      <c r="G418" s="3">
        <v>4594.92</v>
      </c>
    </row>
    <row r="419" spans="1:7" x14ac:dyDescent="0.35">
      <c r="A419" s="2">
        <v>44561</v>
      </c>
      <c r="B419" t="s">
        <v>18</v>
      </c>
      <c r="C419" t="s">
        <v>8</v>
      </c>
      <c r="D419" s="4" t="s">
        <v>32</v>
      </c>
      <c r="E419">
        <v>375</v>
      </c>
      <c r="F419" s="3">
        <v>19448.57</v>
      </c>
      <c r="G419" s="3">
        <v>2565.2199999999998</v>
      </c>
    </row>
    <row r="420" spans="1:7" x14ac:dyDescent="0.35">
      <c r="A420" s="2">
        <v>44561</v>
      </c>
      <c r="B420" t="s">
        <v>7</v>
      </c>
      <c r="C420" t="s">
        <v>8</v>
      </c>
      <c r="D420" t="s">
        <v>12</v>
      </c>
      <c r="E420">
        <v>503</v>
      </c>
      <c r="F420" s="3">
        <v>12068.91</v>
      </c>
      <c r="G420" s="3">
        <v>3198.72</v>
      </c>
    </row>
    <row r="421" spans="1:7" x14ac:dyDescent="0.35">
      <c r="A421" s="2">
        <v>44561</v>
      </c>
      <c r="B421" t="s">
        <v>7</v>
      </c>
      <c r="C421" t="s">
        <v>8</v>
      </c>
      <c r="D421" t="s">
        <v>19</v>
      </c>
      <c r="E421">
        <v>708</v>
      </c>
      <c r="F421" s="3">
        <v>14146.06</v>
      </c>
      <c r="G421" s="3">
        <v>1902.17</v>
      </c>
    </row>
    <row r="422" spans="1:7" x14ac:dyDescent="0.35">
      <c r="A422" s="2">
        <v>44561</v>
      </c>
      <c r="B422" t="s">
        <v>24</v>
      </c>
      <c r="C422" t="s">
        <v>23</v>
      </c>
      <c r="D422" t="s">
        <v>12</v>
      </c>
      <c r="E422">
        <v>240</v>
      </c>
      <c r="F422" s="3">
        <v>5743.71</v>
      </c>
      <c r="G422" s="3">
        <v>3655.45</v>
      </c>
    </row>
    <row r="423" spans="1:7" x14ac:dyDescent="0.35">
      <c r="A423" s="2">
        <v>44561</v>
      </c>
      <c r="B423" t="s">
        <v>7</v>
      </c>
      <c r="C423" t="s">
        <v>8</v>
      </c>
      <c r="D423" t="s">
        <v>36</v>
      </c>
      <c r="E423">
        <v>255</v>
      </c>
      <c r="F423" s="3">
        <v>13254.64</v>
      </c>
      <c r="G423" s="3">
        <v>4552.08</v>
      </c>
    </row>
    <row r="424" spans="1:7" x14ac:dyDescent="0.35">
      <c r="A424" s="2">
        <v>44561</v>
      </c>
      <c r="B424" t="s">
        <v>24</v>
      </c>
      <c r="C424" t="s">
        <v>23</v>
      </c>
      <c r="D424" s="4" t="s">
        <v>32</v>
      </c>
      <c r="E424">
        <v>239</v>
      </c>
      <c r="F424" s="3">
        <v>11200.16</v>
      </c>
      <c r="G424" s="3">
        <v>3632.98</v>
      </c>
    </row>
    <row r="425" spans="1:7" x14ac:dyDescent="0.35">
      <c r="A425" s="2">
        <v>44561</v>
      </c>
      <c r="B425" t="s">
        <v>24</v>
      </c>
      <c r="C425" t="s">
        <v>23</v>
      </c>
      <c r="D425" t="s">
        <v>19</v>
      </c>
      <c r="E425">
        <v>414</v>
      </c>
      <c r="F425" s="3">
        <v>7450.88</v>
      </c>
      <c r="G425" s="3">
        <v>3081.86</v>
      </c>
    </row>
    <row r="426" spans="1:7" x14ac:dyDescent="0.35">
      <c r="A426" s="2">
        <v>44561</v>
      </c>
      <c r="B426" t="s">
        <v>20</v>
      </c>
      <c r="C426" t="s">
        <v>11</v>
      </c>
      <c r="D426" t="s">
        <v>9</v>
      </c>
      <c r="E426">
        <v>336</v>
      </c>
      <c r="F426" s="3">
        <v>7039.78</v>
      </c>
      <c r="G426" s="3">
        <v>4905.62</v>
      </c>
    </row>
    <row r="427" spans="1:7" x14ac:dyDescent="0.35">
      <c r="A427" s="2">
        <v>44561</v>
      </c>
      <c r="B427" t="s">
        <v>14</v>
      </c>
      <c r="C427" t="s">
        <v>15</v>
      </c>
      <c r="D427" t="s">
        <v>19</v>
      </c>
      <c r="E427">
        <v>821</v>
      </c>
      <c r="F427" s="3">
        <v>14772.89</v>
      </c>
      <c r="G427" s="3">
        <v>3653.92</v>
      </c>
    </row>
    <row r="428" spans="1:7" x14ac:dyDescent="0.35">
      <c r="A428" s="2">
        <v>44561</v>
      </c>
      <c r="B428" t="s">
        <v>7</v>
      </c>
      <c r="C428" t="s">
        <v>8</v>
      </c>
      <c r="D428" s="4" t="s">
        <v>17</v>
      </c>
      <c r="E428">
        <v>373</v>
      </c>
      <c r="F428" s="3">
        <v>11184.98</v>
      </c>
      <c r="G428" s="3">
        <v>2960.43</v>
      </c>
    </row>
    <row r="429" spans="1:7" x14ac:dyDescent="0.35">
      <c r="A429" s="2">
        <v>44561</v>
      </c>
      <c r="B429" t="s">
        <v>10</v>
      </c>
      <c r="C429" t="s">
        <v>11</v>
      </c>
      <c r="D429" t="s">
        <v>9</v>
      </c>
      <c r="E429">
        <v>780</v>
      </c>
      <c r="F429" s="3">
        <v>16369.14</v>
      </c>
      <c r="G429" s="3">
        <v>3713.55</v>
      </c>
    </row>
    <row r="430" spans="1:7" x14ac:dyDescent="0.35">
      <c r="A430" s="2">
        <v>44561</v>
      </c>
      <c r="B430" t="s">
        <v>20</v>
      </c>
      <c r="C430" t="s">
        <v>11</v>
      </c>
      <c r="D430" t="s">
        <v>9</v>
      </c>
      <c r="E430">
        <v>947</v>
      </c>
      <c r="F430" s="3">
        <v>19876.669999999998</v>
      </c>
      <c r="G430" s="3">
        <v>4934.79</v>
      </c>
    </row>
    <row r="431" spans="1:7" x14ac:dyDescent="0.35">
      <c r="A431" s="2">
        <v>44561</v>
      </c>
      <c r="B431" t="s">
        <v>20</v>
      </c>
      <c r="C431" t="s">
        <v>11</v>
      </c>
      <c r="D431" t="s">
        <v>26</v>
      </c>
      <c r="E431">
        <v>470</v>
      </c>
      <c r="F431" s="3">
        <v>18773.86</v>
      </c>
      <c r="G431" s="3">
        <v>2673.64</v>
      </c>
    </row>
    <row r="432" spans="1:7" x14ac:dyDescent="0.35">
      <c r="A432" s="2">
        <v>44561</v>
      </c>
      <c r="B432" t="s">
        <v>28</v>
      </c>
      <c r="C432" t="s">
        <v>29</v>
      </c>
      <c r="D432" s="4" t="s">
        <v>32</v>
      </c>
      <c r="E432">
        <v>291</v>
      </c>
      <c r="F432" s="3">
        <v>13080.57</v>
      </c>
      <c r="G432" s="3">
        <v>3900.84</v>
      </c>
    </row>
    <row r="433" spans="1:9" x14ac:dyDescent="0.35">
      <c r="A433" s="2">
        <v>44561</v>
      </c>
      <c r="B433" t="s">
        <v>22</v>
      </c>
      <c r="C433" t="s">
        <v>23</v>
      </c>
      <c r="D433" t="s">
        <v>26</v>
      </c>
      <c r="E433">
        <v>248</v>
      </c>
      <c r="F433" s="3">
        <v>7425.75</v>
      </c>
      <c r="G433" s="3">
        <v>3621.18</v>
      </c>
    </row>
    <row r="434" spans="1:9" x14ac:dyDescent="0.35">
      <c r="A434" s="2">
        <v>44561</v>
      </c>
      <c r="B434" t="s">
        <v>34</v>
      </c>
      <c r="C434" t="s">
        <v>11</v>
      </c>
      <c r="D434" t="s">
        <v>9</v>
      </c>
      <c r="E434">
        <v>658</v>
      </c>
      <c r="F434" s="3">
        <v>13817.3</v>
      </c>
      <c r="G434" s="3">
        <v>1959.42</v>
      </c>
    </row>
    <row r="435" spans="1:9" x14ac:dyDescent="0.35">
      <c r="A435" s="2">
        <v>44561</v>
      </c>
      <c r="B435" t="s">
        <v>33</v>
      </c>
      <c r="C435" t="s">
        <v>8</v>
      </c>
      <c r="D435" t="s">
        <v>12</v>
      </c>
      <c r="E435">
        <v>676</v>
      </c>
      <c r="F435" s="3">
        <v>16211.31</v>
      </c>
      <c r="G435" s="3">
        <v>2292.46</v>
      </c>
      <c r="H435" s="3"/>
      <c r="I435" s="6"/>
    </row>
    <row r="436" spans="1:9" x14ac:dyDescent="0.35">
      <c r="A436" s="2">
        <v>44561</v>
      </c>
      <c r="B436" t="s">
        <v>35</v>
      </c>
      <c r="C436" t="s">
        <v>29</v>
      </c>
      <c r="D436" t="s">
        <v>21</v>
      </c>
      <c r="E436">
        <v>415</v>
      </c>
      <c r="F436" s="3">
        <v>6212.64</v>
      </c>
      <c r="G436" s="3">
        <v>4065.38</v>
      </c>
    </row>
    <row r="437" spans="1:9" x14ac:dyDescent="0.35">
      <c r="A437" s="2">
        <v>44561</v>
      </c>
      <c r="B437" t="s">
        <v>24</v>
      </c>
      <c r="C437" t="s">
        <v>23</v>
      </c>
      <c r="D437" t="s">
        <v>16</v>
      </c>
      <c r="E437">
        <v>493</v>
      </c>
      <c r="F437" s="3">
        <v>14761.02</v>
      </c>
      <c r="G437" s="3">
        <v>2909.48</v>
      </c>
      <c r="H437" s="3"/>
      <c r="I437" s="6"/>
    </row>
    <row r="438" spans="1:9" x14ac:dyDescent="0.35">
      <c r="A438" s="2">
        <v>44561</v>
      </c>
      <c r="B438" t="s">
        <v>22</v>
      </c>
      <c r="C438" t="s">
        <v>23</v>
      </c>
      <c r="D438" s="4" t="s">
        <v>32</v>
      </c>
      <c r="E438">
        <v>366</v>
      </c>
      <c r="F438" s="3">
        <v>17182.22</v>
      </c>
      <c r="G438" s="3">
        <v>4354.07</v>
      </c>
    </row>
    <row r="439" spans="1:9" x14ac:dyDescent="0.35">
      <c r="A439" s="2">
        <v>44561</v>
      </c>
      <c r="B439" t="s">
        <v>10</v>
      </c>
      <c r="C439" t="s">
        <v>11</v>
      </c>
      <c r="D439" s="4" t="s">
        <v>17</v>
      </c>
      <c r="E439">
        <v>281</v>
      </c>
      <c r="F439" s="3">
        <v>12338.23</v>
      </c>
      <c r="G439" s="3">
        <v>3051.71</v>
      </c>
    </row>
    <row r="440" spans="1:9" x14ac:dyDescent="0.35">
      <c r="A440" s="2">
        <v>44561</v>
      </c>
      <c r="B440" t="s">
        <v>24</v>
      </c>
      <c r="C440" t="s">
        <v>23</v>
      </c>
      <c r="D440" t="s">
        <v>19</v>
      </c>
      <c r="E440">
        <v>950</v>
      </c>
      <c r="F440" s="3">
        <v>17088.849999999999</v>
      </c>
      <c r="G440" s="3">
        <v>3965.35</v>
      </c>
    </row>
    <row r="441" spans="1:9" x14ac:dyDescent="0.35">
      <c r="A441" s="2">
        <v>44561</v>
      </c>
      <c r="B441" t="s">
        <v>22</v>
      </c>
      <c r="C441" t="s">
        <v>23</v>
      </c>
      <c r="D441" t="s">
        <v>19</v>
      </c>
      <c r="E441">
        <v>313</v>
      </c>
      <c r="F441" s="3">
        <v>5626.28</v>
      </c>
      <c r="G441" s="3">
        <v>1332.35</v>
      </c>
    </row>
    <row r="442" spans="1:9" x14ac:dyDescent="0.35">
      <c r="A442" s="2">
        <v>44561</v>
      </c>
      <c r="B442" t="s">
        <v>10</v>
      </c>
      <c r="C442" t="s">
        <v>11</v>
      </c>
      <c r="D442" t="s">
        <v>9</v>
      </c>
      <c r="E442">
        <v>666</v>
      </c>
      <c r="F442" s="3">
        <v>13977.89</v>
      </c>
      <c r="G442" s="3">
        <v>3976.5</v>
      </c>
    </row>
    <row r="443" spans="1:9" x14ac:dyDescent="0.35">
      <c r="A443" s="2">
        <v>44561</v>
      </c>
      <c r="B443" t="s">
        <v>10</v>
      </c>
      <c r="C443" t="s">
        <v>11</v>
      </c>
      <c r="D443" t="s">
        <v>16</v>
      </c>
      <c r="E443">
        <v>468</v>
      </c>
      <c r="F443" s="3">
        <v>14010.28</v>
      </c>
      <c r="G443" s="3">
        <v>2869.13</v>
      </c>
    </row>
    <row r="444" spans="1:9" x14ac:dyDescent="0.35">
      <c r="A444" s="2">
        <v>44561</v>
      </c>
      <c r="B444" t="s">
        <v>7</v>
      </c>
      <c r="C444" t="s">
        <v>8</v>
      </c>
      <c r="D444" t="s">
        <v>26</v>
      </c>
      <c r="E444">
        <v>335</v>
      </c>
      <c r="F444" s="3">
        <v>11721.65</v>
      </c>
      <c r="G444" s="3">
        <v>2559.25</v>
      </c>
    </row>
    <row r="445" spans="1:9" x14ac:dyDescent="0.35">
      <c r="A445" s="2">
        <v>44561</v>
      </c>
      <c r="B445" t="s">
        <v>22</v>
      </c>
      <c r="C445" t="s">
        <v>23</v>
      </c>
      <c r="D445" s="4" t="s">
        <v>17</v>
      </c>
      <c r="E445">
        <v>583</v>
      </c>
      <c r="F445" s="3">
        <v>16316.26</v>
      </c>
      <c r="G445" s="3">
        <v>4641.78</v>
      </c>
    </row>
    <row r="446" spans="1:9" x14ac:dyDescent="0.35">
      <c r="A446" s="2">
        <v>44561</v>
      </c>
      <c r="B446" t="s">
        <v>24</v>
      </c>
      <c r="C446" t="s">
        <v>23</v>
      </c>
      <c r="D446" s="4" t="s">
        <v>17</v>
      </c>
      <c r="E446">
        <v>653</v>
      </c>
      <c r="F446" s="3">
        <v>18274.45</v>
      </c>
      <c r="G446" s="3">
        <v>1955.97</v>
      </c>
    </row>
    <row r="447" spans="1:9" x14ac:dyDescent="0.35">
      <c r="A447" s="2">
        <v>44561</v>
      </c>
      <c r="B447" t="s">
        <v>37</v>
      </c>
      <c r="C447" t="s">
        <v>8</v>
      </c>
      <c r="D447" t="s">
        <v>27</v>
      </c>
      <c r="E447">
        <v>951</v>
      </c>
      <c r="F447" s="3">
        <v>11408.16</v>
      </c>
      <c r="G447" s="3">
        <v>2044.85</v>
      </c>
    </row>
    <row r="448" spans="1:9" x14ac:dyDescent="0.35">
      <c r="A448" s="2">
        <v>44561</v>
      </c>
      <c r="B448" t="s">
        <v>33</v>
      </c>
      <c r="C448" t="s">
        <v>8</v>
      </c>
      <c r="D448" t="s">
        <v>16</v>
      </c>
      <c r="E448">
        <v>430</v>
      </c>
      <c r="F448" s="3">
        <v>12877.23</v>
      </c>
      <c r="G448" s="3">
        <v>2855.71</v>
      </c>
    </row>
    <row r="449" spans="1:7" x14ac:dyDescent="0.35">
      <c r="A449" s="2">
        <v>44561</v>
      </c>
      <c r="B449" t="s">
        <v>13</v>
      </c>
      <c r="C449" t="s">
        <v>11</v>
      </c>
      <c r="D449" t="s">
        <v>16</v>
      </c>
      <c r="E449">
        <v>652</v>
      </c>
      <c r="F449" s="3">
        <v>19533.07</v>
      </c>
      <c r="G449" s="3">
        <v>2859.99</v>
      </c>
    </row>
    <row r="450" spans="1:7" x14ac:dyDescent="0.35">
      <c r="A450" s="2">
        <v>44561</v>
      </c>
      <c r="B450" t="s">
        <v>33</v>
      </c>
      <c r="C450" t="s">
        <v>8</v>
      </c>
      <c r="D450" t="s">
        <v>19</v>
      </c>
      <c r="E450">
        <v>839</v>
      </c>
      <c r="F450" s="3">
        <v>16779.59</v>
      </c>
      <c r="G450" s="3">
        <v>1976.44</v>
      </c>
    </row>
    <row r="451" spans="1:7" x14ac:dyDescent="0.35">
      <c r="A451" s="2">
        <v>44561</v>
      </c>
      <c r="B451" t="s">
        <v>18</v>
      </c>
      <c r="C451" t="s">
        <v>8</v>
      </c>
      <c r="D451" t="s">
        <v>12</v>
      </c>
      <c r="E451">
        <v>290</v>
      </c>
      <c r="F451" s="3">
        <v>6944.83</v>
      </c>
      <c r="G451" s="3">
        <v>3297.42</v>
      </c>
    </row>
    <row r="452" spans="1:7" x14ac:dyDescent="0.35">
      <c r="A452" s="2">
        <v>44561</v>
      </c>
      <c r="B452" t="s">
        <v>18</v>
      </c>
      <c r="C452" t="s">
        <v>8</v>
      </c>
      <c r="D452" t="s">
        <v>21</v>
      </c>
      <c r="E452">
        <v>1206</v>
      </c>
      <c r="F452" s="3">
        <v>19294.54</v>
      </c>
      <c r="G452" s="3">
        <v>1432.03</v>
      </c>
    </row>
    <row r="453" spans="1:7" x14ac:dyDescent="0.35">
      <c r="A453" s="2">
        <v>44561</v>
      </c>
      <c r="B453" t="s">
        <v>7</v>
      </c>
      <c r="C453" t="s">
        <v>8</v>
      </c>
      <c r="D453" t="s">
        <v>9</v>
      </c>
      <c r="E453">
        <v>623</v>
      </c>
      <c r="F453" s="3">
        <v>13079.57</v>
      </c>
      <c r="G453" s="3">
        <v>2913.51</v>
      </c>
    </row>
    <row r="454" spans="1:7" x14ac:dyDescent="0.35">
      <c r="A454" s="2">
        <v>44561</v>
      </c>
      <c r="B454" t="s">
        <v>24</v>
      </c>
      <c r="C454" t="s">
        <v>23</v>
      </c>
      <c r="D454" t="s">
        <v>16</v>
      </c>
      <c r="E454">
        <v>267</v>
      </c>
      <c r="F454" s="3">
        <v>8002.82</v>
      </c>
      <c r="G454" s="3">
        <v>1362.45</v>
      </c>
    </row>
    <row r="455" spans="1:7" x14ac:dyDescent="0.35">
      <c r="A455" s="2">
        <v>44561</v>
      </c>
      <c r="B455" t="s">
        <v>22</v>
      </c>
      <c r="C455" t="s">
        <v>23</v>
      </c>
      <c r="D455" t="s">
        <v>36</v>
      </c>
      <c r="E455">
        <v>164</v>
      </c>
      <c r="F455" s="3">
        <v>6854.32</v>
      </c>
      <c r="G455" s="3">
        <v>4765.3100000000004</v>
      </c>
    </row>
    <row r="456" spans="1:7" x14ac:dyDescent="0.35">
      <c r="A456" s="2">
        <v>44561</v>
      </c>
      <c r="B456" t="s">
        <v>22</v>
      </c>
      <c r="C456" t="s">
        <v>23</v>
      </c>
      <c r="D456" t="s">
        <v>9</v>
      </c>
      <c r="E456">
        <v>904</v>
      </c>
      <c r="F456" s="3">
        <v>18981.38</v>
      </c>
      <c r="G456" s="3">
        <v>3983.04</v>
      </c>
    </row>
    <row r="457" spans="1:7" x14ac:dyDescent="0.35">
      <c r="A457" s="2">
        <v>44561</v>
      </c>
      <c r="B457" t="s">
        <v>35</v>
      </c>
      <c r="C457" t="s">
        <v>29</v>
      </c>
      <c r="D457" t="s">
        <v>9</v>
      </c>
      <c r="E457">
        <v>434</v>
      </c>
      <c r="F457" s="3">
        <v>9110.39</v>
      </c>
      <c r="G457" s="3">
        <v>2663.76</v>
      </c>
    </row>
    <row r="458" spans="1:7" x14ac:dyDescent="0.35">
      <c r="A458" s="2">
        <v>44561</v>
      </c>
      <c r="B458" t="s">
        <v>33</v>
      </c>
      <c r="C458" t="s">
        <v>8</v>
      </c>
      <c r="D458" t="s">
        <v>27</v>
      </c>
      <c r="E458">
        <v>1036</v>
      </c>
      <c r="F458" s="3">
        <v>12420.01</v>
      </c>
      <c r="G458" s="3">
        <v>3590.93</v>
      </c>
    </row>
    <row r="459" spans="1:7" x14ac:dyDescent="0.35">
      <c r="A459" s="2">
        <v>44561</v>
      </c>
      <c r="B459" t="s">
        <v>24</v>
      </c>
      <c r="C459" t="s">
        <v>23</v>
      </c>
      <c r="D459" s="4" t="s">
        <v>17</v>
      </c>
      <c r="E459">
        <v>610</v>
      </c>
      <c r="F459" s="3">
        <v>17056.72</v>
      </c>
      <c r="G459" s="3">
        <v>4111.1099999999997</v>
      </c>
    </row>
    <row r="460" spans="1:7" x14ac:dyDescent="0.35">
      <c r="A460" s="2">
        <v>44561</v>
      </c>
      <c r="B460" t="s">
        <v>22</v>
      </c>
      <c r="C460" t="s">
        <v>23</v>
      </c>
      <c r="D460" t="s">
        <v>27</v>
      </c>
      <c r="E460">
        <v>2147</v>
      </c>
      <c r="F460" s="3">
        <v>19315.62</v>
      </c>
      <c r="G460" s="3">
        <v>1994.94</v>
      </c>
    </row>
    <row r="461" spans="1:7" x14ac:dyDescent="0.35">
      <c r="A461" s="2">
        <v>44561</v>
      </c>
      <c r="B461" t="s">
        <v>30</v>
      </c>
      <c r="C461" t="s">
        <v>15</v>
      </c>
      <c r="D461" t="s">
        <v>16</v>
      </c>
      <c r="E461">
        <v>354</v>
      </c>
      <c r="F461" s="3">
        <v>10607.92</v>
      </c>
      <c r="G461" s="3">
        <v>3657.98</v>
      </c>
    </row>
    <row r="462" spans="1:7" x14ac:dyDescent="0.35">
      <c r="A462" s="2">
        <v>44561</v>
      </c>
      <c r="B462" t="s">
        <v>20</v>
      </c>
      <c r="C462" t="s">
        <v>11</v>
      </c>
      <c r="D462" t="s">
        <v>19</v>
      </c>
      <c r="E462">
        <v>597</v>
      </c>
      <c r="F462" s="3">
        <v>14917.38</v>
      </c>
      <c r="G462" s="3">
        <v>2045.11</v>
      </c>
    </row>
    <row r="463" spans="1:7" x14ac:dyDescent="0.35">
      <c r="A463" s="2">
        <v>44561</v>
      </c>
      <c r="B463" t="s">
        <v>33</v>
      </c>
      <c r="C463" t="s">
        <v>8</v>
      </c>
      <c r="D463" t="s">
        <v>12</v>
      </c>
      <c r="E463">
        <v>504</v>
      </c>
      <c r="F463" s="3">
        <v>12087.07</v>
      </c>
      <c r="G463" s="3">
        <v>3197.67</v>
      </c>
    </row>
    <row r="464" spans="1:7" x14ac:dyDescent="0.35">
      <c r="A464" s="2">
        <v>44561</v>
      </c>
      <c r="B464" t="s">
        <v>28</v>
      </c>
      <c r="C464" t="s">
        <v>29</v>
      </c>
      <c r="D464" t="s">
        <v>19</v>
      </c>
      <c r="E464">
        <v>506</v>
      </c>
      <c r="F464" s="3">
        <v>9106.35</v>
      </c>
      <c r="G464" s="3">
        <v>3337.57</v>
      </c>
    </row>
    <row r="465" spans="1:9" x14ac:dyDescent="0.35">
      <c r="A465" s="2">
        <v>44561</v>
      </c>
      <c r="B465" t="s">
        <v>35</v>
      </c>
      <c r="C465" t="s">
        <v>29</v>
      </c>
      <c r="D465" t="s">
        <v>27</v>
      </c>
      <c r="E465">
        <v>565</v>
      </c>
      <c r="F465" s="3">
        <v>6205.42</v>
      </c>
      <c r="G465" s="3">
        <v>3132.3</v>
      </c>
    </row>
    <row r="466" spans="1:9" x14ac:dyDescent="0.35">
      <c r="A466" s="2">
        <v>44561</v>
      </c>
      <c r="B466" t="s">
        <v>24</v>
      </c>
      <c r="C466" t="s">
        <v>23</v>
      </c>
      <c r="D466" t="s">
        <v>12</v>
      </c>
      <c r="E466">
        <v>568</v>
      </c>
      <c r="F466" s="3">
        <v>13617.65</v>
      </c>
      <c r="G466" s="3">
        <v>1993.12</v>
      </c>
    </row>
    <row r="467" spans="1:9" x14ac:dyDescent="0.35">
      <c r="A467" s="2">
        <v>44561</v>
      </c>
      <c r="B467" t="s">
        <v>7</v>
      </c>
      <c r="C467" t="s">
        <v>8</v>
      </c>
      <c r="D467" s="4" t="s">
        <v>17</v>
      </c>
      <c r="E467">
        <v>353</v>
      </c>
      <c r="F467" s="3">
        <v>10573.64</v>
      </c>
      <c r="G467" s="3">
        <v>3550.63</v>
      </c>
    </row>
    <row r="468" spans="1:9" x14ac:dyDescent="0.35">
      <c r="A468" s="2">
        <v>44561</v>
      </c>
      <c r="B468" t="s">
        <v>37</v>
      </c>
      <c r="C468" t="s">
        <v>8</v>
      </c>
      <c r="D468" t="s">
        <v>19</v>
      </c>
      <c r="E468">
        <v>494</v>
      </c>
      <c r="F468" s="3">
        <v>9877.7900000000009</v>
      </c>
      <c r="G468" s="3">
        <v>1086.48</v>
      </c>
    </row>
    <row r="469" spans="1:9" x14ac:dyDescent="0.35">
      <c r="A469" s="2">
        <v>44561</v>
      </c>
      <c r="B469" t="s">
        <v>24</v>
      </c>
      <c r="C469" t="s">
        <v>23</v>
      </c>
      <c r="D469" t="s">
        <v>19</v>
      </c>
      <c r="E469">
        <v>1086</v>
      </c>
      <c r="F469" s="3">
        <v>19542.57</v>
      </c>
      <c r="G469" s="3">
        <v>3662.76</v>
      </c>
    </row>
    <row r="470" spans="1:9" x14ac:dyDescent="0.35">
      <c r="A470" s="2">
        <v>44561</v>
      </c>
      <c r="B470" t="s">
        <v>7</v>
      </c>
      <c r="C470" t="s">
        <v>8</v>
      </c>
      <c r="D470" t="s">
        <v>16</v>
      </c>
      <c r="E470">
        <v>609</v>
      </c>
      <c r="F470" s="3">
        <v>18243.45</v>
      </c>
      <c r="G470" s="3">
        <v>1651.37</v>
      </c>
    </row>
    <row r="471" spans="1:9" x14ac:dyDescent="0.35">
      <c r="A471" s="2">
        <v>44561</v>
      </c>
      <c r="B471" t="s">
        <v>25</v>
      </c>
      <c r="C471" t="s">
        <v>8</v>
      </c>
      <c r="D471" t="s">
        <v>19</v>
      </c>
      <c r="E471">
        <v>281</v>
      </c>
      <c r="F471" s="3">
        <v>5601.84</v>
      </c>
      <c r="G471" s="3">
        <v>2189.5100000000002</v>
      </c>
    </row>
    <row r="472" spans="1:9" x14ac:dyDescent="0.35">
      <c r="A472" s="2">
        <v>44561</v>
      </c>
      <c r="B472" t="s">
        <v>22</v>
      </c>
      <c r="C472" t="s">
        <v>23</v>
      </c>
      <c r="D472" s="4" t="s">
        <v>17</v>
      </c>
      <c r="E472">
        <v>500</v>
      </c>
      <c r="F472" s="3">
        <v>13986.02</v>
      </c>
      <c r="G472" s="3">
        <v>3224.1</v>
      </c>
    </row>
    <row r="473" spans="1:9" x14ac:dyDescent="0.35">
      <c r="A473" s="2">
        <v>44561</v>
      </c>
      <c r="B473" t="s">
        <v>24</v>
      </c>
      <c r="C473" t="s">
        <v>23</v>
      </c>
      <c r="D473" t="s">
        <v>27</v>
      </c>
      <c r="E473">
        <v>1395</v>
      </c>
      <c r="F473" s="3">
        <v>12550.72</v>
      </c>
      <c r="G473" s="3">
        <v>4375.3900000000003</v>
      </c>
    </row>
    <row r="474" spans="1:9" x14ac:dyDescent="0.35">
      <c r="A474" s="2">
        <v>44561</v>
      </c>
      <c r="B474" t="s">
        <v>31</v>
      </c>
      <c r="C474" t="s">
        <v>11</v>
      </c>
      <c r="D474" t="s">
        <v>27</v>
      </c>
      <c r="E474">
        <v>380</v>
      </c>
      <c r="F474" s="3">
        <v>5314.7</v>
      </c>
      <c r="G474" s="3">
        <v>1783.86</v>
      </c>
    </row>
    <row r="475" spans="1:9" x14ac:dyDescent="0.35">
      <c r="A475" s="2">
        <v>44561</v>
      </c>
      <c r="B475" t="s">
        <v>25</v>
      </c>
      <c r="C475" t="s">
        <v>8</v>
      </c>
      <c r="D475" s="4" t="s">
        <v>17</v>
      </c>
      <c r="E475">
        <v>607</v>
      </c>
      <c r="F475" s="3">
        <v>18200.73</v>
      </c>
      <c r="G475" s="3">
        <v>1276.01</v>
      </c>
    </row>
    <row r="476" spans="1:9" x14ac:dyDescent="0.35">
      <c r="A476" s="2">
        <v>44561</v>
      </c>
      <c r="B476" t="s">
        <v>20</v>
      </c>
      <c r="C476" t="s">
        <v>11</v>
      </c>
      <c r="D476" s="4" t="s">
        <v>17</v>
      </c>
      <c r="E476">
        <v>149</v>
      </c>
      <c r="F476" s="3">
        <v>6519.5</v>
      </c>
      <c r="G476" s="3">
        <v>4583.2700000000004</v>
      </c>
    </row>
    <row r="477" spans="1:9" x14ac:dyDescent="0.35">
      <c r="A477" s="2">
        <v>44561</v>
      </c>
      <c r="B477" t="s">
        <v>7</v>
      </c>
      <c r="C477" t="s">
        <v>8</v>
      </c>
      <c r="D477" s="4" t="s">
        <v>32</v>
      </c>
      <c r="E477">
        <v>133</v>
      </c>
      <c r="F477" s="3">
        <v>6884.61</v>
      </c>
      <c r="G477" s="3">
        <v>2530.38</v>
      </c>
    </row>
    <row r="478" spans="1:9" x14ac:dyDescent="0.35">
      <c r="A478" s="2">
        <v>44561</v>
      </c>
      <c r="B478" t="s">
        <v>24</v>
      </c>
      <c r="C478" t="s">
        <v>23</v>
      </c>
      <c r="D478" t="s">
        <v>21</v>
      </c>
      <c r="E478">
        <v>951</v>
      </c>
      <c r="F478" s="3">
        <v>13304.48</v>
      </c>
      <c r="G478" s="3">
        <v>1061.99</v>
      </c>
    </row>
    <row r="479" spans="1:9" x14ac:dyDescent="0.35">
      <c r="A479" s="2">
        <v>44561</v>
      </c>
      <c r="B479" t="s">
        <v>18</v>
      </c>
      <c r="C479" t="s">
        <v>8</v>
      </c>
      <c r="D479" s="4" t="s">
        <v>17</v>
      </c>
      <c r="E479">
        <v>255</v>
      </c>
      <c r="F479" s="3">
        <v>7629.21</v>
      </c>
      <c r="G479" s="3">
        <v>4246.47</v>
      </c>
    </row>
    <row r="480" spans="1:9" x14ac:dyDescent="0.35">
      <c r="A480" s="2">
        <v>44561</v>
      </c>
      <c r="B480" t="s">
        <v>24</v>
      </c>
      <c r="C480" t="s">
        <v>23</v>
      </c>
      <c r="D480" t="s">
        <v>16</v>
      </c>
      <c r="E480">
        <v>493</v>
      </c>
      <c r="F480" s="3">
        <v>14789.24</v>
      </c>
      <c r="G480" s="3">
        <v>3276.29</v>
      </c>
      <c r="H480" s="3"/>
      <c r="I480" s="6"/>
    </row>
    <row r="481" spans="1:7" x14ac:dyDescent="0.35">
      <c r="A481" s="2">
        <v>44561</v>
      </c>
      <c r="B481" t="s">
        <v>37</v>
      </c>
      <c r="C481" t="s">
        <v>8</v>
      </c>
      <c r="D481" t="s">
        <v>26</v>
      </c>
      <c r="E481">
        <v>429</v>
      </c>
      <c r="F481" s="3">
        <v>15012.61</v>
      </c>
      <c r="G481" s="3">
        <v>3138.53</v>
      </c>
    </row>
    <row r="482" spans="1:7" x14ac:dyDescent="0.35">
      <c r="A482" s="2">
        <v>44561</v>
      </c>
      <c r="B482" t="s">
        <v>10</v>
      </c>
      <c r="C482" t="s">
        <v>11</v>
      </c>
      <c r="D482" t="s">
        <v>36</v>
      </c>
      <c r="E482">
        <v>284</v>
      </c>
      <c r="F482" s="3">
        <v>18421.61</v>
      </c>
      <c r="G482" s="3">
        <v>4349.59</v>
      </c>
    </row>
    <row r="483" spans="1:7" x14ac:dyDescent="0.35">
      <c r="A483" s="2">
        <v>44561</v>
      </c>
      <c r="B483" t="s">
        <v>7</v>
      </c>
      <c r="C483" t="s">
        <v>8</v>
      </c>
      <c r="D483" t="s">
        <v>16</v>
      </c>
      <c r="E483">
        <v>536</v>
      </c>
      <c r="F483" s="3">
        <v>16068.96</v>
      </c>
      <c r="G483" s="3">
        <v>1887.96</v>
      </c>
    </row>
    <row r="484" spans="1:7" x14ac:dyDescent="0.35">
      <c r="A484" s="2">
        <v>44561</v>
      </c>
      <c r="B484" t="s">
        <v>13</v>
      </c>
      <c r="C484" t="s">
        <v>11</v>
      </c>
      <c r="D484" t="s">
        <v>16</v>
      </c>
      <c r="E484">
        <v>337</v>
      </c>
      <c r="F484" s="3">
        <v>10093.530000000001</v>
      </c>
      <c r="G484" s="3">
        <v>1496.35</v>
      </c>
    </row>
    <row r="485" spans="1:7" x14ac:dyDescent="0.35">
      <c r="A485" s="2">
        <v>44561</v>
      </c>
      <c r="B485" t="s">
        <v>31</v>
      </c>
      <c r="C485" t="s">
        <v>11</v>
      </c>
      <c r="D485" t="s">
        <v>27</v>
      </c>
      <c r="E485">
        <v>1035</v>
      </c>
      <c r="F485" s="3">
        <v>14482.74</v>
      </c>
      <c r="G485" s="3">
        <v>2255.94</v>
      </c>
    </row>
    <row r="486" spans="1:7" x14ac:dyDescent="0.35">
      <c r="A486" s="2">
        <v>44561</v>
      </c>
      <c r="B486" t="s">
        <v>24</v>
      </c>
      <c r="C486" t="s">
        <v>23</v>
      </c>
      <c r="D486" t="s">
        <v>19</v>
      </c>
      <c r="E486">
        <v>535</v>
      </c>
      <c r="F486" s="3">
        <v>9622.33</v>
      </c>
      <c r="G486" s="3">
        <v>1474.71</v>
      </c>
    </row>
    <row r="487" spans="1:7" x14ac:dyDescent="0.35">
      <c r="A487" s="2">
        <v>44561</v>
      </c>
      <c r="B487" t="s">
        <v>35</v>
      </c>
      <c r="C487" t="s">
        <v>29</v>
      </c>
      <c r="D487" s="4" t="s">
        <v>17</v>
      </c>
      <c r="E487">
        <v>521</v>
      </c>
      <c r="F487" s="3">
        <v>14572.05</v>
      </c>
      <c r="G487" s="3">
        <v>3839.27</v>
      </c>
    </row>
    <row r="488" spans="1:7" x14ac:dyDescent="0.35">
      <c r="A488" s="2">
        <v>44561</v>
      </c>
      <c r="B488" t="s">
        <v>24</v>
      </c>
      <c r="C488" t="s">
        <v>23</v>
      </c>
      <c r="D488" t="s">
        <v>36</v>
      </c>
      <c r="E488">
        <v>126</v>
      </c>
      <c r="F488" s="3">
        <v>5278.75</v>
      </c>
      <c r="G488" s="3">
        <v>1387.86</v>
      </c>
    </row>
    <row r="489" spans="1:7" x14ac:dyDescent="0.35">
      <c r="A489" s="2">
        <v>44561</v>
      </c>
      <c r="B489" t="s">
        <v>14</v>
      </c>
      <c r="C489" t="s">
        <v>15</v>
      </c>
      <c r="D489" t="s">
        <v>26</v>
      </c>
      <c r="E489">
        <v>590</v>
      </c>
      <c r="F489" s="3">
        <v>18872.34</v>
      </c>
      <c r="G489" s="3">
        <v>2005.27</v>
      </c>
    </row>
    <row r="490" spans="1:7" x14ac:dyDescent="0.35">
      <c r="A490" s="2">
        <v>44561</v>
      </c>
      <c r="B490" t="s">
        <v>24</v>
      </c>
      <c r="C490" t="s">
        <v>23</v>
      </c>
      <c r="D490" t="s">
        <v>9</v>
      </c>
      <c r="E490">
        <v>640</v>
      </c>
      <c r="F490" s="3">
        <v>13425.16</v>
      </c>
      <c r="G490" s="3">
        <v>3931.05</v>
      </c>
    </row>
    <row r="491" spans="1:7" x14ac:dyDescent="0.35">
      <c r="A491" s="2">
        <v>44561</v>
      </c>
      <c r="B491" t="s">
        <v>18</v>
      </c>
      <c r="C491" t="s">
        <v>8</v>
      </c>
      <c r="D491" t="s">
        <v>27</v>
      </c>
      <c r="E491">
        <v>691</v>
      </c>
      <c r="F491" s="3">
        <v>8283.4599999999991</v>
      </c>
      <c r="G491" s="3">
        <v>4427.72</v>
      </c>
    </row>
    <row r="492" spans="1:7" x14ac:dyDescent="0.35">
      <c r="A492" s="2">
        <v>44561</v>
      </c>
      <c r="B492" t="s">
        <v>25</v>
      </c>
      <c r="C492" t="s">
        <v>8</v>
      </c>
      <c r="D492" t="s">
        <v>9</v>
      </c>
      <c r="E492">
        <v>714</v>
      </c>
      <c r="F492" s="3">
        <v>14979.44</v>
      </c>
      <c r="G492" s="3">
        <v>1530.49</v>
      </c>
    </row>
    <row r="493" spans="1:7" x14ac:dyDescent="0.35">
      <c r="A493" s="2">
        <v>44561</v>
      </c>
      <c r="B493" t="s">
        <v>22</v>
      </c>
      <c r="C493" t="s">
        <v>23</v>
      </c>
      <c r="D493" s="4" t="s">
        <v>32</v>
      </c>
      <c r="E493">
        <v>424</v>
      </c>
      <c r="F493" s="3">
        <v>19921.2</v>
      </c>
      <c r="G493" s="3">
        <v>4542.3100000000004</v>
      </c>
    </row>
    <row r="494" spans="1:7" x14ac:dyDescent="0.35">
      <c r="A494" s="2">
        <v>44561</v>
      </c>
      <c r="B494" t="s">
        <v>18</v>
      </c>
      <c r="C494" t="s">
        <v>8</v>
      </c>
      <c r="D494" t="s">
        <v>9</v>
      </c>
      <c r="E494">
        <v>945</v>
      </c>
      <c r="F494" s="3">
        <v>19835.740000000002</v>
      </c>
      <c r="G494" s="3">
        <v>1016.6</v>
      </c>
    </row>
    <row r="495" spans="1:7" x14ac:dyDescent="0.35">
      <c r="A495" s="2">
        <v>44561</v>
      </c>
      <c r="B495" t="s">
        <v>22</v>
      </c>
      <c r="C495" t="s">
        <v>23</v>
      </c>
      <c r="D495" t="s">
        <v>26</v>
      </c>
      <c r="E495">
        <v>198</v>
      </c>
      <c r="F495" s="3">
        <v>5919</v>
      </c>
      <c r="G495" s="3">
        <v>2257.09</v>
      </c>
    </row>
    <row r="496" spans="1:7" x14ac:dyDescent="0.35">
      <c r="A496" s="2">
        <v>44561</v>
      </c>
      <c r="B496" t="s">
        <v>24</v>
      </c>
      <c r="C496" t="s">
        <v>23</v>
      </c>
      <c r="D496" t="s">
        <v>9</v>
      </c>
      <c r="E496">
        <v>555</v>
      </c>
      <c r="F496" s="3">
        <v>11640.04</v>
      </c>
      <c r="G496" s="3">
        <v>1070.25</v>
      </c>
    </row>
    <row r="497" spans="1:7" x14ac:dyDescent="0.35">
      <c r="A497" s="2">
        <v>44561</v>
      </c>
      <c r="B497" t="s">
        <v>31</v>
      </c>
      <c r="C497" t="s">
        <v>11</v>
      </c>
      <c r="D497" s="4" t="s">
        <v>17</v>
      </c>
      <c r="E497">
        <v>374</v>
      </c>
      <c r="F497" s="3">
        <v>16441.46</v>
      </c>
      <c r="G497" s="3">
        <v>1393.8</v>
      </c>
    </row>
    <row r="498" spans="1:7" x14ac:dyDescent="0.35">
      <c r="A498" s="2">
        <v>44561</v>
      </c>
      <c r="B498" t="s">
        <v>18</v>
      </c>
      <c r="C498" t="s">
        <v>8</v>
      </c>
      <c r="D498" s="4" t="s">
        <v>32</v>
      </c>
      <c r="E498">
        <v>125</v>
      </c>
      <c r="F498" s="3">
        <v>6467.83</v>
      </c>
      <c r="G498" s="3">
        <v>2385.1999999999998</v>
      </c>
    </row>
    <row r="499" spans="1:7" x14ac:dyDescent="0.35">
      <c r="A499" s="2">
        <v>44561</v>
      </c>
      <c r="B499" t="s">
        <v>38</v>
      </c>
      <c r="C499" t="s">
        <v>15</v>
      </c>
      <c r="D499" t="s">
        <v>19</v>
      </c>
      <c r="E499">
        <v>1102</v>
      </c>
      <c r="F499" s="3">
        <v>19832.59</v>
      </c>
      <c r="G499" s="3">
        <v>1743.53</v>
      </c>
    </row>
    <row r="500" spans="1:7" x14ac:dyDescent="0.35">
      <c r="A500" s="2">
        <v>44561</v>
      </c>
      <c r="B500" t="s">
        <v>38</v>
      </c>
      <c r="C500" t="s">
        <v>15</v>
      </c>
      <c r="D500" s="4" t="s">
        <v>32</v>
      </c>
      <c r="E500">
        <v>190</v>
      </c>
      <c r="F500" s="3">
        <v>7405.52</v>
      </c>
      <c r="G500" s="3">
        <v>2754.78</v>
      </c>
    </row>
    <row r="501" spans="1:7" x14ac:dyDescent="0.35">
      <c r="A501" s="2">
        <v>44561</v>
      </c>
      <c r="B501" t="s">
        <v>25</v>
      </c>
      <c r="C501" t="s">
        <v>8</v>
      </c>
      <c r="D501" s="4" t="s">
        <v>17</v>
      </c>
      <c r="E501">
        <v>571</v>
      </c>
      <c r="F501" s="3">
        <v>17126.46</v>
      </c>
      <c r="G501" s="3">
        <v>4572.04</v>
      </c>
    </row>
  </sheetData>
  <autoFilter ref="A1:A501" xr:uid="{00000000-0009-0000-0000-000000000000}"/>
  <sortState ref="A2:A5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showGridLines="0" workbookViewId="0">
      <selection activeCell="E5" sqref="E5"/>
    </sheetView>
  </sheetViews>
  <sheetFormatPr defaultColWidth="11" defaultRowHeight="15.5" x14ac:dyDescent="0.35"/>
  <cols>
    <col min="1" max="1" width="18.58203125" bestFit="1" customWidth="1"/>
    <col min="2" max="2" width="27.83203125" customWidth="1"/>
    <col min="3" max="3" width="18.75" customWidth="1"/>
  </cols>
  <sheetData>
    <row r="1" spans="1:7" x14ac:dyDescent="0.35">
      <c r="A1" s="1" t="s">
        <v>1</v>
      </c>
      <c r="B1" s="7" t="s">
        <v>39</v>
      </c>
      <c r="C1" s="7" t="s">
        <v>40</v>
      </c>
    </row>
    <row r="2" spans="1:7" x14ac:dyDescent="0.35">
      <c r="A2" s="8" t="s">
        <v>7</v>
      </c>
      <c r="B2" t="str">
        <f>VLOOKUP(A2,'Mission #1'!B1:G501,2,FALSE)</f>
        <v>Physical pet shop</v>
      </c>
      <c r="C2" s="23">
        <f>SUMIF('Mission #1'!B1:B501,'Store names'!A2,'Mission #1'!F1:F501)</f>
        <v>656806.86</v>
      </c>
    </row>
    <row r="3" spans="1:7" x14ac:dyDescent="0.35">
      <c r="A3" s="8" t="s">
        <v>10</v>
      </c>
      <c r="B3" t="str">
        <f>VLOOKUP(A3,'Mission #1'!B1:G501,2,FALSE)</f>
        <v>Vet</v>
      </c>
      <c r="C3" s="23">
        <f>SUMIF('Mission #1'!B1:B501,'Store names'!A3,'Mission #1'!F1:F501)</f>
        <v>290052.32</v>
      </c>
    </row>
    <row r="4" spans="1:7" x14ac:dyDescent="0.35">
      <c r="A4" s="8" t="s">
        <v>13</v>
      </c>
      <c r="B4" t="str">
        <f>VLOOKUP(A4,'Mission #1'!B1:G501,2,FALSE)</f>
        <v>Vet</v>
      </c>
      <c r="C4" s="23">
        <f>SUMIF('Mission #1'!B1:B501,A4,'Mission #1'!F1:F501)</f>
        <v>102114.87</v>
      </c>
      <c r="F4" s="8"/>
    </row>
    <row r="5" spans="1:7" x14ac:dyDescent="0.35">
      <c r="A5" s="8" t="s">
        <v>14</v>
      </c>
      <c r="B5" t="str">
        <f>VLOOKUP(A5,'Mission #1'!B1:G501,2,FALSE)</f>
        <v>Community club</v>
      </c>
      <c r="C5" s="23">
        <f>SUMIF('Mission #1'!B1:B501,A5,'Mission #1'!F1:F501)</f>
        <v>179210.43999999997</v>
      </c>
    </row>
    <row r="6" spans="1:7" x14ac:dyDescent="0.35">
      <c r="A6" s="8" t="s">
        <v>18</v>
      </c>
      <c r="B6" t="str">
        <f>VLOOKUP(A6,'Mission #1'!B1:G501,2,FALSE)</f>
        <v>Physical pet shop</v>
      </c>
      <c r="C6" s="23">
        <f>SUMIF('Mission #1'!B1:B501,'Store names'!A6,'Mission #1'!F1:F501)</f>
        <v>509281.88000000006</v>
      </c>
    </row>
    <row r="7" spans="1:7" x14ac:dyDescent="0.35">
      <c r="A7" s="8" t="s">
        <v>20</v>
      </c>
      <c r="B7" t="str">
        <f>VLOOKUP(A7,'Mission #1'!B1:G501,2,FALSE)</f>
        <v>Vet</v>
      </c>
      <c r="C7" s="23">
        <f>SUMIF('Mission #1'!B1:B501,'Store names'!A7,'Mission #1'!F1:F501)</f>
        <v>272455.04000000004</v>
      </c>
    </row>
    <row r="8" spans="1:7" ht="18.5" x14ac:dyDescent="0.45">
      <c r="A8" s="8" t="s">
        <v>22</v>
      </c>
      <c r="B8" t="str">
        <f>VLOOKUP(A8,'Mission #1'!B1:G501,2,FALSE)</f>
        <v>Online pet shop</v>
      </c>
      <c r="C8" s="23">
        <f>SUMIF('Mission #1'!B1:B501,'Store names'!A8,'Mission #1'!F1:F501)</f>
        <v>642575.1399999999</v>
      </c>
      <c r="F8" s="17" t="s">
        <v>68</v>
      </c>
    </row>
    <row r="9" spans="1:7" x14ac:dyDescent="0.35">
      <c r="A9" s="8" t="s">
        <v>24</v>
      </c>
      <c r="B9" t="str">
        <f>VLOOKUP(A9,'Mission #1'!B1:G501,2,FALSE)</f>
        <v>Online pet shop</v>
      </c>
      <c r="C9" s="23">
        <f>SUMIF('Mission #1'!B1:B501,'Store names'!A9,'Mission #1'!F1:F501)</f>
        <v>1053201.7499999995</v>
      </c>
      <c r="F9" t="s">
        <v>64</v>
      </c>
    </row>
    <row r="10" spans="1:7" x14ac:dyDescent="0.35">
      <c r="A10" s="8" t="s">
        <v>25</v>
      </c>
      <c r="B10" t="str">
        <f>VLOOKUP(A10,'Mission #1'!B1:G501,2,FALSE)</f>
        <v>Physical pet shop</v>
      </c>
      <c r="C10" s="23">
        <f>SUMIF('Mission #1'!B1:B501,'Store names'!A10,'Mission #1'!F1:F501)</f>
        <v>443388.88</v>
      </c>
      <c r="F10" t="s">
        <v>65</v>
      </c>
    </row>
    <row r="11" spans="1:7" x14ac:dyDescent="0.35">
      <c r="A11" s="8" t="s">
        <v>28</v>
      </c>
      <c r="B11" t="str">
        <f>VLOOKUP(A11,'Mission #1'!B1:G501,2,FALSE)</f>
        <v>Individual reseller</v>
      </c>
      <c r="C11" s="23">
        <f>SUMIF('Mission #1'!B1:B501,'Store names'!A11,'Mission #1'!F1:F501)</f>
        <v>158678.54</v>
      </c>
      <c r="F11" t="s">
        <v>66</v>
      </c>
    </row>
    <row r="12" spans="1:7" x14ac:dyDescent="0.35">
      <c r="A12" s="8" t="s">
        <v>30</v>
      </c>
      <c r="B12" t="str">
        <f>VLOOKUP(A12,'Mission #1'!B1:G501,2,FALSE)</f>
        <v>Community club</v>
      </c>
      <c r="C12" s="23">
        <f>SUMIF('Mission #1'!B1:B501,'Store names'!A12,'Mission #1'!F1:F501)</f>
        <v>174750.79</v>
      </c>
      <c r="F12" t="s">
        <v>67</v>
      </c>
    </row>
    <row r="13" spans="1:7" x14ac:dyDescent="0.35">
      <c r="A13" s="8" t="s">
        <v>31</v>
      </c>
      <c r="B13" t="str">
        <f>VLOOKUP(A13,'Mission #1'!B1:G501,2,FALSE)</f>
        <v>Vet</v>
      </c>
      <c r="C13" s="23">
        <f>SUMIF('Mission #1'!B1:B501,'Store names'!A13,'Mission #1'!F1:F501)</f>
        <v>266219.87</v>
      </c>
    </row>
    <row r="14" spans="1:7" x14ac:dyDescent="0.35">
      <c r="A14" s="8" t="s">
        <v>33</v>
      </c>
      <c r="B14" t="str">
        <f>VLOOKUP(A14,'Mission #1'!B1:G501,2,FALSE)</f>
        <v>Physical pet shop</v>
      </c>
      <c r="C14" s="23">
        <f>SUMIF('Mission #1'!B1:B501,'Store names'!A14,'Mission #1'!F1:F501)</f>
        <v>584597.60999999964</v>
      </c>
    </row>
    <row r="15" spans="1:7" x14ac:dyDescent="0.35">
      <c r="A15" s="8" t="s">
        <v>34</v>
      </c>
      <c r="B15" t="str">
        <f>VLOOKUP(A15,'Mission #1'!B1:G501,2,FALSE)</f>
        <v>Vet</v>
      </c>
      <c r="C15" s="23">
        <f>SUMIF('Mission #1'!B1:B501,'Store names'!A15,'Mission #1'!F1:F501)</f>
        <v>252726.53999999998</v>
      </c>
      <c r="G15" t="s">
        <v>34</v>
      </c>
    </row>
    <row r="16" spans="1:7" x14ac:dyDescent="0.35">
      <c r="A16" s="8" t="s">
        <v>35</v>
      </c>
      <c r="B16" t="str">
        <f>VLOOKUP(A16,'Mission #1'!B1:G501,2,FALSE)</f>
        <v>Individual reseller</v>
      </c>
      <c r="C16" s="23">
        <f>SUMIF('Mission #1'!B1:B501,'Store names'!A16,'Mission #1'!F1:F501)</f>
        <v>307375.05</v>
      </c>
      <c r="F16" t="s">
        <v>69</v>
      </c>
      <c r="G16">
        <f>COUNTIF('Mission #1'!B1:B501,"Dr. Paws")</f>
        <v>19</v>
      </c>
    </row>
    <row r="17" spans="1:7" x14ac:dyDescent="0.35">
      <c r="A17" s="8" t="s">
        <v>37</v>
      </c>
      <c r="B17" t="str">
        <f>VLOOKUP(A17,'Mission #1'!B1:G501,2,FALSE)</f>
        <v>Physical pet shop</v>
      </c>
      <c r="C17" s="23">
        <f>SUMIF('Mission #1'!B1:B501,'Store names'!A17,'Mission #1'!F1:F501)</f>
        <v>266569.82</v>
      </c>
      <c r="F17" s="7" t="s">
        <v>70</v>
      </c>
    </row>
    <row r="18" spans="1:7" x14ac:dyDescent="0.35">
      <c r="A18" s="8" t="s">
        <v>38</v>
      </c>
      <c r="B18" t="str">
        <f>VLOOKUP(A18,'Mission #1'!B1:G501,2,FALSE)</f>
        <v>Community club</v>
      </c>
      <c r="C18" s="23">
        <f>SUMIF('Mission #1'!B1:B501,'Store names'!A18,'Mission #1'!F1:F501)</f>
        <v>113838.23</v>
      </c>
      <c r="F18" t="s">
        <v>69</v>
      </c>
      <c r="G18">
        <f>COUNTIF(C1:C18,"&gt;500000")</f>
        <v>5</v>
      </c>
    </row>
    <row r="19" spans="1:7" x14ac:dyDescent="0.35">
      <c r="A19" s="8"/>
      <c r="B19" s="7" t="s">
        <v>63</v>
      </c>
      <c r="C19" s="24">
        <f>SUM(C2:C18)</f>
        <v>6273843.629999999</v>
      </c>
    </row>
    <row r="20" spans="1:7" x14ac:dyDescent="0.35">
      <c r="A20" s="8"/>
    </row>
    <row r="21" spans="1:7" x14ac:dyDescent="0.35">
      <c r="A21" s="8"/>
    </row>
    <row r="22" spans="1:7" x14ac:dyDescent="0.35">
      <c r="A22" s="8"/>
    </row>
    <row r="23" spans="1:7" x14ac:dyDescent="0.35">
      <c r="A2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B502"/>
  <sheetViews>
    <sheetView topLeftCell="W239" workbookViewId="0">
      <selection activeCell="Z258" sqref="Z258"/>
    </sheetView>
  </sheetViews>
  <sheetFormatPr defaultRowHeight="15.5" x14ac:dyDescent="0.35"/>
  <cols>
    <col min="1" max="1" width="14.83203125" customWidth="1"/>
    <col min="2" max="2" width="20.75" customWidth="1"/>
    <col min="3" max="3" width="22.5" customWidth="1"/>
    <col min="4" max="4" width="35.75" customWidth="1"/>
    <col min="5" max="5" width="13.75" customWidth="1"/>
    <col min="6" max="6" width="15.83203125" customWidth="1"/>
    <col min="7" max="7" width="15.08203125" customWidth="1"/>
    <col min="8" max="8" width="13.33203125" customWidth="1"/>
    <col min="9" max="9" width="17" customWidth="1"/>
    <col min="12" max="12" width="16.83203125" customWidth="1"/>
    <col min="13" max="13" width="18" customWidth="1"/>
    <col min="14" max="14" width="9" customWidth="1"/>
    <col min="15" max="15" width="14.83203125" bestFit="1" customWidth="1"/>
    <col min="16" max="16" width="15.33203125" bestFit="1" customWidth="1"/>
    <col min="17" max="17" width="16.33203125" bestFit="1" customWidth="1"/>
    <col min="18" max="18" width="14.75" bestFit="1" customWidth="1"/>
    <col min="19" max="19" width="16" bestFit="1" customWidth="1"/>
    <col min="20" max="21" width="12.58203125" bestFit="1" customWidth="1"/>
    <col min="22" max="22" width="19.83203125" bestFit="1" customWidth="1"/>
    <col min="23" max="23" width="13.75" customWidth="1"/>
    <col min="24" max="24" width="26.83203125" customWidth="1"/>
    <col min="25" max="25" width="27.58203125" customWidth="1"/>
    <col min="26" max="26" width="27.08203125" customWidth="1"/>
    <col min="27" max="27" width="22.25" bestFit="1" customWidth="1"/>
    <col min="28" max="28" width="14.83203125" bestFit="1" customWidth="1"/>
    <col min="29" max="29" width="18.25" bestFit="1" customWidth="1"/>
    <col min="30" max="30" width="22.25" bestFit="1" customWidth="1"/>
    <col min="31" max="31" width="14.83203125" bestFit="1" customWidth="1"/>
    <col min="32" max="32" width="18.25" bestFit="1" customWidth="1"/>
    <col min="33" max="33" width="22.25" bestFit="1" customWidth="1"/>
    <col min="34" max="34" width="15.08203125" bestFit="1" customWidth="1"/>
    <col min="35" max="35" width="18.25" bestFit="1" customWidth="1"/>
    <col min="36" max="36" width="22.25" bestFit="1" customWidth="1"/>
    <col min="37" max="37" width="14.83203125" bestFit="1" customWidth="1"/>
    <col min="38" max="38" width="18.25" bestFit="1" customWidth="1"/>
    <col min="39" max="39" width="22.25" bestFit="1" customWidth="1"/>
    <col min="40" max="40" width="14.83203125" bestFit="1" customWidth="1"/>
    <col min="41" max="41" width="18.25" bestFit="1" customWidth="1"/>
    <col min="42" max="42" width="22.25" bestFit="1" customWidth="1"/>
    <col min="43" max="43" width="14.83203125" bestFit="1" customWidth="1"/>
    <col min="44" max="44" width="18.25" bestFit="1" customWidth="1"/>
    <col min="45" max="45" width="22.25" bestFit="1" customWidth="1"/>
    <col min="46" max="46" width="14.83203125" bestFit="1" customWidth="1"/>
    <col min="47" max="47" width="18.25" bestFit="1" customWidth="1"/>
    <col min="48" max="48" width="22.25" bestFit="1" customWidth="1"/>
    <col min="49" max="49" width="14.83203125" bestFit="1" customWidth="1"/>
    <col min="50" max="50" width="18.25" bestFit="1" customWidth="1"/>
    <col min="51" max="51" width="22.25" bestFit="1" customWidth="1"/>
    <col min="52" max="52" width="14.83203125" bestFit="1" customWidth="1"/>
    <col min="53" max="53" width="18.25" bestFit="1" customWidth="1"/>
    <col min="54" max="54" width="22.25" bestFit="1" customWidth="1"/>
    <col min="55" max="55" width="14.83203125" bestFit="1" customWidth="1"/>
    <col min="56" max="56" width="18.25" bestFit="1" customWidth="1"/>
    <col min="57" max="57" width="22.25" bestFit="1" customWidth="1"/>
    <col min="58" max="58" width="14.83203125" bestFit="1" customWidth="1"/>
    <col min="59" max="59" width="18.25" bestFit="1" customWidth="1"/>
    <col min="60" max="60" width="22.25" bestFit="1" customWidth="1"/>
    <col min="61" max="61" width="14.83203125" bestFit="1" customWidth="1"/>
    <col min="62" max="62" width="18.25" bestFit="1" customWidth="1"/>
    <col min="63" max="63" width="22.25" bestFit="1" customWidth="1"/>
    <col min="64" max="64" width="14.83203125" bestFit="1" customWidth="1"/>
    <col min="65" max="65" width="18.25" bestFit="1" customWidth="1"/>
    <col min="66" max="66" width="22.25" bestFit="1" customWidth="1"/>
    <col min="67" max="67" width="19.83203125" bestFit="1" customWidth="1"/>
    <col min="68" max="68" width="23.25" bestFit="1" customWidth="1"/>
    <col min="69" max="69" width="27.25" bestFit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56</v>
      </c>
      <c r="I1" s="1" t="s">
        <v>73</v>
      </c>
    </row>
    <row r="2" spans="1:28" x14ac:dyDescent="0.35">
      <c r="A2" s="2">
        <v>44227</v>
      </c>
      <c r="B2" t="s">
        <v>38</v>
      </c>
      <c r="C2" t="s">
        <v>15</v>
      </c>
      <c r="D2" t="s">
        <v>9</v>
      </c>
      <c r="E2">
        <v>919</v>
      </c>
      <c r="F2" s="3">
        <v>19296.669999999998</v>
      </c>
      <c r="G2" s="3">
        <v>4636.4799999999996</v>
      </c>
      <c r="H2" s="3">
        <f>(F2-G2)</f>
        <v>14660.189999999999</v>
      </c>
      <c r="I2" s="22">
        <f>(H2/F2)</f>
        <v>0.75972641911790995</v>
      </c>
    </row>
    <row r="3" spans="1:28" x14ac:dyDescent="0.35">
      <c r="A3" s="2">
        <v>44227</v>
      </c>
      <c r="B3" t="s">
        <v>14</v>
      </c>
      <c r="C3" t="s">
        <v>15</v>
      </c>
      <c r="D3" t="s">
        <v>9</v>
      </c>
      <c r="E3">
        <v>780</v>
      </c>
      <c r="F3" s="3">
        <v>16361.59</v>
      </c>
      <c r="G3" s="3">
        <v>1153.6300000000001</v>
      </c>
      <c r="H3" s="3">
        <f>(F3-G3)</f>
        <v>15207.96</v>
      </c>
      <c r="I3" s="22">
        <f t="shared" ref="I3:I66" si="0">(H3/F3)</f>
        <v>0.92949157141818117</v>
      </c>
      <c r="L3" t="s">
        <v>42</v>
      </c>
      <c r="M3" s="3">
        <f>SUM(WORKINGS!F2:F501)</f>
        <v>6273843.6300000073</v>
      </c>
    </row>
    <row r="4" spans="1:28" x14ac:dyDescent="0.35">
      <c r="A4" s="2">
        <v>44227</v>
      </c>
      <c r="B4" t="s">
        <v>22</v>
      </c>
      <c r="C4" t="s">
        <v>23</v>
      </c>
      <c r="D4" t="s">
        <v>26</v>
      </c>
      <c r="E4">
        <v>217</v>
      </c>
      <c r="F4" s="3">
        <v>6484.99</v>
      </c>
      <c r="G4" s="3">
        <v>4687.1499999999996</v>
      </c>
      <c r="H4" s="3">
        <f>(F4-G4)</f>
        <v>1797.8400000000001</v>
      </c>
      <c r="I4" s="22">
        <f t="shared" si="0"/>
        <v>0.27723095949261295</v>
      </c>
      <c r="L4" t="s">
        <v>43</v>
      </c>
      <c r="M4" s="3">
        <f>SUM(G2:G501)</f>
        <v>1499467.1700000004</v>
      </c>
    </row>
    <row r="5" spans="1:28" x14ac:dyDescent="0.35">
      <c r="A5" s="2">
        <v>44227</v>
      </c>
      <c r="B5" t="s">
        <v>22</v>
      </c>
      <c r="C5" t="s">
        <v>23</v>
      </c>
      <c r="D5" t="s">
        <v>36</v>
      </c>
      <c r="E5">
        <v>304</v>
      </c>
      <c r="F5" s="3">
        <v>12737.73</v>
      </c>
      <c r="G5" s="3">
        <v>4909.79</v>
      </c>
      <c r="H5" s="3">
        <f>(F5-G5)</f>
        <v>7827.94</v>
      </c>
      <c r="I5" s="22">
        <f t="shared" si="0"/>
        <v>0.61454749001588194</v>
      </c>
      <c r="L5" t="s">
        <v>41</v>
      </c>
      <c r="M5" s="3">
        <f>(F502-G502)</f>
        <v>4774376.4600000065</v>
      </c>
    </row>
    <row r="6" spans="1:28" x14ac:dyDescent="0.35">
      <c r="A6" s="2">
        <v>44227</v>
      </c>
      <c r="B6" t="s">
        <v>22</v>
      </c>
      <c r="C6" t="s">
        <v>23</v>
      </c>
      <c r="D6" t="s">
        <v>36</v>
      </c>
      <c r="E6">
        <v>471</v>
      </c>
      <c r="F6" s="3">
        <v>19776.7</v>
      </c>
      <c r="G6" s="3">
        <v>1244.49</v>
      </c>
      <c r="H6" s="3">
        <f t="shared" ref="H6:H69" si="1">(F6-G6)</f>
        <v>18532.21</v>
      </c>
      <c r="I6" s="22">
        <f t="shared" si="0"/>
        <v>0.93707291914222279</v>
      </c>
    </row>
    <row r="7" spans="1:28" x14ac:dyDescent="0.35">
      <c r="A7" s="2">
        <v>44227</v>
      </c>
      <c r="B7" t="s">
        <v>7</v>
      </c>
      <c r="C7" t="s">
        <v>8</v>
      </c>
      <c r="D7" t="s">
        <v>36</v>
      </c>
      <c r="E7">
        <v>134</v>
      </c>
      <c r="F7" s="3">
        <v>6949.52</v>
      </c>
      <c r="G7" s="3">
        <v>3145.68</v>
      </c>
      <c r="H7" s="3">
        <f t="shared" si="1"/>
        <v>3803.8400000000006</v>
      </c>
      <c r="I7" s="22">
        <f t="shared" si="0"/>
        <v>0.54735291070462422</v>
      </c>
    </row>
    <row r="8" spans="1:28" ht="31" x14ac:dyDescent="0.7">
      <c r="A8" s="2">
        <v>44227</v>
      </c>
      <c r="B8" t="s">
        <v>24</v>
      </c>
      <c r="C8" t="s">
        <v>23</v>
      </c>
      <c r="D8" s="4" t="s">
        <v>17</v>
      </c>
      <c r="E8">
        <v>591</v>
      </c>
      <c r="F8" s="3">
        <v>16533.330000000002</v>
      </c>
      <c r="G8" s="3">
        <v>3033.43</v>
      </c>
      <c r="H8" s="3">
        <f t="shared" si="1"/>
        <v>13499.900000000001</v>
      </c>
      <c r="I8" s="22">
        <f t="shared" si="0"/>
        <v>0.81652637429967223</v>
      </c>
      <c r="O8" s="13" t="s">
        <v>51</v>
      </c>
    </row>
    <row r="9" spans="1:28" x14ac:dyDescent="0.35">
      <c r="A9" s="2">
        <v>44227</v>
      </c>
      <c r="B9" t="s">
        <v>24</v>
      </c>
      <c r="C9" t="s">
        <v>23</v>
      </c>
      <c r="D9" t="s">
        <v>27</v>
      </c>
      <c r="E9">
        <v>2208</v>
      </c>
      <c r="F9" s="3">
        <v>19869.03</v>
      </c>
      <c r="G9" s="3">
        <v>2413.9699999999998</v>
      </c>
      <c r="H9" s="3">
        <f t="shared" si="1"/>
        <v>17455.059999999998</v>
      </c>
      <c r="I9" s="22">
        <f t="shared" si="0"/>
        <v>0.87850589585903283</v>
      </c>
    </row>
    <row r="10" spans="1:28" x14ac:dyDescent="0.35">
      <c r="A10" s="2">
        <v>44227</v>
      </c>
      <c r="B10" t="s">
        <v>18</v>
      </c>
      <c r="C10" t="s">
        <v>8</v>
      </c>
      <c r="D10" t="s">
        <v>21</v>
      </c>
      <c r="E10">
        <v>416</v>
      </c>
      <c r="F10" s="3">
        <v>6642.07</v>
      </c>
      <c r="G10" s="3">
        <v>2734.56</v>
      </c>
      <c r="H10" s="3">
        <f t="shared" si="1"/>
        <v>3907.5099999999998</v>
      </c>
      <c r="I10" s="22">
        <f t="shared" si="0"/>
        <v>0.58829702186216049</v>
      </c>
      <c r="O10" s="9" t="s">
        <v>45</v>
      </c>
      <c r="P10" s="9" t="s">
        <v>55</v>
      </c>
    </row>
    <row r="11" spans="1:28" x14ac:dyDescent="0.35">
      <c r="A11" s="2">
        <v>44227</v>
      </c>
      <c r="B11" t="s">
        <v>25</v>
      </c>
      <c r="C11" t="s">
        <v>8</v>
      </c>
      <c r="D11" t="s">
        <v>12</v>
      </c>
      <c r="E11">
        <v>448</v>
      </c>
      <c r="F11" s="3">
        <v>10751.21</v>
      </c>
      <c r="G11" s="3">
        <v>4645.09</v>
      </c>
      <c r="H11" s="3">
        <f t="shared" si="1"/>
        <v>6106.119999999999</v>
      </c>
      <c r="I11" s="22">
        <f t="shared" si="0"/>
        <v>0.56794723570649253</v>
      </c>
      <c r="O11" s="9" t="s">
        <v>48</v>
      </c>
      <c r="P11" s="2">
        <v>44227</v>
      </c>
      <c r="Q11" s="2">
        <v>44255</v>
      </c>
      <c r="R11" s="2">
        <v>44286</v>
      </c>
      <c r="S11" s="2">
        <v>44316</v>
      </c>
      <c r="T11" s="2">
        <v>44347</v>
      </c>
      <c r="U11" s="2">
        <v>44377</v>
      </c>
      <c r="V11" s="2">
        <v>44408</v>
      </c>
      <c r="W11" s="2">
        <v>44439</v>
      </c>
      <c r="X11" s="2">
        <v>44469</v>
      </c>
      <c r="Y11" s="2">
        <v>44500</v>
      </c>
      <c r="Z11" s="2">
        <v>44530</v>
      </c>
      <c r="AA11" s="2">
        <v>44561</v>
      </c>
      <c r="AB11" s="2" t="s">
        <v>44</v>
      </c>
    </row>
    <row r="12" spans="1:28" x14ac:dyDescent="0.35">
      <c r="A12" s="2">
        <v>44227</v>
      </c>
      <c r="B12" t="s">
        <v>24</v>
      </c>
      <c r="C12" t="s">
        <v>23</v>
      </c>
      <c r="D12" t="s">
        <v>21</v>
      </c>
      <c r="E12">
        <v>1184</v>
      </c>
      <c r="F12" s="3">
        <v>16574.669999999998</v>
      </c>
      <c r="G12" s="3">
        <v>4233.01</v>
      </c>
      <c r="H12" s="3">
        <f t="shared" si="1"/>
        <v>12341.659999999998</v>
      </c>
      <c r="I12" s="22">
        <f t="shared" si="0"/>
        <v>0.74460969660331089</v>
      </c>
      <c r="O12" s="4" t="s">
        <v>15</v>
      </c>
      <c r="P12" s="12">
        <v>35658.259999999995</v>
      </c>
      <c r="Q12" s="12"/>
      <c r="R12" s="12">
        <v>84364.63</v>
      </c>
      <c r="S12" s="12">
        <v>18882.27</v>
      </c>
      <c r="T12" s="12">
        <v>15981.42</v>
      </c>
      <c r="U12" s="12">
        <v>25163.11</v>
      </c>
      <c r="V12" s="12">
        <v>18994.98</v>
      </c>
      <c r="W12" s="12">
        <v>16848.72</v>
      </c>
      <c r="X12" s="12">
        <v>121002.38</v>
      </c>
      <c r="Y12" s="12">
        <v>21254.79</v>
      </c>
      <c r="Z12" s="12">
        <v>38157.64</v>
      </c>
      <c r="AA12" s="12">
        <v>71491.259999999995</v>
      </c>
      <c r="AB12" s="12">
        <v>467799.46</v>
      </c>
    </row>
    <row r="13" spans="1:28" x14ac:dyDescent="0.35">
      <c r="A13" s="2">
        <v>44227</v>
      </c>
      <c r="B13" t="s">
        <v>18</v>
      </c>
      <c r="C13" t="s">
        <v>8</v>
      </c>
      <c r="D13" s="4" t="s">
        <v>32</v>
      </c>
      <c r="E13">
        <v>294</v>
      </c>
      <c r="F13" s="3">
        <v>15238.47</v>
      </c>
      <c r="G13" s="3">
        <v>3662.63</v>
      </c>
      <c r="H13" s="3">
        <f t="shared" si="1"/>
        <v>11575.84</v>
      </c>
      <c r="I13" s="22">
        <f t="shared" si="0"/>
        <v>0.75964581746067683</v>
      </c>
      <c r="O13" s="4" t="s">
        <v>29</v>
      </c>
      <c r="P13" s="12">
        <v>32093.870000000003</v>
      </c>
      <c r="Q13" s="12"/>
      <c r="R13" s="12">
        <v>107500.88</v>
      </c>
      <c r="S13" s="12"/>
      <c r="T13" s="12"/>
      <c r="U13" s="12">
        <v>71519.740000000005</v>
      </c>
      <c r="V13" s="12">
        <v>67686.36</v>
      </c>
      <c r="W13" s="12">
        <v>14689.48</v>
      </c>
      <c r="X13" s="12">
        <v>98846.36</v>
      </c>
      <c r="Y13" s="12">
        <v>15429.48</v>
      </c>
      <c r="Z13" s="12"/>
      <c r="AA13" s="12">
        <v>58287.42</v>
      </c>
      <c r="AB13" s="12">
        <v>466053.58999999991</v>
      </c>
    </row>
    <row r="14" spans="1:28" x14ac:dyDescent="0.35">
      <c r="A14" s="2">
        <v>44227</v>
      </c>
      <c r="B14" t="s">
        <v>25</v>
      </c>
      <c r="C14" t="s">
        <v>8</v>
      </c>
      <c r="D14" s="4" t="s">
        <v>17</v>
      </c>
      <c r="E14">
        <v>253</v>
      </c>
      <c r="F14" s="3">
        <v>7582.63</v>
      </c>
      <c r="G14" s="3">
        <v>3602.8</v>
      </c>
      <c r="H14" s="3">
        <f t="shared" si="1"/>
        <v>3979.83</v>
      </c>
      <c r="I14" s="22">
        <f t="shared" si="0"/>
        <v>0.52486142670814739</v>
      </c>
      <c r="O14" s="4" t="s">
        <v>23</v>
      </c>
      <c r="P14" s="12">
        <v>144390.41999999998</v>
      </c>
      <c r="Q14" s="12">
        <v>82554.86</v>
      </c>
      <c r="R14" s="12">
        <v>139123.48000000001</v>
      </c>
      <c r="S14" s="12">
        <v>126070.62</v>
      </c>
      <c r="T14" s="12">
        <v>77795.739999999991</v>
      </c>
      <c r="U14" s="12">
        <v>156789.03000000003</v>
      </c>
      <c r="V14" s="12">
        <v>71292.34</v>
      </c>
      <c r="W14" s="12">
        <v>137292.09</v>
      </c>
      <c r="X14" s="12">
        <v>197347.84</v>
      </c>
      <c r="Y14" s="12">
        <v>148018.79</v>
      </c>
      <c r="Z14" s="12">
        <v>70224.08</v>
      </c>
      <c r="AA14" s="12">
        <v>344877.6</v>
      </c>
      <c r="AB14" s="12">
        <v>1695776.8900000001</v>
      </c>
    </row>
    <row r="15" spans="1:28" x14ac:dyDescent="0.35">
      <c r="A15" s="2">
        <v>44227</v>
      </c>
      <c r="B15" t="s">
        <v>7</v>
      </c>
      <c r="C15" t="s">
        <v>8</v>
      </c>
      <c r="D15" s="4" t="s">
        <v>32</v>
      </c>
      <c r="E15">
        <v>272</v>
      </c>
      <c r="F15" s="3">
        <v>14126.77</v>
      </c>
      <c r="G15" s="3">
        <v>1512.01</v>
      </c>
      <c r="H15" s="3">
        <f t="shared" si="1"/>
        <v>12614.76</v>
      </c>
      <c r="I15" s="22">
        <f t="shared" si="0"/>
        <v>0.89296845634210786</v>
      </c>
      <c r="O15" s="4" t="s">
        <v>8</v>
      </c>
      <c r="P15" s="12">
        <v>140606.17000000001</v>
      </c>
      <c r="Q15" s="12">
        <v>138589.35</v>
      </c>
      <c r="R15" s="12">
        <v>353747.72</v>
      </c>
      <c r="S15" s="12">
        <v>117636.48</v>
      </c>
      <c r="T15" s="12">
        <v>209320.25</v>
      </c>
      <c r="U15" s="12">
        <v>450283.28999999986</v>
      </c>
      <c r="V15" s="12">
        <v>93863.84</v>
      </c>
      <c r="W15" s="12">
        <v>48140.21</v>
      </c>
      <c r="X15" s="12">
        <v>333439.37</v>
      </c>
      <c r="Y15" s="12">
        <v>101222.75</v>
      </c>
      <c r="Z15" s="12">
        <v>78948.580000000016</v>
      </c>
      <c r="AA15" s="12">
        <v>394847.0400000001</v>
      </c>
      <c r="AB15" s="12">
        <v>2460645.0499999998</v>
      </c>
    </row>
    <row r="16" spans="1:28" x14ac:dyDescent="0.35">
      <c r="A16" s="2">
        <v>44227</v>
      </c>
      <c r="B16" t="s">
        <v>25</v>
      </c>
      <c r="C16" t="s">
        <v>8</v>
      </c>
      <c r="D16" t="s">
        <v>19</v>
      </c>
      <c r="E16">
        <v>921</v>
      </c>
      <c r="F16" s="3">
        <v>18402.580000000002</v>
      </c>
      <c r="G16" s="3">
        <v>4836.32</v>
      </c>
      <c r="H16" s="3">
        <f t="shared" si="1"/>
        <v>13566.260000000002</v>
      </c>
      <c r="I16" s="22">
        <f t="shared" si="0"/>
        <v>0.73719337179895428</v>
      </c>
      <c r="O16" s="4" t="s">
        <v>11</v>
      </c>
      <c r="P16" s="12">
        <v>40788</v>
      </c>
      <c r="Q16" s="12">
        <v>49527.539999999994</v>
      </c>
      <c r="R16" s="12">
        <v>173462.18999999997</v>
      </c>
      <c r="S16" s="12">
        <v>31295.95</v>
      </c>
      <c r="T16" s="12">
        <v>69494</v>
      </c>
      <c r="U16" s="12">
        <v>142734.06</v>
      </c>
      <c r="V16" s="12">
        <v>50123.94</v>
      </c>
      <c r="W16" s="12">
        <v>69292.33</v>
      </c>
      <c r="X16" s="12">
        <v>143987.82999999999</v>
      </c>
      <c r="Y16" s="12">
        <v>83403.87</v>
      </c>
      <c r="Z16" s="12">
        <v>63284.790000000008</v>
      </c>
      <c r="AA16" s="12">
        <v>266174.14</v>
      </c>
      <c r="AB16" s="12">
        <v>1183568.6399999999</v>
      </c>
    </row>
    <row r="17" spans="1:28" x14ac:dyDescent="0.35">
      <c r="A17" s="2">
        <v>44227</v>
      </c>
      <c r="B17" t="s">
        <v>7</v>
      </c>
      <c r="C17" t="s">
        <v>8</v>
      </c>
      <c r="D17" s="4" t="s">
        <v>17</v>
      </c>
      <c r="E17">
        <v>623</v>
      </c>
      <c r="F17" s="3">
        <v>18685.04</v>
      </c>
      <c r="G17" s="3">
        <v>4388.7299999999996</v>
      </c>
      <c r="H17" s="3">
        <f t="shared" si="1"/>
        <v>14296.310000000001</v>
      </c>
      <c r="I17" s="22">
        <f t="shared" si="0"/>
        <v>0.76512065267187013</v>
      </c>
      <c r="O17" s="4" t="s">
        <v>44</v>
      </c>
      <c r="P17" s="12">
        <v>393536.72</v>
      </c>
      <c r="Q17" s="12">
        <v>270671.75</v>
      </c>
      <c r="R17" s="12">
        <v>858198.89999999991</v>
      </c>
      <c r="S17" s="12">
        <v>293885.32</v>
      </c>
      <c r="T17" s="12">
        <v>372591.41</v>
      </c>
      <c r="U17" s="12">
        <v>846489.23</v>
      </c>
      <c r="V17" s="12">
        <v>301961.45999999996</v>
      </c>
      <c r="W17" s="12">
        <v>286262.83</v>
      </c>
      <c r="X17" s="12">
        <v>894623.77999999991</v>
      </c>
      <c r="Y17" s="12">
        <v>369329.68</v>
      </c>
      <c r="Z17" s="12">
        <v>250615.09000000003</v>
      </c>
      <c r="AA17" s="12">
        <v>1135677.46</v>
      </c>
      <c r="AB17" s="12">
        <v>6273843.6299999999</v>
      </c>
    </row>
    <row r="18" spans="1:28" x14ac:dyDescent="0.35">
      <c r="A18" s="2">
        <v>44227</v>
      </c>
      <c r="B18" t="s">
        <v>24</v>
      </c>
      <c r="C18" t="s">
        <v>23</v>
      </c>
      <c r="D18" t="s">
        <v>12</v>
      </c>
      <c r="E18">
        <v>804</v>
      </c>
      <c r="F18" s="3">
        <v>19278.36</v>
      </c>
      <c r="G18" s="3">
        <v>4224.6000000000004</v>
      </c>
      <c r="H18" s="3">
        <f t="shared" si="1"/>
        <v>15053.76</v>
      </c>
      <c r="I18" s="22">
        <f t="shared" si="0"/>
        <v>0.78086310246307256</v>
      </c>
    </row>
    <row r="19" spans="1:28" x14ac:dyDescent="0.35">
      <c r="A19" s="2">
        <v>44227</v>
      </c>
      <c r="B19" t="s">
        <v>34</v>
      </c>
      <c r="C19" t="s">
        <v>11</v>
      </c>
      <c r="D19" s="4" t="s">
        <v>32</v>
      </c>
      <c r="E19">
        <v>226</v>
      </c>
      <c r="F19" s="3">
        <v>15344.49</v>
      </c>
      <c r="G19" s="3">
        <v>3683.45</v>
      </c>
      <c r="H19" s="3">
        <f t="shared" si="1"/>
        <v>11661.04</v>
      </c>
      <c r="I19" s="22">
        <f t="shared" si="0"/>
        <v>0.75994966271280451</v>
      </c>
    </row>
    <row r="20" spans="1:28" x14ac:dyDescent="0.35">
      <c r="A20" s="2">
        <v>44227</v>
      </c>
      <c r="B20" t="s">
        <v>35</v>
      </c>
      <c r="C20" t="s">
        <v>29</v>
      </c>
      <c r="D20" t="s">
        <v>9</v>
      </c>
      <c r="E20">
        <v>855</v>
      </c>
      <c r="F20" s="3">
        <v>17952.45</v>
      </c>
      <c r="G20" s="3">
        <v>1998.43</v>
      </c>
      <c r="H20" s="3">
        <f t="shared" si="1"/>
        <v>15954.02</v>
      </c>
      <c r="I20" s="22">
        <f t="shared" si="0"/>
        <v>0.88868204618311153</v>
      </c>
    </row>
    <row r="21" spans="1:28" x14ac:dyDescent="0.35">
      <c r="A21" s="2">
        <v>44227</v>
      </c>
      <c r="B21" t="s">
        <v>7</v>
      </c>
      <c r="C21" t="s">
        <v>8</v>
      </c>
      <c r="D21" s="4" t="s">
        <v>17</v>
      </c>
      <c r="E21">
        <v>185</v>
      </c>
      <c r="F21" s="3">
        <v>5548.21</v>
      </c>
      <c r="G21" s="3">
        <v>2024.77</v>
      </c>
      <c r="H21" s="3">
        <f t="shared" si="1"/>
        <v>3523.44</v>
      </c>
      <c r="I21" s="22">
        <f t="shared" si="0"/>
        <v>0.63505887484431911</v>
      </c>
      <c r="O21" s="9" t="s">
        <v>45</v>
      </c>
      <c r="P21" s="9" t="s">
        <v>55</v>
      </c>
    </row>
    <row r="22" spans="1:28" x14ac:dyDescent="0.35">
      <c r="A22" s="2">
        <v>44227</v>
      </c>
      <c r="B22" t="s">
        <v>24</v>
      </c>
      <c r="C22" t="s">
        <v>23</v>
      </c>
      <c r="D22" t="s">
        <v>12</v>
      </c>
      <c r="E22">
        <v>444</v>
      </c>
      <c r="F22" s="3">
        <v>10638.76</v>
      </c>
      <c r="G22" s="3">
        <v>2599.8200000000002</v>
      </c>
      <c r="H22" s="3">
        <f t="shared" si="1"/>
        <v>8038.9400000000005</v>
      </c>
      <c r="I22" s="22">
        <f t="shared" si="0"/>
        <v>0.75562753553985618</v>
      </c>
      <c r="O22" s="9" t="s">
        <v>46</v>
      </c>
      <c r="P22" s="2">
        <v>44227</v>
      </c>
      <c r="Q22" s="2">
        <v>44255</v>
      </c>
      <c r="R22" s="2">
        <v>44286</v>
      </c>
      <c r="S22" s="2">
        <v>44316</v>
      </c>
      <c r="T22" s="2">
        <v>44347</v>
      </c>
      <c r="U22" s="2">
        <v>44377</v>
      </c>
      <c r="V22" s="2">
        <v>44408</v>
      </c>
      <c r="W22" s="2">
        <v>44439</v>
      </c>
      <c r="X22" s="2">
        <v>44469</v>
      </c>
      <c r="Y22" s="2">
        <v>44500</v>
      </c>
      <c r="Z22" s="2">
        <v>44530</v>
      </c>
      <c r="AA22" s="2">
        <v>44561</v>
      </c>
      <c r="AB22" s="2" t="s">
        <v>44</v>
      </c>
    </row>
    <row r="23" spans="1:28" x14ac:dyDescent="0.35">
      <c r="A23" s="2">
        <v>44227</v>
      </c>
      <c r="B23" t="s">
        <v>18</v>
      </c>
      <c r="C23" t="s">
        <v>8</v>
      </c>
      <c r="D23" t="s">
        <v>27</v>
      </c>
      <c r="E23">
        <v>1598</v>
      </c>
      <c r="F23" s="3">
        <v>19171.89</v>
      </c>
      <c r="G23" s="3">
        <v>1988.75</v>
      </c>
      <c r="H23" s="3">
        <f t="shared" si="1"/>
        <v>17183.14</v>
      </c>
      <c r="I23" s="22">
        <f t="shared" si="0"/>
        <v>0.89626739982338721</v>
      </c>
      <c r="O23" s="4" t="s">
        <v>10</v>
      </c>
      <c r="P23" s="12"/>
      <c r="Q23" s="12"/>
      <c r="R23" s="12">
        <v>40820.880000000005</v>
      </c>
      <c r="S23" s="12">
        <v>5990.75</v>
      </c>
      <c r="T23" s="12">
        <v>23517.65</v>
      </c>
      <c r="U23" s="12"/>
      <c r="V23" s="12">
        <v>14461.51</v>
      </c>
      <c r="W23" s="12">
        <v>38481.009999999995</v>
      </c>
      <c r="X23" s="12">
        <v>41938.590000000004</v>
      </c>
      <c r="Y23" s="12">
        <v>23253.27</v>
      </c>
      <c r="Z23" s="12">
        <v>19079.690000000002</v>
      </c>
      <c r="AA23" s="12">
        <v>82508.97</v>
      </c>
      <c r="AB23" s="12">
        <v>290052.31999999995</v>
      </c>
    </row>
    <row r="24" spans="1:28" x14ac:dyDescent="0.35">
      <c r="A24" s="2">
        <v>44227</v>
      </c>
      <c r="B24" t="s">
        <v>7</v>
      </c>
      <c r="C24" t="s">
        <v>8</v>
      </c>
      <c r="D24" t="s">
        <v>21</v>
      </c>
      <c r="E24">
        <v>1095</v>
      </c>
      <c r="F24" s="3">
        <v>17507.78</v>
      </c>
      <c r="G24" s="3">
        <v>2841.09</v>
      </c>
      <c r="H24" s="3">
        <f t="shared" si="1"/>
        <v>14666.689999999999</v>
      </c>
      <c r="I24" s="22">
        <f t="shared" si="0"/>
        <v>0.83772414320947597</v>
      </c>
      <c r="O24" s="4" t="s">
        <v>28</v>
      </c>
      <c r="P24" s="12">
        <v>14141.42</v>
      </c>
      <c r="Q24" s="12"/>
      <c r="R24" s="12">
        <v>29741.019999999997</v>
      </c>
      <c r="S24" s="12"/>
      <c r="T24" s="12"/>
      <c r="U24" s="12">
        <v>34379.550000000003</v>
      </c>
      <c r="V24" s="12">
        <v>26521.93</v>
      </c>
      <c r="W24" s="12">
        <v>8734.17</v>
      </c>
      <c r="X24" s="12">
        <v>22973.53</v>
      </c>
      <c r="Y24" s="12"/>
      <c r="Z24" s="12"/>
      <c r="AA24" s="12">
        <v>22186.92</v>
      </c>
      <c r="AB24" s="12">
        <v>158678.53999999998</v>
      </c>
    </row>
    <row r="25" spans="1:28" x14ac:dyDescent="0.35">
      <c r="A25" s="2">
        <v>44227</v>
      </c>
      <c r="B25" t="s">
        <v>20</v>
      </c>
      <c r="C25" t="s">
        <v>11</v>
      </c>
      <c r="D25" t="s">
        <v>9</v>
      </c>
      <c r="E25">
        <v>506</v>
      </c>
      <c r="F25" s="3">
        <v>10608.2</v>
      </c>
      <c r="G25" s="3">
        <v>3111</v>
      </c>
      <c r="H25" s="3">
        <f t="shared" si="1"/>
        <v>7497.2000000000007</v>
      </c>
      <c r="I25" s="22">
        <f t="shared" si="0"/>
        <v>0.70673629833525009</v>
      </c>
      <c r="O25" s="4" t="s">
        <v>38</v>
      </c>
      <c r="P25" s="12">
        <v>19296.669999999998</v>
      </c>
      <c r="Q25" s="12"/>
      <c r="R25" s="12">
        <v>13148.630000000001</v>
      </c>
      <c r="S25" s="12">
        <v>18882.27</v>
      </c>
      <c r="T25" s="12"/>
      <c r="U25" s="12">
        <v>5610.56</v>
      </c>
      <c r="V25" s="12"/>
      <c r="W25" s="12"/>
      <c r="X25" s="12">
        <v>13801.13</v>
      </c>
      <c r="Y25" s="12">
        <v>15860.86</v>
      </c>
      <c r="Z25" s="12"/>
      <c r="AA25" s="12">
        <v>27238.11</v>
      </c>
      <c r="AB25" s="12">
        <v>113838.23</v>
      </c>
    </row>
    <row r="26" spans="1:28" x14ac:dyDescent="0.35">
      <c r="A26" s="2">
        <v>44227</v>
      </c>
      <c r="B26" t="s">
        <v>28</v>
      </c>
      <c r="C26" t="s">
        <v>29</v>
      </c>
      <c r="D26" t="s">
        <v>16</v>
      </c>
      <c r="E26">
        <v>472</v>
      </c>
      <c r="F26" s="3">
        <v>14141.42</v>
      </c>
      <c r="G26" s="3">
        <v>4107.8599999999997</v>
      </c>
      <c r="H26" s="3">
        <f t="shared" si="1"/>
        <v>10033.560000000001</v>
      </c>
      <c r="I26" s="22">
        <f t="shared" si="0"/>
        <v>0.7095157346291957</v>
      </c>
      <c r="O26" s="4" t="s">
        <v>20</v>
      </c>
      <c r="P26" s="12">
        <v>17089.22</v>
      </c>
      <c r="Q26" s="12">
        <v>12077.73</v>
      </c>
      <c r="R26" s="12">
        <v>55570.569999999992</v>
      </c>
      <c r="S26" s="12"/>
      <c r="T26" s="12">
        <v>12902.79</v>
      </c>
      <c r="U26" s="12">
        <v>49392.09</v>
      </c>
      <c r="V26" s="12"/>
      <c r="W26" s="12"/>
      <c r="X26" s="12">
        <v>34316.69</v>
      </c>
      <c r="Y26" s="12">
        <v>23978.760000000002</v>
      </c>
      <c r="Z26" s="12"/>
      <c r="AA26" s="12">
        <v>67127.19</v>
      </c>
      <c r="AB26" s="12">
        <v>272455.04000000004</v>
      </c>
    </row>
    <row r="27" spans="1:28" x14ac:dyDescent="0.35">
      <c r="A27" s="2">
        <v>44227</v>
      </c>
      <c r="B27" t="s">
        <v>22</v>
      </c>
      <c r="C27" t="s">
        <v>23</v>
      </c>
      <c r="D27" t="s">
        <v>19</v>
      </c>
      <c r="E27">
        <v>330</v>
      </c>
      <c r="F27" s="3">
        <v>5931.08</v>
      </c>
      <c r="G27" s="3">
        <v>1839.84</v>
      </c>
      <c r="H27" s="3">
        <f t="shared" si="1"/>
        <v>4091.24</v>
      </c>
      <c r="I27" s="22">
        <f t="shared" si="0"/>
        <v>0.68979679923386628</v>
      </c>
      <c r="O27" s="4" t="s">
        <v>35</v>
      </c>
      <c r="P27" s="12">
        <v>17952.45</v>
      </c>
      <c r="Q27" s="12"/>
      <c r="R27" s="12">
        <v>77759.860000000015</v>
      </c>
      <c r="S27" s="12"/>
      <c r="T27" s="12"/>
      <c r="U27" s="12">
        <v>37140.19</v>
      </c>
      <c r="V27" s="12">
        <v>41164.43</v>
      </c>
      <c r="W27" s="12">
        <v>5955.31</v>
      </c>
      <c r="X27" s="12">
        <v>75872.83</v>
      </c>
      <c r="Y27" s="12">
        <v>15429.48</v>
      </c>
      <c r="Z27" s="12"/>
      <c r="AA27" s="12">
        <v>36100.5</v>
      </c>
      <c r="AB27" s="12">
        <v>307375.05</v>
      </c>
    </row>
    <row r="28" spans="1:28" x14ac:dyDescent="0.35">
      <c r="A28" s="2">
        <v>44227</v>
      </c>
      <c r="B28" t="s">
        <v>20</v>
      </c>
      <c r="C28" t="s">
        <v>11</v>
      </c>
      <c r="D28" s="4" t="s">
        <v>17</v>
      </c>
      <c r="E28">
        <v>148</v>
      </c>
      <c r="F28" s="3">
        <v>6481.02</v>
      </c>
      <c r="G28" s="3">
        <v>3119.72</v>
      </c>
      <c r="H28" s="3">
        <f t="shared" si="1"/>
        <v>3361.3000000000006</v>
      </c>
      <c r="I28" s="22">
        <f t="shared" si="0"/>
        <v>0.51863749841845885</v>
      </c>
      <c r="O28" s="4" t="s">
        <v>30</v>
      </c>
      <c r="P28" s="12"/>
      <c r="Q28" s="12"/>
      <c r="R28" s="12">
        <v>31914.920000000002</v>
      </c>
      <c r="S28" s="12"/>
      <c r="T28" s="12">
        <v>5953.27</v>
      </c>
      <c r="U28" s="12">
        <v>19552.55</v>
      </c>
      <c r="V28" s="12">
        <v>18994.98</v>
      </c>
      <c r="W28" s="12">
        <v>16848.72</v>
      </c>
      <c r="X28" s="12">
        <v>52375.9</v>
      </c>
      <c r="Y28" s="12"/>
      <c r="Z28" s="12">
        <v>18502.53</v>
      </c>
      <c r="AA28" s="12">
        <v>10607.92</v>
      </c>
      <c r="AB28" s="12">
        <v>174750.79</v>
      </c>
    </row>
    <row r="29" spans="1:28" x14ac:dyDescent="0.35">
      <c r="A29" s="2">
        <v>44227</v>
      </c>
      <c r="B29" t="s">
        <v>31</v>
      </c>
      <c r="C29" t="s">
        <v>11</v>
      </c>
      <c r="D29" t="s">
        <v>21</v>
      </c>
      <c r="E29">
        <v>349</v>
      </c>
      <c r="F29" s="3">
        <v>8354.2900000000009</v>
      </c>
      <c r="G29" s="3">
        <v>1535.51</v>
      </c>
      <c r="H29" s="3">
        <f t="shared" si="1"/>
        <v>6818.7800000000007</v>
      </c>
      <c r="I29" s="22">
        <f t="shared" si="0"/>
        <v>0.8162010176807365</v>
      </c>
      <c r="O29" s="4" t="s">
        <v>13</v>
      </c>
      <c r="P29" s="12"/>
      <c r="Q29" s="12"/>
      <c r="R29" s="12">
        <v>22110.17</v>
      </c>
      <c r="S29" s="12"/>
      <c r="T29" s="12"/>
      <c r="U29" s="12">
        <v>30680.699999999997</v>
      </c>
      <c r="V29" s="12"/>
      <c r="W29" s="12"/>
      <c r="X29" s="12">
        <v>19697.400000000001</v>
      </c>
      <c r="Y29" s="12"/>
      <c r="Z29" s="12"/>
      <c r="AA29" s="12">
        <v>29626.6</v>
      </c>
      <c r="AB29" s="12">
        <v>102114.87</v>
      </c>
    </row>
    <row r="30" spans="1:28" x14ac:dyDescent="0.35">
      <c r="A30" s="2">
        <v>44227</v>
      </c>
      <c r="B30" t="s">
        <v>24</v>
      </c>
      <c r="C30" t="s">
        <v>23</v>
      </c>
      <c r="D30" t="s">
        <v>16</v>
      </c>
      <c r="E30">
        <v>553</v>
      </c>
      <c r="F30" s="3">
        <v>16565.77</v>
      </c>
      <c r="G30" s="3">
        <v>2191.1999999999998</v>
      </c>
      <c r="H30" s="3">
        <f t="shared" si="1"/>
        <v>14374.57</v>
      </c>
      <c r="I30" s="22">
        <f t="shared" si="0"/>
        <v>0.86772724720915473</v>
      </c>
      <c r="O30" s="4" t="s">
        <v>34</v>
      </c>
      <c r="P30" s="12">
        <v>15344.49</v>
      </c>
      <c r="Q30" s="12">
        <v>18832.689999999999</v>
      </c>
      <c r="R30" s="12">
        <v>7508.94</v>
      </c>
      <c r="S30" s="12">
        <v>18309.84</v>
      </c>
      <c r="T30" s="12">
        <v>18710.439999999999</v>
      </c>
      <c r="U30" s="12">
        <v>42772.71</v>
      </c>
      <c r="V30" s="12"/>
      <c r="W30" s="12">
        <v>22748.45</v>
      </c>
      <c r="X30" s="12">
        <v>33797.919999999998</v>
      </c>
      <c r="Y30" s="12">
        <v>18052.34</v>
      </c>
      <c r="Z30" s="12">
        <v>32232.410000000003</v>
      </c>
      <c r="AA30" s="12">
        <v>24416.309999999998</v>
      </c>
      <c r="AB30" s="12">
        <v>252726.54000000004</v>
      </c>
    </row>
    <row r="31" spans="1:28" x14ac:dyDescent="0.35">
      <c r="A31" s="2">
        <v>44255</v>
      </c>
      <c r="B31" t="s">
        <v>25</v>
      </c>
      <c r="C31" t="s">
        <v>8</v>
      </c>
      <c r="D31" t="s">
        <v>26</v>
      </c>
      <c r="E31">
        <v>216</v>
      </c>
      <c r="F31" s="3">
        <v>7531.09</v>
      </c>
      <c r="G31" s="3">
        <v>3330.5</v>
      </c>
      <c r="H31" s="3">
        <f t="shared" si="1"/>
        <v>4200.59</v>
      </c>
      <c r="I31" s="22">
        <f t="shared" si="0"/>
        <v>0.55776653844264246</v>
      </c>
      <c r="O31" s="4" t="s">
        <v>25</v>
      </c>
      <c r="P31" s="12">
        <v>36736.42</v>
      </c>
      <c r="Q31" s="12">
        <v>23614.880000000001</v>
      </c>
      <c r="R31" s="12">
        <v>78835.72</v>
      </c>
      <c r="S31" s="12">
        <v>9268.36</v>
      </c>
      <c r="T31" s="12">
        <v>46368.61</v>
      </c>
      <c r="U31" s="12">
        <v>98296.109999999986</v>
      </c>
      <c r="V31" s="12">
        <v>8616.2199999999993</v>
      </c>
      <c r="W31" s="12"/>
      <c r="X31" s="12">
        <v>48845.53</v>
      </c>
      <c r="Y31" s="12">
        <v>17226.72</v>
      </c>
      <c r="Z31" s="12">
        <v>19671.84</v>
      </c>
      <c r="AA31" s="12">
        <v>55908.47</v>
      </c>
      <c r="AB31" s="12">
        <v>443388.88</v>
      </c>
    </row>
    <row r="32" spans="1:28" x14ac:dyDescent="0.35">
      <c r="A32" s="2">
        <v>44255</v>
      </c>
      <c r="B32" t="s">
        <v>33</v>
      </c>
      <c r="C32" t="s">
        <v>8</v>
      </c>
      <c r="D32" t="s">
        <v>21</v>
      </c>
      <c r="E32">
        <v>605</v>
      </c>
      <c r="F32" s="3">
        <v>9675.94</v>
      </c>
      <c r="G32" s="3">
        <v>2583.58</v>
      </c>
      <c r="H32" s="3">
        <f t="shared" si="1"/>
        <v>7092.3600000000006</v>
      </c>
      <c r="I32" s="22">
        <f t="shared" si="0"/>
        <v>0.73298924962329248</v>
      </c>
      <c r="O32" s="4" t="s">
        <v>37</v>
      </c>
      <c r="P32" s="12"/>
      <c r="Q32" s="12">
        <v>13324.77</v>
      </c>
      <c r="R32" s="12">
        <v>20236.34</v>
      </c>
      <c r="S32" s="12">
        <v>12692.86</v>
      </c>
      <c r="T32" s="12">
        <v>27619.840000000004</v>
      </c>
      <c r="U32" s="12">
        <v>78649.66</v>
      </c>
      <c r="V32" s="12">
        <v>13259.82</v>
      </c>
      <c r="W32" s="12"/>
      <c r="X32" s="12">
        <v>33706.47</v>
      </c>
      <c r="Y32" s="12">
        <v>13647.35</v>
      </c>
      <c r="Z32" s="12"/>
      <c r="AA32" s="12">
        <v>53432.710000000006</v>
      </c>
      <c r="AB32" s="12">
        <v>266569.82</v>
      </c>
    </row>
    <row r="33" spans="1:28" x14ac:dyDescent="0.35">
      <c r="A33" s="2">
        <v>44255</v>
      </c>
      <c r="B33" t="s">
        <v>24</v>
      </c>
      <c r="C33" t="s">
        <v>23</v>
      </c>
      <c r="D33" s="4" t="s">
        <v>32</v>
      </c>
      <c r="E33">
        <v>205</v>
      </c>
      <c r="F33" s="3">
        <v>9608.15</v>
      </c>
      <c r="G33" s="3">
        <v>3163.68</v>
      </c>
      <c r="H33" s="3">
        <f t="shared" si="1"/>
        <v>6444.4699999999993</v>
      </c>
      <c r="I33" s="22">
        <f t="shared" si="0"/>
        <v>0.67072953690356618</v>
      </c>
      <c r="O33" s="4" t="s">
        <v>18</v>
      </c>
      <c r="P33" s="12">
        <v>41052.43</v>
      </c>
      <c r="Q33" s="12">
        <v>25154.3</v>
      </c>
      <c r="R33" s="12">
        <v>58987.08</v>
      </c>
      <c r="S33" s="12">
        <v>41760.160000000003</v>
      </c>
      <c r="T33" s="12">
        <v>40512.230000000003</v>
      </c>
      <c r="U33" s="12">
        <v>87466.930000000022</v>
      </c>
      <c r="V33" s="12">
        <v>29520.44</v>
      </c>
      <c r="W33" s="12">
        <v>30156.73</v>
      </c>
      <c r="X33" s="12">
        <v>56177.380000000005</v>
      </c>
      <c r="Y33" s="12">
        <v>5524.62</v>
      </c>
      <c r="Z33" s="12">
        <v>5065.3999999999996</v>
      </c>
      <c r="AA33" s="12">
        <v>87904.180000000008</v>
      </c>
      <c r="AB33" s="12">
        <v>509281.88</v>
      </c>
    </row>
    <row r="34" spans="1:28" x14ac:dyDescent="0.35">
      <c r="A34" s="2">
        <v>44255</v>
      </c>
      <c r="B34" t="s">
        <v>7</v>
      </c>
      <c r="C34" t="s">
        <v>8</v>
      </c>
      <c r="D34" t="s">
        <v>12</v>
      </c>
      <c r="E34">
        <v>220</v>
      </c>
      <c r="F34" s="3">
        <v>5265.74</v>
      </c>
      <c r="G34" s="3">
        <v>2942.31</v>
      </c>
      <c r="H34" s="3">
        <f t="shared" si="1"/>
        <v>2323.4299999999998</v>
      </c>
      <c r="I34" s="22">
        <f t="shared" si="0"/>
        <v>0.44123522999616388</v>
      </c>
      <c r="O34" s="4" t="s">
        <v>7</v>
      </c>
      <c r="P34" s="12">
        <v>62817.32</v>
      </c>
      <c r="Q34" s="12">
        <v>21730.83</v>
      </c>
      <c r="R34" s="12">
        <v>100854.22</v>
      </c>
      <c r="S34" s="12">
        <v>41144.83</v>
      </c>
      <c r="T34" s="12">
        <v>39072.93</v>
      </c>
      <c r="U34" s="12">
        <v>54399.74</v>
      </c>
      <c r="V34" s="12">
        <v>12446.17</v>
      </c>
      <c r="W34" s="12"/>
      <c r="X34" s="12">
        <v>109627.32999999999</v>
      </c>
      <c r="Y34" s="12">
        <v>64824.060000000005</v>
      </c>
      <c r="Z34" s="12">
        <v>22662.959999999999</v>
      </c>
      <c r="AA34" s="12">
        <v>127226.47</v>
      </c>
      <c r="AB34" s="12">
        <v>656806.86</v>
      </c>
    </row>
    <row r="35" spans="1:28" x14ac:dyDescent="0.35">
      <c r="A35" s="2">
        <v>44255</v>
      </c>
      <c r="B35" t="s">
        <v>24</v>
      </c>
      <c r="C35" t="s">
        <v>23</v>
      </c>
      <c r="D35" t="s">
        <v>27</v>
      </c>
      <c r="E35">
        <v>2178</v>
      </c>
      <c r="F35" s="3">
        <v>19597.77</v>
      </c>
      <c r="G35" s="3">
        <v>3588.36</v>
      </c>
      <c r="H35" s="3">
        <f t="shared" si="1"/>
        <v>16009.41</v>
      </c>
      <c r="I35" s="22">
        <f t="shared" si="0"/>
        <v>0.81689957581908557</v>
      </c>
      <c r="O35" s="4" t="s">
        <v>22</v>
      </c>
      <c r="P35" s="12">
        <v>44930.5</v>
      </c>
      <c r="Q35" s="12">
        <v>40265.660000000003</v>
      </c>
      <c r="R35" s="12">
        <v>72246.34</v>
      </c>
      <c r="S35" s="12">
        <v>12262.3</v>
      </c>
      <c r="T35" s="12">
        <v>37767.54</v>
      </c>
      <c r="U35" s="12">
        <v>84904.36</v>
      </c>
      <c r="V35" s="12">
        <v>14036.11</v>
      </c>
      <c r="W35" s="12">
        <v>35430.870000000003</v>
      </c>
      <c r="X35" s="12">
        <v>81027.72</v>
      </c>
      <c r="Y35" s="12">
        <v>70852.06</v>
      </c>
      <c r="Z35" s="12">
        <v>17323.63</v>
      </c>
      <c r="AA35" s="12">
        <v>131528.04999999999</v>
      </c>
      <c r="AB35" s="12">
        <v>642575.14</v>
      </c>
    </row>
    <row r="36" spans="1:28" x14ac:dyDescent="0.35">
      <c r="A36" s="2">
        <v>44255</v>
      </c>
      <c r="B36" t="s">
        <v>24</v>
      </c>
      <c r="C36" t="s">
        <v>23</v>
      </c>
      <c r="D36" t="s">
        <v>26</v>
      </c>
      <c r="E36">
        <v>437</v>
      </c>
      <c r="F36" s="3">
        <v>13083.28</v>
      </c>
      <c r="G36" s="3">
        <v>4613.4399999999996</v>
      </c>
      <c r="H36" s="3">
        <f t="shared" si="1"/>
        <v>8469.84</v>
      </c>
      <c r="I36" s="22">
        <f t="shared" si="0"/>
        <v>0.64737894472945623</v>
      </c>
      <c r="O36" s="4" t="s">
        <v>14</v>
      </c>
      <c r="P36" s="12">
        <v>16361.59</v>
      </c>
      <c r="Q36" s="12"/>
      <c r="R36" s="12">
        <v>39301.08</v>
      </c>
      <c r="S36" s="12"/>
      <c r="T36" s="12">
        <v>10028.15</v>
      </c>
      <c r="U36" s="12"/>
      <c r="V36" s="12"/>
      <c r="W36" s="12"/>
      <c r="X36" s="12">
        <v>54825.35</v>
      </c>
      <c r="Y36" s="12">
        <v>5393.93</v>
      </c>
      <c r="Z36" s="12">
        <v>19655.11</v>
      </c>
      <c r="AA36" s="12">
        <v>33645.229999999996</v>
      </c>
      <c r="AB36" s="12">
        <v>179210.43999999994</v>
      </c>
    </row>
    <row r="37" spans="1:28" x14ac:dyDescent="0.35">
      <c r="A37" s="2">
        <v>44255</v>
      </c>
      <c r="B37" t="s">
        <v>22</v>
      </c>
      <c r="C37" t="s">
        <v>23</v>
      </c>
      <c r="D37" t="s">
        <v>19</v>
      </c>
      <c r="E37">
        <v>1095</v>
      </c>
      <c r="F37" s="3">
        <v>19708.36</v>
      </c>
      <c r="G37" s="3">
        <v>4405.3900000000003</v>
      </c>
      <c r="H37" s="3">
        <f t="shared" si="1"/>
        <v>15302.970000000001</v>
      </c>
      <c r="I37" s="22">
        <f t="shared" si="0"/>
        <v>0.77647100012380532</v>
      </c>
      <c r="O37" s="4" t="s">
        <v>31</v>
      </c>
      <c r="P37" s="12">
        <v>8354.2900000000009</v>
      </c>
      <c r="Q37" s="12">
        <v>18617.12</v>
      </c>
      <c r="R37" s="12">
        <v>47451.630000000005</v>
      </c>
      <c r="S37" s="12">
        <v>6995.36</v>
      </c>
      <c r="T37" s="12">
        <v>14363.12</v>
      </c>
      <c r="U37" s="12">
        <v>19888.560000000001</v>
      </c>
      <c r="V37" s="12">
        <v>35662.43</v>
      </c>
      <c r="W37" s="12">
        <v>8062.87</v>
      </c>
      <c r="X37" s="12">
        <v>14237.23</v>
      </c>
      <c r="Y37" s="12">
        <v>18119.5</v>
      </c>
      <c r="Z37" s="12">
        <v>11972.69</v>
      </c>
      <c r="AA37" s="12">
        <v>62495.07</v>
      </c>
      <c r="AB37" s="12">
        <v>266219.87</v>
      </c>
    </row>
    <row r="38" spans="1:28" x14ac:dyDescent="0.35">
      <c r="A38" s="2">
        <v>44255</v>
      </c>
      <c r="B38" t="s">
        <v>33</v>
      </c>
      <c r="C38" t="s">
        <v>8</v>
      </c>
      <c r="D38" t="s">
        <v>16</v>
      </c>
      <c r="E38">
        <v>584</v>
      </c>
      <c r="F38" s="3">
        <v>17511.310000000001</v>
      </c>
      <c r="G38" s="3">
        <v>2211.3000000000002</v>
      </c>
      <c r="H38" s="3">
        <f t="shared" si="1"/>
        <v>15300.010000000002</v>
      </c>
      <c r="I38" s="22">
        <f t="shared" si="0"/>
        <v>0.87372161191824027</v>
      </c>
      <c r="O38" s="4" t="s">
        <v>33</v>
      </c>
      <c r="P38" s="12"/>
      <c r="Q38" s="12">
        <v>54764.57</v>
      </c>
      <c r="R38" s="12">
        <v>94834.36</v>
      </c>
      <c r="S38" s="12">
        <v>12770.27</v>
      </c>
      <c r="T38" s="12">
        <v>55746.64</v>
      </c>
      <c r="U38" s="12">
        <v>131470.85</v>
      </c>
      <c r="V38" s="12">
        <v>30021.190000000002</v>
      </c>
      <c r="W38" s="12">
        <v>17983.48</v>
      </c>
      <c r="X38" s="12">
        <v>85082.659999999989</v>
      </c>
      <c r="Y38" s="12"/>
      <c r="Z38" s="12">
        <v>31548.379999999997</v>
      </c>
      <c r="AA38" s="12">
        <v>70375.210000000006</v>
      </c>
      <c r="AB38" s="12">
        <v>584597.60999999987</v>
      </c>
    </row>
    <row r="39" spans="1:28" x14ac:dyDescent="0.35">
      <c r="A39" s="2">
        <v>44255</v>
      </c>
      <c r="B39" t="s">
        <v>33</v>
      </c>
      <c r="C39" t="s">
        <v>8</v>
      </c>
      <c r="D39" s="4" t="s">
        <v>17</v>
      </c>
      <c r="E39">
        <v>327</v>
      </c>
      <c r="F39" s="3">
        <v>9783.5400000000009</v>
      </c>
      <c r="G39" s="3">
        <v>1973.35</v>
      </c>
      <c r="H39" s="3">
        <f t="shared" si="1"/>
        <v>7810.1900000000005</v>
      </c>
      <c r="I39" s="22">
        <f t="shared" si="0"/>
        <v>0.79829897971490893</v>
      </c>
      <c r="O39" s="4" t="s">
        <v>24</v>
      </c>
      <c r="P39" s="12">
        <v>99459.92</v>
      </c>
      <c r="Q39" s="12">
        <v>42289.2</v>
      </c>
      <c r="R39" s="12">
        <v>66877.139999999985</v>
      </c>
      <c r="S39" s="12">
        <v>113808.32000000001</v>
      </c>
      <c r="T39" s="12">
        <v>40028.199999999997</v>
      </c>
      <c r="U39" s="12">
        <v>71884.670000000013</v>
      </c>
      <c r="V39" s="12">
        <v>57256.23</v>
      </c>
      <c r="W39" s="12">
        <v>101861.22</v>
      </c>
      <c r="X39" s="12">
        <v>116320.12000000001</v>
      </c>
      <c r="Y39" s="12">
        <v>77166.73000000001</v>
      </c>
      <c r="Z39" s="12">
        <v>52900.45</v>
      </c>
      <c r="AA39" s="12">
        <v>213349.55000000002</v>
      </c>
      <c r="AB39" s="12">
        <v>1053201.7499999998</v>
      </c>
    </row>
    <row r="40" spans="1:28" x14ac:dyDescent="0.35">
      <c r="A40" s="2">
        <v>44255</v>
      </c>
      <c r="B40" t="s">
        <v>18</v>
      </c>
      <c r="C40" t="s">
        <v>8</v>
      </c>
      <c r="D40" t="s">
        <v>36</v>
      </c>
      <c r="E40">
        <v>294</v>
      </c>
      <c r="F40" s="3">
        <v>15253.89</v>
      </c>
      <c r="G40" s="3">
        <v>4201.79</v>
      </c>
      <c r="H40" s="3">
        <f t="shared" si="1"/>
        <v>11052.099999999999</v>
      </c>
      <c r="I40" s="22">
        <f t="shared" si="0"/>
        <v>0.72454305098568295</v>
      </c>
      <c r="O40" s="4" t="s">
        <v>44</v>
      </c>
      <c r="P40" s="12">
        <v>393536.72000000003</v>
      </c>
      <c r="Q40" s="12">
        <v>270671.75</v>
      </c>
      <c r="R40" s="12">
        <v>858198.89999999991</v>
      </c>
      <c r="S40" s="12">
        <v>293885.31999999995</v>
      </c>
      <c r="T40" s="12">
        <v>372591.41000000003</v>
      </c>
      <c r="U40" s="12">
        <v>846489.2300000001</v>
      </c>
      <c r="V40" s="12">
        <v>301961.45999999996</v>
      </c>
      <c r="W40" s="12">
        <v>286262.82999999996</v>
      </c>
      <c r="X40" s="12">
        <v>894623.77999999991</v>
      </c>
      <c r="Y40" s="12">
        <v>369329.68000000005</v>
      </c>
      <c r="Z40" s="12">
        <v>250615.09000000003</v>
      </c>
      <c r="AA40" s="12">
        <v>1135677.4599999997</v>
      </c>
      <c r="AB40" s="12">
        <v>6273843.629999999</v>
      </c>
    </row>
    <row r="41" spans="1:28" x14ac:dyDescent="0.35">
      <c r="A41" s="2">
        <v>44255</v>
      </c>
      <c r="B41" t="s">
        <v>18</v>
      </c>
      <c r="C41" t="s">
        <v>8</v>
      </c>
      <c r="D41" s="4" t="s">
        <v>17</v>
      </c>
      <c r="E41">
        <v>331</v>
      </c>
      <c r="F41" s="3">
        <v>9900.41</v>
      </c>
      <c r="G41" s="3">
        <v>2687.03</v>
      </c>
      <c r="H41" s="3">
        <f t="shared" si="1"/>
        <v>7213.3799999999992</v>
      </c>
      <c r="I41" s="22">
        <f t="shared" si="0"/>
        <v>0.72859406832646323</v>
      </c>
    </row>
    <row r="42" spans="1:28" x14ac:dyDescent="0.35">
      <c r="A42" s="2">
        <v>44255</v>
      </c>
      <c r="B42" t="s">
        <v>7</v>
      </c>
      <c r="C42" t="s">
        <v>8</v>
      </c>
      <c r="D42" t="s">
        <v>26</v>
      </c>
      <c r="E42">
        <v>471</v>
      </c>
      <c r="F42" s="3">
        <v>16465.09</v>
      </c>
      <c r="G42" s="3">
        <v>2058.59</v>
      </c>
      <c r="H42" s="3">
        <f t="shared" si="1"/>
        <v>14406.5</v>
      </c>
      <c r="I42" s="22">
        <f t="shared" si="0"/>
        <v>0.87497244169330379</v>
      </c>
    </row>
    <row r="43" spans="1:28" x14ac:dyDescent="0.35">
      <c r="A43" s="2">
        <v>44255</v>
      </c>
      <c r="B43" t="s">
        <v>22</v>
      </c>
      <c r="C43" t="s">
        <v>23</v>
      </c>
      <c r="D43" t="s">
        <v>16</v>
      </c>
      <c r="E43">
        <v>246</v>
      </c>
      <c r="F43" s="3">
        <v>7375.13</v>
      </c>
      <c r="G43" s="3">
        <v>4467.28</v>
      </c>
      <c r="H43" s="3">
        <f t="shared" si="1"/>
        <v>2907.8500000000004</v>
      </c>
      <c r="I43" s="22">
        <f t="shared" si="0"/>
        <v>0.39427779578122696</v>
      </c>
    </row>
    <row r="44" spans="1:28" x14ac:dyDescent="0.35">
      <c r="A44" s="2">
        <v>44255</v>
      </c>
      <c r="B44" t="s">
        <v>34</v>
      </c>
      <c r="C44" t="s">
        <v>11</v>
      </c>
      <c r="D44" s="4" t="s">
        <v>17</v>
      </c>
      <c r="E44">
        <v>429</v>
      </c>
      <c r="F44" s="3">
        <v>18832.689999999999</v>
      </c>
      <c r="G44" s="3">
        <v>4829.0200000000004</v>
      </c>
      <c r="H44" s="3">
        <f t="shared" si="1"/>
        <v>14003.669999999998</v>
      </c>
      <c r="I44" s="22">
        <f t="shared" si="0"/>
        <v>0.74358309938728873</v>
      </c>
    </row>
    <row r="45" spans="1:28" x14ac:dyDescent="0.35">
      <c r="A45" s="2">
        <v>44255</v>
      </c>
      <c r="B45" t="s">
        <v>31</v>
      </c>
      <c r="C45" t="s">
        <v>11</v>
      </c>
      <c r="D45" s="4" t="s">
        <v>32</v>
      </c>
      <c r="E45">
        <v>274</v>
      </c>
      <c r="F45" s="3">
        <v>18617.12</v>
      </c>
      <c r="G45" s="3">
        <v>2630.3</v>
      </c>
      <c r="H45" s="3">
        <f t="shared" si="1"/>
        <v>15986.82</v>
      </c>
      <c r="I45" s="22">
        <f t="shared" si="0"/>
        <v>0.85871606349424623</v>
      </c>
      <c r="O45" s="9" t="s">
        <v>45</v>
      </c>
      <c r="P45" s="9" t="s">
        <v>55</v>
      </c>
    </row>
    <row r="46" spans="1:28" x14ac:dyDescent="0.35">
      <c r="A46" s="2">
        <v>44255</v>
      </c>
      <c r="B46" t="s">
        <v>37</v>
      </c>
      <c r="C46" t="s">
        <v>8</v>
      </c>
      <c r="D46" t="s">
        <v>27</v>
      </c>
      <c r="E46">
        <v>1111</v>
      </c>
      <c r="F46" s="3">
        <v>13324.77</v>
      </c>
      <c r="G46" s="3">
        <v>1707.34</v>
      </c>
      <c r="H46" s="3">
        <f t="shared" si="1"/>
        <v>11617.43</v>
      </c>
      <c r="I46" s="22">
        <f t="shared" si="0"/>
        <v>0.8718672067135117</v>
      </c>
      <c r="O46" s="9" t="s">
        <v>49</v>
      </c>
      <c r="P46" s="2">
        <v>44227</v>
      </c>
      <c r="Q46" s="2">
        <v>44255</v>
      </c>
      <c r="R46" s="2">
        <v>44286</v>
      </c>
      <c r="S46" s="2">
        <v>44316</v>
      </c>
      <c r="T46" s="2">
        <v>44347</v>
      </c>
      <c r="U46" s="2">
        <v>44377</v>
      </c>
      <c r="V46" s="2">
        <v>44408</v>
      </c>
      <c r="W46" s="2">
        <v>44439</v>
      </c>
      <c r="X46" s="2">
        <v>44469</v>
      </c>
      <c r="Y46" s="2">
        <v>44500</v>
      </c>
      <c r="Z46" s="2">
        <v>44530</v>
      </c>
      <c r="AA46" s="2">
        <v>44561</v>
      </c>
      <c r="AB46" s="2" t="s">
        <v>44</v>
      </c>
    </row>
    <row r="47" spans="1:28" x14ac:dyDescent="0.35">
      <c r="A47" s="2">
        <v>44255</v>
      </c>
      <c r="B47" t="s">
        <v>20</v>
      </c>
      <c r="C47" t="s">
        <v>11</v>
      </c>
      <c r="D47" t="s">
        <v>12</v>
      </c>
      <c r="E47">
        <v>504</v>
      </c>
      <c r="F47" s="3">
        <v>12077.73</v>
      </c>
      <c r="G47" s="3">
        <v>4901.32</v>
      </c>
      <c r="H47" s="3">
        <f t="shared" si="1"/>
        <v>7176.41</v>
      </c>
      <c r="I47" s="22">
        <f t="shared" si="0"/>
        <v>0.5941853311839228</v>
      </c>
      <c r="O47" s="4" t="s">
        <v>27</v>
      </c>
      <c r="P47" s="12">
        <v>39040.92</v>
      </c>
      <c r="Q47" s="12">
        <v>32922.54</v>
      </c>
      <c r="R47" s="12">
        <v>67761.7</v>
      </c>
      <c r="S47" s="12">
        <v>58446.78</v>
      </c>
      <c r="T47" s="12">
        <v>32710.07</v>
      </c>
      <c r="U47" s="12">
        <v>52815.89</v>
      </c>
      <c r="V47" s="12">
        <v>27648.489999999998</v>
      </c>
      <c r="W47" s="12">
        <v>20462.510000000002</v>
      </c>
      <c r="X47" s="12">
        <v>93929.34</v>
      </c>
      <c r="Y47" s="12">
        <v>81288.72</v>
      </c>
      <c r="Z47" s="12">
        <v>13579.849999999999</v>
      </c>
      <c r="AA47" s="12">
        <v>97372.65</v>
      </c>
      <c r="AB47" s="12">
        <v>617979.46</v>
      </c>
    </row>
    <row r="48" spans="1:28" x14ac:dyDescent="0.35">
      <c r="A48" s="2">
        <v>44255</v>
      </c>
      <c r="B48" t="s">
        <v>22</v>
      </c>
      <c r="C48" t="s">
        <v>23</v>
      </c>
      <c r="D48" t="s">
        <v>9</v>
      </c>
      <c r="E48">
        <v>628</v>
      </c>
      <c r="F48" s="3">
        <v>13182.17</v>
      </c>
      <c r="G48" s="3">
        <v>2807.65</v>
      </c>
      <c r="H48" s="3">
        <f t="shared" si="1"/>
        <v>10374.52</v>
      </c>
      <c r="I48" s="22">
        <f t="shared" si="0"/>
        <v>0.78701154665734097</v>
      </c>
      <c r="O48" s="4" t="s">
        <v>9</v>
      </c>
      <c r="P48" s="12">
        <v>64218.909999999989</v>
      </c>
      <c r="Q48" s="12">
        <v>30975.949999999997</v>
      </c>
      <c r="R48" s="12">
        <v>86945.939999999988</v>
      </c>
      <c r="S48" s="12">
        <v>30844.45</v>
      </c>
      <c r="T48" s="12">
        <v>70706.710000000006</v>
      </c>
      <c r="U48" s="12">
        <v>65405.709999999992</v>
      </c>
      <c r="V48" s="12">
        <v>12353.97</v>
      </c>
      <c r="W48" s="12">
        <v>69626.290000000008</v>
      </c>
      <c r="X48" s="12">
        <v>88864.76999999999</v>
      </c>
      <c r="Y48" s="12">
        <v>17226.72</v>
      </c>
      <c r="Z48" s="12">
        <v>22239.65</v>
      </c>
      <c r="AA48" s="12">
        <v>172132.5</v>
      </c>
      <c r="AB48" s="12">
        <v>731541.57000000007</v>
      </c>
    </row>
    <row r="49" spans="1:28" x14ac:dyDescent="0.35">
      <c r="A49" s="2">
        <v>44255</v>
      </c>
      <c r="B49" t="s">
        <v>25</v>
      </c>
      <c r="C49" t="s">
        <v>8</v>
      </c>
      <c r="D49" s="4" t="s">
        <v>17</v>
      </c>
      <c r="E49">
        <v>537</v>
      </c>
      <c r="F49" s="3">
        <v>16083.79</v>
      </c>
      <c r="G49" s="3">
        <v>3118.7</v>
      </c>
      <c r="H49" s="3">
        <f t="shared" si="1"/>
        <v>12965.09</v>
      </c>
      <c r="I49" s="22">
        <f t="shared" si="0"/>
        <v>0.80609669735802314</v>
      </c>
      <c r="O49" s="4" t="s">
        <v>17</v>
      </c>
      <c r="P49" s="12">
        <v>54830.229999999996</v>
      </c>
      <c r="Q49" s="12">
        <v>54600.43</v>
      </c>
      <c r="R49" s="12">
        <v>110608</v>
      </c>
      <c r="S49" s="12"/>
      <c r="T49" s="12">
        <v>33735.79</v>
      </c>
      <c r="U49" s="12">
        <v>136508.15999999997</v>
      </c>
      <c r="V49" s="12">
        <v>9464.76</v>
      </c>
      <c r="W49" s="12">
        <v>50183.53</v>
      </c>
      <c r="X49" s="12">
        <v>93674.42</v>
      </c>
      <c r="Y49" s="12">
        <v>33431.509999999995</v>
      </c>
      <c r="Z49" s="12">
        <v>50134.950000000012</v>
      </c>
      <c r="AA49" s="12">
        <v>180219.70999999996</v>
      </c>
      <c r="AB49" s="12">
        <v>807391.49</v>
      </c>
    </row>
    <row r="50" spans="1:28" x14ac:dyDescent="0.35">
      <c r="A50" s="2">
        <v>44255</v>
      </c>
      <c r="B50" t="s">
        <v>33</v>
      </c>
      <c r="C50" t="s">
        <v>8</v>
      </c>
      <c r="D50" t="s">
        <v>9</v>
      </c>
      <c r="E50">
        <v>848</v>
      </c>
      <c r="F50" s="3">
        <v>17793.78</v>
      </c>
      <c r="G50" s="3">
        <v>4967.8999999999996</v>
      </c>
      <c r="H50" s="3">
        <f t="shared" si="1"/>
        <v>12825.88</v>
      </c>
      <c r="I50" s="22">
        <f t="shared" si="0"/>
        <v>0.7208069336588403</v>
      </c>
      <c r="O50" s="4" t="s">
        <v>36</v>
      </c>
      <c r="P50" s="12">
        <v>39463.949999999997</v>
      </c>
      <c r="Q50" s="12">
        <v>15253.89</v>
      </c>
      <c r="R50" s="12">
        <v>58293.3</v>
      </c>
      <c r="S50" s="12">
        <v>35220.97</v>
      </c>
      <c r="T50" s="12">
        <v>50615.16</v>
      </c>
      <c r="U50" s="12">
        <v>94894.04</v>
      </c>
      <c r="V50" s="12">
        <v>22470.010000000002</v>
      </c>
      <c r="W50" s="12"/>
      <c r="X50" s="12">
        <v>61157.21</v>
      </c>
      <c r="Y50" s="12">
        <v>45693.48</v>
      </c>
      <c r="Z50" s="12">
        <v>16725.25</v>
      </c>
      <c r="AA50" s="12">
        <v>43809.32</v>
      </c>
      <c r="AB50" s="12">
        <v>483596.58</v>
      </c>
    </row>
    <row r="51" spans="1:28" x14ac:dyDescent="0.35">
      <c r="A51" s="2">
        <v>44286</v>
      </c>
      <c r="B51" t="s">
        <v>28</v>
      </c>
      <c r="C51" t="s">
        <v>29</v>
      </c>
      <c r="D51" s="4" t="s">
        <v>17</v>
      </c>
      <c r="E51">
        <v>316</v>
      </c>
      <c r="F51" s="3">
        <v>8844.9</v>
      </c>
      <c r="G51" s="3">
        <v>4869.3900000000003</v>
      </c>
      <c r="H51" s="3">
        <f t="shared" si="1"/>
        <v>3975.5099999999993</v>
      </c>
      <c r="I51" s="22">
        <f t="shared" si="0"/>
        <v>0.44946918563239829</v>
      </c>
      <c r="O51" s="4" t="s">
        <v>32</v>
      </c>
      <c r="P51" s="12">
        <v>44709.729999999996</v>
      </c>
      <c r="Q51" s="12">
        <v>28225.269999999997</v>
      </c>
      <c r="R51" s="12">
        <v>91940.99</v>
      </c>
      <c r="S51" s="12">
        <v>5318.35</v>
      </c>
      <c r="T51" s="12">
        <v>28293.18</v>
      </c>
      <c r="U51" s="12">
        <v>61562.780000000006</v>
      </c>
      <c r="V51" s="12">
        <v>29116.78</v>
      </c>
      <c r="W51" s="12">
        <v>35560.589999999997</v>
      </c>
      <c r="X51" s="12">
        <v>80804.199999999983</v>
      </c>
      <c r="Y51" s="12">
        <v>18052.34</v>
      </c>
      <c r="Z51" s="12">
        <v>31383.67</v>
      </c>
      <c r="AA51" s="12">
        <v>129323.84</v>
      </c>
      <c r="AB51" s="12">
        <v>584291.71999999986</v>
      </c>
    </row>
    <row r="52" spans="1:28" x14ac:dyDescent="0.35">
      <c r="A52" s="2">
        <v>44286</v>
      </c>
      <c r="B52" t="s">
        <v>24</v>
      </c>
      <c r="C52" t="s">
        <v>23</v>
      </c>
      <c r="D52" s="4" t="s">
        <v>32</v>
      </c>
      <c r="E52">
        <v>166</v>
      </c>
      <c r="F52" s="3">
        <v>7798.57</v>
      </c>
      <c r="G52" s="3">
        <v>3806.86</v>
      </c>
      <c r="H52" s="3">
        <f t="shared" si="1"/>
        <v>3991.7099999999996</v>
      </c>
      <c r="I52" s="22">
        <f t="shared" si="0"/>
        <v>0.51185153175518072</v>
      </c>
      <c r="O52" s="4" t="s">
        <v>21</v>
      </c>
      <c r="P52" s="12">
        <v>49078.81</v>
      </c>
      <c r="Q52" s="12">
        <v>9675.94</v>
      </c>
      <c r="R52" s="12">
        <v>70926.049999999988</v>
      </c>
      <c r="S52" s="12">
        <v>22756.11</v>
      </c>
      <c r="T52" s="12">
        <v>51603.65</v>
      </c>
      <c r="U52" s="12">
        <v>59082.42</v>
      </c>
      <c r="V52" s="12">
        <v>28497.620000000003</v>
      </c>
      <c r="W52" s="12">
        <v>14063.47</v>
      </c>
      <c r="X52" s="12">
        <v>81411.900000000009</v>
      </c>
      <c r="Y52" s="12">
        <v>103712.88999999998</v>
      </c>
      <c r="Z52" s="12">
        <v>25830.25</v>
      </c>
      <c r="AA52" s="12">
        <v>57533.869999999995</v>
      </c>
      <c r="AB52" s="12">
        <v>574172.98</v>
      </c>
    </row>
    <row r="53" spans="1:28" x14ac:dyDescent="0.35">
      <c r="A53" s="2">
        <v>44286</v>
      </c>
      <c r="B53" t="s">
        <v>33</v>
      </c>
      <c r="C53" t="s">
        <v>8</v>
      </c>
      <c r="D53" t="s">
        <v>16</v>
      </c>
      <c r="E53">
        <v>329</v>
      </c>
      <c r="F53" s="3">
        <v>9859.92</v>
      </c>
      <c r="G53" s="3">
        <v>3394.03</v>
      </c>
      <c r="H53" s="3">
        <f t="shared" si="1"/>
        <v>6465.8899999999994</v>
      </c>
      <c r="I53" s="22">
        <f t="shared" si="0"/>
        <v>0.65577509756671448</v>
      </c>
      <c r="O53" s="4" t="s">
        <v>26</v>
      </c>
      <c r="P53" s="12">
        <v>6484.99</v>
      </c>
      <c r="Q53" s="12">
        <v>37079.460000000006</v>
      </c>
      <c r="R53" s="12">
        <v>37106</v>
      </c>
      <c r="S53" s="12">
        <v>9268.36</v>
      </c>
      <c r="T53" s="12">
        <v>26833.4</v>
      </c>
      <c r="U53" s="12">
        <v>118190.37999999999</v>
      </c>
      <c r="V53" s="12">
        <v>63050.009999999995</v>
      </c>
      <c r="W53" s="12"/>
      <c r="X53" s="12">
        <v>125170.21</v>
      </c>
      <c r="Y53" s="12">
        <v>5393.93</v>
      </c>
      <c r="Z53" s="12">
        <v>19836.32</v>
      </c>
      <c r="AA53" s="12">
        <v>77725.210000000006</v>
      </c>
      <c r="AB53" s="12">
        <v>526138.27</v>
      </c>
    </row>
    <row r="54" spans="1:28" x14ac:dyDescent="0.35">
      <c r="A54" s="2">
        <v>44286</v>
      </c>
      <c r="B54" t="s">
        <v>33</v>
      </c>
      <c r="C54" t="s">
        <v>8</v>
      </c>
      <c r="D54" s="4" t="s">
        <v>17</v>
      </c>
      <c r="E54">
        <v>280</v>
      </c>
      <c r="F54" s="3">
        <v>8370.89</v>
      </c>
      <c r="G54" s="3">
        <v>3242.71</v>
      </c>
      <c r="H54" s="3">
        <f t="shared" si="1"/>
        <v>5128.1799999999994</v>
      </c>
      <c r="I54" s="22">
        <f t="shared" si="0"/>
        <v>0.61262064129381699</v>
      </c>
      <c r="O54" s="4" t="s">
        <v>19</v>
      </c>
      <c r="P54" s="12">
        <v>24333.660000000003</v>
      </c>
      <c r="Q54" s="12">
        <v>19708.36</v>
      </c>
      <c r="R54" s="12">
        <v>111166.48999999999</v>
      </c>
      <c r="S54" s="12">
        <v>49013.440000000002</v>
      </c>
      <c r="T54" s="12">
        <v>30073.19</v>
      </c>
      <c r="U54" s="12">
        <v>109763.90000000001</v>
      </c>
      <c r="V54" s="12">
        <v>39648.049999999996</v>
      </c>
      <c r="W54" s="12">
        <v>15857.849999999999</v>
      </c>
      <c r="X54" s="12">
        <v>98296.339999999982</v>
      </c>
      <c r="Y54" s="12">
        <v>15860.86</v>
      </c>
      <c r="Z54" s="12">
        <v>37527.699999999997</v>
      </c>
      <c r="AA54" s="12">
        <v>164365.4</v>
      </c>
      <c r="AB54" s="12">
        <v>715615.24</v>
      </c>
    </row>
    <row r="55" spans="1:28" x14ac:dyDescent="0.35">
      <c r="A55" s="2">
        <v>44286</v>
      </c>
      <c r="B55" t="s">
        <v>20</v>
      </c>
      <c r="C55" t="s">
        <v>11</v>
      </c>
      <c r="D55" s="4" t="s">
        <v>32</v>
      </c>
      <c r="E55">
        <v>139</v>
      </c>
      <c r="F55" s="3">
        <v>9442.65</v>
      </c>
      <c r="G55" s="3">
        <v>1249.51</v>
      </c>
      <c r="H55" s="3">
        <f t="shared" si="1"/>
        <v>8193.14</v>
      </c>
      <c r="I55" s="22">
        <f t="shared" si="0"/>
        <v>0.86767379919831822</v>
      </c>
      <c r="O55" s="4" t="s">
        <v>12</v>
      </c>
      <c r="P55" s="12">
        <v>40668.33</v>
      </c>
      <c r="Q55" s="12">
        <v>17343.47</v>
      </c>
      <c r="R55" s="12">
        <v>116477.6</v>
      </c>
      <c r="S55" s="12">
        <v>46040.83</v>
      </c>
      <c r="T55" s="12">
        <v>29309.82</v>
      </c>
      <c r="U55" s="12">
        <v>54095.99</v>
      </c>
      <c r="V55" s="12">
        <v>19351.400000000001</v>
      </c>
      <c r="W55" s="12">
        <v>21957.72</v>
      </c>
      <c r="X55" s="12">
        <v>87280.010000000009</v>
      </c>
      <c r="Y55" s="12">
        <v>48669.229999999996</v>
      </c>
      <c r="Z55" s="12">
        <v>13702.34</v>
      </c>
      <c r="AA55" s="12">
        <v>66673.48</v>
      </c>
      <c r="AB55" s="12">
        <v>561570.22000000009</v>
      </c>
    </row>
    <row r="56" spans="1:28" x14ac:dyDescent="0.35">
      <c r="A56" s="2">
        <v>44286</v>
      </c>
      <c r="B56" t="s">
        <v>33</v>
      </c>
      <c r="C56" t="s">
        <v>8</v>
      </c>
      <c r="D56" t="s">
        <v>16</v>
      </c>
      <c r="E56">
        <v>479</v>
      </c>
      <c r="F56" s="3">
        <v>14364.96</v>
      </c>
      <c r="G56" s="3">
        <v>4914.5200000000004</v>
      </c>
      <c r="H56" s="3">
        <f t="shared" si="1"/>
        <v>9450.4399999999987</v>
      </c>
      <c r="I56" s="22">
        <f t="shared" si="0"/>
        <v>0.6578814002962764</v>
      </c>
      <c r="O56" s="4" t="s">
        <v>16</v>
      </c>
      <c r="P56" s="12">
        <v>30707.190000000002</v>
      </c>
      <c r="Q56" s="12">
        <v>24886.440000000002</v>
      </c>
      <c r="R56" s="12">
        <v>106972.83</v>
      </c>
      <c r="S56" s="12">
        <v>36976.03</v>
      </c>
      <c r="T56" s="12">
        <v>18710.439999999999</v>
      </c>
      <c r="U56" s="12">
        <v>94169.959999999992</v>
      </c>
      <c r="V56" s="12">
        <v>50360.369999999995</v>
      </c>
      <c r="W56" s="12">
        <v>58550.869999999995</v>
      </c>
      <c r="X56" s="12">
        <v>84035.38</v>
      </c>
      <c r="Y56" s="12"/>
      <c r="Z56" s="12">
        <v>19655.11</v>
      </c>
      <c r="AA56" s="12">
        <v>146521.48000000001</v>
      </c>
      <c r="AB56" s="12">
        <v>671546.1</v>
      </c>
    </row>
    <row r="57" spans="1:28" x14ac:dyDescent="0.35">
      <c r="A57" s="2">
        <v>44286</v>
      </c>
      <c r="B57" t="s">
        <v>22</v>
      </c>
      <c r="C57" t="s">
        <v>23</v>
      </c>
      <c r="D57" t="s">
        <v>16</v>
      </c>
      <c r="E57">
        <v>282</v>
      </c>
      <c r="F57" s="3">
        <v>8438.3700000000008</v>
      </c>
      <c r="G57" s="3">
        <v>4133.28</v>
      </c>
      <c r="H57" s="3">
        <f t="shared" si="1"/>
        <v>4305.0900000000011</v>
      </c>
      <c r="I57" s="22">
        <f t="shared" si="0"/>
        <v>0.51018028363297663</v>
      </c>
      <c r="O57" s="4" t="s">
        <v>44</v>
      </c>
      <c r="P57" s="12">
        <v>393536.72</v>
      </c>
      <c r="Q57" s="12">
        <v>270671.75</v>
      </c>
      <c r="R57" s="12">
        <v>858198.89999999991</v>
      </c>
      <c r="S57" s="12">
        <v>293885.32000000007</v>
      </c>
      <c r="T57" s="12">
        <v>372591.41000000003</v>
      </c>
      <c r="U57" s="12">
        <v>846489.22999999986</v>
      </c>
      <c r="V57" s="12">
        <v>301961.45999999996</v>
      </c>
      <c r="W57" s="12">
        <v>286262.83</v>
      </c>
      <c r="X57" s="12">
        <v>894623.77999999991</v>
      </c>
      <c r="Y57" s="12">
        <v>369329.68</v>
      </c>
      <c r="Z57" s="12">
        <v>250615.09000000003</v>
      </c>
      <c r="AA57" s="12">
        <v>1135677.46</v>
      </c>
      <c r="AB57" s="12">
        <v>6273843.6299999999</v>
      </c>
    </row>
    <row r="58" spans="1:28" x14ac:dyDescent="0.35">
      <c r="A58" s="2">
        <v>44286</v>
      </c>
      <c r="B58" t="s">
        <v>7</v>
      </c>
      <c r="C58" t="s">
        <v>8</v>
      </c>
      <c r="D58" t="s">
        <v>12</v>
      </c>
      <c r="E58">
        <v>407</v>
      </c>
      <c r="F58" s="3">
        <v>9759.2199999999993</v>
      </c>
      <c r="G58" s="3">
        <v>1489.4</v>
      </c>
      <c r="H58" s="3">
        <f t="shared" si="1"/>
        <v>8269.82</v>
      </c>
      <c r="I58" s="22">
        <f t="shared" si="0"/>
        <v>0.84738534432055024</v>
      </c>
    </row>
    <row r="59" spans="1:28" x14ac:dyDescent="0.35">
      <c r="A59" s="2">
        <v>44286</v>
      </c>
      <c r="B59" t="s">
        <v>25</v>
      </c>
      <c r="C59" t="s">
        <v>8</v>
      </c>
      <c r="D59" t="s">
        <v>21</v>
      </c>
      <c r="E59">
        <v>819</v>
      </c>
      <c r="F59" s="3">
        <v>13099.18</v>
      </c>
      <c r="G59" s="3">
        <v>1461.24</v>
      </c>
      <c r="H59" s="3">
        <f t="shared" si="1"/>
        <v>11637.94</v>
      </c>
      <c r="I59" s="22">
        <f t="shared" si="0"/>
        <v>0.88844797918648344</v>
      </c>
    </row>
    <row r="60" spans="1:28" ht="31" x14ac:dyDescent="0.7">
      <c r="A60" s="2">
        <v>44286</v>
      </c>
      <c r="B60" t="s">
        <v>22</v>
      </c>
      <c r="C60" t="s">
        <v>23</v>
      </c>
      <c r="D60" t="s">
        <v>36</v>
      </c>
      <c r="E60">
        <v>435</v>
      </c>
      <c r="F60" s="3">
        <v>18263.900000000001</v>
      </c>
      <c r="G60" s="3">
        <v>3688.46</v>
      </c>
      <c r="H60" s="3">
        <f t="shared" si="1"/>
        <v>14575.440000000002</v>
      </c>
      <c r="I60" s="22">
        <f t="shared" si="0"/>
        <v>0.79804641943944066</v>
      </c>
      <c r="O60" s="13" t="s">
        <v>43</v>
      </c>
    </row>
    <row r="61" spans="1:28" x14ac:dyDescent="0.35">
      <c r="A61" s="2">
        <v>44286</v>
      </c>
      <c r="B61" t="s">
        <v>13</v>
      </c>
      <c r="C61" t="s">
        <v>11</v>
      </c>
      <c r="D61" t="s">
        <v>9</v>
      </c>
      <c r="E61">
        <v>520</v>
      </c>
      <c r="F61" s="3">
        <v>10915.92</v>
      </c>
      <c r="G61" s="3">
        <v>4882.07</v>
      </c>
      <c r="H61" s="3">
        <f t="shared" si="1"/>
        <v>6033.85</v>
      </c>
      <c r="I61" s="22">
        <f t="shared" si="0"/>
        <v>0.55275689085299273</v>
      </c>
    </row>
    <row r="62" spans="1:28" x14ac:dyDescent="0.35">
      <c r="A62" s="2">
        <v>44286</v>
      </c>
      <c r="B62" t="s">
        <v>13</v>
      </c>
      <c r="C62" t="s">
        <v>11</v>
      </c>
      <c r="D62" s="4" t="s">
        <v>17</v>
      </c>
      <c r="E62">
        <v>255</v>
      </c>
      <c r="F62" s="3">
        <v>11194.25</v>
      </c>
      <c r="G62" s="3">
        <v>1319.29</v>
      </c>
      <c r="H62" s="3">
        <f t="shared" si="1"/>
        <v>9874.9599999999991</v>
      </c>
      <c r="I62" s="22">
        <f t="shared" si="0"/>
        <v>0.88214574446702543</v>
      </c>
      <c r="O62" s="9" t="s">
        <v>47</v>
      </c>
      <c r="P62" s="9" t="s">
        <v>55</v>
      </c>
    </row>
    <row r="63" spans="1:28" x14ac:dyDescent="0.35">
      <c r="A63" s="2">
        <v>44286</v>
      </c>
      <c r="B63" t="s">
        <v>31</v>
      </c>
      <c r="C63" t="s">
        <v>11</v>
      </c>
      <c r="D63" t="s">
        <v>12</v>
      </c>
      <c r="E63">
        <v>585</v>
      </c>
      <c r="F63" s="3">
        <v>14021.42</v>
      </c>
      <c r="G63" s="3">
        <v>2580.62</v>
      </c>
      <c r="H63" s="3">
        <f t="shared" si="1"/>
        <v>11440.8</v>
      </c>
      <c r="I63" s="22">
        <f t="shared" si="0"/>
        <v>0.81595159406108653</v>
      </c>
      <c r="O63" s="9" t="s">
        <v>48</v>
      </c>
      <c r="P63" s="2">
        <v>44227</v>
      </c>
      <c r="Q63" s="2">
        <v>44255</v>
      </c>
      <c r="R63" s="2">
        <v>44286</v>
      </c>
      <c r="S63" s="2">
        <v>44316</v>
      </c>
      <c r="T63" s="2">
        <v>44347</v>
      </c>
      <c r="U63" s="2">
        <v>44377</v>
      </c>
      <c r="V63" s="2">
        <v>44408</v>
      </c>
      <c r="W63" s="2">
        <v>44439</v>
      </c>
      <c r="X63" s="2">
        <v>44469</v>
      </c>
      <c r="Y63" s="2">
        <v>44500</v>
      </c>
      <c r="Z63" s="2">
        <v>44530</v>
      </c>
      <c r="AA63" s="2">
        <v>44561</v>
      </c>
      <c r="AB63" s="2" t="s">
        <v>44</v>
      </c>
    </row>
    <row r="64" spans="1:28" x14ac:dyDescent="0.35">
      <c r="A64" s="2">
        <v>44286</v>
      </c>
      <c r="B64" t="s">
        <v>7</v>
      </c>
      <c r="C64" t="s">
        <v>8</v>
      </c>
      <c r="D64" t="s">
        <v>9</v>
      </c>
      <c r="E64">
        <v>432</v>
      </c>
      <c r="F64" s="3">
        <v>9053.5</v>
      </c>
      <c r="G64" s="3">
        <v>2320.67</v>
      </c>
      <c r="H64" s="3">
        <f t="shared" si="1"/>
        <v>6732.83</v>
      </c>
      <c r="I64" s="22">
        <f t="shared" si="0"/>
        <v>0.74367150825647543</v>
      </c>
      <c r="O64" s="4" t="s">
        <v>15</v>
      </c>
      <c r="P64" s="12">
        <v>5790.11</v>
      </c>
      <c r="Q64" s="12"/>
      <c r="R64" s="12">
        <v>15639.55</v>
      </c>
      <c r="S64" s="12">
        <v>4618.05</v>
      </c>
      <c r="T64" s="12">
        <v>5899.38</v>
      </c>
      <c r="U64" s="12">
        <v>2774.46</v>
      </c>
      <c r="V64" s="12">
        <v>2980.47</v>
      </c>
      <c r="W64" s="12">
        <v>4932.26</v>
      </c>
      <c r="X64" s="12">
        <v>31718.700000000004</v>
      </c>
      <c r="Y64" s="12">
        <v>4374</v>
      </c>
      <c r="Z64" s="12">
        <v>8081.36</v>
      </c>
      <c r="AA64" s="12">
        <v>13815.480000000001</v>
      </c>
      <c r="AB64" s="12">
        <v>100623.82</v>
      </c>
    </row>
    <row r="65" spans="1:28" x14ac:dyDescent="0.35">
      <c r="A65" s="2">
        <v>44286</v>
      </c>
      <c r="B65" t="s">
        <v>24</v>
      </c>
      <c r="C65" t="s">
        <v>23</v>
      </c>
      <c r="D65" t="s">
        <v>19</v>
      </c>
      <c r="E65">
        <v>469</v>
      </c>
      <c r="F65" s="3">
        <v>8436.7000000000007</v>
      </c>
      <c r="G65" s="3">
        <v>4563.37</v>
      </c>
      <c r="H65" s="3">
        <f t="shared" si="1"/>
        <v>3873.3300000000008</v>
      </c>
      <c r="I65" s="22">
        <f t="shared" si="0"/>
        <v>0.45910486327592548</v>
      </c>
      <c r="O65" s="4" t="s">
        <v>29</v>
      </c>
      <c r="P65" s="12">
        <v>6106.29</v>
      </c>
      <c r="Q65" s="12"/>
      <c r="R65" s="12">
        <v>28783.3</v>
      </c>
      <c r="S65" s="12"/>
      <c r="T65" s="12"/>
      <c r="U65" s="12">
        <v>16186.53</v>
      </c>
      <c r="V65" s="12">
        <v>15510.649999999998</v>
      </c>
      <c r="W65" s="12">
        <v>4696.92</v>
      </c>
      <c r="X65" s="12">
        <v>31487.739999999998</v>
      </c>
      <c r="Y65" s="12">
        <v>3286.1800000000003</v>
      </c>
      <c r="Z65" s="12"/>
      <c r="AA65" s="12">
        <v>20939.12</v>
      </c>
      <c r="AB65" s="12">
        <v>126996.72999999998</v>
      </c>
    </row>
    <row r="66" spans="1:28" x14ac:dyDescent="0.35">
      <c r="A66" s="2">
        <v>44286</v>
      </c>
      <c r="B66" t="s">
        <v>25</v>
      </c>
      <c r="C66" t="s">
        <v>8</v>
      </c>
      <c r="D66" t="s">
        <v>16</v>
      </c>
      <c r="E66">
        <v>299</v>
      </c>
      <c r="F66" s="3">
        <v>8952.64</v>
      </c>
      <c r="G66" s="3">
        <v>1164.21</v>
      </c>
      <c r="H66" s="3">
        <f t="shared" si="1"/>
        <v>7788.4299999999994</v>
      </c>
      <c r="I66" s="22">
        <f t="shared" si="0"/>
        <v>0.86995902884512277</v>
      </c>
      <c r="O66" s="4" t="s">
        <v>23</v>
      </c>
      <c r="P66" s="12">
        <v>31377.299999999996</v>
      </c>
      <c r="Q66" s="12">
        <v>23045.8</v>
      </c>
      <c r="R66" s="12">
        <v>40989.670000000006</v>
      </c>
      <c r="S66" s="12">
        <v>35587.31</v>
      </c>
      <c r="T66" s="12">
        <v>16839.52</v>
      </c>
      <c r="U66" s="12">
        <v>40146.819999999992</v>
      </c>
      <c r="V66" s="12">
        <v>13713.96</v>
      </c>
      <c r="W66" s="12">
        <v>35294.080000000002</v>
      </c>
      <c r="X66" s="12">
        <v>40900.230000000003</v>
      </c>
      <c r="Y66" s="12">
        <v>31713.5</v>
      </c>
      <c r="Z66" s="12">
        <v>17738.530000000002</v>
      </c>
      <c r="AA66" s="12">
        <v>81624.239999999991</v>
      </c>
      <c r="AB66" s="12">
        <v>408970.95999999996</v>
      </c>
    </row>
    <row r="67" spans="1:28" x14ac:dyDescent="0.35">
      <c r="A67" s="2">
        <v>44286</v>
      </c>
      <c r="B67" t="s">
        <v>28</v>
      </c>
      <c r="C67" t="s">
        <v>29</v>
      </c>
      <c r="D67" t="s">
        <v>27</v>
      </c>
      <c r="E67">
        <v>792</v>
      </c>
      <c r="F67" s="3">
        <v>8705.2199999999993</v>
      </c>
      <c r="G67" s="3">
        <v>3762.32</v>
      </c>
      <c r="H67" s="3">
        <f t="shared" si="1"/>
        <v>4942.8999999999996</v>
      </c>
      <c r="I67" s="22">
        <f t="shared" ref="I67:I130" si="2">(H67/F67)</f>
        <v>0.56780874004333037</v>
      </c>
      <c r="O67" s="4" t="s">
        <v>8</v>
      </c>
      <c r="P67" s="12">
        <v>35382.429999999993</v>
      </c>
      <c r="Q67" s="12">
        <v>31782.39</v>
      </c>
      <c r="R67" s="12">
        <v>77056.899999999994</v>
      </c>
      <c r="S67" s="12">
        <v>32116.620000000003</v>
      </c>
      <c r="T67" s="12">
        <v>51051.1</v>
      </c>
      <c r="U67" s="12">
        <v>110671.55</v>
      </c>
      <c r="V67" s="12">
        <v>21989.760000000002</v>
      </c>
      <c r="W67" s="12">
        <v>12548.77</v>
      </c>
      <c r="X67" s="12">
        <v>74625.709999999992</v>
      </c>
      <c r="Y67" s="12">
        <v>24888.83</v>
      </c>
      <c r="Z67" s="12">
        <v>29617.759999999995</v>
      </c>
      <c r="AA67" s="12">
        <v>81423.200000000012</v>
      </c>
      <c r="AB67" s="12">
        <v>583155.02</v>
      </c>
    </row>
    <row r="68" spans="1:28" x14ac:dyDescent="0.35">
      <c r="A68" s="2">
        <v>44286</v>
      </c>
      <c r="B68" t="s">
        <v>35</v>
      </c>
      <c r="C68" t="s">
        <v>29</v>
      </c>
      <c r="D68" t="s">
        <v>12</v>
      </c>
      <c r="E68">
        <v>623</v>
      </c>
      <c r="F68" s="3">
        <v>14946.92</v>
      </c>
      <c r="G68" s="3">
        <v>3682.4</v>
      </c>
      <c r="H68" s="3">
        <f t="shared" si="1"/>
        <v>11264.52</v>
      </c>
      <c r="I68" s="22">
        <f t="shared" si="2"/>
        <v>0.75363486256700385</v>
      </c>
      <c r="O68" s="4" t="s">
        <v>11</v>
      </c>
      <c r="P68" s="12">
        <v>11449.68</v>
      </c>
      <c r="Q68" s="12">
        <v>12360.64</v>
      </c>
      <c r="R68" s="12">
        <v>47015.039999999994</v>
      </c>
      <c r="S68" s="12">
        <v>6494.2999999999993</v>
      </c>
      <c r="T68" s="12">
        <v>14989.029999999999</v>
      </c>
      <c r="U68" s="12">
        <v>32797.360000000001</v>
      </c>
      <c r="V68" s="12">
        <v>12493.53</v>
      </c>
      <c r="W68" s="12">
        <v>15867.17</v>
      </c>
      <c r="X68" s="12">
        <v>29099.23</v>
      </c>
      <c r="Y68" s="12">
        <v>25405.75</v>
      </c>
      <c r="Z68" s="12">
        <v>9677.56</v>
      </c>
      <c r="AA68" s="12">
        <v>62071.35</v>
      </c>
      <c r="AB68" s="12">
        <v>279720.64</v>
      </c>
    </row>
    <row r="69" spans="1:28" x14ac:dyDescent="0.35">
      <c r="A69" s="2">
        <v>44286</v>
      </c>
      <c r="B69" t="s">
        <v>37</v>
      </c>
      <c r="C69" t="s">
        <v>8</v>
      </c>
      <c r="D69" t="s">
        <v>9</v>
      </c>
      <c r="E69">
        <v>442</v>
      </c>
      <c r="F69" s="3">
        <v>9262.49</v>
      </c>
      <c r="G69" s="3">
        <v>2237.79</v>
      </c>
      <c r="H69" s="3">
        <f t="shared" si="1"/>
        <v>7024.7</v>
      </c>
      <c r="I69" s="22">
        <f t="shared" si="2"/>
        <v>0.7584029780329048</v>
      </c>
      <c r="O69" s="4" t="s">
        <v>44</v>
      </c>
      <c r="P69" s="12">
        <v>90105.81</v>
      </c>
      <c r="Q69" s="12">
        <v>67188.83</v>
      </c>
      <c r="R69" s="12">
        <v>209484.45999999996</v>
      </c>
      <c r="S69" s="12">
        <v>78816.280000000013</v>
      </c>
      <c r="T69" s="12">
        <v>88779.03</v>
      </c>
      <c r="U69" s="12">
        <v>202576.71999999997</v>
      </c>
      <c r="V69" s="12">
        <v>66688.37</v>
      </c>
      <c r="W69" s="12">
        <v>73339.199999999997</v>
      </c>
      <c r="X69" s="12">
        <v>207831.61000000002</v>
      </c>
      <c r="Y69" s="12">
        <v>89668.260000000009</v>
      </c>
      <c r="Z69" s="12">
        <v>65115.209999999992</v>
      </c>
      <c r="AA69" s="12">
        <v>259873.39</v>
      </c>
      <c r="AB69" s="12">
        <v>1499467.17</v>
      </c>
    </row>
    <row r="70" spans="1:28" x14ac:dyDescent="0.35">
      <c r="A70" s="2">
        <v>44286</v>
      </c>
      <c r="B70" t="s">
        <v>33</v>
      </c>
      <c r="C70" t="s">
        <v>8</v>
      </c>
      <c r="D70" t="s">
        <v>16</v>
      </c>
      <c r="E70">
        <v>623</v>
      </c>
      <c r="F70" s="3">
        <v>18687.400000000001</v>
      </c>
      <c r="G70" s="3">
        <v>1783.74</v>
      </c>
      <c r="H70" s="3">
        <f t="shared" ref="H70:H133" si="3">(F70-G70)</f>
        <v>16903.66</v>
      </c>
      <c r="I70" s="22">
        <f t="shared" si="2"/>
        <v>0.90454851932318026</v>
      </c>
    </row>
    <row r="71" spans="1:28" x14ac:dyDescent="0.35">
      <c r="A71" s="2">
        <v>44286</v>
      </c>
      <c r="B71" t="s">
        <v>22</v>
      </c>
      <c r="C71" t="s">
        <v>23</v>
      </c>
      <c r="D71" t="s">
        <v>16</v>
      </c>
      <c r="E71">
        <v>290</v>
      </c>
      <c r="F71" s="3">
        <v>8685.32</v>
      </c>
      <c r="G71" s="3">
        <v>3857.15</v>
      </c>
      <c r="H71" s="3">
        <f t="shared" si="3"/>
        <v>4828.17</v>
      </c>
      <c r="I71" s="22">
        <f t="shared" si="2"/>
        <v>0.55590007046372503</v>
      </c>
    </row>
    <row r="72" spans="1:28" x14ac:dyDescent="0.35">
      <c r="A72" s="2">
        <v>44286</v>
      </c>
      <c r="B72" t="s">
        <v>14</v>
      </c>
      <c r="C72" t="s">
        <v>15</v>
      </c>
      <c r="D72" t="s">
        <v>12</v>
      </c>
      <c r="E72">
        <v>825</v>
      </c>
      <c r="F72" s="3">
        <v>19794.580000000002</v>
      </c>
      <c r="G72" s="3">
        <v>1071.93</v>
      </c>
      <c r="H72" s="3">
        <f t="shared" si="3"/>
        <v>18722.650000000001</v>
      </c>
      <c r="I72" s="22">
        <f t="shared" si="2"/>
        <v>0.94584729759358366</v>
      </c>
    </row>
    <row r="73" spans="1:28" x14ac:dyDescent="0.35">
      <c r="A73" s="2">
        <v>44286</v>
      </c>
      <c r="B73" t="s">
        <v>31</v>
      </c>
      <c r="C73" t="s">
        <v>11</v>
      </c>
      <c r="D73" t="s">
        <v>9</v>
      </c>
      <c r="E73">
        <v>333</v>
      </c>
      <c r="F73" s="3">
        <v>6973.2</v>
      </c>
      <c r="G73" s="3">
        <v>3595.14</v>
      </c>
      <c r="H73" s="3">
        <f t="shared" si="3"/>
        <v>3378.06</v>
      </c>
      <c r="I73" s="22">
        <f t="shared" si="2"/>
        <v>0.48443469282395457</v>
      </c>
    </row>
    <row r="74" spans="1:28" x14ac:dyDescent="0.35">
      <c r="A74" s="2">
        <v>44286</v>
      </c>
      <c r="B74" t="s">
        <v>10</v>
      </c>
      <c r="C74" t="s">
        <v>11</v>
      </c>
      <c r="D74" t="s">
        <v>21</v>
      </c>
      <c r="E74">
        <v>346</v>
      </c>
      <c r="F74" s="3">
        <v>8286.73</v>
      </c>
      <c r="G74" s="3">
        <v>2338.38</v>
      </c>
      <c r="H74" s="3">
        <f t="shared" si="3"/>
        <v>5948.3499999999995</v>
      </c>
      <c r="I74" s="22">
        <f t="shared" si="2"/>
        <v>0.71781631596540485</v>
      </c>
      <c r="O74" s="9" t="s">
        <v>47</v>
      </c>
      <c r="P74" s="9" t="s">
        <v>55</v>
      </c>
    </row>
    <row r="75" spans="1:28" x14ac:dyDescent="0.35">
      <c r="A75" s="2">
        <v>44286</v>
      </c>
      <c r="B75" t="s">
        <v>22</v>
      </c>
      <c r="C75" t="s">
        <v>23</v>
      </c>
      <c r="D75" t="s">
        <v>36</v>
      </c>
      <c r="E75">
        <v>240</v>
      </c>
      <c r="F75" s="3">
        <v>10043.77</v>
      </c>
      <c r="G75" s="3">
        <v>4230.3500000000004</v>
      </c>
      <c r="H75" s="3">
        <f t="shared" si="3"/>
        <v>5813.42</v>
      </c>
      <c r="I75" s="22">
        <f t="shared" si="2"/>
        <v>0.57880855495496208</v>
      </c>
      <c r="O75" s="9" t="s">
        <v>46</v>
      </c>
      <c r="P75" s="2">
        <v>44227</v>
      </c>
      <c r="Q75" s="2">
        <v>44255</v>
      </c>
      <c r="R75" s="2">
        <v>44286</v>
      </c>
      <c r="S75" s="2">
        <v>44316</v>
      </c>
      <c r="T75" s="2">
        <v>44347</v>
      </c>
      <c r="U75" s="2">
        <v>44377</v>
      </c>
      <c r="V75" s="2">
        <v>44408</v>
      </c>
      <c r="W75" s="2">
        <v>44439</v>
      </c>
      <c r="X75" s="2">
        <v>44469</v>
      </c>
      <c r="Y75" s="2">
        <v>44500</v>
      </c>
      <c r="Z75" s="2">
        <v>44530</v>
      </c>
      <c r="AA75" s="2">
        <v>44561</v>
      </c>
      <c r="AB75" s="2" t="s">
        <v>44</v>
      </c>
    </row>
    <row r="76" spans="1:28" x14ac:dyDescent="0.35">
      <c r="A76" s="2">
        <v>44286</v>
      </c>
      <c r="B76" t="s">
        <v>20</v>
      </c>
      <c r="C76" t="s">
        <v>11</v>
      </c>
      <c r="D76" t="s">
        <v>19</v>
      </c>
      <c r="E76">
        <v>797</v>
      </c>
      <c r="F76" s="3">
        <v>19901.62</v>
      </c>
      <c r="G76" s="3">
        <v>3819.83</v>
      </c>
      <c r="H76" s="3">
        <f t="shared" si="3"/>
        <v>16081.789999999999</v>
      </c>
      <c r="I76" s="22">
        <f t="shared" si="2"/>
        <v>0.80806436862928743</v>
      </c>
      <c r="O76" s="4" t="s">
        <v>10</v>
      </c>
      <c r="P76" s="12"/>
      <c r="Q76" s="12"/>
      <c r="R76" s="12">
        <v>10732.56</v>
      </c>
      <c r="S76" s="12">
        <v>3255.41</v>
      </c>
      <c r="T76" s="12">
        <v>6218.1100000000006</v>
      </c>
      <c r="U76" s="12"/>
      <c r="V76" s="12">
        <v>2140.6</v>
      </c>
      <c r="W76" s="12">
        <v>8262.06</v>
      </c>
      <c r="X76" s="12">
        <v>9407.34</v>
      </c>
      <c r="Y76" s="12">
        <v>6539.5</v>
      </c>
      <c r="Z76" s="12">
        <v>4864.49</v>
      </c>
      <c r="AA76" s="12">
        <v>20778.89</v>
      </c>
      <c r="AB76" s="12">
        <v>72198.959999999992</v>
      </c>
    </row>
    <row r="77" spans="1:28" x14ac:dyDescent="0.35">
      <c r="A77" s="2">
        <v>44286</v>
      </c>
      <c r="B77" t="s">
        <v>30</v>
      </c>
      <c r="C77" t="s">
        <v>15</v>
      </c>
      <c r="D77" t="s">
        <v>19</v>
      </c>
      <c r="E77">
        <v>1091</v>
      </c>
      <c r="F77" s="3">
        <v>19630.560000000001</v>
      </c>
      <c r="G77" s="3">
        <v>2036.11</v>
      </c>
      <c r="H77" s="3">
        <f t="shared" si="3"/>
        <v>17594.45</v>
      </c>
      <c r="I77" s="22">
        <f t="shared" si="2"/>
        <v>0.8962785575144061</v>
      </c>
      <c r="O77" s="4" t="s">
        <v>28</v>
      </c>
      <c r="P77" s="12">
        <v>4107.8599999999997</v>
      </c>
      <c r="Q77" s="12"/>
      <c r="R77" s="12">
        <v>11639.890000000001</v>
      </c>
      <c r="S77" s="12"/>
      <c r="T77" s="12"/>
      <c r="U77" s="12">
        <v>7668.07</v>
      </c>
      <c r="V77" s="12">
        <v>5106.68</v>
      </c>
      <c r="W77" s="12">
        <v>1075.04</v>
      </c>
      <c r="X77" s="12">
        <v>9823.630000000001</v>
      </c>
      <c r="Y77" s="12"/>
      <c r="Z77" s="12"/>
      <c r="AA77" s="12">
        <v>7238.41</v>
      </c>
      <c r="AB77" s="12">
        <v>46659.58</v>
      </c>
    </row>
    <row r="78" spans="1:28" x14ac:dyDescent="0.35">
      <c r="A78" s="2">
        <v>44286</v>
      </c>
      <c r="B78" t="s">
        <v>24</v>
      </c>
      <c r="C78" t="s">
        <v>23</v>
      </c>
      <c r="D78" s="4" t="s">
        <v>17</v>
      </c>
      <c r="E78">
        <v>246</v>
      </c>
      <c r="F78" s="3">
        <v>6881.94</v>
      </c>
      <c r="G78" s="3">
        <v>2187.0500000000002</v>
      </c>
      <c r="H78" s="3">
        <f t="shared" si="3"/>
        <v>4694.8899999999994</v>
      </c>
      <c r="I78" s="22">
        <f t="shared" si="2"/>
        <v>0.68220443653969665</v>
      </c>
      <c r="O78" s="4" t="s">
        <v>38</v>
      </c>
      <c r="P78" s="12">
        <v>4636.4799999999996</v>
      </c>
      <c r="Q78" s="12"/>
      <c r="R78" s="12">
        <v>7992.79</v>
      </c>
      <c r="S78" s="12">
        <v>4618.05</v>
      </c>
      <c r="T78" s="12"/>
      <c r="U78" s="12">
        <v>1758.11</v>
      </c>
      <c r="V78" s="12"/>
      <c r="W78" s="12"/>
      <c r="X78" s="12">
        <v>1091.9100000000001</v>
      </c>
      <c r="Y78" s="12">
        <v>1730.65</v>
      </c>
      <c r="Z78" s="12"/>
      <c r="AA78" s="12">
        <v>4498.3100000000004</v>
      </c>
      <c r="AB78" s="12">
        <v>26326.300000000003</v>
      </c>
    </row>
    <row r="79" spans="1:28" x14ac:dyDescent="0.35">
      <c r="A79" s="2">
        <v>44286</v>
      </c>
      <c r="B79" t="s">
        <v>22</v>
      </c>
      <c r="C79" t="s">
        <v>23</v>
      </c>
      <c r="D79" t="s">
        <v>19</v>
      </c>
      <c r="E79">
        <v>837</v>
      </c>
      <c r="F79" s="3">
        <v>15056.5</v>
      </c>
      <c r="G79" s="3">
        <v>3098.82</v>
      </c>
      <c r="H79" s="3">
        <f t="shared" si="3"/>
        <v>11957.68</v>
      </c>
      <c r="I79" s="22">
        <f t="shared" si="2"/>
        <v>0.7941872281074619</v>
      </c>
      <c r="O79" s="4" t="s">
        <v>20</v>
      </c>
      <c r="P79" s="12">
        <v>6230.7199999999993</v>
      </c>
      <c r="Q79" s="12">
        <v>4901.32</v>
      </c>
      <c r="R79" s="12">
        <v>13068.22</v>
      </c>
      <c r="S79" s="12"/>
      <c r="T79" s="12">
        <v>3297.41</v>
      </c>
      <c r="U79" s="12">
        <v>13821.779999999999</v>
      </c>
      <c r="V79" s="12"/>
      <c r="W79" s="12"/>
      <c r="X79" s="12">
        <v>4992.3500000000004</v>
      </c>
      <c r="Y79" s="12">
        <v>6559.8099999999995</v>
      </c>
      <c r="Z79" s="12"/>
      <c r="AA79" s="12">
        <v>19142.43</v>
      </c>
      <c r="AB79" s="12">
        <v>72014.039999999994</v>
      </c>
    </row>
    <row r="80" spans="1:28" x14ac:dyDescent="0.35">
      <c r="A80" s="2">
        <v>44286</v>
      </c>
      <c r="B80" t="s">
        <v>31</v>
      </c>
      <c r="C80" t="s">
        <v>11</v>
      </c>
      <c r="D80" t="s">
        <v>27</v>
      </c>
      <c r="E80">
        <v>884</v>
      </c>
      <c r="F80" s="3">
        <v>12364.42</v>
      </c>
      <c r="G80" s="3">
        <v>1932.61</v>
      </c>
      <c r="H80" s="3">
        <f t="shared" si="3"/>
        <v>10431.81</v>
      </c>
      <c r="I80" s="22">
        <f t="shared" si="2"/>
        <v>0.84369586280634268</v>
      </c>
      <c r="O80" s="4" t="s">
        <v>35</v>
      </c>
      <c r="P80" s="12">
        <v>1998.43</v>
      </c>
      <c r="Q80" s="12"/>
      <c r="R80" s="12">
        <v>17143.41</v>
      </c>
      <c r="S80" s="12"/>
      <c r="T80" s="12"/>
      <c r="U80" s="12">
        <v>8518.4600000000009</v>
      </c>
      <c r="V80" s="12">
        <v>10403.969999999999</v>
      </c>
      <c r="W80" s="12">
        <v>3621.88</v>
      </c>
      <c r="X80" s="12">
        <v>21664.11</v>
      </c>
      <c r="Y80" s="12">
        <v>3286.1800000000003</v>
      </c>
      <c r="Z80" s="12"/>
      <c r="AA80" s="12">
        <v>13700.710000000001</v>
      </c>
      <c r="AB80" s="12">
        <v>80337.150000000009</v>
      </c>
    </row>
    <row r="81" spans="1:28" x14ac:dyDescent="0.35">
      <c r="A81" s="2">
        <v>44286</v>
      </c>
      <c r="B81" t="s">
        <v>25</v>
      </c>
      <c r="C81" t="s">
        <v>8</v>
      </c>
      <c r="D81" s="4" t="s">
        <v>17</v>
      </c>
      <c r="E81">
        <v>641</v>
      </c>
      <c r="F81" s="3">
        <v>19224.25</v>
      </c>
      <c r="G81" s="3">
        <v>1843.07</v>
      </c>
      <c r="H81" s="3">
        <f t="shared" si="3"/>
        <v>17381.18</v>
      </c>
      <c r="I81" s="22">
        <f t="shared" si="2"/>
        <v>0.90412785934431772</v>
      </c>
      <c r="O81" s="4" t="s">
        <v>30</v>
      </c>
      <c r="P81" s="12"/>
      <c r="Q81" s="12"/>
      <c r="R81" s="12">
        <v>3836.21</v>
      </c>
      <c r="S81" s="12"/>
      <c r="T81" s="12">
        <v>3192.53</v>
      </c>
      <c r="U81" s="12">
        <v>1016.35</v>
      </c>
      <c r="V81" s="12">
        <v>2980.47</v>
      </c>
      <c r="W81" s="12">
        <v>4932.26</v>
      </c>
      <c r="X81" s="12">
        <v>16525.920000000002</v>
      </c>
      <c r="Y81" s="12"/>
      <c r="Z81" s="12">
        <v>4606.2</v>
      </c>
      <c r="AA81" s="12">
        <v>3657.98</v>
      </c>
      <c r="AB81" s="12">
        <v>40747.920000000006</v>
      </c>
    </row>
    <row r="82" spans="1:28" x14ac:dyDescent="0.35">
      <c r="A82" s="2">
        <v>44286</v>
      </c>
      <c r="B82" t="s">
        <v>30</v>
      </c>
      <c r="C82" t="s">
        <v>15</v>
      </c>
      <c r="D82" s="4" t="s">
        <v>32</v>
      </c>
      <c r="E82">
        <v>315</v>
      </c>
      <c r="F82" s="3">
        <v>12284.36</v>
      </c>
      <c r="G82" s="3">
        <v>1800.1</v>
      </c>
      <c r="H82" s="3">
        <f t="shared" si="3"/>
        <v>10484.26</v>
      </c>
      <c r="I82" s="22">
        <f t="shared" si="2"/>
        <v>0.85346407952876668</v>
      </c>
      <c r="O82" s="4" t="s">
        <v>13</v>
      </c>
      <c r="P82" s="12"/>
      <c r="Q82" s="12"/>
      <c r="R82" s="12">
        <v>6201.36</v>
      </c>
      <c r="S82" s="12"/>
      <c r="T82" s="12"/>
      <c r="U82" s="12">
        <v>7510.58</v>
      </c>
      <c r="V82" s="12"/>
      <c r="W82" s="12"/>
      <c r="X82" s="12">
        <v>3256.34</v>
      </c>
      <c r="Y82" s="12"/>
      <c r="Z82" s="12"/>
      <c r="AA82" s="12">
        <v>4356.34</v>
      </c>
      <c r="AB82" s="12">
        <v>21324.62</v>
      </c>
    </row>
    <row r="83" spans="1:28" x14ac:dyDescent="0.35">
      <c r="A83" s="2">
        <v>44286</v>
      </c>
      <c r="B83" t="s">
        <v>18</v>
      </c>
      <c r="C83" t="s">
        <v>8</v>
      </c>
      <c r="D83" t="s">
        <v>9</v>
      </c>
      <c r="E83">
        <v>361</v>
      </c>
      <c r="F83" s="3">
        <v>7564.16</v>
      </c>
      <c r="G83" s="3">
        <v>3842.02</v>
      </c>
      <c r="H83" s="3">
        <f t="shared" si="3"/>
        <v>3722.14</v>
      </c>
      <c r="I83" s="22">
        <f t="shared" si="2"/>
        <v>0.49207578898383958</v>
      </c>
      <c r="O83" s="4" t="s">
        <v>34</v>
      </c>
      <c r="P83" s="12">
        <v>3683.45</v>
      </c>
      <c r="Q83" s="12">
        <v>4829.0200000000004</v>
      </c>
      <c r="R83" s="12">
        <v>4148.3500000000004</v>
      </c>
      <c r="S83" s="12">
        <v>1059.27</v>
      </c>
      <c r="T83" s="12">
        <v>1119.3399999999999</v>
      </c>
      <c r="U83" s="12">
        <v>10252.379999999999</v>
      </c>
      <c r="V83" s="12"/>
      <c r="W83" s="12">
        <v>5026.51</v>
      </c>
      <c r="X83" s="12">
        <v>9957.6500000000015</v>
      </c>
      <c r="Y83" s="12">
        <v>4645.84</v>
      </c>
      <c r="Z83" s="12">
        <v>3453.92</v>
      </c>
      <c r="AA83" s="12">
        <v>6014.1399999999994</v>
      </c>
      <c r="AB83" s="12">
        <v>54189.869999999995</v>
      </c>
    </row>
    <row r="84" spans="1:28" x14ac:dyDescent="0.35">
      <c r="A84" s="2">
        <v>44286</v>
      </c>
      <c r="B84" t="s">
        <v>33</v>
      </c>
      <c r="C84" t="s">
        <v>8</v>
      </c>
      <c r="D84" s="4" t="s">
        <v>32</v>
      </c>
      <c r="E84">
        <v>106</v>
      </c>
      <c r="F84" s="3">
        <v>5472.91</v>
      </c>
      <c r="G84" s="3">
        <v>3378.43</v>
      </c>
      <c r="H84" s="3">
        <f t="shared" si="3"/>
        <v>2094.48</v>
      </c>
      <c r="I84" s="22">
        <f t="shared" si="2"/>
        <v>0.38269951451787076</v>
      </c>
      <c r="O84" s="4" t="s">
        <v>25</v>
      </c>
      <c r="P84" s="12">
        <v>13084.21</v>
      </c>
      <c r="Q84" s="12">
        <v>6449.2</v>
      </c>
      <c r="R84" s="12">
        <v>14693.03</v>
      </c>
      <c r="S84" s="12">
        <v>1911.03</v>
      </c>
      <c r="T84" s="12">
        <v>15057.8</v>
      </c>
      <c r="U84" s="12">
        <v>19188</v>
      </c>
      <c r="V84" s="12">
        <v>1864.48</v>
      </c>
      <c r="W84" s="12"/>
      <c r="X84" s="12">
        <v>14204.869999999999</v>
      </c>
      <c r="Y84" s="12">
        <v>4684.3599999999997</v>
      </c>
      <c r="Z84" s="12">
        <v>4475.59</v>
      </c>
      <c r="AA84" s="12">
        <v>9568.0499999999993</v>
      </c>
      <c r="AB84" s="12">
        <v>105180.62</v>
      </c>
    </row>
    <row r="85" spans="1:28" x14ac:dyDescent="0.35">
      <c r="A85" s="2">
        <v>44286</v>
      </c>
      <c r="B85" t="s">
        <v>10</v>
      </c>
      <c r="C85" t="s">
        <v>11</v>
      </c>
      <c r="D85" t="s">
        <v>19</v>
      </c>
      <c r="E85">
        <v>573</v>
      </c>
      <c r="F85" s="3">
        <v>14307</v>
      </c>
      <c r="G85" s="3">
        <v>4645.16</v>
      </c>
      <c r="H85" s="3">
        <f t="shared" si="3"/>
        <v>9661.84</v>
      </c>
      <c r="I85" s="22">
        <f t="shared" si="2"/>
        <v>0.67532256937163626</v>
      </c>
      <c r="O85" s="4" t="s">
        <v>37</v>
      </c>
      <c r="P85" s="12"/>
      <c r="Q85" s="12">
        <v>1707.34</v>
      </c>
      <c r="R85" s="12">
        <v>7047.55</v>
      </c>
      <c r="S85" s="12">
        <v>5823.92</v>
      </c>
      <c r="T85" s="12">
        <v>6459.6399999999994</v>
      </c>
      <c r="U85" s="12">
        <v>22441.5</v>
      </c>
      <c r="V85" s="12">
        <v>4201.92</v>
      </c>
      <c r="W85" s="12"/>
      <c r="X85" s="12">
        <v>2741.57</v>
      </c>
      <c r="Y85" s="12">
        <v>1674.67</v>
      </c>
      <c r="Z85" s="12"/>
      <c r="AA85" s="12">
        <v>10864.78</v>
      </c>
      <c r="AB85" s="12">
        <v>62962.889999999992</v>
      </c>
    </row>
    <row r="86" spans="1:28" x14ac:dyDescent="0.35">
      <c r="A86" s="2">
        <v>44286</v>
      </c>
      <c r="B86" t="s">
        <v>22</v>
      </c>
      <c r="C86" t="s">
        <v>23</v>
      </c>
      <c r="D86" t="s">
        <v>36</v>
      </c>
      <c r="E86">
        <v>280</v>
      </c>
      <c r="F86" s="3">
        <v>11758.48</v>
      </c>
      <c r="G86" s="3">
        <v>1735.2</v>
      </c>
      <c r="H86" s="3">
        <f t="shared" si="3"/>
        <v>10023.279999999999</v>
      </c>
      <c r="I86" s="22">
        <f t="shared" si="2"/>
        <v>0.85242990590620549</v>
      </c>
      <c r="O86" s="4" t="s">
        <v>18</v>
      </c>
      <c r="P86" s="12">
        <v>8385.94</v>
      </c>
      <c r="Q86" s="12">
        <v>6888.82</v>
      </c>
      <c r="R86" s="12">
        <v>13122.94</v>
      </c>
      <c r="S86" s="12">
        <v>9794.66</v>
      </c>
      <c r="T86" s="12">
        <v>7290.48</v>
      </c>
      <c r="U86" s="12">
        <v>18730.22</v>
      </c>
      <c r="V86" s="12">
        <v>5840.2900000000009</v>
      </c>
      <c r="W86" s="12">
        <v>11160.96</v>
      </c>
      <c r="X86" s="12">
        <v>19675.870000000003</v>
      </c>
      <c r="Y86" s="12">
        <v>2769.3</v>
      </c>
      <c r="Z86" s="12">
        <v>4584.1099999999997</v>
      </c>
      <c r="AA86" s="12">
        <v>19370.66</v>
      </c>
      <c r="AB86" s="12">
        <v>127614.25</v>
      </c>
    </row>
    <row r="87" spans="1:28" x14ac:dyDescent="0.35">
      <c r="A87" s="2">
        <v>44286</v>
      </c>
      <c r="B87" t="s">
        <v>24</v>
      </c>
      <c r="C87" t="s">
        <v>23</v>
      </c>
      <c r="D87" t="s">
        <v>12</v>
      </c>
      <c r="E87">
        <v>547</v>
      </c>
      <c r="F87" s="3">
        <v>13105.6</v>
      </c>
      <c r="G87" s="3">
        <v>2491.75</v>
      </c>
      <c r="H87" s="3">
        <f t="shared" si="3"/>
        <v>10613.85</v>
      </c>
      <c r="I87" s="22">
        <f t="shared" si="2"/>
        <v>0.80987135270418753</v>
      </c>
      <c r="O87" s="4" t="s">
        <v>7</v>
      </c>
      <c r="P87" s="12">
        <v>13912.279999999999</v>
      </c>
      <c r="Q87" s="12">
        <v>5000.8999999999996</v>
      </c>
      <c r="R87" s="12">
        <v>14826.68</v>
      </c>
      <c r="S87" s="12">
        <v>10019.01</v>
      </c>
      <c r="T87" s="12">
        <v>10944.119999999999</v>
      </c>
      <c r="U87" s="12">
        <v>15948.460000000001</v>
      </c>
      <c r="V87" s="12">
        <v>1503.65</v>
      </c>
      <c r="W87" s="12"/>
      <c r="X87" s="12">
        <v>21567.350000000002</v>
      </c>
      <c r="Y87" s="12">
        <v>15760.5</v>
      </c>
      <c r="Z87" s="12">
        <v>6456.4</v>
      </c>
      <c r="AA87" s="12">
        <v>27706.5</v>
      </c>
      <c r="AB87" s="12">
        <v>143645.85</v>
      </c>
    </row>
    <row r="88" spans="1:28" x14ac:dyDescent="0.35">
      <c r="A88" s="2">
        <v>44286</v>
      </c>
      <c r="B88" t="s">
        <v>35</v>
      </c>
      <c r="C88" t="s">
        <v>29</v>
      </c>
      <c r="D88" s="4" t="s">
        <v>32</v>
      </c>
      <c r="E88">
        <v>132</v>
      </c>
      <c r="F88" s="3">
        <v>5904.71</v>
      </c>
      <c r="G88" s="3">
        <v>1032</v>
      </c>
      <c r="H88" s="3">
        <f t="shared" si="3"/>
        <v>4872.71</v>
      </c>
      <c r="I88" s="22">
        <f t="shared" si="2"/>
        <v>0.82522427011656796</v>
      </c>
      <c r="O88" s="4" t="s">
        <v>22</v>
      </c>
      <c r="P88" s="12">
        <v>12681.269999999999</v>
      </c>
      <c r="Q88" s="12">
        <v>11680.32</v>
      </c>
      <c r="R88" s="12">
        <v>20743.260000000002</v>
      </c>
      <c r="S88" s="12">
        <v>6331.09</v>
      </c>
      <c r="T88" s="12">
        <v>9200.16</v>
      </c>
      <c r="U88" s="12">
        <v>24215.4</v>
      </c>
      <c r="V88" s="12">
        <v>4284.8</v>
      </c>
      <c r="W88" s="12">
        <v>9357.9600000000009</v>
      </c>
      <c r="X88" s="12">
        <v>16147.489999999998</v>
      </c>
      <c r="Y88" s="12">
        <v>10660.789999999999</v>
      </c>
      <c r="Z88" s="12">
        <v>5120.54</v>
      </c>
      <c r="AA88" s="12">
        <v>34716.17</v>
      </c>
      <c r="AB88" s="12">
        <v>165139.25</v>
      </c>
    </row>
    <row r="89" spans="1:28" x14ac:dyDescent="0.35">
      <c r="A89" s="2">
        <v>44286</v>
      </c>
      <c r="B89" t="s">
        <v>35</v>
      </c>
      <c r="C89" t="s">
        <v>29</v>
      </c>
      <c r="D89" t="s">
        <v>9</v>
      </c>
      <c r="E89">
        <v>613</v>
      </c>
      <c r="F89" s="3">
        <v>12863.49</v>
      </c>
      <c r="G89" s="3">
        <v>1445.94</v>
      </c>
      <c r="H89" s="3">
        <f t="shared" si="3"/>
        <v>11417.55</v>
      </c>
      <c r="I89" s="22">
        <f t="shared" si="2"/>
        <v>0.88759349134643861</v>
      </c>
      <c r="O89" s="4" t="s">
        <v>14</v>
      </c>
      <c r="P89" s="12">
        <v>1153.6300000000001</v>
      </c>
      <c r="Q89" s="12"/>
      <c r="R89" s="12">
        <v>3810.55</v>
      </c>
      <c r="S89" s="12"/>
      <c r="T89" s="12">
        <v>2706.85</v>
      </c>
      <c r="U89" s="12"/>
      <c r="V89" s="12"/>
      <c r="W89" s="12"/>
      <c r="X89" s="12">
        <v>14100.87</v>
      </c>
      <c r="Y89" s="12">
        <v>2643.35</v>
      </c>
      <c r="Z89" s="12">
        <v>3475.16</v>
      </c>
      <c r="AA89" s="12">
        <v>5659.1900000000005</v>
      </c>
      <c r="AB89" s="12">
        <v>33549.599999999999</v>
      </c>
    </row>
    <row r="90" spans="1:28" x14ac:dyDescent="0.35">
      <c r="A90" s="2">
        <v>44286</v>
      </c>
      <c r="B90" t="s">
        <v>24</v>
      </c>
      <c r="C90" t="s">
        <v>23</v>
      </c>
      <c r="D90" s="4" t="s">
        <v>32</v>
      </c>
      <c r="E90">
        <v>253</v>
      </c>
      <c r="F90" s="3">
        <v>11881.85</v>
      </c>
      <c r="G90" s="3">
        <v>2311.46</v>
      </c>
      <c r="H90" s="3">
        <f t="shared" si="3"/>
        <v>9570.39</v>
      </c>
      <c r="I90" s="22">
        <f t="shared" si="2"/>
        <v>0.80546295400127077</v>
      </c>
      <c r="O90" s="4" t="s">
        <v>31</v>
      </c>
      <c r="P90" s="12">
        <v>1535.51</v>
      </c>
      <c r="Q90" s="12">
        <v>2630.3</v>
      </c>
      <c r="R90" s="12">
        <v>12864.55</v>
      </c>
      <c r="S90" s="12">
        <v>2179.62</v>
      </c>
      <c r="T90" s="12">
        <v>4354.17</v>
      </c>
      <c r="U90" s="12">
        <v>1212.6199999999999</v>
      </c>
      <c r="V90" s="12">
        <v>10352.93</v>
      </c>
      <c r="W90" s="12">
        <v>2578.6</v>
      </c>
      <c r="X90" s="12">
        <v>1485.55</v>
      </c>
      <c r="Y90" s="12">
        <v>7660.6</v>
      </c>
      <c r="Z90" s="12">
        <v>1359.15</v>
      </c>
      <c r="AA90" s="12">
        <v>11779.55</v>
      </c>
      <c r="AB90" s="12">
        <v>59993.149999999994</v>
      </c>
    </row>
    <row r="91" spans="1:28" x14ac:dyDescent="0.35">
      <c r="A91" s="2">
        <v>44286</v>
      </c>
      <c r="B91" t="s">
        <v>18</v>
      </c>
      <c r="C91" t="s">
        <v>8</v>
      </c>
      <c r="D91" t="s">
        <v>21</v>
      </c>
      <c r="E91">
        <v>1137</v>
      </c>
      <c r="F91" s="3">
        <v>18191.32</v>
      </c>
      <c r="G91" s="3">
        <v>4170.05</v>
      </c>
      <c r="H91" s="3">
        <f t="shared" si="3"/>
        <v>14021.27</v>
      </c>
      <c r="I91" s="22">
        <f t="shared" si="2"/>
        <v>0.77076704714116406</v>
      </c>
      <c r="O91" s="4" t="s">
        <v>33</v>
      </c>
      <c r="P91" s="12"/>
      <c r="Q91" s="12">
        <v>11736.13</v>
      </c>
      <c r="R91" s="12">
        <v>27366.7</v>
      </c>
      <c r="S91" s="12">
        <v>4568</v>
      </c>
      <c r="T91" s="12">
        <v>11299.06</v>
      </c>
      <c r="U91" s="12">
        <v>34363.370000000003</v>
      </c>
      <c r="V91" s="12">
        <v>8579.42</v>
      </c>
      <c r="W91" s="12">
        <v>1387.81</v>
      </c>
      <c r="X91" s="12">
        <v>16436.05</v>
      </c>
      <c r="Y91" s="12"/>
      <c r="Z91" s="12">
        <v>14101.66</v>
      </c>
      <c r="AA91" s="12">
        <v>13913.210000000001</v>
      </c>
      <c r="AB91" s="12">
        <v>143751.41</v>
      </c>
    </row>
    <row r="92" spans="1:28" x14ac:dyDescent="0.35">
      <c r="A92" s="2">
        <v>44286</v>
      </c>
      <c r="B92" t="s">
        <v>25</v>
      </c>
      <c r="C92" t="s">
        <v>8</v>
      </c>
      <c r="D92" t="s">
        <v>26</v>
      </c>
      <c r="E92">
        <v>242</v>
      </c>
      <c r="F92" s="3">
        <v>8463.1200000000008</v>
      </c>
      <c r="G92" s="3">
        <v>2261.71</v>
      </c>
      <c r="H92" s="3">
        <f t="shared" si="3"/>
        <v>6201.4100000000008</v>
      </c>
      <c r="I92" s="22">
        <f t="shared" si="2"/>
        <v>0.73275695015549824</v>
      </c>
      <c r="O92" s="4" t="s">
        <v>24</v>
      </c>
      <c r="P92" s="12">
        <v>18696.030000000002</v>
      </c>
      <c r="Q92" s="12">
        <v>11365.48</v>
      </c>
      <c r="R92" s="12">
        <v>20246.409999999996</v>
      </c>
      <c r="S92" s="12">
        <v>29256.219999999998</v>
      </c>
      <c r="T92" s="12">
        <v>7639.3600000000006</v>
      </c>
      <c r="U92" s="12">
        <v>15931.42</v>
      </c>
      <c r="V92" s="12">
        <v>9429.16</v>
      </c>
      <c r="W92" s="12">
        <v>25936.12</v>
      </c>
      <c r="X92" s="12">
        <v>24752.739999999998</v>
      </c>
      <c r="Y92" s="12">
        <v>21052.71</v>
      </c>
      <c r="Z92" s="12">
        <v>12617.990000000002</v>
      </c>
      <c r="AA92" s="12">
        <v>46908.07</v>
      </c>
      <c r="AB92" s="12">
        <v>243831.71</v>
      </c>
    </row>
    <row r="93" spans="1:28" x14ac:dyDescent="0.35">
      <c r="A93" s="2">
        <v>44286</v>
      </c>
      <c r="B93" t="s">
        <v>31</v>
      </c>
      <c r="C93" t="s">
        <v>11</v>
      </c>
      <c r="D93" t="s">
        <v>26</v>
      </c>
      <c r="E93">
        <v>353</v>
      </c>
      <c r="F93" s="3">
        <v>14092.59</v>
      </c>
      <c r="G93" s="3">
        <v>4756.18</v>
      </c>
      <c r="H93" s="3">
        <f t="shared" si="3"/>
        <v>9336.41</v>
      </c>
      <c r="I93" s="22">
        <f t="shared" si="2"/>
        <v>0.66250490506003512</v>
      </c>
      <c r="O93" s="4" t="s">
        <v>44</v>
      </c>
      <c r="P93" s="12">
        <v>90105.81</v>
      </c>
      <c r="Q93" s="12">
        <v>67188.83</v>
      </c>
      <c r="R93" s="12">
        <v>209484.46</v>
      </c>
      <c r="S93" s="12">
        <v>78816.28</v>
      </c>
      <c r="T93" s="12">
        <v>88779.03</v>
      </c>
      <c r="U93" s="12">
        <v>202576.72</v>
      </c>
      <c r="V93" s="12">
        <v>66688.37000000001</v>
      </c>
      <c r="W93" s="12">
        <v>73339.199999999997</v>
      </c>
      <c r="X93" s="12">
        <v>207831.60999999996</v>
      </c>
      <c r="Y93" s="12">
        <v>89668.260000000009</v>
      </c>
      <c r="Z93" s="12">
        <v>65115.210000000006</v>
      </c>
      <c r="AA93" s="12">
        <v>259873.38999999998</v>
      </c>
      <c r="AB93" s="12">
        <v>1499467.1699999997</v>
      </c>
    </row>
    <row r="94" spans="1:28" x14ac:dyDescent="0.35">
      <c r="A94" s="2">
        <v>44286</v>
      </c>
      <c r="B94" t="s">
        <v>28</v>
      </c>
      <c r="C94" t="s">
        <v>29</v>
      </c>
      <c r="D94" t="s">
        <v>27</v>
      </c>
      <c r="E94">
        <v>1109</v>
      </c>
      <c r="F94" s="3">
        <v>12190.9</v>
      </c>
      <c r="G94" s="3">
        <v>3008.18</v>
      </c>
      <c r="H94" s="3">
        <f t="shared" si="3"/>
        <v>9182.7199999999993</v>
      </c>
      <c r="I94" s="22">
        <f t="shared" si="2"/>
        <v>0.75324381300806331</v>
      </c>
    </row>
    <row r="95" spans="1:28" x14ac:dyDescent="0.35">
      <c r="A95" s="2">
        <v>44286</v>
      </c>
      <c r="B95" t="s">
        <v>20</v>
      </c>
      <c r="C95" t="s">
        <v>11</v>
      </c>
      <c r="D95" t="s">
        <v>12</v>
      </c>
      <c r="E95">
        <v>407</v>
      </c>
      <c r="F95" s="3">
        <v>9750.2800000000007</v>
      </c>
      <c r="G95" s="3">
        <v>3121.72</v>
      </c>
      <c r="H95" s="3">
        <f t="shared" si="3"/>
        <v>6628.5600000000013</v>
      </c>
      <c r="I95" s="22">
        <f t="shared" si="2"/>
        <v>0.67983278428927174</v>
      </c>
    </row>
    <row r="96" spans="1:28" x14ac:dyDescent="0.35">
      <c r="A96" s="2">
        <v>44286</v>
      </c>
      <c r="B96" t="s">
        <v>7</v>
      </c>
      <c r="C96" t="s">
        <v>8</v>
      </c>
      <c r="D96" t="s">
        <v>12</v>
      </c>
      <c r="E96">
        <v>654</v>
      </c>
      <c r="F96" s="3">
        <v>15680.56</v>
      </c>
      <c r="G96" s="3">
        <v>2457.37</v>
      </c>
      <c r="H96" s="3">
        <f t="shared" si="3"/>
        <v>13223.189999999999</v>
      </c>
      <c r="I96" s="22">
        <f t="shared" si="2"/>
        <v>0.84328557143367322</v>
      </c>
    </row>
    <row r="97" spans="1:28" x14ac:dyDescent="0.35">
      <c r="A97" s="2">
        <v>44286</v>
      </c>
      <c r="B97" t="s">
        <v>7</v>
      </c>
      <c r="C97" t="s">
        <v>8</v>
      </c>
      <c r="D97" t="s">
        <v>27</v>
      </c>
      <c r="E97">
        <v>1636</v>
      </c>
      <c r="F97" s="3">
        <v>19624.46</v>
      </c>
      <c r="G97" s="3">
        <v>2516.09</v>
      </c>
      <c r="H97" s="3">
        <f t="shared" si="3"/>
        <v>17108.37</v>
      </c>
      <c r="I97" s="22">
        <f t="shared" si="2"/>
        <v>0.87178806448686996</v>
      </c>
    </row>
    <row r="98" spans="1:28" x14ac:dyDescent="0.35">
      <c r="A98" s="2">
        <v>44286</v>
      </c>
      <c r="B98" t="s">
        <v>18</v>
      </c>
      <c r="C98" t="s">
        <v>8</v>
      </c>
      <c r="D98" t="s">
        <v>27</v>
      </c>
      <c r="E98">
        <v>1240</v>
      </c>
      <c r="F98" s="3">
        <v>14876.7</v>
      </c>
      <c r="G98" s="3">
        <v>2449.13</v>
      </c>
      <c r="H98" s="3">
        <f t="shared" si="3"/>
        <v>12427.57</v>
      </c>
      <c r="I98" s="22">
        <f t="shared" si="2"/>
        <v>0.83537141973690399</v>
      </c>
      <c r="O98" s="9" t="s">
        <v>47</v>
      </c>
      <c r="P98" s="9" t="s">
        <v>55</v>
      </c>
    </row>
    <row r="99" spans="1:28" x14ac:dyDescent="0.35">
      <c r="A99" s="2">
        <v>44286</v>
      </c>
      <c r="B99" t="s">
        <v>18</v>
      </c>
      <c r="C99" t="s">
        <v>8</v>
      </c>
      <c r="D99" t="s">
        <v>19</v>
      </c>
      <c r="E99">
        <v>918</v>
      </c>
      <c r="F99" s="3">
        <v>18354.900000000001</v>
      </c>
      <c r="G99" s="3">
        <v>2661.74</v>
      </c>
      <c r="H99" s="3">
        <f t="shared" si="3"/>
        <v>15693.160000000002</v>
      </c>
      <c r="I99" s="22">
        <f t="shared" si="2"/>
        <v>0.85498477245858051</v>
      </c>
      <c r="O99" s="9" t="s">
        <v>49</v>
      </c>
      <c r="P99" s="2">
        <v>44227</v>
      </c>
      <c r="Q99" s="2">
        <v>44255</v>
      </c>
      <c r="R99" s="2">
        <v>44286</v>
      </c>
      <c r="S99" s="2">
        <v>44316</v>
      </c>
      <c r="T99" s="2">
        <v>44347</v>
      </c>
      <c r="U99" s="2">
        <v>44377</v>
      </c>
      <c r="V99" s="2">
        <v>44408</v>
      </c>
      <c r="W99" s="2">
        <v>44439</v>
      </c>
      <c r="X99" s="2">
        <v>44469</v>
      </c>
      <c r="Y99" s="2">
        <v>44500</v>
      </c>
      <c r="Z99" s="2">
        <v>44530</v>
      </c>
      <c r="AA99" s="2">
        <v>44561</v>
      </c>
      <c r="AB99" s="2" t="s">
        <v>44</v>
      </c>
    </row>
    <row r="100" spans="1:28" x14ac:dyDescent="0.35">
      <c r="A100" s="2">
        <v>44286</v>
      </c>
      <c r="B100" t="s">
        <v>35</v>
      </c>
      <c r="C100" t="s">
        <v>29</v>
      </c>
      <c r="D100" s="4" t="s">
        <v>32</v>
      </c>
      <c r="E100">
        <v>196</v>
      </c>
      <c r="F100" s="3">
        <v>8807.5400000000009</v>
      </c>
      <c r="G100" s="3">
        <v>4963.8999999999996</v>
      </c>
      <c r="H100" s="3">
        <f t="shared" si="3"/>
        <v>3843.6400000000012</v>
      </c>
      <c r="I100" s="22">
        <f t="shared" si="2"/>
        <v>0.43640335439861766</v>
      </c>
      <c r="O100" s="4" t="s">
        <v>27</v>
      </c>
      <c r="P100" s="12">
        <v>4402.7199999999993</v>
      </c>
      <c r="Q100" s="12">
        <v>5295.7</v>
      </c>
      <c r="R100" s="12">
        <v>13668.330000000002</v>
      </c>
      <c r="S100" s="12">
        <v>15814.22</v>
      </c>
      <c r="T100" s="12">
        <v>5349.33</v>
      </c>
      <c r="U100" s="12">
        <v>13169.330000000002</v>
      </c>
      <c r="V100" s="12">
        <v>4566.63</v>
      </c>
      <c r="W100" s="12">
        <v>6959.85</v>
      </c>
      <c r="X100" s="12">
        <v>19367.080000000002</v>
      </c>
      <c r="Y100" s="12">
        <v>17153.009999999998</v>
      </c>
      <c r="Z100" s="12">
        <v>7484.1900000000005</v>
      </c>
      <c r="AA100" s="12">
        <v>26424.34</v>
      </c>
      <c r="AB100" s="12">
        <v>139654.73000000001</v>
      </c>
    </row>
    <row r="101" spans="1:28" x14ac:dyDescent="0.35">
      <c r="A101" s="2">
        <v>44286</v>
      </c>
      <c r="B101" t="s">
        <v>10</v>
      </c>
      <c r="C101" t="s">
        <v>11</v>
      </c>
      <c r="D101" t="s">
        <v>36</v>
      </c>
      <c r="E101">
        <v>281</v>
      </c>
      <c r="F101" s="3">
        <v>18227.150000000001</v>
      </c>
      <c r="G101" s="3">
        <v>3749.02</v>
      </c>
      <c r="H101" s="3">
        <f t="shared" si="3"/>
        <v>14478.130000000001</v>
      </c>
      <c r="I101" s="22">
        <f t="shared" si="2"/>
        <v>0.79431671983826324</v>
      </c>
      <c r="O101" s="4" t="s">
        <v>9</v>
      </c>
      <c r="P101" s="12">
        <v>10899.54</v>
      </c>
      <c r="Q101" s="12">
        <v>7775.5499999999993</v>
      </c>
      <c r="R101" s="12">
        <v>30868.649999999998</v>
      </c>
      <c r="S101" s="12">
        <v>8590.85</v>
      </c>
      <c r="T101" s="12">
        <v>21732.73</v>
      </c>
      <c r="U101" s="12">
        <v>16384.920000000002</v>
      </c>
      <c r="V101" s="12">
        <v>4517.43</v>
      </c>
      <c r="W101" s="12">
        <v>14495.46</v>
      </c>
      <c r="X101" s="12">
        <v>17693.53</v>
      </c>
      <c r="Y101" s="12">
        <v>4684.3599999999997</v>
      </c>
      <c r="Z101" s="12">
        <v>5512.7900000000009</v>
      </c>
      <c r="AA101" s="12">
        <v>36598.58</v>
      </c>
      <c r="AB101" s="12">
        <v>179754.38999999996</v>
      </c>
    </row>
    <row r="102" spans="1:28" x14ac:dyDescent="0.35">
      <c r="A102" s="2">
        <v>44286</v>
      </c>
      <c r="B102" t="s">
        <v>25</v>
      </c>
      <c r="C102" t="s">
        <v>8</v>
      </c>
      <c r="D102" s="4" t="s">
        <v>17</v>
      </c>
      <c r="E102">
        <v>594</v>
      </c>
      <c r="F102" s="3">
        <v>17800.46</v>
      </c>
      <c r="G102" s="3">
        <v>4272.7</v>
      </c>
      <c r="H102" s="3">
        <f t="shared" si="3"/>
        <v>13527.759999999998</v>
      </c>
      <c r="I102" s="22">
        <f t="shared" si="2"/>
        <v>0.75996687726047529</v>
      </c>
      <c r="O102" s="4" t="s">
        <v>17</v>
      </c>
      <c r="P102" s="12">
        <v>16169.449999999999</v>
      </c>
      <c r="Q102" s="12">
        <v>12608.100000000002</v>
      </c>
      <c r="R102" s="12">
        <v>27336.559999999998</v>
      </c>
      <c r="S102" s="12"/>
      <c r="T102" s="12">
        <v>5934.1900000000005</v>
      </c>
      <c r="U102" s="12">
        <v>26361.480000000003</v>
      </c>
      <c r="V102" s="12">
        <v>1292.9100000000001</v>
      </c>
      <c r="W102" s="12">
        <v>11325.43</v>
      </c>
      <c r="X102" s="12">
        <v>20208.920000000002</v>
      </c>
      <c r="Y102" s="12">
        <v>11551.51</v>
      </c>
      <c r="Z102" s="12">
        <v>10144.189999999999</v>
      </c>
      <c r="AA102" s="12">
        <v>43406.59</v>
      </c>
      <c r="AB102" s="12">
        <v>186339.33</v>
      </c>
    </row>
    <row r="103" spans="1:28" x14ac:dyDescent="0.35">
      <c r="A103" s="2">
        <v>44286</v>
      </c>
      <c r="B103" t="s">
        <v>7</v>
      </c>
      <c r="C103" t="s">
        <v>8</v>
      </c>
      <c r="D103" t="s">
        <v>12</v>
      </c>
      <c r="E103">
        <v>810</v>
      </c>
      <c r="F103" s="3">
        <v>19419.02</v>
      </c>
      <c r="G103" s="3">
        <v>1250.56</v>
      </c>
      <c r="H103" s="3">
        <f t="shared" si="3"/>
        <v>18168.46</v>
      </c>
      <c r="I103" s="22">
        <f t="shared" si="2"/>
        <v>0.93560128163007195</v>
      </c>
      <c r="O103" s="4" t="s">
        <v>36</v>
      </c>
      <c r="P103" s="12">
        <v>9299.9599999999991</v>
      </c>
      <c r="Q103" s="12">
        <v>4201.79</v>
      </c>
      <c r="R103" s="12">
        <v>13403.03</v>
      </c>
      <c r="S103" s="12">
        <v>8660.3000000000011</v>
      </c>
      <c r="T103" s="12">
        <v>11116.6</v>
      </c>
      <c r="U103" s="12">
        <v>21566.32</v>
      </c>
      <c r="V103" s="12">
        <v>5356.8</v>
      </c>
      <c r="W103" s="12"/>
      <c r="X103" s="12">
        <v>13977.130000000001</v>
      </c>
      <c r="Y103" s="12">
        <v>11962.150000000001</v>
      </c>
      <c r="Z103" s="12">
        <v>2793.28</v>
      </c>
      <c r="AA103" s="12">
        <v>15054.84</v>
      </c>
      <c r="AB103" s="12">
        <v>117392.20000000001</v>
      </c>
    </row>
    <row r="104" spans="1:28" x14ac:dyDescent="0.35">
      <c r="A104" s="2">
        <v>44286</v>
      </c>
      <c r="B104" t="s">
        <v>33</v>
      </c>
      <c r="C104" t="s">
        <v>8</v>
      </c>
      <c r="D104" s="4" t="s">
        <v>32</v>
      </c>
      <c r="E104">
        <v>179</v>
      </c>
      <c r="F104" s="3">
        <v>9300.59</v>
      </c>
      <c r="G104" s="3">
        <v>3682.31</v>
      </c>
      <c r="H104" s="3">
        <f t="shared" si="3"/>
        <v>5618.2800000000007</v>
      </c>
      <c r="I104" s="22">
        <f t="shared" si="2"/>
        <v>0.60407780581662029</v>
      </c>
      <c r="O104" s="4" t="s">
        <v>32</v>
      </c>
      <c r="P104" s="12">
        <v>8858.09</v>
      </c>
      <c r="Q104" s="12">
        <v>5793.98</v>
      </c>
      <c r="R104" s="12">
        <v>28239.870000000003</v>
      </c>
      <c r="S104" s="12">
        <v>1562.13</v>
      </c>
      <c r="T104" s="12">
        <v>7014.1</v>
      </c>
      <c r="U104" s="12">
        <v>13991.73</v>
      </c>
      <c r="V104" s="12">
        <v>7320.68</v>
      </c>
      <c r="W104" s="12">
        <v>5068.45</v>
      </c>
      <c r="X104" s="12">
        <v>25228.350000000002</v>
      </c>
      <c r="Y104" s="12">
        <v>4645.84</v>
      </c>
      <c r="Z104" s="12">
        <v>7581.92</v>
      </c>
      <c r="AA104" s="12">
        <v>35315.420000000006</v>
      </c>
      <c r="AB104" s="12">
        <v>150620.56</v>
      </c>
    </row>
    <row r="105" spans="1:28" x14ac:dyDescent="0.35">
      <c r="A105" s="2">
        <v>44286</v>
      </c>
      <c r="B105" t="s">
        <v>33</v>
      </c>
      <c r="C105" t="s">
        <v>8</v>
      </c>
      <c r="D105" t="s">
        <v>9</v>
      </c>
      <c r="E105">
        <v>391</v>
      </c>
      <c r="F105" s="3">
        <v>8204.61</v>
      </c>
      <c r="G105" s="3">
        <v>4420.57</v>
      </c>
      <c r="H105" s="3">
        <f t="shared" si="3"/>
        <v>3784.0400000000009</v>
      </c>
      <c r="I105" s="22">
        <f t="shared" si="2"/>
        <v>0.46120900323111041</v>
      </c>
      <c r="O105" s="4" t="s">
        <v>21</v>
      </c>
      <c r="P105" s="12">
        <v>11344.17</v>
      </c>
      <c r="Q105" s="12">
        <v>2583.58</v>
      </c>
      <c r="R105" s="12">
        <v>12327.300000000001</v>
      </c>
      <c r="S105" s="12">
        <v>4654.59</v>
      </c>
      <c r="T105" s="12">
        <v>8442.4599999999991</v>
      </c>
      <c r="U105" s="12">
        <v>11797.039999999999</v>
      </c>
      <c r="V105" s="12">
        <v>6425.4</v>
      </c>
      <c r="W105" s="12">
        <v>4504.57</v>
      </c>
      <c r="X105" s="12">
        <v>22350.410000000003</v>
      </c>
      <c r="Y105" s="12">
        <v>21722.6</v>
      </c>
      <c r="Z105" s="12">
        <v>7469.2099999999991</v>
      </c>
      <c r="AA105" s="12">
        <v>9141.1</v>
      </c>
      <c r="AB105" s="12">
        <v>122762.43000000002</v>
      </c>
    </row>
    <row r="106" spans="1:28" x14ac:dyDescent="0.35">
      <c r="A106" s="2">
        <v>44286</v>
      </c>
      <c r="B106" t="s">
        <v>38</v>
      </c>
      <c r="C106" t="s">
        <v>15</v>
      </c>
      <c r="D106" s="4" t="s">
        <v>32</v>
      </c>
      <c r="E106">
        <v>193</v>
      </c>
      <c r="F106" s="3">
        <v>7516.08</v>
      </c>
      <c r="G106" s="3">
        <v>4745.5</v>
      </c>
      <c r="H106" s="3">
        <f t="shared" si="3"/>
        <v>2770.58</v>
      </c>
      <c r="I106" s="22">
        <f t="shared" si="2"/>
        <v>0.3686203446477419</v>
      </c>
      <c r="O106" s="4" t="s">
        <v>26</v>
      </c>
      <c r="P106" s="12">
        <v>4687.1499999999996</v>
      </c>
      <c r="Q106" s="12">
        <v>10002.529999999999</v>
      </c>
      <c r="R106" s="12">
        <v>12446.83</v>
      </c>
      <c r="S106" s="12">
        <v>1911.03</v>
      </c>
      <c r="T106" s="12">
        <v>13709.119999999999</v>
      </c>
      <c r="U106" s="12">
        <v>30094.039999999997</v>
      </c>
      <c r="V106" s="12">
        <v>12415.999999999998</v>
      </c>
      <c r="W106" s="12"/>
      <c r="X106" s="12">
        <v>33818.720000000001</v>
      </c>
      <c r="Y106" s="12">
        <v>2643.35</v>
      </c>
      <c r="Z106" s="12">
        <v>6745.82</v>
      </c>
      <c r="AA106" s="12">
        <v>16254.960000000001</v>
      </c>
      <c r="AB106" s="12">
        <v>144729.54999999999</v>
      </c>
    </row>
    <row r="107" spans="1:28" x14ac:dyDescent="0.35">
      <c r="A107" s="2">
        <v>44286</v>
      </c>
      <c r="B107" t="s">
        <v>38</v>
      </c>
      <c r="C107" t="s">
        <v>15</v>
      </c>
      <c r="D107" t="s">
        <v>9</v>
      </c>
      <c r="E107">
        <v>269</v>
      </c>
      <c r="F107" s="3">
        <v>5632.55</v>
      </c>
      <c r="G107" s="3">
        <v>3247.29</v>
      </c>
      <c r="H107" s="3">
        <f t="shared" si="3"/>
        <v>2385.2600000000002</v>
      </c>
      <c r="I107" s="22">
        <f t="shared" si="2"/>
        <v>0.4234778208804183</v>
      </c>
      <c r="O107" s="4" t="s">
        <v>19</v>
      </c>
      <c r="P107" s="12">
        <v>6676.16</v>
      </c>
      <c r="Q107" s="12">
        <v>4405.3900000000003</v>
      </c>
      <c r="R107" s="12">
        <v>23653.439999999999</v>
      </c>
      <c r="S107" s="12">
        <v>11316.630000000001</v>
      </c>
      <c r="T107" s="12">
        <v>10051.77</v>
      </c>
      <c r="U107" s="12">
        <v>27998.79</v>
      </c>
      <c r="V107" s="12">
        <v>15419.64</v>
      </c>
      <c r="W107" s="12">
        <v>5124.9400000000005</v>
      </c>
      <c r="X107" s="12">
        <v>14935.08</v>
      </c>
      <c r="Y107" s="12">
        <v>1730.65</v>
      </c>
      <c r="Z107" s="12">
        <v>10721.630000000001</v>
      </c>
      <c r="AA107" s="12">
        <v>31451.760000000002</v>
      </c>
      <c r="AB107" s="12">
        <v>163485.88</v>
      </c>
    </row>
    <row r="108" spans="1:28" x14ac:dyDescent="0.35">
      <c r="A108" s="2">
        <v>44286</v>
      </c>
      <c r="B108" t="s">
        <v>24</v>
      </c>
      <c r="C108" t="s">
        <v>23</v>
      </c>
      <c r="D108" t="s">
        <v>16</v>
      </c>
      <c r="E108">
        <v>232</v>
      </c>
      <c r="F108" s="3">
        <v>6930.16</v>
      </c>
      <c r="G108" s="3">
        <v>3266.91</v>
      </c>
      <c r="H108" s="3">
        <f t="shared" si="3"/>
        <v>3663.25</v>
      </c>
      <c r="I108" s="22">
        <f t="shared" si="2"/>
        <v>0.5285952993870271</v>
      </c>
      <c r="O108" s="4" t="s">
        <v>12</v>
      </c>
      <c r="P108" s="12">
        <v>11469.51</v>
      </c>
      <c r="Q108" s="12">
        <v>7843.6299999999992</v>
      </c>
      <c r="R108" s="12">
        <v>18145.75</v>
      </c>
      <c r="S108" s="12">
        <v>12724.47</v>
      </c>
      <c r="T108" s="12">
        <v>4309.3899999999994</v>
      </c>
      <c r="U108" s="12">
        <v>15503.220000000001</v>
      </c>
      <c r="V108" s="12">
        <v>1481.29</v>
      </c>
      <c r="W108" s="12">
        <v>11339.710000000001</v>
      </c>
      <c r="X108" s="12">
        <v>24973.809999999998</v>
      </c>
      <c r="Y108" s="12">
        <v>13574.79</v>
      </c>
      <c r="Z108" s="12">
        <v>3187.02</v>
      </c>
      <c r="AA108" s="12">
        <v>17634.84</v>
      </c>
      <c r="AB108" s="12">
        <v>142187.43000000002</v>
      </c>
    </row>
    <row r="109" spans="1:28" x14ac:dyDescent="0.35">
      <c r="A109" s="2">
        <v>44286</v>
      </c>
      <c r="B109" t="s">
        <v>14</v>
      </c>
      <c r="C109" t="s">
        <v>15</v>
      </c>
      <c r="D109" t="s">
        <v>21</v>
      </c>
      <c r="E109">
        <v>1301</v>
      </c>
      <c r="F109" s="3">
        <v>19506.5</v>
      </c>
      <c r="G109" s="3">
        <v>2738.62</v>
      </c>
      <c r="H109" s="3">
        <f t="shared" si="3"/>
        <v>16767.88</v>
      </c>
      <c r="I109" s="22">
        <f t="shared" si="2"/>
        <v>0.85960474713557022</v>
      </c>
      <c r="O109" s="4" t="s">
        <v>16</v>
      </c>
      <c r="P109" s="12">
        <v>6299.0599999999995</v>
      </c>
      <c r="Q109" s="12">
        <v>6678.58</v>
      </c>
      <c r="R109" s="12">
        <v>29394.699999999997</v>
      </c>
      <c r="S109" s="12">
        <v>13582.060000000001</v>
      </c>
      <c r="T109" s="12">
        <v>1119.3399999999999</v>
      </c>
      <c r="U109" s="12">
        <v>25709.85</v>
      </c>
      <c r="V109" s="12">
        <v>7891.59</v>
      </c>
      <c r="W109" s="12">
        <v>14520.79</v>
      </c>
      <c r="X109" s="12">
        <v>15278.58</v>
      </c>
      <c r="Y109" s="12"/>
      <c r="Z109" s="12">
        <v>3475.16</v>
      </c>
      <c r="AA109" s="12">
        <v>28590.959999999995</v>
      </c>
      <c r="AB109" s="12">
        <v>152540.67000000001</v>
      </c>
    </row>
    <row r="110" spans="1:28" x14ac:dyDescent="0.35">
      <c r="A110" s="2">
        <v>44286</v>
      </c>
      <c r="B110" t="s">
        <v>7</v>
      </c>
      <c r="C110" t="s">
        <v>8</v>
      </c>
      <c r="D110" s="4" t="s">
        <v>17</v>
      </c>
      <c r="E110">
        <v>258</v>
      </c>
      <c r="F110" s="3">
        <v>7723.14</v>
      </c>
      <c r="G110" s="3">
        <v>3578.56</v>
      </c>
      <c r="H110" s="3">
        <f t="shared" si="3"/>
        <v>4144.58</v>
      </c>
      <c r="I110" s="22">
        <f t="shared" si="2"/>
        <v>0.53664442182842731</v>
      </c>
      <c r="O110" s="4" t="s">
        <v>44</v>
      </c>
      <c r="P110" s="12">
        <v>90105.809999999983</v>
      </c>
      <c r="Q110" s="12">
        <v>67188.83</v>
      </c>
      <c r="R110" s="12">
        <v>209484.46000000002</v>
      </c>
      <c r="S110" s="12">
        <v>78816.28</v>
      </c>
      <c r="T110" s="12">
        <v>88779.03</v>
      </c>
      <c r="U110" s="12">
        <v>202576.72000000003</v>
      </c>
      <c r="V110" s="12">
        <v>66688.37</v>
      </c>
      <c r="W110" s="12">
        <v>73339.199999999997</v>
      </c>
      <c r="X110" s="12">
        <v>207831.61</v>
      </c>
      <c r="Y110" s="12">
        <v>89668.260000000009</v>
      </c>
      <c r="Z110" s="12">
        <v>65115.209999999992</v>
      </c>
      <c r="AA110" s="12">
        <v>259873.38999999998</v>
      </c>
      <c r="AB110" s="12">
        <v>1499467.1699999997</v>
      </c>
    </row>
    <row r="111" spans="1:28" x14ac:dyDescent="0.35">
      <c r="A111" s="2">
        <v>44286</v>
      </c>
      <c r="B111" t="s">
        <v>33</v>
      </c>
      <c r="C111" t="s">
        <v>8</v>
      </c>
      <c r="D111" t="s">
        <v>26</v>
      </c>
      <c r="E111">
        <v>202</v>
      </c>
      <c r="F111" s="3">
        <v>7041.35</v>
      </c>
      <c r="G111" s="3">
        <v>1280.5899999999999</v>
      </c>
      <c r="H111" s="3">
        <f t="shared" si="3"/>
        <v>5760.76</v>
      </c>
      <c r="I111" s="22">
        <f t="shared" si="2"/>
        <v>0.81813288644933146</v>
      </c>
    </row>
    <row r="112" spans="1:28" x14ac:dyDescent="0.35">
      <c r="A112" s="2">
        <v>44286</v>
      </c>
      <c r="B112" t="s">
        <v>24</v>
      </c>
      <c r="C112" t="s">
        <v>23</v>
      </c>
      <c r="D112" t="s">
        <v>21</v>
      </c>
      <c r="E112">
        <v>846</v>
      </c>
      <c r="F112" s="3">
        <v>11842.32</v>
      </c>
      <c r="G112" s="3">
        <v>1619.01</v>
      </c>
      <c r="H112" s="3">
        <f t="shared" si="3"/>
        <v>10223.31</v>
      </c>
      <c r="I112" s="22">
        <f t="shared" si="2"/>
        <v>0.86328607907909938</v>
      </c>
    </row>
    <row r="113" spans="1:28" ht="28.5" x14ac:dyDescent="0.65">
      <c r="A113" s="2">
        <v>44286</v>
      </c>
      <c r="B113" t="s">
        <v>33</v>
      </c>
      <c r="C113" t="s">
        <v>8</v>
      </c>
      <c r="D113" s="4" t="s">
        <v>32</v>
      </c>
      <c r="E113">
        <v>261</v>
      </c>
      <c r="F113" s="3">
        <v>13531.73</v>
      </c>
      <c r="G113" s="3">
        <v>1269.8</v>
      </c>
      <c r="H113" s="3">
        <f t="shared" si="3"/>
        <v>12261.93</v>
      </c>
      <c r="I113" s="22">
        <f t="shared" si="2"/>
        <v>0.90616129644916066</v>
      </c>
      <c r="O113" s="14" t="s">
        <v>41</v>
      </c>
    </row>
    <row r="114" spans="1:28" x14ac:dyDescent="0.35">
      <c r="A114" s="2">
        <v>44286</v>
      </c>
      <c r="B114" t="s">
        <v>7</v>
      </c>
      <c r="C114" t="s">
        <v>8</v>
      </c>
      <c r="D114" s="4" t="s">
        <v>17</v>
      </c>
      <c r="E114">
        <v>654</v>
      </c>
      <c r="F114" s="3">
        <v>19594.32</v>
      </c>
      <c r="G114" s="3">
        <v>1214.03</v>
      </c>
      <c r="H114" s="3">
        <f t="shared" si="3"/>
        <v>18380.29</v>
      </c>
      <c r="I114" s="22">
        <f t="shared" si="2"/>
        <v>0.93804173862629581</v>
      </c>
    </row>
    <row r="115" spans="1:28" x14ac:dyDescent="0.35">
      <c r="A115" s="2">
        <v>44286</v>
      </c>
      <c r="B115" t="s">
        <v>25</v>
      </c>
      <c r="C115" t="s">
        <v>8</v>
      </c>
      <c r="D115" t="s">
        <v>16</v>
      </c>
      <c r="E115">
        <v>377</v>
      </c>
      <c r="F115" s="3">
        <v>11296.07</v>
      </c>
      <c r="G115" s="3">
        <v>3690.1</v>
      </c>
      <c r="H115" s="3">
        <f t="shared" si="3"/>
        <v>7605.9699999999993</v>
      </c>
      <c r="I115" s="22">
        <f t="shared" si="2"/>
        <v>0.67332886570285055</v>
      </c>
      <c r="O115" s="9" t="s">
        <v>57</v>
      </c>
      <c r="P115" s="9" t="s">
        <v>55</v>
      </c>
    </row>
    <row r="116" spans="1:28" x14ac:dyDescent="0.35">
      <c r="A116" s="2">
        <v>44286</v>
      </c>
      <c r="B116" t="s">
        <v>34</v>
      </c>
      <c r="C116" t="s">
        <v>11</v>
      </c>
      <c r="D116" t="s">
        <v>26</v>
      </c>
      <c r="E116">
        <v>188</v>
      </c>
      <c r="F116" s="3">
        <v>7508.94</v>
      </c>
      <c r="G116" s="3">
        <v>4148.3500000000004</v>
      </c>
      <c r="H116" s="3">
        <f t="shared" si="3"/>
        <v>3360.5899999999992</v>
      </c>
      <c r="I116" s="22">
        <f t="shared" si="2"/>
        <v>0.44754519279685273</v>
      </c>
      <c r="O116" s="9" t="s">
        <v>48</v>
      </c>
      <c r="P116" s="2">
        <v>44227</v>
      </c>
      <c r="Q116" s="2">
        <v>44255</v>
      </c>
      <c r="R116" s="2">
        <v>44286</v>
      </c>
      <c r="S116" s="2">
        <v>44316</v>
      </c>
      <c r="T116" s="2">
        <v>44347</v>
      </c>
      <c r="U116" s="2">
        <v>44377</v>
      </c>
      <c r="V116" s="2">
        <v>44408</v>
      </c>
      <c r="W116" s="2">
        <v>44439</v>
      </c>
      <c r="X116" s="2">
        <v>44469</v>
      </c>
      <c r="Y116" s="2">
        <v>44500</v>
      </c>
      <c r="Z116" s="2">
        <v>44530</v>
      </c>
      <c r="AA116" s="2">
        <v>44561</v>
      </c>
      <c r="AB116" s="2" t="s">
        <v>44</v>
      </c>
    </row>
    <row r="117" spans="1:28" x14ac:dyDescent="0.35">
      <c r="A117" s="2">
        <v>44286</v>
      </c>
      <c r="B117" t="s">
        <v>35</v>
      </c>
      <c r="C117" t="s">
        <v>29</v>
      </c>
      <c r="D117" t="s">
        <v>16</v>
      </c>
      <c r="E117">
        <v>659</v>
      </c>
      <c r="F117" s="3">
        <v>19757.990000000002</v>
      </c>
      <c r="G117" s="3">
        <v>3190.76</v>
      </c>
      <c r="H117" s="3">
        <f t="shared" si="3"/>
        <v>16567.230000000003</v>
      </c>
      <c r="I117" s="22">
        <f t="shared" si="2"/>
        <v>0.83850786441333358</v>
      </c>
      <c r="O117" s="4" t="s">
        <v>15</v>
      </c>
      <c r="P117" s="12">
        <v>29868.149999999998</v>
      </c>
      <c r="Q117" s="12"/>
      <c r="R117" s="12">
        <v>68725.080000000016</v>
      </c>
      <c r="S117" s="12">
        <v>14264.220000000001</v>
      </c>
      <c r="T117" s="12">
        <v>10082.039999999999</v>
      </c>
      <c r="U117" s="12">
        <v>22388.65</v>
      </c>
      <c r="V117" s="12">
        <v>16014.51</v>
      </c>
      <c r="W117" s="12">
        <v>11916.460000000001</v>
      </c>
      <c r="X117" s="12">
        <v>89283.68</v>
      </c>
      <c r="Y117" s="12">
        <v>16880.79</v>
      </c>
      <c r="Z117" s="12">
        <v>30076.28</v>
      </c>
      <c r="AA117" s="12">
        <v>57675.779999999992</v>
      </c>
      <c r="AB117" s="12">
        <v>367175.63999999996</v>
      </c>
    </row>
    <row r="118" spans="1:28" x14ac:dyDescent="0.35">
      <c r="A118" s="2">
        <v>44286</v>
      </c>
      <c r="B118" t="s">
        <v>35</v>
      </c>
      <c r="C118" t="s">
        <v>29</v>
      </c>
      <c r="D118" t="s">
        <v>19</v>
      </c>
      <c r="E118">
        <v>860</v>
      </c>
      <c r="F118" s="3">
        <v>15479.21</v>
      </c>
      <c r="G118" s="3">
        <v>2828.41</v>
      </c>
      <c r="H118" s="3">
        <f t="shared" si="3"/>
        <v>12650.8</v>
      </c>
      <c r="I118" s="22">
        <f t="shared" si="2"/>
        <v>0.81727685069199263</v>
      </c>
      <c r="O118" s="4" t="s">
        <v>29</v>
      </c>
      <c r="P118" s="12">
        <v>25987.58</v>
      </c>
      <c r="Q118" s="12"/>
      <c r="R118" s="12">
        <v>78717.58</v>
      </c>
      <c r="S118" s="12"/>
      <c r="T118" s="12"/>
      <c r="U118" s="12">
        <v>55333.210000000006</v>
      </c>
      <c r="V118" s="12">
        <v>52175.71</v>
      </c>
      <c r="W118" s="12">
        <v>9992.5600000000013</v>
      </c>
      <c r="X118" s="12">
        <v>67358.62</v>
      </c>
      <c r="Y118" s="12">
        <v>12143.3</v>
      </c>
      <c r="Z118" s="12"/>
      <c r="AA118" s="12">
        <v>37348.300000000003</v>
      </c>
      <c r="AB118" s="12">
        <v>339056.86</v>
      </c>
    </row>
    <row r="119" spans="1:28" x14ac:dyDescent="0.35">
      <c r="A119" s="2">
        <v>44286</v>
      </c>
      <c r="B119" t="s">
        <v>20</v>
      </c>
      <c r="C119" t="s">
        <v>11</v>
      </c>
      <c r="D119" t="s">
        <v>9</v>
      </c>
      <c r="E119">
        <v>785</v>
      </c>
      <c r="F119" s="3">
        <v>16476.02</v>
      </c>
      <c r="G119" s="3">
        <v>4877.16</v>
      </c>
      <c r="H119" s="3">
        <f t="shared" si="3"/>
        <v>11598.86</v>
      </c>
      <c r="I119" s="22">
        <f t="shared" si="2"/>
        <v>0.70398433602289878</v>
      </c>
      <c r="O119" s="4" t="s">
        <v>23</v>
      </c>
      <c r="P119" s="12">
        <v>113013.12</v>
      </c>
      <c r="Q119" s="12">
        <v>59509.06</v>
      </c>
      <c r="R119" s="12">
        <v>98133.81</v>
      </c>
      <c r="S119" s="12">
        <v>90483.310000000012</v>
      </c>
      <c r="T119" s="12">
        <v>60956.22</v>
      </c>
      <c r="U119" s="12">
        <v>116642.21</v>
      </c>
      <c r="V119" s="12">
        <v>57578.380000000005</v>
      </c>
      <c r="W119" s="12">
        <v>101998.01000000001</v>
      </c>
      <c r="X119" s="12">
        <v>156447.61000000002</v>
      </c>
      <c r="Y119" s="12">
        <v>116305.29000000001</v>
      </c>
      <c r="Z119" s="12">
        <v>52485.549999999996</v>
      </c>
      <c r="AA119" s="12">
        <v>263253.36000000004</v>
      </c>
      <c r="AB119" s="12">
        <v>1286805.9300000002</v>
      </c>
    </row>
    <row r="120" spans="1:28" x14ac:dyDescent="0.35">
      <c r="A120" s="2">
        <v>44286</v>
      </c>
      <c r="B120" t="s">
        <v>37</v>
      </c>
      <c r="C120" t="s">
        <v>8</v>
      </c>
      <c r="D120" s="4" t="s">
        <v>17</v>
      </c>
      <c r="E120">
        <v>366</v>
      </c>
      <c r="F120" s="3">
        <v>10973.85</v>
      </c>
      <c r="G120" s="3">
        <v>4809.76</v>
      </c>
      <c r="H120" s="3">
        <f t="shared" si="3"/>
        <v>6164.09</v>
      </c>
      <c r="I120" s="22">
        <f t="shared" si="2"/>
        <v>0.5617071492684883</v>
      </c>
      <c r="O120" s="4" t="s">
        <v>8</v>
      </c>
      <c r="P120" s="12">
        <v>105223.74</v>
      </c>
      <c r="Q120" s="12">
        <v>106806.95999999999</v>
      </c>
      <c r="R120" s="12">
        <v>276690.82</v>
      </c>
      <c r="S120" s="12">
        <v>85519.860000000015</v>
      </c>
      <c r="T120" s="12">
        <v>158269.15</v>
      </c>
      <c r="U120" s="12">
        <v>339611.74000000005</v>
      </c>
      <c r="V120" s="12">
        <v>71874.080000000002</v>
      </c>
      <c r="W120" s="12">
        <v>35591.440000000002</v>
      </c>
      <c r="X120" s="12">
        <v>258813.66000000003</v>
      </c>
      <c r="Y120" s="12">
        <v>76333.919999999998</v>
      </c>
      <c r="Z120" s="12">
        <v>49330.820000000007</v>
      </c>
      <c r="AA120" s="12">
        <v>313423.83999999997</v>
      </c>
      <c r="AB120" s="12">
        <v>1877490.0300000003</v>
      </c>
    </row>
    <row r="121" spans="1:28" x14ac:dyDescent="0.35">
      <c r="A121" s="2">
        <v>44316</v>
      </c>
      <c r="B121" t="s">
        <v>24</v>
      </c>
      <c r="C121" t="s">
        <v>23</v>
      </c>
      <c r="D121" t="s">
        <v>27</v>
      </c>
      <c r="E121">
        <v>1542</v>
      </c>
      <c r="F121" s="3">
        <v>13872.58</v>
      </c>
      <c r="G121" s="3">
        <v>4626.13</v>
      </c>
      <c r="H121" s="3">
        <f t="shared" si="3"/>
        <v>9246.4500000000007</v>
      </c>
      <c r="I121" s="22">
        <f t="shared" si="2"/>
        <v>0.66652706273814966</v>
      </c>
      <c r="O121" s="4" t="s">
        <v>11</v>
      </c>
      <c r="P121" s="12">
        <v>29338.32</v>
      </c>
      <c r="Q121" s="12">
        <v>37166.899999999994</v>
      </c>
      <c r="R121" s="12">
        <v>126447.15</v>
      </c>
      <c r="S121" s="12">
        <v>24801.65</v>
      </c>
      <c r="T121" s="12">
        <v>54504.97</v>
      </c>
      <c r="U121" s="12">
        <v>109936.69999999998</v>
      </c>
      <c r="V121" s="12">
        <v>37630.410000000003</v>
      </c>
      <c r="W121" s="12">
        <v>53425.16</v>
      </c>
      <c r="X121" s="12">
        <v>114888.59999999998</v>
      </c>
      <c r="Y121" s="12">
        <v>57998.12</v>
      </c>
      <c r="Z121" s="12">
        <v>53607.23</v>
      </c>
      <c r="AA121" s="12">
        <v>204102.78999999995</v>
      </c>
      <c r="AB121" s="12">
        <v>903847.99999999988</v>
      </c>
    </row>
    <row r="122" spans="1:28" x14ac:dyDescent="0.35">
      <c r="A122" s="2">
        <v>44316</v>
      </c>
      <c r="B122" t="s">
        <v>37</v>
      </c>
      <c r="C122" t="s">
        <v>8</v>
      </c>
      <c r="D122" t="s">
        <v>16</v>
      </c>
      <c r="E122">
        <v>180</v>
      </c>
      <c r="F122" s="3">
        <v>5396.75</v>
      </c>
      <c r="G122" s="3">
        <v>2010.92</v>
      </c>
      <c r="H122" s="3">
        <f t="shared" si="3"/>
        <v>3385.83</v>
      </c>
      <c r="I122" s="22">
        <f t="shared" si="2"/>
        <v>0.62738314726455735</v>
      </c>
      <c r="O122" s="4" t="s">
        <v>44</v>
      </c>
      <c r="P122" s="12">
        <v>303430.90999999997</v>
      </c>
      <c r="Q122" s="12">
        <v>203482.91999999998</v>
      </c>
      <c r="R122" s="12">
        <v>648714.44000000006</v>
      </c>
      <c r="S122" s="12">
        <v>215069.04</v>
      </c>
      <c r="T122" s="12">
        <v>283812.38</v>
      </c>
      <c r="U122" s="12">
        <v>643912.51</v>
      </c>
      <c r="V122" s="12">
        <v>235273.09</v>
      </c>
      <c r="W122" s="12">
        <v>212923.63000000003</v>
      </c>
      <c r="X122" s="12">
        <v>686792.17</v>
      </c>
      <c r="Y122" s="12">
        <v>279661.42</v>
      </c>
      <c r="Z122" s="12">
        <v>185499.88</v>
      </c>
      <c r="AA122" s="12">
        <v>875804.07</v>
      </c>
      <c r="AB122" s="12">
        <v>4774376.46</v>
      </c>
    </row>
    <row r="123" spans="1:28" x14ac:dyDescent="0.35">
      <c r="A123" s="2">
        <v>44316</v>
      </c>
      <c r="B123" t="s">
        <v>7</v>
      </c>
      <c r="C123" t="s">
        <v>8</v>
      </c>
      <c r="D123" t="s">
        <v>27</v>
      </c>
      <c r="E123">
        <v>1156</v>
      </c>
      <c r="F123" s="3">
        <v>13861.71</v>
      </c>
      <c r="G123" s="3">
        <v>4516.71</v>
      </c>
      <c r="H123" s="3">
        <f t="shared" si="3"/>
        <v>9345</v>
      </c>
      <c r="I123" s="22">
        <f t="shared" si="2"/>
        <v>0.67415924875069533</v>
      </c>
    </row>
    <row r="124" spans="1:28" x14ac:dyDescent="0.35">
      <c r="A124" s="2">
        <v>44316</v>
      </c>
      <c r="B124" t="s">
        <v>10</v>
      </c>
      <c r="C124" t="s">
        <v>11</v>
      </c>
      <c r="D124" t="s">
        <v>27</v>
      </c>
      <c r="E124">
        <v>428</v>
      </c>
      <c r="F124" s="3">
        <v>5990.75</v>
      </c>
      <c r="G124" s="3">
        <v>3255.41</v>
      </c>
      <c r="H124" s="3">
        <f t="shared" si="3"/>
        <v>2735.34</v>
      </c>
      <c r="I124" s="22">
        <f t="shared" si="2"/>
        <v>0.45659391561991408</v>
      </c>
    </row>
    <row r="125" spans="1:28" x14ac:dyDescent="0.35">
      <c r="A125" s="2">
        <v>44316</v>
      </c>
      <c r="B125" t="s">
        <v>22</v>
      </c>
      <c r="C125" t="s">
        <v>23</v>
      </c>
      <c r="D125" t="s">
        <v>21</v>
      </c>
      <c r="E125">
        <v>412</v>
      </c>
      <c r="F125" s="3">
        <v>5756.41</v>
      </c>
      <c r="G125" s="3">
        <v>2484.5</v>
      </c>
      <c r="H125" s="3">
        <f t="shared" si="3"/>
        <v>3271.91</v>
      </c>
      <c r="I125" s="22">
        <f t="shared" si="2"/>
        <v>0.56839419012891712</v>
      </c>
    </row>
    <row r="126" spans="1:28" x14ac:dyDescent="0.35">
      <c r="A126" s="2">
        <v>44316</v>
      </c>
      <c r="B126" t="s">
        <v>38</v>
      </c>
      <c r="C126" t="s">
        <v>15</v>
      </c>
      <c r="D126" t="s">
        <v>12</v>
      </c>
      <c r="E126">
        <v>787</v>
      </c>
      <c r="F126" s="3">
        <v>18882.27</v>
      </c>
      <c r="G126" s="3">
        <v>4618.05</v>
      </c>
      <c r="H126" s="3">
        <f t="shared" si="3"/>
        <v>14264.220000000001</v>
      </c>
      <c r="I126" s="22">
        <f t="shared" si="2"/>
        <v>0.75542929954925975</v>
      </c>
    </row>
    <row r="127" spans="1:28" x14ac:dyDescent="0.35">
      <c r="A127" s="2">
        <v>44316</v>
      </c>
      <c r="B127" t="s">
        <v>24</v>
      </c>
      <c r="C127" t="s">
        <v>23</v>
      </c>
      <c r="D127" t="s">
        <v>36</v>
      </c>
      <c r="E127">
        <v>248</v>
      </c>
      <c r="F127" s="3">
        <v>10405.24</v>
      </c>
      <c r="G127" s="3">
        <v>3754.44</v>
      </c>
      <c r="H127" s="3">
        <f t="shared" si="3"/>
        <v>6650.7999999999993</v>
      </c>
      <c r="I127" s="22">
        <f t="shared" si="2"/>
        <v>0.63917795264693555</v>
      </c>
      <c r="O127" s="9" t="s">
        <v>57</v>
      </c>
      <c r="P127" s="9" t="s">
        <v>55</v>
      </c>
    </row>
    <row r="128" spans="1:28" x14ac:dyDescent="0.35">
      <c r="A128" s="2">
        <v>44316</v>
      </c>
      <c r="B128" t="s">
        <v>22</v>
      </c>
      <c r="C128" t="s">
        <v>23</v>
      </c>
      <c r="D128" t="s">
        <v>36</v>
      </c>
      <c r="E128">
        <v>155</v>
      </c>
      <c r="F128" s="3">
        <v>6505.89</v>
      </c>
      <c r="G128" s="3">
        <v>3846.59</v>
      </c>
      <c r="H128" s="3">
        <f t="shared" si="3"/>
        <v>2659.3</v>
      </c>
      <c r="I128" s="22">
        <f t="shared" si="2"/>
        <v>0.40875268410624832</v>
      </c>
      <c r="O128" s="9" t="s">
        <v>46</v>
      </c>
      <c r="P128" s="2">
        <v>44227</v>
      </c>
      <c r="Q128" s="2">
        <v>44255</v>
      </c>
      <c r="R128" s="2">
        <v>44286</v>
      </c>
      <c r="S128" s="2">
        <v>44316</v>
      </c>
      <c r="T128" s="2">
        <v>44347</v>
      </c>
      <c r="U128" s="2">
        <v>44377</v>
      </c>
      <c r="V128" s="2">
        <v>44408</v>
      </c>
      <c r="W128" s="2">
        <v>44439</v>
      </c>
      <c r="X128" s="2">
        <v>44469</v>
      </c>
      <c r="Y128" s="2">
        <v>44500</v>
      </c>
      <c r="Z128" s="2">
        <v>44530</v>
      </c>
      <c r="AA128" s="2">
        <v>44561</v>
      </c>
      <c r="AB128" s="2" t="s">
        <v>44</v>
      </c>
    </row>
    <row r="129" spans="1:28" x14ac:dyDescent="0.35">
      <c r="A129" s="2">
        <v>44316</v>
      </c>
      <c r="B129" t="s">
        <v>24</v>
      </c>
      <c r="C129" t="s">
        <v>23</v>
      </c>
      <c r="D129" t="s">
        <v>9</v>
      </c>
      <c r="E129">
        <v>861</v>
      </c>
      <c r="F129" s="3">
        <v>18074.18</v>
      </c>
      <c r="G129" s="3">
        <v>4022.85</v>
      </c>
      <c r="H129" s="3">
        <f t="shared" si="3"/>
        <v>14051.33</v>
      </c>
      <c r="I129" s="22">
        <f t="shared" si="2"/>
        <v>0.77742558721889454</v>
      </c>
      <c r="O129" s="4" t="s">
        <v>10</v>
      </c>
      <c r="P129" s="12"/>
      <c r="Q129" s="12"/>
      <c r="R129" s="12">
        <v>30088.32</v>
      </c>
      <c r="S129" s="12">
        <v>2735.34</v>
      </c>
      <c r="T129" s="12">
        <v>17299.54</v>
      </c>
      <c r="U129" s="12"/>
      <c r="V129" s="12">
        <v>12320.91</v>
      </c>
      <c r="W129" s="12">
        <v>30218.949999999997</v>
      </c>
      <c r="X129" s="12">
        <v>32531.25</v>
      </c>
      <c r="Y129" s="12">
        <v>16713.77</v>
      </c>
      <c r="Z129" s="12">
        <v>14215.2</v>
      </c>
      <c r="AA129" s="12">
        <v>61730.080000000002</v>
      </c>
      <c r="AB129" s="12">
        <v>217853.36</v>
      </c>
    </row>
    <row r="130" spans="1:28" x14ac:dyDescent="0.35">
      <c r="A130" s="2">
        <v>44316</v>
      </c>
      <c r="B130" t="s">
        <v>37</v>
      </c>
      <c r="C130" t="s">
        <v>8</v>
      </c>
      <c r="D130" t="s">
        <v>16</v>
      </c>
      <c r="E130">
        <v>244</v>
      </c>
      <c r="F130" s="3">
        <v>7296.11</v>
      </c>
      <c r="G130" s="3">
        <v>3813</v>
      </c>
      <c r="H130" s="3">
        <f t="shared" si="3"/>
        <v>3483.1099999999997</v>
      </c>
      <c r="I130" s="22">
        <f t="shared" si="2"/>
        <v>0.47739274764223671</v>
      </c>
      <c r="O130" s="4" t="s">
        <v>28</v>
      </c>
      <c r="P130" s="12">
        <v>10033.560000000001</v>
      </c>
      <c r="Q130" s="12"/>
      <c r="R130" s="12">
        <v>18101.129999999997</v>
      </c>
      <c r="S130" s="12"/>
      <c r="T130" s="12"/>
      <c r="U130" s="12">
        <v>26711.480000000003</v>
      </c>
      <c r="V130" s="12">
        <v>21415.249999999996</v>
      </c>
      <c r="W130" s="12">
        <v>7659.13</v>
      </c>
      <c r="X130" s="12">
        <v>13149.900000000001</v>
      </c>
      <c r="Y130" s="12"/>
      <c r="Z130" s="12"/>
      <c r="AA130" s="12">
        <v>14948.51</v>
      </c>
      <c r="AB130" s="12">
        <v>112018.96</v>
      </c>
    </row>
    <row r="131" spans="1:28" x14ac:dyDescent="0.35">
      <c r="A131" s="2">
        <v>44316</v>
      </c>
      <c r="B131" t="s">
        <v>31</v>
      </c>
      <c r="C131" t="s">
        <v>11</v>
      </c>
      <c r="D131" t="s">
        <v>27</v>
      </c>
      <c r="E131">
        <v>500</v>
      </c>
      <c r="F131" s="3">
        <v>6995.36</v>
      </c>
      <c r="G131" s="3">
        <v>2179.62</v>
      </c>
      <c r="H131" s="3">
        <f t="shared" si="3"/>
        <v>4815.74</v>
      </c>
      <c r="I131" s="22">
        <f t="shared" ref="I131:I194" si="4">(H131/F131)</f>
        <v>0.68841918071407338</v>
      </c>
      <c r="O131" s="4" t="s">
        <v>38</v>
      </c>
      <c r="P131" s="12">
        <v>14660.189999999999</v>
      </c>
      <c r="Q131" s="12"/>
      <c r="R131" s="12">
        <v>5155.84</v>
      </c>
      <c r="S131" s="12">
        <v>14264.220000000001</v>
      </c>
      <c r="T131" s="12"/>
      <c r="U131" s="12">
        <v>3852.4500000000007</v>
      </c>
      <c r="V131" s="12"/>
      <c r="W131" s="12"/>
      <c r="X131" s="12">
        <v>12709.22</v>
      </c>
      <c r="Y131" s="12">
        <v>14130.210000000001</v>
      </c>
      <c r="Z131" s="12"/>
      <c r="AA131" s="12">
        <v>22739.800000000003</v>
      </c>
      <c r="AB131" s="12">
        <v>87511.93</v>
      </c>
    </row>
    <row r="132" spans="1:28" x14ac:dyDescent="0.35">
      <c r="A132" s="2">
        <v>44316</v>
      </c>
      <c r="B132" t="s">
        <v>18</v>
      </c>
      <c r="C132" t="s">
        <v>8</v>
      </c>
      <c r="D132" t="s">
        <v>19</v>
      </c>
      <c r="E132">
        <v>904</v>
      </c>
      <c r="F132" s="3">
        <v>18079.72</v>
      </c>
      <c r="G132" s="3">
        <v>4889.29</v>
      </c>
      <c r="H132" s="3">
        <f t="shared" si="3"/>
        <v>13190.43</v>
      </c>
      <c r="I132" s="22">
        <f t="shared" si="4"/>
        <v>0.72957048007380643</v>
      </c>
      <c r="O132" s="4" t="s">
        <v>20</v>
      </c>
      <c r="P132" s="12">
        <v>10858.500000000002</v>
      </c>
      <c r="Q132" s="12">
        <v>7176.41</v>
      </c>
      <c r="R132" s="12">
        <v>42502.350000000006</v>
      </c>
      <c r="S132" s="12"/>
      <c r="T132" s="12">
        <v>9605.380000000001</v>
      </c>
      <c r="U132" s="12">
        <v>35570.31</v>
      </c>
      <c r="V132" s="12"/>
      <c r="W132" s="12"/>
      <c r="X132" s="12">
        <v>29324.340000000004</v>
      </c>
      <c r="Y132" s="12">
        <v>17418.95</v>
      </c>
      <c r="Z132" s="12"/>
      <c r="AA132" s="12">
        <v>47984.759999999995</v>
      </c>
      <c r="AB132" s="12">
        <v>200441</v>
      </c>
    </row>
    <row r="133" spans="1:28" x14ac:dyDescent="0.35">
      <c r="A133" s="2">
        <v>44316</v>
      </c>
      <c r="B133" t="s">
        <v>34</v>
      </c>
      <c r="C133" t="s">
        <v>11</v>
      </c>
      <c r="D133" t="s">
        <v>36</v>
      </c>
      <c r="E133">
        <v>282</v>
      </c>
      <c r="F133" s="3">
        <v>18309.84</v>
      </c>
      <c r="G133" s="3">
        <v>1059.27</v>
      </c>
      <c r="H133" s="3">
        <f t="shared" si="3"/>
        <v>17250.57</v>
      </c>
      <c r="I133" s="22">
        <f t="shared" si="4"/>
        <v>0.94214750101584721</v>
      </c>
      <c r="O133" s="4" t="s">
        <v>35</v>
      </c>
      <c r="P133" s="12">
        <v>15954.02</v>
      </c>
      <c r="Q133" s="12"/>
      <c r="R133" s="12">
        <v>60616.45</v>
      </c>
      <c r="S133" s="12"/>
      <c r="T133" s="12"/>
      <c r="U133" s="12">
        <v>28621.73</v>
      </c>
      <c r="V133" s="12">
        <v>30760.46</v>
      </c>
      <c r="W133" s="12">
        <v>2333.4300000000003</v>
      </c>
      <c r="X133" s="12">
        <v>54208.72</v>
      </c>
      <c r="Y133" s="12">
        <v>12143.3</v>
      </c>
      <c r="Z133" s="12"/>
      <c r="AA133" s="12">
        <v>22399.789999999997</v>
      </c>
      <c r="AB133" s="12">
        <v>227037.9</v>
      </c>
    </row>
    <row r="134" spans="1:28" x14ac:dyDescent="0.35">
      <c r="A134" s="2">
        <v>44316</v>
      </c>
      <c r="B134" t="s">
        <v>24</v>
      </c>
      <c r="C134" t="s">
        <v>23</v>
      </c>
      <c r="D134" t="s">
        <v>19</v>
      </c>
      <c r="E134">
        <v>906</v>
      </c>
      <c r="F134" s="3">
        <v>16299.9</v>
      </c>
      <c r="G134" s="3">
        <v>2043.9</v>
      </c>
      <c r="H134" s="3">
        <f t="shared" ref="H134:H197" si="5">(F134-G134)</f>
        <v>14256</v>
      </c>
      <c r="I134" s="22">
        <f t="shared" si="4"/>
        <v>0.87460659267848273</v>
      </c>
      <c r="O134" s="4" t="s">
        <v>30</v>
      </c>
      <c r="P134" s="12"/>
      <c r="Q134" s="12"/>
      <c r="R134" s="12">
        <v>28078.71</v>
      </c>
      <c r="S134" s="12"/>
      <c r="T134" s="12">
        <v>2760.7400000000002</v>
      </c>
      <c r="U134" s="12">
        <v>18536.2</v>
      </c>
      <c r="V134" s="12">
        <v>16014.51</v>
      </c>
      <c r="W134" s="12">
        <v>11916.460000000001</v>
      </c>
      <c r="X134" s="12">
        <v>35849.980000000003</v>
      </c>
      <c r="Y134" s="12"/>
      <c r="Z134" s="12">
        <v>13896.329999999998</v>
      </c>
      <c r="AA134" s="12">
        <v>6949.9400000000005</v>
      </c>
      <c r="AB134" s="12">
        <v>134002.87</v>
      </c>
    </row>
    <row r="135" spans="1:28" x14ac:dyDescent="0.35">
      <c r="A135" s="2">
        <v>44316</v>
      </c>
      <c r="B135" t="s">
        <v>24</v>
      </c>
      <c r="C135" t="s">
        <v>23</v>
      </c>
      <c r="D135" t="s">
        <v>16</v>
      </c>
      <c r="E135">
        <v>467</v>
      </c>
      <c r="F135" s="3">
        <v>13999.75</v>
      </c>
      <c r="G135" s="3">
        <v>4425.93</v>
      </c>
      <c r="H135" s="3">
        <f t="shared" si="5"/>
        <v>9573.82</v>
      </c>
      <c r="I135" s="22">
        <f t="shared" si="4"/>
        <v>0.68385649743745425</v>
      </c>
      <c r="O135" s="4" t="s">
        <v>13</v>
      </c>
      <c r="P135" s="12"/>
      <c r="Q135" s="12"/>
      <c r="R135" s="12">
        <v>15908.81</v>
      </c>
      <c r="S135" s="12"/>
      <c r="T135" s="12"/>
      <c r="U135" s="12">
        <v>23170.12</v>
      </c>
      <c r="V135" s="12"/>
      <c r="W135" s="12"/>
      <c r="X135" s="12">
        <v>16441.060000000001</v>
      </c>
      <c r="Y135" s="12"/>
      <c r="Z135" s="12"/>
      <c r="AA135" s="12">
        <v>25270.260000000002</v>
      </c>
      <c r="AB135" s="12">
        <v>80790.25</v>
      </c>
    </row>
    <row r="136" spans="1:28" x14ac:dyDescent="0.35">
      <c r="A136" s="2">
        <v>44316</v>
      </c>
      <c r="B136" t="s">
        <v>18</v>
      </c>
      <c r="C136" t="s">
        <v>8</v>
      </c>
      <c r="D136" s="4" t="s">
        <v>32</v>
      </c>
      <c r="E136">
        <v>103</v>
      </c>
      <c r="F136" s="3">
        <v>5318.35</v>
      </c>
      <c r="G136" s="3">
        <v>1562.13</v>
      </c>
      <c r="H136" s="3">
        <f t="shared" si="5"/>
        <v>3756.2200000000003</v>
      </c>
      <c r="I136" s="22">
        <f t="shared" si="4"/>
        <v>0.70627544257147423</v>
      </c>
      <c r="O136" s="4" t="s">
        <v>34</v>
      </c>
      <c r="P136" s="12">
        <v>11661.04</v>
      </c>
      <c r="Q136" s="12">
        <v>14003.669999999998</v>
      </c>
      <c r="R136" s="12">
        <v>3360.5899999999992</v>
      </c>
      <c r="S136" s="12">
        <v>17250.57</v>
      </c>
      <c r="T136" s="12">
        <v>17591.099999999999</v>
      </c>
      <c r="U136" s="12">
        <v>32520.329999999998</v>
      </c>
      <c r="V136" s="12"/>
      <c r="W136" s="12">
        <v>17721.940000000002</v>
      </c>
      <c r="X136" s="12">
        <v>23840.27</v>
      </c>
      <c r="Y136" s="12">
        <v>13406.5</v>
      </c>
      <c r="Z136" s="12">
        <v>28778.49</v>
      </c>
      <c r="AA136" s="12">
        <v>18402.169999999998</v>
      </c>
      <c r="AB136" s="12">
        <v>198536.66999999998</v>
      </c>
    </row>
    <row r="137" spans="1:28" x14ac:dyDescent="0.35">
      <c r="A137" s="2">
        <v>44316</v>
      </c>
      <c r="B137" t="s">
        <v>33</v>
      </c>
      <c r="C137" t="s">
        <v>8</v>
      </c>
      <c r="D137" t="s">
        <v>9</v>
      </c>
      <c r="E137">
        <v>609</v>
      </c>
      <c r="F137" s="3">
        <v>12770.27</v>
      </c>
      <c r="G137" s="3">
        <v>4568</v>
      </c>
      <c r="H137" s="3">
        <f t="shared" si="5"/>
        <v>8202.27</v>
      </c>
      <c r="I137" s="22">
        <f t="shared" si="4"/>
        <v>0.64229417232368624</v>
      </c>
      <c r="O137" s="4" t="s">
        <v>25</v>
      </c>
      <c r="P137" s="12">
        <v>23652.21</v>
      </c>
      <c r="Q137" s="12">
        <v>17165.68</v>
      </c>
      <c r="R137" s="12">
        <v>64142.69</v>
      </c>
      <c r="S137" s="12">
        <v>7357.3300000000008</v>
      </c>
      <c r="T137" s="12">
        <v>31310.809999999998</v>
      </c>
      <c r="U137" s="12">
        <v>79108.11</v>
      </c>
      <c r="V137" s="12">
        <v>6751.74</v>
      </c>
      <c r="W137" s="12"/>
      <c r="X137" s="12">
        <v>34640.660000000003</v>
      </c>
      <c r="Y137" s="12">
        <v>12542.36</v>
      </c>
      <c r="Z137" s="12">
        <v>15196.25</v>
      </c>
      <c r="AA137" s="12">
        <v>46340.42</v>
      </c>
      <c r="AB137" s="12">
        <v>338208.25999999995</v>
      </c>
    </row>
    <row r="138" spans="1:28" x14ac:dyDescent="0.35">
      <c r="A138" s="2">
        <v>44316</v>
      </c>
      <c r="B138" t="s">
        <v>24</v>
      </c>
      <c r="C138" t="s">
        <v>23</v>
      </c>
      <c r="D138" t="s">
        <v>12</v>
      </c>
      <c r="E138">
        <v>367</v>
      </c>
      <c r="F138" s="3">
        <v>8796.4699999999993</v>
      </c>
      <c r="G138" s="3">
        <v>4763.18</v>
      </c>
      <c r="H138" s="3">
        <f t="shared" si="5"/>
        <v>4033.2899999999991</v>
      </c>
      <c r="I138" s="22">
        <f t="shared" si="4"/>
        <v>0.4585123350616781</v>
      </c>
      <c r="O138" s="4" t="s">
        <v>37</v>
      </c>
      <c r="P138" s="12"/>
      <c r="Q138" s="12">
        <v>11617.43</v>
      </c>
      <c r="R138" s="12">
        <v>13188.79</v>
      </c>
      <c r="S138" s="12">
        <v>6868.94</v>
      </c>
      <c r="T138" s="12">
        <v>21160.2</v>
      </c>
      <c r="U138" s="12">
        <v>56208.160000000003</v>
      </c>
      <c r="V138" s="12">
        <v>9057.9</v>
      </c>
      <c r="W138" s="12"/>
      <c r="X138" s="12">
        <v>30964.899999999998</v>
      </c>
      <c r="Y138" s="12">
        <v>11972.68</v>
      </c>
      <c r="Z138" s="12"/>
      <c r="AA138" s="12">
        <v>42567.93</v>
      </c>
      <c r="AB138" s="12">
        <v>203606.93</v>
      </c>
    </row>
    <row r="139" spans="1:28" x14ac:dyDescent="0.35">
      <c r="A139" s="2">
        <v>44316</v>
      </c>
      <c r="B139" t="s">
        <v>7</v>
      </c>
      <c r="C139" t="s">
        <v>8</v>
      </c>
      <c r="D139" t="s">
        <v>21</v>
      </c>
      <c r="E139">
        <v>1063</v>
      </c>
      <c r="F139" s="3">
        <v>16999.7</v>
      </c>
      <c r="G139" s="3">
        <v>2170.09</v>
      </c>
      <c r="H139" s="3">
        <f t="shared" si="5"/>
        <v>14829.61</v>
      </c>
      <c r="I139" s="22">
        <f t="shared" si="4"/>
        <v>0.87234539433048819</v>
      </c>
      <c r="O139" s="4" t="s">
        <v>18</v>
      </c>
      <c r="P139" s="12">
        <v>32666.489999999998</v>
      </c>
      <c r="Q139" s="12">
        <v>18265.479999999996</v>
      </c>
      <c r="R139" s="12">
        <v>45864.14</v>
      </c>
      <c r="S139" s="12">
        <v>31965.5</v>
      </c>
      <c r="T139" s="12">
        <v>33221.75</v>
      </c>
      <c r="U139" s="12">
        <v>68736.710000000006</v>
      </c>
      <c r="V139" s="12">
        <v>23680.149999999998</v>
      </c>
      <c r="W139" s="12">
        <v>18995.77</v>
      </c>
      <c r="X139" s="12">
        <v>36501.509999999995</v>
      </c>
      <c r="Y139" s="12">
        <v>2755.3199999999997</v>
      </c>
      <c r="Z139" s="12">
        <v>481.28999999999996</v>
      </c>
      <c r="AA139" s="12">
        <v>68533.52</v>
      </c>
      <c r="AB139" s="12">
        <v>381667.63</v>
      </c>
    </row>
    <row r="140" spans="1:28" x14ac:dyDescent="0.35">
      <c r="A140" s="2">
        <v>44316</v>
      </c>
      <c r="B140" t="s">
        <v>24</v>
      </c>
      <c r="C140" t="s">
        <v>23</v>
      </c>
      <c r="D140" t="s">
        <v>27</v>
      </c>
      <c r="E140">
        <v>1970</v>
      </c>
      <c r="F140" s="3">
        <v>17726.38</v>
      </c>
      <c r="G140" s="3">
        <v>1236.3499999999999</v>
      </c>
      <c r="H140" s="3">
        <f t="shared" si="5"/>
        <v>16490.030000000002</v>
      </c>
      <c r="I140" s="22">
        <f t="shared" si="4"/>
        <v>0.93025366713339108</v>
      </c>
      <c r="O140" s="4" t="s">
        <v>7</v>
      </c>
      <c r="P140" s="12">
        <v>48905.040000000008</v>
      </c>
      <c r="Q140" s="12">
        <v>16729.93</v>
      </c>
      <c r="R140" s="12">
        <v>86027.539999999979</v>
      </c>
      <c r="S140" s="12">
        <v>31125.82</v>
      </c>
      <c r="T140" s="12">
        <v>28128.809999999998</v>
      </c>
      <c r="U140" s="12">
        <v>38451.279999999999</v>
      </c>
      <c r="V140" s="12">
        <v>10942.52</v>
      </c>
      <c r="W140" s="12"/>
      <c r="X140" s="12">
        <v>88059.979999999981</v>
      </c>
      <c r="Y140" s="12">
        <v>49063.56</v>
      </c>
      <c r="Z140" s="12">
        <v>16206.56</v>
      </c>
      <c r="AA140" s="12">
        <v>99519.97</v>
      </c>
      <c r="AB140" s="12">
        <v>513161.00999999989</v>
      </c>
    </row>
    <row r="141" spans="1:28" x14ac:dyDescent="0.35">
      <c r="A141" s="2">
        <v>44316</v>
      </c>
      <c r="B141" t="s">
        <v>18</v>
      </c>
      <c r="C141" t="s">
        <v>8</v>
      </c>
      <c r="D141" t="s">
        <v>12</v>
      </c>
      <c r="E141">
        <v>766</v>
      </c>
      <c r="F141" s="3">
        <v>18362.09</v>
      </c>
      <c r="G141" s="3">
        <v>3343.24</v>
      </c>
      <c r="H141" s="3">
        <f t="shared" si="5"/>
        <v>15018.85</v>
      </c>
      <c r="I141" s="22">
        <f t="shared" si="4"/>
        <v>0.81792704425258778</v>
      </c>
      <c r="O141" s="4" t="s">
        <v>22</v>
      </c>
      <c r="P141" s="12">
        <v>32249.229999999996</v>
      </c>
      <c r="Q141" s="12">
        <v>28585.34</v>
      </c>
      <c r="R141" s="12">
        <v>51503.08</v>
      </c>
      <c r="S141" s="12">
        <v>5931.21</v>
      </c>
      <c r="T141" s="12">
        <v>28567.38</v>
      </c>
      <c r="U141" s="12">
        <v>60688.959999999999</v>
      </c>
      <c r="V141" s="12">
        <v>9751.3100000000013</v>
      </c>
      <c r="W141" s="12">
        <v>26072.91</v>
      </c>
      <c r="X141" s="12">
        <v>64880.23</v>
      </c>
      <c r="Y141" s="12">
        <v>60191.270000000004</v>
      </c>
      <c r="Z141" s="12">
        <v>12203.09</v>
      </c>
      <c r="AA141" s="12">
        <v>96811.88</v>
      </c>
      <c r="AB141" s="12">
        <v>477435.89</v>
      </c>
    </row>
    <row r="142" spans="1:28" x14ac:dyDescent="0.35">
      <c r="A142" s="2">
        <v>44316</v>
      </c>
      <c r="B142" t="s">
        <v>25</v>
      </c>
      <c r="C142" t="s">
        <v>8</v>
      </c>
      <c r="D142" t="s">
        <v>26</v>
      </c>
      <c r="E142">
        <v>265</v>
      </c>
      <c r="F142" s="3">
        <v>9268.36</v>
      </c>
      <c r="G142" s="3">
        <v>1911.03</v>
      </c>
      <c r="H142" s="3">
        <f t="shared" si="5"/>
        <v>7357.3300000000008</v>
      </c>
      <c r="I142" s="22">
        <f t="shared" si="4"/>
        <v>0.7938114186328542</v>
      </c>
      <c r="O142" s="4" t="s">
        <v>14</v>
      </c>
      <c r="P142" s="12">
        <v>15207.96</v>
      </c>
      <c r="Q142" s="12"/>
      <c r="R142" s="12">
        <v>35490.53</v>
      </c>
      <c r="S142" s="12"/>
      <c r="T142" s="12">
        <v>7321.2999999999993</v>
      </c>
      <c r="U142" s="12"/>
      <c r="V142" s="12"/>
      <c r="W142" s="12"/>
      <c r="X142" s="12">
        <v>40724.479999999996</v>
      </c>
      <c r="Y142" s="12">
        <v>2750.5800000000004</v>
      </c>
      <c r="Z142" s="12">
        <v>16179.95</v>
      </c>
      <c r="AA142" s="12">
        <v>27986.04</v>
      </c>
      <c r="AB142" s="12">
        <v>145660.84</v>
      </c>
    </row>
    <row r="143" spans="1:28" x14ac:dyDescent="0.35">
      <c r="A143" s="2">
        <v>44316</v>
      </c>
      <c r="B143" t="s">
        <v>7</v>
      </c>
      <c r="C143" t="s">
        <v>8</v>
      </c>
      <c r="D143" t="s">
        <v>16</v>
      </c>
      <c r="E143">
        <v>343</v>
      </c>
      <c r="F143" s="3">
        <v>10283.42</v>
      </c>
      <c r="G143" s="3">
        <v>3332.21</v>
      </c>
      <c r="H143" s="3">
        <f t="shared" si="5"/>
        <v>6951.21</v>
      </c>
      <c r="I143" s="22">
        <f t="shared" si="4"/>
        <v>0.67596286060474042</v>
      </c>
      <c r="O143" s="4" t="s">
        <v>31</v>
      </c>
      <c r="P143" s="12">
        <v>6818.7800000000007</v>
      </c>
      <c r="Q143" s="12">
        <v>15986.82</v>
      </c>
      <c r="R143" s="12">
        <v>34587.08</v>
      </c>
      <c r="S143" s="12">
        <v>4815.74</v>
      </c>
      <c r="T143" s="12">
        <v>10008.950000000001</v>
      </c>
      <c r="U143" s="12">
        <v>18675.940000000002</v>
      </c>
      <c r="V143" s="12">
        <v>25309.5</v>
      </c>
      <c r="W143" s="12">
        <v>5484.27</v>
      </c>
      <c r="X143" s="12">
        <v>12751.68</v>
      </c>
      <c r="Y143" s="12">
        <v>10458.900000000001</v>
      </c>
      <c r="Z143" s="12">
        <v>10613.54</v>
      </c>
      <c r="AA143" s="12">
        <v>50715.520000000004</v>
      </c>
      <c r="AB143" s="12">
        <v>206226.72000000003</v>
      </c>
    </row>
    <row r="144" spans="1:28" x14ac:dyDescent="0.35">
      <c r="A144" s="2">
        <v>44316</v>
      </c>
      <c r="B144" t="s">
        <v>24</v>
      </c>
      <c r="C144" t="s">
        <v>23</v>
      </c>
      <c r="D144" t="s">
        <v>19</v>
      </c>
      <c r="E144">
        <v>813</v>
      </c>
      <c r="F144" s="3">
        <v>14633.82</v>
      </c>
      <c r="G144" s="3">
        <v>4383.4399999999996</v>
      </c>
      <c r="H144" s="3">
        <f t="shared" si="5"/>
        <v>10250.380000000001</v>
      </c>
      <c r="I144" s="22">
        <f t="shared" si="4"/>
        <v>0.70045825355238767</v>
      </c>
      <c r="O144" s="4" t="s">
        <v>33</v>
      </c>
      <c r="P144" s="12"/>
      <c r="Q144" s="12">
        <v>43028.44</v>
      </c>
      <c r="R144" s="12">
        <v>67467.66</v>
      </c>
      <c r="S144" s="12">
        <v>8202.27</v>
      </c>
      <c r="T144" s="12">
        <v>44447.58</v>
      </c>
      <c r="U144" s="12">
        <v>97107.48</v>
      </c>
      <c r="V144" s="12">
        <v>21441.77</v>
      </c>
      <c r="W144" s="12">
        <v>16595.669999999998</v>
      </c>
      <c r="X144" s="12">
        <v>68646.61</v>
      </c>
      <c r="Y144" s="12"/>
      <c r="Z144" s="12">
        <v>17446.719999999998</v>
      </c>
      <c r="AA144" s="12">
        <v>56462</v>
      </c>
      <c r="AB144" s="12">
        <v>440846.19999999995</v>
      </c>
    </row>
    <row r="145" spans="1:28" x14ac:dyDescent="0.35">
      <c r="A145" s="2">
        <v>44347</v>
      </c>
      <c r="B145" t="s">
        <v>7</v>
      </c>
      <c r="C145" t="s">
        <v>8</v>
      </c>
      <c r="D145" s="4" t="s">
        <v>17</v>
      </c>
      <c r="E145">
        <v>549</v>
      </c>
      <c r="F145" s="3">
        <v>16447.84</v>
      </c>
      <c r="G145" s="3">
        <v>1580.02</v>
      </c>
      <c r="H145" s="3">
        <f t="shared" si="5"/>
        <v>14867.82</v>
      </c>
      <c r="I145" s="22">
        <f t="shared" si="4"/>
        <v>0.9039375383029018</v>
      </c>
      <c r="O145" s="4" t="s">
        <v>24</v>
      </c>
      <c r="P145" s="12">
        <v>80763.889999999985</v>
      </c>
      <c r="Q145" s="12">
        <v>30923.719999999998</v>
      </c>
      <c r="R145" s="12">
        <v>46630.729999999996</v>
      </c>
      <c r="S145" s="12">
        <v>84552.1</v>
      </c>
      <c r="T145" s="12">
        <v>32388.839999999997</v>
      </c>
      <c r="U145" s="12">
        <v>55953.249999999993</v>
      </c>
      <c r="V145" s="12">
        <v>47827.07</v>
      </c>
      <c r="W145" s="12">
        <v>75925.100000000006</v>
      </c>
      <c r="X145" s="12">
        <v>91567.38</v>
      </c>
      <c r="Y145" s="12">
        <v>56114.020000000004</v>
      </c>
      <c r="Z145" s="12">
        <v>40282.46</v>
      </c>
      <c r="AA145" s="12">
        <v>166441.48000000001</v>
      </c>
      <c r="AB145" s="12">
        <v>809370.03999999992</v>
      </c>
    </row>
    <row r="146" spans="1:28" x14ac:dyDescent="0.35">
      <c r="A146" s="2">
        <v>44347</v>
      </c>
      <c r="B146" t="s">
        <v>22</v>
      </c>
      <c r="C146" t="s">
        <v>23</v>
      </c>
      <c r="D146" t="s">
        <v>21</v>
      </c>
      <c r="E146">
        <v>740</v>
      </c>
      <c r="F146" s="3">
        <v>10354.370000000001</v>
      </c>
      <c r="G146" s="3">
        <v>1107.47</v>
      </c>
      <c r="H146" s="3">
        <f t="shared" si="5"/>
        <v>9246.9000000000015</v>
      </c>
      <c r="I146" s="22">
        <f t="shared" si="4"/>
        <v>0.89304322715916085</v>
      </c>
      <c r="O146" s="4" t="s">
        <v>44</v>
      </c>
      <c r="P146" s="12">
        <v>303430.91000000003</v>
      </c>
      <c r="Q146" s="12">
        <v>203482.91999999998</v>
      </c>
      <c r="R146" s="12">
        <v>648714.43999999994</v>
      </c>
      <c r="S146" s="12">
        <v>215069.04000000004</v>
      </c>
      <c r="T146" s="12">
        <v>283812.38</v>
      </c>
      <c r="U146" s="12">
        <v>643912.51</v>
      </c>
      <c r="V146" s="12">
        <v>235273.09</v>
      </c>
      <c r="W146" s="12">
        <v>212923.63000000003</v>
      </c>
      <c r="X146" s="12">
        <v>686792.16999999993</v>
      </c>
      <c r="Y146" s="12">
        <v>279661.42000000004</v>
      </c>
      <c r="Z146" s="12">
        <v>185499.87999999998</v>
      </c>
      <c r="AA146" s="12">
        <v>875804.07000000007</v>
      </c>
      <c r="AB146" s="12">
        <v>4774376.46</v>
      </c>
    </row>
    <row r="147" spans="1:28" x14ac:dyDescent="0.35">
      <c r="A147" s="2">
        <v>44347</v>
      </c>
      <c r="B147" t="s">
        <v>10</v>
      </c>
      <c r="C147" t="s">
        <v>11</v>
      </c>
      <c r="D147" t="s">
        <v>26</v>
      </c>
      <c r="E147">
        <v>251</v>
      </c>
      <c r="F147" s="3">
        <v>10033.44</v>
      </c>
      <c r="G147" s="3">
        <v>4475.1400000000003</v>
      </c>
      <c r="H147" s="3">
        <f t="shared" si="5"/>
        <v>5558.3</v>
      </c>
      <c r="I147" s="22">
        <f t="shared" si="4"/>
        <v>0.55397749924253292</v>
      </c>
    </row>
    <row r="148" spans="1:28" x14ac:dyDescent="0.35">
      <c r="A148" s="2">
        <v>44347</v>
      </c>
      <c r="B148" t="s">
        <v>18</v>
      </c>
      <c r="C148" t="s">
        <v>8</v>
      </c>
      <c r="D148" t="s">
        <v>12</v>
      </c>
      <c r="E148">
        <v>804</v>
      </c>
      <c r="F148" s="3">
        <v>19281.669999999998</v>
      </c>
      <c r="G148" s="3">
        <v>1602.54</v>
      </c>
      <c r="H148" s="3">
        <f t="shared" si="5"/>
        <v>17679.129999999997</v>
      </c>
      <c r="I148" s="22">
        <f t="shared" si="4"/>
        <v>0.91688790441906742</v>
      </c>
    </row>
    <row r="149" spans="1:28" x14ac:dyDescent="0.35">
      <c r="A149" s="2">
        <v>44347</v>
      </c>
      <c r="B149" t="s">
        <v>14</v>
      </c>
      <c r="C149" t="s">
        <v>15</v>
      </c>
      <c r="D149" t="s">
        <v>12</v>
      </c>
      <c r="E149">
        <v>418</v>
      </c>
      <c r="F149" s="3">
        <v>10028.15</v>
      </c>
      <c r="G149" s="3">
        <v>2706.85</v>
      </c>
      <c r="H149" s="3">
        <f t="shared" si="5"/>
        <v>7321.2999999999993</v>
      </c>
      <c r="I149" s="22">
        <f t="shared" si="4"/>
        <v>0.73007483932729367</v>
      </c>
    </row>
    <row r="150" spans="1:28" x14ac:dyDescent="0.35">
      <c r="A150" s="2">
        <v>44347</v>
      </c>
      <c r="B150" t="s">
        <v>37</v>
      </c>
      <c r="C150" t="s">
        <v>8</v>
      </c>
      <c r="D150" t="s">
        <v>21</v>
      </c>
      <c r="E150">
        <v>536</v>
      </c>
      <c r="F150" s="3">
        <v>8568.0300000000007</v>
      </c>
      <c r="G150" s="3">
        <v>1920.94</v>
      </c>
      <c r="H150" s="3">
        <f t="shared" si="5"/>
        <v>6647.09</v>
      </c>
      <c r="I150" s="22">
        <f t="shared" si="4"/>
        <v>0.77580143860373962</v>
      </c>
    </row>
    <row r="151" spans="1:28" x14ac:dyDescent="0.35">
      <c r="A151" s="2">
        <v>44347</v>
      </c>
      <c r="B151" t="s">
        <v>33</v>
      </c>
      <c r="C151" t="s">
        <v>8</v>
      </c>
      <c r="D151" t="s">
        <v>36</v>
      </c>
      <c r="E151">
        <v>255</v>
      </c>
      <c r="F151" s="3">
        <v>13243.43</v>
      </c>
      <c r="G151" s="3">
        <v>1400.23</v>
      </c>
      <c r="H151" s="3">
        <f t="shared" si="5"/>
        <v>11843.2</v>
      </c>
      <c r="I151" s="22">
        <f t="shared" si="4"/>
        <v>0.89426983794983628</v>
      </c>
      <c r="O151" s="9" t="s">
        <v>57</v>
      </c>
      <c r="P151" s="9" t="s">
        <v>55</v>
      </c>
    </row>
    <row r="152" spans="1:28" x14ac:dyDescent="0.35">
      <c r="A152" s="2">
        <v>44347</v>
      </c>
      <c r="B152" t="s">
        <v>33</v>
      </c>
      <c r="C152" t="s">
        <v>8</v>
      </c>
      <c r="D152" t="s">
        <v>21</v>
      </c>
      <c r="E152">
        <v>1237</v>
      </c>
      <c r="F152" s="3">
        <v>19778.46</v>
      </c>
      <c r="G152" s="3">
        <v>2116.64</v>
      </c>
      <c r="H152" s="3">
        <f t="shared" si="5"/>
        <v>17661.82</v>
      </c>
      <c r="I152" s="22">
        <f t="shared" si="4"/>
        <v>0.89298256790468011</v>
      </c>
      <c r="O152" s="9" t="s">
        <v>49</v>
      </c>
      <c r="P152" s="2">
        <v>44227</v>
      </c>
      <c r="Q152" s="2">
        <v>44255</v>
      </c>
      <c r="R152" s="2">
        <v>44286</v>
      </c>
      <c r="S152" s="2">
        <v>44316</v>
      </c>
      <c r="T152" s="2">
        <v>44347</v>
      </c>
      <c r="U152" s="2">
        <v>44377</v>
      </c>
      <c r="V152" s="2">
        <v>44408</v>
      </c>
      <c r="W152" s="2">
        <v>44439</v>
      </c>
      <c r="X152" s="2">
        <v>44469</v>
      </c>
      <c r="Y152" s="2">
        <v>44500</v>
      </c>
      <c r="Z152" s="2">
        <v>44530</v>
      </c>
      <c r="AA152" s="2">
        <v>44561</v>
      </c>
      <c r="AB152" s="2" t="s">
        <v>44</v>
      </c>
    </row>
    <row r="153" spans="1:28" x14ac:dyDescent="0.35">
      <c r="A153" s="2">
        <v>44347</v>
      </c>
      <c r="B153" t="s">
        <v>25</v>
      </c>
      <c r="C153" t="s">
        <v>8</v>
      </c>
      <c r="D153" s="4" t="s">
        <v>32</v>
      </c>
      <c r="E153">
        <v>268</v>
      </c>
      <c r="F153" s="3">
        <v>13930.06</v>
      </c>
      <c r="G153" s="3">
        <v>2659.93</v>
      </c>
      <c r="H153" s="3">
        <f t="shared" si="5"/>
        <v>11270.13</v>
      </c>
      <c r="I153" s="22">
        <f t="shared" si="4"/>
        <v>0.80905107372114693</v>
      </c>
      <c r="O153" s="4" t="s">
        <v>27</v>
      </c>
      <c r="P153" s="12">
        <v>34638.199999999997</v>
      </c>
      <c r="Q153" s="12">
        <v>27626.84</v>
      </c>
      <c r="R153" s="12">
        <v>54093.37</v>
      </c>
      <c r="S153" s="12">
        <v>42632.56</v>
      </c>
      <c r="T153" s="12">
        <v>27360.739999999998</v>
      </c>
      <c r="U153" s="12">
        <v>39646.559999999998</v>
      </c>
      <c r="V153" s="12">
        <v>23081.86</v>
      </c>
      <c r="W153" s="12">
        <v>13502.66</v>
      </c>
      <c r="X153" s="12">
        <v>74562.259999999995</v>
      </c>
      <c r="Y153" s="12">
        <v>64135.710000000006</v>
      </c>
      <c r="Z153" s="12">
        <v>6095.6599999999989</v>
      </c>
      <c r="AA153" s="12">
        <v>70948.310000000012</v>
      </c>
      <c r="AB153" s="12">
        <v>478324.73</v>
      </c>
    </row>
    <row r="154" spans="1:28" x14ac:dyDescent="0.35">
      <c r="A154" s="2">
        <v>44347</v>
      </c>
      <c r="B154" t="s">
        <v>18</v>
      </c>
      <c r="C154" t="s">
        <v>8</v>
      </c>
      <c r="D154" t="s">
        <v>36</v>
      </c>
      <c r="E154">
        <v>248</v>
      </c>
      <c r="F154" s="3">
        <v>12883.12</v>
      </c>
      <c r="G154" s="3">
        <v>1749.65</v>
      </c>
      <c r="H154" s="3">
        <f t="shared" si="5"/>
        <v>11133.470000000001</v>
      </c>
      <c r="I154" s="22">
        <f t="shared" si="4"/>
        <v>0.86419050664745811</v>
      </c>
      <c r="O154" s="4" t="s">
        <v>9</v>
      </c>
      <c r="P154" s="12">
        <v>53319.369999999995</v>
      </c>
      <c r="Q154" s="12">
        <v>23200.400000000001</v>
      </c>
      <c r="R154" s="12">
        <v>56077.290000000008</v>
      </c>
      <c r="S154" s="12">
        <v>22253.599999999999</v>
      </c>
      <c r="T154" s="12">
        <v>48973.979999999996</v>
      </c>
      <c r="U154" s="12">
        <v>49020.789999999994</v>
      </c>
      <c r="V154" s="12">
        <v>7836.5399999999991</v>
      </c>
      <c r="W154" s="12">
        <v>55130.829999999994</v>
      </c>
      <c r="X154" s="12">
        <v>71171.240000000005</v>
      </c>
      <c r="Y154" s="12">
        <v>12542.36</v>
      </c>
      <c r="Z154" s="12">
        <v>16726.86</v>
      </c>
      <c r="AA154" s="12">
        <v>135533.91999999998</v>
      </c>
      <c r="AB154" s="12">
        <v>551787.17999999993</v>
      </c>
    </row>
    <row r="155" spans="1:28" x14ac:dyDescent="0.35">
      <c r="A155" s="2">
        <v>44347</v>
      </c>
      <c r="B155" t="s">
        <v>24</v>
      </c>
      <c r="C155" t="s">
        <v>23</v>
      </c>
      <c r="D155" t="s">
        <v>9</v>
      </c>
      <c r="E155">
        <v>794</v>
      </c>
      <c r="F155" s="3">
        <v>16671.78</v>
      </c>
      <c r="G155" s="3">
        <v>1161.51</v>
      </c>
      <c r="H155" s="3">
        <f t="shared" si="5"/>
        <v>15510.269999999999</v>
      </c>
      <c r="I155" s="22">
        <f t="shared" si="4"/>
        <v>0.93033077451837776</v>
      </c>
      <c r="O155" s="4" t="s">
        <v>17</v>
      </c>
      <c r="P155" s="12">
        <v>38660.780000000006</v>
      </c>
      <c r="Q155" s="12">
        <v>41992.33</v>
      </c>
      <c r="R155" s="12">
        <v>83271.44</v>
      </c>
      <c r="S155" s="12"/>
      <c r="T155" s="12">
        <v>27801.599999999999</v>
      </c>
      <c r="U155" s="12">
        <v>110146.68</v>
      </c>
      <c r="V155" s="12">
        <v>8171.85</v>
      </c>
      <c r="W155" s="12">
        <v>38858.100000000006</v>
      </c>
      <c r="X155" s="12">
        <v>73465.5</v>
      </c>
      <c r="Y155" s="12">
        <v>21879.999999999996</v>
      </c>
      <c r="Z155" s="12">
        <v>39990.759999999995</v>
      </c>
      <c r="AA155" s="12">
        <v>136813.12</v>
      </c>
      <c r="AB155" s="12">
        <v>621052.16000000003</v>
      </c>
    </row>
    <row r="156" spans="1:28" x14ac:dyDescent="0.35">
      <c r="A156" s="2">
        <v>44347</v>
      </c>
      <c r="B156" t="s">
        <v>22</v>
      </c>
      <c r="C156" t="s">
        <v>23</v>
      </c>
      <c r="D156" t="s">
        <v>27</v>
      </c>
      <c r="E156">
        <v>2137</v>
      </c>
      <c r="F156" s="3">
        <v>19225.86</v>
      </c>
      <c r="G156" s="3">
        <v>3606.36</v>
      </c>
      <c r="H156" s="3">
        <f t="shared" si="5"/>
        <v>15619.5</v>
      </c>
      <c r="I156" s="22">
        <f t="shared" si="4"/>
        <v>0.81242139493369869</v>
      </c>
      <c r="O156" s="4" t="s">
        <v>36</v>
      </c>
      <c r="P156" s="12">
        <v>30163.989999999998</v>
      </c>
      <c r="Q156" s="12">
        <v>11052.099999999999</v>
      </c>
      <c r="R156" s="12">
        <v>44890.270000000004</v>
      </c>
      <c r="S156" s="12">
        <v>26560.67</v>
      </c>
      <c r="T156" s="12">
        <v>39498.559999999998</v>
      </c>
      <c r="U156" s="12">
        <v>73327.719999999987</v>
      </c>
      <c r="V156" s="12">
        <v>17113.21</v>
      </c>
      <c r="W156" s="12"/>
      <c r="X156" s="12">
        <v>47180.08</v>
      </c>
      <c r="Y156" s="12">
        <v>33731.329999999994</v>
      </c>
      <c r="Z156" s="12">
        <v>13931.97</v>
      </c>
      <c r="AA156" s="12">
        <v>28754.48</v>
      </c>
      <c r="AB156" s="12">
        <v>366204.37999999995</v>
      </c>
    </row>
    <row r="157" spans="1:28" x14ac:dyDescent="0.35">
      <c r="A157" s="2">
        <v>44347</v>
      </c>
      <c r="B157" t="s">
        <v>24</v>
      </c>
      <c r="C157" t="s">
        <v>23</v>
      </c>
      <c r="D157" t="s">
        <v>26</v>
      </c>
      <c r="E157">
        <v>226</v>
      </c>
      <c r="F157" s="3">
        <v>6775.75</v>
      </c>
      <c r="G157" s="3">
        <v>4374.43</v>
      </c>
      <c r="H157" s="3">
        <f t="shared" si="5"/>
        <v>2401.3199999999997</v>
      </c>
      <c r="I157" s="22">
        <f t="shared" si="4"/>
        <v>0.35439914400619854</v>
      </c>
      <c r="O157" s="4" t="s">
        <v>32</v>
      </c>
      <c r="P157" s="12">
        <v>35851.64</v>
      </c>
      <c r="Q157" s="12">
        <v>22431.29</v>
      </c>
      <c r="R157" s="12">
        <v>63701.120000000003</v>
      </c>
      <c r="S157" s="12">
        <v>3756.2200000000003</v>
      </c>
      <c r="T157" s="12">
        <v>21279.08</v>
      </c>
      <c r="U157" s="12">
        <v>47571.05</v>
      </c>
      <c r="V157" s="12">
        <v>21796.1</v>
      </c>
      <c r="W157" s="12">
        <v>30492.14</v>
      </c>
      <c r="X157" s="12">
        <v>55575.850000000006</v>
      </c>
      <c r="Y157" s="12">
        <v>13406.5</v>
      </c>
      <c r="Z157" s="12">
        <v>23801.75</v>
      </c>
      <c r="AA157" s="12">
        <v>94008.42</v>
      </c>
      <c r="AB157" s="12">
        <v>433671.16</v>
      </c>
    </row>
    <row r="158" spans="1:28" x14ac:dyDescent="0.35">
      <c r="A158" s="2">
        <v>44347</v>
      </c>
      <c r="B158" t="s">
        <v>7</v>
      </c>
      <c r="C158" t="s">
        <v>8</v>
      </c>
      <c r="D158" t="s">
        <v>19</v>
      </c>
      <c r="E158">
        <v>266</v>
      </c>
      <c r="F158" s="3">
        <v>5305.21</v>
      </c>
      <c r="G158" s="3">
        <v>3462.02</v>
      </c>
      <c r="H158" s="3">
        <f t="shared" si="5"/>
        <v>1843.19</v>
      </c>
      <c r="I158" s="22">
        <f t="shared" si="4"/>
        <v>0.34743016770306928</v>
      </c>
      <c r="O158" s="4" t="s">
        <v>21</v>
      </c>
      <c r="P158" s="12">
        <v>37734.639999999999</v>
      </c>
      <c r="Q158" s="12">
        <v>7092.3600000000006</v>
      </c>
      <c r="R158" s="12">
        <v>58598.75</v>
      </c>
      <c r="S158" s="12">
        <v>18101.52</v>
      </c>
      <c r="T158" s="12">
        <v>43161.19</v>
      </c>
      <c r="U158" s="12">
        <v>47285.380000000005</v>
      </c>
      <c r="V158" s="12">
        <v>22072.22</v>
      </c>
      <c r="W158" s="12">
        <v>9558.9</v>
      </c>
      <c r="X158" s="12">
        <v>59061.490000000005</v>
      </c>
      <c r="Y158" s="12">
        <v>81990.289999999994</v>
      </c>
      <c r="Z158" s="12">
        <v>18361.04</v>
      </c>
      <c r="AA158" s="12">
        <v>48392.77</v>
      </c>
      <c r="AB158" s="12">
        <v>451410.55</v>
      </c>
    </row>
    <row r="159" spans="1:28" x14ac:dyDescent="0.35">
      <c r="A159" s="2">
        <v>44347</v>
      </c>
      <c r="B159" t="s">
        <v>25</v>
      </c>
      <c r="C159" t="s">
        <v>8</v>
      </c>
      <c r="D159" t="s">
        <v>9</v>
      </c>
      <c r="E159">
        <v>270</v>
      </c>
      <c r="F159" s="3">
        <v>5664.31</v>
      </c>
      <c r="G159" s="3">
        <v>3864.72</v>
      </c>
      <c r="H159" s="3">
        <f t="shared" si="5"/>
        <v>1799.5900000000006</v>
      </c>
      <c r="I159" s="22">
        <f t="shared" si="4"/>
        <v>0.31770683454825044</v>
      </c>
      <c r="O159" s="4" t="s">
        <v>26</v>
      </c>
      <c r="P159" s="12">
        <v>1797.8400000000001</v>
      </c>
      <c r="Q159" s="12">
        <v>27076.93</v>
      </c>
      <c r="R159" s="12">
        <v>24659.170000000002</v>
      </c>
      <c r="S159" s="12">
        <v>7357.3300000000008</v>
      </c>
      <c r="T159" s="12">
        <v>13124.279999999999</v>
      </c>
      <c r="U159" s="12">
        <v>88096.34</v>
      </c>
      <c r="V159" s="12">
        <v>50634.01</v>
      </c>
      <c r="W159" s="12"/>
      <c r="X159" s="12">
        <v>91351.489999999991</v>
      </c>
      <c r="Y159" s="12">
        <v>2750.5800000000004</v>
      </c>
      <c r="Z159" s="12">
        <v>13090.5</v>
      </c>
      <c r="AA159" s="12">
        <v>61470.25</v>
      </c>
      <c r="AB159" s="12">
        <v>381408.72000000003</v>
      </c>
    </row>
    <row r="160" spans="1:28" x14ac:dyDescent="0.35">
      <c r="A160" s="2">
        <v>44347</v>
      </c>
      <c r="B160" t="s">
        <v>25</v>
      </c>
      <c r="C160" t="s">
        <v>8</v>
      </c>
      <c r="D160" t="s">
        <v>9</v>
      </c>
      <c r="E160">
        <v>516</v>
      </c>
      <c r="F160" s="3">
        <v>10833.07</v>
      </c>
      <c r="G160" s="3">
        <v>4815.04</v>
      </c>
      <c r="H160" s="3">
        <f t="shared" si="5"/>
        <v>6018.03</v>
      </c>
      <c r="I160" s="22">
        <f t="shared" si="4"/>
        <v>0.55552396504407342</v>
      </c>
      <c r="O160" s="4" t="s">
        <v>19</v>
      </c>
      <c r="P160" s="12">
        <v>17657.5</v>
      </c>
      <c r="Q160" s="12">
        <v>15302.970000000001</v>
      </c>
      <c r="R160" s="12">
        <v>87513.05</v>
      </c>
      <c r="S160" s="12">
        <v>37696.81</v>
      </c>
      <c r="T160" s="12">
        <v>20021.419999999998</v>
      </c>
      <c r="U160" s="12">
        <v>81765.109999999986</v>
      </c>
      <c r="V160" s="12">
        <v>24228.410000000003</v>
      </c>
      <c r="W160" s="12">
        <v>10732.91</v>
      </c>
      <c r="X160" s="12">
        <v>83361.260000000009</v>
      </c>
      <c r="Y160" s="12">
        <v>14130.210000000001</v>
      </c>
      <c r="Z160" s="12">
        <v>26806.069999999996</v>
      </c>
      <c r="AA160" s="12">
        <v>132913.63999999998</v>
      </c>
      <c r="AB160" s="12">
        <v>552129.36</v>
      </c>
    </row>
    <row r="161" spans="1:28" x14ac:dyDescent="0.35">
      <c r="A161" s="2">
        <v>44347</v>
      </c>
      <c r="B161" t="s">
        <v>20</v>
      </c>
      <c r="C161" t="s">
        <v>11</v>
      </c>
      <c r="D161" t="s">
        <v>21</v>
      </c>
      <c r="E161">
        <v>538</v>
      </c>
      <c r="F161" s="3">
        <v>12902.79</v>
      </c>
      <c r="G161" s="3">
        <v>3297.41</v>
      </c>
      <c r="H161" s="3">
        <f t="shared" si="5"/>
        <v>9605.380000000001</v>
      </c>
      <c r="I161" s="22">
        <f t="shared" si="4"/>
        <v>0.74444209353170909</v>
      </c>
      <c r="O161" s="4" t="s">
        <v>12</v>
      </c>
      <c r="P161" s="12">
        <v>29198.82</v>
      </c>
      <c r="Q161" s="12">
        <v>9499.84</v>
      </c>
      <c r="R161" s="12">
        <v>98331.85</v>
      </c>
      <c r="S161" s="12">
        <v>33316.36</v>
      </c>
      <c r="T161" s="12">
        <v>25000.429999999997</v>
      </c>
      <c r="U161" s="12">
        <v>38592.76999999999</v>
      </c>
      <c r="V161" s="12">
        <v>17870.11</v>
      </c>
      <c r="W161" s="12">
        <v>10618.01</v>
      </c>
      <c r="X161" s="12">
        <v>62306.200000000004</v>
      </c>
      <c r="Y161" s="12">
        <v>35094.44</v>
      </c>
      <c r="Z161" s="12">
        <v>10515.32</v>
      </c>
      <c r="AA161" s="12">
        <v>49038.64</v>
      </c>
      <c r="AB161" s="12">
        <v>419382.79000000004</v>
      </c>
    </row>
    <row r="162" spans="1:28" x14ac:dyDescent="0.35">
      <c r="A162" s="2">
        <v>44347</v>
      </c>
      <c r="B162" t="s">
        <v>34</v>
      </c>
      <c r="C162" t="s">
        <v>11</v>
      </c>
      <c r="D162" t="s">
        <v>16</v>
      </c>
      <c r="E162">
        <v>624</v>
      </c>
      <c r="F162" s="3">
        <v>18710.439999999999</v>
      </c>
      <c r="G162" s="3">
        <v>1119.3399999999999</v>
      </c>
      <c r="H162" s="3">
        <f t="shared" si="5"/>
        <v>17591.099999999999</v>
      </c>
      <c r="I162" s="22">
        <f t="shared" si="4"/>
        <v>0.94017564525473474</v>
      </c>
      <c r="O162" s="4" t="s">
        <v>16</v>
      </c>
      <c r="P162" s="12">
        <v>24408.13</v>
      </c>
      <c r="Q162" s="12">
        <v>18207.86</v>
      </c>
      <c r="R162" s="12">
        <v>77578.13</v>
      </c>
      <c r="S162" s="12">
        <v>23393.969999999998</v>
      </c>
      <c r="T162" s="12">
        <v>17591.099999999999</v>
      </c>
      <c r="U162" s="12">
        <v>68460.11</v>
      </c>
      <c r="V162" s="12">
        <v>42468.78</v>
      </c>
      <c r="W162" s="12">
        <v>44030.080000000002</v>
      </c>
      <c r="X162" s="12">
        <v>68756.800000000017</v>
      </c>
      <c r="Y162" s="12"/>
      <c r="Z162" s="12">
        <v>16179.95</v>
      </c>
      <c r="AA162" s="12">
        <v>117930.51999999999</v>
      </c>
      <c r="AB162" s="12">
        <v>519005.42999999993</v>
      </c>
    </row>
    <row r="163" spans="1:28" x14ac:dyDescent="0.35">
      <c r="A163" s="2">
        <v>44347</v>
      </c>
      <c r="B163" t="s">
        <v>7</v>
      </c>
      <c r="C163" t="s">
        <v>8</v>
      </c>
      <c r="D163" t="s">
        <v>9</v>
      </c>
      <c r="E163">
        <v>348</v>
      </c>
      <c r="F163" s="3">
        <v>7295.67</v>
      </c>
      <c r="G163" s="3">
        <v>1042.53</v>
      </c>
      <c r="H163" s="3">
        <f t="shared" si="5"/>
        <v>6253.14</v>
      </c>
      <c r="I163" s="22">
        <f t="shared" si="4"/>
        <v>0.85710291172709296</v>
      </c>
      <c r="O163" s="4" t="s">
        <v>44</v>
      </c>
      <c r="P163" s="12">
        <v>303430.90999999997</v>
      </c>
      <c r="Q163" s="12">
        <v>203482.91999999998</v>
      </c>
      <c r="R163" s="12">
        <v>648714.43999999994</v>
      </c>
      <c r="S163" s="12">
        <v>215069.04</v>
      </c>
      <c r="T163" s="12">
        <v>283812.38</v>
      </c>
      <c r="U163" s="12">
        <v>643912.50999999989</v>
      </c>
      <c r="V163" s="12">
        <v>235273.09</v>
      </c>
      <c r="W163" s="12">
        <v>212923.63</v>
      </c>
      <c r="X163" s="12">
        <v>686792.17</v>
      </c>
      <c r="Y163" s="12">
        <v>279661.42</v>
      </c>
      <c r="Z163" s="12">
        <v>185499.88000000003</v>
      </c>
      <c r="AA163" s="12">
        <v>875804.07000000007</v>
      </c>
      <c r="AB163" s="12">
        <v>4774376.459999999</v>
      </c>
    </row>
    <row r="164" spans="1:28" x14ac:dyDescent="0.35">
      <c r="A164" s="2">
        <v>44347</v>
      </c>
      <c r="B164" t="s">
        <v>37</v>
      </c>
      <c r="C164" t="s">
        <v>8</v>
      </c>
      <c r="D164" t="s">
        <v>36</v>
      </c>
      <c r="E164">
        <v>367</v>
      </c>
      <c r="F164" s="3">
        <v>19051.810000000001</v>
      </c>
      <c r="G164" s="3">
        <v>4538.7</v>
      </c>
      <c r="H164" s="3">
        <f t="shared" si="5"/>
        <v>14513.11</v>
      </c>
      <c r="I164" s="22">
        <f t="shared" si="4"/>
        <v>0.76177066640912328</v>
      </c>
    </row>
    <row r="165" spans="1:28" x14ac:dyDescent="0.35">
      <c r="A165" s="2">
        <v>44347</v>
      </c>
      <c r="B165" t="s">
        <v>22</v>
      </c>
      <c r="C165" t="s">
        <v>23</v>
      </c>
      <c r="D165" t="s">
        <v>19</v>
      </c>
      <c r="E165">
        <v>455</v>
      </c>
      <c r="F165" s="3">
        <v>8187.31</v>
      </c>
      <c r="G165" s="3">
        <v>4486.33</v>
      </c>
      <c r="H165" s="3">
        <f t="shared" si="5"/>
        <v>3700.9800000000005</v>
      </c>
      <c r="I165" s="22">
        <f t="shared" si="4"/>
        <v>0.45203858165868893</v>
      </c>
    </row>
    <row r="166" spans="1:28" x14ac:dyDescent="0.35">
      <c r="A166" s="2">
        <v>44347</v>
      </c>
      <c r="B166" t="s">
        <v>33</v>
      </c>
      <c r="C166" t="s">
        <v>8</v>
      </c>
      <c r="D166" t="s">
        <v>36</v>
      </c>
      <c r="E166">
        <v>105</v>
      </c>
      <c r="F166" s="3">
        <v>5436.8</v>
      </c>
      <c r="G166" s="3">
        <v>3428.02</v>
      </c>
      <c r="H166" s="3">
        <f t="shared" si="5"/>
        <v>2008.7800000000002</v>
      </c>
      <c r="I166" s="22">
        <f t="shared" si="4"/>
        <v>0.36947836962919367</v>
      </c>
    </row>
    <row r="167" spans="1:28" ht="18.5" x14ac:dyDescent="0.45">
      <c r="A167" s="2">
        <v>44347</v>
      </c>
      <c r="B167" t="s">
        <v>33</v>
      </c>
      <c r="C167" t="s">
        <v>8</v>
      </c>
      <c r="D167" s="4" t="s">
        <v>17</v>
      </c>
      <c r="E167">
        <v>577</v>
      </c>
      <c r="F167" s="3">
        <v>17287.95</v>
      </c>
      <c r="G167" s="3">
        <v>4354.17</v>
      </c>
      <c r="H167" s="3">
        <f t="shared" si="5"/>
        <v>12933.78</v>
      </c>
      <c r="I167" s="22">
        <f t="shared" si="4"/>
        <v>0.74813844325093493</v>
      </c>
      <c r="O167" s="17" t="s">
        <v>72</v>
      </c>
    </row>
    <row r="168" spans="1:28" x14ac:dyDescent="0.35">
      <c r="A168" s="2">
        <v>44347</v>
      </c>
      <c r="B168" t="s">
        <v>10</v>
      </c>
      <c r="C168" t="s">
        <v>11</v>
      </c>
      <c r="D168" t="s">
        <v>27</v>
      </c>
      <c r="E168">
        <v>964</v>
      </c>
      <c r="F168" s="3">
        <v>13484.21</v>
      </c>
      <c r="G168" s="3">
        <v>1742.97</v>
      </c>
      <c r="H168" s="3">
        <f t="shared" si="5"/>
        <v>11741.24</v>
      </c>
      <c r="I168" s="22">
        <f t="shared" si="4"/>
        <v>0.8707399246971087</v>
      </c>
    </row>
    <row r="169" spans="1:28" x14ac:dyDescent="0.35">
      <c r="A169" s="2">
        <v>44347</v>
      </c>
      <c r="B169" t="s">
        <v>18</v>
      </c>
      <c r="C169" t="s">
        <v>8</v>
      </c>
      <c r="D169" t="s">
        <v>9</v>
      </c>
      <c r="E169">
        <v>398</v>
      </c>
      <c r="F169" s="3">
        <v>8347.44</v>
      </c>
      <c r="G169" s="3">
        <v>3938.29</v>
      </c>
      <c r="H169" s="3">
        <f t="shared" si="5"/>
        <v>4409.1500000000005</v>
      </c>
      <c r="I169" s="22">
        <f t="shared" si="4"/>
        <v>0.52820385651169699</v>
      </c>
      <c r="O169" s="9" t="s">
        <v>45</v>
      </c>
      <c r="P169" s="9" t="s">
        <v>55</v>
      </c>
    </row>
    <row r="170" spans="1:28" x14ac:dyDescent="0.35">
      <c r="A170" s="2">
        <v>44347</v>
      </c>
      <c r="B170" t="s">
        <v>7</v>
      </c>
      <c r="C170" t="s">
        <v>8</v>
      </c>
      <c r="D170" t="s">
        <v>26</v>
      </c>
      <c r="E170">
        <v>287</v>
      </c>
      <c r="F170" s="3">
        <v>10024.209999999999</v>
      </c>
      <c r="G170" s="3">
        <v>4859.55</v>
      </c>
      <c r="H170" s="3">
        <f t="shared" si="5"/>
        <v>5164.6599999999989</v>
      </c>
      <c r="I170" s="22">
        <f t="shared" si="4"/>
        <v>0.51521865563470826</v>
      </c>
      <c r="O170" s="9" t="s">
        <v>71</v>
      </c>
      <c r="P170" s="2">
        <v>44500</v>
      </c>
      <c r="Q170" s="2">
        <v>44530</v>
      </c>
      <c r="R170" s="2">
        <v>44561</v>
      </c>
      <c r="S170" s="2" t="s">
        <v>44</v>
      </c>
    </row>
    <row r="171" spans="1:28" x14ac:dyDescent="0.35">
      <c r="A171" s="2">
        <v>44347</v>
      </c>
      <c r="B171" t="s">
        <v>24</v>
      </c>
      <c r="C171" t="s">
        <v>23</v>
      </c>
      <c r="D171" t="s">
        <v>19</v>
      </c>
      <c r="E171">
        <v>922</v>
      </c>
      <c r="F171" s="3">
        <v>16580.669999999998</v>
      </c>
      <c r="G171" s="3">
        <v>2103.42</v>
      </c>
      <c r="H171" s="3">
        <f t="shared" si="5"/>
        <v>14477.249999999998</v>
      </c>
      <c r="I171" s="22">
        <f t="shared" si="4"/>
        <v>0.87314022895335353</v>
      </c>
      <c r="O171" s="4" t="s">
        <v>27</v>
      </c>
      <c r="P171" s="12">
        <v>81288.72</v>
      </c>
      <c r="Q171" s="12">
        <v>13579.849999999999</v>
      </c>
      <c r="R171" s="12">
        <v>97372.65</v>
      </c>
      <c r="S171" s="12">
        <v>192241.22</v>
      </c>
    </row>
    <row r="172" spans="1:28" x14ac:dyDescent="0.35">
      <c r="A172" s="2">
        <v>44347</v>
      </c>
      <c r="B172" t="s">
        <v>30</v>
      </c>
      <c r="C172" t="s">
        <v>15</v>
      </c>
      <c r="D172" t="s">
        <v>9</v>
      </c>
      <c r="E172">
        <v>284</v>
      </c>
      <c r="F172" s="3">
        <v>5953.27</v>
      </c>
      <c r="G172" s="3">
        <v>3192.53</v>
      </c>
      <c r="H172" s="3">
        <f t="shared" si="5"/>
        <v>2760.7400000000002</v>
      </c>
      <c r="I172" s="22">
        <f t="shared" si="4"/>
        <v>0.4637350565319564</v>
      </c>
      <c r="O172" s="4" t="s">
        <v>9</v>
      </c>
      <c r="P172" s="12">
        <v>17226.72</v>
      </c>
      <c r="Q172" s="12">
        <v>22239.65</v>
      </c>
      <c r="R172" s="12">
        <v>172132.5</v>
      </c>
      <c r="S172" s="12">
        <v>211598.87</v>
      </c>
    </row>
    <row r="173" spans="1:28" x14ac:dyDescent="0.35">
      <c r="A173" s="2">
        <v>44347</v>
      </c>
      <c r="B173" t="s">
        <v>25</v>
      </c>
      <c r="C173" t="s">
        <v>8</v>
      </c>
      <c r="D173" t="s">
        <v>9</v>
      </c>
      <c r="E173">
        <v>760</v>
      </c>
      <c r="F173" s="3">
        <v>15941.17</v>
      </c>
      <c r="G173" s="3">
        <v>3718.11</v>
      </c>
      <c r="H173" s="3">
        <f t="shared" si="5"/>
        <v>12223.06</v>
      </c>
      <c r="I173" s="22">
        <f t="shared" si="4"/>
        <v>0.76676053263342647</v>
      </c>
      <c r="O173" s="4" t="s">
        <v>17</v>
      </c>
      <c r="P173" s="12">
        <v>33431.509999999995</v>
      </c>
      <c r="Q173" s="12">
        <v>50134.950000000012</v>
      </c>
      <c r="R173" s="12">
        <v>180219.70999999996</v>
      </c>
      <c r="S173" s="12">
        <v>263786.17</v>
      </c>
    </row>
    <row r="174" spans="1:28" x14ac:dyDescent="0.35">
      <c r="A174" s="2">
        <v>44347</v>
      </c>
      <c r="B174" t="s">
        <v>31</v>
      </c>
      <c r="C174" t="s">
        <v>11</v>
      </c>
      <c r="D174" s="4" t="s">
        <v>32</v>
      </c>
      <c r="E174">
        <v>212</v>
      </c>
      <c r="F174" s="3">
        <v>14363.12</v>
      </c>
      <c r="G174" s="3">
        <v>4354.17</v>
      </c>
      <c r="H174" s="3">
        <f t="shared" si="5"/>
        <v>10008.950000000001</v>
      </c>
      <c r="I174" s="22">
        <f t="shared" si="4"/>
        <v>0.69685068425244656</v>
      </c>
      <c r="O174" s="4" t="s">
        <v>36</v>
      </c>
      <c r="P174" s="12">
        <v>45693.48</v>
      </c>
      <c r="Q174" s="12">
        <v>16725.25</v>
      </c>
      <c r="R174" s="12">
        <v>43809.32</v>
      </c>
      <c r="S174" s="12">
        <v>106228.05</v>
      </c>
    </row>
    <row r="175" spans="1:28" x14ac:dyDescent="0.35">
      <c r="A175" s="2">
        <v>44377</v>
      </c>
      <c r="B175" t="s">
        <v>13</v>
      </c>
      <c r="C175" t="s">
        <v>11</v>
      </c>
      <c r="D175" t="s">
        <v>12</v>
      </c>
      <c r="E175">
        <v>709</v>
      </c>
      <c r="F175" s="3">
        <v>17015.87</v>
      </c>
      <c r="G175" s="3">
        <v>4395.38</v>
      </c>
      <c r="H175" s="3">
        <f t="shared" si="5"/>
        <v>12620.489999999998</v>
      </c>
      <c r="I175" s="22">
        <f t="shared" si="4"/>
        <v>0.74168937585912442</v>
      </c>
      <c r="O175" s="4" t="s">
        <v>32</v>
      </c>
      <c r="P175" s="12">
        <v>18052.34</v>
      </c>
      <c r="Q175" s="12">
        <v>31383.67</v>
      </c>
      <c r="R175" s="12">
        <v>129323.84</v>
      </c>
      <c r="S175" s="12">
        <v>178759.84999999998</v>
      </c>
    </row>
    <row r="176" spans="1:28" x14ac:dyDescent="0.35">
      <c r="A176" s="2">
        <v>44377</v>
      </c>
      <c r="B176" t="s">
        <v>18</v>
      </c>
      <c r="C176" t="s">
        <v>8</v>
      </c>
      <c r="D176" t="s">
        <v>19</v>
      </c>
      <c r="E176">
        <v>976</v>
      </c>
      <c r="F176" s="3">
        <v>19506.830000000002</v>
      </c>
      <c r="G176" s="3">
        <v>2036.38</v>
      </c>
      <c r="H176" s="3">
        <f t="shared" si="5"/>
        <v>17470.45</v>
      </c>
      <c r="I176" s="22">
        <f t="shared" si="4"/>
        <v>0.8956068207904615</v>
      </c>
      <c r="O176" s="4" t="s">
        <v>21</v>
      </c>
      <c r="P176" s="12">
        <v>103712.88999999998</v>
      </c>
      <c r="Q176" s="12">
        <v>25830.25</v>
      </c>
      <c r="R176" s="12">
        <v>57533.869999999995</v>
      </c>
      <c r="S176" s="12">
        <v>187077.00999999998</v>
      </c>
    </row>
    <row r="177" spans="1:22" x14ac:dyDescent="0.35">
      <c r="A177" s="2">
        <v>44377</v>
      </c>
      <c r="B177" t="s">
        <v>24</v>
      </c>
      <c r="C177" t="s">
        <v>23</v>
      </c>
      <c r="D177" t="s">
        <v>16</v>
      </c>
      <c r="E177">
        <v>256</v>
      </c>
      <c r="F177" s="3">
        <v>7654.91</v>
      </c>
      <c r="G177" s="3">
        <v>4041.69</v>
      </c>
      <c r="H177" s="3">
        <f t="shared" si="5"/>
        <v>3613.22</v>
      </c>
      <c r="I177" s="22">
        <f t="shared" si="4"/>
        <v>0.47201338748594041</v>
      </c>
      <c r="O177" s="4" t="s">
        <v>26</v>
      </c>
      <c r="P177" s="12">
        <v>5393.93</v>
      </c>
      <c r="Q177" s="12">
        <v>19836.32</v>
      </c>
      <c r="R177" s="12">
        <v>77725.210000000006</v>
      </c>
      <c r="S177" s="12">
        <v>102955.46</v>
      </c>
    </row>
    <row r="178" spans="1:22" x14ac:dyDescent="0.35">
      <c r="A178" s="2">
        <v>44377</v>
      </c>
      <c r="B178" t="s">
        <v>20</v>
      </c>
      <c r="C178" t="s">
        <v>11</v>
      </c>
      <c r="D178" t="s">
        <v>9</v>
      </c>
      <c r="E178">
        <v>781</v>
      </c>
      <c r="F178" s="3">
        <v>16393.84</v>
      </c>
      <c r="G178" s="3">
        <v>2260.1999999999998</v>
      </c>
      <c r="H178" s="3">
        <f t="shared" si="5"/>
        <v>14133.64</v>
      </c>
      <c r="I178" s="22">
        <f t="shared" si="4"/>
        <v>0.86213114194111928</v>
      </c>
      <c r="O178" s="4" t="s">
        <v>19</v>
      </c>
      <c r="P178" s="12">
        <v>15860.86</v>
      </c>
      <c r="Q178" s="12">
        <v>37527.699999999997</v>
      </c>
      <c r="R178" s="12">
        <v>164365.4</v>
      </c>
      <c r="S178" s="12">
        <v>217753.96</v>
      </c>
    </row>
    <row r="179" spans="1:22" x14ac:dyDescent="0.35">
      <c r="A179" s="2">
        <v>44377</v>
      </c>
      <c r="B179" t="s">
        <v>25</v>
      </c>
      <c r="C179" t="s">
        <v>8</v>
      </c>
      <c r="D179" s="4" t="s">
        <v>32</v>
      </c>
      <c r="E179">
        <v>219</v>
      </c>
      <c r="F179" s="3">
        <v>11360.58</v>
      </c>
      <c r="G179" s="3">
        <v>2179.66</v>
      </c>
      <c r="H179" s="3">
        <f t="shared" si="5"/>
        <v>9180.92</v>
      </c>
      <c r="I179" s="22">
        <f t="shared" si="4"/>
        <v>0.80813831688170856</v>
      </c>
      <c r="O179" s="4" t="s">
        <v>12</v>
      </c>
      <c r="P179" s="12">
        <v>48669.229999999996</v>
      </c>
      <c r="Q179" s="12">
        <v>13702.34</v>
      </c>
      <c r="R179" s="12">
        <v>66673.48</v>
      </c>
      <c r="S179" s="12">
        <v>129045.04999999999</v>
      </c>
    </row>
    <row r="180" spans="1:22" x14ac:dyDescent="0.35">
      <c r="A180" s="2">
        <v>44377</v>
      </c>
      <c r="B180" t="s">
        <v>33</v>
      </c>
      <c r="C180" t="s">
        <v>8</v>
      </c>
      <c r="D180" s="4" t="s">
        <v>32</v>
      </c>
      <c r="E180">
        <v>141</v>
      </c>
      <c r="F180" s="3">
        <v>7307.46</v>
      </c>
      <c r="G180" s="3">
        <v>2696.73</v>
      </c>
      <c r="H180" s="3">
        <f t="shared" si="5"/>
        <v>4610.7299999999996</v>
      </c>
      <c r="I180" s="22">
        <f t="shared" si="4"/>
        <v>0.63096205795173688</v>
      </c>
      <c r="O180" s="4" t="s">
        <v>16</v>
      </c>
      <c r="P180" s="12"/>
      <c r="Q180" s="12">
        <v>19655.11</v>
      </c>
      <c r="R180" s="12">
        <v>146521.48000000001</v>
      </c>
      <c r="S180" s="12">
        <v>166176.59000000003</v>
      </c>
    </row>
    <row r="181" spans="1:22" x14ac:dyDescent="0.35">
      <c r="A181" s="2">
        <v>44377</v>
      </c>
      <c r="B181" t="s">
        <v>37</v>
      </c>
      <c r="C181" t="s">
        <v>8</v>
      </c>
      <c r="D181" t="s">
        <v>26</v>
      </c>
      <c r="E181">
        <v>159</v>
      </c>
      <c r="F181" s="3">
        <v>5550.54</v>
      </c>
      <c r="G181" s="3">
        <v>3276.62</v>
      </c>
      <c r="H181" s="3">
        <f t="shared" si="5"/>
        <v>2273.92</v>
      </c>
      <c r="I181" s="22">
        <f t="shared" si="4"/>
        <v>0.40967545500077474</v>
      </c>
      <c r="O181" s="4" t="s">
        <v>44</v>
      </c>
      <c r="P181" s="12">
        <v>369329.68</v>
      </c>
      <c r="Q181" s="12">
        <v>250615.09000000003</v>
      </c>
      <c r="R181" s="12">
        <v>1135677.46</v>
      </c>
      <c r="S181" s="12">
        <v>1755622.23</v>
      </c>
    </row>
    <row r="182" spans="1:22" x14ac:dyDescent="0.35">
      <c r="A182" s="2">
        <v>44377</v>
      </c>
      <c r="B182" t="s">
        <v>22</v>
      </c>
      <c r="C182" t="s">
        <v>23</v>
      </c>
      <c r="D182" t="s">
        <v>12</v>
      </c>
      <c r="E182">
        <v>687</v>
      </c>
      <c r="F182" s="3">
        <v>16479.57</v>
      </c>
      <c r="G182" s="3">
        <v>2591.44</v>
      </c>
      <c r="H182" s="3">
        <f t="shared" si="5"/>
        <v>13888.13</v>
      </c>
      <c r="I182" s="22">
        <f t="shared" si="4"/>
        <v>0.84274832413709821</v>
      </c>
    </row>
    <row r="183" spans="1:22" x14ac:dyDescent="0.35">
      <c r="A183" s="2">
        <v>44377</v>
      </c>
      <c r="B183" t="s">
        <v>33</v>
      </c>
      <c r="C183" t="s">
        <v>8</v>
      </c>
      <c r="D183" t="s">
        <v>36</v>
      </c>
      <c r="E183">
        <v>324</v>
      </c>
      <c r="F183" s="3">
        <v>16818.71</v>
      </c>
      <c r="G183" s="3">
        <v>3366.44</v>
      </c>
      <c r="H183" s="3">
        <f t="shared" si="5"/>
        <v>13452.269999999999</v>
      </c>
      <c r="I183" s="22">
        <f t="shared" si="4"/>
        <v>0.79983958341632622</v>
      </c>
    </row>
    <row r="184" spans="1:22" x14ac:dyDescent="0.35">
      <c r="A184" s="2">
        <v>44377</v>
      </c>
      <c r="B184" t="s">
        <v>18</v>
      </c>
      <c r="C184" t="s">
        <v>8</v>
      </c>
      <c r="D184" s="4" t="s">
        <v>17</v>
      </c>
      <c r="E184">
        <v>473</v>
      </c>
      <c r="F184" s="3">
        <v>14183.27</v>
      </c>
      <c r="G184" s="3">
        <v>2476.7199999999998</v>
      </c>
      <c r="H184" s="3">
        <f t="shared" si="5"/>
        <v>11706.550000000001</v>
      </c>
      <c r="I184" s="22">
        <f t="shared" si="4"/>
        <v>0.82537736361219949</v>
      </c>
    </row>
    <row r="185" spans="1:22" x14ac:dyDescent="0.35">
      <c r="A185" s="2">
        <v>44377</v>
      </c>
      <c r="B185" t="s">
        <v>24</v>
      </c>
      <c r="C185" t="s">
        <v>23</v>
      </c>
      <c r="D185" t="s">
        <v>27</v>
      </c>
      <c r="E185">
        <v>675</v>
      </c>
      <c r="F185" s="3">
        <v>6066.54</v>
      </c>
      <c r="G185" s="3">
        <v>1753.22</v>
      </c>
      <c r="H185" s="3">
        <f t="shared" si="5"/>
        <v>4313.32</v>
      </c>
      <c r="I185" s="22">
        <f t="shared" si="4"/>
        <v>0.71100165827638151</v>
      </c>
    </row>
    <row r="186" spans="1:22" ht="28.5" x14ac:dyDescent="0.65">
      <c r="A186" s="2">
        <v>44377</v>
      </c>
      <c r="B186" t="s">
        <v>24</v>
      </c>
      <c r="C186" t="s">
        <v>23</v>
      </c>
      <c r="D186" t="s">
        <v>21</v>
      </c>
      <c r="E186">
        <v>1092</v>
      </c>
      <c r="F186" s="3">
        <v>15280.94</v>
      </c>
      <c r="G186" s="3">
        <v>2197.3000000000002</v>
      </c>
      <c r="H186" s="3">
        <f t="shared" si="5"/>
        <v>13083.64</v>
      </c>
      <c r="I186" s="22">
        <f t="shared" si="4"/>
        <v>0.85620648991488735</v>
      </c>
      <c r="O186" s="14" t="s">
        <v>95</v>
      </c>
    </row>
    <row r="187" spans="1:22" x14ac:dyDescent="0.35">
      <c r="A187" s="2">
        <v>44377</v>
      </c>
      <c r="B187" t="s">
        <v>37</v>
      </c>
      <c r="C187" t="s">
        <v>8</v>
      </c>
      <c r="D187" t="s">
        <v>19</v>
      </c>
      <c r="E187">
        <v>522</v>
      </c>
      <c r="F187" s="3">
        <v>10436.18</v>
      </c>
      <c r="G187" s="3">
        <v>1150.1199999999999</v>
      </c>
      <c r="H187" s="3">
        <f t="shared" si="5"/>
        <v>9286.0600000000013</v>
      </c>
      <c r="I187" s="22">
        <f t="shared" si="4"/>
        <v>0.88979492496296553</v>
      </c>
    </row>
    <row r="188" spans="1:22" ht="21" x14ac:dyDescent="0.5">
      <c r="A188" s="2">
        <v>44377</v>
      </c>
      <c r="B188" t="s">
        <v>35</v>
      </c>
      <c r="C188" t="s">
        <v>29</v>
      </c>
      <c r="D188" t="s">
        <v>36</v>
      </c>
      <c r="E188">
        <v>143</v>
      </c>
      <c r="F188" s="3">
        <v>6833.46</v>
      </c>
      <c r="G188" s="3">
        <v>1856.54</v>
      </c>
      <c r="H188" s="3">
        <f t="shared" si="5"/>
        <v>4976.92</v>
      </c>
      <c r="I188" s="22">
        <f t="shared" si="4"/>
        <v>0.72831625560111568</v>
      </c>
      <c r="O188" s="33" t="s">
        <v>96</v>
      </c>
    </row>
    <row r="189" spans="1:22" x14ac:dyDescent="0.35">
      <c r="A189" s="2">
        <v>44377</v>
      </c>
      <c r="B189" t="s">
        <v>34</v>
      </c>
      <c r="C189" t="s">
        <v>11</v>
      </c>
      <c r="D189" t="s">
        <v>27</v>
      </c>
      <c r="E189">
        <v>434</v>
      </c>
      <c r="F189" s="3">
        <v>6062.36</v>
      </c>
      <c r="G189" s="3">
        <v>1541.77</v>
      </c>
      <c r="H189" s="3">
        <f t="shared" si="5"/>
        <v>4520.59</v>
      </c>
      <c r="I189" s="22">
        <f t="shared" si="4"/>
        <v>0.74568154975949963</v>
      </c>
    </row>
    <row r="190" spans="1:22" x14ac:dyDescent="0.35">
      <c r="A190" s="2">
        <v>44377</v>
      </c>
      <c r="B190" t="s">
        <v>33</v>
      </c>
      <c r="C190" t="s">
        <v>8</v>
      </c>
      <c r="D190" s="4" t="s">
        <v>17</v>
      </c>
      <c r="E190">
        <v>504</v>
      </c>
      <c r="F190" s="3">
        <v>15095.76</v>
      </c>
      <c r="G190" s="3">
        <v>1884.1</v>
      </c>
      <c r="H190" s="3">
        <f t="shared" si="5"/>
        <v>13211.66</v>
      </c>
      <c r="I190" s="22">
        <f t="shared" si="4"/>
        <v>0.87519011960974469</v>
      </c>
      <c r="O190" s="9" t="s">
        <v>75</v>
      </c>
      <c r="P190" t="s">
        <v>45</v>
      </c>
      <c r="Q190" t="s">
        <v>47</v>
      </c>
      <c r="T190" s="11" t="s">
        <v>75</v>
      </c>
      <c r="U190" s="11" t="s">
        <v>98</v>
      </c>
      <c r="V190" s="11" t="s">
        <v>73</v>
      </c>
    </row>
    <row r="191" spans="1:22" x14ac:dyDescent="0.35">
      <c r="A191" s="2">
        <v>44377</v>
      </c>
      <c r="B191" t="s">
        <v>22</v>
      </c>
      <c r="C191" t="s">
        <v>23</v>
      </c>
      <c r="D191" t="s">
        <v>26</v>
      </c>
      <c r="E191">
        <v>390</v>
      </c>
      <c r="F191" s="3">
        <v>11670.73</v>
      </c>
      <c r="G191" s="3">
        <v>1825.24</v>
      </c>
      <c r="H191" s="3">
        <f t="shared" si="5"/>
        <v>9845.49</v>
      </c>
      <c r="I191" s="22">
        <f t="shared" si="4"/>
        <v>0.84360532717319314</v>
      </c>
      <c r="O191" s="4" t="s">
        <v>27</v>
      </c>
      <c r="P191" s="20">
        <v>617979.46</v>
      </c>
      <c r="Q191" s="20">
        <v>139654.73000000001</v>
      </c>
      <c r="T191" s="4" t="s">
        <v>27</v>
      </c>
      <c r="U191" s="20">
        <f>GETPIVOTDATA("Sum of Revenue",$O$190,"Product","Chicken-flavoured toothpaste")-GETPIVOTDATA("Sum of Cost of Sales",$O$190,"Product","Chicken-flavoured toothpaste")</f>
        <v>478324.73</v>
      </c>
      <c r="V191" s="22">
        <f>U191/GETPIVOTDATA("Sum of Revenue",$O$190,"Product","Chicken-flavoured toothpaste")</f>
        <v>0.77401396156435365</v>
      </c>
    </row>
    <row r="192" spans="1:22" x14ac:dyDescent="0.35">
      <c r="A192" s="2">
        <v>44377</v>
      </c>
      <c r="B192" t="s">
        <v>33</v>
      </c>
      <c r="C192" t="s">
        <v>8</v>
      </c>
      <c r="D192" t="s">
        <v>19</v>
      </c>
      <c r="E192">
        <v>721</v>
      </c>
      <c r="F192" s="3">
        <v>14407.04</v>
      </c>
      <c r="G192" s="3">
        <v>4127.25</v>
      </c>
      <c r="H192" s="3">
        <f t="shared" si="5"/>
        <v>10279.790000000001</v>
      </c>
      <c r="I192" s="22">
        <f t="shared" si="4"/>
        <v>0.71352547088090268</v>
      </c>
      <c r="O192" s="4" t="s">
        <v>9</v>
      </c>
      <c r="P192" s="20">
        <v>731541.57000000007</v>
      </c>
      <c r="Q192" s="20">
        <v>179754.39000000004</v>
      </c>
      <c r="T192" s="4" t="s">
        <v>9</v>
      </c>
      <c r="U192" s="20">
        <f>GETPIVOTDATA("Sum of Revenue",$O$190,"Product","Cuddly penguin toy")-GETPIVOTDATA("Sum of Cost of Sales",$O$190,"Product","Cuddly penguin toy")</f>
        <v>551787.18000000005</v>
      </c>
      <c r="V192" s="22">
        <f>U192/GETPIVOTDATA("Sum of Revenue",$O$190,"Product","Cuddly penguin toy")</f>
        <v>0.75428000626129832</v>
      </c>
    </row>
    <row r="193" spans="1:22" x14ac:dyDescent="0.35">
      <c r="A193" s="2">
        <v>44377</v>
      </c>
      <c r="B193" t="s">
        <v>25</v>
      </c>
      <c r="C193" t="s">
        <v>8</v>
      </c>
      <c r="D193" t="s">
        <v>26</v>
      </c>
      <c r="E193">
        <v>232</v>
      </c>
      <c r="F193" s="3">
        <v>8114.37</v>
      </c>
      <c r="G193" s="3">
        <v>1648.68</v>
      </c>
      <c r="H193" s="3">
        <f t="shared" si="5"/>
        <v>6465.69</v>
      </c>
      <c r="I193" s="22">
        <f t="shared" si="4"/>
        <v>0.79681971613323022</v>
      </c>
      <c r="O193" s="4" t="s">
        <v>17</v>
      </c>
      <c r="P193" s="20">
        <v>807391.48999999976</v>
      </c>
      <c r="Q193" s="20">
        <v>186339.32999999996</v>
      </c>
      <c r="T193" s="4" t="s">
        <v>17</v>
      </c>
      <c r="U193" s="20">
        <f>GETPIVOTDATA("Sum of Revenue",$O$190,"Product","Doggie Bath-time Bathrobe")-GETPIVOTDATA("Sum of Cost of Sales",$O$190,"Product","Doggie Bath-time Bathrobe")</f>
        <v>621052.1599999998</v>
      </c>
      <c r="V193" s="22">
        <f>U193/GETPIVOTDATA("Sum of Revenue",$O$190,"Product","Doggie Bath-time Bathrobe")</f>
        <v>0.76920820654178557</v>
      </c>
    </row>
    <row r="194" spans="1:22" x14ac:dyDescent="0.35">
      <c r="A194" s="2">
        <v>44377</v>
      </c>
      <c r="B194" t="s">
        <v>7</v>
      </c>
      <c r="C194" t="s">
        <v>8</v>
      </c>
      <c r="D194" t="s">
        <v>36</v>
      </c>
      <c r="E194">
        <v>359</v>
      </c>
      <c r="F194" s="3">
        <v>18650.560000000001</v>
      </c>
      <c r="G194" s="3">
        <v>2429.63</v>
      </c>
      <c r="H194" s="3">
        <f t="shared" si="5"/>
        <v>16220.93</v>
      </c>
      <c r="I194" s="22">
        <f t="shared" si="4"/>
        <v>0.86972884460305744</v>
      </c>
      <c r="O194" s="4" t="s">
        <v>36</v>
      </c>
      <c r="P194" s="20">
        <v>483596.5799999999</v>
      </c>
      <c r="Q194" s="20">
        <v>117392.2</v>
      </c>
      <c r="T194" s="4" t="s">
        <v>36</v>
      </c>
      <c r="U194" s="20">
        <f>GETPIVOTDATA("Sum of Revenue",$O$190,"Product","Dog's Best Friend Pyjamas")-GETPIVOTDATA("Sum of Cost of Sales",$O$190,"Product","Dog's Best Friend Pyjamas")</f>
        <v>366204.37999999989</v>
      </c>
      <c r="V194" s="22">
        <f>U194/GETPIVOTDATA("Sum of Revenue",$O$190,"Product","Dog's Best Friend Pyjamas")</f>
        <v>0.75725179859625968</v>
      </c>
    </row>
    <row r="195" spans="1:22" x14ac:dyDescent="0.35">
      <c r="A195" s="2">
        <v>44377</v>
      </c>
      <c r="B195" t="s">
        <v>33</v>
      </c>
      <c r="C195" t="s">
        <v>8</v>
      </c>
      <c r="D195" t="s">
        <v>26</v>
      </c>
      <c r="E195">
        <v>549</v>
      </c>
      <c r="F195" s="3">
        <v>19200.05</v>
      </c>
      <c r="G195" s="3">
        <v>1413.45</v>
      </c>
      <c r="H195" s="3">
        <f t="shared" si="5"/>
        <v>17786.599999999999</v>
      </c>
      <c r="I195" s="22">
        <f t="shared" ref="I195:I258" si="6">(H195/F195)</f>
        <v>0.92638300421092645</v>
      </c>
      <c r="O195" s="4" t="s">
        <v>32</v>
      </c>
      <c r="P195" s="20">
        <v>584291.71999999986</v>
      </c>
      <c r="Q195" s="20">
        <v>150620.55999999997</v>
      </c>
      <c r="T195" s="4" t="s">
        <v>32</v>
      </c>
      <c r="U195" s="20">
        <f>GETPIVOTDATA("Sum of Revenue",$O$190,"Product","Fleas &amp; Ticks Be Gone Parasite Prevention")-GETPIVOTDATA("Sum of Cost of Sales",$O$190,"Product","Fleas &amp; Ticks Be Gone Parasite Prevention")</f>
        <v>433671.15999999992</v>
      </c>
      <c r="V195" s="22">
        <f>U195/GETPIVOTDATA("Sum of Revenue",$O$190,"Product","Fleas &amp; Ticks Be Gone Parasite Prevention")</f>
        <v>0.74221685017203398</v>
      </c>
    </row>
    <row r="196" spans="1:22" x14ac:dyDescent="0.35">
      <c r="A196" s="2">
        <v>44377</v>
      </c>
      <c r="B196" t="s">
        <v>35</v>
      </c>
      <c r="C196" t="s">
        <v>29</v>
      </c>
      <c r="D196" t="s">
        <v>26</v>
      </c>
      <c r="E196">
        <v>357</v>
      </c>
      <c r="F196" s="3">
        <v>11418.33</v>
      </c>
      <c r="G196" s="3">
        <v>2791.41</v>
      </c>
      <c r="H196" s="3">
        <f t="shared" si="5"/>
        <v>8626.92</v>
      </c>
      <c r="I196" s="22">
        <f t="shared" si="6"/>
        <v>0.75553255160780952</v>
      </c>
      <c r="O196" s="4" t="s">
        <v>21</v>
      </c>
      <c r="P196" s="20">
        <v>574172.9800000001</v>
      </c>
      <c r="Q196" s="20">
        <v>122762.43</v>
      </c>
      <c r="T196" s="4" t="s">
        <v>21</v>
      </c>
      <c r="U196" s="20">
        <f>GETPIVOTDATA("Sum of Revenue",$O$190,"Product","Good Boy Training Treats")-GETPIVOTDATA("Sum of Cost of Sales",$O$190,"Product","Good Boy Training Treats")</f>
        <v>451410.5500000001</v>
      </c>
      <c r="V196" s="22">
        <f>U196/GETPIVOTDATA("Sum of Revenue",$O$190,"Product","Good Boy Training Treats")</f>
        <v>0.78619260349032805</v>
      </c>
    </row>
    <row r="197" spans="1:22" x14ac:dyDescent="0.35">
      <c r="A197" s="2">
        <v>44377</v>
      </c>
      <c r="B197" t="s">
        <v>38</v>
      </c>
      <c r="C197" t="s">
        <v>15</v>
      </c>
      <c r="D197" t="s">
        <v>26</v>
      </c>
      <c r="E197">
        <v>176</v>
      </c>
      <c r="F197" s="3">
        <v>5610.56</v>
      </c>
      <c r="G197" s="3">
        <v>1758.11</v>
      </c>
      <c r="H197" s="3">
        <f t="shared" si="5"/>
        <v>3852.4500000000007</v>
      </c>
      <c r="I197" s="22">
        <f t="shared" si="6"/>
        <v>0.68664268807391782</v>
      </c>
      <c r="O197" s="4" t="s">
        <v>26</v>
      </c>
      <c r="P197" s="20">
        <v>526138.27</v>
      </c>
      <c r="Q197" s="20">
        <v>144729.54999999999</v>
      </c>
      <c r="T197" s="4" t="s">
        <v>26</v>
      </c>
      <c r="U197" s="20">
        <f>GETPIVOTDATA("Sum of Revenue",$O$190,"Product","Hungry Hound Gourmet Meal Kit")-GETPIVOTDATA("Sum of Cost of Sales",$O$190,"Product","Hungry Hound Gourmet Meal Kit")</f>
        <v>381408.72000000003</v>
      </c>
      <c r="V197" s="22">
        <f>U197/GETPIVOTDATA("Sum of Revenue",$O$190,"Product","Hungry Hound Gourmet Meal Kit")</f>
        <v>0.72492107445443954</v>
      </c>
    </row>
    <row r="198" spans="1:22" x14ac:dyDescent="0.35">
      <c r="A198" s="2">
        <v>44377</v>
      </c>
      <c r="B198" t="s">
        <v>34</v>
      </c>
      <c r="C198" t="s">
        <v>11</v>
      </c>
      <c r="D198" t="s">
        <v>36</v>
      </c>
      <c r="E198">
        <v>168</v>
      </c>
      <c r="F198" s="3">
        <v>10915.97</v>
      </c>
      <c r="G198" s="3">
        <v>3233.55</v>
      </c>
      <c r="H198" s="3">
        <f t="shared" ref="H198:H261" si="7">(F198-G198)</f>
        <v>7682.4199999999992</v>
      </c>
      <c r="I198" s="22">
        <f t="shared" si="6"/>
        <v>0.70377804262928534</v>
      </c>
      <c r="O198" s="4" t="s">
        <v>19</v>
      </c>
      <c r="P198" s="20">
        <v>715615.23999999964</v>
      </c>
      <c r="Q198" s="20">
        <v>163485.88000000003</v>
      </c>
      <c r="T198" s="4" t="s">
        <v>19</v>
      </c>
      <c r="U198" s="20">
        <f>GETPIVOTDATA("Sum of Revenue",$O$190,"Product","Luscious Locks Shampoo")-GETPIVOTDATA("Sum of Cost of Sales",$O$190,"Product","Luscious Locks Shampoo")</f>
        <v>552129.35999999964</v>
      </c>
      <c r="V198" s="22">
        <f>U198/GETPIVOTDATA("Sum of Revenue",$O$190,"Product","Luscious Locks Shampoo")</f>
        <v>0.77154499951677935</v>
      </c>
    </row>
    <row r="199" spans="1:22" x14ac:dyDescent="0.35">
      <c r="A199" s="2">
        <v>44377</v>
      </c>
      <c r="B199" t="s">
        <v>20</v>
      </c>
      <c r="C199" t="s">
        <v>11</v>
      </c>
      <c r="D199" t="s">
        <v>9</v>
      </c>
      <c r="E199">
        <v>700</v>
      </c>
      <c r="F199" s="3">
        <v>14696.65</v>
      </c>
      <c r="G199" s="3">
        <v>3259.3</v>
      </c>
      <c r="H199" s="3">
        <f t="shared" si="7"/>
        <v>11437.349999999999</v>
      </c>
      <c r="I199" s="22">
        <f t="shared" si="6"/>
        <v>0.77822837177179827</v>
      </c>
      <c r="O199" s="4" t="s">
        <v>12</v>
      </c>
      <c r="P199" s="20">
        <v>561570.22</v>
      </c>
      <c r="Q199" s="20">
        <v>142187.43000000002</v>
      </c>
      <c r="T199" s="4" t="s">
        <v>12</v>
      </c>
      <c r="U199" s="20">
        <f>GETPIVOTDATA("Sum of Revenue",$O$190,"Product","Puppachino powder")-GETPIVOTDATA("Sum of Cost of Sales",$O$190,"Product","Puppachino powder")</f>
        <v>419382.78999999992</v>
      </c>
      <c r="V199" s="22">
        <f>U199/GETPIVOTDATA("Sum of Revenue",$O$190,"Product","Puppachino powder")</f>
        <v>0.74680382802350154</v>
      </c>
    </row>
    <row r="200" spans="1:22" x14ac:dyDescent="0.35">
      <c r="A200" s="2">
        <v>44377</v>
      </c>
      <c r="B200" t="s">
        <v>33</v>
      </c>
      <c r="C200" t="s">
        <v>8</v>
      </c>
      <c r="D200" t="s">
        <v>26</v>
      </c>
      <c r="E200">
        <v>261</v>
      </c>
      <c r="F200" s="3">
        <v>9100.17</v>
      </c>
      <c r="G200" s="3">
        <v>4114.5600000000004</v>
      </c>
      <c r="H200" s="3">
        <f t="shared" si="7"/>
        <v>4985.6099999999997</v>
      </c>
      <c r="I200" s="22">
        <f t="shared" si="6"/>
        <v>0.54785899604073329</v>
      </c>
      <c r="O200" s="4" t="s">
        <v>16</v>
      </c>
      <c r="P200" s="20">
        <v>671546.09999999986</v>
      </c>
      <c r="Q200" s="20">
        <v>152540.67000000004</v>
      </c>
      <c r="T200" s="4" t="s">
        <v>16</v>
      </c>
      <c r="U200" s="20">
        <f>GETPIVOTDATA("Sum of Revenue",$O$190,"Product","Summer Vibes Bandana")-GETPIVOTDATA("Sum of Cost of Sales",$O$190,"Product","Summer Vibes Bandana")</f>
        <v>519005.42999999982</v>
      </c>
      <c r="V200" s="22">
        <f>U200/GETPIVOTDATA("Sum of Revenue",$O$190,"Product","Summer Vibes Bandana")</f>
        <v>0.77285152873347029</v>
      </c>
    </row>
    <row r="201" spans="1:22" x14ac:dyDescent="0.35">
      <c r="A201" s="2">
        <v>44377</v>
      </c>
      <c r="B201" t="s">
        <v>22</v>
      </c>
      <c r="C201" t="s">
        <v>23</v>
      </c>
      <c r="D201" t="s">
        <v>21</v>
      </c>
      <c r="E201">
        <v>1318</v>
      </c>
      <c r="F201" s="3">
        <v>18441.48</v>
      </c>
      <c r="G201" s="3">
        <v>2183.17</v>
      </c>
      <c r="H201" s="3">
        <f t="shared" si="7"/>
        <v>16258.31</v>
      </c>
      <c r="I201" s="22">
        <f t="shared" si="6"/>
        <v>0.88161633448074661</v>
      </c>
      <c r="O201" s="4" t="s">
        <v>44</v>
      </c>
      <c r="P201" s="19">
        <v>6273843.629999998</v>
      </c>
      <c r="Q201" s="19">
        <v>1499467.17</v>
      </c>
    </row>
    <row r="202" spans="1:22" x14ac:dyDescent="0.35">
      <c r="A202" s="2">
        <v>44377</v>
      </c>
      <c r="B202" t="s">
        <v>31</v>
      </c>
      <c r="C202" t="s">
        <v>11</v>
      </c>
      <c r="D202" s="4" t="s">
        <v>32</v>
      </c>
      <c r="E202">
        <v>293</v>
      </c>
      <c r="F202" s="3">
        <v>19888.560000000001</v>
      </c>
      <c r="G202" s="3">
        <v>1212.6199999999999</v>
      </c>
      <c r="H202" s="3">
        <f t="shared" si="7"/>
        <v>18675.940000000002</v>
      </c>
      <c r="I202" s="22">
        <f t="shared" si="6"/>
        <v>0.93902927109856127</v>
      </c>
    </row>
    <row r="203" spans="1:22" ht="23.5" x14ac:dyDescent="0.55000000000000004">
      <c r="A203" s="2">
        <v>44377</v>
      </c>
      <c r="B203" t="s">
        <v>13</v>
      </c>
      <c r="C203" t="s">
        <v>11</v>
      </c>
      <c r="D203" t="s">
        <v>16</v>
      </c>
      <c r="E203">
        <v>456</v>
      </c>
      <c r="F203" s="3">
        <v>13664.83</v>
      </c>
      <c r="G203" s="3">
        <v>3115.2</v>
      </c>
      <c r="H203" s="3">
        <f t="shared" si="7"/>
        <v>10549.630000000001</v>
      </c>
      <c r="I203" s="22">
        <f t="shared" si="6"/>
        <v>0.77202789935915783</v>
      </c>
      <c r="O203" s="34" t="s">
        <v>97</v>
      </c>
    </row>
    <row r="204" spans="1:22" x14ac:dyDescent="0.35">
      <c r="A204" s="2">
        <v>44377</v>
      </c>
      <c r="B204" t="s">
        <v>25</v>
      </c>
      <c r="C204" t="s">
        <v>8</v>
      </c>
      <c r="D204" s="4" t="s">
        <v>17</v>
      </c>
      <c r="E204">
        <v>651</v>
      </c>
      <c r="F204" s="3">
        <v>19514.48</v>
      </c>
      <c r="G204" s="3">
        <v>1420.16</v>
      </c>
      <c r="H204" s="3">
        <f t="shared" si="7"/>
        <v>18094.32</v>
      </c>
      <c r="I204" s="22">
        <f t="shared" si="6"/>
        <v>0.92722532191480378</v>
      </c>
    </row>
    <row r="205" spans="1:22" x14ac:dyDescent="0.35">
      <c r="A205" s="2">
        <v>44377</v>
      </c>
      <c r="B205" t="s">
        <v>22</v>
      </c>
      <c r="C205" t="s">
        <v>23</v>
      </c>
      <c r="D205" t="s">
        <v>27</v>
      </c>
      <c r="E205">
        <v>841</v>
      </c>
      <c r="F205" s="3">
        <v>7567.26</v>
      </c>
      <c r="G205" s="3">
        <v>4111.34</v>
      </c>
      <c r="H205" s="3">
        <f t="shared" si="7"/>
        <v>3455.92</v>
      </c>
      <c r="I205" s="22">
        <f t="shared" si="6"/>
        <v>0.45669370419412048</v>
      </c>
      <c r="O205" s="9" t="s">
        <v>77</v>
      </c>
      <c r="P205" t="s">
        <v>45</v>
      </c>
      <c r="Q205" t="s">
        <v>47</v>
      </c>
    </row>
    <row r="206" spans="1:22" x14ac:dyDescent="0.35">
      <c r="A206" s="2">
        <v>44377</v>
      </c>
      <c r="B206" t="s">
        <v>24</v>
      </c>
      <c r="C206" t="s">
        <v>23</v>
      </c>
      <c r="D206" t="s">
        <v>36</v>
      </c>
      <c r="E206">
        <v>399</v>
      </c>
      <c r="F206" s="3">
        <v>16740.13</v>
      </c>
      <c r="G206" s="3">
        <v>2486.1</v>
      </c>
      <c r="H206" s="3">
        <f t="shared" si="7"/>
        <v>14254.03</v>
      </c>
      <c r="I206" s="22">
        <f t="shared" si="6"/>
        <v>0.8514886085114034</v>
      </c>
      <c r="O206" s="4" t="s">
        <v>10</v>
      </c>
      <c r="P206" s="19">
        <v>290052.32</v>
      </c>
      <c r="Q206" s="19">
        <v>72198.959999999977</v>
      </c>
      <c r="T206" s="11"/>
      <c r="U206" s="11"/>
      <c r="V206" s="11"/>
    </row>
    <row r="207" spans="1:22" x14ac:dyDescent="0.35">
      <c r="A207" s="2">
        <v>44377</v>
      </c>
      <c r="B207" t="s">
        <v>24</v>
      </c>
      <c r="C207" t="s">
        <v>23</v>
      </c>
      <c r="D207" t="s">
        <v>19</v>
      </c>
      <c r="E207">
        <v>363</v>
      </c>
      <c r="F207" s="3">
        <v>6530.47</v>
      </c>
      <c r="G207" s="3">
        <v>1791.73</v>
      </c>
      <c r="H207" s="3">
        <f t="shared" si="7"/>
        <v>4738.74</v>
      </c>
      <c r="I207" s="22">
        <f t="shared" si="6"/>
        <v>0.72563536774535364</v>
      </c>
      <c r="O207" s="4" t="s">
        <v>28</v>
      </c>
      <c r="P207" s="19">
        <v>158678.54</v>
      </c>
      <c r="Q207" s="19">
        <v>46659.579999999994</v>
      </c>
      <c r="T207" s="11"/>
      <c r="U207" s="11"/>
      <c r="V207" s="11"/>
    </row>
    <row r="208" spans="1:22" x14ac:dyDescent="0.35">
      <c r="A208" s="2">
        <v>44377</v>
      </c>
      <c r="B208" t="s">
        <v>34</v>
      </c>
      <c r="C208" t="s">
        <v>11</v>
      </c>
      <c r="D208" s="4" t="s">
        <v>17</v>
      </c>
      <c r="E208">
        <v>423</v>
      </c>
      <c r="F208" s="3">
        <v>18588.14</v>
      </c>
      <c r="G208" s="3">
        <v>1681.63</v>
      </c>
      <c r="H208" s="3">
        <f t="shared" si="7"/>
        <v>16906.509999999998</v>
      </c>
      <c r="I208" s="22">
        <f t="shared" si="6"/>
        <v>0.90953209950000369</v>
      </c>
      <c r="O208" s="4" t="s">
        <v>38</v>
      </c>
      <c r="P208" s="19">
        <v>113838.23</v>
      </c>
      <c r="Q208" s="19">
        <v>26326.3</v>
      </c>
      <c r="T208" s="4"/>
      <c r="U208" s="20"/>
      <c r="V208" s="18"/>
    </row>
    <row r="209" spans="1:22" x14ac:dyDescent="0.35">
      <c r="A209" s="2">
        <v>44377</v>
      </c>
      <c r="B209" t="s">
        <v>35</v>
      </c>
      <c r="C209" t="s">
        <v>29</v>
      </c>
      <c r="D209" t="s">
        <v>26</v>
      </c>
      <c r="E209">
        <v>313</v>
      </c>
      <c r="F209" s="3">
        <v>9992.48</v>
      </c>
      <c r="G209" s="3">
        <v>2438.48</v>
      </c>
      <c r="H209" s="3">
        <f t="shared" si="7"/>
        <v>7554</v>
      </c>
      <c r="I209" s="22">
        <f t="shared" si="6"/>
        <v>0.75596848830320407</v>
      </c>
      <c r="O209" s="4" t="s">
        <v>20</v>
      </c>
      <c r="P209" s="19">
        <v>272455.04000000004</v>
      </c>
      <c r="Q209" s="19">
        <v>72014.039999999994</v>
      </c>
      <c r="T209" s="11" t="s">
        <v>77</v>
      </c>
      <c r="U209" s="11" t="s">
        <v>98</v>
      </c>
      <c r="V209" s="11" t="s">
        <v>102</v>
      </c>
    </row>
    <row r="210" spans="1:22" x14ac:dyDescent="0.35">
      <c r="A210" s="2">
        <v>44377</v>
      </c>
      <c r="B210" t="s">
        <v>24</v>
      </c>
      <c r="C210" t="s">
        <v>23</v>
      </c>
      <c r="D210" t="s">
        <v>26</v>
      </c>
      <c r="E210">
        <v>461</v>
      </c>
      <c r="F210" s="3">
        <v>13823.55</v>
      </c>
      <c r="G210" s="3">
        <v>1538.78</v>
      </c>
      <c r="H210" s="3">
        <f t="shared" si="7"/>
        <v>12284.769999999999</v>
      </c>
      <c r="I210" s="22">
        <f t="shared" si="6"/>
        <v>0.88868416578954024</v>
      </c>
      <c r="O210" s="4" t="s">
        <v>35</v>
      </c>
      <c r="P210" s="19">
        <v>307375.05</v>
      </c>
      <c r="Q210" s="19">
        <v>80337.149999999994</v>
      </c>
      <c r="T210" s="4" t="s">
        <v>10</v>
      </c>
      <c r="U210" s="21">
        <f>GETPIVOTDATA("Sum of Revenue",$O$205,"Store Name","Bay Vet")-GETPIVOTDATA("Sum of Cost of Sales",$O$205,"Store Name","Bay Vet")</f>
        <v>217853.36000000004</v>
      </c>
      <c r="V210" s="22">
        <f>U210/GETPIVOTDATA("Sum of Revenue",$O$205,"Store Name","Bay Vet")</f>
        <v>0.75108297702979943</v>
      </c>
    </row>
    <row r="211" spans="1:22" x14ac:dyDescent="0.35">
      <c r="A211" s="2">
        <v>44377</v>
      </c>
      <c r="B211" t="s">
        <v>37</v>
      </c>
      <c r="C211" t="s">
        <v>8</v>
      </c>
      <c r="D211" t="s">
        <v>36</v>
      </c>
      <c r="E211">
        <v>138</v>
      </c>
      <c r="F211" s="3">
        <v>7163.4</v>
      </c>
      <c r="G211" s="3">
        <v>1261.94</v>
      </c>
      <c r="H211" s="3">
        <f t="shared" si="7"/>
        <v>5901.4599999999991</v>
      </c>
      <c r="I211" s="22">
        <f t="shared" si="6"/>
        <v>0.82383505039506366</v>
      </c>
      <c r="O211" s="4" t="s">
        <v>30</v>
      </c>
      <c r="P211" s="19">
        <v>174750.79</v>
      </c>
      <c r="Q211" s="19">
        <v>40747.920000000006</v>
      </c>
      <c r="T211" s="4" t="s">
        <v>28</v>
      </c>
      <c r="U211" s="21">
        <f>GETPIVOTDATA("Sum of Revenue",$O$205,"Store Name","Bill's Pet Goods")-GETPIVOTDATA("Sum of Cost of Sales",$O$205,"Store Name","Bill's Pet Goods")</f>
        <v>112018.96000000002</v>
      </c>
      <c r="V211" s="22">
        <f>U211/GETPIVOTDATA("Sum of Revenue",$O$205,"Store Name","Bill's Pet Goods")</f>
        <v>0.70594902120979952</v>
      </c>
    </row>
    <row r="212" spans="1:22" x14ac:dyDescent="0.35">
      <c r="A212" s="2">
        <v>44377</v>
      </c>
      <c r="B212" t="s">
        <v>33</v>
      </c>
      <c r="C212" t="s">
        <v>8</v>
      </c>
      <c r="D212" t="s">
        <v>9</v>
      </c>
      <c r="E212">
        <v>279</v>
      </c>
      <c r="F212" s="3">
        <v>5858.66</v>
      </c>
      <c r="G212" s="3">
        <v>2175.75</v>
      </c>
      <c r="H212" s="3">
        <f t="shared" si="7"/>
        <v>3682.91</v>
      </c>
      <c r="I212" s="22">
        <f t="shared" si="6"/>
        <v>0.62862668255198284</v>
      </c>
      <c r="O212" s="4" t="s">
        <v>13</v>
      </c>
      <c r="P212" s="19">
        <v>102114.87</v>
      </c>
      <c r="Q212" s="19">
        <v>21324.619999999995</v>
      </c>
      <c r="T212" s="4" t="s">
        <v>38</v>
      </c>
      <c r="U212" s="21">
        <f>GETPIVOTDATA("Sum of Revenue",$O$205,"Store Name","Concord Park Puppies")-GETPIVOTDATA("Sum of Cost of Sales",$O$205,"Store Name","Concord Park Puppies")</f>
        <v>87511.93</v>
      </c>
      <c r="V212" s="22">
        <f>U212/GETPIVOTDATA("Sum of Revenue",$O$205,"Store Name","Concord Park Puppies")</f>
        <v>0.76873937692109229</v>
      </c>
    </row>
    <row r="213" spans="1:22" x14ac:dyDescent="0.35">
      <c r="A213" s="2">
        <v>44377</v>
      </c>
      <c r="B213" t="s">
        <v>22</v>
      </c>
      <c r="C213" t="s">
        <v>23</v>
      </c>
      <c r="D213" t="s">
        <v>26</v>
      </c>
      <c r="E213">
        <v>224</v>
      </c>
      <c r="F213" s="3">
        <v>6718.87</v>
      </c>
      <c r="G213" s="3">
        <v>4974.38</v>
      </c>
      <c r="H213" s="3">
        <f t="shared" si="7"/>
        <v>1744.4899999999998</v>
      </c>
      <c r="I213" s="22">
        <f t="shared" si="6"/>
        <v>0.25964038595775774</v>
      </c>
      <c r="O213" s="4" t="s">
        <v>34</v>
      </c>
      <c r="P213" s="19">
        <v>252726.53999999998</v>
      </c>
      <c r="Q213" s="19">
        <v>54189.87000000001</v>
      </c>
      <c r="T213" s="4" t="s">
        <v>20</v>
      </c>
      <c r="U213" s="21">
        <f>GETPIVOTDATA("Sum of Revenue",$O$205,"Store Name","Concord Vet")-GETPIVOTDATA("Sum of Cost of Sales",$O$205,"Store Name","Concord Vet")</f>
        <v>200441.00000000006</v>
      </c>
      <c r="V213" s="22">
        <f>U213/GETPIVOTDATA("Sum of Revenue",$O$205,"Store Name","Concord Vet")</f>
        <v>0.73568468397574893</v>
      </c>
    </row>
    <row r="214" spans="1:22" x14ac:dyDescent="0.35">
      <c r="A214" s="2">
        <v>44377</v>
      </c>
      <c r="B214" t="s">
        <v>28</v>
      </c>
      <c r="C214" t="s">
        <v>29</v>
      </c>
      <c r="D214" s="4" t="s">
        <v>17</v>
      </c>
      <c r="E214">
        <v>356</v>
      </c>
      <c r="F214" s="3">
        <v>9956.26</v>
      </c>
      <c r="G214" s="3">
        <v>1005.07</v>
      </c>
      <c r="H214" s="3">
        <f t="shared" si="7"/>
        <v>8951.19</v>
      </c>
      <c r="I214" s="22">
        <f t="shared" si="6"/>
        <v>0.89905145104687911</v>
      </c>
      <c r="O214" s="4" t="s">
        <v>25</v>
      </c>
      <c r="P214" s="19">
        <v>443388.88</v>
      </c>
      <c r="Q214" s="19">
        <v>105180.61999999998</v>
      </c>
      <c r="T214" s="4" t="s">
        <v>35</v>
      </c>
      <c r="U214" s="21">
        <f>GETPIVOTDATA("Sum of Revenue",$O$205,"Store Name","Doggo")-GETPIVOTDATA("Sum of Cost of Sales",$O$205,"Store Name","Doggo")</f>
        <v>227037.9</v>
      </c>
      <c r="V214" s="22">
        <f>U214/GETPIVOTDATA("Sum of Revenue",$O$205,"Store Name","Doggo")</f>
        <v>0.73863477208055761</v>
      </c>
    </row>
    <row r="215" spans="1:22" x14ac:dyDescent="0.35">
      <c r="A215" s="2">
        <v>44377</v>
      </c>
      <c r="B215" t="s">
        <v>33</v>
      </c>
      <c r="C215" t="s">
        <v>8</v>
      </c>
      <c r="D215" t="s">
        <v>21</v>
      </c>
      <c r="E215">
        <v>767</v>
      </c>
      <c r="F215" s="3">
        <v>12265.36</v>
      </c>
      <c r="G215" s="3">
        <v>1880.64</v>
      </c>
      <c r="H215" s="3">
        <f t="shared" si="7"/>
        <v>10384.720000000001</v>
      </c>
      <c r="I215" s="22">
        <f t="shared" si="6"/>
        <v>0.8466706236099063</v>
      </c>
      <c r="O215" s="4" t="s">
        <v>37</v>
      </c>
      <c r="P215" s="19">
        <v>266569.82</v>
      </c>
      <c r="Q215" s="19">
        <v>62962.889999999992</v>
      </c>
      <c r="T215" s="4" t="s">
        <v>30</v>
      </c>
      <c r="U215" s="21">
        <f>GETPIVOTDATA("Sum of Revenue",$O$205,"Store Name","Dogs of Sydney")-GETPIVOTDATA("Sum of Cost of Sales",$O$205,"Store Name","Dogs of Sydney")</f>
        <v>134002.87</v>
      </c>
      <c r="V215" s="22">
        <f>U215/GETPIVOTDATA("Sum of Revenue",$O$205,"Store Name","Dogs of Sydney")</f>
        <v>0.76682268503621642</v>
      </c>
    </row>
    <row r="216" spans="1:22" x14ac:dyDescent="0.35">
      <c r="A216" s="2">
        <v>44377</v>
      </c>
      <c r="B216" t="s">
        <v>28</v>
      </c>
      <c r="C216" t="s">
        <v>29</v>
      </c>
      <c r="D216" t="s">
        <v>36</v>
      </c>
      <c r="E216">
        <v>137</v>
      </c>
      <c r="F216" s="3">
        <v>6565.39</v>
      </c>
      <c r="G216" s="3">
        <v>2423.37</v>
      </c>
      <c r="H216" s="3">
        <f t="shared" si="7"/>
        <v>4142.0200000000004</v>
      </c>
      <c r="I216" s="22">
        <f t="shared" si="6"/>
        <v>0.63088712170944916</v>
      </c>
      <c r="O216" s="4" t="s">
        <v>18</v>
      </c>
      <c r="P216" s="19">
        <v>509281.88000000006</v>
      </c>
      <c r="Q216" s="19">
        <v>127614.25</v>
      </c>
      <c r="T216" s="4" t="s">
        <v>13</v>
      </c>
      <c r="U216" s="21">
        <f>GETPIVOTDATA("Sum of Revenue",$O$205,"Store Name","Dr. Louis the Vet")-GETPIVOTDATA("Sum of Cost of Sales",$O$205,"Store Name","Dr. Louis the Vet")</f>
        <v>80790.25</v>
      </c>
      <c r="V216" s="22">
        <f>U216/GETPIVOTDATA("Sum of Revenue",$O$205,"Store Name","Dr. Louis the Vet")</f>
        <v>0.79117027715943822</v>
      </c>
    </row>
    <row r="217" spans="1:22" x14ac:dyDescent="0.35">
      <c r="A217" s="2">
        <v>44377</v>
      </c>
      <c r="B217" t="s">
        <v>33</v>
      </c>
      <c r="C217" t="s">
        <v>8</v>
      </c>
      <c r="D217" t="s">
        <v>21</v>
      </c>
      <c r="E217">
        <v>405</v>
      </c>
      <c r="F217" s="3">
        <v>6466.37</v>
      </c>
      <c r="G217" s="3">
        <v>2323.46</v>
      </c>
      <c r="H217" s="3">
        <f t="shared" si="7"/>
        <v>4142.91</v>
      </c>
      <c r="I217" s="22">
        <f t="shared" si="6"/>
        <v>0.64068557784351965</v>
      </c>
      <c r="O217" s="4" t="s">
        <v>7</v>
      </c>
      <c r="P217" s="19">
        <v>656806.86</v>
      </c>
      <c r="Q217" s="19">
        <v>143645.85</v>
      </c>
      <c r="T217" s="4" t="s">
        <v>34</v>
      </c>
      <c r="U217" s="21">
        <f>GETPIVOTDATA("Sum of Revenue",$O$205,"Store Name","Dr. Paws")-GETPIVOTDATA("Sum of Cost of Sales",$O$205,"Store Name","Dr. Paws")</f>
        <v>198536.66999999998</v>
      </c>
      <c r="V217" s="22">
        <f>U217/GETPIVOTDATA("Sum of Revenue",$O$205,"Store Name","Dr. Paws")</f>
        <v>0.78557902941258173</v>
      </c>
    </row>
    <row r="218" spans="1:22" x14ac:dyDescent="0.35">
      <c r="A218" s="2">
        <v>44377</v>
      </c>
      <c r="B218" t="s">
        <v>18</v>
      </c>
      <c r="C218" t="s">
        <v>8</v>
      </c>
      <c r="D218" t="s">
        <v>27</v>
      </c>
      <c r="E218">
        <v>1137</v>
      </c>
      <c r="F218" s="3">
        <v>13642.27</v>
      </c>
      <c r="G218" s="3">
        <v>2839.55</v>
      </c>
      <c r="H218" s="3">
        <f t="shared" si="7"/>
        <v>10802.720000000001</v>
      </c>
      <c r="I218" s="22">
        <f t="shared" si="6"/>
        <v>0.79185648722683255</v>
      </c>
      <c r="O218" s="4" t="s">
        <v>22</v>
      </c>
      <c r="P218" s="19">
        <v>642575.1399999999</v>
      </c>
      <c r="Q218" s="19">
        <v>165139.25000000003</v>
      </c>
      <c r="T218" s="4" t="s">
        <v>25</v>
      </c>
      <c r="U218" s="21">
        <f>GETPIVOTDATA("Sum of Revenue",$O$205,"Store Name","Happy Pups")-GETPIVOTDATA("Sum of Cost of Sales",$O$205,"Store Name","Happy Pups")</f>
        <v>338208.26</v>
      </c>
      <c r="V218" s="22">
        <f>U218/GETPIVOTDATA("Sum of Revenue",$O$205,"Store Name","Happy Pups")</f>
        <v>0.76278020323829498</v>
      </c>
    </row>
    <row r="219" spans="1:22" x14ac:dyDescent="0.35">
      <c r="A219" s="2">
        <v>44377</v>
      </c>
      <c r="B219" t="s">
        <v>30</v>
      </c>
      <c r="C219" t="s">
        <v>15</v>
      </c>
      <c r="D219" s="4" t="s">
        <v>17</v>
      </c>
      <c r="E219">
        <v>815</v>
      </c>
      <c r="F219" s="3">
        <v>19552.55</v>
      </c>
      <c r="G219" s="3">
        <v>1016.35</v>
      </c>
      <c r="H219" s="3">
        <f t="shared" si="7"/>
        <v>18536.2</v>
      </c>
      <c r="I219" s="22">
        <f t="shared" si="6"/>
        <v>0.94801956778016172</v>
      </c>
      <c r="O219" s="4" t="s">
        <v>14</v>
      </c>
      <c r="P219" s="19">
        <v>179210.43999999997</v>
      </c>
      <c r="Q219" s="19">
        <v>33549.599999999999</v>
      </c>
      <c r="T219" s="4" t="s">
        <v>37</v>
      </c>
      <c r="U219" s="21">
        <f>GETPIVOTDATA("Sum of Revenue",$O$205,"Store Name","Pet Star")-GETPIVOTDATA("Sum of Cost of Sales",$O$205,"Store Name","Pet Star")</f>
        <v>203606.93000000002</v>
      </c>
      <c r="V219" s="22">
        <f>U219/GETPIVOTDATA("Sum of Revenue",$O$205,"Store Name","Pet Star")</f>
        <v>0.76380338179318286</v>
      </c>
    </row>
    <row r="220" spans="1:22" x14ac:dyDescent="0.35">
      <c r="A220" s="2">
        <v>44377</v>
      </c>
      <c r="B220" t="s">
        <v>7</v>
      </c>
      <c r="C220" t="s">
        <v>8</v>
      </c>
      <c r="D220" t="s">
        <v>19</v>
      </c>
      <c r="E220">
        <v>425</v>
      </c>
      <c r="F220" s="3">
        <v>8490.31</v>
      </c>
      <c r="G220" s="3">
        <v>3648.23</v>
      </c>
      <c r="H220" s="3">
        <f t="shared" si="7"/>
        <v>4842.08</v>
      </c>
      <c r="I220" s="22">
        <f t="shared" si="6"/>
        <v>0.5703066201351894</v>
      </c>
      <c r="O220" s="4" t="s">
        <v>31</v>
      </c>
      <c r="P220" s="19">
        <v>266219.87</v>
      </c>
      <c r="Q220" s="19">
        <v>59993.150000000009</v>
      </c>
      <c r="T220" s="4" t="s">
        <v>18</v>
      </c>
      <c r="U220" s="21">
        <f>GETPIVOTDATA("Sum of Revenue",$O$205,"Store Name","PetShop")-GETPIVOTDATA("Sum of Cost of Sales",$O$205,"Store Name","PetShop")</f>
        <v>381667.63000000006</v>
      </c>
      <c r="V220" s="22">
        <f>U220/GETPIVOTDATA("Sum of Revenue",$O$205,"Store Name","PetShop")</f>
        <v>0.74942314853220382</v>
      </c>
    </row>
    <row r="221" spans="1:22" x14ac:dyDescent="0.35">
      <c r="A221" s="2">
        <v>44377</v>
      </c>
      <c r="B221" t="s">
        <v>22</v>
      </c>
      <c r="C221" t="s">
        <v>23</v>
      </c>
      <c r="D221" s="4" t="s">
        <v>32</v>
      </c>
      <c r="E221">
        <v>110</v>
      </c>
      <c r="F221" s="3">
        <v>5148.28</v>
      </c>
      <c r="G221" s="3">
        <v>3663.09</v>
      </c>
      <c r="H221" s="3">
        <f t="shared" si="7"/>
        <v>1485.1899999999996</v>
      </c>
      <c r="I221" s="22">
        <f t="shared" si="6"/>
        <v>0.28848275540568885</v>
      </c>
      <c r="O221" s="4" t="s">
        <v>33</v>
      </c>
      <c r="P221" s="19">
        <v>584597.60999999964</v>
      </c>
      <c r="Q221" s="19">
        <v>143751.40999999997</v>
      </c>
      <c r="T221" s="4" t="s">
        <v>7</v>
      </c>
      <c r="U221" s="21">
        <f>GETPIVOTDATA("Sum of Revenue",$O$205,"Store Name","PetSmart")-GETPIVOTDATA("Sum of Cost of Sales",$O$205,"Store Name","PetSmart")</f>
        <v>513161.01</v>
      </c>
      <c r="V221" s="22">
        <f>U221/GETPIVOTDATA("Sum of Revenue",$O$205,"Store Name","PetSmart")</f>
        <v>0.78129666611581983</v>
      </c>
    </row>
    <row r="222" spans="1:22" x14ac:dyDescent="0.35">
      <c r="A222" s="2">
        <v>44377</v>
      </c>
      <c r="B222" t="s">
        <v>7</v>
      </c>
      <c r="C222" t="s">
        <v>8</v>
      </c>
      <c r="D222" t="s">
        <v>9</v>
      </c>
      <c r="E222">
        <v>540</v>
      </c>
      <c r="F222" s="3">
        <v>11327.39</v>
      </c>
      <c r="G222" s="3">
        <v>4454.3500000000004</v>
      </c>
      <c r="H222" s="3">
        <f t="shared" si="7"/>
        <v>6873.0399999999991</v>
      </c>
      <c r="I222" s="22">
        <f t="shared" si="6"/>
        <v>0.60676289948522999</v>
      </c>
      <c r="O222" s="4" t="s">
        <v>24</v>
      </c>
      <c r="P222" s="19">
        <v>1053201.7499999995</v>
      </c>
      <c r="Q222" s="19">
        <v>243831.71000000005</v>
      </c>
      <c r="T222" s="4" t="s">
        <v>22</v>
      </c>
      <c r="U222" s="21">
        <f>GETPIVOTDATA("Sum of Revenue",$O$205,"Store Name","Petstagram")-GETPIVOTDATA("Sum of Cost of Sales",$O$205,"Store Name","Petstagram")</f>
        <v>477435.8899999999</v>
      </c>
      <c r="V222" s="22">
        <f>U222/GETPIVOTDATA("Sum of Revenue",$O$205,"Store Name","Petstagram")</f>
        <v>0.74300398549498814</v>
      </c>
    </row>
    <row r="223" spans="1:22" x14ac:dyDescent="0.35">
      <c r="A223" s="2">
        <v>44377</v>
      </c>
      <c r="B223" t="s">
        <v>18</v>
      </c>
      <c r="C223" t="s">
        <v>8</v>
      </c>
      <c r="D223" t="s">
        <v>12</v>
      </c>
      <c r="E223">
        <v>592</v>
      </c>
      <c r="F223" s="3">
        <v>14184.1</v>
      </c>
      <c r="G223" s="3">
        <v>4351.79</v>
      </c>
      <c r="H223" s="3">
        <f t="shared" si="7"/>
        <v>9832.3100000000013</v>
      </c>
      <c r="I223" s="22">
        <f t="shared" si="6"/>
        <v>0.69319237738030615</v>
      </c>
      <c r="O223" s="4" t="s">
        <v>44</v>
      </c>
      <c r="P223" s="19">
        <v>6273843.629999999</v>
      </c>
      <c r="Q223" s="19">
        <v>1499467.1699999997</v>
      </c>
      <c r="T223" s="4" t="s">
        <v>14</v>
      </c>
      <c r="U223" s="21">
        <f>GETPIVOTDATA("Sum of Revenue",$O$205,"Store Name","Puppy Park")-GETPIVOTDATA("Sum of Cost of Sales",$O$205,"Store Name","Puppy Park")</f>
        <v>145660.83999999997</v>
      </c>
      <c r="V223" s="22">
        <f>U223/GETPIVOTDATA("Sum of Revenue",$O$205,"Store Name","Puppy Park")</f>
        <v>0.81279215652838077</v>
      </c>
    </row>
    <row r="224" spans="1:22" x14ac:dyDescent="0.35">
      <c r="A224" s="2">
        <v>44377</v>
      </c>
      <c r="B224" t="s">
        <v>25</v>
      </c>
      <c r="C224" t="s">
        <v>8</v>
      </c>
      <c r="D224" s="4" t="s">
        <v>17</v>
      </c>
      <c r="E224">
        <v>205</v>
      </c>
      <c r="F224" s="3">
        <v>6129.47</v>
      </c>
      <c r="G224" s="3">
        <v>4168.71</v>
      </c>
      <c r="H224" s="3">
        <f t="shared" si="7"/>
        <v>1960.7600000000002</v>
      </c>
      <c r="I224" s="22">
        <f t="shared" si="6"/>
        <v>0.31989062675892044</v>
      </c>
      <c r="T224" s="4" t="s">
        <v>31</v>
      </c>
      <c r="U224" s="21">
        <f>GETPIVOTDATA("Sum of Revenue",$O$205,"Store Name","Sydney Vets")-GETPIVOTDATA("Sum of Cost of Sales",$O$205,"Store Name","Sydney Vets")</f>
        <v>206226.71999999997</v>
      </c>
      <c r="V224" s="22">
        <f>U224/GETPIVOTDATA("Sum of Revenue",$O$205,"Store Name","Sydney Vets")</f>
        <v>0.77464811323061644</v>
      </c>
    </row>
    <row r="225" spans="1:22" x14ac:dyDescent="0.35">
      <c r="A225" s="2">
        <v>44377</v>
      </c>
      <c r="B225" t="s">
        <v>28</v>
      </c>
      <c r="C225" t="s">
        <v>29</v>
      </c>
      <c r="D225" s="4" t="s">
        <v>32</v>
      </c>
      <c r="E225">
        <v>397</v>
      </c>
      <c r="F225" s="3">
        <v>17857.900000000001</v>
      </c>
      <c r="G225" s="3">
        <v>4239.63</v>
      </c>
      <c r="H225" s="3">
        <f t="shared" si="7"/>
        <v>13618.27</v>
      </c>
      <c r="I225" s="22">
        <f t="shared" si="6"/>
        <v>0.76259078615066722</v>
      </c>
      <c r="T225" s="4" t="s">
        <v>33</v>
      </c>
      <c r="U225" s="21">
        <f>GETPIVOTDATA("Sum of Revenue",$O$205,"Store Name","Waggy Tails")-GETPIVOTDATA("Sum of Cost of Sales",$O$205,"Store Name","Waggy Tails")</f>
        <v>440846.19999999966</v>
      </c>
      <c r="V225" s="22">
        <f>U225/GETPIVOTDATA("Sum of Revenue",$O$205,"Store Name","Waggy Tails")</f>
        <v>0.75410195399190894</v>
      </c>
    </row>
    <row r="226" spans="1:22" x14ac:dyDescent="0.35">
      <c r="A226" s="2">
        <v>44377</v>
      </c>
      <c r="B226" t="s">
        <v>25</v>
      </c>
      <c r="C226" t="s">
        <v>8</v>
      </c>
      <c r="D226" t="s">
        <v>16</v>
      </c>
      <c r="E226">
        <v>560</v>
      </c>
      <c r="F226" s="3">
        <v>16794.27</v>
      </c>
      <c r="G226" s="3">
        <v>1382.06</v>
      </c>
      <c r="H226" s="3">
        <f t="shared" si="7"/>
        <v>15412.210000000001</v>
      </c>
      <c r="I226" s="22">
        <f t="shared" si="6"/>
        <v>0.9177064558328526</v>
      </c>
      <c r="T226" s="4" t="s">
        <v>24</v>
      </c>
      <c r="U226" s="21">
        <f>GETPIVOTDATA("Sum of Revenue",$O$205,"Store Name","Wolfpack")-GETPIVOTDATA("Sum of Cost of Sales",$O$205,"Store Name","Wolfpack")</f>
        <v>809370.03999999946</v>
      </c>
      <c r="V226" s="22">
        <f>U226/GETPIVOTDATA("Sum of Revenue",$O$205,"Store Name","Wolfpack")</f>
        <v>0.76848527834291935</v>
      </c>
    </row>
    <row r="227" spans="1:22" x14ac:dyDescent="0.35">
      <c r="A227" s="2">
        <v>44377</v>
      </c>
      <c r="B227" t="s">
        <v>20</v>
      </c>
      <c r="C227" t="s">
        <v>11</v>
      </c>
      <c r="D227" t="s">
        <v>16</v>
      </c>
      <c r="E227">
        <v>375</v>
      </c>
      <c r="F227" s="3">
        <v>11248.04</v>
      </c>
      <c r="G227" s="3">
        <v>3976.4</v>
      </c>
      <c r="H227" s="3">
        <f t="shared" si="7"/>
        <v>7271.6400000000012</v>
      </c>
      <c r="I227" s="22">
        <f t="shared" si="6"/>
        <v>0.64648063129220745</v>
      </c>
    </row>
    <row r="228" spans="1:22" ht="23.5" x14ac:dyDescent="0.55000000000000004">
      <c r="A228" s="2">
        <v>44377</v>
      </c>
      <c r="B228" t="s">
        <v>25</v>
      </c>
      <c r="C228" t="s">
        <v>8</v>
      </c>
      <c r="D228" t="s">
        <v>19</v>
      </c>
      <c r="E228">
        <v>256</v>
      </c>
      <c r="F228" s="3">
        <v>5113.6899999999996</v>
      </c>
      <c r="G228" s="3">
        <v>2996.6</v>
      </c>
      <c r="H228" s="3">
        <f t="shared" si="7"/>
        <v>2117.0899999999997</v>
      </c>
      <c r="I228" s="22">
        <f t="shared" si="6"/>
        <v>0.41400436866528861</v>
      </c>
      <c r="O228" s="34" t="s">
        <v>48</v>
      </c>
    </row>
    <row r="229" spans="1:22" x14ac:dyDescent="0.35">
      <c r="A229" s="2">
        <v>44377</v>
      </c>
      <c r="B229" t="s">
        <v>18</v>
      </c>
      <c r="C229" t="s">
        <v>8</v>
      </c>
      <c r="D229" t="s">
        <v>19</v>
      </c>
      <c r="E229">
        <v>731</v>
      </c>
      <c r="F229" s="3">
        <v>14609.42</v>
      </c>
      <c r="G229" s="3">
        <v>4913.0600000000004</v>
      </c>
      <c r="H229" s="3">
        <f t="shared" si="7"/>
        <v>9696.36</v>
      </c>
      <c r="I229" s="22">
        <f t="shared" si="6"/>
        <v>0.66370601981461275</v>
      </c>
    </row>
    <row r="230" spans="1:22" x14ac:dyDescent="0.35">
      <c r="A230" s="2">
        <v>44377</v>
      </c>
      <c r="B230" t="s">
        <v>33</v>
      </c>
      <c r="C230" t="s">
        <v>8</v>
      </c>
      <c r="D230" t="s">
        <v>16</v>
      </c>
      <c r="E230">
        <v>188</v>
      </c>
      <c r="F230" s="3">
        <v>5620.3</v>
      </c>
      <c r="G230" s="3">
        <v>2969.11</v>
      </c>
      <c r="H230" s="3">
        <f t="shared" si="7"/>
        <v>2651.19</v>
      </c>
      <c r="I230" s="22">
        <f t="shared" si="6"/>
        <v>0.47171681226980766</v>
      </c>
      <c r="O230" s="9" t="s">
        <v>2</v>
      </c>
      <c r="P230" t="s">
        <v>57</v>
      </c>
      <c r="S230" s="11" t="s">
        <v>2</v>
      </c>
      <c r="T230" s="11" t="s">
        <v>57</v>
      </c>
    </row>
    <row r="231" spans="1:22" x14ac:dyDescent="0.35">
      <c r="A231" s="2">
        <v>44377</v>
      </c>
      <c r="B231" t="s">
        <v>35</v>
      </c>
      <c r="C231" t="s">
        <v>29</v>
      </c>
      <c r="D231" t="s">
        <v>26</v>
      </c>
      <c r="E231">
        <v>278</v>
      </c>
      <c r="F231" s="3">
        <v>8895.92</v>
      </c>
      <c r="G231" s="3">
        <v>1432.03</v>
      </c>
      <c r="H231" s="3">
        <f t="shared" si="7"/>
        <v>7463.89</v>
      </c>
      <c r="I231" s="22">
        <f t="shared" si="6"/>
        <v>0.83902395704997346</v>
      </c>
      <c r="O231" s="4" t="s">
        <v>15</v>
      </c>
      <c r="P231" s="21">
        <v>367175.64000000007</v>
      </c>
      <c r="S231" s="4" t="s">
        <v>15</v>
      </c>
      <c r="T231" s="21">
        <v>367175.64000000007</v>
      </c>
    </row>
    <row r="232" spans="1:22" x14ac:dyDescent="0.35">
      <c r="A232" s="2">
        <v>44377</v>
      </c>
      <c r="B232" t="s">
        <v>33</v>
      </c>
      <c r="C232" t="s">
        <v>8</v>
      </c>
      <c r="D232" t="s">
        <v>26</v>
      </c>
      <c r="E232">
        <v>232</v>
      </c>
      <c r="F232" s="3">
        <v>8094.81</v>
      </c>
      <c r="G232" s="3">
        <v>2882.3</v>
      </c>
      <c r="H232" s="3">
        <f t="shared" si="7"/>
        <v>5212.51</v>
      </c>
      <c r="I232" s="22">
        <f t="shared" si="6"/>
        <v>0.64393234677527944</v>
      </c>
      <c r="O232" s="4" t="s">
        <v>29</v>
      </c>
      <c r="P232" s="21">
        <v>339056.86</v>
      </c>
      <c r="S232" s="4" t="s">
        <v>29</v>
      </c>
      <c r="T232" s="21">
        <v>339056.86</v>
      </c>
    </row>
    <row r="233" spans="1:22" x14ac:dyDescent="0.35">
      <c r="A233" s="2">
        <v>44377</v>
      </c>
      <c r="B233" t="s">
        <v>37</v>
      </c>
      <c r="C233" t="s">
        <v>8</v>
      </c>
      <c r="D233" t="s">
        <v>36</v>
      </c>
      <c r="E233">
        <v>216</v>
      </c>
      <c r="F233" s="3">
        <v>11206.42</v>
      </c>
      <c r="G233" s="3">
        <v>4508.75</v>
      </c>
      <c r="H233" s="3">
        <f t="shared" si="7"/>
        <v>6697.67</v>
      </c>
      <c r="I233" s="22">
        <f t="shared" si="6"/>
        <v>0.59766366065166221</v>
      </c>
      <c r="O233" s="4" t="s">
        <v>23</v>
      </c>
      <c r="P233" s="21">
        <v>1286805.93</v>
      </c>
      <c r="S233" s="4" t="s">
        <v>23</v>
      </c>
      <c r="T233" s="21">
        <v>1286805.93</v>
      </c>
    </row>
    <row r="234" spans="1:22" x14ac:dyDescent="0.35">
      <c r="A234" s="2">
        <v>44377</v>
      </c>
      <c r="B234" t="s">
        <v>37</v>
      </c>
      <c r="C234" t="s">
        <v>8</v>
      </c>
      <c r="D234" t="s">
        <v>16</v>
      </c>
      <c r="E234">
        <v>622</v>
      </c>
      <c r="F234" s="3">
        <v>18648.240000000002</v>
      </c>
      <c r="G234" s="3">
        <v>3492.03</v>
      </c>
      <c r="H234" s="3">
        <f t="shared" si="7"/>
        <v>15156.210000000001</v>
      </c>
      <c r="I234" s="22">
        <f t="shared" si="6"/>
        <v>0.81274211400110674</v>
      </c>
      <c r="O234" s="4" t="s">
        <v>8</v>
      </c>
      <c r="P234" s="21">
        <v>1877490.03</v>
      </c>
      <c r="S234" s="4" t="s">
        <v>8</v>
      </c>
      <c r="T234" s="21">
        <v>1877490.03</v>
      </c>
    </row>
    <row r="235" spans="1:22" x14ac:dyDescent="0.35">
      <c r="A235" s="2">
        <v>44377</v>
      </c>
      <c r="B235" t="s">
        <v>7</v>
      </c>
      <c r="C235" t="s">
        <v>8</v>
      </c>
      <c r="D235" t="s">
        <v>21</v>
      </c>
      <c r="E235">
        <v>415</v>
      </c>
      <c r="F235" s="3">
        <v>6628.27</v>
      </c>
      <c r="G235" s="3">
        <v>3212.47</v>
      </c>
      <c r="H235" s="3">
        <f t="shared" si="7"/>
        <v>3415.8000000000006</v>
      </c>
      <c r="I235" s="22">
        <f t="shared" si="6"/>
        <v>0.51533808972778727</v>
      </c>
      <c r="O235" s="4" t="s">
        <v>11</v>
      </c>
      <c r="P235" s="21">
        <v>903848.00000000058</v>
      </c>
      <c r="S235" s="4" t="s">
        <v>11</v>
      </c>
      <c r="T235" s="21">
        <v>903848.00000000058</v>
      </c>
    </row>
    <row r="236" spans="1:22" x14ac:dyDescent="0.35">
      <c r="A236" s="2">
        <v>44377</v>
      </c>
      <c r="B236" t="s">
        <v>25</v>
      </c>
      <c r="C236" t="s">
        <v>8</v>
      </c>
      <c r="D236" t="s">
        <v>19</v>
      </c>
      <c r="E236">
        <v>590</v>
      </c>
      <c r="F236" s="3">
        <v>11791.79</v>
      </c>
      <c r="G236" s="3">
        <v>2468.6799999999998</v>
      </c>
      <c r="H236" s="3">
        <f t="shared" si="7"/>
        <v>9323.11</v>
      </c>
      <c r="I236" s="22">
        <f t="shared" si="6"/>
        <v>0.79064416852742458</v>
      </c>
      <c r="O236" s="4" t="s">
        <v>44</v>
      </c>
      <c r="P236" s="21">
        <v>4774376.4600000009</v>
      </c>
    </row>
    <row r="237" spans="1:22" x14ac:dyDescent="0.35">
      <c r="A237" s="2">
        <v>44377</v>
      </c>
      <c r="B237" t="s">
        <v>24</v>
      </c>
      <c r="C237" t="s">
        <v>23</v>
      </c>
      <c r="D237" t="s">
        <v>9</v>
      </c>
      <c r="E237">
        <v>276</v>
      </c>
      <c r="F237" s="3">
        <v>5788.13</v>
      </c>
      <c r="G237" s="3">
        <v>2122.6</v>
      </c>
      <c r="H237" s="3">
        <f t="shared" si="7"/>
        <v>3665.53</v>
      </c>
      <c r="I237" s="22">
        <f t="shared" si="6"/>
        <v>0.63328397945450432</v>
      </c>
    </row>
    <row r="238" spans="1:22" x14ac:dyDescent="0.35">
      <c r="A238" s="2">
        <v>44377</v>
      </c>
      <c r="B238" t="s">
        <v>33</v>
      </c>
      <c r="C238" t="s">
        <v>8</v>
      </c>
      <c r="D238" t="s">
        <v>16</v>
      </c>
      <c r="E238">
        <v>375</v>
      </c>
      <c r="F238" s="3">
        <v>11236.16</v>
      </c>
      <c r="G238" s="3">
        <v>4529.58</v>
      </c>
      <c r="H238" s="3">
        <f t="shared" si="7"/>
        <v>6706.58</v>
      </c>
      <c r="I238" s="22">
        <f t="shared" si="6"/>
        <v>0.59687473300487004</v>
      </c>
    </row>
    <row r="239" spans="1:22" x14ac:dyDescent="0.35">
      <c r="A239" s="2">
        <v>44377</v>
      </c>
      <c r="B239" t="s">
        <v>37</v>
      </c>
      <c r="C239" t="s">
        <v>8</v>
      </c>
      <c r="D239" t="s">
        <v>12</v>
      </c>
      <c r="E239">
        <v>268</v>
      </c>
      <c r="F239" s="3">
        <v>6416.45</v>
      </c>
      <c r="G239" s="3">
        <v>4164.6099999999997</v>
      </c>
      <c r="H239" s="3">
        <f t="shared" si="7"/>
        <v>2251.84</v>
      </c>
      <c r="I239" s="22">
        <f t="shared" si="6"/>
        <v>0.35094795408676138</v>
      </c>
    </row>
    <row r="240" spans="1:22" x14ac:dyDescent="0.35">
      <c r="A240" s="2">
        <v>44377</v>
      </c>
      <c r="B240" t="s">
        <v>37</v>
      </c>
      <c r="C240" t="s">
        <v>8</v>
      </c>
      <c r="D240" s="4" t="s">
        <v>17</v>
      </c>
      <c r="E240">
        <v>641</v>
      </c>
      <c r="F240" s="3">
        <v>19228.43</v>
      </c>
      <c r="G240" s="3">
        <v>4587.43</v>
      </c>
      <c r="H240" s="3">
        <f t="shared" si="7"/>
        <v>14641</v>
      </c>
      <c r="I240" s="22">
        <f t="shared" si="6"/>
        <v>0.76142461969073916</v>
      </c>
      <c r="P240" s="9" t="s">
        <v>74</v>
      </c>
    </row>
    <row r="241" spans="1:27" x14ac:dyDescent="0.35">
      <c r="A241" s="2">
        <v>44377</v>
      </c>
      <c r="B241" t="s">
        <v>20</v>
      </c>
      <c r="C241" t="s">
        <v>11</v>
      </c>
      <c r="D241" s="4" t="s">
        <v>17</v>
      </c>
      <c r="E241">
        <v>161</v>
      </c>
      <c r="F241" s="3">
        <v>7053.56</v>
      </c>
      <c r="G241" s="3">
        <v>4325.88</v>
      </c>
      <c r="H241" s="3">
        <f t="shared" si="7"/>
        <v>2727.6800000000003</v>
      </c>
      <c r="I241" s="22">
        <f t="shared" si="6"/>
        <v>0.38670968985873799</v>
      </c>
      <c r="P241" t="s">
        <v>18</v>
      </c>
      <c r="R241" t="s">
        <v>22</v>
      </c>
      <c r="T241" t="s">
        <v>91</v>
      </c>
      <c r="U241" t="s">
        <v>92</v>
      </c>
      <c r="X241" s="28"/>
      <c r="AA241" s="11"/>
    </row>
    <row r="242" spans="1:27" x14ac:dyDescent="0.35">
      <c r="A242" s="2">
        <v>44377</v>
      </c>
      <c r="B242" t="s">
        <v>7</v>
      </c>
      <c r="C242" t="s">
        <v>8</v>
      </c>
      <c r="D242" t="s">
        <v>16</v>
      </c>
      <c r="E242">
        <v>311</v>
      </c>
      <c r="F242" s="3">
        <v>9303.2099999999991</v>
      </c>
      <c r="G242" s="3">
        <v>2203.7800000000002</v>
      </c>
      <c r="H242" s="3">
        <f t="shared" si="7"/>
        <v>7099.4299999999985</v>
      </c>
      <c r="I242" s="22">
        <f t="shared" si="6"/>
        <v>0.7631161717299727</v>
      </c>
      <c r="O242" s="9" t="s">
        <v>93</v>
      </c>
      <c r="P242" t="s">
        <v>45</v>
      </c>
      <c r="Q242" t="s">
        <v>47</v>
      </c>
      <c r="R242" t="s">
        <v>45</v>
      </c>
      <c r="S242" t="s">
        <v>47</v>
      </c>
      <c r="W242" s="11" t="s">
        <v>93</v>
      </c>
      <c r="X242" s="25" t="s">
        <v>105</v>
      </c>
      <c r="Y242" s="29" t="s">
        <v>104</v>
      </c>
      <c r="Z242" s="22"/>
      <c r="AA242" s="25"/>
    </row>
    <row r="243" spans="1:27" x14ac:dyDescent="0.35">
      <c r="A243" s="2">
        <v>44377</v>
      </c>
      <c r="B243" t="s">
        <v>18</v>
      </c>
      <c r="C243" t="s">
        <v>8</v>
      </c>
      <c r="D243" t="s">
        <v>9</v>
      </c>
      <c r="E243">
        <v>541</v>
      </c>
      <c r="F243" s="3">
        <v>11341.04</v>
      </c>
      <c r="G243" s="3">
        <v>2112.7199999999998</v>
      </c>
      <c r="H243" s="3">
        <f t="shared" si="7"/>
        <v>9228.3200000000015</v>
      </c>
      <c r="I243" s="22">
        <f t="shared" si="6"/>
        <v>0.81371020647136427</v>
      </c>
      <c r="O243" s="4" t="s">
        <v>79</v>
      </c>
      <c r="P243" s="19">
        <v>41052.43</v>
      </c>
      <c r="Q243" s="19">
        <v>8385.94</v>
      </c>
      <c r="R243" s="19">
        <v>44930.5</v>
      </c>
      <c r="S243" s="19">
        <v>12681.269999999999</v>
      </c>
      <c r="T243" s="19">
        <v>85982.93</v>
      </c>
      <c r="U243" s="19">
        <v>21067.21</v>
      </c>
      <c r="W243" s="25" t="s">
        <v>79</v>
      </c>
      <c r="X243" s="30">
        <f>SUM(GETPIVOTDATA("Sum of Revenue",$O$240,"Store Name","PetShop","Months",1)-GETPIVOTDATA("Sum of Cost of Sales",$O$240,"Store Name","PetShop","Months",1))/GETPIVOTDATA("Sum of Revenue",$O$240,"Store Name","PetShop","Months",1)</f>
        <v>0.79572609952687323</v>
      </c>
      <c r="Y243" s="31">
        <f>SUM(GETPIVOTDATA("Sum of Revenue",$O$240,"Store Name","Petstagram","Months",1)-GETPIVOTDATA("Sum of Cost of Sales",$O$240,"Store Name","Petstagram","Months",1))/GETPIVOTDATA("Sum of Revenue",$O$240,"Store Name","Petstagram","Months",1)</f>
        <v>0.71775809305482918</v>
      </c>
      <c r="AA243" s="25"/>
    </row>
    <row r="244" spans="1:27" x14ac:dyDescent="0.35">
      <c r="A244" s="2">
        <v>44377</v>
      </c>
      <c r="B244" t="s">
        <v>25</v>
      </c>
      <c r="C244" t="s">
        <v>8</v>
      </c>
      <c r="D244" t="s">
        <v>27</v>
      </c>
      <c r="E244">
        <v>1624</v>
      </c>
      <c r="F244" s="3">
        <v>19477.46</v>
      </c>
      <c r="G244" s="3">
        <v>2923.45</v>
      </c>
      <c r="H244" s="3">
        <f t="shared" si="7"/>
        <v>16554.009999999998</v>
      </c>
      <c r="I244" s="22">
        <f t="shared" si="6"/>
        <v>0.84990599390269572</v>
      </c>
      <c r="O244" s="4" t="s">
        <v>80</v>
      </c>
      <c r="P244" s="19">
        <v>25154.3</v>
      </c>
      <c r="Q244" s="19">
        <v>6888.82</v>
      </c>
      <c r="R244" s="19">
        <v>40265.660000000003</v>
      </c>
      <c r="S244" s="19">
        <v>11680.32</v>
      </c>
      <c r="T244" s="19">
        <v>65419.960000000006</v>
      </c>
      <c r="U244" s="19">
        <v>18569.14</v>
      </c>
      <c r="W244" s="25" t="s">
        <v>80</v>
      </c>
      <c r="X244" s="30">
        <f>SUM(GETPIVOTDATA("Sum of Revenue",$O$240,"Store Name","PetShop","Months",2)-GETPIVOTDATA("Sum of Cost of Sales",$O$240,"Store Name","PetShop","Months",2))/GETPIVOTDATA("Sum of Revenue",$O$240,"Store Name","PetShop","Months",2)</f>
        <v>0.72613747947666996</v>
      </c>
      <c r="Y244" s="31">
        <f>SUM(GETPIVOTDATA("Sum of Revenue",$O$240,"Store Name","Petstagram","Months",2)-GETPIVOTDATA("Sum of Cost of Sales",$O$240,"Store Name","Petstagram","Months",2))/GETPIVOTDATA("Sum of Revenue",$O$240,"Store Name","Petstagram","Months",2)</f>
        <v>0.709918575778964</v>
      </c>
      <c r="AA244" s="25"/>
    </row>
    <row r="245" spans="1:27" x14ac:dyDescent="0.35">
      <c r="A245" s="2">
        <v>44377</v>
      </c>
      <c r="B245" t="s">
        <v>22</v>
      </c>
      <c r="C245" t="s">
        <v>23</v>
      </c>
      <c r="D245" t="s">
        <v>19</v>
      </c>
      <c r="E245">
        <v>1049</v>
      </c>
      <c r="F245" s="3">
        <v>18878.169999999998</v>
      </c>
      <c r="G245" s="3">
        <v>4866.74</v>
      </c>
      <c r="H245" s="3">
        <f t="shared" si="7"/>
        <v>14011.429999999998</v>
      </c>
      <c r="I245" s="22">
        <f t="shared" si="6"/>
        <v>0.74220276647577599</v>
      </c>
      <c r="O245" s="4" t="s">
        <v>81</v>
      </c>
      <c r="P245" s="19">
        <v>58987.08</v>
      </c>
      <c r="Q245" s="19">
        <v>13122.939999999999</v>
      </c>
      <c r="R245" s="19">
        <v>72246.34</v>
      </c>
      <c r="S245" s="19">
        <v>20743.260000000002</v>
      </c>
      <c r="T245" s="19">
        <v>131233.41999999998</v>
      </c>
      <c r="U245" s="19">
        <v>33866.199999999997</v>
      </c>
      <c r="W245" s="25" t="s">
        <v>81</v>
      </c>
      <c r="X245" s="30">
        <f>SUM(GETPIVOTDATA("Sum of Revenue",$O$240,"Store Name","PetShop","Months",3)-GETPIVOTDATA("Sum of Cost of Sales",$O$240,"Store Name","PetShop","Months",3))/GETPIVOTDATA("Sum of Revenue",$O$240,"Store Name","PetShop","Months",3)</f>
        <v>0.77752857066327064</v>
      </c>
      <c r="Y245" s="31">
        <f>SUM(GETPIVOTDATA("Sum of Revenue",$O$240,"Store Name","Petstagram","Months",3)-GETPIVOTDATA("Sum of Cost of Sales",$O$240,"Store Name","Petstagram","Months",3))/GETPIVOTDATA("Sum of Revenue",$O$240,"Store Name","Petstagram","Months",3)</f>
        <v>0.71288151067583494</v>
      </c>
      <c r="AA245" s="25"/>
    </row>
    <row r="246" spans="1:27" x14ac:dyDescent="0.35">
      <c r="A246" s="2">
        <v>44377</v>
      </c>
      <c r="B246" t="s">
        <v>34</v>
      </c>
      <c r="C246" t="s">
        <v>11</v>
      </c>
      <c r="D246" s="4" t="s">
        <v>17</v>
      </c>
      <c r="E246">
        <v>164</v>
      </c>
      <c r="F246" s="3">
        <v>7206.24</v>
      </c>
      <c r="G246" s="3">
        <v>3795.43</v>
      </c>
      <c r="H246" s="3">
        <f t="shared" si="7"/>
        <v>3410.81</v>
      </c>
      <c r="I246" s="22">
        <f t="shared" si="6"/>
        <v>0.47331340615910655</v>
      </c>
      <c r="O246" s="4" t="s">
        <v>82</v>
      </c>
      <c r="P246" s="19">
        <v>41760.160000000003</v>
      </c>
      <c r="Q246" s="19">
        <v>9794.66</v>
      </c>
      <c r="R246" s="19">
        <v>12262.3</v>
      </c>
      <c r="S246" s="19">
        <v>6331.09</v>
      </c>
      <c r="T246" s="19">
        <v>54022.460000000006</v>
      </c>
      <c r="U246" s="19">
        <v>16125.75</v>
      </c>
      <c r="W246" s="25" t="s">
        <v>82</v>
      </c>
      <c r="X246" s="30">
        <f>SUM(GETPIVOTDATA("Sum of Revenue",$O$240,"Store Name","PetShop","Months",4)-GETPIVOTDATA("Sum of Cost of Sales",$O$240,"Store Name","PetShop","Months",4))/GETPIVOTDATA("Sum of Revenue",$O$240,"Store Name","PetShop","Months",4)</f>
        <v>0.76545444270328467</v>
      </c>
      <c r="Y246" s="31">
        <f>SUM(GETPIVOTDATA("Sum of Revenue",$O$240,"Store Name","Petstagram","Months",4)-GETPIVOTDATA("Sum of Cost of Sales",$O$240,"Store Name","Petstagram","Months",4))/GETPIVOTDATA("Sum of Revenue",$O$240,"Store Name","Petstagram","Months",4)</f>
        <v>0.48369473915986394</v>
      </c>
      <c r="AA246" s="25"/>
    </row>
    <row r="247" spans="1:27" x14ac:dyDescent="0.35">
      <c r="A247" s="2">
        <v>44408</v>
      </c>
      <c r="B247" t="s">
        <v>18</v>
      </c>
      <c r="C247" t="s">
        <v>8</v>
      </c>
      <c r="D247" t="s">
        <v>27</v>
      </c>
      <c r="E247">
        <v>1139</v>
      </c>
      <c r="F247" s="3">
        <v>13663.48</v>
      </c>
      <c r="G247" s="3">
        <v>2721.53</v>
      </c>
      <c r="H247" s="3">
        <f t="shared" si="7"/>
        <v>10941.949999999999</v>
      </c>
      <c r="I247" s="22">
        <f t="shared" si="6"/>
        <v>0.80081721494084956</v>
      </c>
      <c r="O247" s="4" t="s">
        <v>83</v>
      </c>
      <c r="P247" s="19">
        <v>40512.229999999996</v>
      </c>
      <c r="Q247" s="19">
        <v>7290.4800000000005</v>
      </c>
      <c r="R247" s="19">
        <v>37767.54</v>
      </c>
      <c r="S247" s="19">
        <v>9200.16</v>
      </c>
      <c r="T247" s="19">
        <v>78279.76999999999</v>
      </c>
      <c r="U247" s="19">
        <v>16490.64</v>
      </c>
      <c r="W247" s="25" t="s">
        <v>83</v>
      </c>
      <c r="X247" s="30">
        <f>SUM(GETPIVOTDATA("Sum of Revenue",$O$240,"Store Name","PetShop","Months",5)-GETPIVOTDATA("Sum of Cost of Sales",$O$240,"Store Name","PetShop","Months",5))/GETPIVOTDATA("Sum of Revenue",$O$240,"Store Name","PetShop","Months",5)</f>
        <v>0.82004249087250924</v>
      </c>
      <c r="Y247" s="31">
        <f>SUM(GETPIVOTDATA("Sum of Revenue",$O$240,"Store Name","Petstagram","Months",5)-GETPIVOTDATA("Sum of Cost of Sales",$O$240,"Store Name","Petstagram","Months",5))/GETPIVOTDATA("Sum of Revenue",$O$240,"Store Name","Petstagram","Months",5)</f>
        <v>0.7564003374326207</v>
      </c>
      <c r="AA247" s="25"/>
    </row>
    <row r="248" spans="1:27" x14ac:dyDescent="0.35">
      <c r="A248" s="2">
        <v>44408</v>
      </c>
      <c r="B248" t="s">
        <v>25</v>
      </c>
      <c r="C248" t="s">
        <v>8</v>
      </c>
      <c r="D248" t="s">
        <v>36</v>
      </c>
      <c r="E248">
        <v>166</v>
      </c>
      <c r="F248" s="3">
        <v>8616.2199999999993</v>
      </c>
      <c r="G248" s="3">
        <v>1864.48</v>
      </c>
      <c r="H248" s="3">
        <f t="shared" si="7"/>
        <v>6751.74</v>
      </c>
      <c r="I248" s="22">
        <f t="shared" si="6"/>
        <v>0.78360812514072298</v>
      </c>
      <c r="O248" s="4" t="s">
        <v>84</v>
      </c>
      <c r="P248" s="19">
        <v>87466.930000000008</v>
      </c>
      <c r="Q248" s="19">
        <v>18730.22</v>
      </c>
      <c r="R248" s="19">
        <v>84904.359999999986</v>
      </c>
      <c r="S248" s="19">
        <v>24215.4</v>
      </c>
      <c r="T248" s="19">
        <v>172371.28999999998</v>
      </c>
      <c r="U248" s="19">
        <v>42945.62</v>
      </c>
      <c r="W248" s="25" t="s">
        <v>84</v>
      </c>
      <c r="X248" s="30">
        <f>SUM(GETPIVOTDATA("Sum of Revenue",$O$240,"Store Name","PetShop","Months",6)-GETPIVOTDATA("Sum of Cost of Sales",$O$240,"Store Name","PetShop","Months",6))/GETPIVOTDATA("Sum of Revenue",$O$240,"Store Name","PetShop","Months",6)</f>
        <v>0.78585940995070935</v>
      </c>
      <c r="Y248" s="31">
        <f>SUM(GETPIVOTDATA("Sum of Revenue",$O$240,"Store Name","Petstagram","Months",6)-GETPIVOTDATA("Sum of Cost of Sales",$O$240,"Store Name","Petstagram","Months",6))/GETPIVOTDATA("Sum of Revenue",$O$240,"Store Name","Petstagram","Months",6)</f>
        <v>0.7147920318815193</v>
      </c>
      <c r="AA248" s="25"/>
    </row>
    <row r="249" spans="1:27" x14ac:dyDescent="0.35">
      <c r="A249" s="2">
        <v>44408</v>
      </c>
      <c r="B249" t="s">
        <v>31</v>
      </c>
      <c r="C249" t="s">
        <v>11</v>
      </c>
      <c r="D249" t="s">
        <v>16</v>
      </c>
      <c r="E249">
        <v>388</v>
      </c>
      <c r="F249" s="3">
        <v>11632.71</v>
      </c>
      <c r="G249" s="3">
        <v>2686.32</v>
      </c>
      <c r="H249" s="3">
        <f t="shared" si="7"/>
        <v>8946.39</v>
      </c>
      <c r="I249" s="22">
        <f t="shared" si="6"/>
        <v>0.7690718671745449</v>
      </c>
      <c r="O249" s="4" t="s">
        <v>85</v>
      </c>
      <c r="P249" s="19">
        <v>29520.44</v>
      </c>
      <c r="Q249" s="19">
        <v>5840.2900000000009</v>
      </c>
      <c r="R249" s="19">
        <v>14036.11</v>
      </c>
      <c r="S249" s="19">
        <v>4284.8</v>
      </c>
      <c r="T249" s="19">
        <v>43556.55</v>
      </c>
      <c r="U249" s="19">
        <v>10125.09</v>
      </c>
      <c r="W249" s="25" t="s">
        <v>85</v>
      </c>
      <c r="X249" s="30">
        <f>SUM(GETPIVOTDATA("Sum of Revenue",$O$240,"Store Name","PetShop","Months",7)-GETPIVOTDATA("Sum of Cost of Sales",$O$240,"Store Name","PetShop","Months",7))/GETPIVOTDATA("Sum of Revenue",$O$240,"Store Name","PetShop","Months",7)</f>
        <v>0.80216114664957561</v>
      </c>
      <c r="Y249" s="31">
        <f>SUM(GETPIVOTDATA("Sum of Revenue",$O$240,"Store Name","Petstagram","Months",7)-GETPIVOTDATA("Sum of Cost of Sales",$O$240,"Store Name","Petstagram","Months",7))/GETPIVOTDATA("Sum of Revenue",$O$240,"Store Name","Petstagram","Months",7)</f>
        <v>0.694730235086502</v>
      </c>
      <c r="AA249" s="25"/>
    </row>
    <row r="250" spans="1:27" x14ac:dyDescent="0.35">
      <c r="A250" s="2">
        <v>44408</v>
      </c>
      <c r="B250" t="s">
        <v>35</v>
      </c>
      <c r="C250" t="s">
        <v>29</v>
      </c>
      <c r="D250" t="s">
        <v>19</v>
      </c>
      <c r="E250">
        <v>736</v>
      </c>
      <c r="F250" s="3">
        <v>13237.78</v>
      </c>
      <c r="G250" s="3">
        <v>4688.9799999999996</v>
      </c>
      <c r="H250" s="3">
        <f t="shared" si="7"/>
        <v>8548.8000000000011</v>
      </c>
      <c r="I250" s="22">
        <f t="shared" si="6"/>
        <v>0.64578803998857814</v>
      </c>
      <c r="O250" s="4" t="s">
        <v>86</v>
      </c>
      <c r="P250" s="19">
        <v>30156.73</v>
      </c>
      <c r="Q250" s="19">
        <v>11160.96</v>
      </c>
      <c r="R250" s="19">
        <v>35430.870000000003</v>
      </c>
      <c r="S250" s="19">
        <v>9357.9600000000009</v>
      </c>
      <c r="T250" s="19">
        <v>65587.600000000006</v>
      </c>
      <c r="U250" s="19">
        <v>20518.919999999998</v>
      </c>
      <c r="W250" s="25" t="s">
        <v>86</v>
      </c>
      <c r="X250" s="30">
        <f>SUM(GETPIVOTDATA("Sum of Revenue",$O$240,"Store Name","PetShop","Months",8)-GETPIVOTDATA("Sum of Cost of Sales",$O$240,"Store Name","PetShop","Months",8))/GETPIVOTDATA("Sum of Revenue",$O$240,"Store Name","PetShop","Months",8)</f>
        <v>0.62990151783698034</v>
      </c>
      <c r="Y250" s="31">
        <f>SUM(GETPIVOTDATA("Sum of Revenue",$O$240,"Store Name","Petstagram","Months",8)-GETPIVOTDATA("Sum of Cost of Sales",$O$240,"Store Name","Petstagram","Months",8))/GETPIVOTDATA("Sum of Revenue",$O$240,"Store Name","Petstagram","Months",8)</f>
        <v>0.73588116803228376</v>
      </c>
      <c r="AA250" s="25"/>
    </row>
    <row r="251" spans="1:27" x14ac:dyDescent="0.35">
      <c r="A251" s="2">
        <v>44408</v>
      </c>
      <c r="B251" t="s">
        <v>24</v>
      </c>
      <c r="C251" t="s">
        <v>23</v>
      </c>
      <c r="D251" t="s">
        <v>16</v>
      </c>
      <c r="E251">
        <v>650</v>
      </c>
      <c r="F251" s="3">
        <v>19482.400000000001</v>
      </c>
      <c r="G251" s="3">
        <v>3873.71</v>
      </c>
      <c r="H251" s="3">
        <f t="shared" si="7"/>
        <v>15608.690000000002</v>
      </c>
      <c r="I251" s="22">
        <f t="shared" si="6"/>
        <v>0.8011687471769392</v>
      </c>
      <c r="O251" s="4" t="s">
        <v>87</v>
      </c>
      <c r="P251" s="19">
        <v>56177.380000000005</v>
      </c>
      <c r="Q251" s="19">
        <v>19675.870000000003</v>
      </c>
      <c r="R251" s="19">
        <v>81027.72</v>
      </c>
      <c r="S251" s="19">
        <v>16147.490000000002</v>
      </c>
      <c r="T251" s="19">
        <v>137205.1</v>
      </c>
      <c r="U251" s="19">
        <v>35823.360000000001</v>
      </c>
      <c r="W251" s="25" t="s">
        <v>87</v>
      </c>
      <c r="X251" s="30">
        <f>SUM(GETPIVOTDATA("Sum of Revenue",$O$240,"Store Name","PetShop","Months",9)-GETPIVOTDATA("Sum of Cost of Sales",$O$240,"Store Name","PetShop","Months",9))/GETPIVOTDATA("Sum of Revenue",$O$240,"Store Name","PetShop","Months",9)</f>
        <v>0.64975458093631278</v>
      </c>
      <c r="Y251" s="31">
        <f>SUM(GETPIVOTDATA("Sum of Revenue",$O$240,"Store Name","Petstagram","Months",9)-GETPIVOTDATA("Sum of Cost of Sales",$O$240,"Store Name","Petstagram","Months",9))/GETPIVOTDATA("Sum of Revenue",$O$240,"Store Name","Petstagram","Months",9)</f>
        <v>0.80071647085713382</v>
      </c>
      <c r="AA251" s="25"/>
    </row>
    <row r="252" spans="1:27" x14ac:dyDescent="0.35">
      <c r="A252" s="2">
        <v>44408</v>
      </c>
      <c r="B252" t="s">
        <v>37</v>
      </c>
      <c r="C252" t="s">
        <v>8</v>
      </c>
      <c r="D252" s="4" t="s">
        <v>32</v>
      </c>
      <c r="E252">
        <v>255</v>
      </c>
      <c r="F252" s="3">
        <v>13259.82</v>
      </c>
      <c r="G252" s="3">
        <v>4201.92</v>
      </c>
      <c r="H252" s="3">
        <f t="shared" si="7"/>
        <v>9057.9</v>
      </c>
      <c r="I252" s="22">
        <f t="shared" si="6"/>
        <v>0.68310882048172594</v>
      </c>
      <c r="O252" s="4" t="s">
        <v>88</v>
      </c>
      <c r="P252" s="19">
        <v>5524.62</v>
      </c>
      <c r="Q252" s="19">
        <v>2769.3</v>
      </c>
      <c r="R252" s="19">
        <v>70852.06</v>
      </c>
      <c r="S252" s="19">
        <v>10660.79</v>
      </c>
      <c r="T252" s="19">
        <v>76376.679999999993</v>
      </c>
      <c r="U252" s="19">
        <v>13430.09</v>
      </c>
      <c r="W252" s="25" t="s">
        <v>88</v>
      </c>
      <c r="X252" s="30">
        <f>SUM(GETPIVOTDATA("Sum of Revenue",$O$240,"Store Name","PetShop","Months",10)-GETPIVOTDATA("Sum of Cost of Sales",$O$240,"Store Name","PetShop","Months",10))/GETPIVOTDATA("Sum of Revenue",$O$240,"Store Name","PetShop","Months",10)</f>
        <v>0.49873475460755667</v>
      </c>
      <c r="Y252" s="31">
        <f>SUM(GETPIVOTDATA("Sum of Revenue",$O$240,"Store Name","Petstagram","Months",10)-GETPIVOTDATA("Sum of Cost of Sales",$O$240,"Store Name","Petstagram","Months",10))/GETPIVOTDATA("Sum of Revenue",$O$240,"Store Name","Petstagram","Months",10)</f>
        <v>0.84953450894723459</v>
      </c>
      <c r="AA252" s="25"/>
    </row>
    <row r="253" spans="1:27" x14ac:dyDescent="0.35">
      <c r="A253" s="2">
        <v>44408</v>
      </c>
      <c r="B253" t="s">
        <v>22</v>
      </c>
      <c r="C253" t="s">
        <v>23</v>
      </c>
      <c r="D253" t="s">
        <v>21</v>
      </c>
      <c r="E253">
        <v>1003</v>
      </c>
      <c r="F253" s="3">
        <v>14036.11</v>
      </c>
      <c r="G253" s="3">
        <v>4284.8</v>
      </c>
      <c r="H253" s="3">
        <f t="shared" si="7"/>
        <v>9751.3100000000013</v>
      </c>
      <c r="I253" s="22">
        <f t="shared" si="6"/>
        <v>0.694730235086502</v>
      </c>
      <c r="O253" s="4" t="s">
        <v>89</v>
      </c>
      <c r="P253" s="19">
        <v>5065.3999999999996</v>
      </c>
      <c r="Q253" s="19">
        <v>4584.1099999999997</v>
      </c>
      <c r="R253" s="19">
        <v>17323.63</v>
      </c>
      <c r="S253" s="19">
        <v>5120.54</v>
      </c>
      <c r="T253" s="19">
        <v>22389.03</v>
      </c>
      <c r="U253" s="19">
        <v>9704.65</v>
      </c>
      <c r="W253" s="25" t="s">
        <v>89</v>
      </c>
      <c r="X253" s="30">
        <f>SUM(GETPIVOTDATA("Sum of Revenue",$O$240,"Store Name","PetShop","Months",11)-GETPIVOTDATA("Sum of Cost of Sales",$O$240,"Store Name","PetShop","Months",11))/GETPIVOTDATA("Sum of Revenue",$O$240,"Store Name","PetShop","Months",11)</f>
        <v>9.5015201168713231E-2</v>
      </c>
      <c r="Y253" s="31">
        <f>SUM(GETPIVOTDATA("Sum of Revenue",$O$240,"Store Name","Petstagram","Months",11)-GETPIVOTDATA("Sum of Cost of Sales",$O$240,"Store Name","Petstagram","Months",11))/GETPIVOTDATA("Sum of Revenue",$O$240,"Store Name","Petstagram","Months",11)</f>
        <v>0.70441876211856291</v>
      </c>
      <c r="AA253" s="25"/>
    </row>
    <row r="254" spans="1:27" x14ac:dyDescent="0.35">
      <c r="A254" s="2">
        <v>44408</v>
      </c>
      <c r="B254" t="s">
        <v>31</v>
      </c>
      <c r="C254" t="s">
        <v>11</v>
      </c>
      <c r="D254" t="s">
        <v>19</v>
      </c>
      <c r="E254">
        <v>408</v>
      </c>
      <c r="F254" s="3">
        <v>10175.93</v>
      </c>
      <c r="G254" s="3">
        <v>4174.29</v>
      </c>
      <c r="H254" s="3">
        <f t="shared" si="7"/>
        <v>6001.64</v>
      </c>
      <c r="I254" s="22">
        <f t="shared" si="6"/>
        <v>0.58978786214134726</v>
      </c>
      <c r="O254" s="4" t="s">
        <v>90</v>
      </c>
      <c r="P254" s="19">
        <v>87904.18</v>
      </c>
      <c r="Q254" s="19">
        <v>19370.660000000003</v>
      </c>
      <c r="R254" s="19">
        <v>131528.04999999999</v>
      </c>
      <c r="S254" s="19">
        <v>34716.17</v>
      </c>
      <c r="T254" s="19">
        <v>219432.22999999998</v>
      </c>
      <c r="U254" s="19">
        <v>54086.83</v>
      </c>
      <c r="W254" s="25" t="s">
        <v>90</v>
      </c>
      <c r="X254" s="32">
        <f>SUM(GETPIVOTDATA("Sum of Revenue",$O$240,"Store Name","PetShop","Months",12)-GETPIVOTDATA("Sum of Cost of Sales",$O$240,"Store Name","PetShop","Months",12))/GETPIVOTDATA("Sum of Revenue",$O$240,"Store Name","PetShop","Months",12)</f>
        <v>0.7796389204699935</v>
      </c>
      <c r="Y254" s="31">
        <f>SUM(GETPIVOTDATA("Sum of Revenue",$O$240,"Store Name","Petstagram","Months",12)-GETPIVOTDATA("Sum of Cost of Sales",$O$240,"Store Name","Petstagram","Months",12))/GETPIVOTDATA("Sum of Revenue",$O$240,"Store Name","Petstagram","Months",12)</f>
        <v>0.73605500879850339</v>
      </c>
      <c r="AA254" s="26"/>
    </row>
    <row r="255" spans="1:27" x14ac:dyDescent="0.35">
      <c r="A255" s="2">
        <v>44408</v>
      </c>
      <c r="B255" t="s">
        <v>28</v>
      </c>
      <c r="C255" t="s">
        <v>29</v>
      </c>
      <c r="D255" t="s">
        <v>19</v>
      </c>
      <c r="E255">
        <v>405</v>
      </c>
      <c r="F255" s="3">
        <v>7276.67</v>
      </c>
      <c r="G255" s="3">
        <v>3775.12</v>
      </c>
      <c r="H255" s="3">
        <f t="shared" si="7"/>
        <v>3501.55</v>
      </c>
      <c r="I255" s="22">
        <f t="shared" si="6"/>
        <v>0.48120225322846855</v>
      </c>
      <c r="O255" s="4" t="s">
        <v>44</v>
      </c>
      <c r="P255" s="19">
        <v>509281.88</v>
      </c>
      <c r="Q255" s="19">
        <v>127614.25</v>
      </c>
      <c r="R255" s="19">
        <v>642575.1399999999</v>
      </c>
      <c r="S255" s="19">
        <v>165139.25</v>
      </c>
      <c r="T255" s="19">
        <v>1151857.02</v>
      </c>
      <c r="U255" s="19">
        <v>292753.5</v>
      </c>
      <c r="W255" s="26"/>
    </row>
    <row r="256" spans="1:27" x14ac:dyDescent="0.35">
      <c r="A256" s="2">
        <v>44408</v>
      </c>
      <c r="B256" t="s">
        <v>18</v>
      </c>
      <c r="C256" t="s">
        <v>8</v>
      </c>
      <c r="D256" s="4" t="s">
        <v>32</v>
      </c>
      <c r="E256">
        <v>305</v>
      </c>
      <c r="F256" s="3">
        <v>15856.96</v>
      </c>
      <c r="G256" s="3">
        <v>3118.76</v>
      </c>
      <c r="H256" s="3">
        <f t="shared" si="7"/>
        <v>12738.199999999999</v>
      </c>
      <c r="I256" s="22">
        <f t="shared" si="6"/>
        <v>0.80331917341028791</v>
      </c>
    </row>
    <row r="257" spans="1:28" x14ac:dyDescent="0.35">
      <c r="A257" s="2">
        <v>44408</v>
      </c>
      <c r="B257" t="s">
        <v>35</v>
      </c>
      <c r="C257" t="s">
        <v>29</v>
      </c>
      <c r="D257" t="s">
        <v>27</v>
      </c>
      <c r="E257">
        <v>1272</v>
      </c>
      <c r="F257" s="3">
        <v>13985.01</v>
      </c>
      <c r="G257" s="3">
        <v>1845.1</v>
      </c>
      <c r="H257" s="3">
        <f t="shared" si="7"/>
        <v>12139.91</v>
      </c>
      <c r="I257" s="22">
        <f t="shared" si="6"/>
        <v>0.8680658791091318</v>
      </c>
    </row>
    <row r="258" spans="1:28" ht="26" x14ac:dyDescent="0.6">
      <c r="A258" s="2">
        <v>44408</v>
      </c>
      <c r="B258" t="s">
        <v>24</v>
      </c>
      <c r="C258" t="s">
        <v>23</v>
      </c>
      <c r="D258" t="s">
        <v>19</v>
      </c>
      <c r="E258">
        <v>498</v>
      </c>
      <c r="F258" s="3">
        <v>8957.67</v>
      </c>
      <c r="G258" s="3">
        <v>2781.25</v>
      </c>
      <c r="H258" s="3">
        <f t="shared" si="7"/>
        <v>6176.42</v>
      </c>
      <c r="I258" s="22">
        <f t="shared" si="6"/>
        <v>0.68951189315971673</v>
      </c>
      <c r="W258" s="36" t="s">
        <v>107</v>
      </c>
    </row>
    <row r="259" spans="1:28" x14ac:dyDescent="0.35">
      <c r="A259" s="2">
        <v>44408</v>
      </c>
      <c r="B259" t="s">
        <v>35</v>
      </c>
      <c r="C259" t="s">
        <v>29</v>
      </c>
      <c r="D259" t="s">
        <v>26</v>
      </c>
      <c r="E259">
        <v>436</v>
      </c>
      <c r="F259" s="3">
        <v>13941.64</v>
      </c>
      <c r="G259" s="3">
        <v>3869.89</v>
      </c>
      <c r="H259" s="3">
        <f t="shared" si="7"/>
        <v>10071.75</v>
      </c>
      <c r="I259" s="22">
        <f t="shared" ref="I259:I322" si="8">(H259/F259)</f>
        <v>0.72242218275611769</v>
      </c>
    </row>
    <row r="260" spans="1:28" x14ac:dyDescent="0.35">
      <c r="A260" s="2">
        <v>44408</v>
      </c>
      <c r="B260" t="s">
        <v>7</v>
      </c>
      <c r="C260" t="s">
        <v>8</v>
      </c>
      <c r="D260" t="s">
        <v>26</v>
      </c>
      <c r="E260">
        <v>356</v>
      </c>
      <c r="F260" s="3">
        <v>12446.17</v>
      </c>
      <c r="G260" s="3">
        <v>1503.65</v>
      </c>
      <c r="H260" s="3">
        <f t="shared" si="7"/>
        <v>10942.52</v>
      </c>
      <c r="I260" s="22">
        <f t="shared" si="8"/>
        <v>0.87918773405794715</v>
      </c>
      <c r="O260" s="9" t="s">
        <v>45</v>
      </c>
      <c r="P260" s="9" t="s">
        <v>48</v>
      </c>
      <c r="W260" s="27" t="s">
        <v>45</v>
      </c>
      <c r="X260" s="27" t="s">
        <v>48</v>
      </c>
      <c r="Y260" s="27"/>
      <c r="Z260" s="27"/>
      <c r="AA260" s="27"/>
      <c r="AB260" s="27"/>
    </row>
    <row r="261" spans="1:28" x14ac:dyDescent="0.35">
      <c r="A261" s="2">
        <v>44408</v>
      </c>
      <c r="B261" t="s">
        <v>28</v>
      </c>
      <c r="C261" t="s">
        <v>29</v>
      </c>
      <c r="D261" t="s">
        <v>16</v>
      </c>
      <c r="E261">
        <v>642</v>
      </c>
      <c r="F261" s="3">
        <v>19245.259999999998</v>
      </c>
      <c r="G261" s="3">
        <v>1331.56</v>
      </c>
      <c r="H261" s="3">
        <f t="shared" si="7"/>
        <v>17913.699999999997</v>
      </c>
      <c r="I261" s="22">
        <f t="shared" si="8"/>
        <v>0.93081101528376331</v>
      </c>
      <c r="O261" s="9" t="s">
        <v>106</v>
      </c>
      <c r="P261" t="s">
        <v>15</v>
      </c>
      <c r="Q261" t="s">
        <v>29</v>
      </c>
      <c r="R261" t="s">
        <v>23</v>
      </c>
      <c r="S261" t="s">
        <v>8</v>
      </c>
      <c r="T261" t="s">
        <v>11</v>
      </c>
      <c r="U261" t="s">
        <v>44</v>
      </c>
      <c r="W261" s="11" t="s">
        <v>106</v>
      </c>
      <c r="X261" s="11" t="s">
        <v>15</v>
      </c>
      <c r="Y261" s="11" t="s">
        <v>29</v>
      </c>
      <c r="Z261" s="11" t="s">
        <v>23</v>
      </c>
      <c r="AA261" s="11" t="s">
        <v>8</v>
      </c>
      <c r="AB261" s="11" t="s">
        <v>11</v>
      </c>
    </row>
    <row r="262" spans="1:28" x14ac:dyDescent="0.35">
      <c r="A262" s="2">
        <v>44408</v>
      </c>
      <c r="B262" t="s">
        <v>31</v>
      </c>
      <c r="C262" t="s">
        <v>11</v>
      </c>
      <c r="D262" t="s">
        <v>36</v>
      </c>
      <c r="E262">
        <v>214</v>
      </c>
      <c r="F262" s="3">
        <v>13853.79</v>
      </c>
      <c r="G262" s="3">
        <v>3492.32</v>
      </c>
      <c r="H262" s="3">
        <f t="shared" ref="H262:H325" si="9">(F262-G262)</f>
        <v>10361.470000000001</v>
      </c>
      <c r="I262" s="22">
        <f t="shared" si="8"/>
        <v>0.74791591326272455</v>
      </c>
      <c r="O262" s="4" t="s">
        <v>79</v>
      </c>
      <c r="P262" s="19">
        <v>35658.259999999995</v>
      </c>
      <c r="Q262" s="19">
        <v>32093.870000000003</v>
      </c>
      <c r="R262" s="19">
        <v>144390.41999999998</v>
      </c>
      <c r="S262" s="19">
        <v>140606.17000000001</v>
      </c>
      <c r="T262" s="19">
        <v>40788</v>
      </c>
      <c r="U262" s="19">
        <v>393536.72</v>
      </c>
      <c r="W262" s="25" t="s">
        <v>79</v>
      </c>
      <c r="X262" s="35">
        <v>35658.259999999995</v>
      </c>
      <c r="Y262" s="35">
        <v>32093.870000000003</v>
      </c>
      <c r="Z262" s="35">
        <v>144390.41999999998</v>
      </c>
      <c r="AA262" s="35">
        <v>140606.17000000001</v>
      </c>
      <c r="AB262" s="35">
        <v>40788</v>
      </c>
    </row>
    <row r="263" spans="1:28" x14ac:dyDescent="0.35">
      <c r="A263" s="2">
        <v>44408</v>
      </c>
      <c r="B263" t="s">
        <v>24</v>
      </c>
      <c r="C263" t="s">
        <v>23</v>
      </c>
      <c r="D263" t="s">
        <v>12</v>
      </c>
      <c r="E263">
        <v>807</v>
      </c>
      <c r="F263" s="3">
        <v>19351.400000000001</v>
      </c>
      <c r="G263" s="3">
        <v>1481.29</v>
      </c>
      <c r="H263" s="3">
        <f t="shared" si="9"/>
        <v>17870.11</v>
      </c>
      <c r="I263" s="22">
        <f t="shared" si="8"/>
        <v>0.92345308349783473</v>
      </c>
      <c r="O263" s="4" t="s">
        <v>80</v>
      </c>
      <c r="P263" s="19"/>
      <c r="Q263" s="19"/>
      <c r="R263" s="19">
        <v>82554.86</v>
      </c>
      <c r="S263" s="19">
        <v>138589.35</v>
      </c>
      <c r="T263" s="19">
        <v>49527.539999999994</v>
      </c>
      <c r="U263" s="19">
        <v>270671.75</v>
      </c>
      <c r="W263" s="25" t="s">
        <v>80</v>
      </c>
      <c r="X263" s="35"/>
      <c r="Y263" s="35"/>
      <c r="Z263" s="35">
        <v>82554.86</v>
      </c>
      <c r="AA263" s="35">
        <v>138589.35</v>
      </c>
      <c r="AB263" s="35">
        <v>49527.539999999994</v>
      </c>
    </row>
    <row r="264" spans="1:28" x14ac:dyDescent="0.35">
      <c r="A264" s="2">
        <v>44408</v>
      </c>
      <c r="B264" t="s">
        <v>10</v>
      </c>
      <c r="C264" t="s">
        <v>11</v>
      </c>
      <c r="D264" t="s">
        <v>21</v>
      </c>
      <c r="E264">
        <v>603</v>
      </c>
      <c r="F264" s="3">
        <v>14461.51</v>
      </c>
      <c r="G264" s="3">
        <v>2140.6</v>
      </c>
      <c r="H264" s="3">
        <f t="shared" si="9"/>
        <v>12320.91</v>
      </c>
      <c r="I264" s="22">
        <f t="shared" si="8"/>
        <v>0.85197949591709299</v>
      </c>
      <c r="O264" s="4" t="s">
        <v>81</v>
      </c>
      <c r="P264" s="19">
        <v>84364.63</v>
      </c>
      <c r="Q264" s="19">
        <v>107500.88</v>
      </c>
      <c r="R264" s="19">
        <v>139123.48000000001</v>
      </c>
      <c r="S264" s="19">
        <v>353747.72</v>
      </c>
      <c r="T264" s="19">
        <v>173462.18999999997</v>
      </c>
      <c r="U264" s="19">
        <v>858198.89999999991</v>
      </c>
      <c r="W264" s="25" t="s">
        <v>81</v>
      </c>
      <c r="X264" s="35">
        <v>84364.63</v>
      </c>
      <c r="Y264" s="35">
        <v>107500.88</v>
      </c>
      <c r="Z264" s="35">
        <v>139123.48000000001</v>
      </c>
      <c r="AA264" s="35">
        <v>353747.72</v>
      </c>
      <c r="AB264" s="35">
        <v>173462.18999999997</v>
      </c>
    </row>
    <row r="265" spans="1:28" x14ac:dyDescent="0.35">
      <c r="A265" s="2">
        <v>44408</v>
      </c>
      <c r="B265" t="s">
        <v>33</v>
      </c>
      <c r="C265" t="s">
        <v>8</v>
      </c>
      <c r="D265" t="s">
        <v>9</v>
      </c>
      <c r="E265">
        <v>589</v>
      </c>
      <c r="F265" s="3">
        <v>12353.97</v>
      </c>
      <c r="G265" s="3">
        <v>4517.43</v>
      </c>
      <c r="H265" s="3">
        <f t="shared" si="9"/>
        <v>7836.5399999999991</v>
      </c>
      <c r="I265" s="22">
        <f t="shared" si="8"/>
        <v>0.6343337404898991</v>
      </c>
      <c r="O265" s="4" t="s">
        <v>82</v>
      </c>
      <c r="P265" s="19">
        <v>18882.27</v>
      </c>
      <c r="Q265" s="19"/>
      <c r="R265" s="19">
        <v>126070.62</v>
      </c>
      <c r="S265" s="19">
        <v>117636.48</v>
      </c>
      <c r="T265" s="19">
        <v>31295.95</v>
      </c>
      <c r="U265" s="19">
        <v>293885.32</v>
      </c>
      <c r="W265" s="25" t="s">
        <v>82</v>
      </c>
      <c r="X265" s="35">
        <v>18882.27</v>
      </c>
      <c r="Y265" s="35"/>
      <c r="Z265" s="35">
        <v>126070.62</v>
      </c>
      <c r="AA265" s="35">
        <v>117636.48</v>
      </c>
      <c r="AB265" s="35">
        <v>31295.95</v>
      </c>
    </row>
    <row r="266" spans="1:28" x14ac:dyDescent="0.35">
      <c r="A266" s="2">
        <v>44408</v>
      </c>
      <c r="B266" t="s">
        <v>33</v>
      </c>
      <c r="C266" t="s">
        <v>8</v>
      </c>
      <c r="D266" t="s">
        <v>26</v>
      </c>
      <c r="E266">
        <v>505</v>
      </c>
      <c r="F266" s="3">
        <v>17667.22</v>
      </c>
      <c r="G266" s="3">
        <v>4061.99</v>
      </c>
      <c r="H266" s="3">
        <f t="shared" si="9"/>
        <v>13605.230000000001</v>
      </c>
      <c r="I266" s="22">
        <f t="shared" si="8"/>
        <v>0.77008323890232877</v>
      </c>
      <c r="O266" s="4" t="s">
        <v>83</v>
      </c>
      <c r="P266" s="19">
        <v>15981.42</v>
      </c>
      <c r="Q266" s="19"/>
      <c r="R266" s="19">
        <v>77795.739999999991</v>
      </c>
      <c r="S266" s="19">
        <v>209320.25</v>
      </c>
      <c r="T266" s="19">
        <v>69494</v>
      </c>
      <c r="U266" s="19">
        <v>372591.41</v>
      </c>
      <c r="W266" s="25" t="s">
        <v>83</v>
      </c>
      <c r="X266" s="35">
        <v>15981.42</v>
      </c>
      <c r="Y266" s="35"/>
      <c r="Z266" s="35">
        <v>77795.739999999991</v>
      </c>
      <c r="AA266" s="35">
        <v>209320.25</v>
      </c>
      <c r="AB266" s="35">
        <v>69494</v>
      </c>
    </row>
    <row r="267" spans="1:28" x14ac:dyDescent="0.35">
      <c r="A267" s="2">
        <v>44408</v>
      </c>
      <c r="B267" t="s">
        <v>24</v>
      </c>
      <c r="C267" t="s">
        <v>23</v>
      </c>
      <c r="D267" s="4" t="s">
        <v>17</v>
      </c>
      <c r="E267">
        <v>339</v>
      </c>
      <c r="F267" s="3">
        <v>9464.76</v>
      </c>
      <c r="G267" s="3">
        <v>1292.9100000000001</v>
      </c>
      <c r="H267" s="3">
        <f t="shared" si="9"/>
        <v>8171.85</v>
      </c>
      <c r="I267" s="22">
        <f t="shared" si="8"/>
        <v>0.86339748709951447</v>
      </c>
      <c r="O267" s="4" t="s">
        <v>84</v>
      </c>
      <c r="P267" s="19">
        <v>25163.11</v>
      </c>
      <c r="Q267" s="19">
        <v>71519.740000000005</v>
      </c>
      <c r="R267" s="19">
        <v>156789.03000000003</v>
      </c>
      <c r="S267" s="19">
        <v>450283.28999999986</v>
      </c>
      <c r="T267" s="19">
        <v>142734.06</v>
      </c>
      <c r="U267" s="19">
        <v>846489.23</v>
      </c>
      <c r="W267" s="25" t="s">
        <v>84</v>
      </c>
      <c r="X267" s="35">
        <v>25163.11</v>
      </c>
      <c r="Y267" s="35">
        <v>71519.740000000005</v>
      </c>
      <c r="Z267" s="35">
        <v>156789.03000000003</v>
      </c>
      <c r="AA267" s="35">
        <v>450283.28999999986</v>
      </c>
      <c r="AB267" s="35">
        <v>142734.06</v>
      </c>
    </row>
    <row r="268" spans="1:28" x14ac:dyDescent="0.35">
      <c r="A268" s="2">
        <v>44408</v>
      </c>
      <c r="B268" t="s">
        <v>30</v>
      </c>
      <c r="C268" t="s">
        <v>15</v>
      </c>
      <c r="D268" t="s">
        <v>26</v>
      </c>
      <c r="E268">
        <v>594</v>
      </c>
      <c r="F268" s="3">
        <v>18994.98</v>
      </c>
      <c r="G268" s="3">
        <v>2980.47</v>
      </c>
      <c r="H268" s="3">
        <f t="shared" si="9"/>
        <v>16014.51</v>
      </c>
      <c r="I268" s="22">
        <f t="shared" si="8"/>
        <v>0.84309170107049336</v>
      </c>
      <c r="O268" s="4" t="s">
        <v>85</v>
      </c>
      <c r="P268" s="19">
        <v>18994.98</v>
      </c>
      <c r="Q268" s="19">
        <v>67686.36</v>
      </c>
      <c r="R268" s="19">
        <v>71292.34</v>
      </c>
      <c r="S268" s="19">
        <v>93863.84</v>
      </c>
      <c r="T268" s="19">
        <v>50123.94</v>
      </c>
      <c r="U268" s="19">
        <v>301961.45999999996</v>
      </c>
      <c r="W268" s="25" t="s">
        <v>85</v>
      </c>
      <c r="X268" s="35">
        <v>18994.98</v>
      </c>
      <c r="Y268" s="35">
        <v>67686.36</v>
      </c>
      <c r="Z268" s="35">
        <v>71292.34</v>
      </c>
      <c r="AA268" s="35">
        <v>93863.84</v>
      </c>
      <c r="AB268" s="35">
        <v>50123.94</v>
      </c>
    </row>
    <row r="269" spans="1:28" x14ac:dyDescent="0.35">
      <c r="A269" s="2">
        <v>44439</v>
      </c>
      <c r="B269" t="s">
        <v>10</v>
      </c>
      <c r="C269" t="s">
        <v>11</v>
      </c>
      <c r="D269" t="s">
        <v>12</v>
      </c>
      <c r="E269">
        <v>345</v>
      </c>
      <c r="F269" s="3">
        <v>8271.42</v>
      </c>
      <c r="G269" s="3">
        <v>3272.05</v>
      </c>
      <c r="H269" s="3">
        <f t="shared" si="9"/>
        <v>4999.37</v>
      </c>
      <c r="I269" s="22">
        <f t="shared" si="8"/>
        <v>0.60441496139719664</v>
      </c>
      <c r="O269" s="4" t="s">
        <v>86</v>
      </c>
      <c r="P269" s="19">
        <v>16848.72</v>
      </c>
      <c r="Q269" s="19">
        <v>14689.48</v>
      </c>
      <c r="R269" s="19">
        <v>137292.09</v>
      </c>
      <c r="S269" s="19">
        <v>48140.21</v>
      </c>
      <c r="T269" s="19">
        <v>69292.33</v>
      </c>
      <c r="U269" s="19">
        <v>286262.83</v>
      </c>
      <c r="W269" s="25" t="s">
        <v>86</v>
      </c>
      <c r="X269" s="35">
        <v>16848.72</v>
      </c>
      <c r="Y269" s="35">
        <v>14689.48</v>
      </c>
      <c r="Z269" s="35">
        <v>137292.09</v>
      </c>
      <c r="AA269" s="35">
        <v>48140.21</v>
      </c>
      <c r="AB269" s="35">
        <v>69292.33</v>
      </c>
    </row>
    <row r="270" spans="1:28" x14ac:dyDescent="0.35">
      <c r="A270" s="2">
        <v>44439</v>
      </c>
      <c r="B270" t="s">
        <v>30</v>
      </c>
      <c r="C270" t="s">
        <v>15</v>
      </c>
      <c r="D270" s="4" t="s">
        <v>17</v>
      </c>
      <c r="E270">
        <v>703</v>
      </c>
      <c r="F270" s="3">
        <v>16848.72</v>
      </c>
      <c r="G270" s="3">
        <v>4932.26</v>
      </c>
      <c r="H270" s="3">
        <f t="shared" si="9"/>
        <v>11916.460000000001</v>
      </c>
      <c r="I270" s="22">
        <f t="shared" si="8"/>
        <v>0.70726203533562193</v>
      </c>
      <c r="O270" s="4" t="s">
        <v>87</v>
      </c>
      <c r="P270" s="19">
        <v>121002.38</v>
      </c>
      <c r="Q270" s="19">
        <v>98846.36</v>
      </c>
      <c r="R270" s="19">
        <v>197347.84</v>
      </c>
      <c r="S270" s="19">
        <v>333439.37</v>
      </c>
      <c r="T270" s="19">
        <v>143987.82999999999</v>
      </c>
      <c r="U270" s="19">
        <v>894623.77999999991</v>
      </c>
      <c r="W270" s="25" t="s">
        <v>87</v>
      </c>
      <c r="X270" s="35">
        <v>121002.38</v>
      </c>
      <c r="Y270" s="35">
        <v>98846.36</v>
      </c>
      <c r="Z270" s="35">
        <v>197347.84</v>
      </c>
      <c r="AA270" s="35">
        <v>333439.37</v>
      </c>
      <c r="AB270" s="35">
        <v>143987.82999999999</v>
      </c>
    </row>
    <row r="271" spans="1:28" x14ac:dyDescent="0.35">
      <c r="A271" s="2">
        <v>44439</v>
      </c>
      <c r="B271" t="s">
        <v>24</v>
      </c>
      <c r="C271" t="s">
        <v>23</v>
      </c>
      <c r="D271" s="4" t="s">
        <v>17</v>
      </c>
      <c r="E271">
        <v>600</v>
      </c>
      <c r="F271" s="3">
        <v>16785.59</v>
      </c>
      <c r="G271" s="3">
        <v>2644.08</v>
      </c>
      <c r="H271" s="3">
        <f t="shared" si="9"/>
        <v>14141.51</v>
      </c>
      <c r="I271" s="22">
        <f t="shared" si="8"/>
        <v>0.84247917410111883</v>
      </c>
      <c r="O271" s="4" t="s">
        <v>88</v>
      </c>
      <c r="P271" s="19">
        <v>21254.79</v>
      </c>
      <c r="Q271" s="19">
        <v>15429.48</v>
      </c>
      <c r="R271" s="19">
        <v>148018.79</v>
      </c>
      <c r="S271" s="19">
        <v>101222.75</v>
      </c>
      <c r="T271" s="19">
        <v>83403.87</v>
      </c>
      <c r="U271" s="19">
        <v>369329.68</v>
      </c>
      <c r="W271" s="25" t="s">
        <v>88</v>
      </c>
      <c r="X271" s="35">
        <v>21254.79</v>
      </c>
      <c r="Y271" s="35">
        <v>15429.48</v>
      </c>
      <c r="Z271" s="35">
        <v>148018.79</v>
      </c>
      <c r="AA271" s="35">
        <v>101222.75</v>
      </c>
      <c r="AB271" s="35">
        <v>83403.87</v>
      </c>
    </row>
    <row r="272" spans="1:28" x14ac:dyDescent="0.35">
      <c r="A272" s="2">
        <v>44439</v>
      </c>
      <c r="B272" t="s">
        <v>22</v>
      </c>
      <c r="C272" t="s">
        <v>23</v>
      </c>
      <c r="D272" s="4" t="s">
        <v>17</v>
      </c>
      <c r="E272">
        <v>592</v>
      </c>
      <c r="F272" s="3">
        <v>16549.22</v>
      </c>
      <c r="G272" s="3">
        <v>3749.09</v>
      </c>
      <c r="H272" s="3">
        <f t="shared" si="9"/>
        <v>12800.130000000001</v>
      </c>
      <c r="I272" s="22">
        <f t="shared" si="8"/>
        <v>0.77345820528097398</v>
      </c>
      <c r="O272" s="4" t="s">
        <v>89</v>
      </c>
      <c r="P272" s="19">
        <v>38157.64</v>
      </c>
      <c r="Q272" s="19"/>
      <c r="R272" s="19">
        <v>70224.08</v>
      </c>
      <c r="S272" s="19">
        <v>78948.580000000016</v>
      </c>
      <c r="T272" s="19">
        <v>63284.790000000008</v>
      </c>
      <c r="U272" s="19">
        <v>250615.09000000003</v>
      </c>
      <c r="W272" s="25" t="s">
        <v>89</v>
      </c>
      <c r="X272" s="35">
        <v>38157.64</v>
      </c>
      <c r="Y272" s="35"/>
      <c r="Z272" s="35">
        <v>70224.08</v>
      </c>
      <c r="AA272" s="35">
        <v>78948.580000000016</v>
      </c>
      <c r="AB272" s="35">
        <v>63284.790000000008</v>
      </c>
    </row>
    <row r="273" spans="1:28" x14ac:dyDescent="0.35">
      <c r="A273" s="2">
        <v>44439</v>
      </c>
      <c r="B273" t="s">
        <v>34</v>
      </c>
      <c r="C273" t="s">
        <v>11</v>
      </c>
      <c r="D273" t="s">
        <v>16</v>
      </c>
      <c r="E273">
        <v>194</v>
      </c>
      <c r="F273" s="3">
        <v>5793.23</v>
      </c>
      <c r="G273" s="3">
        <v>3310.1</v>
      </c>
      <c r="H273" s="3">
        <f t="shared" si="9"/>
        <v>2483.1299999999997</v>
      </c>
      <c r="I273" s="22">
        <f t="shared" si="8"/>
        <v>0.42862617227349853</v>
      </c>
      <c r="O273" s="4" t="s">
        <v>90</v>
      </c>
      <c r="P273" s="19">
        <v>71491.259999999995</v>
      </c>
      <c r="Q273" s="19">
        <v>58287.42</v>
      </c>
      <c r="R273" s="19">
        <v>344877.6</v>
      </c>
      <c r="S273" s="19">
        <v>394847.0400000001</v>
      </c>
      <c r="T273" s="19">
        <v>266174.14</v>
      </c>
      <c r="U273" s="19">
        <v>1135677.46</v>
      </c>
      <c r="W273" s="25" t="s">
        <v>90</v>
      </c>
      <c r="X273" s="35">
        <v>71491.259999999995</v>
      </c>
      <c r="Y273" s="35">
        <v>58287.42</v>
      </c>
      <c r="Z273" s="35">
        <v>344877.6</v>
      </c>
      <c r="AA273" s="35">
        <v>394847.0400000001</v>
      </c>
      <c r="AB273" s="35">
        <v>266174.14</v>
      </c>
    </row>
    <row r="274" spans="1:28" x14ac:dyDescent="0.35">
      <c r="A274" s="2">
        <v>44439</v>
      </c>
      <c r="B274" t="s">
        <v>24</v>
      </c>
      <c r="C274" t="s">
        <v>23</v>
      </c>
      <c r="D274" t="s">
        <v>9</v>
      </c>
      <c r="E274">
        <v>835</v>
      </c>
      <c r="F274" s="3">
        <v>17534.830000000002</v>
      </c>
      <c r="G274" s="3">
        <v>1796.09</v>
      </c>
      <c r="H274" s="3">
        <f t="shared" si="9"/>
        <v>15738.740000000002</v>
      </c>
      <c r="I274" s="22">
        <f t="shared" si="8"/>
        <v>0.89757015038069943</v>
      </c>
      <c r="O274" s="4" t="s">
        <v>44</v>
      </c>
      <c r="P274" s="19">
        <v>467799.46</v>
      </c>
      <c r="Q274" s="19">
        <v>466053.58999999991</v>
      </c>
      <c r="R274" s="19">
        <v>1695776.8900000001</v>
      </c>
      <c r="S274" s="19">
        <v>2460645.0499999998</v>
      </c>
      <c r="T274" s="19">
        <v>1183568.6399999999</v>
      </c>
      <c r="U274" s="19">
        <v>6273843.6299999999</v>
      </c>
    </row>
    <row r="275" spans="1:28" x14ac:dyDescent="0.35">
      <c r="A275" s="2">
        <v>44439</v>
      </c>
      <c r="B275" t="s">
        <v>24</v>
      </c>
      <c r="C275" t="s">
        <v>23</v>
      </c>
      <c r="D275" t="s">
        <v>16</v>
      </c>
      <c r="E275">
        <v>167</v>
      </c>
      <c r="F275" s="3">
        <v>5009.1499999999996</v>
      </c>
      <c r="G275" s="3">
        <v>2060.79</v>
      </c>
      <c r="H275" s="3">
        <f t="shared" si="9"/>
        <v>2948.3599999999997</v>
      </c>
      <c r="I275" s="22">
        <f t="shared" si="8"/>
        <v>0.58859487138536482</v>
      </c>
    </row>
    <row r="276" spans="1:28" x14ac:dyDescent="0.35">
      <c r="A276" s="2">
        <v>44439</v>
      </c>
      <c r="B276" t="s">
        <v>28</v>
      </c>
      <c r="C276" t="s">
        <v>29</v>
      </c>
      <c r="D276" t="s">
        <v>16</v>
      </c>
      <c r="E276">
        <v>292</v>
      </c>
      <c r="F276" s="3">
        <v>8734.17</v>
      </c>
      <c r="G276" s="3">
        <v>1075.04</v>
      </c>
      <c r="H276" s="3">
        <f t="shared" si="9"/>
        <v>7659.13</v>
      </c>
      <c r="I276" s="22">
        <f t="shared" si="8"/>
        <v>0.87691560846651717</v>
      </c>
    </row>
    <row r="277" spans="1:28" x14ac:dyDescent="0.35">
      <c r="A277" s="2">
        <v>44439</v>
      </c>
      <c r="B277" t="s">
        <v>24</v>
      </c>
      <c r="C277" t="s">
        <v>23</v>
      </c>
      <c r="D277" t="s">
        <v>16</v>
      </c>
      <c r="E277">
        <v>537</v>
      </c>
      <c r="F277" s="3">
        <v>16103.79</v>
      </c>
      <c r="G277" s="3">
        <v>2736.57</v>
      </c>
      <c r="H277" s="3">
        <f t="shared" si="9"/>
        <v>13367.220000000001</v>
      </c>
      <c r="I277" s="22">
        <f t="shared" si="8"/>
        <v>0.8300667110040556</v>
      </c>
    </row>
    <row r="278" spans="1:28" x14ac:dyDescent="0.35">
      <c r="A278" s="2">
        <v>44439</v>
      </c>
      <c r="B278" t="s">
        <v>24</v>
      </c>
      <c r="C278" t="s">
        <v>23</v>
      </c>
      <c r="D278" t="s">
        <v>9</v>
      </c>
      <c r="E278">
        <v>723</v>
      </c>
      <c r="F278" s="3">
        <v>15164.45</v>
      </c>
      <c r="G278" s="3">
        <v>4950.29</v>
      </c>
      <c r="H278" s="3">
        <f t="shared" si="9"/>
        <v>10214.16</v>
      </c>
      <c r="I278" s="22">
        <f t="shared" si="8"/>
        <v>0.67355954221880776</v>
      </c>
    </row>
    <row r="279" spans="1:28" x14ac:dyDescent="0.35">
      <c r="A279" s="2">
        <v>44439</v>
      </c>
      <c r="B279" t="s">
        <v>10</v>
      </c>
      <c r="C279" t="s">
        <v>11</v>
      </c>
      <c r="D279" t="s">
        <v>9</v>
      </c>
      <c r="E279">
        <v>516</v>
      </c>
      <c r="F279" s="3">
        <v>10834.13</v>
      </c>
      <c r="G279" s="3">
        <v>3915.44</v>
      </c>
      <c r="H279" s="3">
        <f t="shared" si="9"/>
        <v>6918.6899999999987</v>
      </c>
      <c r="I279" s="22">
        <f t="shared" si="8"/>
        <v>0.63860134593179141</v>
      </c>
    </row>
    <row r="280" spans="1:28" x14ac:dyDescent="0.35">
      <c r="A280" s="2">
        <v>44439</v>
      </c>
      <c r="B280" t="s">
        <v>35</v>
      </c>
      <c r="C280" t="s">
        <v>29</v>
      </c>
      <c r="D280" t="s">
        <v>16</v>
      </c>
      <c r="E280">
        <v>199</v>
      </c>
      <c r="F280" s="3">
        <v>5955.31</v>
      </c>
      <c r="G280" s="3">
        <v>3621.88</v>
      </c>
      <c r="H280" s="3">
        <f t="shared" si="9"/>
        <v>2333.4300000000003</v>
      </c>
      <c r="I280" s="22">
        <f t="shared" si="8"/>
        <v>0.39182343152581478</v>
      </c>
    </row>
    <row r="281" spans="1:28" x14ac:dyDescent="0.35">
      <c r="A281" s="2">
        <v>44439</v>
      </c>
      <c r="B281" t="s">
        <v>24</v>
      </c>
      <c r="C281" t="s">
        <v>23</v>
      </c>
      <c r="D281" t="s">
        <v>12</v>
      </c>
      <c r="E281">
        <v>311</v>
      </c>
      <c r="F281" s="3">
        <v>7451.84</v>
      </c>
      <c r="G281" s="3">
        <v>4281.97</v>
      </c>
      <c r="H281" s="3">
        <f t="shared" si="9"/>
        <v>3169.87</v>
      </c>
      <c r="I281" s="22">
        <f t="shared" si="8"/>
        <v>0.42538084553613603</v>
      </c>
    </row>
    <row r="282" spans="1:28" x14ac:dyDescent="0.35">
      <c r="A282" s="2">
        <v>44439</v>
      </c>
      <c r="B282" t="s">
        <v>18</v>
      </c>
      <c r="C282" t="s">
        <v>8</v>
      </c>
      <c r="D282" t="s">
        <v>27</v>
      </c>
      <c r="E282">
        <v>782</v>
      </c>
      <c r="F282" s="3">
        <v>9375.84</v>
      </c>
      <c r="G282" s="3">
        <v>3897.32</v>
      </c>
      <c r="H282" s="3">
        <f t="shared" si="9"/>
        <v>5478.52</v>
      </c>
      <c r="I282" s="22">
        <f t="shared" si="8"/>
        <v>0.58432311131589276</v>
      </c>
    </row>
    <row r="283" spans="1:28" x14ac:dyDescent="0.35">
      <c r="A283" s="2">
        <v>44439</v>
      </c>
      <c r="B283" t="s">
        <v>22</v>
      </c>
      <c r="C283" t="s">
        <v>23</v>
      </c>
      <c r="D283" t="s">
        <v>19</v>
      </c>
      <c r="E283">
        <v>434</v>
      </c>
      <c r="F283" s="3">
        <v>7794.98</v>
      </c>
      <c r="G283" s="3">
        <v>2546.34</v>
      </c>
      <c r="H283" s="3">
        <f t="shared" si="9"/>
        <v>5248.6399999999994</v>
      </c>
      <c r="I283" s="22">
        <f t="shared" si="8"/>
        <v>0.673335916192216</v>
      </c>
    </row>
    <row r="284" spans="1:28" x14ac:dyDescent="0.35">
      <c r="A284" s="2">
        <v>44439</v>
      </c>
      <c r="B284" t="s">
        <v>18</v>
      </c>
      <c r="C284" t="s">
        <v>8</v>
      </c>
      <c r="D284" t="s">
        <v>9</v>
      </c>
      <c r="E284">
        <v>320</v>
      </c>
      <c r="F284" s="3">
        <v>6717.42</v>
      </c>
      <c r="G284" s="3">
        <v>2759.07</v>
      </c>
      <c r="H284" s="3">
        <f t="shared" si="9"/>
        <v>3958.35</v>
      </c>
      <c r="I284" s="22">
        <f t="shared" si="8"/>
        <v>0.58926641478424746</v>
      </c>
    </row>
    <row r="285" spans="1:28" x14ac:dyDescent="0.35">
      <c r="A285" s="2">
        <v>44439</v>
      </c>
      <c r="B285" t="s">
        <v>33</v>
      </c>
      <c r="C285" t="s">
        <v>8</v>
      </c>
      <c r="D285" s="4" t="s">
        <v>32</v>
      </c>
      <c r="E285">
        <v>346</v>
      </c>
      <c r="F285" s="3">
        <v>17983.48</v>
      </c>
      <c r="G285" s="3">
        <v>1387.81</v>
      </c>
      <c r="H285" s="3">
        <f t="shared" si="9"/>
        <v>16595.669999999998</v>
      </c>
      <c r="I285" s="22">
        <f t="shared" si="8"/>
        <v>0.92282861826520779</v>
      </c>
    </row>
    <row r="286" spans="1:28" x14ac:dyDescent="0.35">
      <c r="A286" s="2">
        <v>44439</v>
      </c>
      <c r="B286" t="s">
        <v>10</v>
      </c>
      <c r="C286" t="s">
        <v>11</v>
      </c>
      <c r="D286" t="s">
        <v>9</v>
      </c>
      <c r="E286">
        <v>923</v>
      </c>
      <c r="F286" s="3">
        <v>19375.46</v>
      </c>
      <c r="G286" s="3">
        <v>1074.57</v>
      </c>
      <c r="H286" s="3">
        <f t="shared" si="9"/>
        <v>18300.89</v>
      </c>
      <c r="I286" s="22">
        <f t="shared" si="8"/>
        <v>0.9445396393169504</v>
      </c>
    </row>
    <row r="287" spans="1:28" x14ac:dyDescent="0.35">
      <c r="A287" s="2">
        <v>44439</v>
      </c>
      <c r="B287" t="s">
        <v>24</v>
      </c>
      <c r="C287" t="s">
        <v>23</v>
      </c>
      <c r="D287" t="s">
        <v>12</v>
      </c>
      <c r="E287">
        <v>260</v>
      </c>
      <c r="F287" s="3">
        <v>6234.46</v>
      </c>
      <c r="G287" s="3">
        <v>3785.69</v>
      </c>
      <c r="H287" s="3">
        <f t="shared" si="9"/>
        <v>2448.77</v>
      </c>
      <c r="I287" s="22">
        <f t="shared" si="8"/>
        <v>0.39277980771389981</v>
      </c>
    </row>
    <row r="288" spans="1:28" x14ac:dyDescent="0.35">
      <c r="A288" s="2">
        <v>44439</v>
      </c>
      <c r="B288" t="s">
        <v>18</v>
      </c>
      <c r="C288" t="s">
        <v>8</v>
      </c>
      <c r="D288" t="s">
        <v>21</v>
      </c>
      <c r="E288">
        <v>879</v>
      </c>
      <c r="F288" s="3">
        <v>14063.47</v>
      </c>
      <c r="G288" s="3">
        <v>4504.57</v>
      </c>
      <c r="H288" s="3">
        <f t="shared" si="9"/>
        <v>9558.9</v>
      </c>
      <c r="I288" s="22">
        <f t="shared" si="8"/>
        <v>0.67969711600337612</v>
      </c>
    </row>
    <row r="289" spans="1:9" x14ac:dyDescent="0.35">
      <c r="A289" s="2">
        <v>44439</v>
      </c>
      <c r="B289" t="s">
        <v>22</v>
      </c>
      <c r="C289" t="s">
        <v>23</v>
      </c>
      <c r="D289" t="s">
        <v>27</v>
      </c>
      <c r="E289">
        <v>1232</v>
      </c>
      <c r="F289" s="3">
        <v>11086.67</v>
      </c>
      <c r="G289" s="3">
        <v>3062.53</v>
      </c>
      <c r="H289" s="3">
        <f t="shared" si="9"/>
        <v>8024.1399999999994</v>
      </c>
      <c r="I289" s="22">
        <f t="shared" si="8"/>
        <v>0.72376466513389492</v>
      </c>
    </row>
    <row r="290" spans="1:9" x14ac:dyDescent="0.35">
      <c r="A290" s="2">
        <v>44439</v>
      </c>
      <c r="B290" t="s">
        <v>31</v>
      </c>
      <c r="C290" t="s">
        <v>11</v>
      </c>
      <c r="D290" t="s">
        <v>19</v>
      </c>
      <c r="E290">
        <v>323</v>
      </c>
      <c r="F290" s="3">
        <v>8062.87</v>
      </c>
      <c r="G290" s="3">
        <v>2578.6</v>
      </c>
      <c r="H290" s="3">
        <f t="shared" si="9"/>
        <v>5484.27</v>
      </c>
      <c r="I290" s="22">
        <f t="shared" si="8"/>
        <v>0.68018832003988661</v>
      </c>
    </row>
    <row r="291" spans="1:9" x14ac:dyDescent="0.35">
      <c r="A291" s="2">
        <v>44439</v>
      </c>
      <c r="B291" t="s">
        <v>24</v>
      </c>
      <c r="C291" t="s">
        <v>23</v>
      </c>
      <c r="D291" s="4" t="s">
        <v>32</v>
      </c>
      <c r="E291">
        <v>374</v>
      </c>
      <c r="F291" s="3">
        <v>17577.11</v>
      </c>
      <c r="G291" s="3">
        <v>3680.64</v>
      </c>
      <c r="H291" s="3">
        <f t="shared" si="9"/>
        <v>13896.470000000001</v>
      </c>
      <c r="I291" s="22">
        <f t="shared" si="8"/>
        <v>0.79060038880111694</v>
      </c>
    </row>
    <row r="292" spans="1:9" x14ac:dyDescent="0.35">
      <c r="A292" s="2">
        <v>44439</v>
      </c>
      <c r="B292" t="s">
        <v>34</v>
      </c>
      <c r="C292" t="s">
        <v>11</v>
      </c>
      <c r="D292" t="s">
        <v>16</v>
      </c>
      <c r="E292">
        <v>566</v>
      </c>
      <c r="F292" s="3">
        <v>16955.22</v>
      </c>
      <c r="G292" s="3">
        <v>1716.41</v>
      </c>
      <c r="H292" s="3">
        <f t="shared" si="9"/>
        <v>15238.810000000001</v>
      </c>
      <c r="I292" s="22">
        <f t="shared" si="8"/>
        <v>0.89876804901381402</v>
      </c>
    </row>
    <row r="293" spans="1:9" x14ac:dyDescent="0.35">
      <c r="A293" s="2">
        <v>44469</v>
      </c>
      <c r="B293" t="s">
        <v>7</v>
      </c>
      <c r="C293" t="s">
        <v>8</v>
      </c>
      <c r="D293" t="s">
        <v>9</v>
      </c>
      <c r="E293">
        <v>725</v>
      </c>
      <c r="F293" s="3">
        <v>15210.87</v>
      </c>
      <c r="G293" s="3">
        <v>2227.41</v>
      </c>
      <c r="H293" s="3">
        <f t="shared" si="9"/>
        <v>12983.460000000001</v>
      </c>
      <c r="I293" s="22">
        <f t="shared" si="8"/>
        <v>0.85356458900772936</v>
      </c>
    </row>
    <row r="294" spans="1:9" x14ac:dyDescent="0.35">
      <c r="A294" s="2">
        <v>44469</v>
      </c>
      <c r="B294" t="s">
        <v>18</v>
      </c>
      <c r="C294" t="s">
        <v>8</v>
      </c>
      <c r="D294" t="s">
        <v>16</v>
      </c>
      <c r="E294">
        <v>648</v>
      </c>
      <c r="F294" s="3">
        <v>19426</v>
      </c>
      <c r="G294" s="3">
        <v>4479.3900000000003</v>
      </c>
      <c r="H294" s="3">
        <f t="shared" si="9"/>
        <v>14946.61</v>
      </c>
      <c r="I294" s="22">
        <f t="shared" si="8"/>
        <v>0.76941264284978894</v>
      </c>
    </row>
    <row r="295" spans="1:9" x14ac:dyDescent="0.35">
      <c r="A295" s="2">
        <v>44469</v>
      </c>
      <c r="B295" t="s">
        <v>35</v>
      </c>
      <c r="C295" t="s">
        <v>29</v>
      </c>
      <c r="D295" t="s">
        <v>9</v>
      </c>
      <c r="E295">
        <v>887</v>
      </c>
      <c r="F295" s="3">
        <v>18617.009999999998</v>
      </c>
      <c r="G295" s="3">
        <v>4701.46</v>
      </c>
      <c r="H295" s="3">
        <f t="shared" si="9"/>
        <v>13915.55</v>
      </c>
      <c r="I295" s="22">
        <f t="shared" si="8"/>
        <v>0.74746428132122189</v>
      </c>
    </row>
    <row r="296" spans="1:9" x14ac:dyDescent="0.35">
      <c r="A296" s="2">
        <v>44469</v>
      </c>
      <c r="B296" t="s">
        <v>18</v>
      </c>
      <c r="C296" t="s">
        <v>8</v>
      </c>
      <c r="D296" t="s">
        <v>16</v>
      </c>
      <c r="E296">
        <v>404</v>
      </c>
      <c r="F296" s="3">
        <v>12105.2</v>
      </c>
      <c r="G296" s="3">
        <v>4027.24</v>
      </c>
      <c r="H296" s="3">
        <f t="shared" si="9"/>
        <v>8077.9600000000009</v>
      </c>
      <c r="I296" s="22">
        <f t="shared" si="8"/>
        <v>0.66731322076463007</v>
      </c>
    </row>
    <row r="297" spans="1:9" x14ac:dyDescent="0.35">
      <c r="A297" s="2">
        <v>44469</v>
      </c>
      <c r="B297" t="s">
        <v>24</v>
      </c>
      <c r="C297" t="s">
        <v>23</v>
      </c>
      <c r="D297" t="s">
        <v>12</v>
      </c>
      <c r="E297">
        <v>275</v>
      </c>
      <c r="F297" s="3">
        <v>6579.35</v>
      </c>
      <c r="G297" s="3">
        <v>3167.32</v>
      </c>
      <c r="H297" s="3">
        <f t="shared" si="9"/>
        <v>3412.03</v>
      </c>
      <c r="I297" s="22">
        <f t="shared" si="8"/>
        <v>0.51859682187450129</v>
      </c>
    </row>
    <row r="298" spans="1:9" x14ac:dyDescent="0.35">
      <c r="A298" s="2">
        <v>44469</v>
      </c>
      <c r="B298" t="s">
        <v>35</v>
      </c>
      <c r="C298" t="s">
        <v>29</v>
      </c>
      <c r="D298" t="s">
        <v>36</v>
      </c>
      <c r="E298">
        <v>162</v>
      </c>
      <c r="F298" s="3">
        <v>7742.19</v>
      </c>
      <c r="G298" s="3">
        <v>4705.67</v>
      </c>
      <c r="H298" s="3">
        <f t="shared" si="9"/>
        <v>3036.5199999999995</v>
      </c>
      <c r="I298" s="22">
        <f t="shared" si="8"/>
        <v>0.39220427295119337</v>
      </c>
    </row>
    <row r="299" spans="1:9" x14ac:dyDescent="0.35">
      <c r="A299" s="2">
        <v>44469</v>
      </c>
      <c r="B299" t="s">
        <v>38</v>
      </c>
      <c r="C299" t="s">
        <v>15</v>
      </c>
      <c r="D299" t="s">
        <v>19</v>
      </c>
      <c r="E299">
        <v>767</v>
      </c>
      <c r="F299" s="3">
        <v>13801.13</v>
      </c>
      <c r="G299" s="3">
        <v>1091.9100000000001</v>
      </c>
      <c r="H299" s="3">
        <f t="shared" si="9"/>
        <v>12709.22</v>
      </c>
      <c r="I299" s="22">
        <f t="shared" si="8"/>
        <v>0.92088256541312197</v>
      </c>
    </row>
    <row r="300" spans="1:9" x14ac:dyDescent="0.35">
      <c r="A300" s="2">
        <v>44469</v>
      </c>
      <c r="B300" t="s">
        <v>22</v>
      </c>
      <c r="C300" t="s">
        <v>23</v>
      </c>
      <c r="D300" t="s">
        <v>9</v>
      </c>
      <c r="E300">
        <v>715</v>
      </c>
      <c r="F300" s="3">
        <v>14997.36</v>
      </c>
      <c r="G300" s="3">
        <v>3486.95</v>
      </c>
      <c r="H300" s="3">
        <f t="shared" si="9"/>
        <v>11510.41</v>
      </c>
      <c r="I300" s="22">
        <f t="shared" si="8"/>
        <v>0.76749574591794822</v>
      </c>
    </row>
    <row r="301" spans="1:9" x14ac:dyDescent="0.35">
      <c r="A301" s="2">
        <v>44469</v>
      </c>
      <c r="B301" t="s">
        <v>24</v>
      </c>
      <c r="C301" t="s">
        <v>23</v>
      </c>
      <c r="D301" s="4" t="s">
        <v>32</v>
      </c>
      <c r="E301">
        <v>337</v>
      </c>
      <c r="F301" s="3">
        <v>15827.67</v>
      </c>
      <c r="G301" s="3">
        <v>3575.98</v>
      </c>
      <c r="H301" s="3">
        <f t="shared" si="9"/>
        <v>12251.69</v>
      </c>
      <c r="I301" s="22">
        <f t="shared" si="8"/>
        <v>0.77406781920522738</v>
      </c>
    </row>
    <row r="302" spans="1:9" x14ac:dyDescent="0.35">
      <c r="A302" s="2">
        <v>44469</v>
      </c>
      <c r="B302" t="s">
        <v>34</v>
      </c>
      <c r="C302" t="s">
        <v>11</v>
      </c>
      <c r="D302" t="s">
        <v>26</v>
      </c>
      <c r="E302">
        <v>214</v>
      </c>
      <c r="F302" s="3">
        <v>8541.09</v>
      </c>
      <c r="G302" s="3">
        <v>4382.3900000000003</v>
      </c>
      <c r="H302" s="3">
        <f t="shared" si="9"/>
        <v>4158.7</v>
      </c>
      <c r="I302" s="22">
        <f t="shared" si="8"/>
        <v>0.48690506715185061</v>
      </c>
    </row>
    <row r="303" spans="1:9" x14ac:dyDescent="0.35">
      <c r="A303" s="2">
        <v>44469</v>
      </c>
      <c r="B303" t="s">
        <v>24</v>
      </c>
      <c r="C303" t="s">
        <v>23</v>
      </c>
      <c r="D303" t="s">
        <v>27</v>
      </c>
      <c r="E303">
        <v>1353</v>
      </c>
      <c r="F303" s="3">
        <v>12176.04</v>
      </c>
      <c r="G303" s="3">
        <v>2239.6999999999998</v>
      </c>
      <c r="H303" s="3">
        <f t="shared" si="9"/>
        <v>9936.34</v>
      </c>
      <c r="I303" s="22">
        <f t="shared" si="8"/>
        <v>0.81605678036537321</v>
      </c>
    </row>
    <row r="304" spans="1:9" x14ac:dyDescent="0.35">
      <c r="A304" s="2">
        <v>44469</v>
      </c>
      <c r="B304" t="s">
        <v>34</v>
      </c>
      <c r="C304" t="s">
        <v>11</v>
      </c>
      <c r="D304" t="s">
        <v>26</v>
      </c>
      <c r="E304">
        <v>440</v>
      </c>
      <c r="F304" s="3">
        <v>17579</v>
      </c>
      <c r="G304" s="3">
        <v>2875.72</v>
      </c>
      <c r="H304" s="3">
        <f t="shared" si="9"/>
        <v>14703.28</v>
      </c>
      <c r="I304" s="22">
        <f t="shared" si="8"/>
        <v>0.83641162751009734</v>
      </c>
    </row>
    <row r="305" spans="1:9" x14ac:dyDescent="0.35">
      <c r="A305" s="2">
        <v>44469</v>
      </c>
      <c r="B305" t="s">
        <v>25</v>
      </c>
      <c r="C305" t="s">
        <v>8</v>
      </c>
      <c r="D305" t="s">
        <v>26</v>
      </c>
      <c r="E305">
        <v>286</v>
      </c>
      <c r="F305" s="3">
        <v>9990.6</v>
      </c>
      <c r="G305" s="3">
        <v>4775.8999999999996</v>
      </c>
      <c r="H305" s="3">
        <f t="shared" si="9"/>
        <v>5214.7000000000007</v>
      </c>
      <c r="I305" s="22">
        <f t="shared" si="8"/>
        <v>0.52196064300442424</v>
      </c>
    </row>
    <row r="306" spans="1:9" x14ac:dyDescent="0.35">
      <c r="A306" s="2">
        <v>44469</v>
      </c>
      <c r="B306" t="s">
        <v>20</v>
      </c>
      <c r="C306" t="s">
        <v>11</v>
      </c>
      <c r="D306" t="s">
        <v>19</v>
      </c>
      <c r="E306">
        <v>644</v>
      </c>
      <c r="F306" s="3">
        <v>16095.11</v>
      </c>
      <c r="G306" s="3">
        <v>3485.82</v>
      </c>
      <c r="H306" s="3">
        <f t="shared" si="9"/>
        <v>12609.29</v>
      </c>
      <c r="I306" s="22">
        <f t="shared" si="8"/>
        <v>0.78342366097529004</v>
      </c>
    </row>
    <row r="307" spans="1:9" x14ac:dyDescent="0.35">
      <c r="A307" s="2">
        <v>44469</v>
      </c>
      <c r="B307" t="s">
        <v>33</v>
      </c>
      <c r="C307" t="s">
        <v>8</v>
      </c>
      <c r="D307" s="4" t="s">
        <v>32</v>
      </c>
      <c r="E307">
        <v>144</v>
      </c>
      <c r="F307" s="3">
        <v>7477.22</v>
      </c>
      <c r="G307" s="3">
        <v>4259.1499999999996</v>
      </c>
      <c r="H307" s="3">
        <f t="shared" si="9"/>
        <v>3218.0700000000006</v>
      </c>
      <c r="I307" s="22">
        <f t="shared" si="8"/>
        <v>0.43038321729198825</v>
      </c>
    </row>
    <row r="308" spans="1:9" x14ac:dyDescent="0.35">
      <c r="A308" s="2">
        <v>44469</v>
      </c>
      <c r="B308" t="s">
        <v>25</v>
      </c>
      <c r="C308" t="s">
        <v>8</v>
      </c>
      <c r="D308" s="4" t="s">
        <v>17</v>
      </c>
      <c r="E308">
        <v>572</v>
      </c>
      <c r="F308" s="3">
        <v>17137.580000000002</v>
      </c>
      <c r="G308" s="3">
        <v>4260.22</v>
      </c>
      <c r="H308" s="3">
        <f t="shared" si="9"/>
        <v>12877.36</v>
      </c>
      <c r="I308" s="22">
        <f t="shared" si="8"/>
        <v>0.75141064257613965</v>
      </c>
    </row>
    <row r="309" spans="1:9" x14ac:dyDescent="0.35">
      <c r="A309" s="2">
        <v>44469</v>
      </c>
      <c r="B309" t="s">
        <v>33</v>
      </c>
      <c r="C309" t="s">
        <v>8</v>
      </c>
      <c r="D309" t="s">
        <v>12</v>
      </c>
      <c r="E309">
        <v>542</v>
      </c>
      <c r="F309" s="3">
        <v>13003.46</v>
      </c>
      <c r="G309" s="3">
        <v>1822.65</v>
      </c>
      <c r="H309" s="3">
        <f t="shared" si="9"/>
        <v>11180.81</v>
      </c>
      <c r="I309" s="22">
        <f t="shared" si="8"/>
        <v>0.85983345970995417</v>
      </c>
    </row>
    <row r="310" spans="1:9" x14ac:dyDescent="0.35">
      <c r="A310" s="2">
        <v>44469</v>
      </c>
      <c r="B310" t="s">
        <v>35</v>
      </c>
      <c r="C310" t="s">
        <v>29</v>
      </c>
      <c r="D310" t="s">
        <v>27</v>
      </c>
      <c r="E310">
        <v>1252</v>
      </c>
      <c r="F310" s="3">
        <v>13771.92</v>
      </c>
      <c r="G310" s="3">
        <v>2813.11</v>
      </c>
      <c r="H310" s="3">
        <f t="shared" si="9"/>
        <v>10958.81</v>
      </c>
      <c r="I310" s="22">
        <f t="shared" si="8"/>
        <v>0.79573581606631461</v>
      </c>
    </row>
    <row r="311" spans="1:9" x14ac:dyDescent="0.35">
      <c r="A311" s="2">
        <v>44469</v>
      </c>
      <c r="B311" t="s">
        <v>18</v>
      </c>
      <c r="C311" t="s">
        <v>8</v>
      </c>
      <c r="D311" t="s">
        <v>12</v>
      </c>
      <c r="E311">
        <v>235</v>
      </c>
      <c r="F311" s="3">
        <v>5628.26</v>
      </c>
      <c r="G311" s="3">
        <v>4248.8</v>
      </c>
      <c r="H311" s="3">
        <f t="shared" si="9"/>
        <v>1379.46</v>
      </c>
      <c r="I311" s="22">
        <f t="shared" si="8"/>
        <v>0.24509528699811309</v>
      </c>
    </row>
    <row r="312" spans="1:9" x14ac:dyDescent="0.35">
      <c r="A312" s="2">
        <v>44469</v>
      </c>
      <c r="B312" t="s">
        <v>30</v>
      </c>
      <c r="C312" t="s">
        <v>15</v>
      </c>
      <c r="D312" t="s">
        <v>21</v>
      </c>
      <c r="E312">
        <v>970</v>
      </c>
      <c r="F312" s="3">
        <v>14549.92</v>
      </c>
      <c r="G312" s="3">
        <v>4146.75</v>
      </c>
      <c r="H312" s="3">
        <f t="shared" si="9"/>
        <v>10403.17</v>
      </c>
      <c r="I312" s="22">
        <f t="shared" si="8"/>
        <v>0.71499843298107479</v>
      </c>
    </row>
    <row r="313" spans="1:9" x14ac:dyDescent="0.35">
      <c r="A313" s="2">
        <v>44469</v>
      </c>
      <c r="B313" t="s">
        <v>24</v>
      </c>
      <c r="C313" t="s">
        <v>23</v>
      </c>
      <c r="D313" t="s">
        <v>36</v>
      </c>
      <c r="E313">
        <v>303</v>
      </c>
      <c r="F313" s="3">
        <v>12713.56</v>
      </c>
      <c r="G313" s="3">
        <v>1232.8</v>
      </c>
      <c r="H313" s="3">
        <f t="shared" si="9"/>
        <v>11480.76</v>
      </c>
      <c r="I313" s="22">
        <f t="shared" si="8"/>
        <v>0.90303266748259348</v>
      </c>
    </row>
    <row r="314" spans="1:9" x14ac:dyDescent="0.35">
      <c r="A314" s="2">
        <v>44469</v>
      </c>
      <c r="B314" t="s">
        <v>22</v>
      </c>
      <c r="C314" t="s">
        <v>23</v>
      </c>
      <c r="D314" t="s">
        <v>19</v>
      </c>
      <c r="E314">
        <v>538</v>
      </c>
      <c r="F314" s="3">
        <v>9668.41</v>
      </c>
      <c r="G314" s="3">
        <v>1550.25</v>
      </c>
      <c r="H314" s="3">
        <f t="shared" si="9"/>
        <v>8118.16</v>
      </c>
      <c r="I314" s="22">
        <f t="shared" si="8"/>
        <v>0.83965822715420635</v>
      </c>
    </row>
    <row r="315" spans="1:9" x14ac:dyDescent="0.35">
      <c r="A315" s="2">
        <v>44469</v>
      </c>
      <c r="B315" t="s">
        <v>24</v>
      </c>
      <c r="C315" t="s">
        <v>23</v>
      </c>
      <c r="D315" t="s">
        <v>21</v>
      </c>
      <c r="E315">
        <v>766</v>
      </c>
      <c r="F315" s="3">
        <v>10711.11</v>
      </c>
      <c r="G315" s="3">
        <v>2874.27</v>
      </c>
      <c r="H315" s="3">
        <f t="shared" si="9"/>
        <v>7836.84</v>
      </c>
      <c r="I315" s="22">
        <f t="shared" si="8"/>
        <v>0.73165526261984049</v>
      </c>
    </row>
    <row r="316" spans="1:9" x14ac:dyDescent="0.35">
      <c r="A316" s="2">
        <v>44469</v>
      </c>
      <c r="B316" t="s">
        <v>18</v>
      </c>
      <c r="C316" t="s">
        <v>8</v>
      </c>
      <c r="D316" t="s">
        <v>26</v>
      </c>
      <c r="E316">
        <v>160</v>
      </c>
      <c r="F316" s="3">
        <v>5596.08</v>
      </c>
      <c r="G316" s="3">
        <v>4610.26</v>
      </c>
      <c r="H316" s="3">
        <f t="shared" si="9"/>
        <v>985.81999999999971</v>
      </c>
      <c r="I316" s="22">
        <f t="shared" si="8"/>
        <v>0.17616259953395944</v>
      </c>
    </row>
    <row r="317" spans="1:9" x14ac:dyDescent="0.35">
      <c r="A317" s="2">
        <v>44469</v>
      </c>
      <c r="B317" t="s">
        <v>22</v>
      </c>
      <c r="C317" t="s">
        <v>23</v>
      </c>
      <c r="D317" t="s">
        <v>26</v>
      </c>
      <c r="E317">
        <v>291</v>
      </c>
      <c r="F317" s="3">
        <v>8712.32</v>
      </c>
      <c r="G317" s="3">
        <v>2522.0500000000002</v>
      </c>
      <c r="H317" s="3">
        <f t="shared" si="9"/>
        <v>6190.2699999999995</v>
      </c>
      <c r="I317" s="22">
        <f t="shared" si="8"/>
        <v>0.7105191269374862</v>
      </c>
    </row>
    <row r="318" spans="1:9" x14ac:dyDescent="0.35">
      <c r="A318" s="2">
        <v>44469</v>
      </c>
      <c r="B318" t="s">
        <v>24</v>
      </c>
      <c r="C318" t="s">
        <v>23</v>
      </c>
      <c r="D318" t="s">
        <v>16</v>
      </c>
      <c r="E318">
        <v>257</v>
      </c>
      <c r="F318" s="3">
        <v>7690.1</v>
      </c>
      <c r="G318" s="3">
        <v>1349.41</v>
      </c>
      <c r="H318" s="3">
        <f t="shared" si="9"/>
        <v>6340.6900000000005</v>
      </c>
      <c r="I318" s="22">
        <f t="shared" si="8"/>
        <v>0.82452633905931005</v>
      </c>
    </row>
    <row r="319" spans="1:9" x14ac:dyDescent="0.35">
      <c r="A319" s="2">
        <v>44469</v>
      </c>
      <c r="B319" t="s">
        <v>7</v>
      </c>
      <c r="C319" t="s">
        <v>8</v>
      </c>
      <c r="D319" t="s">
        <v>16</v>
      </c>
      <c r="E319">
        <v>348</v>
      </c>
      <c r="F319" s="3">
        <v>10414.299999999999</v>
      </c>
      <c r="G319" s="3">
        <v>1960.96</v>
      </c>
      <c r="H319" s="3">
        <f t="shared" si="9"/>
        <v>8453.34</v>
      </c>
      <c r="I319" s="22">
        <f t="shared" si="8"/>
        <v>0.81170505938949333</v>
      </c>
    </row>
    <row r="320" spans="1:9" x14ac:dyDescent="0.35">
      <c r="A320" s="2">
        <v>44469</v>
      </c>
      <c r="B320" t="s">
        <v>33</v>
      </c>
      <c r="C320" t="s">
        <v>8</v>
      </c>
      <c r="D320" t="s">
        <v>26</v>
      </c>
      <c r="E320">
        <v>376</v>
      </c>
      <c r="F320" s="3">
        <v>13133.67</v>
      </c>
      <c r="G320" s="3">
        <v>3990.25</v>
      </c>
      <c r="H320" s="3">
        <f t="shared" si="9"/>
        <v>9143.42</v>
      </c>
      <c r="I320" s="22">
        <f t="shared" si="8"/>
        <v>0.69618164610501099</v>
      </c>
    </row>
    <row r="321" spans="1:9" x14ac:dyDescent="0.35">
      <c r="A321" s="2">
        <v>44469</v>
      </c>
      <c r="B321" t="s">
        <v>33</v>
      </c>
      <c r="C321" t="s">
        <v>8</v>
      </c>
      <c r="D321" t="s">
        <v>26</v>
      </c>
      <c r="E321">
        <v>483</v>
      </c>
      <c r="F321" s="3">
        <v>16894</v>
      </c>
      <c r="G321" s="3">
        <v>2472.5100000000002</v>
      </c>
      <c r="H321" s="3">
        <f t="shared" si="9"/>
        <v>14421.49</v>
      </c>
      <c r="I321" s="22">
        <f t="shared" si="8"/>
        <v>0.85364567302000705</v>
      </c>
    </row>
    <row r="322" spans="1:9" x14ac:dyDescent="0.35">
      <c r="A322" s="2">
        <v>44469</v>
      </c>
      <c r="B322" t="s">
        <v>10</v>
      </c>
      <c r="C322" t="s">
        <v>11</v>
      </c>
      <c r="D322" t="s">
        <v>36</v>
      </c>
      <c r="E322">
        <v>232</v>
      </c>
      <c r="F322" s="3">
        <v>15033.62</v>
      </c>
      <c r="G322" s="3">
        <v>1847</v>
      </c>
      <c r="H322" s="3">
        <f t="shared" si="9"/>
        <v>13186.62</v>
      </c>
      <c r="I322" s="22">
        <f t="shared" si="8"/>
        <v>0.87714203232488253</v>
      </c>
    </row>
    <row r="323" spans="1:9" x14ac:dyDescent="0.35">
      <c r="A323" s="2">
        <v>44469</v>
      </c>
      <c r="B323" t="s">
        <v>7</v>
      </c>
      <c r="C323" t="s">
        <v>8</v>
      </c>
      <c r="D323" t="s">
        <v>21</v>
      </c>
      <c r="E323">
        <v>468</v>
      </c>
      <c r="F323" s="3">
        <v>7479.34</v>
      </c>
      <c r="G323" s="3">
        <v>1899.49</v>
      </c>
      <c r="H323" s="3">
        <f t="shared" si="9"/>
        <v>5579.85</v>
      </c>
      <c r="I323" s="22">
        <f t="shared" ref="I323:I386" si="10">(H323/F323)</f>
        <v>0.74603507796142443</v>
      </c>
    </row>
    <row r="324" spans="1:9" x14ac:dyDescent="0.35">
      <c r="A324" s="2">
        <v>44469</v>
      </c>
      <c r="B324" t="s">
        <v>7</v>
      </c>
      <c r="C324" t="s">
        <v>8</v>
      </c>
      <c r="D324" t="s">
        <v>21</v>
      </c>
      <c r="E324">
        <v>1165</v>
      </c>
      <c r="F324" s="3">
        <v>18638.23</v>
      </c>
      <c r="G324" s="3">
        <v>3053.18</v>
      </c>
      <c r="H324" s="3">
        <f t="shared" si="9"/>
        <v>15585.05</v>
      </c>
      <c r="I324" s="22">
        <f t="shared" si="10"/>
        <v>0.8361872345174407</v>
      </c>
    </row>
    <row r="325" spans="1:9" x14ac:dyDescent="0.35">
      <c r="A325" s="2">
        <v>44469</v>
      </c>
      <c r="B325" t="s">
        <v>14</v>
      </c>
      <c r="C325" t="s">
        <v>15</v>
      </c>
      <c r="D325" s="4" t="s">
        <v>32</v>
      </c>
      <c r="E325">
        <v>416</v>
      </c>
      <c r="F325" s="3">
        <v>16210.57</v>
      </c>
      <c r="G325" s="3">
        <v>4928.67</v>
      </c>
      <c r="H325" s="3">
        <f t="shared" si="9"/>
        <v>11281.9</v>
      </c>
      <c r="I325" s="22">
        <f t="shared" si="10"/>
        <v>0.69595948816111952</v>
      </c>
    </row>
    <row r="326" spans="1:9" x14ac:dyDescent="0.35">
      <c r="A326" s="2">
        <v>44469</v>
      </c>
      <c r="B326" t="s">
        <v>24</v>
      </c>
      <c r="C326" t="s">
        <v>23</v>
      </c>
      <c r="D326" s="4" t="s">
        <v>17</v>
      </c>
      <c r="E326">
        <v>282</v>
      </c>
      <c r="F326" s="3">
        <v>7877.49</v>
      </c>
      <c r="G326" s="3">
        <v>1503.65</v>
      </c>
      <c r="H326" s="3">
        <f t="shared" ref="H326:H389" si="11">(F326-G326)</f>
        <v>6373.84</v>
      </c>
      <c r="I326" s="22">
        <f t="shared" si="10"/>
        <v>0.80912067168603197</v>
      </c>
    </row>
    <row r="327" spans="1:9" x14ac:dyDescent="0.35">
      <c r="A327" s="2">
        <v>44469</v>
      </c>
      <c r="B327" t="s">
        <v>25</v>
      </c>
      <c r="C327" t="s">
        <v>8</v>
      </c>
      <c r="D327" t="s">
        <v>9</v>
      </c>
      <c r="E327">
        <v>465</v>
      </c>
      <c r="F327" s="3">
        <v>9754.1</v>
      </c>
      <c r="G327" s="3">
        <v>2950.78</v>
      </c>
      <c r="H327" s="3">
        <f t="shared" si="11"/>
        <v>6803.32</v>
      </c>
      <c r="I327" s="22">
        <f t="shared" si="10"/>
        <v>0.69748310966670424</v>
      </c>
    </row>
    <row r="328" spans="1:9" x14ac:dyDescent="0.35">
      <c r="A328" s="2">
        <v>44469</v>
      </c>
      <c r="B328" t="s">
        <v>10</v>
      </c>
      <c r="C328" t="s">
        <v>11</v>
      </c>
      <c r="D328" s="4" t="s">
        <v>17</v>
      </c>
      <c r="E328">
        <v>246</v>
      </c>
      <c r="F328" s="3">
        <v>10798.49</v>
      </c>
      <c r="G328" s="3">
        <v>2285.1799999999998</v>
      </c>
      <c r="H328" s="3">
        <f t="shared" si="11"/>
        <v>8513.31</v>
      </c>
      <c r="I328" s="22">
        <f t="shared" si="10"/>
        <v>0.78837967160223321</v>
      </c>
    </row>
    <row r="329" spans="1:9" x14ac:dyDescent="0.35">
      <c r="A329" s="2">
        <v>44469</v>
      </c>
      <c r="B329" t="s">
        <v>7</v>
      </c>
      <c r="C329" t="s">
        <v>8</v>
      </c>
      <c r="D329" t="s">
        <v>19</v>
      </c>
      <c r="E329">
        <v>706</v>
      </c>
      <c r="F329" s="3">
        <v>14117.91</v>
      </c>
      <c r="G329" s="3">
        <v>3652.21</v>
      </c>
      <c r="H329" s="3">
        <f t="shared" si="11"/>
        <v>10465.700000000001</v>
      </c>
      <c r="I329" s="22">
        <f t="shared" si="10"/>
        <v>0.74130660983105867</v>
      </c>
    </row>
    <row r="330" spans="1:9" x14ac:dyDescent="0.35">
      <c r="A330" s="2">
        <v>44469</v>
      </c>
      <c r="B330" t="s">
        <v>35</v>
      </c>
      <c r="C330" t="s">
        <v>29</v>
      </c>
      <c r="D330" t="s">
        <v>27</v>
      </c>
      <c r="E330">
        <v>492</v>
      </c>
      <c r="F330" s="3">
        <v>5406.55</v>
      </c>
      <c r="G330" s="3">
        <v>3748.1</v>
      </c>
      <c r="H330" s="3">
        <f t="shared" si="11"/>
        <v>1658.4500000000003</v>
      </c>
      <c r="I330" s="22">
        <f t="shared" si="10"/>
        <v>0.30674829604831183</v>
      </c>
    </row>
    <row r="331" spans="1:9" x14ac:dyDescent="0.35">
      <c r="A331" s="2">
        <v>44469</v>
      </c>
      <c r="B331" t="s">
        <v>33</v>
      </c>
      <c r="C331" t="s">
        <v>8</v>
      </c>
      <c r="D331" t="s">
        <v>27</v>
      </c>
      <c r="E331">
        <v>1595</v>
      </c>
      <c r="F331" s="3">
        <v>19136.14</v>
      </c>
      <c r="G331" s="3">
        <v>2656.29</v>
      </c>
      <c r="H331" s="3">
        <f t="shared" si="11"/>
        <v>16479.849999999999</v>
      </c>
      <c r="I331" s="22">
        <f t="shared" si="10"/>
        <v>0.86118987423796012</v>
      </c>
    </row>
    <row r="332" spans="1:9" x14ac:dyDescent="0.35">
      <c r="A332" s="2">
        <v>44469</v>
      </c>
      <c r="B332" t="s">
        <v>24</v>
      </c>
      <c r="C332" t="s">
        <v>23</v>
      </c>
      <c r="D332" t="s">
        <v>19</v>
      </c>
      <c r="E332">
        <v>801</v>
      </c>
      <c r="F332" s="3">
        <v>14416.34</v>
      </c>
      <c r="G332" s="3">
        <v>1560.93</v>
      </c>
      <c r="H332" s="3">
        <f t="shared" si="11"/>
        <v>12855.41</v>
      </c>
      <c r="I332" s="22">
        <f t="shared" si="10"/>
        <v>0.8917249454438505</v>
      </c>
    </row>
    <row r="333" spans="1:9" x14ac:dyDescent="0.35">
      <c r="A333" s="2">
        <v>44469</v>
      </c>
      <c r="B333" t="s">
        <v>18</v>
      </c>
      <c r="C333" t="s">
        <v>8</v>
      </c>
      <c r="D333" t="s">
        <v>27</v>
      </c>
      <c r="E333">
        <v>1119</v>
      </c>
      <c r="F333" s="3">
        <v>13421.84</v>
      </c>
      <c r="G333" s="3">
        <v>2310.1799999999998</v>
      </c>
      <c r="H333" s="3">
        <f t="shared" si="11"/>
        <v>11111.66</v>
      </c>
      <c r="I333" s="22">
        <f t="shared" si="10"/>
        <v>0.82787903893951942</v>
      </c>
    </row>
    <row r="334" spans="1:9" x14ac:dyDescent="0.35">
      <c r="A334" s="2">
        <v>44469</v>
      </c>
      <c r="B334" t="s">
        <v>14</v>
      </c>
      <c r="C334" t="s">
        <v>15</v>
      </c>
      <c r="D334" t="s">
        <v>12</v>
      </c>
      <c r="E334">
        <v>584</v>
      </c>
      <c r="F334" s="3">
        <v>14005.31</v>
      </c>
      <c r="G334" s="3">
        <v>4670.1899999999996</v>
      </c>
      <c r="H334" s="3">
        <f t="shared" si="11"/>
        <v>9335.119999999999</v>
      </c>
      <c r="I334" s="22">
        <f t="shared" si="10"/>
        <v>0.66654147605443925</v>
      </c>
    </row>
    <row r="335" spans="1:9" x14ac:dyDescent="0.35">
      <c r="A335" s="2">
        <v>44469</v>
      </c>
      <c r="B335" t="s">
        <v>37</v>
      </c>
      <c r="C335" t="s">
        <v>8</v>
      </c>
      <c r="D335" t="s">
        <v>12</v>
      </c>
      <c r="E335">
        <v>801</v>
      </c>
      <c r="F335" s="3">
        <v>19200.84</v>
      </c>
      <c r="G335" s="3">
        <v>1666.65</v>
      </c>
      <c r="H335" s="3">
        <f t="shared" si="11"/>
        <v>17534.189999999999</v>
      </c>
      <c r="I335" s="22">
        <f t="shared" si="10"/>
        <v>0.91319911003893572</v>
      </c>
    </row>
    <row r="336" spans="1:9" x14ac:dyDescent="0.35">
      <c r="A336" s="2">
        <v>44469</v>
      </c>
      <c r="B336" t="s">
        <v>7</v>
      </c>
      <c r="C336" t="s">
        <v>8</v>
      </c>
      <c r="D336" t="s">
        <v>21</v>
      </c>
      <c r="E336">
        <v>457</v>
      </c>
      <c r="F336" s="3">
        <v>7300.06</v>
      </c>
      <c r="G336" s="3">
        <v>3927.8</v>
      </c>
      <c r="H336" s="3">
        <f t="shared" si="11"/>
        <v>3372.26</v>
      </c>
      <c r="I336" s="22">
        <f t="shared" si="10"/>
        <v>0.46194962781127824</v>
      </c>
    </row>
    <row r="337" spans="1:9" x14ac:dyDescent="0.35">
      <c r="A337" s="2">
        <v>44469</v>
      </c>
      <c r="B337" t="s">
        <v>35</v>
      </c>
      <c r="C337" t="s">
        <v>29</v>
      </c>
      <c r="D337" t="s">
        <v>9</v>
      </c>
      <c r="E337">
        <v>505</v>
      </c>
      <c r="F337" s="3">
        <v>10588.03</v>
      </c>
      <c r="G337" s="3">
        <v>1070.5899999999999</v>
      </c>
      <c r="H337" s="3">
        <f t="shared" si="11"/>
        <v>9517.44</v>
      </c>
      <c r="I337" s="22">
        <f t="shared" si="10"/>
        <v>0.8988867617488806</v>
      </c>
    </row>
    <row r="338" spans="1:9" x14ac:dyDescent="0.35">
      <c r="A338" s="2">
        <v>44469</v>
      </c>
      <c r="B338" t="s">
        <v>30</v>
      </c>
      <c r="C338" t="s">
        <v>15</v>
      </c>
      <c r="D338" t="s">
        <v>12</v>
      </c>
      <c r="E338">
        <v>479</v>
      </c>
      <c r="F338" s="3">
        <v>11490.1</v>
      </c>
      <c r="G338" s="3">
        <v>3500.88</v>
      </c>
      <c r="H338" s="3">
        <f t="shared" si="11"/>
        <v>7989.22</v>
      </c>
      <c r="I338" s="22">
        <f t="shared" si="10"/>
        <v>0.69531335671578143</v>
      </c>
    </row>
    <row r="339" spans="1:9" x14ac:dyDescent="0.35">
      <c r="A339" s="2">
        <v>44469</v>
      </c>
      <c r="B339" t="s">
        <v>24</v>
      </c>
      <c r="C339" t="s">
        <v>23</v>
      </c>
      <c r="D339" s="4" t="s">
        <v>32</v>
      </c>
      <c r="E339">
        <v>238</v>
      </c>
      <c r="F339" s="3">
        <v>11171.66</v>
      </c>
      <c r="G339" s="3">
        <v>4868.33</v>
      </c>
      <c r="H339" s="3">
        <f t="shared" si="11"/>
        <v>6303.33</v>
      </c>
      <c r="I339" s="22">
        <f t="shared" si="10"/>
        <v>0.56422501221841692</v>
      </c>
    </row>
    <row r="340" spans="1:9" x14ac:dyDescent="0.35">
      <c r="A340" s="2">
        <v>44469</v>
      </c>
      <c r="B340" t="s">
        <v>25</v>
      </c>
      <c r="C340" t="s">
        <v>8</v>
      </c>
      <c r="D340" t="s">
        <v>21</v>
      </c>
      <c r="E340">
        <v>748</v>
      </c>
      <c r="F340" s="3">
        <v>11963.25</v>
      </c>
      <c r="G340" s="3">
        <v>2217.9699999999998</v>
      </c>
      <c r="H340" s="3">
        <f t="shared" si="11"/>
        <v>9745.2800000000007</v>
      </c>
      <c r="I340" s="22">
        <f t="shared" si="10"/>
        <v>0.81460138340333943</v>
      </c>
    </row>
    <row r="341" spans="1:9" x14ac:dyDescent="0.35">
      <c r="A341" s="2">
        <v>44469</v>
      </c>
      <c r="B341" t="s">
        <v>37</v>
      </c>
      <c r="C341" t="s">
        <v>8</v>
      </c>
      <c r="D341" t="s">
        <v>27</v>
      </c>
      <c r="E341">
        <v>1209</v>
      </c>
      <c r="F341" s="3">
        <v>14505.63</v>
      </c>
      <c r="G341" s="3">
        <v>1074.92</v>
      </c>
      <c r="H341" s="3">
        <f t="shared" si="11"/>
        <v>13430.71</v>
      </c>
      <c r="I341" s="22">
        <f t="shared" si="10"/>
        <v>0.9258963588620418</v>
      </c>
    </row>
    <row r="342" spans="1:9" x14ac:dyDescent="0.35">
      <c r="A342" s="2">
        <v>44469</v>
      </c>
      <c r="B342" t="s">
        <v>7</v>
      </c>
      <c r="C342" t="s">
        <v>8</v>
      </c>
      <c r="D342" s="4" t="s">
        <v>32</v>
      </c>
      <c r="E342">
        <v>320</v>
      </c>
      <c r="F342" s="3">
        <v>16633.37</v>
      </c>
      <c r="G342" s="3">
        <v>3156.4</v>
      </c>
      <c r="H342" s="3">
        <f t="shared" si="11"/>
        <v>13476.97</v>
      </c>
      <c r="I342" s="22">
        <f t="shared" si="10"/>
        <v>0.810236891261362</v>
      </c>
    </row>
    <row r="343" spans="1:9" x14ac:dyDescent="0.35">
      <c r="A343" s="2">
        <v>44469</v>
      </c>
      <c r="B343" t="s">
        <v>7</v>
      </c>
      <c r="C343" t="s">
        <v>8</v>
      </c>
      <c r="D343" t="s">
        <v>26</v>
      </c>
      <c r="E343">
        <v>567</v>
      </c>
      <c r="F343" s="3">
        <v>19833.25</v>
      </c>
      <c r="G343" s="3">
        <v>1689.9</v>
      </c>
      <c r="H343" s="3">
        <f t="shared" si="11"/>
        <v>18143.349999999999</v>
      </c>
      <c r="I343" s="22">
        <f t="shared" si="10"/>
        <v>0.91479459997731072</v>
      </c>
    </row>
    <row r="344" spans="1:9" x14ac:dyDescent="0.35">
      <c r="A344" s="2">
        <v>44469</v>
      </c>
      <c r="B344" t="s">
        <v>28</v>
      </c>
      <c r="C344" t="s">
        <v>29</v>
      </c>
      <c r="D344" t="s">
        <v>36</v>
      </c>
      <c r="E344">
        <v>214</v>
      </c>
      <c r="F344" s="3">
        <v>10229.67</v>
      </c>
      <c r="G344" s="3">
        <v>4956.46</v>
      </c>
      <c r="H344" s="3">
        <f t="shared" si="11"/>
        <v>5273.21</v>
      </c>
      <c r="I344" s="22">
        <f t="shared" si="10"/>
        <v>0.51548192659196235</v>
      </c>
    </row>
    <row r="345" spans="1:9" x14ac:dyDescent="0.35">
      <c r="A345" s="2">
        <v>44469</v>
      </c>
      <c r="B345" t="s">
        <v>22</v>
      </c>
      <c r="C345" t="s">
        <v>23</v>
      </c>
      <c r="D345" t="s">
        <v>27</v>
      </c>
      <c r="E345">
        <v>1724</v>
      </c>
      <c r="F345" s="3">
        <v>15511.22</v>
      </c>
      <c r="G345" s="3">
        <v>4524.78</v>
      </c>
      <c r="H345" s="3">
        <f t="shared" si="11"/>
        <v>10986.439999999999</v>
      </c>
      <c r="I345" s="22">
        <f t="shared" si="10"/>
        <v>0.70828987017139844</v>
      </c>
    </row>
    <row r="346" spans="1:9" x14ac:dyDescent="0.35">
      <c r="A346" s="2">
        <v>44469</v>
      </c>
      <c r="B346" t="s">
        <v>14</v>
      </c>
      <c r="C346" t="s">
        <v>15</v>
      </c>
      <c r="D346" s="4" t="s">
        <v>32</v>
      </c>
      <c r="E346">
        <v>196</v>
      </c>
      <c r="F346" s="3">
        <v>7612.68</v>
      </c>
      <c r="G346" s="3">
        <v>2990.26</v>
      </c>
      <c r="H346" s="3">
        <f t="shared" si="11"/>
        <v>4622.42</v>
      </c>
      <c r="I346" s="22">
        <f t="shared" si="10"/>
        <v>0.6072000924772879</v>
      </c>
    </row>
    <row r="347" spans="1:9" x14ac:dyDescent="0.35">
      <c r="A347" s="2">
        <v>44469</v>
      </c>
      <c r="B347" t="s">
        <v>13</v>
      </c>
      <c r="C347" t="s">
        <v>11</v>
      </c>
      <c r="D347" t="s">
        <v>9</v>
      </c>
      <c r="E347">
        <v>938</v>
      </c>
      <c r="F347" s="3">
        <v>19697.400000000001</v>
      </c>
      <c r="G347" s="3">
        <v>3256.34</v>
      </c>
      <c r="H347" s="3">
        <f t="shared" si="11"/>
        <v>16441.060000000001</v>
      </c>
      <c r="I347" s="22">
        <f t="shared" si="10"/>
        <v>0.83468173464518158</v>
      </c>
    </row>
    <row r="348" spans="1:9" x14ac:dyDescent="0.35">
      <c r="A348" s="2">
        <v>44469</v>
      </c>
      <c r="B348" t="s">
        <v>28</v>
      </c>
      <c r="C348" t="s">
        <v>29</v>
      </c>
      <c r="D348" s="4" t="s">
        <v>17</v>
      </c>
      <c r="E348">
        <v>456</v>
      </c>
      <c r="F348" s="3">
        <v>12743.86</v>
      </c>
      <c r="G348" s="3">
        <v>4867.17</v>
      </c>
      <c r="H348" s="3">
        <f t="shared" si="11"/>
        <v>7876.6900000000005</v>
      </c>
      <c r="I348" s="22">
        <f t="shared" si="10"/>
        <v>0.61807725445822537</v>
      </c>
    </row>
    <row r="349" spans="1:9" x14ac:dyDescent="0.35">
      <c r="A349" s="2">
        <v>44469</v>
      </c>
      <c r="B349" t="s">
        <v>10</v>
      </c>
      <c r="C349" t="s">
        <v>11</v>
      </c>
      <c r="D349" t="s">
        <v>26</v>
      </c>
      <c r="E349">
        <v>194</v>
      </c>
      <c r="F349" s="3">
        <v>7733.4</v>
      </c>
      <c r="G349" s="3">
        <v>4119.3900000000003</v>
      </c>
      <c r="H349" s="3">
        <f t="shared" si="11"/>
        <v>3614.0099999999993</v>
      </c>
      <c r="I349" s="22">
        <f t="shared" si="10"/>
        <v>0.46732485064783919</v>
      </c>
    </row>
    <row r="350" spans="1:9" x14ac:dyDescent="0.35">
      <c r="A350" s="2">
        <v>44469</v>
      </c>
      <c r="B350" t="s">
        <v>22</v>
      </c>
      <c r="C350" t="s">
        <v>23</v>
      </c>
      <c r="D350" t="s">
        <v>19</v>
      </c>
      <c r="E350">
        <v>887</v>
      </c>
      <c r="F350" s="3">
        <v>15960.21</v>
      </c>
      <c r="G350" s="3">
        <v>2108.41</v>
      </c>
      <c r="H350" s="3">
        <f t="shared" si="11"/>
        <v>13851.8</v>
      </c>
      <c r="I350" s="22">
        <f t="shared" si="10"/>
        <v>0.86789584848820911</v>
      </c>
    </row>
    <row r="351" spans="1:9" x14ac:dyDescent="0.35">
      <c r="A351" s="2">
        <v>44469</v>
      </c>
      <c r="B351" t="s">
        <v>24</v>
      </c>
      <c r="C351" t="s">
        <v>23</v>
      </c>
      <c r="D351" t="s">
        <v>26</v>
      </c>
      <c r="E351">
        <v>572</v>
      </c>
      <c r="F351" s="3">
        <v>17156.8</v>
      </c>
      <c r="G351" s="3">
        <v>2380.35</v>
      </c>
      <c r="H351" s="3">
        <f t="shared" si="11"/>
        <v>14776.449999999999</v>
      </c>
      <c r="I351" s="22">
        <f t="shared" si="10"/>
        <v>0.86125909260468148</v>
      </c>
    </row>
    <row r="352" spans="1:9" x14ac:dyDescent="0.35">
      <c r="A352" s="2">
        <v>44469</v>
      </c>
      <c r="B352" t="s">
        <v>14</v>
      </c>
      <c r="C352" t="s">
        <v>15</v>
      </c>
      <c r="D352" s="4" t="s">
        <v>17</v>
      </c>
      <c r="E352">
        <v>709</v>
      </c>
      <c r="F352" s="3">
        <v>16996.79</v>
      </c>
      <c r="G352" s="3">
        <v>1511.75</v>
      </c>
      <c r="H352" s="3">
        <f t="shared" si="11"/>
        <v>15485.04</v>
      </c>
      <c r="I352" s="22">
        <f t="shared" si="10"/>
        <v>0.91105673483051797</v>
      </c>
    </row>
    <row r="353" spans="1:9" x14ac:dyDescent="0.35">
      <c r="A353" s="2">
        <v>44469</v>
      </c>
      <c r="B353" t="s">
        <v>30</v>
      </c>
      <c r="C353" t="s">
        <v>15</v>
      </c>
      <c r="D353" t="s">
        <v>12</v>
      </c>
      <c r="E353">
        <v>404</v>
      </c>
      <c r="F353" s="3">
        <v>9694.86</v>
      </c>
      <c r="G353" s="3">
        <v>3197.78</v>
      </c>
      <c r="H353" s="3">
        <f t="shared" si="11"/>
        <v>6497.08</v>
      </c>
      <c r="I353" s="22">
        <f t="shared" si="10"/>
        <v>0.67015717607061887</v>
      </c>
    </row>
    <row r="354" spans="1:9" x14ac:dyDescent="0.35">
      <c r="A354" s="2">
        <v>44469</v>
      </c>
      <c r="B354" t="s">
        <v>10</v>
      </c>
      <c r="C354" t="s">
        <v>11</v>
      </c>
      <c r="D354" s="4" t="s">
        <v>17</v>
      </c>
      <c r="E354">
        <v>191</v>
      </c>
      <c r="F354" s="3">
        <v>8373.08</v>
      </c>
      <c r="G354" s="3">
        <v>1155.77</v>
      </c>
      <c r="H354" s="3">
        <f t="shared" si="11"/>
        <v>7217.3099999999995</v>
      </c>
      <c r="I354" s="22">
        <f t="shared" si="10"/>
        <v>0.86196596712320905</v>
      </c>
    </row>
    <row r="355" spans="1:9" x14ac:dyDescent="0.35">
      <c r="A355" s="2">
        <v>44469</v>
      </c>
      <c r="B355" t="s">
        <v>20</v>
      </c>
      <c r="C355" t="s">
        <v>11</v>
      </c>
      <c r="D355" t="s">
        <v>16</v>
      </c>
      <c r="E355">
        <v>608</v>
      </c>
      <c r="F355" s="3">
        <v>18221.580000000002</v>
      </c>
      <c r="G355" s="3">
        <v>1506.53</v>
      </c>
      <c r="H355" s="3">
        <f t="shared" si="11"/>
        <v>16715.050000000003</v>
      </c>
      <c r="I355" s="22">
        <f t="shared" si="10"/>
        <v>0.91732165926335707</v>
      </c>
    </row>
    <row r="356" spans="1:9" x14ac:dyDescent="0.35">
      <c r="A356" s="2">
        <v>44469</v>
      </c>
      <c r="B356" t="s">
        <v>22</v>
      </c>
      <c r="C356" t="s">
        <v>23</v>
      </c>
      <c r="D356" t="s">
        <v>16</v>
      </c>
      <c r="E356">
        <v>540</v>
      </c>
      <c r="F356" s="3">
        <v>16178.2</v>
      </c>
      <c r="G356" s="3">
        <v>1955.05</v>
      </c>
      <c r="H356" s="3">
        <f t="shared" si="11"/>
        <v>14223.150000000001</v>
      </c>
      <c r="I356" s="22">
        <f t="shared" si="10"/>
        <v>0.87915528303519552</v>
      </c>
    </row>
    <row r="357" spans="1:9" x14ac:dyDescent="0.35">
      <c r="A357" s="2">
        <v>44469</v>
      </c>
      <c r="B357" t="s">
        <v>34</v>
      </c>
      <c r="C357" t="s">
        <v>11</v>
      </c>
      <c r="D357" t="s">
        <v>12</v>
      </c>
      <c r="E357">
        <v>320</v>
      </c>
      <c r="F357" s="3">
        <v>7677.83</v>
      </c>
      <c r="G357" s="3">
        <v>2699.54</v>
      </c>
      <c r="H357" s="3">
        <f t="shared" si="11"/>
        <v>4978.29</v>
      </c>
      <c r="I357" s="22">
        <f t="shared" si="10"/>
        <v>0.64839804996984829</v>
      </c>
    </row>
    <row r="358" spans="1:9" x14ac:dyDescent="0.35">
      <c r="A358" s="2">
        <v>44469</v>
      </c>
      <c r="B358" t="s">
        <v>31</v>
      </c>
      <c r="C358" t="s">
        <v>11</v>
      </c>
      <c r="D358" t="s">
        <v>19</v>
      </c>
      <c r="E358">
        <v>570</v>
      </c>
      <c r="F358" s="3">
        <v>14237.23</v>
      </c>
      <c r="G358" s="3">
        <v>1485.55</v>
      </c>
      <c r="H358" s="3">
        <f t="shared" si="11"/>
        <v>12751.68</v>
      </c>
      <c r="I358" s="22">
        <f t="shared" si="10"/>
        <v>0.89565737155331482</v>
      </c>
    </row>
    <row r="359" spans="1:9" x14ac:dyDescent="0.35">
      <c r="A359" s="2">
        <v>44469</v>
      </c>
      <c r="B359" t="s">
        <v>33</v>
      </c>
      <c r="C359" t="s">
        <v>8</v>
      </c>
      <c r="D359" t="s">
        <v>36</v>
      </c>
      <c r="E359">
        <v>297</v>
      </c>
      <c r="F359" s="3">
        <v>15438.17</v>
      </c>
      <c r="G359" s="3">
        <v>1235.2</v>
      </c>
      <c r="H359" s="3">
        <f t="shared" si="11"/>
        <v>14202.97</v>
      </c>
      <c r="I359" s="22">
        <f t="shared" si="10"/>
        <v>0.91999051701075962</v>
      </c>
    </row>
    <row r="360" spans="1:9" x14ac:dyDescent="0.35">
      <c r="A360" s="2">
        <v>44469</v>
      </c>
      <c r="B360" t="s">
        <v>30</v>
      </c>
      <c r="C360" t="s">
        <v>15</v>
      </c>
      <c r="D360" t="s">
        <v>21</v>
      </c>
      <c r="E360">
        <v>718</v>
      </c>
      <c r="F360" s="3">
        <v>10769.99</v>
      </c>
      <c r="G360" s="3">
        <v>4230.95</v>
      </c>
      <c r="H360" s="3">
        <f t="shared" si="11"/>
        <v>6539.04</v>
      </c>
      <c r="I360" s="22">
        <f t="shared" si="10"/>
        <v>0.60715376708799174</v>
      </c>
    </row>
    <row r="361" spans="1:9" x14ac:dyDescent="0.35">
      <c r="A361" s="2">
        <v>44469</v>
      </c>
      <c r="B361" t="s">
        <v>30</v>
      </c>
      <c r="C361" t="s">
        <v>15</v>
      </c>
      <c r="D361" s="4" t="s">
        <v>32</v>
      </c>
      <c r="E361">
        <v>151</v>
      </c>
      <c r="F361" s="3">
        <v>5871.03</v>
      </c>
      <c r="G361" s="3">
        <v>1449.56</v>
      </c>
      <c r="H361" s="3">
        <f t="shared" si="11"/>
        <v>4421.4699999999993</v>
      </c>
      <c r="I361" s="22">
        <f t="shared" si="10"/>
        <v>0.75309954130706191</v>
      </c>
    </row>
    <row r="362" spans="1:9" x14ac:dyDescent="0.35">
      <c r="A362" s="2">
        <v>44469</v>
      </c>
      <c r="B362" t="s">
        <v>35</v>
      </c>
      <c r="C362" t="s">
        <v>29</v>
      </c>
      <c r="D362" s="4" t="s">
        <v>17</v>
      </c>
      <c r="E362">
        <v>706</v>
      </c>
      <c r="F362" s="3">
        <v>19747.13</v>
      </c>
      <c r="G362" s="3">
        <v>4625.18</v>
      </c>
      <c r="H362" s="3">
        <f t="shared" si="11"/>
        <v>15121.95</v>
      </c>
      <c r="I362" s="22">
        <f t="shared" si="10"/>
        <v>0.76577963481275502</v>
      </c>
    </row>
    <row r="363" spans="1:9" x14ac:dyDescent="0.35">
      <c r="A363" s="2">
        <v>44500</v>
      </c>
      <c r="B363" t="s">
        <v>20</v>
      </c>
      <c r="C363" t="s">
        <v>11</v>
      </c>
      <c r="D363" t="s">
        <v>21</v>
      </c>
      <c r="E363">
        <v>514</v>
      </c>
      <c r="F363" s="3">
        <v>12332.64</v>
      </c>
      <c r="G363" s="3">
        <v>2136.4299999999998</v>
      </c>
      <c r="H363" s="3">
        <f t="shared" si="11"/>
        <v>10196.209999999999</v>
      </c>
      <c r="I363" s="22">
        <f t="shared" si="10"/>
        <v>0.82676620739760498</v>
      </c>
    </row>
    <row r="364" spans="1:9" x14ac:dyDescent="0.35">
      <c r="A364" s="2">
        <v>44500</v>
      </c>
      <c r="B364" t="s">
        <v>24</v>
      </c>
      <c r="C364" t="s">
        <v>23</v>
      </c>
      <c r="D364" t="s">
        <v>36</v>
      </c>
      <c r="E364">
        <v>138</v>
      </c>
      <c r="F364" s="3">
        <v>5775.83</v>
      </c>
      <c r="G364" s="3">
        <v>2639.55</v>
      </c>
      <c r="H364" s="3">
        <f t="shared" si="11"/>
        <v>3136.2799999999997</v>
      </c>
      <c r="I364" s="22">
        <f t="shared" si="10"/>
        <v>0.54300074621309835</v>
      </c>
    </row>
    <row r="365" spans="1:9" x14ac:dyDescent="0.35">
      <c r="A365" s="2">
        <v>44500</v>
      </c>
      <c r="B365" t="s">
        <v>20</v>
      </c>
      <c r="C365" t="s">
        <v>11</v>
      </c>
      <c r="D365" t="s">
        <v>27</v>
      </c>
      <c r="E365">
        <v>832</v>
      </c>
      <c r="F365" s="3">
        <v>11646.12</v>
      </c>
      <c r="G365" s="3">
        <v>4423.38</v>
      </c>
      <c r="H365" s="3">
        <f t="shared" si="11"/>
        <v>7222.7400000000007</v>
      </c>
      <c r="I365" s="22">
        <f t="shared" si="10"/>
        <v>0.62018423303211712</v>
      </c>
    </row>
    <row r="366" spans="1:9" x14ac:dyDescent="0.35">
      <c r="A366" s="2">
        <v>44500</v>
      </c>
      <c r="B366" t="s">
        <v>24</v>
      </c>
      <c r="C366" t="s">
        <v>23</v>
      </c>
      <c r="D366" t="s">
        <v>21</v>
      </c>
      <c r="E366">
        <v>1395</v>
      </c>
      <c r="F366" s="3">
        <v>19523.400000000001</v>
      </c>
      <c r="G366" s="3">
        <v>3771.57</v>
      </c>
      <c r="H366" s="3">
        <f t="shared" si="11"/>
        <v>15751.830000000002</v>
      </c>
      <c r="I366" s="22">
        <f t="shared" si="10"/>
        <v>0.80681797227941854</v>
      </c>
    </row>
    <row r="367" spans="1:9" x14ac:dyDescent="0.35">
      <c r="A367" s="2">
        <v>44500</v>
      </c>
      <c r="B367" t="s">
        <v>22</v>
      </c>
      <c r="C367" t="s">
        <v>23</v>
      </c>
      <c r="D367" t="s">
        <v>27</v>
      </c>
      <c r="E367">
        <v>1889</v>
      </c>
      <c r="F367" s="3">
        <v>17000.900000000001</v>
      </c>
      <c r="G367" s="3">
        <v>2660.98</v>
      </c>
      <c r="H367" s="3">
        <f t="shared" si="11"/>
        <v>14339.920000000002</v>
      </c>
      <c r="I367" s="22">
        <f t="shared" si="10"/>
        <v>0.84348005105612056</v>
      </c>
    </row>
    <row r="368" spans="1:9" x14ac:dyDescent="0.35">
      <c r="A368" s="2">
        <v>44500</v>
      </c>
      <c r="B368" t="s">
        <v>7</v>
      </c>
      <c r="C368" t="s">
        <v>8</v>
      </c>
      <c r="D368" s="4" t="s">
        <v>17</v>
      </c>
      <c r="E368">
        <v>494</v>
      </c>
      <c r="F368" s="3">
        <v>14801.13</v>
      </c>
      <c r="G368" s="3">
        <v>4674.37</v>
      </c>
      <c r="H368" s="3">
        <f t="shared" si="11"/>
        <v>10126.759999999998</v>
      </c>
      <c r="I368" s="22">
        <f t="shared" si="10"/>
        <v>0.68418830183911628</v>
      </c>
    </row>
    <row r="369" spans="1:9" x14ac:dyDescent="0.35">
      <c r="A369" s="2">
        <v>44500</v>
      </c>
      <c r="B369" t="s">
        <v>10</v>
      </c>
      <c r="C369" t="s">
        <v>11</v>
      </c>
      <c r="D369" t="s">
        <v>36</v>
      </c>
      <c r="E369">
        <v>239</v>
      </c>
      <c r="F369" s="3">
        <v>15488.07</v>
      </c>
      <c r="G369" s="3">
        <v>4006.41</v>
      </c>
      <c r="H369" s="3">
        <f t="shared" si="11"/>
        <v>11481.66</v>
      </c>
      <c r="I369" s="22">
        <f t="shared" si="10"/>
        <v>0.74132283751300199</v>
      </c>
    </row>
    <row r="370" spans="1:9" x14ac:dyDescent="0.35">
      <c r="A370" s="2">
        <v>44500</v>
      </c>
      <c r="B370" t="s">
        <v>38</v>
      </c>
      <c r="C370" t="s">
        <v>15</v>
      </c>
      <c r="D370" t="s">
        <v>19</v>
      </c>
      <c r="E370">
        <v>882</v>
      </c>
      <c r="F370" s="3">
        <v>15860.86</v>
      </c>
      <c r="G370" s="3">
        <v>1730.65</v>
      </c>
      <c r="H370" s="3">
        <f t="shared" si="11"/>
        <v>14130.210000000001</v>
      </c>
      <c r="I370" s="22">
        <f t="shared" si="10"/>
        <v>0.89088548792436228</v>
      </c>
    </row>
    <row r="371" spans="1:9" x14ac:dyDescent="0.35">
      <c r="A371" s="2">
        <v>44500</v>
      </c>
      <c r="B371" t="s">
        <v>31</v>
      </c>
      <c r="C371" t="s">
        <v>11</v>
      </c>
      <c r="D371" t="s">
        <v>21</v>
      </c>
      <c r="E371">
        <v>224</v>
      </c>
      <c r="F371" s="3">
        <v>5362.31</v>
      </c>
      <c r="G371" s="3">
        <v>4467.18</v>
      </c>
      <c r="H371" s="3">
        <f t="shared" si="11"/>
        <v>895.13000000000011</v>
      </c>
      <c r="I371" s="22">
        <f t="shared" si="10"/>
        <v>0.16692992385744204</v>
      </c>
    </row>
    <row r="372" spans="1:9" x14ac:dyDescent="0.35">
      <c r="A372" s="2">
        <v>44500</v>
      </c>
      <c r="B372" t="s">
        <v>24</v>
      </c>
      <c r="C372" t="s">
        <v>23</v>
      </c>
      <c r="D372" s="4" t="s">
        <v>17</v>
      </c>
      <c r="E372">
        <v>422</v>
      </c>
      <c r="F372" s="3">
        <v>11793.89</v>
      </c>
      <c r="G372" s="3">
        <v>4862.67</v>
      </c>
      <c r="H372" s="3">
        <f t="shared" si="11"/>
        <v>6931.2199999999993</v>
      </c>
      <c r="I372" s="22">
        <f t="shared" si="10"/>
        <v>0.58769583233352185</v>
      </c>
    </row>
    <row r="373" spans="1:9" x14ac:dyDescent="0.35">
      <c r="A373" s="2">
        <v>44500</v>
      </c>
      <c r="B373" t="s">
        <v>22</v>
      </c>
      <c r="C373" t="s">
        <v>23</v>
      </c>
      <c r="D373" t="s">
        <v>12</v>
      </c>
      <c r="E373">
        <v>444</v>
      </c>
      <c r="F373" s="3">
        <v>10649.13</v>
      </c>
      <c r="G373" s="3">
        <v>2650.84</v>
      </c>
      <c r="H373" s="3">
        <f t="shared" si="11"/>
        <v>7998.2899999999991</v>
      </c>
      <c r="I373" s="22">
        <f t="shared" si="10"/>
        <v>0.7510745009216715</v>
      </c>
    </row>
    <row r="374" spans="1:9" x14ac:dyDescent="0.35">
      <c r="A374" s="2">
        <v>44500</v>
      </c>
      <c r="B374" t="s">
        <v>24</v>
      </c>
      <c r="C374" t="s">
        <v>23</v>
      </c>
      <c r="D374" t="s">
        <v>36</v>
      </c>
      <c r="E374">
        <v>298</v>
      </c>
      <c r="F374" s="3">
        <v>12509.2</v>
      </c>
      <c r="G374" s="3">
        <v>3615.01</v>
      </c>
      <c r="H374" s="3">
        <f t="shared" si="11"/>
        <v>8894.19</v>
      </c>
      <c r="I374" s="22">
        <f t="shared" si="10"/>
        <v>0.71101189524509956</v>
      </c>
    </row>
    <row r="375" spans="1:9" x14ac:dyDescent="0.35">
      <c r="A375" s="2">
        <v>44500</v>
      </c>
      <c r="B375" t="s">
        <v>31</v>
      </c>
      <c r="C375" t="s">
        <v>11</v>
      </c>
      <c r="D375" t="s">
        <v>27</v>
      </c>
      <c r="E375">
        <v>912</v>
      </c>
      <c r="F375" s="3">
        <v>12757.19</v>
      </c>
      <c r="G375" s="3">
        <v>3193.42</v>
      </c>
      <c r="H375" s="3">
        <f t="shared" si="11"/>
        <v>9563.77</v>
      </c>
      <c r="I375" s="22">
        <f t="shared" si="10"/>
        <v>0.74967684889854269</v>
      </c>
    </row>
    <row r="376" spans="1:9" x14ac:dyDescent="0.35">
      <c r="A376" s="2">
        <v>44500</v>
      </c>
      <c r="B376" t="s">
        <v>37</v>
      </c>
      <c r="C376" t="s">
        <v>8</v>
      </c>
      <c r="D376" t="s">
        <v>27</v>
      </c>
      <c r="E376">
        <v>1138</v>
      </c>
      <c r="F376" s="3">
        <v>13647.35</v>
      </c>
      <c r="G376" s="3">
        <v>1674.67</v>
      </c>
      <c r="H376" s="3">
        <f t="shared" si="11"/>
        <v>11972.68</v>
      </c>
      <c r="I376" s="22">
        <f t="shared" si="10"/>
        <v>0.87728973024066947</v>
      </c>
    </row>
    <row r="377" spans="1:9" x14ac:dyDescent="0.35">
      <c r="A377" s="2">
        <v>44500</v>
      </c>
      <c r="B377" t="s">
        <v>34</v>
      </c>
      <c r="C377" t="s">
        <v>11</v>
      </c>
      <c r="D377" s="4" t="s">
        <v>32</v>
      </c>
      <c r="E377">
        <v>266</v>
      </c>
      <c r="F377" s="3">
        <v>18052.34</v>
      </c>
      <c r="G377" s="3">
        <v>4645.84</v>
      </c>
      <c r="H377" s="3">
        <f t="shared" si="11"/>
        <v>13406.5</v>
      </c>
      <c r="I377" s="22">
        <f t="shared" si="10"/>
        <v>0.74264610571261125</v>
      </c>
    </row>
    <row r="378" spans="1:9" x14ac:dyDescent="0.35">
      <c r="A378" s="2">
        <v>44500</v>
      </c>
      <c r="B378" t="s">
        <v>7</v>
      </c>
      <c r="C378" t="s">
        <v>8</v>
      </c>
      <c r="D378" t="s">
        <v>27</v>
      </c>
      <c r="E378">
        <v>935</v>
      </c>
      <c r="F378" s="3">
        <v>11213.65</v>
      </c>
      <c r="G378" s="3">
        <v>1257.46</v>
      </c>
      <c r="H378" s="3">
        <f t="shared" si="11"/>
        <v>9956.1899999999987</v>
      </c>
      <c r="I378" s="22">
        <f t="shared" si="10"/>
        <v>0.8878634521319998</v>
      </c>
    </row>
    <row r="379" spans="1:9" x14ac:dyDescent="0.35">
      <c r="A379" s="2">
        <v>44500</v>
      </c>
      <c r="B379" t="s">
        <v>7</v>
      </c>
      <c r="C379" t="s">
        <v>8</v>
      </c>
      <c r="D379" t="s">
        <v>27</v>
      </c>
      <c r="E379">
        <v>1252</v>
      </c>
      <c r="F379" s="3">
        <v>15023.51</v>
      </c>
      <c r="G379" s="3">
        <v>3943.1</v>
      </c>
      <c r="H379" s="3">
        <f t="shared" si="11"/>
        <v>11080.41</v>
      </c>
      <c r="I379" s="22">
        <f t="shared" si="10"/>
        <v>0.73753803205775481</v>
      </c>
    </row>
    <row r="380" spans="1:9" x14ac:dyDescent="0.35">
      <c r="A380" s="2">
        <v>44500</v>
      </c>
      <c r="B380" t="s">
        <v>14</v>
      </c>
      <c r="C380" t="s">
        <v>15</v>
      </c>
      <c r="D380" t="s">
        <v>26</v>
      </c>
      <c r="E380">
        <v>169</v>
      </c>
      <c r="F380" s="3">
        <v>5393.93</v>
      </c>
      <c r="G380" s="3">
        <v>2643.35</v>
      </c>
      <c r="H380" s="3">
        <f t="shared" si="11"/>
        <v>2750.5800000000004</v>
      </c>
      <c r="I380" s="22">
        <f t="shared" si="10"/>
        <v>0.50993987686158337</v>
      </c>
    </row>
    <row r="381" spans="1:9" x14ac:dyDescent="0.35">
      <c r="A381" s="2">
        <v>44500</v>
      </c>
      <c r="B381" t="s">
        <v>24</v>
      </c>
      <c r="C381" t="s">
        <v>23</v>
      </c>
      <c r="D381" t="s">
        <v>21</v>
      </c>
      <c r="E381">
        <v>1118</v>
      </c>
      <c r="F381" s="3">
        <v>15644.03</v>
      </c>
      <c r="G381" s="3">
        <v>4462.7299999999996</v>
      </c>
      <c r="H381" s="3">
        <f t="shared" si="11"/>
        <v>11181.300000000001</v>
      </c>
      <c r="I381" s="22">
        <f t="shared" si="10"/>
        <v>0.71473271273450645</v>
      </c>
    </row>
    <row r="382" spans="1:9" x14ac:dyDescent="0.35">
      <c r="A382" s="2">
        <v>44500</v>
      </c>
      <c r="B382" t="s">
        <v>35</v>
      </c>
      <c r="C382" t="s">
        <v>29</v>
      </c>
      <c r="D382" s="4" t="s">
        <v>17</v>
      </c>
      <c r="E382">
        <v>245</v>
      </c>
      <c r="F382" s="3">
        <v>6836.49</v>
      </c>
      <c r="G382" s="3">
        <v>2014.47</v>
      </c>
      <c r="H382" s="3">
        <f t="shared" si="11"/>
        <v>4822.0199999999995</v>
      </c>
      <c r="I382" s="22">
        <f t="shared" si="10"/>
        <v>0.70533563275891575</v>
      </c>
    </row>
    <row r="383" spans="1:9" x14ac:dyDescent="0.35">
      <c r="A383" s="2">
        <v>44500</v>
      </c>
      <c r="B383" t="s">
        <v>35</v>
      </c>
      <c r="C383" t="s">
        <v>29</v>
      </c>
      <c r="D383" t="s">
        <v>21</v>
      </c>
      <c r="E383">
        <v>573</v>
      </c>
      <c r="F383" s="3">
        <v>8592.99</v>
      </c>
      <c r="G383" s="3">
        <v>1271.71</v>
      </c>
      <c r="H383" s="3">
        <f t="shared" si="11"/>
        <v>7321.28</v>
      </c>
      <c r="I383" s="22">
        <f t="shared" si="10"/>
        <v>0.85200611195870124</v>
      </c>
    </row>
    <row r="384" spans="1:9" x14ac:dyDescent="0.35">
      <c r="A384" s="2">
        <v>44500</v>
      </c>
      <c r="B384" t="s">
        <v>7</v>
      </c>
      <c r="C384" t="s">
        <v>8</v>
      </c>
      <c r="D384" t="s">
        <v>12</v>
      </c>
      <c r="E384">
        <v>377</v>
      </c>
      <c r="F384" s="3">
        <v>9040.8700000000008</v>
      </c>
      <c r="G384" s="3">
        <v>4470.26</v>
      </c>
      <c r="H384" s="3">
        <f t="shared" si="11"/>
        <v>4570.6100000000006</v>
      </c>
      <c r="I384" s="22">
        <f t="shared" si="10"/>
        <v>0.50554979775176501</v>
      </c>
    </row>
    <row r="385" spans="1:9" x14ac:dyDescent="0.35">
      <c r="A385" s="2">
        <v>44500</v>
      </c>
      <c r="B385" t="s">
        <v>18</v>
      </c>
      <c r="C385" t="s">
        <v>8</v>
      </c>
      <c r="D385" t="s">
        <v>12</v>
      </c>
      <c r="E385">
        <v>231</v>
      </c>
      <c r="F385" s="3">
        <v>5524.62</v>
      </c>
      <c r="G385" s="3">
        <v>2769.3</v>
      </c>
      <c r="H385" s="3">
        <f t="shared" si="11"/>
        <v>2755.3199999999997</v>
      </c>
      <c r="I385" s="22">
        <f t="shared" si="10"/>
        <v>0.49873475460755667</v>
      </c>
    </row>
    <row r="386" spans="1:9" x14ac:dyDescent="0.35">
      <c r="A386" s="2">
        <v>44500</v>
      </c>
      <c r="B386" t="s">
        <v>7</v>
      </c>
      <c r="C386" t="s">
        <v>8</v>
      </c>
      <c r="D386" t="s">
        <v>21</v>
      </c>
      <c r="E386">
        <v>922</v>
      </c>
      <c r="F386" s="3">
        <v>14744.9</v>
      </c>
      <c r="G386" s="3">
        <v>1415.31</v>
      </c>
      <c r="H386" s="3">
        <f t="shared" si="11"/>
        <v>13329.59</v>
      </c>
      <c r="I386" s="22">
        <f t="shared" si="10"/>
        <v>0.90401359113998747</v>
      </c>
    </row>
    <row r="387" spans="1:9" x14ac:dyDescent="0.35">
      <c r="A387" s="2">
        <v>44500</v>
      </c>
      <c r="B387" t="s">
        <v>22</v>
      </c>
      <c r="C387" t="s">
        <v>23</v>
      </c>
      <c r="D387" t="s">
        <v>12</v>
      </c>
      <c r="E387">
        <v>654</v>
      </c>
      <c r="F387" s="3">
        <v>15689.41</v>
      </c>
      <c r="G387" s="3">
        <v>1151.3</v>
      </c>
      <c r="H387" s="3">
        <f t="shared" si="11"/>
        <v>14538.11</v>
      </c>
      <c r="I387" s="22">
        <f t="shared" ref="I387:I450" si="12">(H387/F387)</f>
        <v>0.92661929288609324</v>
      </c>
    </row>
    <row r="388" spans="1:9" x14ac:dyDescent="0.35">
      <c r="A388" s="2">
        <v>44500</v>
      </c>
      <c r="B388" t="s">
        <v>22</v>
      </c>
      <c r="C388" t="s">
        <v>23</v>
      </c>
      <c r="D388" t="s">
        <v>21</v>
      </c>
      <c r="E388">
        <v>586</v>
      </c>
      <c r="F388" s="3">
        <v>8196.4</v>
      </c>
      <c r="G388" s="3">
        <v>1369.44</v>
      </c>
      <c r="H388" s="3">
        <f t="shared" si="11"/>
        <v>6826.9599999999991</v>
      </c>
      <c r="I388" s="22">
        <f t="shared" si="12"/>
        <v>0.83292177053340488</v>
      </c>
    </row>
    <row r="389" spans="1:9" x14ac:dyDescent="0.35">
      <c r="A389" s="2">
        <v>44500</v>
      </c>
      <c r="B389" t="s">
        <v>10</v>
      </c>
      <c r="C389" t="s">
        <v>11</v>
      </c>
      <c r="D389" t="s">
        <v>12</v>
      </c>
      <c r="E389">
        <v>324</v>
      </c>
      <c r="F389" s="3">
        <v>7765.2</v>
      </c>
      <c r="G389" s="3">
        <v>2533.09</v>
      </c>
      <c r="H389" s="3">
        <f t="shared" si="11"/>
        <v>5232.1099999999997</v>
      </c>
      <c r="I389" s="22">
        <f t="shared" si="12"/>
        <v>0.6737894709730593</v>
      </c>
    </row>
    <row r="390" spans="1:9" x14ac:dyDescent="0.35">
      <c r="A390" s="2">
        <v>44500</v>
      </c>
      <c r="B390" t="s">
        <v>22</v>
      </c>
      <c r="C390" t="s">
        <v>23</v>
      </c>
      <c r="D390" t="s">
        <v>21</v>
      </c>
      <c r="E390">
        <v>1380</v>
      </c>
      <c r="F390" s="3">
        <v>19316.22</v>
      </c>
      <c r="G390" s="3">
        <v>2828.23</v>
      </c>
      <c r="H390" s="3">
        <f t="shared" ref="H390:H453" si="13">(F390-G390)</f>
        <v>16487.990000000002</v>
      </c>
      <c r="I390" s="22">
        <f t="shared" si="12"/>
        <v>0.85358263676847745</v>
      </c>
    </row>
    <row r="391" spans="1:9" x14ac:dyDescent="0.35">
      <c r="A391" s="2">
        <v>44500</v>
      </c>
      <c r="B391" t="s">
        <v>24</v>
      </c>
      <c r="C391" t="s">
        <v>23</v>
      </c>
      <c r="D391" t="s">
        <v>36</v>
      </c>
      <c r="E391">
        <v>284</v>
      </c>
      <c r="F391" s="3">
        <v>11920.38</v>
      </c>
      <c r="G391" s="3">
        <v>1701.18</v>
      </c>
      <c r="H391" s="3">
        <f t="shared" si="13"/>
        <v>10219.199999999999</v>
      </c>
      <c r="I391" s="22">
        <f t="shared" si="12"/>
        <v>0.85728810658720611</v>
      </c>
    </row>
    <row r="392" spans="1:9" x14ac:dyDescent="0.35">
      <c r="A392" s="2">
        <v>44500</v>
      </c>
      <c r="B392" t="s">
        <v>25</v>
      </c>
      <c r="C392" t="s">
        <v>8</v>
      </c>
      <c r="D392" t="s">
        <v>9</v>
      </c>
      <c r="E392">
        <v>821</v>
      </c>
      <c r="F392" s="3">
        <v>17226.72</v>
      </c>
      <c r="G392" s="3">
        <v>4684.3599999999997</v>
      </c>
      <c r="H392" s="3">
        <f t="shared" si="13"/>
        <v>12542.36</v>
      </c>
      <c r="I392" s="22">
        <f t="shared" si="12"/>
        <v>0.7280759192695998</v>
      </c>
    </row>
    <row r="393" spans="1:9" x14ac:dyDescent="0.35">
      <c r="A393" s="2">
        <v>44530</v>
      </c>
      <c r="B393" t="s">
        <v>14</v>
      </c>
      <c r="C393" t="s">
        <v>15</v>
      </c>
      <c r="D393" t="s">
        <v>16</v>
      </c>
      <c r="E393">
        <v>656</v>
      </c>
      <c r="F393" s="3">
        <v>19655.11</v>
      </c>
      <c r="G393" s="3">
        <v>3475.16</v>
      </c>
      <c r="H393" s="3">
        <f t="shared" si="13"/>
        <v>16179.95</v>
      </c>
      <c r="I393" s="22">
        <f t="shared" si="12"/>
        <v>0.82319305259548281</v>
      </c>
    </row>
    <row r="394" spans="1:9" x14ac:dyDescent="0.35">
      <c r="A394" s="2">
        <v>44530</v>
      </c>
      <c r="B394" t="s">
        <v>34</v>
      </c>
      <c r="C394" t="s">
        <v>11</v>
      </c>
      <c r="D394" t="s">
        <v>26</v>
      </c>
      <c r="E394">
        <v>370</v>
      </c>
      <c r="F394" s="3">
        <v>14770.92</v>
      </c>
      <c r="G394" s="3">
        <v>2161.71</v>
      </c>
      <c r="H394" s="3">
        <f t="shared" si="13"/>
        <v>12609.21</v>
      </c>
      <c r="I394" s="22">
        <f t="shared" si="12"/>
        <v>0.85365095742174479</v>
      </c>
    </row>
    <row r="395" spans="1:9" x14ac:dyDescent="0.35">
      <c r="A395" s="2">
        <v>44530</v>
      </c>
      <c r="B395" t="s">
        <v>24</v>
      </c>
      <c r="C395" t="s">
        <v>23</v>
      </c>
      <c r="D395" t="s">
        <v>9</v>
      </c>
      <c r="E395">
        <v>489</v>
      </c>
      <c r="F395" s="3">
        <v>10266.959999999999</v>
      </c>
      <c r="G395" s="3">
        <v>4153.6400000000003</v>
      </c>
      <c r="H395" s="3">
        <f t="shared" si="13"/>
        <v>6113.3199999999988</v>
      </c>
      <c r="I395" s="22">
        <f t="shared" si="12"/>
        <v>0.59543623428940984</v>
      </c>
    </row>
    <row r="396" spans="1:9" x14ac:dyDescent="0.35">
      <c r="A396" s="2">
        <v>44530</v>
      </c>
      <c r="B396" t="s">
        <v>10</v>
      </c>
      <c r="C396" t="s">
        <v>11</v>
      </c>
      <c r="D396" s="4" t="s">
        <v>17</v>
      </c>
      <c r="E396">
        <v>196</v>
      </c>
      <c r="F396" s="3">
        <v>8588.9500000000007</v>
      </c>
      <c r="G396" s="3">
        <v>2463.67</v>
      </c>
      <c r="H396" s="3">
        <f t="shared" si="13"/>
        <v>6125.2800000000007</v>
      </c>
      <c r="I396" s="22">
        <f t="shared" si="12"/>
        <v>0.71315818580850976</v>
      </c>
    </row>
    <row r="397" spans="1:9" x14ac:dyDescent="0.35">
      <c r="A397" s="2">
        <v>44530</v>
      </c>
      <c r="B397" t="s">
        <v>10</v>
      </c>
      <c r="C397" t="s">
        <v>11</v>
      </c>
      <c r="D397" s="4" t="s">
        <v>17</v>
      </c>
      <c r="E397">
        <v>239</v>
      </c>
      <c r="F397" s="3">
        <v>10490.74</v>
      </c>
      <c r="G397" s="3">
        <v>2400.8200000000002</v>
      </c>
      <c r="H397" s="3">
        <f t="shared" si="13"/>
        <v>8089.92</v>
      </c>
      <c r="I397" s="22">
        <f t="shared" si="12"/>
        <v>0.77114865109610953</v>
      </c>
    </row>
    <row r="398" spans="1:9" x14ac:dyDescent="0.35">
      <c r="A398" s="2">
        <v>44530</v>
      </c>
      <c r="B398" t="s">
        <v>25</v>
      </c>
      <c r="C398" t="s">
        <v>8</v>
      </c>
      <c r="D398" s="4" t="s">
        <v>32</v>
      </c>
      <c r="E398">
        <v>379</v>
      </c>
      <c r="F398" s="3">
        <v>19671.84</v>
      </c>
      <c r="G398" s="3">
        <v>4475.59</v>
      </c>
      <c r="H398" s="3">
        <f t="shared" si="13"/>
        <v>15196.25</v>
      </c>
      <c r="I398" s="22">
        <f t="shared" si="12"/>
        <v>0.77248747448128896</v>
      </c>
    </row>
    <row r="399" spans="1:9" x14ac:dyDescent="0.35">
      <c r="A399" s="2">
        <v>44530</v>
      </c>
      <c r="B399" t="s">
        <v>24</v>
      </c>
      <c r="C399" t="s">
        <v>23</v>
      </c>
      <c r="D399" t="s">
        <v>19</v>
      </c>
      <c r="E399">
        <v>728</v>
      </c>
      <c r="F399" s="3">
        <v>13087.46</v>
      </c>
      <c r="G399" s="3">
        <v>2452.31</v>
      </c>
      <c r="H399" s="3">
        <f t="shared" si="13"/>
        <v>10635.15</v>
      </c>
      <c r="I399" s="22">
        <f t="shared" si="12"/>
        <v>0.81262139483138829</v>
      </c>
    </row>
    <row r="400" spans="1:9" x14ac:dyDescent="0.35">
      <c r="A400" s="2">
        <v>44530</v>
      </c>
      <c r="B400" t="s">
        <v>33</v>
      </c>
      <c r="C400" t="s">
        <v>8</v>
      </c>
      <c r="D400" s="4" t="s">
        <v>17</v>
      </c>
      <c r="E400">
        <v>267</v>
      </c>
      <c r="F400" s="3">
        <v>7981.97</v>
      </c>
      <c r="G400" s="3">
        <v>1973.28</v>
      </c>
      <c r="H400" s="3">
        <f t="shared" si="13"/>
        <v>6008.6900000000005</v>
      </c>
      <c r="I400" s="22">
        <f t="shared" si="12"/>
        <v>0.75278283431283255</v>
      </c>
    </row>
    <row r="401" spans="1:9" x14ac:dyDescent="0.35">
      <c r="A401" s="2">
        <v>44530</v>
      </c>
      <c r="B401" t="s">
        <v>33</v>
      </c>
      <c r="C401" t="s">
        <v>8</v>
      </c>
      <c r="D401" t="s">
        <v>27</v>
      </c>
      <c r="E401">
        <v>511</v>
      </c>
      <c r="F401" s="3">
        <v>6129.86</v>
      </c>
      <c r="G401" s="3">
        <v>4984.8900000000003</v>
      </c>
      <c r="H401" s="3">
        <f t="shared" si="13"/>
        <v>1144.9699999999993</v>
      </c>
      <c r="I401" s="22">
        <f t="shared" si="12"/>
        <v>0.18678566884072384</v>
      </c>
    </row>
    <row r="402" spans="1:9" x14ac:dyDescent="0.35">
      <c r="A402" s="2">
        <v>44530</v>
      </c>
      <c r="B402" t="s">
        <v>34</v>
      </c>
      <c r="C402" t="s">
        <v>11</v>
      </c>
      <c r="D402" s="4" t="s">
        <v>17</v>
      </c>
      <c r="E402">
        <v>397</v>
      </c>
      <c r="F402" s="3">
        <v>17461.490000000002</v>
      </c>
      <c r="G402" s="3">
        <v>1292.21</v>
      </c>
      <c r="H402" s="3">
        <f t="shared" si="13"/>
        <v>16169.280000000002</v>
      </c>
      <c r="I402" s="22">
        <f t="shared" si="12"/>
        <v>0.92599657875702479</v>
      </c>
    </row>
    <row r="403" spans="1:9" x14ac:dyDescent="0.35">
      <c r="A403" s="2">
        <v>44530</v>
      </c>
      <c r="B403" t="s">
        <v>18</v>
      </c>
      <c r="C403" t="s">
        <v>8</v>
      </c>
      <c r="D403" t="s">
        <v>26</v>
      </c>
      <c r="E403">
        <v>145</v>
      </c>
      <c r="F403" s="3">
        <v>5065.3999999999996</v>
      </c>
      <c r="G403" s="3">
        <v>4584.1099999999997</v>
      </c>
      <c r="H403" s="3">
        <f t="shared" si="13"/>
        <v>481.28999999999996</v>
      </c>
      <c r="I403" s="22">
        <f t="shared" si="12"/>
        <v>9.5015201168713231E-2</v>
      </c>
    </row>
    <row r="404" spans="1:9" x14ac:dyDescent="0.35">
      <c r="A404" s="2">
        <v>44530</v>
      </c>
      <c r="B404" t="s">
        <v>7</v>
      </c>
      <c r="C404" t="s">
        <v>8</v>
      </c>
      <c r="D404" t="s">
        <v>36</v>
      </c>
      <c r="E404">
        <v>322</v>
      </c>
      <c r="F404" s="3">
        <v>16725.25</v>
      </c>
      <c r="G404" s="3">
        <v>2793.28</v>
      </c>
      <c r="H404" s="3">
        <f t="shared" si="13"/>
        <v>13931.97</v>
      </c>
      <c r="I404" s="22">
        <f t="shared" si="12"/>
        <v>0.83299023930882943</v>
      </c>
    </row>
    <row r="405" spans="1:9" x14ac:dyDescent="0.35">
      <c r="A405" s="2">
        <v>44530</v>
      </c>
      <c r="B405" t="s">
        <v>33</v>
      </c>
      <c r="C405" t="s">
        <v>8</v>
      </c>
      <c r="D405" t="s">
        <v>21</v>
      </c>
      <c r="E405">
        <v>625</v>
      </c>
      <c r="F405" s="3">
        <v>9986.56</v>
      </c>
      <c r="G405" s="3">
        <v>4644.1899999999996</v>
      </c>
      <c r="H405" s="3">
        <f t="shared" si="13"/>
        <v>5342.37</v>
      </c>
      <c r="I405" s="22">
        <f t="shared" si="12"/>
        <v>0.53495598083824658</v>
      </c>
    </row>
    <row r="406" spans="1:9" x14ac:dyDescent="0.35">
      <c r="A406" s="2">
        <v>44530</v>
      </c>
      <c r="B406" t="s">
        <v>22</v>
      </c>
      <c r="C406" t="s">
        <v>23</v>
      </c>
      <c r="D406" s="4" t="s">
        <v>32</v>
      </c>
      <c r="E406">
        <v>250</v>
      </c>
      <c r="F406" s="3">
        <v>11711.83</v>
      </c>
      <c r="G406" s="3">
        <v>3106.33</v>
      </c>
      <c r="H406" s="3">
        <f t="shared" si="13"/>
        <v>8605.5</v>
      </c>
      <c r="I406" s="22">
        <f t="shared" si="12"/>
        <v>0.73476988651645392</v>
      </c>
    </row>
    <row r="407" spans="1:9" x14ac:dyDescent="0.35">
      <c r="A407" s="2">
        <v>44530</v>
      </c>
      <c r="B407" t="s">
        <v>22</v>
      </c>
      <c r="C407" t="s">
        <v>23</v>
      </c>
      <c r="D407" s="4" t="s">
        <v>17</v>
      </c>
      <c r="E407">
        <v>201</v>
      </c>
      <c r="F407" s="3">
        <v>5611.8</v>
      </c>
      <c r="G407" s="3">
        <v>2014.21</v>
      </c>
      <c r="H407" s="3">
        <f t="shared" si="13"/>
        <v>3597.59</v>
      </c>
      <c r="I407" s="22">
        <f t="shared" si="12"/>
        <v>0.64107594711144378</v>
      </c>
    </row>
    <row r="408" spans="1:9" x14ac:dyDescent="0.35">
      <c r="A408" s="2">
        <v>44530</v>
      </c>
      <c r="B408" t="s">
        <v>24</v>
      </c>
      <c r="C408" t="s">
        <v>23</v>
      </c>
      <c r="D408" t="s">
        <v>12</v>
      </c>
      <c r="E408">
        <v>571</v>
      </c>
      <c r="F408" s="3">
        <v>13702.34</v>
      </c>
      <c r="G408" s="3">
        <v>3187.02</v>
      </c>
      <c r="H408" s="3">
        <f t="shared" si="13"/>
        <v>10515.32</v>
      </c>
      <c r="I408" s="22">
        <f t="shared" si="12"/>
        <v>0.76741052988029779</v>
      </c>
    </row>
    <row r="409" spans="1:9" x14ac:dyDescent="0.35">
      <c r="A409" s="2">
        <v>44530</v>
      </c>
      <c r="B409" t="s">
        <v>33</v>
      </c>
      <c r="C409" t="s">
        <v>8</v>
      </c>
      <c r="D409" t="s">
        <v>27</v>
      </c>
      <c r="E409">
        <v>621</v>
      </c>
      <c r="F409" s="3">
        <v>7449.99</v>
      </c>
      <c r="G409" s="3">
        <v>2499.3000000000002</v>
      </c>
      <c r="H409" s="3">
        <f t="shared" si="13"/>
        <v>4950.6899999999996</v>
      </c>
      <c r="I409" s="22">
        <f t="shared" si="12"/>
        <v>0.66452303962824111</v>
      </c>
    </row>
    <row r="410" spans="1:9" x14ac:dyDescent="0.35">
      <c r="A410" s="2">
        <v>44530</v>
      </c>
      <c r="B410" t="s">
        <v>30</v>
      </c>
      <c r="C410" t="s">
        <v>15</v>
      </c>
      <c r="D410" t="s">
        <v>19</v>
      </c>
      <c r="E410">
        <v>1028</v>
      </c>
      <c r="F410" s="3">
        <v>18502.53</v>
      </c>
      <c r="G410" s="3">
        <v>4606.2</v>
      </c>
      <c r="H410" s="3">
        <f t="shared" si="13"/>
        <v>13896.329999999998</v>
      </c>
      <c r="I410" s="22">
        <f t="shared" si="12"/>
        <v>0.75105026177501122</v>
      </c>
    </row>
    <row r="411" spans="1:9" x14ac:dyDescent="0.35">
      <c r="A411" s="2">
        <v>44530</v>
      </c>
      <c r="B411" t="s">
        <v>7</v>
      </c>
      <c r="C411" t="s">
        <v>8</v>
      </c>
      <c r="D411" t="s">
        <v>19</v>
      </c>
      <c r="E411">
        <v>297</v>
      </c>
      <c r="F411" s="3">
        <v>5937.71</v>
      </c>
      <c r="G411" s="3">
        <v>3663.12</v>
      </c>
      <c r="H411" s="3">
        <f t="shared" si="13"/>
        <v>2274.59</v>
      </c>
      <c r="I411" s="22">
        <f t="shared" si="12"/>
        <v>0.38307529333699358</v>
      </c>
    </row>
    <row r="412" spans="1:9" x14ac:dyDescent="0.35">
      <c r="A412" s="2">
        <v>44530</v>
      </c>
      <c r="B412" t="s">
        <v>31</v>
      </c>
      <c r="C412" t="s">
        <v>11</v>
      </c>
      <c r="D412" t="s">
        <v>9</v>
      </c>
      <c r="E412">
        <v>571</v>
      </c>
      <c r="F412" s="3">
        <v>11972.69</v>
      </c>
      <c r="G412" s="3">
        <v>1359.15</v>
      </c>
      <c r="H412" s="3">
        <f t="shared" si="13"/>
        <v>10613.54</v>
      </c>
      <c r="I412" s="22">
        <f t="shared" si="12"/>
        <v>0.88647914545519846</v>
      </c>
    </row>
    <row r="413" spans="1:9" x14ac:dyDescent="0.35">
      <c r="A413" s="2">
        <v>44530</v>
      </c>
      <c r="B413" t="s">
        <v>24</v>
      </c>
      <c r="C413" t="s">
        <v>23</v>
      </c>
      <c r="D413" t="s">
        <v>21</v>
      </c>
      <c r="E413">
        <v>1132</v>
      </c>
      <c r="F413" s="3">
        <v>15843.69</v>
      </c>
      <c r="G413" s="3">
        <v>2825.02</v>
      </c>
      <c r="H413" s="3">
        <f t="shared" si="13"/>
        <v>13018.67</v>
      </c>
      <c r="I413" s="22">
        <f t="shared" si="12"/>
        <v>0.8216943148976027</v>
      </c>
    </row>
    <row r="414" spans="1:9" x14ac:dyDescent="0.35">
      <c r="A414" s="2">
        <v>44561</v>
      </c>
      <c r="B414" t="s">
        <v>31</v>
      </c>
      <c r="C414" t="s">
        <v>11</v>
      </c>
      <c r="D414" t="s">
        <v>21</v>
      </c>
      <c r="E414">
        <v>781</v>
      </c>
      <c r="F414" s="3">
        <v>18722.21</v>
      </c>
      <c r="G414" s="3">
        <v>2581.6999999999998</v>
      </c>
      <c r="H414" s="3">
        <f t="shared" si="13"/>
        <v>16140.509999999998</v>
      </c>
      <c r="I414" s="22">
        <f t="shared" si="12"/>
        <v>0.86210495448988123</v>
      </c>
    </row>
    <row r="415" spans="1:9" x14ac:dyDescent="0.35">
      <c r="A415" s="2">
        <v>44561</v>
      </c>
      <c r="B415" t="s">
        <v>34</v>
      </c>
      <c r="C415" t="s">
        <v>11</v>
      </c>
      <c r="D415" s="4" t="s">
        <v>32</v>
      </c>
      <c r="E415">
        <v>156</v>
      </c>
      <c r="F415" s="3">
        <v>10599.01</v>
      </c>
      <c r="G415" s="3">
        <v>4054.72</v>
      </c>
      <c r="H415" s="3">
        <f t="shared" si="13"/>
        <v>6544.2900000000009</v>
      </c>
      <c r="I415" s="22">
        <f t="shared" si="12"/>
        <v>0.6174435159510181</v>
      </c>
    </row>
    <row r="416" spans="1:9" x14ac:dyDescent="0.35">
      <c r="A416" s="2">
        <v>44561</v>
      </c>
      <c r="B416" t="s">
        <v>31</v>
      </c>
      <c r="C416" t="s">
        <v>11</v>
      </c>
      <c r="D416" t="s">
        <v>16</v>
      </c>
      <c r="E416">
        <v>252</v>
      </c>
      <c r="F416" s="3">
        <v>7533.96</v>
      </c>
      <c r="G416" s="3">
        <v>3764.25</v>
      </c>
      <c r="H416" s="3">
        <f t="shared" si="13"/>
        <v>3769.71</v>
      </c>
      <c r="I416" s="22">
        <f t="shared" si="12"/>
        <v>0.50036235923737316</v>
      </c>
    </row>
    <row r="417" spans="1:9" x14ac:dyDescent="0.35">
      <c r="A417" s="2">
        <v>44561</v>
      </c>
      <c r="B417" t="s">
        <v>10</v>
      </c>
      <c r="C417" t="s">
        <v>11</v>
      </c>
      <c r="D417" t="s">
        <v>27</v>
      </c>
      <c r="E417">
        <v>528</v>
      </c>
      <c r="F417" s="3">
        <v>7391.82</v>
      </c>
      <c r="G417" s="3">
        <v>2818.41</v>
      </c>
      <c r="H417" s="3">
        <f t="shared" si="13"/>
        <v>4573.41</v>
      </c>
      <c r="I417" s="22">
        <f t="shared" si="12"/>
        <v>0.61871230630616003</v>
      </c>
    </row>
    <row r="418" spans="1:9" x14ac:dyDescent="0.35">
      <c r="A418" s="2">
        <v>44561</v>
      </c>
      <c r="B418" t="s">
        <v>37</v>
      </c>
      <c r="C418" t="s">
        <v>8</v>
      </c>
      <c r="D418" s="4" t="s">
        <v>32</v>
      </c>
      <c r="E418">
        <v>330</v>
      </c>
      <c r="F418" s="3">
        <v>17134.150000000001</v>
      </c>
      <c r="G418" s="3">
        <v>4594.92</v>
      </c>
      <c r="H418" s="3">
        <f t="shared" si="13"/>
        <v>12539.230000000001</v>
      </c>
      <c r="I418" s="22">
        <f t="shared" si="12"/>
        <v>0.73182679035726894</v>
      </c>
    </row>
    <row r="419" spans="1:9" x14ac:dyDescent="0.35">
      <c r="A419" s="2">
        <v>44561</v>
      </c>
      <c r="B419" t="s">
        <v>18</v>
      </c>
      <c r="C419" t="s">
        <v>8</v>
      </c>
      <c r="D419" s="4" t="s">
        <v>32</v>
      </c>
      <c r="E419">
        <v>375</v>
      </c>
      <c r="F419" s="3">
        <v>19448.57</v>
      </c>
      <c r="G419" s="3">
        <v>2565.2199999999998</v>
      </c>
      <c r="H419" s="3">
        <f t="shared" si="13"/>
        <v>16883.349999999999</v>
      </c>
      <c r="I419" s="22">
        <f t="shared" si="12"/>
        <v>0.86810238490541969</v>
      </c>
    </row>
    <row r="420" spans="1:9" x14ac:dyDescent="0.35">
      <c r="A420" s="2">
        <v>44561</v>
      </c>
      <c r="B420" t="s">
        <v>7</v>
      </c>
      <c r="C420" t="s">
        <v>8</v>
      </c>
      <c r="D420" t="s">
        <v>12</v>
      </c>
      <c r="E420">
        <v>503</v>
      </c>
      <c r="F420" s="3">
        <v>12068.91</v>
      </c>
      <c r="G420" s="3">
        <v>3198.72</v>
      </c>
      <c r="H420" s="3">
        <f t="shared" si="13"/>
        <v>8870.19</v>
      </c>
      <c r="I420" s="22">
        <f t="shared" si="12"/>
        <v>0.73496198082511188</v>
      </c>
    </row>
    <row r="421" spans="1:9" x14ac:dyDescent="0.35">
      <c r="A421" s="2">
        <v>44561</v>
      </c>
      <c r="B421" t="s">
        <v>7</v>
      </c>
      <c r="C421" t="s">
        <v>8</v>
      </c>
      <c r="D421" t="s">
        <v>19</v>
      </c>
      <c r="E421">
        <v>708</v>
      </c>
      <c r="F421" s="3">
        <v>14146.06</v>
      </c>
      <c r="G421" s="3">
        <v>1902.17</v>
      </c>
      <c r="H421" s="3">
        <f t="shared" si="13"/>
        <v>12243.89</v>
      </c>
      <c r="I421" s="22">
        <f t="shared" si="12"/>
        <v>0.86553358320267271</v>
      </c>
    </row>
    <row r="422" spans="1:9" x14ac:dyDescent="0.35">
      <c r="A422" s="2">
        <v>44561</v>
      </c>
      <c r="B422" t="s">
        <v>24</v>
      </c>
      <c r="C422" t="s">
        <v>23</v>
      </c>
      <c r="D422" t="s">
        <v>12</v>
      </c>
      <c r="E422">
        <v>240</v>
      </c>
      <c r="F422" s="3">
        <v>5743.71</v>
      </c>
      <c r="G422" s="3">
        <v>3655.45</v>
      </c>
      <c r="H422" s="3">
        <f t="shared" si="13"/>
        <v>2088.2600000000002</v>
      </c>
      <c r="I422" s="22">
        <f t="shared" si="12"/>
        <v>0.36357336982542648</v>
      </c>
    </row>
    <row r="423" spans="1:9" x14ac:dyDescent="0.35">
      <c r="A423" s="2">
        <v>44561</v>
      </c>
      <c r="B423" t="s">
        <v>7</v>
      </c>
      <c r="C423" t="s">
        <v>8</v>
      </c>
      <c r="D423" t="s">
        <v>36</v>
      </c>
      <c r="E423">
        <v>255</v>
      </c>
      <c r="F423" s="3">
        <v>13254.64</v>
      </c>
      <c r="G423" s="3">
        <v>4552.08</v>
      </c>
      <c r="H423" s="3">
        <f t="shared" si="13"/>
        <v>8702.56</v>
      </c>
      <c r="I423" s="22">
        <f t="shared" si="12"/>
        <v>0.65656705878092503</v>
      </c>
    </row>
    <row r="424" spans="1:9" x14ac:dyDescent="0.35">
      <c r="A424" s="2">
        <v>44561</v>
      </c>
      <c r="B424" t="s">
        <v>24</v>
      </c>
      <c r="C424" t="s">
        <v>23</v>
      </c>
      <c r="D424" s="4" t="s">
        <v>32</v>
      </c>
      <c r="E424">
        <v>239</v>
      </c>
      <c r="F424" s="3">
        <v>11200.16</v>
      </c>
      <c r="G424" s="3">
        <v>3632.98</v>
      </c>
      <c r="H424" s="3">
        <f t="shared" si="13"/>
        <v>7567.18</v>
      </c>
      <c r="I424" s="22">
        <f t="shared" si="12"/>
        <v>0.67563141955114936</v>
      </c>
    </row>
    <row r="425" spans="1:9" x14ac:dyDescent="0.35">
      <c r="A425" s="2">
        <v>44561</v>
      </c>
      <c r="B425" t="s">
        <v>24</v>
      </c>
      <c r="C425" t="s">
        <v>23</v>
      </c>
      <c r="D425" t="s">
        <v>19</v>
      </c>
      <c r="E425">
        <v>414</v>
      </c>
      <c r="F425" s="3">
        <v>7450.88</v>
      </c>
      <c r="G425" s="3">
        <v>3081.86</v>
      </c>
      <c r="H425" s="3">
        <f t="shared" si="13"/>
        <v>4369.0200000000004</v>
      </c>
      <c r="I425" s="22">
        <f t="shared" si="12"/>
        <v>0.58637637433430689</v>
      </c>
    </row>
    <row r="426" spans="1:9" x14ac:dyDescent="0.35">
      <c r="A426" s="2">
        <v>44561</v>
      </c>
      <c r="B426" t="s">
        <v>20</v>
      </c>
      <c r="C426" t="s">
        <v>11</v>
      </c>
      <c r="D426" t="s">
        <v>9</v>
      </c>
      <c r="E426">
        <v>336</v>
      </c>
      <c r="F426" s="3">
        <v>7039.78</v>
      </c>
      <c r="G426" s="3">
        <v>4905.62</v>
      </c>
      <c r="H426" s="3">
        <f t="shared" si="13"/>
        <v>2134.16</v>
      </c>
      <c r="I426" s="22">
        <f t="shared" si="12"/>
        <v>0.3031572009352565</v>
      </c>
    </row>
    <row r="427" spans="1:9" x14ac:dyDescent="0.35">
      <c r="A427" s="2">
        <v>44561</v>
      </c>
      <c r="B427" t="s">
        <v>14</v>
      </c>
      <c r="C427" t="s">
        <v>15</v>
      </c>
      <c r="D427" t="s">
        <v>19</v>
      </c>
      <c r="E427">
        <v>821</v>
      </c>
      <c r="F427" s="3">
        <v>14772.89</v>
      </c>
      <c r="G427" s="3">
        <v>3653.92</v>
      </c>
      <c r="H427" s="3">
        <f t="shared" si="13"/>
        <v>11118.97</v>
      </c>
      <c r="I427" s="22">
        <f t="shared" si="12"/>
        <v>0.75266044761722317</v>
      </c>
    </row>
    <row r="428" spans="1:9" x14ac:dyDescent="0.35">
      <c r="A428" s="2">
        <v>44561</v>
      </c>
      <c r="B428" t="s">
        <v>7</v>
      </c>
      <c r="C428" t="s">
        <v>8</v>
      </c>
      <c r="D428" s="4" t="s">
        <v>17</v>
      </c>
      <c r="E428">
        <v>373</v>
      </c>
      <c r="F428" s="3">
        <v>11184.98</v>
      </c>
      <c r="G428" s="3">
        <v>2960.43</v>
      </c>
      <c r="H428" s="3">
        <f t="shared" si="13"/>
        <v>8224.5499999999993</v>
      </c>
      <c r="I428" s="22">
        <f t="shared" si="12"/>
        <v>0.73532093933113873</v>
      </c>
    </row>
    <row r="429" spans="1:9" x14ac:dyDescent="0.35">
      <c r="A429" s="2">
        <v>44561</v>
      </c>
      <c r="B429" t="s">
        <v>10</v>
      </c>
      <c r="C429" t="s">
        <v>11</v>
      </c>
      <c r="D429" t="s">
        <v>9</v>
      </c>
      <c r="E429">
        <v>780</v>
      </c>
      <c r="F429" s="3">
        <v>16369.14</v>
      </c>
      <c r="G429" s="3">
        <v>3713.55</v>
      </c>
      <c r="H429" s="3">
        <f t="shared" si="13"/>
        <v>12655.59</v>
      </c>
      <c r="I429" s="22">
        <f t="shared" si="12"/>
        <v>0.77313713487696978</v>
      </c>
    </row>
    <row r="430" spans="1:9" x14ac:dyDescent="0.35">
      <c r="A430" s="2">
        <v>44561</v>
      </c>
      <c r="B430" t="s">
        <v>20</v>
      </c>
      <c r="C430" t="s">
        <v>11</v>
      </c>
      <c r="D430" t="s">
        <v>9</v>
      </c>
      <c r="E430">
        <v>947</v>
      </c>
      <c r="F430" s="3">
        <v>19876.669999999998</v>
      </c>
      <c r="G430" s="3">
        <v>4934.79</v>
      </c>
      <c r="H430" s="3">
        <f t="shared" si="13"/>
        <v>14941.879999999997</v>
      </c>
      <c r="I430" s="22">
        <f t="shared" si="12"/>
        <v>0.75172954020970306</v>
      </c>
    </row>
    <row r="431" spans="1:9" x14ac:dyDescent="0.35">
      <c r="A431" s="2">
        <v>44561</v>
      </c>
      <c r="B431" t="s">
        <v>20</v>
      </c>
      <c r="C431" t="s">
        <v>11</v>
      </c>
      <c r="D431" t="s">
        <v>26</v>
      </c>
      <c r="E431">
        <v>470</v>
      </c>
      <c r="F431" s="3">
        <v>18773.86</v>
      </c>
      <c r="G431" s="3">
        <v>2673.64</v>
      </c>
      <c r="H431" s="3">
        <f t="shared" si="13"/>
        <v>16100.220000000001</v>
      </c>
      <c r="I431" s="22">
        <f t="shared" si="12"/>
        <v>0.85758709183939796</v>
      </c>
    </row>
    <row r="432" spans="1:9" x14ac:dyDescent="0.35">
      <c r="A432" s="2">
        <v>44561</v>
      </c>
      <c r="B432" t="s">
        <v>28</v>
      </c>
      <c r="C432" t="s">
        <v>29</v>
      </c>
      <c r="D432" s="4" t="s">
        <v>32</v>
      </c>
      <c r="E432">
        <v>291</v>
      </c>
      <c r="F432" s="3">
        <v>13080.57</v>
      </c>
      <c r="G432" s="3">
        <v>3900.84</v>
      </c>
      <c r="H432" s="3">
        <f t="shared" si="13"/>
        <v>9179.73</v>
      </c>
      <c r="I432" s="22">
        <f t="shared" si="12"/>
        <v>0.70178363786899189</v>
      </c>
    </row>
    <row r="433" spans="1:9" x14ac:dyDescent="0.35">
      <c r="A433" s="2">
        <v>44561</v>
      </c>
      <c r="B433" t="s">
        <v>22</v>
      </c>
      <c r="C433" t="s">
        <v>23</v>
      </c>
      <c r="D433" t="s">
        <v>26</v>
      </c>
      <c r="E433">
        <v>248</v>
      </c>
      <c r="F433" s="3">
        <v>7425.75</v>
      </c>
      <c r="G433" s="3">
        <v>3621.18</v>
      </c>
      <c r="H433" s="3">
        <f t="shared" si="13"/>
        <v>3804.57</v>
      </c>
      <c r="I433" s="22">
        <f t="shared" si="12"/>
        <v>0.51234824765175235</v>
      </c>
    </row>
    <row r="434" spans="1:9" x14ac:dyDescent="0.35">
      <c r="A434" s="2">
        <v>44561</v>
      </c>
      <c r="B434" t="s">
        <v>34</v>
      </c>
      <c r="C434" t="s">
        <v>11</v>
      </c>
      <c r="D434" t="s">
        <v>9</v>
      </c>
      <c r="E434">
        <v>658</v>
      </c>
      <c r="F434" s="3">
        <v>13817.3</v>
      </c>
      <c r="G434" s="3">
        <v>1959.42</v>
      </c>
      <c r="H434" s="3">
        <f t="shared" si="13"/>
        <v>11857.88</v>
      </c>
      <c r="I434" s="22">
        <f t="shared" si="12"/>
        <v>0.85819081875619696</v>
      </c>
    </row>
    <row r="435" spans="1:9" x14ac:dyDescent="0.35">
      <c r="A435" s="2">
        <v>44561</v>
      </c>
      <c r="B435" t="s">
        <v>33</v>
      </c>
      <c r="C435" t="s">
        <v>8</v>
      </c>
      <c r="D435" t="s">
        <v>12</v>
      </c>
      <c r="E435">
        <v>676</v>
      </c>
      <c r="F435" s="3">
        <v>16211.31</v>
      </c>
      <c r="G435" s="3">
        <v>2292.46</v>
      </c>
      <c r="H435" s="3">
        <f t="shared" si="13"/>
        <v>13918.849999999999</v>
      </c>
      <c r="I435" s="22">
        <f t="shared" si="12"/>
        <v>0.85858884938971614</v>
      </c>
    </row>
    <row r="436" spans="1:9" x14ac:dyDescent="0.35">
      <c r="A436" s="2">
        <v>44561</v>
      </c>
      <c r="B436" t="s">
        <v>35</v>
      </c>
      <c r="C436" t="s">
        <v>29</v>
      </c>
      <c r="D436" t="s">
        <v>21</v>
      </c>
      <c r="E436">
        <v>415</v>
      </c>
      <c r="F436" s="3">
        <v>6212.64</v>
      </c>
      <c r="G436" s="3">
        <v>4065.38</v>
      </c>
      <c r="H436" s="3">
        <f t="shared" si="13"/>
        <v>2147.2600000000002</v>
      </c>
      <c r="I436" s="22">
        <f t="shared" si="12"/>
        <v>0.3456276236833295</v>
      </c>
    </row>
    <row r="437" spans="1:9" x14ac:dyDescent="0.35">
      <c r="A437" s="2">
        <v>44561</v>
      </c>
      <c r="B437" t="s">
        <v>24</v>
      </c>
      <c r="C437" t="s">
        <v>23</v>
      </c>
      <c r="D437" t="s">
        <v>16</v>
      </c>
      <c r="E437">
        <v>493</v>
      </c>
      <c r="F437" s="3">
        <v>14761.02</v>
      </c>
      <c r="G437" s="3">
        <v>2909.48</v>
      </c>
      <c r="H437" s="3">
        <f t="shared" si="13"/>
        <v>11851.54</v>
      </c>
      <c r="I437" s="22">
        <f t="shared" si="12"/>
        <v>0.80289437992767443</v>
      </c>
    </row>
    <row r="438" spans="1:9" x14ac:dyDescent="0.35">
      <c r="A438" s="2">
        <v>44561</v>
      </c>
      <c r="B438" t="s">
        <v>22</v>
      </c>
      <c r="C438" t="s">
        <v>23</v>
      </c>
      <c r="D438" s="4" t="s">
        <v>32</v>
      </c>
      <c r="E438">
        <v>366</v>
      </c>
      <c r="F438" s="3">
        <v>17182.22</v>
      </c>
      <c r="G438" s="3">
        <v>4354.07</v>
      </c>
      <c r="H438" s="3">
        <f t="shared" si="13"/>
        <v>12828.150000000001</v>
      </c>
      <c r="I438" s="22">
        <f t="shared" si="12"/>
        <v>0.74659444472250969</v>
      </c>
    </row>
    <row r="439" spans="1:9" x14ac:dyDescent="0.35">
      <c r="A439" s="2">
        <v>44561</v>
      </c>
      <c r="B439" t="s">
        <v>10</v>
      </c>
      <c r="C439" t="s">
        <v>11</v>
      </c>
      <c r="D439" s="4" t="s">
        <v>17</v>
      </c>
      <c r="E439">
        <v>281</v>
      </c>
      <c r="F439" s="3">
        <v>12338.23</v>
      </c>
      <c r="G439" s="3">
        <v>3051.71</v>
      </c>
      <c r="H439" s="3">
        <f t="shared" si="13"/>
        <v>9286.52</v>
      </c>
      <c r="I439" s="22">
        <f t="shared" si="12"/>
        <v>0.75266225382408991</v>
      </c>
    </row>
    <row r="440" spans="1:9" x14ac:dyDescent="0.35">
      <c r="A440" s="2">
        <v>44561</v>
      </c>
      <c r="B440" t="s">
        <v>24</v>
      </c>
      <c r="C440" t="s">
        <v>23</v>
      </c>
      <c r="D440" t="s">
        <v>19</v>
      </c>
      <c r="E440">
        <v>950</v>
      </c>
      <c r="F440" s="3">
        <v>17088.849999999999</v>
      </c>
      <c r="G440" s="3">
        <v>3965.35</v>
      </c>
      <c r="H440" s="3">
        <f t="shared" si="13"/>
        <v>13123.499999999998</v>
      </c>
      <c r="I440" s="22">
        <f t="shared" si="12"/>
        <v>0.76795688416716157</v>
      </c>
    </row>
    <row r="441" spans="1:9" x14ac:dyDescent="0.35">
      <c r="A441" s="2">
        <v>44561</v>
      </c>
      <c r="B441" t="s">
        <v>22</v>
      </c>
      <c r="C441" t="s">
        <v>23</v>
      </c>
      <c r="D441" t="s">
        <v>19</v>
      </c>
      <c r="E441">
        <v>313</v>
      </c>
      <c r="F441" s="3">
        <v>5626.28</v>
      </c>
      <c r="G441" s="3">
        <v>1332.35</v>
      </c>
      <c r="H441" s="3">
        <f t="shared" si="13"/>
        <v>4293.93</v>
      </c>
      <c r="I441" s="22">
        <f t="shared" si="12"/>
        <v>0.76319166483004763</v>
      </c>
    </row>
    <row r="442" spans="1:9" x14ac:dyDescent="0.35">
      <c r="A442" s="2">
        <v>44561</v>
      </c>
      <c r="B442" t="s">
        <v>10</v>
      </c>
      <c r="C442" t="s">
        <v>11</v>
      </c>
      <c r="D442" t="s">
        <v>9</v>
      </c>
      <c r="E442">
        <v>666</v>
      </c>
      <c r="F442" s="3">
        <v>13977.89</v>
      </c>
      <c r="G442" s="3">
        <v>3976.5</v>
      </c>
      <c r="H442" s="3">
        <f t="shared" si="13"/>
        <v>10001.39</v>
      </c>
      <c r="I442" s="22">
        <f t="shared" si="12"/>
        <v>0.71551500262199796</v>
      </c>
    </row>
    <row r="443" spans="1:9" x14ac:dyDescent="0.35">
      <c r="A443" s="2">
        <v>44561</v>
      </c>
      <c r="B443" t="s">
        <v>10</v>
      </c>
      <c r="C443" t="s">
        <v>11</v>
      </c>
      <c r="D443" t="s">
        <v>16</v>
      </c>
      <c r="E443">
        <v>468</v>
      </c>
      <c r="F443" s="3">
        <v>14010.28</v>
      </c>
      <c r="G443" s="3">
        <v>2869.13</v>
      </c>
      <c r="H443" s="3">
        <f t="shared" si="13"/>
        <v>11141.150000000001</v>
      </c>
      <c r="I443" s="22">
        <f t="shared" si="12"/>
        <v>0.79521251538156279</v>
      </c>
    </row>
    <row r="444" spans="1:9" x14ac:dyDescent="0.35">
      <c r="A444" s="2">
        <v>44561</v>
      </c>
      <c r="B444" t="s">
        <v>7</v>
      </c>
      <c r="C444" t="s">
        <v>8</v>
      </c>
      <c r="D444" t="s">
        <v>26</v>
      </c>
      <c r="E444">
        <v>335</v>
      </c>
      <c r="F444" s="3">
        <v>11721.65</v>
      </c>
      <c r="G444" s="3">
        <v>2559.25</v>
      </c>
      <c r="H444" s="3">
        <f t="shared" si="13"/>
        <v>9162.4</v>
      </c>
      <c r="I444" s="22">
        <f t="shared" si="12"/>
        <v>0.78166469737622257</v>
      </c>
    </row>
    <row r="445" spans="1:9" x14ac:dyDescent="0.35">
      <c r="A445" s="2">
        <v>44561</v>
      </c>
      <c r="B445" t="s">
        <v>22</v>
      </c>
      <c r="C445" t="s">
        <v>23</v>
      </c>
      <c r="D445" s="4" t="s">
        <v>17</v>
      </c>
      <c r="E445">
        <v>583</v>
      </c>
      <c r="F445" s="3">
        <v>16316.26</v>
      </c>
      <c r="G445" s="3">
        <v>4641.78</v>
      </c>
      <c r="H445" s="3">
        <f t="shared" si="13"/>
        <v>11674.48</v>
      </c>
      <c r="I445" s="22">
        <f t="shared" si="12"/>
        <v>0.71551201071814252</v>
      </c>
    </row>
    <row r="446" spans="1:9" x14ac:dyDescent="0.35">
      <c r="A446" s="2">
        <v>44561</v>
      </c>
      <c r="B446" t="s">
        <v>24</v>
      </c>
      <c r="C446" t="s">
        <v>23</v>
      </c>
      <c r="D446" s="4" t="s">
        <v>17</v>
      </c>
      <c r="E446">
        <v>653</v>
      </c>
      <c r="F446" s="3">
        <v>18274.45</v>
      </c>
      <c r="G446" s="3">
        <v>1955.97</v>
      </c>
      <c r="H446" s="3">
        <f t="shared" si="13"/>
        <v>16318.480000000001</v>
      </c>
      <c r="I446" s="22">
        <f t="shared" si="12"/>
        <v>0.89296695659787306</v>
      </c>
    </row>
    <row r="447" spans="1:9" x14ac:dyDescent="0.35">
      <c r="A447" s="2">
        <v>44561</v>
      </c>
      <c r="B447" t="s">
        <v>37</v>
      </c>
      <c r="C447" t="s">
        <v>8</v>
      </c>
      <c r="D447" t="s">
        <v>27</v>
      </c>
      <c r="E447">
        <v>951</v>
      </c>
      <c r="F447" s="3">
        <v>11408.16</v>
      </c>
      <c r="G447" s="3">
        <v>2044.85</v>
      </c>
      <c r="H447" s="3">
        <f t="shared" si="13"/>
        <v>9363.31</v>
      </c>
      <c r="I447" s="22">
        <f t="shared" si="12"/>
        <v>0.82075549431284267</v>
      </c>
    </row>
    <row r="448" spans="1:9" x14ac:dyDescent="0.35">
      <c r="A448" s="2">
        <v>44561</v>
      </c>
      <c r="B448" t="s">
        <v>33</v>
      </c>
      <c r="C448" t="s">
        <v>8</v>
      </c>
      <c r="D448" t="s">
        <v>16</v>
      </c>
      <c r="E448">
        <v>430</v>
      </c>
      <c r="F448" s="3">
        <v>12877.23</v>
      </c>
      <c r="G448" s="3">
        <v>2855.71</v>
      </c>
      <c r="H448" s="3">
        <f t="shared" si="13"/>
        <v>10021.52</v>
      </c>
      <c r="I448" s="22">
        <f t="shared" si="12"/>
        <v>0.77823569199276554</v>
      </c>
    </row>
    <row r="449" spans="1:9" x14ac:dyDescent="0.35">
      <c r="A449" s="2">
        <v>44561</v>
      </c>
      <c r="B449" t="s">
        <v>13</v>
      </c>
      <c r="C449" t="s">
        <v>11</v>
      </c>
      <c r="D449" t="s">
        <v>16</v>
      </c>
      <c r="E449">
        <v>652</v>
      </c>
      <c r="F449" s="3">
        <v>19533.07</v>
      </c>
      <c r="G449" s="3">
        <v>2859.99</v>
      </c>
      <c r="H449" s="3">
        <f t="shared" si="13"/>
        <v>16673.080000000002</v>
      </c>
      <c r="I449" s="22">
        <f t="shared" si="12"/>
        <v>0.85358215580039398</v>
      </c>
    </row>
    <row r="450" spans="1:9" x14ac:dyDescent="0.35">
      <c r="A450" s="2">
        <v>44561</v>
      </c>
      <c r="B450" t="s">
        <v>33</v>
      </c>
      <c r="C450" t="s">
        <v>8</v>
      </c>
      <c r="D450" t="s">
        <v>19</v>
      </c>
      <c r="E450">
        <v>839</v>
      </c>
      <c r="F450" s="3">
        <v>16779.59</v>
      </c>
      <c r="G450" s="3">
        <v>1976.44</v>
      </c>
      <c r="H450" s="3">
        <f t="shared" si="13"/>
        <v>14803.15</v>
      </c>
      <c r="I450" s="22">
        <f t="shared" si="12"/>
        <v>0.88221166309784682</v>
      </c>
    </row>
    <row r="451" spans="1:9" x14ac:dyDescent="0.35">
      <c r="A451" s="2">
        <v>44561</v>
      </c>
      <c r="B451" t="s">
        <v>18</v>
      </c>
      <c r="C451" t="s">
        <v>8</v>
      </c>
      <c r="D451" t="s">
        <v>12</v>
      </c>
      <c r="E451">
        <v>290</v>
      </c>
      <c r="F451" s="3">
        <v>6944.83</v>
      </c>
      <c r="G451" s="3">
        <v>3297.42</v>
      </c>
      <c r="H451" s="3">
        <f t="shared" si="13"/>
        <v>3647.41</v>
      </c>
      <c r="I451" s="22">
        <f t="shared" ref="I451:I501" si="14">(H451/F451)</f>
        <v>0.52519788101364606</v>
      </c>
    </row>
    <row r="452" spans="1:9" x14ac:dyDescent="0.35">
      <c r="A452" s="2">
        <v>44561</v>
      </c>
      <c r="B452" t="s">
        <v>18</v>
      </c>
      <c r="C452" t="s">
        <v>8</v>
      </c>
      <c r="D452" t="s">
        <v>21</v>
      </c>
      <c r="E452">
        <v>1206</v>
      </c>
      <c r="F452" s="3">
        <v>19294.54</v>
      </c>
      <c r="G452" s="3">
        <v>1432.03</v>
      </c>
      <c r="H452" s="3">
        <f t="shared" si="13"/>
        <v>17862.510000000002</v>
      </c>
      <c r="I452" s="22">
        <f t="shared" si="14"/>
        <v>0.92578055760852562</v>
      </c>
    </row>
    <row r="453" spans="1:9" x14ac:dyDescent="0.35">
      <c r="A453" s="2">
        <v>44561</v>
      </c>
      <c r="B453" t="s">
        <v>7</v>
      </c>
      <c r="C453" t="s">
        <v>8</v>
      </c>
      <c r="D453" t="s">
        <v>9</v>
      </c>
      <c r="E453">
        <v>623</v>
      </c>
      <c r="F453" s="3">
        <v>13079.57</v>
      </c>
      <c r="G453" s="3">
        <v>2913.51</v>
      </c>
      <c r="H453" s="3">
        <f t="shared" si="13"/>
        <v>10166.06</v>
      </c>
      <c r="I453" s="22">
        <f t="shared" si="14"/>
        <v>0.77724726424492541</v>
      </c>
    </row>
    <row r="454" spans="1:9" x14ac:dyDescent="0.35">
      <c r="A454" s="2">
        <v>44561</v>
      </c>
      <c r="B454" t="s">
        <v>24</v>
      </c>
      <c r="C454" t="s">
        <v>23</v>
      </c>
      <c r="D454" t="s">
        <v>16</v>
      </c>
      <c r="E454">
        <v>267</v>
      </c>
      <c r="F454" s="3">
        <v>8002.82</v>
      </c>
      <c r="G454" s="3">
        <v>1362.45</v>
      </c>
      <c r="H454" s="3">
        <f t="shared" ref="H454:H501" si="15">(F454-G454)</f>
        <v>6640.37</v>
      </c>
      <c r="I454" s="22">
        <f t="shared" si="14"/>
        <v>0.82975376179896587</v>
      </c>
    </row>
    <row r="455" spans="1:9" x14ac:dyDescent="0.35">
      <c r="A455" s="2">
        <v>44561</v>
      </c>
      <c r="B455" t="s">
        <v>22</v>
      </c>
      <c r="C455" t="s">
        <v>23</v>
      </c>
      <c r="D455" t="s">
        <v>36</v>
      </c>
      <c r="E455">
        <v>164</v>
      </c>
      <c r="F455" s="3">
        <v>6854.32</v>
      </c>
      <c r="G455" s="3">
        <v>4765.3100000000004</v>
      </c>
      <c r="H455" s="3">
        <f t="shared" si="15"/>
        <v>2089.0099999999993</v>
      </c>
      <c r="I455" s="22">
        <f t="shared" si="14"/>
        <v>0.30477275645140572</v>
      </c>
    </row>
    <row r="456" spans="1:9" x14ac:dyDescent="0.35">
      <c r="A456" s="2">
        <v>44561</v>
      </c>
      <c r="B456" t="s">
        <v>22</v>
      </c>
      <c r="C456" t="s">
        <v>23</v>
      </c>
      <c r="D456" t="s">
        <v>9</v>
      </c>
      <c r="E456">
        <v>904</v>
      </c>
      <c r="F456" s="3">
        <v>18981.38</v>
      </c>
      <c r="G456" s="3">
        <v>3983.04</v>
      </c>
      <c r="H456" s="3">
        <f t="shared" si="15"/>
        <v>14998.34</v>
      </c>
      <c r="I456" s="22">
        <f t="shared" si="14"/>
        <v>0.79016067324925787</v>
      </c>
    </row>
    <row r="457" spans="1:9" x14ac:dyDescent="0.35">
      <c r="A457" s="2">
        <v>44561</v>
      </c>
      <c r="B457" t="s">
        <v>35</v>
      </c>
      <c r="C457" t="s">
        <v>29</v>
      </c>
      <c r="D457" t="s">
        <v>9</v>
      </c>
      <c r="E457">
        <v>434</v>
      </c>
      <c r="F457" s="3">
        <v>9110.39</v>
      </c>
      <c r="G457" s="3">
        <v>2663.76</v>
      </c>
      <c r="H457" s="3">
        <f t="shared" si="15"/>
        <v>6446.6299999999992</v>
      </c>
      <c r="I457" s="22">
        <f t="shared" si="14"/>
        <v>0.70761295619616715</v>
      </c>
    </row>
    <row r="458" spans="1:9" x14ac:dyDescent="0.35">
      <c r="A458" s="2">
        <v>44561</v>
      </c>
      <c r="B458" t="s">
        <v>33</v>
      </c>
      <c r="C458" t="s">
        <v>8</v>
      </c>
      <c r="D458" t="s">
        <v>27</v>
      </c>
      <c r="E458">
        <v>1036</v>
      </c>
      <c r="F458" s="3">
        <v>12420.01</v>
      </c>
      <c r="G458" s="3">
        <v>3590.93</v>
      </c>
      <c r="H458" s="3">
        <f t="shared" si="15"/>
        <v>8829.08</v>
      </c>
      <c r="I458" s="22">
        <f t="shared" si="14"/>
        <v>0.71087543407775033</v>
      </c>
    </row>
    <row r="459" spans="1:9" x14ac:dyDescent="0.35">
      <c r="A459" s="2">
        <v>44561</v>
      </c>
      <c r="B459" t="s">
        <v>24</v>
      </c>
      <c r="C459" t="s">
        <v>23</v>
      </c>
      <c r="D459" s="4" t="s">
        <v>17</v>
      </c>
      <c r="E459">
        <v>610</v>
      </c>
      <c r="F459" s="3">
        <v>17056.72</v>
      </c>
      <c r="G459" s="3">
        <v>4111.1099999999997</v>
      </c>
      <c r="H459" s="3">
        <f t="shared" si="15"/>
        <v>12945.61</v>
      </c>
      <c r="I459" s="22">
        <f t="shared" si="14"/>
        <v>0.75897417557420177</v>
      </c>
    </row>
    <row r="460" spans="1:9" x14ac:dyDescent="0.35">
      <c r="A460" s="2">
        <v>44561</v>
      </c>
      <c r="B460" t="s">
        <v>22</v>
      </c>
      <c r="C460" t="s">
        <v>23</v>
      </c>
      <c r="D460" t="s">
        <v>27</v>
      </c>
      <c r="E460">
        <v>2147</v>
      </c>
      <c r="F460" s="3">
        <v>19315.62</v>
      </c>
      <c r="G460" s="3">
        <v>1994.94</v>
      </c>
      <c r="H460" s="3">
        <f t="shared" si="15"/>
        <v>17320.68</v>
      </c>
      <c r="I460" s="22">
        <f t="shared" si="14"/>
        <v>0.89671882134769687</v>
      </c>
    </row>
    <row r="461" spans="1:9" x14ac:dyDescent="0.35">
      <c r="A461" s="2">
        <v>44561</v>
      </c>
      <c r="B461" t="s">
        <v>30</v>
      </c>
      <c r="C461" t="s">
        <v>15</v>
      </c>
      <c r="D461" t="s">
        <v>16</v>
      </c>
      <c r="E461">
        <v>354</v>
      </c>
      <c r="F461" s="3">
        <v>10607.92</v>
      </c>
      <c r="G461" s="3">
        <v>3657.98</v>
      </c>
      <c r="H461" s="3">
        <f t="shared" si="15"/>
        <v>6949.9400000000005</v>
      </c>
      <c r="I461" s="22">
        <f t="shared" si="14"/>
        <v>0.65516519732426337</v>
      </c>
    </row>
    <row r="462" spans="1:9" x14ac:dyDescent="0.35">
      <c r="A462" s="2">
        <v>44561</v>
      </c>
      <c r="B462" t="s">
        <v>20</v>
      </c>
      <c r="C462" t="s">
        <v>11</v>
      </c>
      <c r="D462" t="s">
        <v>19</v>
      </c>
      <c r="E462">
        <v>597</v>
      </c>
      <c r="F462" s="3">
        <v>14917.38</v>
      </c>
      <c r="G462" s="3">
        <v>2045.11</v>
      </c>
      <c r="H462" s="3">
        <f t="shared" si="15"/>
        <v>12872.269999999999</v>
      </c>
      <c r="I462" s="22">
        <f t="shared" si="14"/>
        <v>0.86290420972047366</v>
      </c>
    </row>
    <row r="463" spans="1:9" x14ac:dyDescent="0.35">
      <c r="A463" s="2">
        <v>44561</v>
      </c>
      <c r="B463" t="s">
        <v>33</v>
      </c>
      <c r="C463" t="s">
        <v>8</v>
      </c>
      <c r="D463" t="s">
        <v>12</v>
      </c>
      <c r="E463">
        <v>504</v>
      </c>
      <c r="F463" s="3">
        <v>12087.07</v>
      </c>
      <c r="G463" s="3">
        <v>3197.67</v>
      </c>
      <c r="H463" s="3">
        <f t="shared" si="15"/>
        <v>8889.4</v>
      </c>
      <c r="I463" s="22">
        <f t="shared" si="14"/>
        <v>0.73544705209782024</v>
      </c>
    </row>
    <row r="464" spans="1:9" x14ac:dyDescent="0.35">
      <c r="A464" s="2">
        <v>44561</v>
      </c>
      <c r="B464" t="s">
        <v>28</v>
      </c>
      <c r="C464" t="s">
        <v>29</v>
      </c>
      <c r="D464" t="s">
        <v>19</v>
      </c>
      <c r="E464">
        <v>506</v>
      </c>
      <c r="F464" s="3">
        <v>9106.35</v>
      </c>
      <c r="G464" s="3">
        <v>3337.57</v>
      </c>
      <c r="H464" s="3">
        <f t="shared" si="15"/>
        <v>5768.7800000000007</v>
      </c>
      <c r="I464" s="22">
        <f t="shared" si="14"/>
        <v>0.63348981754490008</v>
      </c>
    </row>
    <row r="465" spans="1:9" x14ac:dyDescent="0.35">
      <c r="A465" s="2">
        <v>44561</v>
      </c>
      <c r="B465" t="s">
        <v>35</v>
      </c>
      <c r="C465" t="s">
        <v>29</v>
      </c>
      <c r="D465" t="s">
        <v>27</v>
      </c>
      <c r="E465">
        <v>565</v>
      </c>
      <c r="F465" s="3">
        <v>6205.42</v>
      </c>
      <c r="G465" s="3">
        <v>3132.3</v>
      </c>
      <c r="H465" s="3">
        <f t="shared" si="15"/>
        <v>3073.12</v>
      </c>
      <c r="I465" s="22">
        <f t="shared" si="14"/>
        <v>0.4952315878699588</v>
      </c>
    </row>
    <row r="466" spans="1:9" x14ac:dyDescent="0.35">
      <c r="A466" s="2">
        <v>44561</v>
      </c>
      <c r="B466" t="s">
        <v>24</v>
      </c>
      <c r="C466" t="s">
        <v>23</v>
      </c>
      <c r="D466" t="s">
        <v>12</v>
      </c>
      <c r="E466">
        <v>568</v>
      </c>
      <c r="F466" s="3">
        <v>13617.65</v>
      </c>
      <c r="G466" s="3">
        <v>1993.12</v>
      </c>
      <c r="H466" s="3">
        <f t="shared" si="15"/>
        <v>11624.529999999999</v>
      </c>
      <c r="I466" s="22">
        <f t="shared" si="14"/>
        <v>0.85363700785377794</v>
      </c>
    </row>
    <row r="467" spans="1:9" x14ac:dyDescent="0.35">
      <c r="A467" s="2">
        <v>44561</v>
      </c>
      <c r="B467" t="s">
        <v>7</v>
      </c>
      <c r="C467" t="s">
        <v>8</v>
      </c>
      <c r="D467" s="4" t="s">
        <v>17</v>
      </c>
      <c r="E467">
        <v>353</v>
      </c>
      <c r="F467" s="3">
        <v>10573.64</v>
      </c>
      <c r="G467" s="3">
        <v>3550.63</v>
      </c>
      <c r="H467" s="3">
        <f t="shared" si="15"/>
        <v>7023.0099999999993</v>
      </c>
      <c r="I467" s="22">
        <f t="shared" si="14"/>
        <v>0.66419984035771973</v>
      </c>
    </row>
    <row r="468" spans="1:9" x14ac:dyDescent="0.35">
      <c r="A468" s="2">
        <v>44561</v>
      </c>
      <c r="B468" t="s">
        <v>37</v>
      </c>
      <c r="C468" t="s">
        <v>8</v>
      </c>
      <c r="D468" t="s">
        <v>19</v>
      </c>
      <c r="E468">
        <v>494</v>
      </c>
      <c r="F468" s="3">
        <v>9877.7900000000009</v>
      </c>
      <c r="G468" s="3">
        <v>1086.48</v>
      </c>
      <c r="H468" s="3">
        <f t="shared" si="15"/>
        <v>8791.3100000000013</v>
      </c>
      <c r="I468" s="22">
        <f t="shared" si="14"/>
        <v>0.89000778514222312</v>
      </c>
    </row>
    <row r="469" spans="1:9" x14ac:dyDescent="0.35">
      <c r="A469" s="2">
        <v>44561</v>
      </c>
      <c r="B469" t="s">
        <v>24</v>
      </c>
      <c r="C469" t="s">
        <v>23</v>
      </c>
      <c r="D469" t="s">
        <v>19</v>
      </c>
      <c r="E469">
        <v>1086</v>
      </c>
      <c r="F469" s="3">
        <v>19542.57</v>
      </c>
      <c r="G469" s="3">
        <v>3662.76</v>
      </c>
      <c r="H469" s="3">
        <f t="shared" si="15"/>
        <v>15879.81</v>
      </c>
      <c r="I469" s="22">
        <f t="shared" si="14"/>
        <v>0.81257531634784985</v>
      </c>
    </row>
    <row r="470" spans="1:9" x14ac:dyDescent="0.35">
      <c r="A470" s="2">
        <v>44561</v>
      </c>
      <c r="B470" t="s">
        <v>7</v>
      </c>
      <c r="C470" t="s">
        <v>8</v>
      </c>
      <c r="D470" t="s">
        <v>16</v>
      </c>
      <c r="E470">
        <v>609</v>
      </c>
      <c r="F470" s="3">
        <v>18243.45</v>
      </c>
      <c r="G470" s="3">
        <v>1651.37</v>
      </c>
      <c r="H470" s="3">
        <f t="shared" si="15"/>
        <v>16592.080000000002</v>
      </c>
      <c r="I470" s="22">
        <f t="shared" si="14"/>
        <v>0.9094814851357611</v>
      </c>
    </row>
    <row r="471" spans="1:9" x14ac:dyDescent="0.35">
      <c r="A471" s="2">
        <v>44561</v>
      </c>
      <c r="B471" t="s">
        <v>25</v>
      </c>
      <c r="C471" t="s">
        <v>8</v>
      </c>
      <c r="D471" t="s">
        <v>19</v>
      </c>
      <c r="E471">
        <v>281</v>
      </c>
      <c r="F471" s="3">
        <v>5601.84</v>
      </c>
      <c r="G471" s="3">
        <v>2189.5100000000002</v>
      </c>
      <c r="H471" s="3">
        <f t="shared" si="15"/>
        <v>3412.33</v>
      </c>
      <c r="I471" s="22">
        <f t="shared" si="14"/>
        <v>0.60914449538008941</v>
      </c>
    </row>
    <row r="472" spans="1:9" x14ac:dyDescent="0.35">
      <c r="A472" s="2">
        <v>44561</v>
      </c>
      <c r="B472" t="s">
        <v>22</v>
      </c>
      <c r="C472" t="s">
        <v>23</v>
      </c>
      <c r="D472" s="4" t="s">
        <v>17</v>
      </c>
      <c r="E472">
        <v>500</v>
      </c>
      <c r="F472" s="3">
        <v>13986.02</v>
      </c>
      <c r="G472" s="3">
        <v>3224.1</v>
      </c>
      <c r="H472" s="3">
        <f t="shared" si="15"/>
        <v>10761.92</v>
      </c>
      <c r="I472" s="22">
        <f t="shared" si="14"/>
        <v>0.76947694912491182</v>
      </c>
    </row>
    <row r="473" spans="1:9" x14ac:dyDescent="0.35">
      <c r="A473" s="2">
        <v>44561</v>
      </c>
      <c r="B473" t="s">
        <v>24</v>
      </c>
      <c r="C473" t="s">
        <v>23</v>
      </c>
      <c r="D473" t="s">
        <v>27</v>
      </c>
      <c r="E473">
        <v>1395</v>
      </c>
      <c r="F473" s="3">
        <v>12550.72</v>
      </c>
      <c r="G473" s="3">
        <v>4375.3900000000003</v>
      </c>
      <c r="H473" s="3">
        <f t="shared" si="15"/>
        <v>8175.329999999999</v>
      </c>
      <c r="I473" s="22">
        <f t="shared" si="14"/>
        <v>0.65138334693149069</v>
      </c>
    </row>
    <row r="474" spans="1:9" x14ac:dyDescent="0.35">
      <c r="A474" s="2">
        <v>44561</v>
      </c>
      <c r="B474" t="s">
        <v>31</v>
      </c>
      <c r="C474" t="s">
        <v>11</v>
      </c>
      <c r="D474" t="s">
        <v>27</v>
      </c>
      <c r="E474">
        <v>380</v>
      </c>
      <c r="F474" s="3">
        <v>5314.7</v>
      </c>
      <c r="G474" s="3">
        <v>1783.86</v>
      </c>
      <c r="H474" s="3">
        <f t="shared" si="15"/>
        <v>3530.84</v>
      </c>
      <c r="I474" s="22">
        <f t="shared" si="14"/>
        <v>0.66435358533877742</v>
      </c>
    </row>
    <row r="475" spans="1:9" x14ac:dyDescent="0.35">
      <c r="A475" s="2">
        <v>44561</v>
      </c>
      <c r="B475" t="s">
        <v>25</v>
      </c>
      <c r="C475" t="s">
        <v>8</v>
      </c>
      <c r="D475" s="4" t="s">
        <v>17</v>
      </c>
      <c r="E475">
        <v>607</v>
      </c>
      <c r="F475" s="3">
        <v>18200.73</v>
      </c>
      <c r="G475" s="3">
        <v>1276.01</v>
      </c>
      <c r="H475" s="3">
        <f t="shared" si="15"/>
        <v>16924.72</v>
      </c>
      <c r="I475" s="22">
        <f t="shared" si="14"/>
        <v>0.92989237244879752</v>
      </c>
    </row>
    <row r="476" spans="1:9" x14ac:dyDescent="0.35">
      <c r="A476" s="2">
        <v>44561</v>
      </c>
      <c r="B476" t="s">
        <v>20</v>
      </c>
      <c r="C476" t="s">
        <v>11</v>
      </c>
      <c r="D476" s="4" t="s">
        <v>17</v>
      </c>
      <c r="E476">
        <v>149</v>
      </c>
      <c r="F476" s="3">
        <v>6519.5</v>
      </c>
      <c r="G476" s="3">
        <v>4583.2700000000004</v>
      </c>
      <c r="H476" s="3">
        <f t="shared" si="15"/>
        <v>1936.2299999999996</v>
      </c>
      <c r="I476" s="22">
        <f t="shared" si="14"/>
        <v>0.29699056676125463</v>
      </c>
    </row>
    <row r="477" spans="1:9" x14ac:dyDescent="0.35">
      <c r="A477" s="2">
        <v>44561</v>
      </c>
      <c r="B477" t="s">
        <v>7</v>
      </c>
      <c r="C477" t="s">
        <v>8</v>
      </c>
      <c r="D477" s="4" t="s">
        <v>32</v>
      </c>
      <c r="E477">
        <v>133</v>
      </c>
      <c r="F477" s="3">
        <v>6884.61</v>
      </c>
      <c r="G477" s="3">
        <v>2530.38</v>
      </c>
      <c r="H477" s="3">
        <f t="shared" si="15"/>
        <v>4354.2299999999996</v>
      </c>
      <c r="I477" s="22">
        <f t="shared" si="14"/>
        <v>0.632458483487082</v>
      </c>
    </row>
    <row r="478" spans="1:9" x14ac:dyDescent="0.35">
      <c r="A478" s="2">
        <v>44561</v>
      </c>
      <c r="B478" t="s">
        <v>24</v>
      </c>
      <c r="C478" t="s">
        <v>23</v>
      </c>
      <c r="D478" t="s">
        <v>21</v>
      </c>
      <c r="E478">
        <v>951</v>
      </c>
      <c r="F478" s="3">
        <v>13304.48</v>
      </c>
      <c r="G478" s="3">
        <v>1061.99</v>
      </c>
      <c r="H478" s="3">
        <f t="shared" si="15"/>
        <v>12242.49</v>
      </c>
      <c r="I478" s="22">
        <f t="shared" si="14"/>
        <v>0.9201780152249468</v>
      </c>
    </row>
    <row r="479" spans="1:9" x14ac:dyDescent="0.35">
      <c r="A479" s="2">
        <v>44561</v>
      </c>
      <c r="B479" t="s">
        <v>18</v>
      </c>
      <c r="C479" t="s">
        <v>8</v>
      </c>
      <c r="D479" s="4" t="s">
        <v>17</v>
      </c>
      <c r="E479">
        <v>255</v>
      </c>
      <c r="F479" s="3">
        <v>7629.21</v>
      </c>
      <c r="G479" s="3">
        <v>4246.47</v>
      </c>
      <c r="H479" s="3">
        <f t="shared" si="15"/>
        <v>3382.74</v>
      </c>
      <c r="I479" s="22">
        <f t="shared" si="14"/>
        <v>0.44339322157864308</v>
      </c>
    </row>
    <row r="480" spans="1:9" x14ac:dyDescent="0.35">
      <c r="A480" s="2">
        <v>44561</v>
      </c>
      <c r="B480" t="s">
        <v>24</v>
      </c>
      <c r="C480" t="s">
        <v>23</v>
      </c>
      <c r="D480" t="s">
        <v>16</v>
      </c>
      <c r="E480">
        <v>493</v>
      </c>
      <c r="F480" s="3">
        <v>14789.24</v>
      </c>
      <c r="G480" s="3">
        <v>3276.29</v>
      </c>
      <c r="H480" s="3">
        <f t="shared" si="15"/>
        <v>11512.95</v>
      </c>
      <c r="I480" s="22">
        <f t="shared" si="14"/>
        <v>0.77846799429855762</v>
      </c>
    </row>
    <row r="481" spans="1:9" x14ac:dyDescent="0.35">
      <c r="A481" s="2">
        <v>44561</v>
      </c>
      <c r="B481" t="s">
        <v>37</v>
      </c>
      <c r="C481" t="s">
        <v>8</v>
      </c>
      <c r="D481" t="s">
        <v>26</v>
      </c>
      <c r="E481">
        <v>429</v>
      </c>
      <c r="F481" s="3">
        <v>15012.61</v>
      </c>
      <c r="G481" s="3">
        <v>3138.53</v>
      </c>
      <c r="H481" s="3">
        <f t="shared" si="15"/>
        <v>11874.08</v>
      </c>
      <c r="I481" s="22">
        <f t="shared" si="14"/>
        <v>0.79094041609020682</v>
      </c>
    </row>
    <row r="482" spans="1:9" x14ac:dyDescent="0.35">
      <c r="A482" s="2">
        <v>44561</v>
      </c>
      <c r="B482" t="s">
        <v>10</v>
      </c>
      <c r="C482" t="s">
        <v>11</v>
      </c>
      <c r="D482" t="s">
        <v>36</v>
      </c>
      <c r="E482">
        <v>284</v>
      </c>
      <c r="F482" s="3">
        <v>18421.61</v>
      </c>
      <c r="G482" s="3">
        <v>4349.59</v>
      </c>
      <c r="H482" s="3">
        <f t="shared" si="15"/>
        <v>14072.02</v>
      </c>
      <c r="I482" s="22">
        <f t="shared" si="14"/>
        <v>0.76388654411856505</v>
      </c>
    </row>
    <row r="483" spans="1:9" x14ac:dyDescent="0.35">
      <c r="A483" s="2">
        <v>44561</v>
      </c>
      <c r="B483" t="s">
        <v>7</v>
      </c>
      <c r="C483" t="s">
        <v>8</v>
      </c>
      <c r="D483" t="s">
        <v>16</v>
      </c>
      <c r="E483">
        <v>536</v>
      </c>
      <c r="F483" s="3">
        <v>16068.96</v>
      </c>
      <c r="G483" s="3">
        <v>1887.96</v>
      </c>
      <c r="H483" s="3">
        <f t="shared" si="15"/>
        <v>14181</v>
      </c>
      <c r="I483" s="22">
        <f t="shared" si="14"/>
        <v>0.88250888669833027</v>
      </c>
    </row>
    <row r="484" spans="1:9" x14ac:dyDescent="0.35">
      <c r="A484" s="2">
        <v>44561</v>
      </c>
      <c r="B484" t="s">
        <v>13</v>
      </c>
      <c r="C484" t="s">
        <v>11</v>
      </c>
      <c r="D484" t="s">
        <v>16</v>
      </c>
      <c r="E484">
        <v>337</v>
      </c>
      <c r="F484" s="3">
        <v>10093.530000000001</v>
      </c>
      <c r="G484" s="3">
        <v>1496.35</v>
      </c>
      <c r="H484" s="3">
        <f t="shared" si="15"/>
        <v>8597.18</v>
      </c>
      <c r="I484" s="22">
        <f t="shared" si="14"/>
        <v>0.85175156758834614</v>
      </c>
    </row>
    <row r="485" spans="1:9" x14ac:dyDescent="0.35">
      <c r="A485" s="2">
        <v>44561</v>
      </c>
      <c r="B485" t="s">
        <v>31</v>
      </c>
      <c r="C485" t="s">
        <v>11</v>
      </c>
      <c r="D485" t="s">
        <v>27</v>
      </c>
      <c r="E485">
        <v>1035</v>
      </c>
      <c r="F485" s="3">
        <v>14482.74</v>
      </c>
      <c r="G485" s="3">
        <v>2255.94</v>
      </c>
      <c r="H485" s="3">
        <f t="shared" si="15"/>
        <v>12226.8</v>
      </c>
      <c r="I485" s="22">
        <f t="shared" si="14"/>
        <v>0.84423251401323229</v>
      </c>
    </row>
    <row r="486" spans="1:9" x14ac:dyDescent="0.35">
      <c r="A486" s="2">
        <v>44561</v>
      </c>
      <c r="B486" t="s">
        <v>24</v>
      </c>
      <c r="C486" t="s">
        <v>23</v>
      </c>
      <c r="D486" t="s">
        <v>19</v>
      </c>
      <c r="E486">
        <v>535</v>
      </c>
      <c r="F486" s="3">
        <v>9622.33</v>
      </c>
      <c r="G486" s="3">
        <v>1474.71</v>
      </c>
      <c r="H486" s="3">
        <f t="shared" si="15"/>
        <v>8147.62</v>
      </c>
      <c r="I486" s="22">
        <f t="shared" si="14"/>
        <v>0.84674086214045874</v>
      </c>
    </row>
    <row r="487" spans="1:9" x14ac:dyDescent="0.35">
      <c r="A487" s="2">
        <v>44561</v>
      </c>
      <c r="B487" t="s">
        <v>35</v>
      </c>
      <c r="C487" t="s">
        <v>29</v>
      </c>
      <c r="D487" s="4" t="s">
        <v>17</v>
      </c>
      <c r="E487">
        <v>521</v>
      </c>
      <c r="F487" s="3">
        <v>14572.05</v>
      </c>
      <c r="G487" s="3">
        <v>3839.27</v>
      </c>
      <c r="H487" s="3">
        <f t="shared" si="15"/>
        <v>10732.779999999999</v>
      </c>
      <c r="I487" s="22">
        <f t="shared" si="14"/>
        <v>0.73653192241311272</v>
      </c>
    </row>
    <row r="488" spans="1:9" x14ac:dyDescent="0.35">
      <c r="A488" s="2">
        <v>44561</v>
      </c>
      <c r="B488" t="s">
        <v>24</v>
      </c>
      <c r="C488" t="s">
        <v>23</v>
      </c>
      <c r="D488" t="s">
        <v>36</v>
      </c>
      <c r="E488">
        <v>126</v>
      </c>
      <c r="F488" s="3">
        <v>5278.75</v>
      </c>
      <c r="G488" s="3">
        <v>1387.86</v>
      </c>
      <c r="H488" s="3">
        <f t="shared" si="15"/>
        <v>3890.8900000000003</v>
      </c>
      <c r="I488" s="22">
        <f t="shared" si="14"/>
        <v>0.73708548425290088</v>
      </c>
    </row>
    <row r="489" spans="1:9" x14ac:dyDescent="0.35">
      <c r="A489" s="2">
        <v>44561</v>
      </c>
      <c r="B489" t="s">
        <v>14</v>
      </c>
      <c r="C489" t="s">
        <v>15</v>
      </c>
      <c r="D489" t="s">
        <v>26</v>
      </c>
      <c r="E489">
        <v>590</v>
      </c>
      <c r="F489" s="3">
        <v>18872.34</v>
      </c>
      <c r="G489" s="3">
        <v>2005.27</v>
      </c>
      <c r="H489" s="3">
        <f t="shared" si="15"/>
        <v>16867.07</v>
      </c>
      <c r="I489" s="22">
        <f t="shared" si="14"/>
        <v>0.8937455556650632</v>
      </c>
    </row>
    <row r="490" spans="1:9" x14ac:dyDescent="0.35">
      <c r="A490" s="2">
        <v>44561</v>
      </c>
      <c r="B490" t="s">
        <v>24</v>
      </c>
      <c r="C490" t="s">
        <v>23</v>
      </c>
      <c r="D490" t="s">
        <v>9</v>
      </c>
      <c r="E490">
        <v>640</v>
      </c>
      <c r="F490" s="3">
        <v>13425.16</v>
      </c>
      <c r="G490" s="3">
        <v>3931.05</v>
      </c>
      <c r="H490" s="3">
        <f t="shared" si="15"/>
        <v>9494.11</v>
      </c>
      <c r="I490" s="22">
        <f t="shared" si="14"/>
        <v>0.70718784729567474</v>
      </c>
    </row>
    <row r="491" spans="1:9" x14ac:dyDescent="0.35">
      <c r="A491" s="2">
        <v>44561</v>
      </c>
      <c r="B491" t="s">
        <v>18</v>
      </c>
      <c r="C491" t="s">
        <v>8</v>
      </c>
      <c r="D491" t="s">
        <v>27</v>
      </c>
      <c r="E491">
        <v>691</v>
      </c>
      <c r="F491" s="3">
        <v>8283.4599999999991</v>
      </c>
      <c r="G491" s="3">
        <v>4427.72</v>
      </c>
      <c r="H491" s="3">
        <f t="shared" si="15"/>
        <v>3855.7399999999989</v>
      </c>
      <c r="I491" s="22">
        <f t="shared" si="14"/>
        <v>0.46547457221982108</v>
      </c>
    </row>
    <row r="492" spans="1:9" x14ac:dyDescent="0.35">
      <c r="A492" s="2">
        <v>44561</v>
      </c>
      <c r="B492" t="s">
        <v>25</v>
      </c>
      <c r="C492" t="s">
        <v>8</v>
      </c>
      <c r="D492" t="s">
        <v>9</v>
      </c>
      <c r="E492">
        <v>714</v>
      </c>
      <c r="F492" s="3">
        <v>14979.44</v>
      </c>
      <c r="G492" s="3">
        <v>1530.49</v>
      </c>
      <c r="H492" s="3">
        <f t="shared" si="15"/>
        <v>13448.95</v>
      </c>
      <c r="I492" s="22">
        <f t="shared" si="14"/>
        <v>0.8978272886035793</v>
      </c>
    </row>
    <row r="493" spans="1:9" x14ac:dyDescent="0.35">
      <c r="A493" s="2">
        <v>44561</v>
      </c>
      <c r="B493" t="s">
        <v>22</v>
      </c>
      <c r="C493" t="s">
        <v>23</v>
      </c>
      <c r="D493" s="4" t="s">
        <v>32</v>
      </c>
      <c r="E493">
        <v>424</v>
      </c>
      <c r="F493" s="3">
        <v>19921.2</v>
      </c>
      <c r="G493" s="3">
        <v>4542.3100000000004</v>
      </c>
      <c r="H493" s="3">
        <f t="shared" si="15"/>
        <v>15378.89</v>
      </c>
      <c r="I493" s="22">
        <f t="shared" si="14"/>
        <v>0.77198612533381517</v>
      </c>
    </row>
    <row r="494" spans="1:9" x14ac:dyDescent="0.35">
      <c r="A494" s="2">
        <v>44561</v>
      </c>
      <c r="B494" t="s">
        <v>18</v>
      </c>
      <c r="C494" t="s">
        <v>8</v>
      </c>
      <c r="D494" t="s">
        <v>9</v>
      </c>
      <c r="E494">
        <v>945</v>
      </c>
      <c r="F494" s="3">
        <v>19835.740000000002</v>
      </c>
      <c r="G494" s="3">
        <v>1016.6</v>
      </c>
      <c r="H494" s="3">
        <f t="shared" si="15"/>
        <v>18819.140000000003</v>
      </c>
      <c r="I494" s="22">
        <f t="shared" si="14"/>
        <v>0.94874907616252291</v>
      </c>
    </row>
    <row r="495" spans="1:9" x14ac:dyDescent="0.35">
      <c r="A495" s="2">
        <v>44561</v>
      </c>
      <c r="B495" t="s">
        <v>22</v>
      </c>
      <c r="C495" t="s">
        <v>23</v>
      </c>
      <c r="D495" t="s">
        <v>26</v>
      </c>
      <c r="E495">
        <v>198</v>
      </c>
      <c r="F495" s="3">
        <v>5919</v>
      </c>
      <c r="G495" s="3">
        <v>2257.09</v>
      </c>
      <c r="H495" s="3">
        <f t="shared" si="15"/>
        <v>3661.91</v>
      </c>
      <c r="I495" s="22">
        <f t="shared" si="14"/>
        <v>0.61867038351072812</v>
      </c>
    </row>
    <row r="496" spans="1:9" x14ac:dyDescent="0.35">
      <c r="A496" s="2">
        <v>44561</v>
      </c>
      <c r="B496" t="s">
        <v>24</v>
      </c>
      <c r="C496" t="s">
        <v>23</v>
      </c>
      <c r="D496" t="s">
        <v>9</v>
      </c>
      <c r="E496">
        <v>555</v>
      </c>
      <c r="F496" s="3">
        <v>11640.04</v>
      </c>
      <c r="G496" s="3">
        <v>1070.25</v>
      </c>
      <c r="H496" s="3">
        <f t="shared" si="15"/>
        <v>10569.79</v>
      </c>
      <c r="I496" s="22">
        <f t="shared" si="14"/>
        <v>0.90805443967546506</v>
      </c>
    </row>
    <row r="497" spans="1:9" x14ac:dyDescent="0.35">
      <c r="A497" s="2">
        <v>44561</v>
      </c>
      <c r="B497" t="s">
        <v>31</v>
      </c>
      <c r="C497" t="s">
        <v>11</v>
      </c>
      <c r="D497" s="4" t="s">
        <v>17</v>
      </c>
      <c r="E497">
        <v>374</v>
      </c>
      <c r="F497" s="3">
        <v>16441.46</v>
      </c>
      <c r="G497" s="3">
        <v>1393.8</v>
      </c>
      <c r="H497" s="3">
        <f t="shared" si="15"/>
        <v>15047.66</v>
      </c>
      <c r="I497" s="22">
        <f t="shared" si="14"/>
        <v>0.91522650664843641</v>
      </c>
    </row>
    <row r="498" spans="1:9" x14ac:dyDescent="0.35">
      <c r="A498" s="2">
        <v>44561</v>
      </c>
      <c r="B498" t="s">
        <v>18</v>
      </c>
      <c r="C498" t="s">
        <v>8</v>
      </c>
      <c r="D498" s="4" t="s">
        <v>32</v>
      </c>
      <c r="E498">
        <v>125</v>
      </c>
      <c r="F498" s="3">
        <v>6467.83</v>
      </c>
      <c r="G498" s="3">
        <v>2385.1999999999998</v>
      </c>
      <c r="H498" s="3">
        <f t="shared" si="15"/>
        <v>4082.63</v>
      </c>
      <c r="I498" s="22">
        <f t="shared" si="14"/>
        <v>0.63122098138015381</v>
      </c>
    </row>
    <row r="499" spans="1:9" x14ac:dyDescent="0.35">
      <c r="A499" s="2">
        <v>44561</v>
      </c>
      <c r="B499" t="s">
        <v>38</v>
      </c>
      <c r="C499" t="s">
        <v>15</v>
      </c>
      <c r="D499" t="s">
        <v>19</v>
      </c>
      <c r="E499">
        <v>1102</v>
      </c>
      <c r="F499" s="3">
        <v>19832.59</v>
      </c>
      <c r="G499" s="3">
        <v>1743.53</v>
      </c>
      <c r="H499" s="3">
        <f t="shared" si="15"/>
        <v>18089.060000000001</v>
      </c>
      <c r="I499" s="22">
        <f t="shared" si="14"/>
        <v>0.91208762950275291</v>
      </c>
    </row>
    <row r="500" spans="1:9" x14ac:dyDescent="0.35">
      <c r="A500" s="2">
        <v>44561</v>
      </c>
      <c r="B500" t="s">
        <v>38</v>
      </c>
      <c r="C500" t="s">
        <v>15</v>
      </c>
      <c r="D500" s="4" t="s">
        <v>32</v>
      </c>
      <c r="E500">
        <v>190</v>
      </c>
      <c r="F500" s="3">
        <v>7405.52</v>
      </c>
      <c r="G500" s="3">
        <v>2754.78</v>
      </c>
      <c r="H500" s="3">
        <f t="shared" si="15"/>
        <v>4650.74</v>
      </c>
      <c r="I500" s="22">
        <f t="shared" si="14"/>
        <v>0.62800991692683295</v>
      </c>
    </row>
    <row r="501" spans="1:9" x14ac:dyDescent="0.35">
      <c r="A501" s="2">
        <v>44561</v>
      </c>
      <c r="B501" t="s">
        <v>25</v>
      </c>
      <c r="C501" t="s">
        <v>8</v>
      </c>
      <c r="D501" s="4" t="s">
        <v>17</v>
      </c>
      <c r="E501">
        <v>571</v>
      </c>
      <c r="F501" s="3">
        <v>17126.46</v>
      </c>
      <c r="G501" s="3">
        <v>4572.04</v>
      </c>
      <c r="H501" s="3">
        <f t="shared" si="15"/>
        <v>12554.419999999998</v>
      </c>
      <c r="I501" s="22">
        <f t="shared" si="14"/>
        <v>0.7330423216473223</v>
      </c>
    </row>
    <row r="502" spans="1:9" x14ac:dyDescent="0.35">
      <c r="F502" s="3">
        <f>SUM(F2:F501)</f>
        <v>6273843.6300000073</v>
      </c>
      <c r="G502" s="3">
        <f>SUM(G2:G501)</f>
        <v>1499467.1700000004</v>
      </c>
      <c r="H502" s="3">
        <f>SUM(H2:H501)</f>
        <v>4774376.459999999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47"/>
  <sheetViews>
    <sheetView tabSelected="1" topLeftCell="A140" workbookViewId="0">
      <selection activeCell="G133" sqref="G133"/>
    </sheetView>
  </sheetViews>
  <sheetFormatPr defaultRowHeight="15.5" x14ac:dyDescent="0.35"/>
  <cols>
    <col min="1" max="1" width="26.5" customWidth="1"/>
    <col min="2" max="2" width="16.25" customWidth="1"/>
    <col min="3" max="3" width="14" customWidth="1"/>
    <col min="4" max="4" width="13.08203125" customWidth="1"/>
    <col min="5" max="5" width="12.75" customWidth="1"/>
    <col min="6" max="6" width="14.25" customWidth="1"/>
    <col min="7" max="7" width="13.08203125" customWidth="1"/>
    <col min="8" max="9" width="12.75" customWidth="1"/>
    <col min="10" max="10" width="13.83203125" customWidth="1"/>
    <col min="11" max="11" width="15.5" customWidth="1"/>
    <col min="12" max="12" width="13.25" customWidth="1"/>
    <col min="13" max="13" width="13.58203125" customWidth="1"/>
    <col min="14" max="14" width="14.25" customWidth="1"/>
  </cols>
  <sheetData>
    <row r="1" spans="1:14" x14ac:dyDescent="0.35">
      <c r="A1" s="11" t="s">
        <v>58</v>
      </c>
      <c r="B1" s="10">
        <v>44227</v>
      </c>
      <c r="C1" s="10">
        <v>44255</v>
      </c>
      <c r="D1" s="10">
        <v>44286</v>
      </c>
      <c r="E1" s="10">
        <v>44316</v>
      </c>
      <c r="F1" s="10">
        <v>44347</v>
      </c>
      <c r="G1" s="10">
        <v>44377</v>
      </c>
      <c r="H1" s="10">
        <v>44408</v>
      </c>
      <c r="I1" s="10">
        <v>44439</v>
      </c>
      <c r="J1" s="10">
        <v>44469</v>
      </c>
      <c r="K1" s="10">
        <v>44500</v>
      </c>
      <c r="L1" s="10">
        <v>44530</v>
      </c>
      <c r="M1" s="10">
        <v>44561</v>
      </c>
      <c r="N1" s="10" t="s">
        <v>44</v>
      </c>
    </row>
    <row r="2" spans="1:14" x14ac:dyDescent="0.35">
      <c r="A2" t="s">
        <v>51</v>
      </c>
      <c r="B2" s="15">
        <v>393536.72000000003</v>
      </c>
      <c r="C2" s="15">
        <v>270671.75</v>
      </c>
      <c r="D2" s="15">
        <v>858198.89999999991</v>
      </c>
      <c r="E2" s="15">
        <v>293885.31999999995</v>
      </c>
      <c r="F2" s="15">
        <v>372591.41000000003</v>
      </c>
      <c r="G2" s="15">
        <v>846489.2300000001</v>
      </c>
      <c r="H2" s="15">
        <v>301961.45999999996</v>
      </c>
      <c r="I2" s="15">
        <v>286262.82999999996</v>
      </c>
      <c r="J2" s="15">
        <v>894623.77999999991</v>
      </c>
      <c r="K2" s="15">
        <v>369329.68000000005</v>
      </c>
      <c r="L2" s="15">
        <v>250615.09000000003</v>
      </c>
      <c r="M2" s="15">
        <v>1135677.4599999997</v>
      </c>
      <c r="N2" s="15">
        <f>SUM(B2:M2)</f>
        <v>6273843.6299999999</v>
      </c>
    </row>
    <row r="3" spans="1:14" x14ac:dyDescent="0.35">
      <c r="A3" t="s">
        <v>43</v>
      </c>
      <c r="B3" s="15">
        <v>90105.81</v>
      </c>
      <c r="C3" s="15">
        <v>67188.83</v>
      </c>
      <c r="D3" s="15">
        <v>209484.46</v>
      </c>
      <c r="E3" s="15">
        <v>78816.28</v>
      </c>
      <c r="F3" s="15">
        <v>88779.03</v>
      </c>
      <c r="G3" s="15">
        <v>202576.72</v>
      </c>
      <c r="H3" s="15">
        <v>66688.37000000001</v>
      </c>
      <c r="I3" s="15">
        <v>73339.199999999997</v>
      </c>
      <c r="J3" s="15">
        <v>207831.60999999996</v>
      </c>
      <c r="K3" s="15">
        <v>89668.260000000009</v>
      </c>
      <c r="L3" s="15">
        <v>65115.210000000006</v>
      </c>
      <c r="M3" s="15">
        <v>259873.38999999998</v>
      </c>
      <c r="N3" s="15">
        <f>SUM(B3:M3)</f>
        <v>1499467.1699999997</v>
      </c>
    </row>
    <row r="4" spans="1:14" x14ac:dyDescent="0.35">
      <c r="A4" s="7" t="s">
        <v>50</v>
      </c>
      <c r="B4" s="16">
        <f t="shared" ref="B4:N4" si="0">(B2-B3)</f>
        <v>303430.91000000003</v>
      </c>
      <c r="C4" s="16">
        <f t="shared" si="0"/>
        <v>203482.91999999998</v>
      </c>
      <c r="D4" s="16">
        <f t="shared" si="0"/>
        <v>648714.43999999994</v>
      </c>
      <c r="E4" s="16">
        <f t="shared" si="0"/>
        <v>215069.03999999995</v>
      </c>
      <c r="F4" s="16">
        <f t="shared" si="0"/>
        <v>283812.38</v>
      </c>
      <c r="G4" s="16">
        <f t="shared" si="0"/>
        <v>643912.51000000013</v>
      </c>
      <c r="H4" s="16">
        <f t="shared" si="0"/>
        <v>235273.08999999997</v>
      </c>
      <c r="I4" s="16">
        <f t="shared" si="0"/>
        <v>212923.62999999995</v>
      </c>
      <c r="J4" s="16">
        <f t="shared" si="0"/>
        <v>686792.16999999993</v>
      </c>
      <c r="K4" s="16">
        <f t="shared" si="0"/>
        <v>279661.42000000004</v>
      </c>
      <c r="L4" s="16">
        <f t="shared" si="0"/>
        <v>185499.88</v>
      </c>
      <c r="M4" s="16">
        <f t="shared" si="0"/>
        <v>875804.06999999972</v>
      </c>
      <c r="N4" s="16">
        <f t="shared" si="0"/>
        <v>4774376.46</v>
      </c>
    </row>
    <row r="31" spans="5:5" ht="28.5" x14ac:dyDescent="0.65">
      <c r="E31" s="14" t="s">
        <v>59</v>
      </c>
    </row>
    <row r="32" spans="5:5" x14ac:dyDescent="0.35">
      <c r="E32" t="s">
        <v>60</v>
      </c>
    </row>
    <row r="33" spans="5:5" x14ac:dyDescent="0.35">
      <c r="E33" t="s">
        <v>61</v>
      </c>
    </row>
    <row r="34" spans="5:5" x14ac:dyDescent="0.35">
      <c r="E34" t="s">
        <v>62</v>
      </c>
    </row>
    <row r="57" spans="2:7" x14ac:dyDescent="0.35">
      <c r="G57" s="7" t="s">
        <v>52</v>
      </c>
    </row>
    <row r="58" spans="2:7" x14ac:dyDescent="0.35">
      <c r="G58" t="s">
        <v>54</v>
      </c>
    </row>
    <row r="59" spans="2:7" x14ac:dyDescent="0.35">
      <c r="G59" t="s">
        <v>53</v>
      </c>
    </row>
    <row r="60" spans="2:7" x14ac:dyDescent="0.35">
      <c r="G60" t="s">
        <v>94</v>
      </c>
    </row>
    <row r="62" spans="2:7" ht="28.5" x14ac:dyDescent="0.65">
      <c r="B62" s="14" t="s">
        <v>101</v>
      </c>
    </row>
    <row r="70" spans="7:7" x14ac:dyDescent="0.35">
      <c r="G70" t="s">
        <v>99</v>
      </c>
    </row>
    <row r="71" spans="7:7" x14ac:dyDescent="0.35">
      <c r="G71" t="s">
        <v>100</v>
      </c>
    </row>
    <row r="88" spans="7:7" x14ac:dyDescent="0.35">
      <c r="G88" t="s">
        <v>78</v>
      </c>
    </row>
    <row r="89" spans="7:7" x14ac:dyDescent="0.35">
      <c r="G89" t="s">
        <v>103</v>
      </c>
    </row>
    <row r="107" spans="7:7" x14ac:dyDescent="0.35">
      <c r="G107" t="s">
        <v>76</v>
      </c>
    </row>
    <row r="128" spans="7:7" x14ac:dyDescent="0.35">
      <c r="G128" t="s">
        <v>109</v>
      </c>
    </row>
    <row r="130" spans="7:7" x14ac:dyDescent="0.35">
      <c r="G130" t="s">
        <v>110</v>
      </c>
    </row>
    <row r="147" spans="7:7" x14ac:dyDescent="0.35">
      <c r="G147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 #1</vt:lpstr>
      <vt:lpstr>Store names</vt:lpstr>
      <vt:lpstr>WORKINGS</vt:lpstr>
      <vt:lpstr>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Charlopova</dc:creator>
  <cp:lastModifiedBy>ADMIN</cp:lastModifiedBy>
  <dcterms:created xsi:type="dcterms:W3CDTF">2022-03-11T05:44:51Z</dcterms:created>
  <dcterms:modified xsi:type="dcterms:W3CDTF">2024-01-22T12:32:51Z</dcterms:modified>
</cp:coreProperties>
</file>