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HITIS DOCS\"/>
    </mc:Choice>
  </mc:AlternateContent>
  <xr:revisionPtr revIDLastSave="0" documentId="8_{79FF2FF1-CB22-420D-9C2A-4EF41ECB37C9}" xr6:coauthVersionLast="43" xr6:coauthVersionMax="43" xr10:uidLastSave="{00000000-0000-0000-0000-000000000000}"/>
  <bookViews>
    <workbookView xWindow="-110" yWindow="-110" windowWidth="19420" windowHeight="10420" xr2:uid="{61710DD0-4CC7-C04B-911A-3C97D6BFA8A3}"/>
  </bookViews>
  <sheets>
    <sheet name="Mission #5 - P&amp;L" sheetId="1" r:id="rId1"/>
    <sheet name="Mission #5 - BS" sheetId="2" r:id="rId2"/>
    <sheet name="Mission #5 - T ac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2" l="1"/>
  <c r="J6" i="2"/>
  <c r="E8" i="2"/>
  <c r="E7" i="2"/>
  <c r="E6" i="2"/>
  <c r="D12" i="3"/>
  <c r="E25" i="1"/>
  <c r="E19" i="1"/>
  <c r="H11" i="3"/>
  <c r="D30" i="3"/>
  <c r="D29" i="3"/>
  <c r="C29" i="3"/>
  <c r="G20" i="3" l="1"/>
  <c r="H20" i="3"/>
  <c r="H21" i="3" s="1"/>
  <c r="Q18" i="3"/>
  <c r="E16" i="1"/>
  <c r="Q12" i="3"/>
  <c r="P11" i="3"/>
  <c r="Q11" i="3"/>
  <c r="M12" i="3"/>
  <c r="D20" i="3"/>
  <c r="C20" i="3"/>
  <c r="D21" i="3" s="1"/>
  <c r="M11" i="3"/>
  <c r="L11" i="3"/>
  <c r="G11" i="3"/>
  <c r="H12" i="3" s="1"/>
  <c r="D11" i="3"/>
  <c r="C11" i="3"/>
  <c r="D14" i="2"/>
  <c r="E14" i="2"/>
  <c r="D25" i="1"/>
  <c r="D12" i="1"/>
  <c r="D14" i="1" s="1"/>
  <c r="E12" i="1"/>
  <c r="E14" i="1" s="1"/>
  <c r="D27" i="1" l="1"/>
  <c r="D31" i="1" s="1"/>
  <c r="I14" i="2" s="1"/>
  <c r="E27" i="1"/>
  <c r="E31" i="1" l="1"/>
  <c r="J14" i="2" s="1"/>
  <c r="C20" i="2" s="1"/>
</calcChain>
</file>

<file path=xl/sharedStrings.xml><?xml version="1.0" encoding="utf-8"?>
<sst xmlns="http://schemas.openxmlformats.org/spreadsheetml/2006/main" count="67" uniqueCount="57">
  <si>
    <t>Profit &amp; Loss Statement</t>
  </si>
  <si>
    <t>For the year ended 31 Dec 2021</t>
  </si>
  <si>
    <t>DRAFT</t>
  </si>
  <si>
    <t>$</t>
  </si>
  <si>
    <t>Revenue</t>
  </si>
  <si>
    <t>Community club</t>
  </si>
  <si>
    <t>Individual reseller</t>
  </si>
  <si>
    <t>Online pet shop</t>
  </si>
  <si>
    <t>Physical pet shop</t>
  </si>
  <si>
    <t>Vet</t>
  </si>
  <si>
    <t>Total Revenue</t>
  </si>
  <si>
    <t>Cost of Sales</t>
  </si>
  <si>
    <t>Gross Profit</t>
  </si>
  <si>
    <t>Other income</t>
  </si>
  <si>
    <t>Operating Expenses</t>
  </si>
  <si>
    <t>Salaries &amp; wages</t>
  </si>
  <si>
    <t>Marketing expense</t>
  </si>
  <si>
    <t>Software subscriptions</t>
  </si>
  <si>
    <t>Rent and utilities</t>
  </si>
  <si>
    <t>Depreciation &amp; amortisation</t>
  </si>
  <si>
    <t>Other general expenses</t>
  </si>
  <si>
    <t>Total Operating Expenses</t>
  </si>
  <si>
    <t>Profit Before Tax</t>
  </si>
  <si>
    <t>Income Tax</t>
  </si>
  <si>
    <t>Net income after Tax</t>
  </si>
  <si>
    <t>Balance Sheet</t>
  </si>
  <si>
    <t>As at 31 Dec 2021</t>
  </si>
  <si>
    <t>Assets</t>
  </si>
  <si>
    <t>Liabilities</t>
  </si>
  <si>
    <t>Cash</t>
  </si>
  <si>
    <t>Accounts payable</t>
  </si>
  <si>
    <t>Accounts Receivable</t>
  </si>
  <si>
    <t>Debt</t>
  </si>
  <si>
    <t>Inventory</t>
  </si>
  <si>
    <t>PP&amp;E</t>
  </si>
  <si>
    <t>Equity</t>
  </si>
  <si>
    <t>Intangible assets</t>
  </si>
  <si>
    <t>Common Stock</t>
  </si>
  <si>
    <t>Retained Earnings (Accumulated profit/loss)</t>
  </si>
  <si>
    <t>Total Assets</t>
  </si>
  <si>
    <t>Total Liabilities &amp; Equity</t>
  </si>
  <si>
    <t>Income Statement</t>
  </si>
  <si>
    <t>Liabilities &amp; Equity</t>
  </si>
  <si>
    <t>Expenses</t>
  </si>
  <si>
    <t>Cash Account</t>
  </si>
  <si>
    <t>Salary Expense</t>
  </si>
  <si>
    <t>Total cash</t>
  </si>
  <si>
    <t>Total Account payable</t>
  </si>
  <si>
    <t>Total Inventory</t>
  </si>
  <si>
    <t>Net income</t>
  </si>
  <si>
    <t>Retained Earnings</t>
  </si>
  <si>
    <t>Total Retained Earnings</t>
  </si>
  <si>
    <t>check</t>
  </si>
  <si>
    <t>Account Receivables</t>
  </si>
  <si>
    <t>Total Acc Receivables</t>
  </si>
  <si>
    <t>credit</t>
  </si>
  <si>
    <t>Research grant (Other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</si>
</sst>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left" indent="1"/>
    </xf>
    <xf numFmtId="38" fontId="0" fillId="3" borderId="0" xfId="1" applyNumberFormat="1" applyFont="1" applyFill="1"/>
    <xf numFmtId="38" fontId="0" fillId="4" borderId="0" xfId="1" applyNumberFormat="1" applyFont="1" applyFill="1"/>
    <xf numFmtId="0" fontId="8" fillId="0" borderId="0" xfId="0" applyFont="1"/>
    <xf numFmtId="0" fontId="0" fillId="0" borderId="1" xfId="0" applyBorder="1" applyAlignment="1">
      <alignment horizontal="left" indent="1"/>
    </xf>
    <xf numFmtId="0" fontId="0" fillId="0" borderId="1" xfId="0" applyBorder="1"/>
    <xf numFmtId="38" fontId="0" fillId="3" borderId="1" xfId="1" applyNumberFormat="1" applyFont="1" applyFill="1" applyBorder="1"/>
    <xf numFmtId="38" fontId="0" fillId="4" borderId="1" xfId="1" applyNumberFormat="1" applyFont="1" applyFill="1" applyBorder="1"/>
    <xf numFmtId="0" fontId="4" fillId="0" borderId="0" xfId="0" applyFont="1" applyAlignment="1">
      <alignment horizontal="left"/>
    </xf>
    <xf numFmtId="38" fontId="4" fillId="3" borderId="0" xfId="1" applyNumberFormat="1" applyFont="1" applyFill="1"/>
    <xf numFmtId="38" fontId="4" fillId="4" borderId="0" xfId="1" applyNumberFormat="1" applyFont="1" applyFill="1"/>
    <xf numFmtId="0" fontId="0" fillId="0" borderId="1" xfId="0" applyBorder="1" applyAlignment="1">
      <alignment horizontal="left"/>
    </xf>
    <xf numFmtId="38" fontId="1" fillId="3" borderId="1" xfId="1" applyNumberFormat="1" applyFont="1" applyFill="1" applyBorder="1"/>
    <xf numFmtId="38" fontId="1" fillId="4" borderId="1" xfId="1" applyNumberFormat="1" applyFont="1" applyFill="1" applyBorder="1"/>
    <xf numFmtId="0" fontId="4" fillId="0" borderId="2" xfId="0" applyFont="1" applyBorder="1" applyAlignment="1">
      <alignment horizontal="left"/>
    </xf>
    <xf numFmtId="0" fontId="0" fillId="0" borderId="2" xfId="0" applyBorder="1"/>
    <xf numFmtId="38" fontId="4" fillId="3" borderId="2" xfId="1" applyNumberFormat="1" applyFont="1" applyFill="1" applyBorder="1"/>
    <xf numFmtId="38" fontId="4" fillId="4" borderId="2" xfId="1" applyNumberFormat="1" applyFont="1" applyFill="1" applyBorder="1"/>
    <xf numFmtId="0" fontId="9" fillId="0" borderId="0" xfId="0" applyFont="1"/>
    <xf numFmtId="9" fontId="9" fillId="3" borderId="0" xfId="2" applyFont="1" applyFill="1" applyBorder="1"/>
    <xf numFmtId="9" fontId="9" fillId="4" borderId="0" xfId="2" applyFont="1" applyFill="1" applyBorder="1"/>
    <xf numFmtId="43" fontId="0" fillId="3" borderId="0" xfId="1" applyFont="1" applyFill="1"/>
    <xf numFmtId="43" fontId="0" fillId="4" borderId="0" xfId="1" applyFont="1" applyFill="1"/>
    <xf numFmtId="38" fontId="0" fillId="0" borderId="0" xfId="0" applyNumberFormat="1"/>
    <xf numFmtId="38" fontId="0" fillId="4" borderId="0" xfId="0" applyNumberFormat="1" applyFill="1"/>
    <xf numFmtId="38" fontId="0" fillId="3" borderId="0" xfId="0" applyNumberFormat="1" applyFill="1"/>
    <xf numFmtId="38" fontId="0" fillId="3" borderId="1" xfId="0" applyNumberFormat="1" applyFill="1" applyBorder="1"/>
    <xf numFmtId="38" fontId="0" fillId="4" borderId="1" xfId="0" applyNumberFormat="1" applyFill="1" applyBorder="1"/>
    <xf numFmtId="38" fontId="0" fillId="3" borderId="2" xfId="0" applyNumberFormat="1" applyFill="1" applyBorder="1"/>
    <xf numFmtId="38" fontId="0" fillId="4" borderId="2" xfId="0" applyNumberFormat="1" applyFill="1" applyBorder="1"/>
    <xf numFmtId="9" fontId="0" fillId="0" borderId="0" xfId="2" applyFont="1"/>
    <xf numFmtId="9" fontId="0" fillId="4" borderId="0" xfId="2" applyFont="1" applyFill="1"/>
    <xf numFmtId="0" fontId="0" fillId="4" borderId="0" xfId="0" applyFill="1"/>
    <xf numFmtId="38" fontId="4" fillId="3" borderId="2" xfId="0" applyNumberFormat="1" applyFont="1" applyFill="1" applyBorder="1"/>
    <xf numFmtId="38" fontId="4" fillId="4" borderId="2" xfId="0" applyNumberFormat="1" applyFont="1" applyFill="1" applyBorder="1"/>
    <xf numFmtId="1" fontId="2" fillId="2" borderId="1" xfId="0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4" borderId="0" xfId="1" applyNumberFormat="1" applyFont="1" applyFill="1"/>
    <xf numFmtId="0" fontId="4" fillId="0" borderId="0" xfId="0" applyFont="1" applyAlignment="1">
      <alignment horizontal="left" indent="1"/>
    </xf>
    <xf numFmtId="164" fontId="0" fillId="0" borderId="2" xfId="1" applyNumberFormat="1" applyFont="1" applyBorder="1"/>
    <xf numFmtId="164" fontId="0" fillId="4" borderId="2" xfId="1" applyNumberFormat="1" applyFont="1" applyFill="1" applyBorder="1"/>
    <xf numFmtId="164" fontId="0" fillId="0" borderId="0" xfId="0" applyNumberFormat="1"/>
    <xf numFmtId="0" fontId="0" fillId="0" borderId="3" xfId="0" applyBorder="1"/>
    <xf numFmtId="0" fontId="0" fillId="0" borderId="4" xfId="0" applyBorder="1"/>
    <xf numFmtId="164" fontId="0" fillId="0" borderId="3" xfId="1" applyNumberFormat="1" applyFont="1" applyBorder="1"/>
    <xf numFmtId="164" fontId="3" fillId="0" borderId="3" xfId="1" applyNumberFormat="1" applyFont="1" applyBorder="1"/>
    <xf numFmtId="164" fontId="0" fillId="0" borderId="4" xfId="1" applyNumberFormat="1" applyFont="1" applyBorder="1"/>
    <xf numFmtId="164" fontId="3" fillId="0" borderId="0" xfId="1" applyNumberFormat="1" applyFont="1"/>
    <xf numFmtId="164" fontId="0" fillId="0" borderId="1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0" xfId="1" applyNumberFormat="1" applyFont="1" applyAlignment="1"/>
    <xf numFmtId="164" fontId="10" fillId="3" borderId="0" xfId="1" applyNumberFormat="1" applyFont="1" applyFill="1" applyBorder="1"/>
    <xf numFmtId="164" fontId="0" fillId="3" borderId="0" xfId="1" applyNumberFormat="1" applyFont="1" applyFill="1" applyBorder="1"/>
    <xf numFmtId="0" fontId="0" fillId="3" borderId="0" xfId="0" applyFill="1"/>
    <xf numFmtId="0" fontId="0" fillId="3" borderId="4" xfId="0" applyFill="1" applyBorder="1"/>
    <xf numFmtId="164" fontId="0" fillId="3" borderId="0" xfId="1" applyNumberFormat="1" applyFont="1" applyFill="1"/>
    <xf numFmtId="164" fontId="0" fillId="3" borderId="4" xfId="1" applyNumberFormat="1" applyFont="1" applyFill="1" applyBorder="1"/>
    <xf numFmtId="164" fontId="0" fillId="3" borderId="3" xfId="1" applyNumberFormat="1" applyFont="1" applyFill="1" applyBorder="1"/>
    <xf numFmtId="164" fontId="1" fillId="3" borderId="3" xfId="1" applyNumberFormat="1" applyFont="1" applyFill="1" applyBorder="1"/>
    <xf numFmtId="164" fontId="0" fillId="3" borderId="1" xfId="1" applyNumberFormat="1" applyFont="1" applyFill="1" applyBorder="1"/>
    <xf numFmtId="164" fontId="0" fillId="3" borderId="5" xfId="1" applyNumberFormat="1" applyFont="1" applyFill="1" applyBorder="1"/>
    <xf numFmtId="164" fontId="0" fillId="3" borderId="0" xfId="1" applyNumberFormat="1" applyFont="1" applyFill="1" applyAlignment="1"/>
    <xf numFmtId="164" fontId="0" fillId="3" borderId="0" xfId="0" applyNumberFormat="1" applyFill="1"/>
    <xf numFmtId="164" fontId="1" fillId="3" borderId="4" xfId="1" applyNumberFormat="1" applyFont="1" applyFill="1" applyBorder="1"/>
    <xf numFmtId="3" fontId="0" fillId="0" borderId="0" xfId="0" applyNumberFormat="1"/>
    <xf numFmtId="0" fontId="2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B5A5-9313-7547-9DA3-CC01A0E3C924}">
  <dimension ref="B1:F41"/>
  <sheetViews>
    <sheetView showGridLines="0" tabSelected="1" topLeftCell="A4" workbookViewId="0">
      <selection activeCell="E12" sqref="E12"/>
    </sheetView>
  </sheetViews>
  <sheetFormatPr defaultColWidth="11" defaultRowHeight="15.5" x14ac:dyDescent="0.35"/>
  <cols>
    <col min="1" max="1" width="4.5" customWidth="1"/>
    <col min="2" max="2" width="31.5" bestFit="1" customWidth="1"/>
    <col min="3" max="3" width="3.83203125" customWidth="1"/>
    <col min="4" max="4" width="13" bestFit="1" customWidth="1"/>
    <col min="5" max="5" width="14" bestFit="1" customWidth="1"/>
    <col min="6" max="6" width="59.83203125" bestFit="1" customWidth="1"/>
  </cols>
  <sheetData>
    <row r="1" spans="2:6" s="1" customFormat="1" ht="26" x14ac:dyDescent="0.6">
      <c r="B1" s="1" t="s">
        <v>0</v>
      </c>
    </row>
    <row r="2" spans="2:6" s="2" customFormat="1" ht="18.5" x14ac:dyDescent="0.45">
      <c r="B2" s="2" t="s">
        <v>1</v>
      </c>
    </row>
    <row r="3" spans="2:6" x14ac:dyDescent="0.35">
      <c r="E3" s="3" t="s">
        <v>2</v>
      </c>
    </row>
    <row r="4" spans="2:6" x14ac:dyDescent="0.35">
      <c r="D4" s="4">
        <v>2020</v>
      </c>
      <c r="E4" s="4">
        <v>2021</v>
      </c>
    </row>
    <row r="5" spans="2:6" x14ac:dyDescent="0.35">
      <c r="D5" s="5" t="s">
        <v>3</v>
      </c>
      <c r="E5" s="5" t="s">
        <v>3</v>
      </c>
    </row>
    <row r="6" spans="2:6" x14ac:dyDescent="0.35">
      <c r="B6" s="6" t="s">
        <v>4</v>
      </c>
    </row>
    <row r="7" spans="2:6" x14ac:dyDescent="0.35">
      <c r="B7" s="7" t="s">
        <v>5</v>
      </c>
      <c r="D7" s="8">
        <v>322908</v>
      </c>
      <c r="E7" s="9">
        <v>467799.45999999996</v>
      </c>
      <c r="F7" s="10"/>
    </row>
    <row r="8" spans="2:6" x14ac:dyDescent="0.35">
      <c r="B8" s="7" t="s">
        <v>6</v>
      </c>
      <c r="D8" s="8">
        <v>228130</v>
      </c>
      <c r="E8" s="9">
        <v>466053.59</v>
      </c>
      <c r="F8" s="10"/>
    </row>
    <row r="9" spans="2:6" x14ac:dyDescent="0.35">
      <c r="B9" s="7" t="s">
        <v>7</v>
      </c>
      <c r="D9" s="8">
        <v>901833</v>
      </c>
      <c r="E9" s="9">
        <v>1695776.8899999992</v>
      </c>
      <c r="F9" s="10"/>
    </row>
    <row r="10" spans="2:6" x14ac:dyDescent="0.35">
      <c r="B10" s="7" t="s">
        <v>8</v>
      </c>
      <c r="D10" s="8">
        <v>1125837</v>
      </c>
      <c r="E10" s="9">
        <v>2460645.0500000007</v>
      </c>
      <c r="F10" s="10"/>
    </row>
    <row r="11" spans="2:6" x14ac:dyDescent="0.35">
      <c r="B11" s="11" t="s">
        <v>9</v>
      </c>
      <c r="C11" s="12"/>
      <c r="D11" s="13">
        <v>579883</v>
      </c>
      <c r="E11" s="14">
        <v>1183568.6399999997</v>
      </c>
      <c r="F11" s="10"/>
    </row>
    <row r="12" spans="2:6" x14ac:dyDescent="0.35">
      <c r="B12" s="15" t="s">
        <v>10</v>
      </c>
      <c r="D12" s="16">
        <f>SUM(D7:D11)</f>
        <v>3158591</v>
      </c>
      <c r="E12" s="17">
        <f>SUM(E7:E11)</f>
        <v>6273843.6299999999</v>
      </c>
      <c r="F12" s="10"/>
    </row>
    <row r="13" spans="2:6" x14ac:dyDescent="0.35">
      <c r="B13" s="18" t="s">
        <v>11</v>
      </c>
      <c r="C13" s="12"/>
      <c r="D13" s="19">
        <v>-1363876</v>
      </c>
      <c r="E13" s="20">
        <v>-1499467.1700000011</v>
      </c>
      <c r="F13" s="10"/>
    </row>
    <row r="14" spans="2:6" ht="16" thickBot="1" x14ac:dyDescent="0.4">
      <c r="B14" s="21" t="s">
        <v>12</v>
      </c>
      <c r="C14" s="22"/>
      <c r="D14" s="23">
        <f>SUM(D12:D13)</f>
        <v>1794715</v>
      </c>
      <c r="E14" s="24">
        <f>SUM(E12:E13)</f>
        <v>4774376.459999999</v>
      </c>
      <c r="F14" s="10"/>
    </row>
    <row r="15" spans="2:6" x14ac:dyDescent="0.35">
      <c r="B15" s="25"/>
      <c r="C15" s="25"/>
      <c r="D15" s="26"/>
      <c r="E15" s="27"/>
      <c r="F15" s="10"/>
    </row>
    <row r="16" spans="2:6" x14ac:dyDescent="0.35">
      <c r="B16" s="6" t="s">
        <v>13</v>
      </c>
      <c r="C16" s="25"/>
      <c r="D16" s="28">
        <v>0</v>
      </c>
      <c r="E16" s="29">
        <f>-'Mission #5 - T accounts'!Q12</f>
        <v>300000</v>
      </c>
      <c r="F16" s="10"/>
    </row>
    <row r="17" spans="2:6" x14ac:dyDescent="0.35">
      <c r="D17" s="30"/>
      <c r="E17" s="31"/>
    </row>
    <row r="18" spans="2:6" x14ac:dyDescent="0.35">
      <c r="B18" s="6" t="s">
        <v>14</v>
      </c>
      <c r="D18" s="30"/>
      <c r="E18" s="31"/>
    </row>
    <row r="19" spans="2:6" x14ac:dyDescent="0.35">
      <c r="B19" s="7" t="s">
        <v>15</v>
      </c>
      <c r="D19" s="32">
        <v>-500600</v>
      </c>
      <c r="E19" s="31">
        <f>-975600-'Mission #5 - T accounts'!M12</f>
        <v>-1095600</v>
      </c>
      <c r="F19" s="10"/>
    </row>
    <row r="20" spans="2:6" x14ac:dyDescent="0.35">
      <c r="B20" s="7" t="s">
        <v>16</v>
      </c>
      <c r="D20" s="32">
        <v>-172500</v>
      </c>
      <c r="E20" s="31">
        <v>-236400</v>
      </c>
      <c r="F20" s="10"/>
    </row>
    <row r="21" spans="2:6" x14ac:dyDescent="0.35">
      <c r="B21" s="7" t="s">
        <v>17</v>
      </c>
      <c r="D21" s="32">
        <v>-92000</v>
      </c>
      <c r="E21" s="31">
        <v>-142200</v>
      </c>
      <c r="F21" s="10"/>
    </row>
    <row r="22" spans="2:6" x14ac:dyDescent="0.35">
      <c r="B22" s="7" t="s">
        <v>18</v>
      </c>
      <c r="D22" s="32">
        <v>-99999.999999999985</v>
      </c>
      <c r="E22" s="31">
        <v>-120000</v>
      </c>
      <c r="F22" s="10"/>
    </row>
    <row r="23" spans="2:6" x14ac:dyDescent="0.35">
      <c r="B23" s="7" t="s">
        <v>19</v>
      </c>
      <c r="D23" s="32">
        <v>-25000</v>
      </c>
      <c r="E23" s="31">
        <v>-200000</v>
      </c>
      <c r="F23" s="10"/>
    </row>
    <row r="24" spans="2:6" x14ac:dyDescent="0.35">
      <c r="B24" s="11" t="s">
        <v>20</v>
      </c>
      <c r="C24" s="12"/>
      <c r="D24" s="33">
        <v>-49999.999999999993</v>
      </c>
      <c r="E24" s="34">
        <v>-70000.000000000015</v>
      </c>
      <c r="F24" s="10"/>
    </row>
    <row r="25" spans="2:6" x14ac:dyDescent="0.35">
      <c r="B25" s="15" t="s">
        <v>21</v>
      </c>
      <c r="D25" s="32">
        <f>SUM(D19:D24)</f>
        <v>-940100</v>
      </c>
      <c r="E25" s="31">
        <f>SUM(E19:E24)</f>
        <v>-1864200</v>
      </c>
      <c r="F25" s="10"/>
    </row>
    <row r="26" spans="2:6" x14ac:dyDescent="0.35">
      <c r="D26" s="32"/>
      <c r="E26" s="31"/>
      <c r="F26" s="10"/>
    </row>
    <row r="27" spans="2:6" ht="16" thickBot="1" x14ac:dyDescent="0.4">
      <c r="B27" s="21" t="s">
        <v>22</v>
      </c>
      <c r="C27" s="22"/>
      <c r="D27" s="35">
        <f>D14+D25+D16</f>
        <v>854615</v>
      </c>
      <c r="E27" s="36">
        <f>E25+E14+E16</f>
        <v>3210176.459999999</v>
      </c>
      <c r="F27" s="10"/>
    </row>
    <row r="28" spans="2:6" x14ac:dyDescent="0.35">
      <c r="B28" s="37"/>
      <c r="C28" s="37"/>
      <c r="D28" s="37"/>
      <c r="E28" s="38"/>
      <c r="F28" s="10"/>
    </row>
    <row r="29" spans="2:6" x14ac:dyDescent="0.35">
      <c r="B29" t="s">
        <v>23</v>
      </c>
      <c r="D29" s="30">
        <v>-213653.75</v>
      </c>
      <c r="E29" s="31">
        <v>-757544.11499999976</v>
      </c>
      <c r="F29" s="10"/>
    </row>
    <row r="30" spans="2:6" x14ac:dyDescent="0.35">
      <c r="E30" s="39"/>
      <c r="F30" s="10"/>
    </row>
    <row r="31" spans="2:6" ht="16" thickBot="1" x14ac:dyDescent="0.4">
      <c r="B31" s="21" t="s">
        <v>24</v>
      </c>
      <c r="C31" s="22"/>
      <c r="D31" s="40">
        <f>SUM(D27:D29)</f>
        <v>640961.25</v>
      </c>
      <c r="E31" s="41">
        <f>SUM(E27:E29)</f>
        <v>2452632.3449999993</v>
      </c>
      <c r="F31" s="10"/>
    </row>
    <row r="32" spans="2:6" x14ac:dyDescent="0.35">
      <c r="B32" s="25"/>
      <c r="C32" s="25"/>
      <c r="D32" s="26"/>
      <c r="E32" s="27"/>
      <c r="F32" s="10"/>
    </row>
    <row r="34" spans="2:2" x14ac:dyDescent="0.35">
      <c r="B34" s="6"/>
    </row>
    <row r="35" spans="2:2" x14ac:dyDescent="0.35">
      <c r="B35" s="6"/>
    </row>
    <row r="36" spans="2:2" x14ac:dyDescent="0.35">
      <c r="B36" s="6"/>
    </row>
    <row r="37" spans="2:2" x14ac:dyDescent="0.35">
      <c r="B37" s="6"/>
    </row>
    <row r="38" spans="2:2" x14ac:dyDescent="0.35">
      <c r="B38" s="6"/>
    </row>
    <row r="39" spans="2:2" x14ac:dyDescent="0.35">
      <c r="B39" s="6"/>
    </row>
    <row r="40" spans="2:2" x14ac:dyDescent="0.35">
      <c r="B40" s="6"/>
    </row>
    <row r="41" spans="2:2" x14ac:dyDescent="0.35">
      <c r="B4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0F73-A7BE-7545-82AF-EDCB452BF293}">
  <dimension ref="B1:J25"/>
  <sheetViews>
    <sheetView showGridLines="0" workbookViewId="0">
      <selection activeCell="C20" sqref="C20"/>
    </sheetView>
  </sheetViews>
  <sheetFormatPr defaultColWidth="11" defaultRowHeight="15.5" x14ac:dyDescent="0.35"/>
  <cols>
    <col min="1" max="1" width="4" customWidth="1"/>
    <col min="2" max="2" width="21.5" customWidth="1"/>
    <col min="3" max="3" width="5.58203125" customWidth="1"/>
    <col min="4" max="4" width="13" bestFit="1" customWidth="1"/>
    <col min="5" max="5" width="13.5" customWidth="1"/>
    <col min="6" max="6" width="5" customWidth="1"/>
    <col min="7" max="7" width="39.83203125" bestFit="1" customWidth="1"/>
    <col min="8" max="8" width="6.08203125" customWidth="1"/>
    <col min="9" max="9" width="11.5" bestFit="1" customWidth="1"/>
    <col min="10" max="10" width="13" bestFit="1" customWidth="1"/>
  </cols>
  <sheetData>
    <row r="1" spans="2:10" s="1" customFormat="1" ht="26" x14ac:dyDescent="0.6">
      <c r="B1" s="1" t="s">
        <v>25</v>
      </c>
    </row>
    <row r="2" spans="2:10" s="2" customFormat="1" ht="18.5" x14ac:dyDescent="0.45">
      <c r="B2" s="2" t="s">
        <v>26</v>
      </c>
    </row>
    <row r="3" spans="2:10" x14ac:dyDescent="0.35">
      <c r="E3" s="3" t="s">
        <v>2</v>
      </c>
      <c r="J3" s="3" t="s">
        <v>2</v>
      </c>
    </row>
    <row r="4" spans="2:10" x14ac:dyDescent="0.35">
      <c r="D4" s="42">
        <v>2020</v>
      </c>
      <c r="E4" s="42">
        <v>2021</v>
      </c>
      <c r="F4" s="5"/>
      <c r="G4" s="5"/>
      <c r="H4" s="5"/>
      <c r="I4" s="42">
        <v>2020</v>
      </c>
      <c r="J4" s="42">
        <v>2021</v>
      </c>
    </row>
    <row r="5" spans="2:10" x14ac:dyDescent="0.35">
      <c r="B5" s="6" t="s">
        <v>27</v>
      </c>
      <c r="G5" s="6" t="s">
        <v>28</v>
      </c>
    </row>
    <row r="6" spans="2:10" x14ac:dyDescent="0.35">
      <c r="B6" s="7" t="s">
        <v>29</v>
      </c>
      <c r="D6" s="43">
        <v>560485</v>
      </c>
      <c r="E6" s="44">
        <f>1250880+'Mission #5 - T accounts'!D12</f>
        <v>1130880</v>
      </c>
      <c r="G6" s="7" t="s">
        <v>30</v>
      </c>
      <c r="I6" s="43">
        <v>95024</v>
      </c>
      <c r="J6" s="44">
        <f>381036-'Mission #5 - T accounts'!H12</f>
        <v>231036</v>
      </c>
    </row>
    <row r="7" spans="2:10" x14ac:dyDescent="0.35">
      <c r="B7" s="7" t="s">
        <v>31</v>
      </c>
      <c r="D7" s="43">
        <v>87500</v>
      </c>
      <c r="E7" s="44">
        <f>490000+'Mission #5 - T accounts'!D30</f>
        <v>790000</v>
      </c>
      <c r="G7" s="7" t="s">
        <v>32</v>
      </c>
      <c r="I7" s="43">
        <v>50000</v>
      </c>
      <c r="J7" s="44">
        <v>450000</v>
      </c>
    </row>
    <row r="8" spans="2:10" x14ac:dyDescent="0.35">
      <c r="B8" s="7" t="s">
        <v>33</v>
      </c>
      <c r="D8" s="43">
        <v>113000</v>
      </c>
      <c r="E8" s="44">
        <f>460000+'Mission #5 - T accounts'!D21</f>
        <v>310000</v>
      </c>
      <c r="I8" s="43"/>
      <c r="J8" s="44"/>
    </row>
    <row r="9" spans="2:10" x14ac:dyDescent="0.35">
      <c r="B9" s="7" t="s">
        <v>34</v>
      </c>
      <c r="D9" s="43">
        <v>0</v>
      </c>
      <c r="E9" s="44">
        <v>1093750</v>
      </c>
      <c r="G9" s="6" t="s">
        <v>35</v>
      </c>
      <c r="I9" s="43"/>
      <c r="J9" s="44"/>
    </row>
    <row r="10" spans="2:10" x14ac:dyDescent="0.35">
      <c r="B10" s="7" t="s">
        <v>36</v>
      </c>
      <c r="D10" s="43">
        <v>75000</v>
      </c>
      <c r="E10" s="44">
        <v>500000</v>
      </c>
      <c r="G10" s="7" t="s">
        <v>37</v>
      </c>
      <c r="I10" s="43">
        <v>50000</v>
      </c>
      <c r="J10" s="44">
        <v>50000</v>
      </c>
    </row>
    <row r="11" spans="2:10" x14ac:dyDescent="0.35">
      <c r="D11" s="43"/>
      <c r="E11" s="44"/>
      <c r="G11" s="7" t="s">
        <v>38</v>
      </c>
      <c r="I11" s="43">
        <v>640961.25</v>
      </c>
      <c r="J11" s="44">
        <f>2913593.595-'Mission #5 - T accounts'!H21</f>
        <v>3093593.5950000002</v>
      </c>
    </row>
    <row r="12" spans="2:10" x14ac:dyDescent="0.35">
      <c r="D12" s="43"/>
      <c r="E12" s="44"/>
      <c r="I12" s="43"/>
      <c r="J12" s="44"/>
    </row>
    <row r="13" spans="2:10" x14ac:dyDescent="0.35">
      <c r="D13" s="43"/>
      <c r="E13" s="44"/>
      <c r="G13" s="6"/>
      <c r="I13" s="43"/>
      <c r="J13" s="44"/>
    </row>
    <row r="14" spans="2:10" ht="16" thickBot="1" x14ac:dyDescent="0.4">
      <c r="B14" s="45" t="s">
        <v>39</v>
      </c>
      <c r="D14" s="46">
        <f>SUM(D6:D12)</f>
        <v>835985</v>
      </c>
      <c r="E14" s="47">
        <f>SUM(E6:E12)</f>
        <v>3824630</v>
      </c>
      <c r="G14" s="45" t="s">
        <v>40</v>
      </c>
      <c r="I14" s="46">
        <f>SUM(I6:I12)</f>
        <v>835985.25</v>
      </c>
      <c r="J14" s="47">
        <f>SUM(J6:J12)</f>
        <v>3824629.5950000002</v>
      </c>
    </row>
    <row r="15" spans="2:10" x14ac:dyDescent="0.35">
      <c r="E15" s="39"/>
      <c r="J15" s="39"/>
    </row>
    <row r="16" spans="2:10" x14ac:dyDescent="0.35">
      <c r="D16" s="48"/>
      <c r="E16" s="48"/>
      <c r="J16" s="48"/>
    </row>
    <row r="18" spans="2:10" x14ac:dyDescent="0.35">
      <c r="J18" s="72"/>
    </row>
    <row r="19" spans="2:10" x14ac:dyDescent="0.35">
      <c r="E19" s="43"/>
      <c r="J19" s="72"/>
    </row>
    <row r="20" spans="2:10" x14ac:dyDescent="0.35">
      <c r="B20" t="s">
        <v>52</v>
      </c>
      <c r="C20" s="48">
        <f>SUM(E14-J14)</f>
        <v>0.40499999979510903</v>
      </c>
      <c r="E20" s="43"/>
    </row>
    <row r="21" spans="2:10" x14ac:dyDescent="0.35">
      <c r="E21" s="43"/>
      <c r="J21" s="72"/>
    </row>
    <row r="22" spans="2:10" x14ac:dyDescent="0.35">
      <c r="E22" s="43"/>
      <c r="J22" s="72"/>
    </row>
    <row r="23" spans="2:10" x14ac:dyDescent="0.35">
      <c r="E23" s="43"/>
    </row>
    <row r="25" spans="2:10" x14ac:dyDescent="0.35">
      <c r="E25" s="48"/>
      <c r="J25" s="7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2453-4FE7-7741-B845-86051005E3D5}">
  <dimension ref="B2:R35"/>
  <sheetViews>
    <sheetView showGridLines="0" topLeftCell="A19" workbookViewId="0">
      <selection activeCell="D12" sqref="D12"/>
    </sheetView>
  </sheetViews>
  <sheetFormatPr defaultColWidth="11" defaultRowHeight="15.5" x14ac:dyDescent="0.35"/>
  <cols>
    <col min="1" max="1" width="3" customWidth="1"/>
    <col min="3" max="3" width="14.83203125" customWidth="1"/>
    <col min="7" max="7" width="20.83203125" customWidth="1"/>
    <col min="16" max="16" width="15.83203125" customWidth="1"/>
  </cols>
  <sheetData>
    <row r="2" spans="2:18" x14ac:dyDescent="0.35">
      <c r="B2" s="73" t="s">
        <v>25</v>
      </c>
      <c r="C2" s="73"/>
      <c r="D2" s="73"/>
      <c r="E2" s="73"/>
      <c r="F2" s="73"/>
      <c r="G2" s="73"/>
      <c r="H2" s="73"/>
      <c r="I2" s="73"/>
      <c r="K2" s="73" t="s">
        <v>41</v>
      </c>
      <c r="L2" s="73"/>
      <c r="M2" s="73"/>
      <c r="N2" s="73"/>
      <c r="O2" s="73"/>
      <c r="P2" s="73"/>
      <c r="Q2" s="73"/>
      <c r="R2" s="73"/>
    </row>
    <row r="3" spans="2:18" x14ac:dyDescent="0.35">
      <c r="B3" s="74" t="s">
        <v>27</v>
      </c>
      <c r="C3" s="74"/>
      <c r="D3" s="74"/>
      <c r="E3" s="74"/>
      <c r="F3" s="74" t="s">
        <v>42</v>
      </c>
      <c r="G3" s="74"/>
      <c r="H3" s="74"/>
      <c r="I3" s="74"/>
      <c r="K3" s="74" t="s">
        <v>43</v>
      </c>
      <c r="L3" s="74"/>
      <c r="M3" s="74"/>
      <c r="N3" s="74"/>
      <c r="O3" s="74" t="s">
        <v>4</v>
      </c>
      <c r="P3" s="74"/>
      <c r="Q3" s="74"/>
      <c r="R3" s="74"/>
    </row>
    <row r="4" spans="2:18" x14ac:dyDescent="0.35">
      <c r="F4" s="49"/>
      <c r="O4" s="49"/>
    </row>
    <row r="5" spans="2:18" x14ac:dyDescent="0.35">
      <c r="C5" s="76" t="s">
        <v>44</v>
      </c>
      <c r="D5" s="76"/>
      <c r="F5" s="50"/>
      <c r="G5" s="76" t="s">
        <v>30</v>
      </c>
      <c r="H5" s="76"/>
      <c r="L5" s="77" t="s">
        <v>45</v>
      </c>
      <c r="M5" s="77"/>
      <c r="O5" s="50"/>
      <c r="P5" s="76" t="s">
        <v>56</v>
      </c>
      <c r="Q5" s="76"/>
    </row>
    <row r="6" spans="2:18" x14ac:dyDescent="0.35">
      <c r="C6" s="43"/>
      <c r="D6" s="51">
        <v>120000</v>
      </c>
      <c r="F6" s="50"/>
      <c r="G6" s="43">
        <v>150000</v>
      </c>
      <c r="H6" s="51"/>
      <c r="I6" s="43"/>
      <c r="J6" s="43"/>
      <c r="K6" s="43"/>
      <c r="L6" s="43">
        <v>120000</v>
      </c>
      <c r="M6" s="52"/>
      <c r="N6" s="43"/>
      <c r="O6" s="53"/>
      <c r="P6" s="54"/>
      <c r="Q6" s="51">
        <v>300000</v>
      </c>
    </row>
    <row r="7" spans="2:18" x14ac:dyDescent="0.35">
      <c r="C7" s="43"/>
      <c r="D7" s="53"/>
      <c r="F7" s="50"/>
      <c r="G7" s="43"/>
      <c r="H7" s="53"/>
      <c r="I7" s="43"/>
      <c r="J7" s="43"/>
      <c r="K7" s="43"/>
      <c r="L7" s="43"/>
      <c r="M7" s="53"/>
      <c r="N7" s="43"/>
      <c r="O7" s="53"/>
      <c r="P7" s="43"/>
      <c r="Q7" s="53"/>
    </row>
    <row r="8" spans="2:18" x14ac:dyDescent="0.35">
      <c r="C8" s="43"/>
      <c r="D8" s="53"/>
      <c r="F8" s="50"/>
      <c r="G8" s="43"/>
      <c r="H8" s="53"/>
      <c r="I8" s="43"/>
      <c r="J8" s="43"/>
      <c r="K8" s="43"/>
      <c r="L8" s="43"/>
      <c r="M8" s="53"/>
      <c r="N8" s="43"/>
      <c r="O8" s="53"/>
      <c r="P8" s="43"/>
      <c r="Q8" s="53"/>
    </row>
    <row r="9" spans="2:18" x14ac:dyDescent="0.35">
      <c r="C9" s="43"/>
      <c r="D9" s="53"/>
      <c r="F9" s="50"/>
      <c r="G9" s="43"/>
      <c r="H9" s="53"/>
      <c r="I9" s="43"/>
      <c r="J9" s="43"/>
      <c r="K9" s="43"/>
      <c r="L9" s="43"/>
      <c r="M9" s="53"/>
      <c r="N9" s="43"/>
      <c r="O9" s="53"/>
      <c r="P9" s="43"/>
      <c r="Q9" s="53"/>
    </row>
    <row r="10" spans="2:18" x14ac:dyDescent="0.35">
      <c r="C10" s="55"/>
      <c r="D10" s="56"/>
      <c r="F10" s="50"/>
      <c r="G10" s="55"/>
      <c r="H10" s="56"/>
      <c r="I10" s="43"/>
      <c r="J10" s="43"/>
      <c r="K10" s="43"/>
      <c r="L10" s="55"/>
      <c r="M10" s="56"/>
      <c r="N10" s="43"/>
      <c r="O10" s="53"/>
      <c r="P10" s="55"/>
      <c r="Q10" s="56"/>
    </row>
    <row r="11" spans="2:18" x14ac:dyDescent="0.35">
      <c r="C11" s="57">
        <f>SUM(C6)</f>
        <v>0</v>
      </c>
      <c r="D11" s="57">
        <f>SUM(D6)</f>
        <v>120000</v>
      </c>
      <c r="F11" s="50"/>
      <c r="G11" s="59">
        <f>SUM(G6)</f>
        <v>150000</v>
      </c>
      <c r="H11" s="60">
        <f>SUM(H6)</f>
        <v>0</v>
      </c>
      <c r="I11" s="63"/>
      <c r="J11" s="63"/>
      <c r="K11" s="63"/>
      <c r="L11" s="59">
        <f>SUM(L6)</f>
        <v>120000</v>
      </c>
      <c r="M11" s="60">
        <f>SUM(M6)</f>
        <v>0</v>
      </c>
      <c r="N11" s="63"/>
      <c r="O11" s="64"/>
      <c r="P11" s="59">
        <f>SUM(P6)</f>
        <v>0</v>
      </c>
      <c r="Q11" s="60">
        <f>SUM(Q6)</f>
        <v>300000</v>
      </c>
    </row>
    <row r="12" spans="2:18" x14ac:dyDescent="0.35">
      <c r="C12" s="59" t="s">
        <v>46</v>
      </c>
      <c r="D12" s="60">
        <f>SUM(C11-D11)</f>
        <v>-120000</v>
      </c>
      <c r="E12" s="61"/>
      <c r="F12" s="62"/>
      <c r="G12" s="59" t="s">
        <v>47</v>
      </c>
      <c r="H12" s="60">
        <f>SUM(G11-H11)</f>
        <v>150000</v>
      </c>
      <c r="I12" s="63"/>
      <c r="J12" s="63"/>
      <c r="K12" s="63"/>
      <c r="L12" s="59" t="s">
        <v>46</v>
      </c>
      <c r="M12" s="60">
        <f>SUM(L11-M11)</f>
        <v>120000</v>
      </c>
      <c r="N12" s="63"/>
      <c r="O12" s="64"/>
      <c r="P12" s="59" t="s">
        <v>10</v>
      </c>
      <c r="Q12" s="60">
        <f>SUM(P11-Q11)</f>
        <v>-300000</v>
      </c>
      <c r="R12" s="61"/>
    </row>
    <row r="13" spans="2:18" x14ac:dyDescent="0.35">
      <c r="C13" s="63"/>
      <c r="D13" s="63"/>
      <c r="E13" s="61"/>
      <c r="F13" s="62"/>
      <c r="G13" s="63"/>
      <c r="H13" s="63"/>
      <c r="I13" s="63"/>
      <c r="J13" s="63"/>
      <c r="K13" s="63"/>
      <c r="L13" s="63"/>
      <c r="M13" s="63"/>
      <c r="N13" s="63"/>
      <c r="O13" s="64"/>
      <c r="P13" s="63"/>
      <c r="Q13" s="63"/>
      <c r="R13" s="61"/>
    </row>
    <row r="14" spans="2:18" x14ac:dyDescent="0.35">
      <c r="C14" s="75" t="s">
        <v>33</v>
      </c>
      <c r="D14" s="75"/>
      <c r="E14" s="61"/>
      <c r="F14" s="62"/>
      <c r="G14" s="75" t="s">
        <v>50</v>
      </c>
      <c r="H14" s="75"/>
      <c r="I14" s="63"/>
      <c r="J14" s="63"/>
      <c r="K14" s="63"/>
      <c r="L14" s="61"/>
      <c r="M14" s="61"/>
      <c r="N14" s="63"/>
      <c r="O14" s="64"/>
      <c r="P14" s="61"/>
      <c r="Q14" s="61"/>
      <c r="R14" s="61"/>
    </row>
    <row r="15" spans="2:18" x14ac:dyDescent="0.35">
      <c r="C15" s="63"/>
      <c r="D15" s="65">
        <v>150000</v>
      </c>
      <c r="E15" s="61"/>
      <c r="F15" s="62"/>
      <c r="G15" s="63"/>
      <c r="H15" s="66">
        <v>180000</v>
      </c>
      <c r="I15" s="63"/>
      <c r="J15" s="63"/>
      <c r="K15" s="63"/>
      <c r="L15" s="61"/>
      <c r="M15" s="61"/>
      <c r="N15" s="63"/>
      <c r="O15" s="64"/>
      <c r="P15" s="63"/>
      <c r="Q15" s="63"/>
      <c r="R15" s="61"/>
    </row>
    <row r="16" spans="2:18" x14ac:dyDescent="0.35">
      <c r="C16" s="63"/>
      <c r="D16" s="64"/>
      <c r="E16" s="61"/>
      <c r="F16" s="62"/>
      <c r="G16" s="63"/>
      <c r="H16" s="71"/>
      <c r="I16" s="63"/>
      <c r="J16" s="63"/>
      <c r="K16" s="63"/>
      <c r="L16" s="61"/>
      <c r="M16" s="61"/>
      <c r="N16" s="63"/>
      <c r="O16" s="64"/>
      <c r="P16" s="63"/>
      <c r="Q16" s="63"/>
      <c r="R16" s="61"/>
    </row>
    <row r="17" spans="3:18" x14ac:dyDescent="0.35">
      <c r="C17" s="63"/>
      <c r="D17" s="64"/>
      <c r="E17" s="61"/>
      <c r="F17" s="62"/>
      <c r="G17" s="63"/>
      <c r="H17" s="64"/>
      <c r="I17" s="63"/>
      <c r="J17" s="63"/>
      <c r="K17" s="63"/>
      <c r="L17" s="61"/>
      <c r="M17" s="61"/>
      <c r="N17" s="63"/>
      <c r="O17" s="64"/>
      <c r="P17" s="63"/>
      <c r="Q17" s="63"/>
      <c r="R17" s="61"/>
    </row>
    <row r="18" spans="3:18" x14ac:dyDescent="0.35">
      <c r="C18" s="63"/>
      <c r="D18" s="64"/>
      <c r="E18" s="61"/>
      <c r="F18" s="62"/>
      <c r="G18" s="63"/>
      <c r="H18" s="64"/>
      <c r="I18" s="63"/>
      <c r="J18" s="63"/>
      <c r="K18" s="63"/>
      <c r="L18" s="61"/>
      <c r="M18" s="61"/>
      <c r="N18" s="63"/>
      <c r="O18" s="64"/>
      <c r="P18" s="63" t="s">
        <v>49</v>
      </c>
      <c r="Q18" s="63">
        <f>Q12+M12</f>
        <v>-180000</v>
      </c>
      <c r="R18" s="61" t="s">
        <v>55</v>
      </c>
    </row>
    <row r="19" spans="3:18" x14ac:dyDescent="0.35">
      <c r="C19" s="67"/>
      <c r="D19" s="68"/>
      <c r="E19" s="61"/>
      <c r="F19" s="62"/>
      <c r="G19" s="67"/>
      <c r="H19" s="68"/>
      <c r="I19" s="63"/>
      <c r="J19" s="63"/>
      <c r="K19" s="63"/>
      <c r="L19" s="61"/>
      <c r="M19" s="61"/>
      <c r="N19" s="63"/>
      <c r="O19" s="64"/>
      <c r="P19" s="63"/>
      <c r="Q19" s="63"/>
      <c r="R19" s="61"/>
    </row>
    <row r="20" spans="3:18" x14ac:dyDescent="0.35">
      <c r="C20" s="63">
        <f>SUM(C15)</f>
        <v>0</v>
      </c>
      <c r="D20" s="63">
        <f>SUM(D15)</f>
        <v>150000</v>
      </c>
      <c r="E20" s="61"/>
      <c r="F20" s="62"/>
      <c r="G20" s="63">
        <f>SUM(G15)</f>
        <v>0</v>
      </c>
      <c r="H20" s="63">
        <f>SUM(H15)</f>
        <v>180000</v>
      </c>
      <c r="I20" s="63"/>
      <c r="J20" s="63"/>
      <c r="K20" s="63"/>
      <c r="L20" s="61"/>
      <c r="M20" s="61"/>
      <c r="N20" s="63"/>
      <c r="O20" s="64"/>
      <c r="P20" s="63"/>
      <c r="Q20" s="63"/>
      <c r="R20" s="61"/>
    </row>
    <row r="21" spans="3:18" x14ac:dyDescent="0.35">
      <c r="C21" s="59" t="s">
        <v>48</v>
      </c>
      <c r="D21" s="60">
        <f>SUM(C20-D20)</f>
        <v>-150000</v>
      </c>
      <c r="E21" s="61"/>
      <c r="F21" s="62"/>
      <c r="G21" s="59" t="s">
        <v>51</v>
      </c>
      <c r="H21" s="60">
        <f>SUM(G20-H20)</f>
        <v>-180000</v>
      </c>
      <c r="I21" s="63"/>
      <c r="J21" s="63"/>
      <c r="K21" s="63"/>
      <c r="L21" s="61"/>
      <c r="M21" s="61"/>
      <c r="N21" s="63"/>
      <c r="O21" s="64"/>
      <c r="P21" s="63"/>
      <c r="Q21" s="63"/>
      <c r="R21" s="61"/>
    </row>
    <row r="22" spans="3:18" x14ac:dyDescent="0.35">
      <c r="C22" s="63"/>
      <c r="D22" s="63"/>
      <c r="E22" s="61"/>
      <c r="F22" s="62"/>
      <c r="G22" s="63"/>
      <c r="H22" s="63"/>
      <c r="I22" s="63"/>
      <c r="J22" s="63"/>
      <c r="K22" s="63"/>
      <c r="L22" s="69"/>
      <c r="M22" s="69"/>
      <c r="N22" s="63"/>
      <c r="O22" s="64"/>
      <c r="P22" s="63"/>
      <c r="Q22" s="63"/>
      <c r="R22" s="61"/>
    </row>
    <row r="23" spans="3:18" x14ac:dyDescent="0.35">
      <c r="C23" s="75" t="s">
        <v>53</v>
      </c>
      <c r="D23" s="75"/>
      <c r="E23" s="61"/>
      <c r="F23" s="62"/>
      <c r="G23" s="61"/>
      <c r="H23" s="61"/>
      <c r="I23" s="63"/>
      <c r="J23" s="63"/>
      <c r="K23" s="63"/>
      <c r="L23" s="69"/>
      <c r="M23" s="69"/>
      <c r="N23" s="63"/>
      <c r="O23" s="64"/>
      <c r="P23" s="63"/>
      <c r="Q23" s="63"/>
      <c r="R23" s="61"/>
    </row>
    <row r="24" spans="3:18" x14ac:dyDescent="0.35">
      <c r="C24" s="63">
        <v>300000</v>
      </c>
      <c r="D24" s="65"/>
      <c r="E24" s="61"/>
      <c r="F24" s="62"/>
      <c r="G24" s="61"/>
      <c r="H24" s="61"/>
      <c r="I24" s="63"/>
      <c r="J24" s="63"/>
      <c r="K24" s="63"/>
      <c r="L24" s="69"/>
      <c r="M24" s="69"/>
      <c r="N24" s="63"/>
      <c r="O24" s="64"/>
      <c r="P24" s="63"/>
      <c r="Q24" s="63"/>
      <c r="R24" s="61"/>
    </row>
    <row r="25" spans="3:18" x14ac:dyDescent="0.35">
      <c r="C25" s="63"/>
      <c r="D25" s="64"/>
      <c r="E25" s="61"/>
      <c r="F25" s="62"/>
      <c r="G25" s="61"/>
      <c r="H25" s="61"/>
      <c r="I25" s="63"/>
      <c r="J25" s="63"/>
      <c r="K25" s="63"/>
      <c r="L25" s="69"/>
      <c r="M25" s="69"/>
      <c r="N25" s="63"/>
      <c r="O25" s="64"/>
      <c r="P25" s="63"/>
      <c r="Q25" s="63"/>
      <c r="R25" s="61"/>
    </row>
    <row r="26" spans="3:18" x14ac:dyDescent="0.35">
      <c r="C26" s="63"/>
      <c r="D26" s="64"/>
      <c r="E26" s="61"/>
      <c r="F26" s="62"/>
      <c r="G26" s="61"/>
      <c r="H26" s="61"/>
      <c r="I26" s="63"/>
      <c r="J26" s="63"/>
      <c r="K26" s="63"/>
      <c r="L26" s="69"/>
      <c r="M26" s="69"/>
      <c r="N26" s="63"/>
      <c r="O26" s="64"/>
      <c r="P26" s="63"/>
      <c r="Q26" s="63"/>
      <c r="R26" s="61"/>
    </row>
    <row r="27" spans="3:18" x14ac:dyDescent="0.35">
      <c r="C27" s="63"/>
      <c r="D27" s="64"/>
      <c r="E27" s="61"/>
      <c r="F27" s="62"/>
      <c r="G27" s="61"/>
      <c r="H27" s="61"/>
      <c r="I27" s="63"/>
      <c r="J27" s="63"/>
      <c r="K27" s="63"/>
      <c r="L27" s="69"/>
      <c r="M27" s="69"/>
      <c r="N27" s="63"/>
      <c r="O27" s="64"/>
      <c r="P27" s="63"/>
      <c r="Q27" s="63"/>
      <c r="R27" s="61"/>
    </row>
    <row r="28" spans="3:18" x14ac:dyDescent="0.35">
      <c r="C28" s="67"/>
      <c r="D28" s="68"/>
      <c r="E28" s="61"/>
      <c r="F28" s="62"/>
      <c r="G28" s="61"/>
      <c r="H28" s="61"/>
      <c r="I28" s="63"/>
      <c r="J28" s="63"/>
      <c r="K28" s="63"/>
      <c r="L28" s="69"/>
      <c r="M28" s="69"/>
      <c r="N28" s="63"/>
      <c r="O28" s="64"/>
      <c r="P28" s="63"/>
      <c r="Q28" s="63"/>
      <c r="R28" s="61"/>
    </row>
    <row r="29" spans="3:18" x14ac:dyDescent="0.35">
      <c r="C29" s="70">
        <f>SUM(C24)</f>
        <v>300000</v>
      </c>
      <c r="D29" s="70">
        <f>SUM(D24)</f>
        <v>0</v>
      </c>
      <c r="E29" s="61"/>
      <c r="F29" s="62"/>
      <c r="G29" s="61"/>
      <c r="H29" s="61"/>
      <c r="I29" s="63"/>
      <c r="J29" s="63"/>
      <c r="K29" s="63"/>
      <c r="L29" s="69"/>
      <c r="M29" s="69"/>
      <c r="N29" s="63"/>
      <c r="O29" s="64"/>
      <c r="P29" s="63"/>
      <c r="Q29" s="63"/>
      <c r="R29" s="61"/>
    </row>
    <row r="30" spans="3:18" x14ac:dyDescent="0.35">
      <c r="C30" s="59" t="s">
        <v>54</v>
      </c>
      <c r="D30" s="60">
        <f>SUM(C29-D29)</f>
        <v>300000</v>
      </c>
      <c r="E30" s="61"/>
      <c r="F30" s="62"/>
      <c r="G30" s="61"/>
      <c r="H30" s="61"/>
      <c r="I30" s="61"/>
      <c r="J30" s="61"/>
      <c r="K30" s="61"/>
      <c r="L30" s="69"/>
      <c r="M30" s="69"/>
      <c r="N30" s="61"/>
      <c r="O30" s="62"/>
      <c r="P30" s="61"/>
      <c r="Q30" s="61"/>
      <c r="R30" s="61"/>
    </row>
    <row r="31" spans="3:18" x14ac:dyDescent="0.35">
      <c r="F31" s="50"/>
      <c r="L31" s="58"/>
      <c r="M31" s="58"/>
      <c r="O31" s="50"/>
    </row>
    <row r="32" spans="3:18" x14ac:dyDescent="0.35">
      <c r="F32" s="50"/>
      <c r="L32" s="58"/>
      <c r="M32" s="58"/>
      <c r="O32" s="50"/>
    </row>
    <row r="33" spans="6:15" x14ac:dyDescent="0.35">
      <c r="F33" s="50"/>
      <c r="O33" s="50"/>
    </row>
    <row r="34" spans="6:15" x14ac:dyDescent="0.35">
      <c r="F34" s="50"/>
      <c r="O34" s="50"/>
    </row>
    <row r="35" spans="6:15" x14ac:dyDescent="0.35">
      <c r="F35" s="50"/>
      <c r="O35" s="50"/>
    </row>
  </sheetData>
  <mergeCells count="13">
    <mergeCell ref="C23:D23"/>
    <mergeCell ref="C5:D5"/>
    <mergeCell ref="G5:H5"/>
    <mergeCell ref="L5:M5"/>
    <mergeCell ref="P5:Q5"/>
    <mergeCell ref="C14:D14"/>
    <mergeCell ref="G14:H14"/>
    <mergeCell ref="B2:I2"/>
    <mergeCell ref="K2:R2"/>
    <mergeCell ref="B3:E3"/>
    <mergeCell ref="F3:I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Mission #5 - P&amp;L</vt:lpstr>
      <vt:lpstr>Mission #5 - BS</vt:lpstr>
      <vt:lpstr>Mission #5 - T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 Charlopova</dc:creator>
  <cp:lastModifiedBy>ADMIN</cp:lastModifiedBy>
  <dcterms:created xsi:type="dcterms:W3CDTF">2022-03-11T05:52:07Z</dcterms:created>
  <dcterms:modified xsi:type="dcterms:W3CDTF">2024-01-22T12:36:31Z</dcterms:modified>
</cp:coreProperties>
</file>