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hiro\Downloads\"/>
    </mc:Choice>
  </mc:AlternateContent>
  <xr:revisionPtr revIDLastSave="0" documentId="13_ncr:1_{231296BD-2643-4D05-A1E4-65A8EC4C930D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Cleaned Data" sheetId="4" r:id="rId1"/>
    <sheet name="Report" sheetId="6" r:id="rId2"/>
    <sheet name="Dashboard" sheetId="8" r:id="rId3"/>
  </sheets>
  <definedNames>
    <definedName name="_xlchart.v2.0" hidden="1">'Cleaned Data'!$W$30:$W$35</definedName>
    <definedName name="_xlchart.v2.1" hidden="1">'Cleaned Data'!$Z$30:$Z$35</definedName>
    <definedName name="_xlchart.v2.10" hidden="1">'Cleaned Data'!$W$30:$W$35</definedName>
    <definedName name="_xlchart.v2.11" hidden="1">'Cleaned Data'!$Z$30:$Z$35</definedName>
    <definedName name="_xlchart.v2.6" hidden="1">'Cleaned Data'!$W$30:$W$35</definedName>
    <definedName name="_xlchart.v2.7" hidden="1">'Cleaned Data'!$Z$30:$Z$35</definedName>
    <definedName name="_xlchart.v2.8" hidden="1">'Cleaned Data'!$W$30:$W$35</definedName>
    <definedName name="_xlchart.v2.9" hidden="1">'Cleaned Data'!$Z$30:$Z$35</definedName>
    <definedName name="_xlchart.v5.2" hidden="1">'Cleaned Data'!$AA$20</definedName>
    <definedName name="_xlchart.v5.3" hidden="1">'Cleaned Data'!$AA$21:$AA$25</definedName>
    <definedName name="_xlchart.v5.4" hidden="1">'Cleaned Data'!$W$20</definedName>
    <definedName name="_xlchart.v5.5" hidden="1">'Cleaned Data'!$W$21:$W$25</definedName>
    <definedName name="country">Dashboard!$G$3</definedName>
    <definedName name="product">Dashboard!$K$3</definedName>
    <definedName name="segment">Dashboard!$B$3</definedName>
  </definedNames>
  <calcPr calcId="191028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9" i="4" l="1"/>
  <c r="X42" i="4" a="1"/>
  <c r="X42" i="4" s="1"/>
  <c r="AG42" i="4" a="1"/>
  <c r="AG42" i="4" s="1"/>
  <c r="AC42" i="4" a="1"/>
  <c r="AC42" i="4" s="1"/>
  <c r="Z29" i="4"/>
  <c r="AC29" i="4" s="1"/>
  <c r="Z30" i="4"/>
  <c r="AD30" i="4" s="1"/>
  <c r="AG30" i="4"/>
  <c r="AG31" i="4"/>
  <c r="AG32" i="4"/>
  <c r="AG33" i="4"/>
  <c r="AG34" i="4"/>
  <c r="AG35" i="4"/>
  <c r="AH30" i="4"/>
  <c r="AH31" i="4"/>
  <c r="AH32" i="4"/>
  <c r="AH33" i="4"/>
  <c r="AH34" i="4"/>
  <c r="AH35" i="4"/>
  <c r="AI30" i="4"/>
  <c r="AI31" i="4"/>
  <c r="AI32" i="4"/>
  <c r="AI33" i="4"/>
  <c r="AI34" i="4"/>
  <c r="AI35" i="4"/>
  <c r="AJ30" i="4"/>
  <c r="AJ31" i="4"/>
  <c r="AJ32" i="4"/>
  <c r="AJ33" i="4"/>
  <c r="AJ34" i="4"/>
  <c r="AJ35" i="4"/>
  <c r="AK30" i="4"/>
  <c r="AK31" i="4"/>
  <c r="AK32" i="4"/>
  <c r="AK33" i="4"/>
  <c r="AK34" i="4"/>
  <c r="AK35" i="4"/>
  <c r="AL30" i="4"/>
  <c r="AL31" i="4"/>
  <c r="AL32" i="4"/>
  <c r="AL33" i="4"/>
  <c r="AL34" i="4"/>
  <c r="AL35" i="4"/>
  <c r="AM30" i="4"/>
  <c r="AM31" i="4"/>
  <c r="AM32" i="4"/>
  <c r="AM33" i="4"/>
  <c r="AM34" i="4"/>
  <c r="AM35" i="4"/>
  <c r="AN30" i="4"/>
  <c r="AN31" i="4"/>
  <c r="AN32" i="4"/>
  <c r="AN33" i="4"/>
  <c r="AN34" i="4"/>
  <c r="AN35" i="4"/>
  <c r="AO30" i="4"/>
  <c r="AO31" i="4"/>
  <c r="AO32" i="4"/>
  <c r="AO33" i="4"/>
  <c r="AO34" i="4"/>
  <c r="AO35" i="4"/>
  <c r="AP30" i="4"/>
  <c r="AP31" i="4"/>
  <c r="AP32" i="4"/>
  <c r="AP33" i="4"/>
  <c r="AP34" i="4"/>
  <c r="AP35" i="4"/>
  <c r="AP29" i="4"/>
  <c r="AO29" i="4"/>
  <c r="AN29" i="4"/>
  <c r="AM29" i="4"/>
  <c r="AL29" i="4"/>
  <c r="AK29" i="4"/>
  <c r="AJ29" i="4"/>
  <c r="AI29" i="4"/>
  <c r="AH29" i="4"/>
  <c r="AG29" i="4"/>
  <c r="AF30" i="4"/>
  <c r="AF31" i="4"/>
  <c r="AF32" i="4"/>
  <c r="AF33" i="4"/>
  <c r="AF34" i="4"/>
  <c r="AF35" i="4"/>
  <c r="AF29" i="4"/>
  <c r="AE29" i="4"/>
  <c r="AE30" i="4"/>
  <c r="AE31" i="4"/>
  <c r="AE32" i="4"/>
  <c r="AE33" i="4"/>
  <c r="AE34" i="4"/>
  <c r="AE35" i="4"/>
  <c r="AD31" i="4"/>
  <c r="AD32" i="4"/>
  <c r="AD33" i="4"/>
  <c r="AD34" i="4"/>
  <c r="AD35" i="4"/>
  <c r="AD29" i="4"/>
  <c r="AC30" i="4"/>
  <c r="AC31" i="4"/>
  <c r="AC32" i="4"/>
  <c r="AC33" i="4"/>
  <c r="AC34" i="4"/>
  <c r="AC35" i="4"/>
  <c r="AD21" i="4"/>
  <c r="AD22" i="4"/>
  <c r="AD23" i="4"/>
  <c r="AD24" i="4"/>
  <c r="AD25" i="4"/>
  <c r="AD20" i="4"/>
  <c r="AC21" i="4"/>
  <c r="AC22" i="4"/>
  <c r="AC23" i="4"/>
  <c r="AC24" i="4"/>
  <c r="AC25" i="4"/>
  <c r="AC20" i="4"/>
  <c r="AD12" i="4"/>
  <c r="AD13" i="4"/>
  <c r="AD14" i="4"/>
  <c r="AD15" i="4"/>
  <c r="AD16" i="4"/>
  <c r="AD11" i="4"/>
  <c r="AC11" i="4"/>
  <c r="AC12" i="4"/>
  <c r="AC13" i="4"/>
  <c r="AC14" i="4"/>
  <c r="AC15" i="4"/>
  <c r="AC16" i="4"/>
  <c r="K95" i="8" a="1"/>
  <c r="K95" i="8" s="1"/>
  <c r="AA11" i="4"/>
  <c r="AA20" i="4"/>
  <c r="AA29" i="4" l="1"/>
  <c r="AH12" i="4" a="1"/>
  <c r="AI13" i="4" s="1"/>
  <c r="AI11" i="4"/>
  <c r="Y29" i="4"/>
  <c r="X29" i="4"/>
  <c r="AB29" i="4" s="1"/>
  <c r="Z20" i="4"/>
  <c r="Y20" i="4"/>
  <c r="X20" i="4"/>
  <c r="AB20" i="4" s="1"/>
  <c r="X11" i="4"/>
  <c r="AB11" i="4" s="1"/>
  <c r="Z11" i="4"/>
  <c r="Y11" i="4"/>
  <c r="AI15" i="4" l="1"/>
  <c r="AH12" i="4"/>
  <c r="W30" i="4" l="1" a="1"/>
  <c r="W21" i="4" a="1"/>
  <c r="W12" i="4" a="1"/>
  <c r="AA14" i="4" l="1"/>
  <c r="AA16" i="4"/>
  <c r="AB13" i="4"/>
  <c r="AA15" i="4"/>
  <c r="W30" i="4"/>
  <c r="Y31" i="4"/>
  <c r="AA31" i="4"/>
  <c r="Z31" i="4"/>
  <c r="AA32" i="4"/>
  <c r="Z32" i="4"/>
  <c r="X34" i="4"/>
  <c r="AB34" i="4" s="1"/>
  <c r="AA33" i="4"/>
  <c r="Z33" i="4"/>
  <c r="Y34" i="4"/>
  <c r="X35" i="4"/>
  <c r="AB35" i="4" s="1"/>
  <c r="AA34" i="4"/>
  <c r="Z34" i="4"/>
  <c r="Y35" i="4"/>
  <c r="X31" i="4"/>
  <c r="AB31" i="4" s="1"/>
  <c r="AA35" i="4"/>
  <c r="Z35" i="4"/>
  <c r="W12" i="4"/>
  <c r="Z13" i="4"/>
  <c r="Y15" i="4"/>
  <c r="Z14" i="4"/>
  <c r="Z15" i="4"/>
  <c r="Z16" i="4"/>
  <c r="Y13" i="4"/>
  <c r="X15" i="4"/>
  <c r="AB15" i="4" s="1"/>
  <c r="Y14" i="4"/>
  <c r="X13" i="4"/>
  <c r="AA13" i="4" s="1"/>
  <c r="W21" i="4"/>
  <c r="AB25" i="4"/>
  <c r="AA23" i="4"/>
  <c r="AA24" i="4"/>
  <c r="AA22" i="4"/>
  <c r="Z22" i="4"/>
  <c r="Y24" i="4"/>
  <c r="Z24" i="4"/>
  <c r="Z25" i="4"/>
  <c r="X23" i="4"/>
  <c r="AB23" i="4" s="1"/>
  <c r="Y22" i="4"/>
  <c r="X24" i="4"/>
  <c r="AB24" i="4" s="1"/>
  <c r="Y23" i="4"/>
  <c r="Z23" i="4"/>
  <c r="Y25" i="4"/>
  <c r="H701" i="4"/>
  <c r="J701" i="4" s="1"/>
  <c r="AI16" i="4" s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H101" i="4"/>
  <c r="J101" i="4" s="1"/>
  <c r="J269" i="4"/>
  <c r="H85" i="4"/>
  <c r="R85" i="4" s="1"/>
  <c r="G600" i="4"/>
  <c r="H600" i="4"/>
  <c r="S600" i="4" s="1"/>
  <c r="Y32" i="4" l="1"/>
  <c r="B95" i="8" a="1"/>
  <c r="B95" i="8" s="1"/>
  <c r="X16" i="4"/>
  <c r="AB16" i="4" s="1"/>
  <c r="AA12" i="4"/>
  <c r="T101" i="4"/>
  <c r="AI12" i="4"/>
  <c r="AA21" i="4"/>
  <c r="X21" i="4"/>
  <c r="AB21" i="4" s="1"/>
  <c r="Z21" i="4"/>
  <c r="Q269" i="4"/>
  <c r="AI14" i="4"/>
  <c r="Y33" i="4"/>
  <c r="X32" i="4"/>
  <c r="AB32" i="4" s="1"/>
  <c r="X22" i="4"/>
  <c r="AB22" i="4" s="1"/>
  <c r="X12" i="4"/>
  <c r="AB12" i="4" s="1"/>
  <c r="Y12" i="4"/>
  <c r="Z12" i="4"/>
  <c r="X25" i="4"/>
  <c r="AA25" i="4" s="1"/>
  <c r="X14" i="4"/>
  <c r="AB14" i="4" s="1"/>
  <c r="X33" i="4"/>
  <c r="AB33" i="4" s="1"/>
  <c r="X30" i="4"/>
  <c r="AA30" i="4" s="1"/>
  <c r="AB30" i="4"/>
  <c r="Y30" i="4"/>
  <c r="S701" i="4"/>
  <c r="K701" i="4"/>
  <c r="G95" i="8" s="1" a="1"/>
  <c r="G95" i="8" s="1"/>
  <c r="T269" i="4"/>
  <c r="Q101" i="4"/>
  <c r="S269" i="4"/>
  <c r="S101" i="4"/>
  <c r="S85" i="4"/>
  <c r="R101" i="4"/>
  <c r="E600" i="4"/>
  <c r="R600" i="4" s="1"/>
  <c r="Q701" i="4" l="1"/>
  <c r="Y16" i="4"/>
  <c r="Y21" i="4"/>
  <c r="T70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<sst xmlns="http://schemas.openxmlformats.org/spreadsheetml/2006/main" count="4382" uniqueCount="99">
  <si>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</si>
  <si>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</si>
  <si>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</si>
  <si>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</si>
  <si>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</si>
  <si>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</si>
  <si>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</si>
  <si>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</si>
  <si>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</si>
  <si>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</si>
  <si>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</si>
  <si>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</si>
  <si>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</si>
  <si>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</si>
  <si>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</si>
  <si>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</si>
  <si>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</si>
  <si>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</si>
  <si>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</si>
  <si>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</si>
  <si>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</si>
  <si>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</si>
  <si>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</si>
  <si>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</si>
  <si>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</si>
  <si>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</si>
  <si>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</si>
  <si>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</si>
  <si>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</si>
  <si>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</si>
  <si>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</si>
  <si>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</si>
  <si>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mexico</t>
  </si>
  <si>
    <t>August</t>
  </si>
  <si>
    <t>September</t>
  </si>
  <si>
    <t>October</t>
  </si>
  <si>
    <t>2013</t>
  </si>
  <si>
    <t>United States of America</t>
  </si>
  <si>
    <t>Paseo</t>
  </si>
  <si>
    <t>February</t>
  </si>
  <si>
    <t>Small Business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</si>
  <si>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</si>
  <si>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</si>
  <si>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</si>
  <si>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</si>
  <si>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</si>
  <si>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</si>
  <si>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</si>
  <si>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</si>
  <si>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</si>
  <si>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Segment</t>
  </si>
  <si>
    <t>Country</t>
  </si>
  <si>
    <t>Gross Sales Check</t>
  </si>
  <si>
    <t>Sales Check</t>
  </si>
  <si>
    <t>COGS Check</t>
  </si>
  <si>
    <t>Profit Check</t>
  </si>
  <si>
    <t>Row Labels</t>
  </si>
  <si>
    <t>Grand Total</t>
  </si>
  <si>
    <t>(blank)</t>
  </si>
  <si>
    <t>Sum of  Sales</t>
  </si>
  <si>
    <t>Total Revenue</t>
  </si>
  <si>
    <t>Total Expenses</t>
  </si>
  <si>
    <t>Total profit</t>
  </si>
  <si>
    <t>Amarilla Total</t>
  </si>
  <si>
    <t>Carretera Total</t>
  </si>
  <si>
    <t>Montana Total</t>
  </si>
  <si>
    <t>Paseo Total</t>
  </si>
  <si>
    <t>Velo Total</t>
  </si>
  <si>
    <t>VTT Total</t>
  </si>
  <si>
    <t>(blank) Total</t>
  </si>
  <si>
    <t>(All)</t>
  </si>
  <si>
    <t>Total Sales</t>
  </si>
  <si>
    <t>Canada Total</t>
  </si>
  <si>
    <t>France Total</t>
  </si>
  <si>
    <t>Germany Total</t>
  </si>
  <si>
    <t>Mexico Total</t>
  </si>
  <si>
    <t>United States of America Total</t>
  </si>
  <si>
    <t>Total COGS</t>
  </si>
  <si>
    <t>Total Profit</t>
  </si>
  <si>
    <t>Unique Segment</t>
  </si>
  <si>
    <t>Unique Country</t>
  </si>
  <si>
    <t>Unique Products</t>
  </si>
  <si>
    <t>Financial Dashboard</t>
  </si>
  <si>
    <t>Revenue</t>
  </si>
  <si>
    <t>Expenses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</si>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</sst>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[$$]#,##0.00"/>
    <numFmt numFmtId="166" formatCode="d&quot;/&quot;m&quot;/&quot;yyyy"/>
    <numFmt numFmtId="167" formatCode="[$$-409]#,##0.00"/>
    <numFmt numFmtId="168" formatCode="_-[$$-409]* #,##0.00_ ;_-[$$-409]* \-#,##0.00\ ;_-[$$-409]* &quot;-&quot;??_ ;_-@_ "/>
    <numFmt numFmtId="169" formatCode="_-[$$-409]* #,##0_ ;_-[$$-409]* \-#,##0\ ;_-[$$-409]* &quot;-&quot;??_ ;_-@_ 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Times New Roman"/>
      <family val="1"/>
    </font>
    <font>
      <b/>
      <sz val="15"/>
      <color theme="3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26"/>
      <color theme="3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1"/>
      <color rgb="FF3F3F76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1" applyNumberFormat="0" applyFill="0" applyAlignment="0" applyProtection="0"/>
    <xf numFmtId="0" fontId="13" fillId="3" borderId="4" applyNumberFormat="0" applyAlignment="0" applyProtection="0"/>
  </cellStyleXfs>
  <cellXfs count="47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left" wrapText="1"/>
    </xf>
    <xf numFmtId="0" fontId="3" fillId="0" borderId="0" xfId="0" applyFont="1"/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left" wrapText="1"/>
    </xf>
    <xf numFmtId="165" fontId="4" fillId="2" borderId="0" xfId="0" applyNumberFormat="1" applyFont="1" applyFill="1" applyAlignment="1">
      <alignment horizontal="left" wrapText="1"/>
    </xf>
    <xf numFmtId="166" fontId="4" fillId="2" borderId="0" xfId="0" applyNumberFormat="1" applyFont="1" applyFill="1" applyAlignment="1">
      <alignment horizontal="left" wrapText="1"/>
    </xf>
    <xf numFmtId="1" fontId="4" fillId="2" borderId="0" xfId="0" applyNumberFormat="1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9" fillId="0" borderId="0" xfId="0" applyFont="1"/>
    <xf numFmtId="167" fontId="9" fillId="0" borderId="0" xfId="0" applyNumberFormat="1" applyFont="1"/>
    <xf numFmtId="0" fontId="0" fillId="0" borderId="2" xfId="0" applyBorder="1"/>
    <xf numFmtId="0" fontId="12" fillId="0" borderId="3" xfId="0" applyFont="1" applyBorder="1" applyAlignment="1">
      <alignment horizontal="centerContinuous"/>
    </xf>
    <xf numFmtId="2" fontId="0" fillId="0" borderId="0" xfId="0" applyNumberFormat="1"/>
    <xf numFmtId="168" fontId="0" fillId="0" borderId="0" xfId="0" applyNumberFormat="1"/>
    <xf numFmtId="168" fontId="9" fillId="0" borderId="0" xfId="0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0" fontId="10" fillId="0" borderId="6" xfId="1" applyFont="1" applyBorder="1" applyAlignment="1" applyProtection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4" fillId="3" borderId="4" xfId="2" applyFont="1" applyBorder="1" applyAlignment="1">
      <alignment horizontal="left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3">
    <cellStyle name="Heading 1" xfId="1" builtinId="16"/>
    <cellStyle name="Input" xfId="2" builtinId="20"/>
    <cellStyle name="Normal" xfId="0" builtinId="0"/>
  </cellStyles>
  <dxfs count="22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d&quot;/&quot;m&quot;/&quot;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1" defaultTableStyle="TableStyleMedium2" defaultPivotStyle="PivotStyleLight16">
    <tableStyle name="Invisible" pivot="0" table="0" count="0" xr9:uid="{90CB208B-EF9E-4816-8256-35D994672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D-4F3C-8218-1299639CAB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D-4F3C-8218-1299639CAB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D-4F3C-8218-1299639CAB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D-4F3C-8218-1299639CAB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D-4F3C-8218-1299639CAB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Data'!$W$21:$W$25</c:f>
              <c:strCache>
                <c:ptCount val="5"/>
                <c:pt idx="0">
                  <c:v> Canada </c:v>
                </c:pt>
                <c:pt idx="1">
                  <c:v> France </c:v>
                </c:pt>
                <c:pt idx="2">
                  <c:v> Germany </c:v>
                </c:pt>
                <c:pt idx="3">
                  <c:v> Mexico </c:v>
                </c:pt>
                <c:pt idx="4">
                  <c:v> United States of America </c:v>
                </c:pt>
              </c:strCache>
            </c:strRef>
          </c:cat>
          <c:val>
            <c:numRef>
              <c:f>'Cleaned Data'!$Y$21:$Y$25</c:f>
              <c:numCache>
                <c:formatCode>_-[$$-409]* #,##0_ ;_-[$$-409]* \-#,##0\ ;_-[$$-409]* "-"??_ ;_-@_ </c:formatCode>
                <c:ptCount val="5"/>
                <c:pt idx="0">
                  <c:v>21440186</c:v>
                </c:pt>
                <c:pt idx="1">
                  <c:v>20551371.5</c:v>
                </c:pt>
                <c:pt idx="2">
                  <c:v>19820317</c:v>
                </c:pt>
                <c:pt idx="3">
                  <c:v>18041829</c:v>
                </c:pt>
                <c:pt idx="4">
                  <c:v>22056069.5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D-4F3C-8218-1299639CAB1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1A-4080-B58A-0C38CC7BF6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1A-4080-B58A-0C38CC7BF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1A-4080-B58A-0C38CC7BF6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1A-4080-B58A-0C38CC7BF6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1A-4080-B58A-0C38CC7BF6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1A-4080-B58A-0C38CC7BF6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Data'!$Y$30:$Y$35</c:f>
              <c:numCache>
                <c:formatCode>_-[$$-409]* #,##0_ ;_-[$$-409]* \-#,##0\ ;_-[$$-409]* "-"??_ ;_-@_ </c:formatCode>
                <c:ptCount val="6"/>
                <c:pt idx="0">
                  <c:v>17747116.059999995</c:v>
                </c:pt>
                <c:pt idx="1">
                  <c:v>13815307.884999998</c:v>
                </c:pt>
                <c:pt idx="2">
                  <c:v>15390801.880000003</c:v>
                </c:pt>
                <c:pt idx="3">
                  <c:v>33092903.949999996</c:v>
                </c:pt>
                <c:pt idx="4">
                  <c:v>18250059.465000004</c:v>
                </c:pt>
                <c:pt idx="5">
                  <c:v>20479251.02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1A-4080-B58A-0C38CC7BF6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'Cleaned Data'!$AA$29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Data'!$AA$30:$AA$35</c:f>
              <c:numCache>
                <c:formatCode>_-[$$-409]* #,##0.00_ ;_-[$$-409]* \-#,##0.00\ ;_-[$$-409]* "-"??_ ;_-@_ 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18250059.465000004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5-4958-A4BC-9346BEF6D8E5}"/>
            </c:ext>
          </c:extLst>
        </c:ser>
        <c:ser>
          <c:idx val="1"/>
          <c:order val="1"/>
          <c:tx>
            <c:strRef>
              <c:f>'Cleaned Data'!$AB$29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Data'!$AB$30:$AB$35</c:f>
              <c:numCache>
                <c:formatCode>_-[$$-409]* #,##0_ ;_-[$$-409]* \-#,##0\ ;_-[$$-409]* "-"??_ ;_-@_ </c:formatCode>
                <c:ptCount val="6"/>
                <c:pt idx="0">
                  <c:v>17747116.059999995</c:v>
                </c:pt>
                <c:pt idx="1">
                  <c:v>13815307.884999998</c:v>
                </c:pt>
                <c:pt idx="2">
                  <c:v>15390801.880000003</c:v>
                </c:pt>
                <c:pt idx="3">
                  <c:v>33092903.949999996</c:v>
                </c:pt>
                <c:pt idx="4">
                  <c:v>#N/A</c:v>
                </c:pt>
                <c:pt idx="5">
                  <c:v>20479251.02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5-4958-A4BC-9346BEF6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396992"/>
        <c:axId val="220398432"/>
      </c:barChart>
      <c:catAx>
        <c:axId val="2203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20398432"/>
        <c:crosses val="autoZero"/>
        <c:auto val="1"/>
        <c:lblAlgn val="ctr"/>
        <c:lblOffset val="100"/>
        <c:noMultiLvlLbl val="0"/>
      </c:catAx>
      <c:valAx>
        <c:axId val="2203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203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'Cleaned Data'!$AA$11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Data'!$AA$12:$AA$16</c:f>
              <c:numCache>
                <c:formatCode>_-[$$-409]* #,##0.00_ ;_-[$$-409]* \-#,##0.00\ ;_-[$$-409]* "-"??_ ;_-@_ 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2381883.0749999993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4-4813-B020-22C3A655EB8F}"/>
            </c:ext>
          </c:extLst>
        </c:ser>
        <c:ser>
          <c:idx val="1"/>
          <c:order val="1"/>
          <c:tx>
            <c:strRef>
              <c:f>'Cleaned Data'!$AB$11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Data'!$AB$12:$AB$16</c:f>
              <c:numCache>
                <c:formatCode>_-[$$-409]* #,##0_ ;_-[$$-409]* \-#,##0\ ;_-[$$-409]* "-"??_ ;_-@_ </c:formatCode>
                <c:ptCount val="5"/>
                <c:pt idx="0">
                  <c:v>1800593.6399999997</c:v>
                </c:pt>
                <c:pt idx="1">
                  <c:v>19611694.375</c:v>
                </c:pt>
                <c:pt idx="2">
                  <c:v>52498420.670000032</c:v>
                </c:pt>
                <c:pt idx="3">
                  <c:v>#N/A</c:v>
                </c:pt>
                <c:pt idx="4">
                  <c:v>42515518.5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4-4813-B020-22C3A655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4250671"/>
        <c:axId val="2074243951"/>
      </c:barChart>
      <c:catAx>
        <c:axId val="207425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3951"/>
        <c:crosses val="autoZero"/>
        <c:auto val="1"/>
        <c:lblAlgn val="ctr"/>
        <c:lblOffset val="100"/>
        <c:noMultiLvlLbl val="0"/>
      </c:catAx>
      <c:valAx>
        <c:axId val="207424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5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Data'!$AC$11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Data'!$AC$12:$AC$16</c:f>
              <c:numCache>
                <c:formatCode>_-[$$-409]* #,##0_ ;_-[$$-409]* \-#,##0\ ;_-[$$-409]* "-"??_ ;_-@_ 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660103.07500000019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0-4DA3-9FDB-308A76F33635}"/>
            </c:ext>
          </c:extLst>
        </c:ser>
        <c:ser>
          <c:idx val="1"/>
          <c:order val="1"/>
          <c:tx>
            <c:strRef>
              <c:f>'Cleaned Data'!$AD$11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Data'!$AD$12:$AD$16</c:f>
              <c:numCache>
                <c:formatCode>_-[$$-409]* #,##0_ ;_-[$$-409]* \-#,##0\ ;_-[$$-409]* "-"??_ ;_-@_ </c:formatCode>
                <c:ptCount val="5"/>
                <c:pt idx="0">
                  <c:v>1302898.1400000001</c:v>
                </c:pt>
                <c:pt idx="1">
                  <c:v>-614545.625</c:v>
                </c:pt>
                <c:pt idx="2">
                  <c:v>11385253.169999996</c:v>
                </c:pt>
                <c:pt idx="3">
                  <c:v>#N/A</c:v>
                </c:pt>
                <c:pt idx="4">
                  <c:v>4146088.5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0-4DA3-9FDB-308A76F3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244431"/>
        <c:axId val="2074246351"/>
      </c:barChart>
      <c:catAx>
        <c:axId val="207424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6351"/>
        <c:crosses val="autoZero"/>
        <c:auto val="1"/>
        <c:lblAlgn val="ctr"/>
        <c:lblOffset val="100"/>
        <c:noMultiLvlLbl val="0"/>
      </c:catAx>
      <c:valAx>
        <c:axId val="20742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Product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Amarilla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Data'!$AE$30:$AP$30</c:f>
              <c:numCache>
                <c:formatCode>_-[$$-409]* #,##0.00_ ;_-[$$-409]* \-#,##0.00\ ;_-[$$-409]* "-"??_ ;_-@_ </c:formatCode>
                <c:ptCount val="12"/>
                <c:pt idx="0">
                  <c:v>-35162.550000000003</c:v>
                </c:pt>
                <c:pt idx="1">
                  <c:v>623275</c:v>
                </c:pt>
                <c:pt idx="2">
                  <c:v>139179</c:v>
                </c:pt>
                <c:pt idx="3">
                  <c:v>66134.399999999994</c:v>
                </c:pt>
                <c:pt idx="4">
                  <c:v>-32255.5</c:v>
                </c:pt>
                <c:pt idx="5">
                  <c:v>126849.03</c:v>
                </c:pt>
                <c:pt idx="6">
                  <c:v>26787.539999999997</c:v>
                </c:pt>
                <c:pt idx="7">
                  <c:v>106916.4</c:v>
                </c:pt>
                <c:pt idx="8">
                  <c:v>635721.23</c:v>
                </c:pt>
                <c:pt idx="9">
                  <c:v>682620.89</c:v>
                </c:pt>
                <c:pt idx="10">
                  <c:v>75846.75</c:v>
                </c:pt>
                <c:pt idx="11">
                  <c:v>398191.87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51A-A483-12A78D196C4D}"/>
            </c:ext>
          </c:extLst>
        </c:ser>
        <c:ser>
          <c:idx val="1"/>
          <c:order val="1"/>
          <c:tx>
            <c:v>Carretera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Data'!$AE$31:$AP$31</c:f>
              <c:numCache>
                <c:formatCode>_-[$$-409]* #,##0.00_ ;_-[$$-409]* \-#,##0.00\ ;_-[$$-409]* "-"??_ ;_-@_ </c:formatCode>
                <c:ptCount val="12"/>
                <c:pt idx="0">
                  <c:v>58392.399999999994</c:v>
                </c:pt>
                <c:pt idx="1">
                  <c:v>62347.92</c:v>
                </c:pt>
                <c:pt idx="2">
                  <c:v>381527</c:v>
                </c:pt>
                <c:pt idx="3">
                  <c:v>24140.175000000003</c:v>
                </c:pt>
                <c:pt idx="4">
                  <c:v>39864.6</c:v>
                </c:pt>
                <c:pt idx="5">
                  <c:v>190785.75</c:v>
                </c:pt>
                <c:pt idx="6">
                  <c:v>60198</c:v>
                </c:pt>
                <c:pt idx="7">
                  <c:v>-46515.31</c:v>
                </c:pt>
                <c:pt idx="8">
                  <c:v>53872.32</c:v>
                </c:pt>
                <c:pt idx="9">
                  <c:v>315991.71999999997</c:v>
                </c:pt>
                <c:pt idx="10">
                  <c:v>49675.270000000004</c:v>
                </c:pt>
                <c:pt idx="11">
                  <c:v>636525.04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4-451A-A483-12A78D196C4D}"/>
            </c:ext>
          </c:extLst>
        </c:ser>
        <c:ser>
          <c:idx val="2"/>
          <c:order val="2"/>
          <c:tx>
            <c:v>Montana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Data'!$AE$32:$AP$32</c:f>
              <c:numCache>
                <c:formatCode>_-[$$-409]* #,##0.00_ ;_-[$$-409]* \-#,##0.00\ ;_-[$$-409]* "-"??_ ;_-@_ </c:formatCode>
                <c:ptCount val="12"/>
                <c:pt idx="0">
                  <c:v>293968.40000000002</c:v>
                </c:pt>
                <c:pt idx="1">
                  <c:v>7220.82</c:v>
                </c:pt>
                <c:pt idx="2">
                  <c:v>35667.9</c:v>
                </c:pt>
                <c:pt idx="3">
                  <c:v>337205.5</c:v>
                </c:pt>
                <c:pt idx="4">
                  <c:v>353733.16000000003</c:v>
                </c:pt>
                <c:pt idx="5">
                  <c:v>101640.32000000001</c:v>
                </c:pt>
                <c:pt idx="6">
                  <c:v>44378.649999999994</c:v>
                </c:pt>
                <c:pt idx="7">
                  <c:v>162685.9</c:v>
                </c:pt>
                <c:pt idx="8">
                  <c:v>364726.62</c:v>
                </c:pt>
                <c:pt idx="9">
                  <c:v>266049.36</c:v>
                </c:pt>
                <c:pt idx="10">
                  <c:v>55395.429999999993</c:v>
                </c:pt>
                <c:pt idx="11">
                  <c:v>78177.820000000007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4-451A-A483-12A78D196C4D}"/>
            </c:ext>
          </c:extLst>
        </c:ser>
        <c:ser>
          <c:idx val="3"/>
          <c:order val="3"/>
          <c:tx>
            <c:v>Paseo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Data'!$AE$33:$AP$33</c:f>
              <c:numCache>
                <c:formatCode>_-[$$-409]* #,##0.00_ ;_-[$$-409]* \-#,##0.00\ ;_-[$$-409]* "-"??_ ;_-@_ </c:formatCode>
                <c:ptCount val="12"/>
                <c:pt idx="0">
                  <c:v>391609.33499999996</c:v>
                </c:pt>
                <c:pt idx="1">
                  <c:v>91362.4</c:v>
                </c:pt>
                <c:pt idx="2">
                  <c:v>47876.049999999996</c:v>
                </c:pt>
                <c:pt idx="3">
                  <c:v>160125.29499999998</c:v>
                </c:pt>
                <c:pt idx="4">
                  <c:v>403172.83</c:v>
                </c:pt>
                <c:pt idx="5">
                  <c:v>622671.81000000006</c:v>
                </c:pt>
                <c:pt idx="6">
                  <c:v>433175.49</c:v>
                </c:pt>
                <c:pt idx="7">
                  <c:v>64795.979999999996</c:v>
                </c:pt>
                <c:pt idx="8">
                  <c:v>222557.12</c:v>
                </c:pt>
                <c:pt idx="9">
                  <c:v>323605.99000000005</c:v>
                </c:pt>
                <c:pt idx="10">
                  <c:v>1106605.22</c:v>
                </c:pt>
                <c:pt idx="11">
                  <c:v>929880.43000000017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4-451A-A483-12A78D196C4D}"/>
            </c:ext>
          </c:extLst>
        </c:ser>
        <c:ser>
          <c:idx val="4"/>
          <c:order val="4"/>
          <c:tx>
            <c:v>Velo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Data'!$AE$34:$AP$34</c:f>
              <c:numCache>
                <c:formatCode>_-[$$-409]* #,##0.00_ ;_-[$$-409]* \-#,##0.00\ ;_-[$$-409]* "-"??_ ;_-@_ </c:formatCode>
                <c:ptCount val="12"/>
                <c:pt idx="0">
                  <c:v>33366.275000000001</c:v>
                </c:pt>
                <c:pt idx="1">
                  <c:v>-20943.75</c:v>
                </c:pt>
                <c:pt idx="2">
                  <c:v>55917.36</c:v>
                </c:pt>
                <c:pt idx="3">
                  <c:v>89802.3</c:v>
                </c:pt>
                <c:pt idx="4">
                  <c:v>23387.31</c:v>
                </c:pt>
                <c:pt idx="5">
                  <c:v>385862.35000000009</c:v>
                </c:pt>
                <c:pt idx="6">
                  <c:v>333606</c:v>
                </c:pt>
                <c:pt idx="7">
                  <c:v>71311.450000000012</c:v>
                </c:pt>
                <c:pt idx="8">
                  <c:v>11556.899999999998</c:v>
                </c:pt>
                <c:pt idx="9">
                  <c:v>1079709.31</c:v>
                </c:pt>
                <c:pt idx="10">
                  <c:v>85740.28</c:v>
                </c:pt>
                <c:pt idx="11">
                  <c:v>156676.68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4-451A-A483-12A78D196C4D}"/>
            </c:ext>
          </c:extLst>
        </c:ser>
        <c:ser>
          <c:idx val="5"/>
          <c:order val="5"/>
          <c:tx>
            <c:v>VTT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Data'!$AE$35:$AP$35</c:f>
              <c:numCache>
                <c:formatCode>_-[$$-409]* #,##0.00_ ;_-[$$-409]* \-#,##0.00\ ;_-[$$-409]* "-"??_ ;_-@_ </c:formatCode>
                <c:ptCount val="12"/>
                <c:pt idx="0">
                  <c:v>71854.820000000007</c:v>
                </c:pt>
                <c:pt idx="1">
                  <c:v>385285</c:v>
                </c:pt>
                <c:pt idx="2">
                  <c:v>9699.5600000000013</c:v>
                </c:pt>
                <c:pt idx="3">
                  <c:v>252576.90000000002</c:v>
                </c:pt>
                <c:pt idx="4">
                  <c:v>40737.660000000003</c:v>
                </c:pt>
                <c:pt idx="5">
                  <c:v>21149.559999999998</c:v>
                </c:pt>
                <c:pt idx="6">
                  <c:v>25719.999999999996</c:v>
                </c:pt>
                <c:pt idx="7">
                  <c:v>431872</c:v>
                </c:pt>
                <c:pt idx="8">
                  <c:v>498301.08</c:v>
                </c:pt>
                <c:pt idx="9">
                  <c:v>771803.75</c:v>
                </c:pt>
                <c:pt idx="10">
                  <c:v>-3160.4499999999971</c:v>
                </c:pt>
                <c:pt idx="11">
                  <c:v>517878.14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D4-451A-A483-12A78D19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35823"/>
        <c:axId val="500837263"/>
      </c:barChart>
      <c:catAx>
        <c:axId val="5008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837263"/>
        <c:crosses val="autoZero"/>
        <c:auto val="1"/>
        <c:lblAlgn val="ctr"/>
        <c:lblOffset val="100"/>
        <c:noMultiLvlLbl val="0"/>
      </c:catAx>
      <c:valAx>
        <c:axId val="50083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#,##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83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strDim type="colorStr">
        <cx:f>_xlchart.v5.3</cx:f>
      </cx:str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Revenue</a:t>
          </a:r>
        </a:p>
      </cx:txPr>
    </cx:title>
    <cx:plotArea>
      <cx:plotAreaRegion>
        <cx:series layoutId="regionMap" uniqueId="{09A321B7-0964-4139-B1C1-E2E7FF6C19FC}">
          <cx:tx>
            <cx:txData>
              <cx:f>_xlchart.v5.2</cx:f>
              <cx:v> #N/A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7HpZb91Gtu5fMfx86dTEGhqdBm6Re5C2JEseYscvhCzLLI7FGjj++rMUx2lbTtsdoC/64R4JkLDJ
TVbVmtf3rb/fLX+7a+9v/ZOla/vwt7vl56cmxuFvP/0U7sx9dxueddWdt8F+jM/ubPeT/fixurv/
6YO/nau+/IkgzH66M7c+3i9P//F3eFt5by/s3W2sbH8z3vv1xX0Y2xi+c+9Pbz25s2MfHx4v4U0/
P31yuPfdbb8+efrkvo9VXF+tw/3PT7/61tMnPz1+1zfrPmlha3H8AM+m+BlSWEnBkfrtRzx90tq+
/P02Rs+oRBIJKdFvP/jz0le3HTz++4Y+X/yz/fy2m9sPH/x9CE9+///Fg19t/ovrVbDZp9Nn9mGj
+e63k/30tXT/8fdHF+Csj658oYDHgvnRrW/kn932tx9ufyj+/4c72Pvb/u7+hzv4WkrfMwDGn3HC
JFLka82TZyyVVHApPtmFUp+V/Enznzby+dq/r/jPzz3S++fLj9W+f/HfV/vnvf2nfO4HImfqf0X+
5PJ+qe7sf9DOCX2mKE0VFelXES7BiDxLkeIPv5/N+ZOJf9rD52v/vol/fu6RiX++/NjEL9/+9038
dV/F+w9PXsbbeB++d+K/ll2oAtHSVKAURPtFWkmUeoawpAyj9I+088m9Pon+397Pn2eXR48/UsSj
u4/18frlf18fT77a4xP78cn/7e59dffj3PPvR/7PymFUfMrt9E91xKlin3TEPhvG/+rooRr77M//
qbTwOUKBX3ySt/xaH/8bqEDo/0bB+ddC1P9nBfC/Lk3/KBLz23i7+629+KI+/v7dz4X1o0e/16V8
8pqzDz8/JRwCyx9Ny8Mrfn/uU5h5V3Xvb9/P95+Dzx+P3N+G+PNTSp8hDplEKIoUkgRBFJvvH+6Q
9BmhgiGVKswFlLiQ+Hvro/n5aYLTZ9DwcKUIU4SLVICvBTv+do9A6UsgM8kUpXAbEfpHU3dt27W0
/R/C+P3zk37srm3Vx/DzU6iZnz4ZPn3vYaspFwIrAU2WkIojIjEsNdzdvoDOEb6O/4+TvVzVNCON
LU/H42rHIvYvy6GfQnG5bFudHIyvanxZF4HvHab2xBX2r5beKh0KV2so0/G+crXNuqKa7ZlakD9V
w5jmfRyWMasQfrEK+SZV6UkEshzCUM0HJ1OtRDF2WkpXZ13it1Nvyuk4D5suR5XesZ7ZXAzhlbCz
3I/j8gtCs8h8gUxyI+vSBj0Kt0x6YGt/R9HYnq0M4aPn45Axs/VnNWz/OMBXXg5MluNuplaeiE34
gRQM676wJOvL1Gpeolm3CJvcsuEtw/H9mJoT5d0NqBTpaZRet7IptB2H7ihZMZ1g0euxxnu19jfC
yytH6zqjlRlPYi1rka9r07vDZkhRfaQLWnvdlaZsdLAFPjC7oDOLthDPPWr4RTXi9NZNc9D1Im22
IPaydzg5m9dmPsS0JFk5S7Xru77dmxYdK1HjTo/pKPYer/3ezyLkM50mnZCq2i/bdNfJON8MZB2e
u7UcNepqdcXZzHPZbOMOyd7oJhSvxz6uGR+GetDRplwn1hRZa8L1puJwFhO6nGFkwnPsqqCXMNlT
kqQ8G5fGZZjG8qxO4pi7vsSvJln0Vg9TH+/8jLf9XAX8dusmdlq5oe9ar5JDV/vuaEB+ZzKOHSiw
imjHK0KNHmI/5JEVXKuCkRyJ9GKM86BN022Lngu/b7CpnEbzvB4HhQajYz0wnzUKxSwdpu3VXHU+
k9GG87UW6U0nTXIUg6/yhY7pbjBDc5JrQBrFlB3KdgQZcrKELA2tuLNysW9l3XXHRq5dtg0LOWML
rV/Vk1j23WadbvhU67Jr7LkpiT+pguMzqjqrHZz6SlZS6qpmZaHnIaput+Am2Y8Gs4vZouTEa4VD
3pVh5rpdU3wofGtv13meDmuaoIMbN2812WZ+pE6iKaN1FHpWnmWtKsoL6uN2Roybwa5lc7JhTZU2
1aYLNhlNk4nemSl5j1d1EP1aFLoOc/KLanGf26iWQzFadQvhw71OmGEvwXA2sBTR5CFtlhuGbbpf
gkXaiBjuyo0l56gupxe+2ZIs9dWbvmPikPbpqC2SIUNmafW8TeZidnjJQtHR/ZBseKcU9fu0RMlu
SS2OGqFgOt1QIz662bmDUj07iXq9Kbuy1KTvq5s+XQ7Tkjz3o1EH39ljSNLuavH8fIidv1AMHePs
+pdiI8MBzOBKpPxlrfpbS3zQlfPHmcc69/3wILDp3UpUcrnZ8gWb2PstLVM91swfjFtbmynavMSJ
ElbTCl9Jj9+KhfFflML1nvZoPBLPjpPobpuCoD3pLb5a2pZmdbLdUZ9M7+epfd4U6pW19jCsuMsl
Z7ksyudm2153KhyK0Nx043o7k/LtOonXRefz0CfdXsY+1cL6XeBhxwU6pNx/ZCwtTxalb3E73QlS
lLp3c7Fb2vJ9QdxziTbzrkoF13Zrhd7IYu4LPrxQRlwF27lTuyRvbIX3W0A261uTB16duqU64yZ5
m0yzuCYsWXdV5d5Mpcx4xfRAg8nsYK6NcOd0EMm+79F5MvbDnhF8wWV6mMIUdKTDPqnKeudWCuFC
iMyFgb3kkYRDW68QGgXeqleLS9OPA3PtPhHlS8oKq2e+nmQL8jNz0euhV1dlZIle+6XPxJZuehVz
umN44bqnatlto9zJ7gOjzbCnrvIZxIxLuY5WF4lqz1duyXnHyJUqjdBDIgs9DWo7+ja9EMmy6bi1
d7Va7qstOaQJWTVn5lLV7ryq614vLBm0SM1dGevzzZWv5NQfOfJUG7bsKllcUut8bmbIKdGL+6Lg
Ubc9vzHz/Kpr1WkBz9BiIuTtmIA/jVX9vJtEOC4Gk0wYcjMTukNqvm4xVx+b0mCdNpHvTVSNtj65
qivInjVvykzAC/ab65aMU3sQlUK63CLeRbYNmqXVpN3Uo5xs4lQv05R5s71GnRi0r4cRsm3fQdKK
4aVxfsxWur0bA552RS3be9mG9oVKQGnUw7MZsf2iQx3jAZPO3UmvFl35hemibfyHLUxbbuGkB0US
d7AikSIvp9nUp1m4qG5GwcHAty2izLCo5j0Rqriy67YYXUxVijPXzu37MU7Vy8HB39yjvh0zacZp
Po6rrfdO8JvRFHaXjGrQZTRpNiqXarOh/py0ochUcNOum+qsYqS56GIlNNuKJG8UqzKeun4Pyk6v
aukOJAGHS3q3ZZi4Zs9XL3Y4LsutQx2v8jpStEPerxCjgxt6zdeBLOchKpHkUxWm5VXHIQ2eV7Zs
3I50PBa15suYDNdLXRE9NduuG9yQzTPu9nVPx11VVMdyanQ12tt0NDvny5wom0NmycTQ/IpcqLSZ
UJmtDXuz1GM8A8Fco5Bmwo25smjMTOp2c9XsirG8KliTq7b2ELchA2TDMqGMVfiE2vX9MK0XPFUx
LxZ0M9SrzczArzGu5swiyKyxKOdsmxyc0VXaFk33UaIVZ8JWjea4X3JQIWogJqslH9d5yV3b3tZ8
ZXosuMyYbTUUQ7t68ZUee/LK9w++yWkCUcW2+3RO3q92qZ9zG/yhU/SttR1EzqDKjKR9mSV07vRq
+evKrZemLeJROWq1FWWZtYlXukDdsCtasFLWlErPzbrlRbpOZ42s6LGr0CQylBZr3rByvmyS0pyw
nJtjq3xzmNYV7ob+VypVsWVi5gnSha2q3TDH4sIyWVwx37a5TJP6l9l122maVHw5ifSdMM7tXS+T
i3WKH13X7J2DrSAwyaSbpzMow/i7OmCxUzWLQW9+Dgdr1B57ewhiAzOSOePLm2Yt3L6dm3LnS2ey
ao0nlfC3KevCDpVr/arrwOG9RQWYgJU65QySYOqq96MrqvO1c2uTcRGGzDV+unW1z6MgHIqb2Owg
sQ39uuOG9K3UU0UGpVMBSk3i1oEArB35sSlBH7s6SZJuR+alaSAdlGvibrCDarrTtO0g2zA2bP5k
40J5Tle8+ElXq2vXrIlr5TZNG7vI/byYbt2TcnxbrtU67hKTUJ93RibdpUz6ZtITorg8E9WKblCN
E5R1jAe/79BWtddJuVL8LlC0nDmALkOb+04I+XpBScMyGrvGXOEBoYpDgF3F/dCX84IzamgxnKtW
zPHgmjB/sLEUU5J329auV90sg33LQbkfFlzSrdRL5ZOuBS+qnVYQbcx5QlKpcgpSia8SgfipR8i4
90OU45wvSUrxcas2U2fOJlv1eoCy9nzg45I1CUQyvVBnqmNR05BtKLDzNkKXEqDZwKfgpyLd9WuY
i3c8FPxUIbnIUrfzNPmrmXVNOPnGmFehGkLOoA/dBTb342ldp2o5H6sW69VT6Y/EJKk9KzvVwVlH
VkHCt31i9AZL3EqxNm7KunV0peaON/MF3oY6QHXcFeQq5esEPQlJ/HRGUdG9Uk2avld1VyLIe1gO
+bDxetzR1TVGt9sa+lGPbIvwMrZt5Lqe6tKcTVMN9jUvg4SsZfrwrl8TnuaWyyrJ6mXA7LiO1UDe
zmVIxHnvOYdI1JNqzClWrAl6DrUfjuXil+RFY/w2Z93iZHjRV9ypN1gECNVUrBXao1Yl8QDehWKl
+TiPbeYqG1tdQ1KLeiBlleT95F1y6K3te0j+seSXAncVPV8wMe2uxFVsc5I0HOpfiBn+A53iDHnH
JLOAlLSkFw0tNsh4hSp/YbHHt1FC4NW2L/xrWbVrl0NS6OZj4YsXKGLE820V1XI5p1s4Vovd8AdJ
JxkOaFnRVGYRY2hWtFvH9bRNtb1KIqS/AzgXn89tLIRGi0zqAzNeTr8kIaIhr+tl6a+RmwdIs90K
jTGtKygG4hBExpIw6zXgdDdOxVvbSf6iQk13VrVdmsWHbOND1UEfO1WZn5Ym532tdnW9LsdAHxo7
QsYzuVF0LRxqrgnyU9bOCvTqh6ITOiLiflVzga/VwtivhTGvoWMC+8QjcjoxfWEyAm6XjVh1b+eJ
189xNY0mQzFpobjyccol5kXUZl3QrWo5W3MgUKkOg4jq6KAKfwO9Xkxy7xYRzodWCpSbbR1Pbum5
Lklwe1UskWTc4cJmTeGjOp+U7Nt84FPzii/lbWwIv6ys8ntXYJWNkl1tZBp3LSigL8dLUotZ16a+
CSXLjKyH+rwT49JCF4vb576sP66uDrkobaP262DKbKYc75xji54mUlstqRxvE8bG7Es0/CsA5M4O
q69K8zux/cfHf1x+Zst/42L/ef2BGv/np+fDff8y+vv7eHk7PP7mA071x1cBb/kdt3pAh7768A1Q
9S+gqE8M/L+4+e/hVJgDcvOvcapLu9127ys3foVU/fbQJ6SKoWcADhEKcBWhgiIGQNEnpIqiZwQT
qFs5E/BPKLjzB1KFnjEBBgQ9HU8JZfRLpIo/k1ximD9QlEkMbcxfQaoADvsCp4LXUAFEDZC+nChG
Ya2vcSok6jQp02bWC8KJLhObXnSjrG8cD7LXX4jmT1AxoH++WQtDWk6hsQRkDj9gZl9gYs0k1BTa
YdZSTcWUFRAdsC4Xau4AvZlOVDbl8IMlAVR8vKSkKYZZB0YBJ3yQ45dLpo3s6pq4WUNoivlE12TX
e1Od/eWDAW6oSEoJEZRg9PUqraDMQUE2a1Oq3pyJFPOMA9Q47qEmAUBuTvu+/+Ryn5icPxHmnyhO
KgQ4J8CWTIA5fL2madtBpBECQjGuSpds7R4Apq2edBRjefjrB1QwD0I4ViDEByP+Uox1QR0mjZz1
FPrhivYq/cDs7I4umQbI3l6pH+jtQS//hE8lBvpQcS6ISsFMwH9gDuHLBcEg0WSh2NLQN51QWN8v
phhO45j+EupUXXQ9PxkXdt8/5WNjeVgU4jKsyGBN4DC/XtTEYrF8qRe91HgFaI8D/NLa9gfG8u0q
D1M1gkENS8Dx5aOjTW7okg21i3Z4mK4qMVSXLoj33z/KY+ugqeRCck4JjPEQGPX4+ijL2stt8MOq
hxT71wpahmtILvYs4LE7/uWlBEnBoWGYJP32PIGVkJLmdNV12aAtazs7p7qi6/yWzmbcfqCjB0v7
2jCk5BCvEEkFe5hg+fpgc2VdZ0O/6aSWxbFWa/HGDNP4xru6vOzwagbN6wX9wNkeRy4Qp+QKBgkk
AaEy9nD/i8hVRu7cIM2mAYeIN1WxLadaqv6CDgNAKmuP0h/Y/58YiQSeIgX1YQQh/uH+Fwsu0JdL
1NlNV4WTO1XR4gjF7/IDt/7zVVIFbK9k5Bu3rlKWLFUHxAAlAwHYF5f5omjx14WnEKYYslgKlA0h
X5+laDcBuETY9OwJ4CFNmlwVrhLnpBLuoxl7d/19g/w2dkiFiYL48XAwLB/JbvWBQ0cI3VpKtyNI
edJyU07bOL4dOvy8lj7m0ePz76/6Jx4HvBIMmwCJhCARPPI4zhDpfA+QmYyr2PkxtXsruDoWyTa+
/v5S36jtIUaRlHNgsIAoeZht+dI4HB+SsaWAPwhJw+W8lfWh76EX+4urSKDBOKYSqCx4kXokxi1x
qGa4A4ASmtxOJ12y5NBv45d/dRmIUtAOg5VDhlbq0WFqJyslY0P1ygdgjGYlIUOT8FcPA0wcwGhQ
cEGCBgT4kQMrIqNoGBi5cnWSkwkK/mB7kX//LN/YAHgsEIzAIEIkpCC9rxUD0BOZpOxAMUwm54Dw
b9dSsCWreaj331/qGxv4bSnFpISCihAMI5pf2gBaymqd655pnxoKsG83Ina2DpUgu+8v9BBQvwq4
KhVQsKQPsVZQKEW/XshPcrQRUFM9DrzAENPXKI4VADdJRsQ6b1kkawNclxNt1AlbmlHLuZbLXz4v
h+ID7D6FiQjIzo9EC/5K67ISApi8aSnP1wKoqgOh3WB/cN5vdcgJcLcQPaBQfRiF/Pq8SQFwgU+V
0O1i+71RDlC8cRuPJR3Iq++L9lsdcliApUA2Y6hyHmYxv9Qh33DqfLdIDYjx8FwkrD/aRpofhN8/
WYUpBk2GgFUg1j8c+ItUsvYln2m7Sl3LvtzZhgbdj7P5gdgUfiw4aICB8Ia5IqhsobKRjywyBUZg
m8RcZoChxGXXQv4CcG827oOQsfC/JgFIvEYDBC7GPFZDwYV2vmDloQyN6V9yH0S3J4tzED4Bp7Pa
kyXBOSm6Bl1UQFd+EOlEAYCu18YDl9DaOmMFCwCeVgH5lyUNk9gXkI39bquh7+40LnHjz9FSbAXT
wVDXVudBTSIWesXTmgKtZU3D1BUE6XKVZ47UqrqpzcKm/RxkyWkO+cxNN+lSrJOu4TbbbX0/4hsh
qthoPNTjpAGyVipzdbqKw0prb05jHYZfUmPRgdqp6TIHpxueF0wl4lfj57W9RKETm2ZUiTSbJl6g
DK3AJx6bSuEeaOLUrmdLWLfmJilY5fY4JMtyAfX22nW6h7Y/1f1cD+ow9XO39JphUkBObVIrdnEh
VfrChqUwexOiBFRxSxN203RAOOYNKdxNjTesNKs2iInpEOYNeCgorvTYyCHdj2kg/VtSFiUCQCdt
6GvCkdlKQNZ91d62hnGzG2RPqd5KaoyGkb+xy2MvXTx6BiwfVLfWCu35XL5r6lmWGUBEpMm7BVev
kamS7UyqISE5W2tmMk+8ra7FavhraUi7Hu0m2/ls8oJ+BEJlQXlLh00Bogg0H2htWj1wf1Vnhmwp
RnNTjo2AQQlhOpxz27Q91KHw9huTTFUFuYvPQPF0abtlpuXLDFBb18arxiCuzvuBtNejGyl/tTIZ
1rMQWJ8WEMy6GehmP5VAPucrakug5OclmOS9rP3IaAaI0xKufM06f5orAFB3Q1JP/kPVrduZp6ss
MjoAeaR7IEgmzSBWW2AaK07ofoFJAv9yiG6s3q8+HSjNgCwELmmX0iHScGy4SkiZh8Ii0uu+c4D2
7krXqlnkxJVo+qCoRfGCSdeG+xEw8aHPVBPVVu4ZIMxXqINphPMwlGbZTZ5jd4RNhLsGhhTSQ6FE
dS075D4mQJpirWwVk1M5K7EAER36zl7DpASODFo+Sqe7rS5q0OroE5XAKMrGp/do7kh/gJmSNgJ5
4xqikybtgHi0dZxzVfs61R5twI36nifLmZ+qVmQbDBuUN0tLRaVxVJO6XKIZwsGUnf0gwammg4ng
w3ddoIZlMnH9KW4lWi/apUja/SyHSZ5R02C0W8F55rw16XQVZ1qWp2WUEag6WjX4UNnFJLlJnCM7
TE255JvxgIEVqpCrxkUzDbum5kztHG06eTB10Q0ZRFLIYMsIEzY6WdUGJQlwec+XZsa/AMuNpgPg
qo7tWEjA7IMwptlJtkz2GElFARuFgRmbsTC4IpP1BJMpRRDN/RYFTBTMpiUwkdFZho/pOPfzr2nD
XDgz0PGoY5X4jp6G0JXselTlzN/EWMNMztKqdDzjspXbIYZyKjXYvU/3qo/qjUtjdYkGlZQ70tb2
HuExlJdmeGCWt8j6atcUgx12c8lk+9J52ULrhCx+UNA43zKgeoSG0Qvzys51q7LeC1VnDbj/VbP0
swdIVFbrETBFWmc4MJLqmkPDf5wbg2EUKZip0wq88S2wZOFBZm13E0bfo6xZ2uSqAcT+JQR+QbKW
yqQ8UDJB1Oj7EIGt64bm1dC4AWeklIs/lEuRhv0mAdt8vsKYgNmZJPKwD5VPu6yiiZS7Ia2HKov9
4uWe4cH5DMg1X7wtoaqB1t06gy+oiom/wrOqzizEC3a0OIU5olWQqv81lqOpd/24qV95C4kzI1LO
/KNzq0FaYtxHmKcyQP0Uq5lJ7kbZJRfcocrnANe2/HybcUh1OaNRZZDE14fJl96NO0bGuO7RNOEt
N0UUUzYEmmCN1WqtLpGN27kBb8F7n9QoZHLsl3juphKIw4UPabeDMRpanzkE5IUu27Ymr2P03uSL
YKU6R5DKV73MHbS/gGNDMdTyVTmYrgDgZteQQbyHsObQJQfucD+WKXMZOMuA9kNVpE1mhGXi3VS3
k8qWpEPN+TqWJQwsGWwB7zAjgBLDusFJ5nK0NodZrKrO0smm2w7GZWDoosAApa3L3KCswNNc6W0Q
tM2SebYekDzC12zDAxSFg+L+3ia+8DtWre2cgUFxqPEVnY/LFHynp9UQp+3cpOU+Qg54V61+flnj
ikWYWuPgim3rk+dDUgisyVBPs26B3hhyUk+qPm8boHnyVSXVArGL+XovzORIPrmlYTlAjfVH0hHf
ZVFhmG4LY7e+l4MLU1YzOstd490IsZ2XMtEzwkHmasBh3BHUkvYIhOvIdEUm6FenIfTZSOYWpsXQ
pAqIyBN/AyMnpj+ruj4Zd8HgzgOdMhf8gTVebwD1W/uMhwG1UMQkg9xbXren2KYJDIrwwH4R29QT
3QUMjWkoW1TndBpX4AmbYt5gOs/GG5h6aQTsx6QPQw91Wmlg/btG132j1ky0W1fpMDfQccIgvn1L
IPWBy/cb7fXkvCCAOjr6wQjfQwKcKcBaYepDoyVkAqKbbnJJ5jdIBrmXdd9m1db0t6tntoQ5Fvsw
d6ZgwM22xMEwna9NhpN6bndAvYidKKcgrmjAm9wDtrBIKJBalwFIUhYKBugIIrvBiabew6Rc4a7L
Arny+WraQWWxlF2kMHYxTfPJ9fVGdwnE9yoTwMaby6ZpF6JbN9fLSwJjbmlmJUvrK1azbTo0LNbL
cUMMbKczQOqditio5jRALRFfAStEYGysrBiQxpyOJcwtJSYwIbVNgf7f9l1SSXZm3Qbk6QWha5XC
UB2UCpBfiRNlrjwkUq4nAShQ8z/snVtz3DbXpf/Ld/0xRQAkCN5M1fDQ3ZJaB8uWLfuGJdsSzyAB
AiDIXz+rnUyN47yTVG6nplJJJbasVjdx2HutZ+3kc8Ci+QvKFjoVel8WlXVAiKoiCkZ7anEhLkfH
ax6f2joAHjEPY2XyGs3hDBDAAmHgk3Q+j9AJPqsAvOC1HkRj8GKaQBWeku2dsK1Ki9amZMjSoGn7
g6643YpdIB1YQPjRcC29Zi5rVEfx8St8BCWeTHxtFrYsRxuZ4V0YTG7PuI73T1MT1xNqcGVVUWsd
PWo49dfx0rM2pzihznXFoi6vN81Nzmoe4IYCmKBL0ACpe7Y1Zc8belssN5pacgjBrSZZGo69OTgY
93WJr9tB50QmY6rm36H1w3mc/GaXfAuZemiiMKkgvuh5xgGIqzEDARXchToEbDUuwEPzbtogkTto
CnW5kLZ7BnyKEyQIqnHLLEORmLGldXM2ks6+aFzqa25VQLvM0dH0uR6q9ZPqRASmdaUrSCgy8w9L
tw9DKQmxbUYHcELZMIGOyFG4alduVGh32kYydPB+lfwAnokBnXJBbA4o+5IHHtYcvuQw+PqCnHbP
lLa6y0XsPANOO4BtknO14dVhzmTKevFI1i4Yi2jsBlXsYT12WdMo9zoYyuus3mZsww6enC5sZxP8
CkvMx8Vuzbep15BMd0HSsEDPtr6BF54/8bbjp6iqUEuFPUG3hF5gWvI66JfzBhxWFrEO/OW+MV5n
YwcRFBRtMgO4RDv0sgYmudll5ME41N3AAbvFzYPHSTc/pa1WPPdNsmAp2a1PCpVG5DAixxMcdMN7
fgj7fQRGJuPVZt0kqckdBTNW9Fu3v7Oyq02W4jIFGebq+rrpZPCkeJ2ET7Og1Zpp3bv7XUXswS82
ZOCVouCx7dImKHno+CFtrD2r0EU2M/GmQHn08/Q1kvX0AK/VeJTYPQCOhXKgSBHwpg2PX4IQxHVQ
VUca2c5fdaCpx3fQPNbXWkn5NswujosxWHB7tnFPdZESL198BHgwi4wGK33TklhA8Al37I86q7p2
qK7BEdrqukVPqm/qfqPVZyrQVr7bqnQj+AGjIfSHifS2f+ojt5oxW6QWROZ+3DZz38hgwJ4M5nBR
CtyYA6yxwDceslH7/WlNsLvKYZCxO9iZDaCITRw/10vnPkToBIHTogllBdklaBdlu83koE6EOGwB
cTd+R80Onm9HF4LN2mLNhZbDey5pZJpX0AALYMNJ7C9eLfZ7p0zj8inFpYNlGlyg30DZBQ1PDRgB
J4a8iTlM78OYCmHySo68Kge9oADeR8o+Ti0LPwITmWuctUM4HtNksKdOStaXavDhnYyAx+AxzLzJ
EhTq32tbTcBhRdM/z/HAmsIYINT9HLUs53RPn2N/wb9oz1ewYIyzeP5qf6BiwwiP7Etvt42UfbCq
rWw8Ku+s95Y/NbNO+2JyAdCeQCWmLSo2OneoQWdEN/C64w8Rp9YfPSpBOeCYvvB0AdSM7kb+4Ox4
0gdRSd0SHqHHqm9kiyMcbbxDrZIYW8Xok3vvSmhNqMcnE9VzrtVMaekWH5/idR8ANqDcXLKA+P3D
vgf2S83ThWVTH5JnscX8Vm74JuA0DG6KduXu49rqcMHeCFVcaiz+KIN6GuOqtTOdgONDQsugDs+m
ULqrh6MCNgC2bHDy25i6HQcfTFqf8bhbSW4NAAImJ+vLrUmTGRwA6KhstROs+7XR7Xn9wf92m0j0
Ee4nkGRUGvZRL2M74ZYW/k6SZUxLOqkgxR2v/ONuWtIfd+l6heY5CNojVD+Gt2pFMmMZAo5OQI46
SBHQnTNw00TdARJLUXWLgSdnN5L6GTtgqooWXLsB9jnSD8HER4kjFLVutnh+Kd1A4d20o/W+SHYA
Zaj4NtSfDa5QACgx9r5aE+CaOpKAk2JDxjDrRWqT3NlIf0umGrQ+YamDzJOQfjh6XNVzgXWJ03Dy
aU3KAHRQXQx1F/Z5D3Toi1pxymTLFqHK3sN9eAqU2O+rrvavelS7RGXaanO9zs59x7qsWcmQgG7f
9h9ZghClcXBdgaIhmTV7A3vaaTKchLZGHpGUxsWpiLDsgKY3DL+MY7T3oGs7wI46NPtXr1ocO3Zs
yMPwI6nRB7v+zCKuUTO5ViPkwPZ+C6rbYBOeju+bzUbYX8pu3XGdUZHYu3AWGy16tVNSTDsa1W/Q
DbrxS9hxR/Jak8Ucl3qGSpUhEdKaDz2qOIV7b6U8eB6isG3ew1NMoi6r5r3HPm3icFgeBzbEaR5z
D79F9Ws734qKr28A4IItBzXc45hGaOOgkx7tSpvw9tzvonqNlRvfUNvaz7NLG/rJVbMd3jqP4vuA
2A1bMwJ0mFxty9xN75umnsGRDsI0H7iBVw0RQHWfTG0eZb8JjR7CkCaLsTSYnFHrdoFEVxQ3RTXH
9ITP+csykrOS+l5O0Vsq575o5uS7HKj/3KViKUdRp0eerNfLpeIMZnIUozd5T1YafatFtDU3/z1j
K1W9TGXW6AtN7JY2eAi4ZEsZ0w6JGD5HkAw7AEmfoUrE6GQSKLBHuqzx/X+LyVdao/tDfy5rn9VT
Fzr4RJ29Ty0j79GYkRY7ukF1ugG2e5jTCcgv6qz+6e9l4b8IqYD9YIgQhGpIyOLwF1lYpi7GyuQB
+o8OlAQUytzPVVosYeD/pTaMvhC2CywkoAQ8hW32Z2049sybfV6rjARtf1uj5i4is/l/6XjjVeCI
hHC84YqAjflFu194HJmp6QKwdom+Rg8kz+Ba2D+8yg/L42enAi+TpujPUZvDZ6TkF2s4cWgF0ECD
YpnbKDh4bLkp66s2mspk6be71kTiTgZsBw3odHxXzzqsM4Fr763Ta9f9g7n6nx4jWDmo7hfXM0p+
+XFcjCwUiLgA8CW1+WqSNA9CpGSkCv7wLP7An/6AQX7Pn/2MR/1MS/2P/zfxq4uN+n+nr7JX2co/
RQTx5b9zV+w3dIXkkmEG18wjEcEW+Z27Cn9LsEKwVJL0Qs8AecUf+gO8IvQ3hoAgTS8JwjBOOLzq
PxKCHLnCGBePiPgFXYL1+m+wK/YjAPh/ViuIFuALCSgGMAVh+Fd7FaZZ5QBJItPUxL49uliLCIci
QBt5iGWfHKhood+4ZgfnmpEVTmDpcBi8rsEOWrZfF/8tGsm6Zc2K5qVgs55sDp8CJd8ihhY0UIC2
vlilSptc7YqiNhGiRz5vJB4eqBTkg/Exv2uQvmnKfq33IQe4qOiNRkSoQcVhe3nbr9GOZMM6zcDI
V3zL047KfMrjdYDlnMTDOt1M8QQZJrK6tlfJ0tLmoVNB3wLP7uB9oEWGXpQEjZjzJQmbTxSBPZsv
6cjF9bKuPs1mvaBEWo2Oa9TU7uDJrIfCE/zwWeWj7cbXC3TGifKuz0nXtm8qabtHC8eFl/gW0YL2
kNo4r4nvmoMCj/UhkgTZCBXp6qlqwB3DKfUp2rYBFWFGF728BxE3B/lWm23IonkJ0LTO0/qC3JOm
GRBMzUofhlJmCog1K9poIW+MRtqWMEVrVsQ72r5jE4w4YXwH7B4fAZrC+1G6LspJXIkZAbu4swfU
e+pr2tPEZxLa6pZp9FTQzWY7fzSKjdPRWxJC8opcHZXx7ibU3LQTeY1LMi6CyAX7Jaso0XcPW7WV
VC8LPV5alhbXYUSSQ+qr5AtqivW27ah9daGkw02s0Rvct2rqFkCyGiGSJIiH7SpVaD9O1o3WHNi+
whSSVRh2WYybFB2rbZKtIBbQ4FEKW71tVeDp0eMTfUanZOJ3rWvGL1McrwgOpq6TIptDlfgnuCP9
gGhMwtqjoaar871NTH/o26VCGBXFEJDqyI0PsU8qWTZT2n3eN4qWNOljNGy2cYCHksWwLxOa55eO
wplGCQhVISLEhRk1PG4ylAT7BXyba/hMop/GYmwdPwsXz0MRLg6N6kD7QWcVFAINz7+fIAEG9VBn
zCasuq9H2Hk5Sw5y80ZknCrxLURf9IQK3L63jk0AaIEjJtk09qgcBu/Fd5gn0adunSBvUp1ULSqt
rfkaEhvcqdrBwEtt7fsMcVFP89QR+ex2iCm96uAUDCoQ4W0we3YypK3e1npobiI31N+l2uijiQV9
MY5VyJlIWX01gWRv7TDrz9Q6dY2GJHpCekp+Dtm2qBODs0Cwa5p6O0wxXMtSp9Jfh3yByoRyLx5V
FiFYIQrjkgHrEvtxzX09tZ+TiW/BgVaeTAgt0WYuRA3SKJucsx5C4YhkVYKyc86rpcMfFYHYt6zm
yrocoRkgZSrt5mNSQ++LGRz0oovJ8NBqyRyysmxsipnw5uvUCPfMRGueVhwt7xubtmOhGiBAeCqb
feU/HrUharmrx5U+4Omio1uIuYKpp7/CPDJjQX2kvwYdorY5wtIrwdJgLs30GqCxEUsSvyJLYWTR
wD1EpHX26ZL1riVfDJvMDeJ0CoVkHy3QgERdJfiB6yRF4DXu23xNrP3QhgbcJA8WVp3hKDSQH9Tu
0oKAv9c5jixksqLAmO1eIBQyItmJY2EoLYk64NUQQdv2QcYROwbd1N8vIW9tlgzLpg5rs+ivoOag
eQUwWKMimLpeH/a6Hm9TG0T8vNT45jqaEURduSTdI5TAiRxiONPzkU9NYK+Y2nE6gmYirOw2RZHo
tsPUe9hP0qnCgNo4aJDdSEHVhD+NZJ6QKnId4epJIAwXFqAEm6ugbRsPyhCl/HFGnLY5Yv1r8gkO
Kdm+baDePjOlwxkWEk63UxpF00OKUI1GazaCz59MgOhQ3wz2vpn5fok4OyT/qjWAHyEDqlgWp868
1DWsynKH7izxmxVFxqaVTVjWaz8/IY0cfqmrrvpIB149YKljs1SUjG8rfN87XLntkO/eJeRMGxff
/SgM/n+J9F/ok/6uRnp4GV7szzXSj6//vUgiLPotoaGARHvB1shlYM/vRRJwvd/Qp6GiBvxzIZlQ
CP1RIwnMjkNrAqkoFahtL0DQHyUS/Q3lFscvA6ClAshk+m9KpAto81OBBFbrgjUn6BlAOSF7dPn9
n7gVSI/VCIRgO+PgMNiQyYJUKZxbAAQTUqob0jFsg7vExvKnz+ePYvrn4Q1/LtwvkBgKxyQCKyNi
vM1fXzhNe95t46rPktoO1UvHcxZQeVqo+HeM3R8vlcKpiznm7aAU/eU9DgpawCr1earSASEzqKSo
yNp/eEPRhQX/80eJxgsuEGxkCs4uvCBCP32Ubb3UNhyUPQucdFmoRXNYwnh4Sjburk0broe4Hwgt
jfaiNLRTPfzIqBnghqeoh5DGLVFiceSCqNLHYEcNkHMygdcDGEbvFbMhzGHYsN+BMRwURfw5wwCE
7QmMzfKpd2r97tom+JwEDJrPrlIAwr5zd04HcJtS32yP3UjpU2RXBXuWJDfQP7/GSxe+01Ku4PU8
hI8NJhLOFbgDX9KdoLf7+8f+Z07qx7NgQAPZpfXkqJh+abspJDNKVgAVPW6GQ7qiqqisH/+h4770
ur88Cobdg+WFv8GE/vIoeBdGmFQglnO8Nx9xhDN7h9ED85Hxain+/g0l/+kdobuHVXVpgrAj//zY
F5QjbTxXy7na2oOCu0hrXMEVO3RbPthvdXeYYeen/ZLPuA+3WB+sg8wEPxtTJAqhH6h96cPuCvXj
aw1ZtVkF8qv3bMHcCKTtljTvEY1sVlTC40cRj4VV42V0AWJHZ6IfXHuNCRLz8lihsmzCL1H7qXPX
mAAJOgeOH+xo3Aw9LTsGORxFcoApEN1+JEC4Pf+0VPdwid71vcnT6oyRI6Dy3238tTIftx1R6vYR
k10OA7mu3JjP5G5MNlyjByYAQrgV//oCZ/pezPQkIY0i0Pf3H+4vA15+Xy7RhfOFeIJUX/yLdGJb
Kd20kOU8NS054j8PXMjw0PXyte0niGs9ac+8RnwIacpjsqfIwRvXfCB9f9dKePJxBTxlbBCWnGDR
ZWMFaSDd2HHE1Y9SWep33RK2D1U3zRhZsd/4oB1K04ATIotvc7GS78Mcm6seVNxNOrnklkdwKGWg
SKHVIN+zns9XvW9XPB65Hamcm3+QXH6g239ZzWikL/31RUXCXfDzwdJ3NAQAx805XgRQuQpDUnAI
bdf7vMd5hIrwLUVLgNEXA+A5NzI4IJJeSQYLC6gRHMCKq6wlHYGvZas8QIoHKBnwBImuKa9wwpx8
teA7234so6j/p6dI/sPJiNAThs2gE0eq6jIM8Oc3ENgmbkxCzBmRxCjvTK3ypU750cxbVC5ilccB
PdbNKjzQCGI/JR3d/pVO9PtCwjoC/EwgLIjkl4W0ysiFPe3tGcI9jrc06G6Cfo+PIgZO8PeL9j/c
bAxXADh1IKd4078cPjJCnnvZ4cJ1fES2nDVILSsYzxgs0PzD/iD/6fBJKLge0LTQMH8cTj/dOSGi
30ts5+U8zKG5G8UoIPuO7N2KcOoNPgxw5c0ukEfX/blB71vOVgOcblR8v9mJH+CVLXf71oznv/8M
yF9PYMguuAmRwcE/+a/BqTqZdqCdRJ1rXVGwG3xF3DxsELldZgGUhVkkKIXIU8OekVNgBVu76hTL
dT1IsvMjH9b9FAQDeJTdhXd1vNF/eEx/rXySEI8nSjhMAoEe4c+LMqrqhtONzefJm+lxlHoqG8BU
13zX8ohaub/qlp2fMSfon0Jlf3lo0UWOuoQKUSaINEbV9/N2AFVIbNIgZrz1iyiRtp6L2mIoyN8/
gr++Coo6FJH4i4D9j3+peuAozMB0Ojh6ofaHcGzx2ScyOPz9q/zlOSPEBWuNgBkH4EF+1bYxe4oj
GO/2m3EjR6hj+mR32PYoXlURrPHvr/b/+4v/Qh30f1dg/6ceocG+/Nxf4Ot/7y4uE28Zw1ZGawGb
ASX8/+4uIvYbxE9Inww1qcDliXvjj+4iIr8x+B4USWRE5FAkYQn+0V4wAU0XuwG52AiuBdJY/6a9
QLIPi/mnyyvkSLdcKjAskgRc/K85Ic0XswWJ7UoBRArnzdxgVgVmvsx7g0h6xCGkKIziyqBgPWFE
hzhitMmXiEVFB6+kQd4+98nHce+uwHl8Yhu/Xpr6JpkwhkOTk9HsNM3qtK5tlG3MRwcfVZmu5fix
D5bmpu9wNy91Bp8WkLDWvCAprEw2puYurJcD+K53GEdUQadl9Nr35BaRjxfSt7SMMc4K5rSFxSe7
zCf+a42bEjIFuJ9AoelmzfheCXdqkVErd7t8DLa2zqN5XTFwoqMPDexEHF77ozHxETxpd9tGUjzy
brTv1m7v8lCZoQSmR05eK6Q6OCYrVcF0b6f3wJGfQgjVLArCd7SH0ganz0KLw8A4X6VrBij7yvTd
dEBoFNiy5unTEs73NZy+Qzr2d7Nl5rS5ej7sng1fFxeiZCDdlUvsDiAUEBGRVQ/YoL1au+2zojTG
RLQBMydGf3YUNqIly6EjiLgPLUZheAHCwO61xYAJCMmVeFqioFyT0UCl6J78RvVpZI68o4vlZcow
QAWHT0634HGpPk8OWL9GCC5zHXAtRGCK0GxXZk8gjiyvDOpbLoMUel4cRwWm3xQrIrfAro/xyp7l
CBiXNPuXKgE7MQ6QyzwSgRmGeb0HabpmiVzqCUyqfkIIW8JWH9JMJCZ8DjgzGVnCp1Tch6K52zBh
gPfLs5zTR835dUqq9QQ68cwNhp5ECyTruq404L8uN1uo8+give7Baj66QaR3yxLKQ7jPX0Zi1q/R
RJcTCJUn8POPgUmbPY+7/WHEwIQS1EifjRySJKRyn40BPdPFbwVCuPgckxgjn6rkPGBwIMQZN5W1
DB5I1b3KdDj2mwcUN/JrNmHInOjMnind31XhkAPC8kXX269d+HHS3UctepnBdXVfG7marGp7k3m9
8iwCQXePZMGQj+EYHMCALKfEN+4jBtWwa0TSthJEbHfQff84ryLIlRjqByahK2JiXJxjwAOGHYEr
eW0HrJi28k+Ch6wEyMPuGBvAzfBU5fsQYCaf3OmpXjWyClG1PYoY4iPETn+oh16SvOJ1lMFm6W5S
5dU3yPP9rUMbHO0tyyxmJ7nqKlFbejtg9Bc26fC0w97McXzlg4mOTVKbdztQ8WfphYd2H6Kjdpgs
0kwEixMSYr4NAgsF6LJkaL3iwD46LdRtXNey2BIFkIluXzEyZL0V0TReO7/IIoS/UQYIBsx5PJjB
HDTuMZ5BJ4C2LRN128YKZFRFlyfbIjqx1rS5hsIgP/Uo/R4GUzGC19PmqIOWZG09+JcpkeFpmBmG
SUJYHW49cMF3qIm7oiWmtXmU7N0TCSpyj+mKiStGwNcmG3dLfYlge/+IsWUAofCpn4Y1kY/AkSUm
f21CRVmfKt2Ag6nbvGlA5GThjFGMkL7jMl1a/hI1tBtBwQf9rYowwVGnuwIUpfQMqVZiN9l6T4tY
6pFie2r20tai/qSTeWAHAqYDZbjBJKGtG/Ot65sTJp1g6UfCj1cL90h3yilMS4JcxsfR4h3tKLEx
gCcEsz1sG89YdUHHuza+Rah2ffDU7d8Wlvi8Hby92uPWfO3U1Ga9NNV62KxMr8iEnWwD1X+NbEJy
k+j9Dp6ZbTJYWa3OMEamutWQug97bNMN0yEBAUmC7bogYGPzGhxCkUQIzUEyjg5QZQl+zHXfC8Y0
udF2GQuH93sVqsa/Y7vnj8MahzeinujbWtUVRik1K5Z53PhTwuroZQCkcZXEC3QWjn2CZBN3GD01
p98YAyRzSXfc6Wm1x7ZKgT16g9Fz8ZBeoQDGgKRtHm6rwJE2b1eJ4YDzGtcSCepxyimY1Relatg+
YzS4L93KxT2ltcFQE7K8qwe6HprYDccKx1s+6DBCxiR0h4Y3wxOaqqC0O0E6IV49ur6+OsB1T446
jjCQzkPJbhFNNPEriUd79g0XL00zr5jF1iRVUYlk/xDIdMl7RwU8OXgoHmxcgkBFhgkR7GyEX26R
/rBIdZMIGtBuZHS1+0FgHmWKxoXa5YgObj82SLdjZGUb5x6zbMJMTVFTgPWh5TTtaNLRbCDQ09mC
YigahqNiwOO7YR2rs1jqJavGZjyMzaoyMgBXkZfon8dsw2KZA2hfPSHPcdOMX7eg7T40vWQ3FUIq
1xfdtJyiFXoZzgyJREaqz2ARSYkhSPN7h3zWk9VkBoswpyDGBvUpQYV9Xa/AoxAdux+qVHzA6Mit
MN26HsHvmGIaccoBa1RnUHJDVvUkwQS9PTmFcrcYFSWCk2gSeqj7iX3Zdpi+dY0dFTBzIWOqT0rU
21uyMfzPSmA+nAI/uqc4ANi6LMvBs7Ukk/mM6X8rWP+0KcbhUDnpr+wqTlMSfsDZVSIpO5co3DEn
dm2OLMXF2lAEE81gwVQuNIsqUswzElfpiIEzUd1iDKuiQxZoKg68jo+N48+1Yz6buKtu8aOCorXP
yzYVVeQxwM1yf4I2M7y6Ze8fJa26j8ZviJ8t7fKMZGCO4Ynyftx4cEQsnd32mBh0GBJISMK79HHr
TJxdhmOUE19TjHoDtRUD2LlGpfAY4aPuV1RVbcyO3MuSAFgtfJfcjxEYSC3gMqiwAA1Fs6nhh4EH
j3zUVeZV9NgE0ectDMxzXHefEXkm53hQ7alFOTXbE6so5qQthwgZkqtBVMXMxJ7LbR0OBuSy2Jv5
yqn6LVBj0TS4dtNep/kqd8w5gbH0eb2YVWJUHyBIzKckSFAT9FXZIy2wjjNI0E29AgTLMJXz0Y/v
bbJiKi7/nLbwShm7Cx2cf8/rMtm3w6jio02/+2l7BHk7lgqCChByPBnoCbiX1zsY7ndASz/bVozl
GrqHBRdj37nhUEvQoYM/GsVLwZgvuaUJDG6R3GDm0qEPN4vtmD4F+45oTrK9hctkSseHAVMUI1/Q
AYRUFHRtEUfJZ0GhVjheShTF17GrC9KOb6qm+M31/ewuAbiEzuoOWuVhjv2b59uTDeO9AMSzo9SB
S1/XGC8ZLxjUNwIwdCDHMSgZI0M51wBYaXqMQRVkEBSC5xD+6RGD7nBxLDWQRn6ctrjYIZ1lUd2j
NQ/3+FG0CZJUFrmTqHo3gUzDnD8WhkdzGVRhI/euasl0X8dCAo3HxyVnmArtFt0obQAxNjiasd6D
BNrzJshUEjV82DHEF9MCp+39Ro3DyoY7YJr6PCRLDjBiPwKafzO+j4uaOn5lJIgnRMYuGoeMMMuN
4NyTfP9Upx7qAkvs7Rx21mY72goAiZiI14mTSevkJnYjqINeBNOnVQcG/OK4XgEQGa7xo+8n6NPs
atJaH7WWQY5FWj2FFZlyN6TJvW0ak3dwxa813ZoiRYg2E60LslkxTJydp8uMXoPhulNzn4RTeOKg
1R9IGrhbhgE9r9pa9VjJuHmGF7gcqAn3m2GsQU5DQBvPU4CxVzCbtw+VGBQsQ1dDf01Vmie9RvCH
gyP0DHFb0vj2LlodGA8McUQIArXlQrYB4GvSudcVZMGxQwIqq9T+AD6lDwtGJbmbUgPpAaOTr1eB
0XITq6p8VtLmZg3pJ0v3/gwDsXuQKJkKhLXM3TzHc2kQqcK0k617l0xdklE2BM/Y6+KL7fv4xm8o
0IHk2BswiiZfKcOQz61/qRgqWj4G8hQlKjjVau0BpX4fa3kSvLK5nclHMctj17RlQo/b3mImLL8W
+1u1qpwJ+kbDds3MrACP0rlM7HjWpjpRTCOpKM7Y3q9IO1RHsQ9ZH4gPZnSvKJ6Xq4lgmGkSrZ81
wioH3YEp7x82sp8IR2Xkpu04Kgyfy9jWYwJv1bmjXp3MK7GLK5hFOlu0RSuzgrlHmBXVPHR3ahTq
P2dYWac7siK6Xk/x7OvnaWjBv457XWJcmygxE+5BwxPG6/cIfoUNautmCj64agCKDYCv/h62/Vza
xexFzzFBEUV1P6MhGZMyDhfxgJtqvFGhNUUDdLmogLfh1IIUcJJ6IwWiyvTQSAQfzW5x3WoAvcWO
GNHLznyNdxHRFWYAr16qGRntTLIput7jSXD0G3N7jeF7Ozjjpr5j0K6zdQVGmhGNDNteTw3wkxRT
u/cmunhme3sn94FmHAN9TsOASXBR7/mDMNB/LigLkKIIrFGUYQ18xDjn7gXBICTo3BTUpw41SaHQ
+JYLGwBf9FqERxgSDcswk308TBjkfprovJeLQQKvHZQ8a/BHpxT0yUkFcfqxR9z1Va6O592ouhNy
58kBKd3lMI+2vZoFMa9kD+qbdR7hevsQvLSABOvg/elrF4/DkeOouCJLx079NqsrtfJn5uhRhICq
MDpjSQrAVnO2BFqUgC/WZzfx6fF/sXcmO7Ij15b9FaHGRcHYk8PnpLfh0Xn0MSFudOyMnbHn17/F
1H1VmQKeCqpJTQoCEpIy80a4O508ts/ea3dOtWz7Ams+R5O2ZeWBE2XdzC+/cLcSOVG5a94kWcFw
beLnsa18eGm5Oew0EggMHEO0i6IZLgvLhmGXOh3pzY6RUGIRgAuaFpy5x3UcS+RL7/jD+qXU3zTP
AJdZxQ6psiid20BBReFYFY3ZU8FT7TRbsj8lRIu/Vgy9vhFd758MHr9XxUIMaROpWLsZBPBaeIPW
vFWZQxxjktfO7NbfRiO/sURksERtc5fzNwNTuuV12rCqbFWZbSc2XsQMpRrClJD8rjSU9uhbMvvB
BY5HzY2XfRl59hvhH+7/GvEo6LnGlSHadNvHon/KDGtwSKk5wNqTbOCbXbQ2Z9RctHucUUQF/KV3
3godpDEwizK7dyD+4HTyWValzKobaJsoRvkoT3lkj1fotPbBHMzxvRYxd7RKzHmOsXrq3hOj/s5F
b9w1oxnvLctvrn1/zrdTzHxB9o04bklsggshGa8BRM+hP8+/jHh5w0B6F6fsHVBeiA62IYwP9x9K
7P9XLf8H+vK/0i0f1tqHv/3Hz9qu82fx8o9/7beDFKODQL8EoyV0gaMBJfK3OcL5O0LgaiEFd+Wy
ZPmtXWqUSOBYYJ2E5ReZEs7d/xIvMfT8HQkSmMoK/8IlyB/3X2DC356Ef1UwwQpl3a39b/kSNxwO
DNRthivIc8wu/6SiW2lre/ZgGJvU0QsjpGqh2diGbEFaW27XvxmThTtn0MrWPSemWGgWMIFTwpiO
7RaIG7sM6+wU7GxDVaupCkzLmjXKFqDI3Vgclbz7sTF99DIbQmp0yS1LDecyw0jA2aD21YHBJdvn
tkUYzBhrHWqpXvYJaUaHx/6DswjQHdAzMeBjOzQ4vMRdM7e/JKrvSMSzMGLdCwn1x/eEJZcptH01
O++izTtioph3jXifU9xg25uliebp1vTNCc8BAbdo2I6KROLT6DJwBA0i7xRM3rzI26IqpNojY3jZ
gzA0O78YQC6Kj1Zr3XuOvY64t3sMwyenatopNCe0kdDQOSXtiqFuqoMcYN489rNb2S2jqFeBlh7G
Un4UcVdnh87zx8UKDQbBgjQaj6LroeqUQYB3cd35Gl0brS3sCmCQ9maSyxjf6B45mzTg5VXzm935
2sITrunqb9MDMCM3HZvkFKpGlTehvxRjU3Ge1P2o3thz2RqHPGn0/L7Wk0y9J7abtjepo3kawap6
1I4Fuo734/Gw7g96z2n3m3SfjrFiMvPU4tw3jPhXQsneR5Kb4WljNkGC6JlMYecs1XLIYj6Sn0lI
MLcphxVtF1V6xcfWFAjx06bTaz++LUfL9BzY6Jnj8AIHTKHYA/llUXzXTB3SbVMo2d7KfqjMm4HT
8PIKoLwjFDZNaT9Fx0E6evtuTXobvS5GMjXPTTdWFdjWcjtKn2KPNn00cW1f5aOZP8d13h1ZFDNg
5e6rNTv1l17l0RRow/AqPMLgUYwCtl6490nOIdMCoxom1QjOBF4GEiZVCBNvxDTJO5pNXPMFMSXq
UZVzOV7Zhuo2fPHSUcASEZixCWxZvce6eaA6AfifXzyuGCB8CdaqaA8LorzWIV2PsUb6LxEssnHU
chmbPhtEGh/4dTAoEXDyiXK+YbZA2vZtgAllUPhjKqAq5ErcjRrVE1EQY8hRIa7BFI93XHd/9L40
qV1+4lCJumhrc5wwbvLMr5ZbadS58eJGXv+G78LYNpaG1lR1c2HuK18OWDxQtPlHjX2Gyk7ziAXP
PWhi/nPty4TaB4F3yg8EfNzuov3OCXXwVrKNqHK+s11eWdprimtn+JgL3x+/PGYn7ygYke2DVssx
vW7mGpVKCZFXO13r0+jkjE2WbRMOjRxm6ASR3S0TRtUdFq0tLmxMMG13M4ZqrjpQuQHgZcg9favg
yg8ufCzLHYo86MlrvGlD0jCN5maNZ6TnrnFTQ1A76SSTSNX5vJ8bRGFvCv089w5uudhYny1X26Kf
km/13a7yt7FX2QHpZSyqqteycz4LwB96Tgj6Klq6YsGDiz7E0FIxAog69oytgeHnFUM08bOZFOIV
SO/hrpoLTbK3zpweb7glWZuYdvnaG8XyHVWWc6U76UJyLYXGbXjgWarRuQACf11QTS9Ri3vumPKi
8esnkbYbjTbfF7nmbCOxDEYwce498Yto3mbhKIbYjJVkqYZxmzoYJxHn2/Zt8icHvxQLkU+GLO0F
v0B82/FnMpkz0cjZnC926cl9LRxz34ADxbgmi8c4K8b7tsxZH0Vu+8M2DOJGlJbWrtGW+g2aTvUE
UNgjW0pk64fVCjOmsqE0EFOD3INzeyR31emP4MQX0rrlEP+IznRfXWk4Mph64n7pPDlb1ZF/PvWO
coMo9exnyxmnZb9EesNCR07ZxqjoIOgG8DzhAHzoNgGDtEVM9vKtLlQEH6c1p+9eDU+dcihdcTnp
vFqlaB758htqo1saIImi0PJj73nWlwfB4iaFPIkYU8ahWRrzNXnW6H1Ec9HPsurG7dAzIW48Y8xu
3SZz73mbp6ODu/m9rXu2SHrl9bvB40UBgheWCuMyBi89sZkPykbX60NtOOpl5Dkfk8A3nGbvDpZ1
kZrncEN0k9dSuMN1TIhjz+HbenQw/L4pMfY7HYbkbpzc9FJbhM/WCC3FJ9ppRnXcJGb9KPKpgYoO
kfqWvFJ+UBl9A2ZNUD8YiYVfdRzB+N/dITU6Y9yISDX0PlAlYo7CflJ6+mGxijrpU3zOE9/W4azb
3bNe17BMfGFdc869JXcnH2mZWEJUWDAuagEjUlVkutPo3JGkCOy+U/e97Ksrxl2mAABnxVsKruZk
ECq8kCrJITpV1a2I8iQ06BVAiBrUvikAETXC1n7kYogpAKnXU4GgVdb9JKomP9bUHWxAKTlOQPw/
3mkiS89y6X9i+j3gDh3LponeIt24c8e8fbCaRmOuVtZLo6Ulsl1948ruWulNf8ySOtU2WlWIH4A9
HCRhaxGgFoHeWMmzpglOnXEbwvqyjn48MCm07anxNbEpxEpewItXBc2Ez52ZfoweJ586Hh56X4YZ
pUPgsK4l79fvfTaWV/VYUthCZILooLTrY20o0gxNLYa1UOm2bK3pivnGO3BDhUG7dngVRWw/MwFp
zntTQYr6QtuCqyVk2VxyKdYotmwWOA4agg7e5+6FUDgtB8pJ/Sa0vWrdBGicJWtMJ8rvNp7NoHYo
YgaSi75QzPUmfZ0lmlc4ddjOycxWt2cL2TkiJAb5U8d9Ou+4yxXfOY/7G693XmSloV2qhPszpAtS
naII+qiNmyuzHiD4d/6qEcL72Ex2wg2mzwyIYqK5pvImJz2Q1jvX79jXse47F/XsvfLVoOom00x7
X5lmv+qmMoZv2fXPkxxS7Sjr9bbd67FLiZWe4sxz1Tx/QmAiPeEPIO1vLStq9rGqm097KpHNU7XC
Ykb5blVDYYPEMfxd1rotRneLuou6vjWyDDcfomRE71gVhxpNDERndKs4R90q3sYZsflxOduIMfGu
qMvyPEc2QBiS8PuK7WWNtd/VdxrS2zbKNc3YMCpLtkctd1Fgk/FIVZPB4Z+z29mMkP7rdKqBKnK2
+/Lx8j2UOcQgL7fz11kbrFeIat1lAs6GoOuiug9i9l481XaHYcjXnUH1tRSuOEDjkiEJZe+61svi
GpWalT4a0BdRB3Pf5zQvJTnb0MbvCSNVZnGrBpGENvUEIQuJ9DKMVhmAGtN30VgUT7jXlpNNGuYl
cesnmQKWWRqkigrm3rdhsyucpPsN3I++C59lOfV4CH5sKGlfGS4MBy2PUKiNIFp8GzJN490ZUO+P
2eLG1wrwI5PcxDZ0EdF1XrXsVu1MC7jqEQ8sq7nA7qrMU9s6Rdj2ffFimYUWVqWQ1GvI5GNkdDwk
s7dqtIaeP7V2KfeQ+cobdlLW+1iVEjpHwVqHowf9VtrEkqibauZROrWSW2tU/YaNaQ6ey4U3B1GB
LW/Oaa1kGJvwc+Jb+ClTOFj4FvAwt5Nwtyz5DXrKUlePkdE7HvmcyEH41KNzrHN2tdgP2EqDUbOg
sRUK6FPhYX1ocH5pJ89bMkIuEzJk20UGjQBJ7q/4IlYwtNqxDogM61UzlP1DsYT8MP7IViFOEmy3
1PtslEa4FPghWKkKJ9t0oLF/4RctTnq5ol8WPBHBvFiYXCnuCBtNwREsJMSwcHSWmEGuvWO7Zt0M
BeQrXeT+tpBFd8EUb990bIG7oC1nOFOyIgyPSIjgbfRgbWVfQrcxFkF5nlBciaZyQZlOXdazYiX8
hWqJdqNPBO0DirWQf5MCVdoyaHmJYPGeLcL/4rri2pZhiUGClzTrhrkRjcnRjyt2vCGRnz9Oy8i9
SptX9vZkZ+4haTzz0mhiPjRVbmWnQaXs8Trbap/GWnDWIEGsB3NrzSwvXT0xNi2gtumlb+drReXX
GjTOJexVKZLDnJTmlsHFJgsyaPsmtpxP2xiRl2Ve9XceN9+jhfp5nhAuP9y28NpjLMDrbHOgXjjS
7Zkkyuxwp8pTKgdTPyNRUmWSykO7slkSrwyZnY959A1pndFPOuoxnliDuRXTIrZUW/xYXlds4Ytk
R41b20vc2+kHAZp0W6GQvSpQeLe95a8LV9WgKjvQF2mb1G57svi3NIKUVhAZlf9CEHWdW0ds1jMH
gluNIowwyVx7m0H98xgZTHGTmrl7A65q/KUzSG7nxrE+UVfBNpSZLaIN8qu6lcIZjipqrDO7n/Kx
BDT95noxQ3Rtoc9hMenqSw3/lGoeKa9m0Yl3GrDabZlFzlF0imgOD53oy8JEEOpFND54phrvISPA
UCAyO3fhZNgx300bRawT1r5a2G1zC/ef8oGIPCrpeLA6t3+xck/tuCLqd1v0giLIKP+cSzc7N8SI
IBBV477WZguEVmmfGoeoWAgq/CXR9ehIawarkkjLvimRkwEkCNowgHtsetFFn3bskAW02+TGKab8
onNj5ImT9iOG9CkHoeVLLrKp/VX5tQ9yW0SwQX3q3XTviF+zP0s8rCdI9DmePt4C6ImyefCsInrv
uqa4NmrFKXvs03OyNiRxWCMCbnMl04JzkFHJjr1NoWIFaWGb70A0iivCEfU5M0FM0L/00C6MK5tJ
16udT1eJs+MeDkW1yeZ0PwJ6OOkxbS2whmzFLKvks7W0o8nunyezW0p2pwUHQe7hhX7vx0b7grOi
pRegmkdG9z5mJ6JH8cK/MTr+fRw7UPoyDmWYBsqEEzWSCeM0FKjN5Ann0DEvlZvOsC0/dNVECZKq
rNd+asenWl/oSbEm2zYAROres14uFr6lbPKPXW/X/hVQtzT7WCrX9+FOMN0DtszNI47qBgMmp7t2
z5D8JQGohpFox7uhtGxo/433I7xseGtTKVqwNF6f3YLSQ0TyGPHFppNsqN2ZvGLjaPNjoXXgX4GP
srxqxvhFU2V9yhlmYRB10b5JJ0dj9xIL+2jaTY5Yq+L5ME7YBcDt29TrFILix9CIifV62azKk2Zb
FQuAxh/PZV+KbLsgu+V7tRA08SOwbQDh7S/Mns0+Qokft5kx8DT0O7Tf0V0LzzQpvp1lRvkApLmd
fHdVhfUhz3ccTJdxqwqm92PtYEwOJ8+Yz6g5Xb3R4qZ4rHhkSszog0b8BJ8pvpK6eZqUlXoEXEqk
Lh9/l1ukxWff6TYOwKHDROU8pFE/hKoftU/RFgknXpPzP7uPhyRLrTOjqRkiSrnQhAxxwx41u9fl
Uu4NApQb7IjuNQnB6cHtyvyGV8oRTCtyaIVCtWENuiuA9QIKztLN/Gb2SG8Xaqm3PFszBGu4bWTw
5vm66RoQrJB8RRRULC12Ns6sCzxLGrjaUvrbZMbVH3DYkncOAAgywlFli2vdpQgBtkbBSnURk+me
+gWC+0VJ0LlMEOSlr5A4Yi/EjkhdVDr1dg/mxtTMB1W3VXyngQvhxMaVNUKpM/LEcr4t7ETlRw8j
y97lNr5CGXaeqtONgvdUPacet48Dy7oEO6FHODB67ezeU9TENk6kYb4cyJCGNSf2mJJE8sJ3Lcdw
6xi5GRkR+IAcYWjT86OrxBjmZcv6hJ+adLZ7tqfa+xmzLvPfJ6+NbMlSgpvTtmpNR50HKoLuODNY
2VPuj063sWZqBY9W5WXeLumryLuGmTJF93ZkRtVOcl4Yj8vIjXK3dDk/NY0Lm4Iec4EB5mXZptJ5
Om9SPGsZmVmXMy3hARiyfjjbRqRvI9fl7w+gP8z7pMhqecj0AY4gP7uDrrL4+jbuh+7KGpMu3Y0F
j5pLM7rDsktzo4j2gm+TfT2svihMj/lsHTARmMkBZahwr2Rl6f3enBZkyBVdrUcXzbP54a0mNC/0
eKHxHnmQ/rjYb4vubmbrM29oX0nmfUY/Bqa8RJTFAaOHpt1lae0Xeyi/kblx5taoiIdOTnSGj7XS
xzlAiSdH6A633TLrIXuCw2Xtid9Ru/OXiZ+7dDTnBf+zXe1igtz3Zl7+8DPmbnyMEsO18O0M9S1I
MCI80ezk2mbJLe959GzCunYppjNqVvZeCW+glVSfh7BlaN9pZNRCDSjkxe8rN6C0dnpgAExQYl33
EkGkg7dGUiatBvAAhnETZ+29UbnPaJUjCmdcX1CSQW+u2RXZr2PgTLBZ9q7a6svSHvoYM4WovO4i
AT3uuM5evcUaQ31tDk5EPBzonFJvpd31R+Rg55m9bk9aKU/+MEeghqCs7KRl6cHUlV8NVsUJ9uEW
D+ArF+HqoJR8Ozpo1IMDmIkMbbVlEANslZT+BqejwTthZEHC7RVwcfKiFoaQIQNrSKAb10GnqR0F
l5g/kjjZJ1NLMe8AvIC+X47unb/JKTrG7OZsO69hTW8vvPBCsEv1O3rreHbe2S2k2sHKrSUspjhh
elYzvrEWGwsAGpEjsaxwfjZXW6/U019Qeb2dzXsW5jnrfNb+yWCK60XRCZ1I90obWtaqGES3lpbM
hAHlpfXsX6nDFm9TcNu/j1nr7+l2zI8OqcJjMtfGY0dW6Wf2nOSm5bCm4IoW8k4uHs+zhgWuV1f9
tY4x4c0SeheI1pBHZn9yZTU/7n20BOcpuzTDgu/ZVZw2049X+hVG3JYvu8PObs+i2flg23cesI89
y6GLX4YajyinEPfThOX4QRABAZN399VtmUWGNkkf5jkGUzzpw42uS3aV7IrIrtXlFksxwtNAVAmo
rdpxlVg7UScvTuVDdSLWDkBRAbEM6MyNL1rv1AdMpN9WXjrk6eZbjIAD/kf3SS+J4NNozO27gVVo
9bRNw3L4ATrHUjgpvI/K9mAnoJI3RvE112s1IeCKEDoca1kz26xhQxxiTPFa10RXg6vqO7eYfjHq
axTXDgggfBkhYObxXerBBHAwJHah6/b3zGUfBV9kfNM+T6Qpu5PsccDupeNOX5LydYFTWG6lpXfb
Oq2bh7zDQUgb8yQvC+k8vV/gZE+92C7aWB+LPtZCS64b0Ejo4SzT1YmaP2RJoWHz8GF2R9qo7/Ok
rX8NubgsnXmZu/mJdSlsRYgEgIJeNVdVV1nhHFJdxNgQua4yc3wr4bFdp/18iqZh2RKdiTZWUlv7
aAX2DpOqrovSm0467LLNyLwLzH21nNZ8GfWUWmh/KeMbHOO7uPH078bvGPFoPFoFYQhdTuPALjHV
J6QwNB8kr5PbuE1Ae/WhkixMDPyGO9Ewg2UW0HW2a5S66lMI3WQMjNZ55b46vPX1eMJGGR3TnA46
swffte0bQDAbN2sx91SnWRpaaCe1RGssTCL2kW6PlCgM5q3nurBrE7OzsQIDSDtxoiuTUOf7Mu5l
RP0wXhjnxnS4bOslnQ6+WUAKHeQLRiKesyrSn4SkfRuxBrdx55cngOhMLoWyN41dPqkYV57iysxT
cIvSLLmlu/pLYSwWVuV0PcllxPWoBEQbS1sv3XKyfdGl/lk5SRPm2MYxVDnFnvmg2A5paZ+tste+
aLbTNrpRpUE9YgpckuqpzvlIp569VwBbCoSKbI0TPd8e2ksTvyy5ZB6c8BelLl2nS541QZo4xdvA
InGrtHni3S28oKaNoeNAmdn3wE7HfQckm7qauJ6WoJjjLw6ozB/GaosDT5BwM6y5jrm1n0aUYEgT
5bnPo+ZZVzCmcQbQghBNfCm9pjy4eooX1qTnmA5S2+F23+8hlAD5SrrOCtkUzuO2HNNzXzj9Canw
FlJ5H0ylbO/nLLOv+AzLbwsyOsIDlQobIGxEmPv2DEk7fwT+v64sbM4GgVGOn6tS/KPB4wgrYDdP
xizSsOd8hZbCCgkfZkINrTB7Xq6ujda1ooi5PBKSeZ8QlI+aj3OLeJps1ZZyXnE9+FWzc9gfhvB8
PhJD8xcMrziFthEWBjPsc03U9IBbtA2PrkFdZKa6lwhF9aqanRauX1Lfs+Aug1xLXQZ2xLUAM5NP
fiTVfiFpMFJr+Z4DkH5tmB3u9yibwcWUXK5N+gUKMQ6Rqe710r/vtNzjRhRNTgAdbwmzZsEGaNG2
PlKvAH8kwTGnRjIBSM200NfeZ5p1GkEEAYsSm3gTMzupfAX2yMwMjBrEoJpjhGGALwHlEs7WslJe
m6VX4cAOFl3IaiHS9ohFEyjOrnIcts2qxsO9GNyCMmkMu3qe510ipDiUOMbZdGjlj5jTFAlezFdp
q2u33Kqd/YxLecvsqlEt6SQnpAktbOrBvv+TyeD3Gv+/RwvYxN5cstgWhDyCTDoBNXb6fwpFNkU8
amaJKT03hgMHNtzSPXRnKnr/rYgdSVITqJShA5CzIAtAUfjrD4pGe8zdqMgCZZZWc6LH2ZiuZnvR
RfivX9Ffs4prHouKIFcnwqULG67WP2UVQblgci7AzGNDH90tMeSO8mdCTW8DbmINoHKNwyi2fZLP
sWMP/4fwrP5XF8QfP5+qJ+KzhmsT3nfWrOGf3tGxodW4cvx0m5YancERyqy1sVPMC1bimuXO01y/
fsVDkQ3Xopf6HSEZhAersaOQpbqWnGO/Fv613vWUS//x3vxb7prHilNi8c9Fl/8X5Lb9d3Xzq/hu
//mPWn+bP0Phfv92/y87M1fW2n8fGQy/i+pT/erSz79dvuv+Q/Jfqp+/wa39W1AB+/2zHWf9k367
cXRygXzCfNSEA/8BJPntxsF0s8Lc/LWthxC3T8zwtyHH/jvuHaRucr6uo7u6x9X5O0yo6WQQbR85
wcFFowtS4P+WH8cU2IH+5MfxdMPx+Gb7fOeIL9qIAX+9EtdVoqZNPlEYAPlR6MdzDjSY7Uxd/VSi
RWBryWGUG8R+NhCzP+pRKJRhvNXoThDe2EbEm0L62R+ehJx4BBC248BTvN1QhyyZnah6Tve+I9w7
LPfNL6fvASux1hB8+1JWqmM0EYli9cCeUTGBmRwya0EIJM9c7vdO024yPamcYOEsZYYUA6Vn6vs6
zhR+zyK0nyfjhRoiBZ69kvKppfaByiDcPlbgYLVQgTlMiwakeFEJiYEB6bVPGB+C2FmczySJpjfe
9M67qvL1GDeVlfyKYIuCDq9gu4MJSWO8HA7xGn+BBUmpxMLSeSbhFChvrOa1QxqxblRN9JSaafkJ
wI/ypcEmpUXNTwXATbQdy4RqjNgLWnzRg7HVyndqnGcnnFrd2IvOIJiG27Pcqalz4X/Z3fig5RPs
qo7WehgJ7ti84G1SNU2zWSPWJJ7NXzuThiSEtnFmqcldeV8Vy5pt44ywcmv98ZWaZ8i9FraktVWO
wOaa22KbZih+DpQD6weI9XJbgPfjURfDj2I/aXCAwp7tPnapX//AKV7Xk3k6TMemXrAeaxHLuJ0/
NzhjF0GFyYb8KyvUDB6esUtbjZNHSZbugUmdR7qg5PuxznL7PXUHdvbIH96zPSTtsDeqzHyuopaW
F9av3Ua4k7halMy+TRUTsTOntQdKRQtnT0SK+6SyrC+3HzAopCnWyM3k86jGBTDoXdjD10FvGxCN
Nkbfs/bWB1137unJbFq1sUq28keckHZN3iId0+46R9fXN1YBZCssqkasxEKPfGchanPPkk97b0h5
3EAXc5dor9dUKBxwO8fzhtb77KQIZ0JUZqcmumsv1pA+W5KdLD9kT6l0ZsSD2lAxlSpu9CVH0HuW
1c1K6MpLJc5NwSk7x1RR2NGN6uAHbQdBMevW85s5fS6Vr8ydHOgWPTpGygpuPfXMNpscBJ+tb7FX
px6LS/JqyWgNPNNSFC3HSPkVAGOj0Xp+Y2ivW1+WyA0NhTfVqfY47yI+OaYXdLnmtiEg9hzQG5sb
45VnrxU/0MhALAmqv2UHrYJcF/ZRIsXTQJcI5pHSSKJ3aUA5eu4bxxhvBL0G9RXjW2a/llXqy6sS
Xu9ibOq+qf0P6v7q7MJpekh2E8WL1kUUtGbBYaFpAW1oGkcc8b07XNV5aTQhjWwuUSnAEhr3g94b
zS1C9ijYu5sDF3dGb9eG1YG6zfgQ+TE6mWjgdp2JhVajXRCTcaO3VL2kzkdhFcSkBUOg8xbLlAVP
RinE80gCbgw0H1MZHcK2ChZVzN6ZMZPCahZ6FFuMErQbm7Hu26IQy7tmOTVDZi4wbwW5qibtlq29
x8jOzYbMY5SY/a85sZYHeO1uF3D3JW1CFQ51qTq2tGjrDE3RXkRJC3xAysK6d8fKy3djV1cXOn51
enn8hFsTaCTKn1QyducENsr0ExtLBwBv4DudyoyUbmrykW58nGgEmW3NeOAplRUPNpLphXOcMQV5
ucQHVjteifQ6cO4jCGIv0U4Yun2ft3P7uUBxftVzb/mk1IZCgdGexg/P1Waia6ZQ3Gk3Mq6iD9ZP
RXYAzWK0IXONYqmH1Qf8S7zCU7gisureL1MiAEQjcrEu+7oI91TK24SDqi13lBijpFhgA2/59Ftr
n/bWWuLSWMU1W5M5DTUnWdygZFNWkrSS1W23aubchOrGn3/q3tETmnZoDgnSmP1nMHiSFFhbpV69
HwaBqbnOIC0lfmRFN8Qi8yfHkKXaTo7BTdePhHMnc85DPMpSwEEJYSgY1UmavnbNYL5Jd4Z6XqIy
vFnAs+ztOJd1TF5Gts2lEUkN+8jpWJ3oa8OurDiiBNhQJzecSQg86+zE560+AHFm4Zly8I8z90Hr
aFDjbEwz77VexzB0sNP/YJu03U3pxctjFXecDxudS+7gmAOFLJGXxGJj633xGMVu2Yfo1JMii5At
/op+nkj56wN11HBqqr3Z4FTklL7+qjmRJV5X1mGtcHuNTQjqBksPFixGGbBDkgO1ShRFbDmjooIo
W7wRsWiyLfbgegrsYY4CGu6Gz5SYfHxqphnWupp8oo5IknZLUrZ3n2i+7muS6C4pSbTzLgmcyQAb
oLWgcZaJuxm0q34stgn9APxVqwR2DNG5nKcwVwalkbJQopxROYecyEQTpnhVyrBYRk0PrKHFMjIp
6e4nW3gujv/aezTwT/K+jrN/IbCM8ihZPnxIns5E0GiPboMiWiqkdZ3YzUz07mmoF9ODN4uxk+tC
wBi12zb06nReMDzaxgdTjY23ze2mN0kX3QeeaZdYcmtwlJzNBghrX5raY9JaySvmFv8LNiciEmMA
CIXCjPklSDTjTHL9QvDoTDx8tYrfJ5eM6WehwJIQ+u9zKKGsqhgdvHHh2p+KCbeBD3GwSHXNfmBP
CutIlATy2d7U1Ca11CMUZ1eWRJRUoWvfbEmdald3Y2bt4k6rjyQlsCKjmMfOSlTyXwc/g3OA67II
vJwwYoCfUpFXl7kXZDys0y1Rhv4ucqMG9gBFOcg4HQMWukJcgtwnPkfzVcydSXVVhFM6qRDFc00v
mhBXqUi3KBT841G6eKzoqj7LN2lTM6vkEx3XhAoSeaYE1UMvzHuGtNHhjUZ/X6LyZkm1+W3AyjDs
7WFYflj8m1wMbepNqIdjVJzbyXNwPHTVcnaUWX+BFtZeckiMj/Ec1w5gr9H/qEuW9xuDmr3vgqqW
PlzaunlDw/GL3bho5lnh5eVEPVsQefg/0wPB9OWXqXrPplhFw/enIlPjGvVEVjLWivq5110+H1Cu
7o0c+rpnKcQNJRhxpgGqUCq7MtlaYFpNm+gk7KExtw0u1PuSkfZrjIta3yxpWzy0Sjbv/gBKLu4m
yiAwiBaQJQYzfWejONKvAWn0qU/K+buq5/qOYgdgdN4i/Efl+vmpYeX7ixE24vNDSP7kmazuq9qZ
VDBUOjUFmaqz59RO9R9DzcsDIgqBOq0gRptSMPM+CK249ODjcR1W0po3lBaln//J3pksx62kWfpd
eo9rANwxLXrRAcQozqQoihuYJIpwAI7JMePp+4vKzLZ707LKLGtZ1ou8i9QUjAi4/8M535H90FCV
gYb62ekp+7YG2vtBzHrEpz/29c92M0bHY7lGN4Pwqa5SlaoypsIMv1d8U26XYHRkDAQdqS3DzAEi
wKBB0y62i6c22trwZg7WiiDXrFgQgTeAWGO7CtqfftcxQILEE4jdYMaWVeAynyq1oHWAUx8+GEmq
D0A2kotQjW/R81prjzSlflvPDsd+RvBnOX/jXLNBoy/agOzk8M6YYwsEIovo2ToUUrPGbq/fFrec
QrXr/FyXGGMQqoGTNt58wEU+/G4BJ79j/CQSy58bZk3kezbFTrqD9S3FpfjLb3z7BV8LrGemaFa+
yyn0v2LcR2rdb8XIMh353WnbUkGpoK+4UpGBXo7TAenc3vMYkO3KVoFzTVPULSd2FgyQ3HnNiJB0
TFnva6skJ3OA90C53BVIl7aAahoZTonL2WtkW7BGkiFzUN1aL2mfDjNDSNle+CPpK5twS+9cqiwL
QES9XoXBIZkQGeYEebsgDahOJtrQ3HZAnigufeK+cJ8Tkii8iX1lCOs3j6ehIjqzDGvCo6aK5L1l
mfxon85UuwlRQ5KCdY24XUB9FD+YLhBH2oqFC6gdJvt9YZJH26XanmGQhf+InWcwMPC0+Uf3+byI
Nz7n9gHii/fdEOqSxeOIpxfwrX5LBxcNHotCnJJA7dUrU94uPBC4oTYMk1ggErowiTOZOLHfm12k
GBZCh1Fp23dDduBxGU8kuIzePnU1CPGtxhe6YzHv9tyPdtsk4SJpIltkzCyuNVNCJCXaVwe5zMyc
pxR3HIdv1fM1GhCmn0IbwWHceIM97PySMJadHDlrDuxfCnQzeYZS3lOZpRLtOVV77NfFkIwHJexQ
FHJFGOYPCz1HtsIfDiUcm53GMmLuSGfquyN+uuo2WIrJPRQZhlw0nVba7CqPoywZMGssOz0hvD+M
CBeAjU+O7veln9bADrSf+89aMA9MhJXRlgbzlmenRjRcU0vqs+yfG0bTx2ojLQBaS+O0ySQqvz4P
hC7WcYb7sNgX0yqY8W4eXsN2S6Mx8bhZIN+Kpa6PFDT9i+WXTXlJfTvU2KsxL9CZEEyV6LbllJ0y
z7vD3iHCpGYOiMGbwvbYmxFt+uqPZXQ74g9ZYocFGcEFcxR9FGh5phjdCD2xY7tteiAID+218vx+
xXvmYE3Xcpi+drocrWPrk4Gxa6LedS+usqPsqx11g83qppw7trck6sVGEcOBL9nJ+4TnRUVIZhmH
JwGqhjKOMq6hXd/lUXPsNF8t6CPoO3lzw6I7ZHjGafyEUk7Sa0dbCQ1hlyZY1ZgQGFZXDsB6PYKJ
dHpClpToFT1PpfGO6i4o1NklPig4ZVzMzV06a1OcCDprUetUlL8n7v884/keSJfFfLUO59bWDTrI
dAWjPLBToz1fllodQlY68Cw9qx8estCeGXRDfXE/UoFJ8dD67K/vskxudWyD/e7uFuzzAXAHRLvH
wpsrdWonH6wpLxAbQ2kyWO+bV9HsD6M3mH3ZA3BIMtrDz8KeN+cYXK/3ZGisSJDh6FL7DBuLObRh
stF3VpDjlF22jiQuuKcmx/OxSgxP3boAc9lWNz/giarrGJl91T72E7bhpNS4Bw9tWAQ4ZiMckUdp
pynpyFFNMcj2tSPichJjP59nbErz/dqu9nSHeXusvrCiW/Rj1LQmf0mDTrfxkDP4/z55Gd9H1uTb
FjxNG63mTUQIDBAqtNbLYVo54td2Mtir/4NBP7ut5x1ElKfpy4g82EHZgsyH63jsava3NLiGJp3p
yZ4vVBftAOzDQ6pWtY035dCxjq2QDTaYiiVRr3TwBLx0lT9AailQjsGUxja1i/TGBomVqoOEy6+j
4ifhX9ZbGFRVd2mbfgsT5n4NIWC8xdUhzDF23xjRrwM3ar6CgVgzcL8bIkzg2IIg4xi2e8FEqp1A
+bhOQDhwV8y1s5eFE66Ju7mF2vfgk3LCyRdQmHkJXerMBT/yTfOM8Z86IRUpAkGNU0F4W1sdg1J0
ILhn3EoxvBQknviqM25u3F2IKqJF3GA+GeF15Phv49Ynhn03ucI8Fb4ufkBXYdPa9i2k/XU0lL6m
3yzssiMTh8Qn0+cu9OvgAZZXxbJi0uM7Bgtz3JZ+gi/GE0VmG0v+Jql5xc2+IYf4kKmG7zoMgfWZ
jWga7tKtYPu4ImTmk9nC9sW3GxQWanYGm20s6meEZBalJg7gOkT/4IQNoORNPzAcAGjm6cU/M35r
5nhtCjhn7Neq7+GyoM+0ZgBk+dZUKzxWR70RXxS9ksa0trvN51sbp2gt3knpLH+uzrpZvOchyX2p
tcK3Qgo+XRzpgMhBu2uNnJbMEbnOK/rZhXxRrNhGr2R44i1619bglLvN8alWWDJprpICZfJVU9J/
8PDjjIoC062XCRLZ+g2paVSd1yhbXlEgY9VofQM6nQp+oRQtJwKymIWRLFHc8jCh/OX9XYb5Trdj
PmrigE1PIdWgH6hEzF418xPfgj0I9L71Ga8d09FZzEm4fr0WT5OckCidbTCJFXorfNZleyijqh0O
tj96DGktL+vbZ2S7OPthQEp/76XoP3+NISFOBBAEoxG/LQvZexIQ1WR9Uca2KNzTHFkAEew4wV+c
pvK6fSgWf0yI+ZB5koVMi9pDQytM/l0vxw6FXY+LmEQbCZEgjNWkpvyA8tYauQEihNeaSANN8mnj
txd6QbbjsqSBUzsxMhk/EtvgheZYDMHm/Jj0Gk1POiMc+iRV6kk+bDL8yGmy1+V3P0kQADujR7pK
GLuB1xwZDti0MPjpPG4emmTFcVGC5hp/qUhN863dGjo7IwJ7gmjQsJJSTOmqDEHxPLtuCVasq9bu
Z1qYFZWQS8DyS5lWA6PL3E7pEnZjg3KUPrzph2LdBYg65RsFtepfPFa2Rby50Gc+3Jz4M2IzqX39
54bpzwjbHzESX6ohwg6Q53IqiHZAqv7EhZR6RISaAmcF1+QA1Et3F8Sd61dmQ0txnEKBwhfHX3BN
przOwQKX2aUltxPtfwcVwLUIFGkyU53TZvO7y2jhKU4GhfxgNy9K/7bXtPvdNrnzOjgFWpR87ux6
LzrSuGgmfNWidVzISsjg4QHiQJVpwSYAHJwA9QhugnYwzkW30UL0SRum6HkcmeMZJc93OYYiZ5OV
ZS11MoBcQsh8q12feyvMgSz33TxcxIbHCfEr5oid05UhVVFXOxUSL6JGaMuc3oXMkeueEZHdvQFa
UR9WcQ0EG9bSem6J32hYCLSVu1+ZMl1pNTzYZ+hH6mFy+ZsIn7KGW5zA2YwEc7b4bzPke8aZi/dQ
4+rCXjAMYYZfQqQLHrdZfzRhvbz2WzRbSa5DmDaTpa5Z2nPfbjzaaf7pMAPlR0CdAojOeKyMmV/2
bsIGI0MS3ITTL7iLkuPcFS3FYDo4DqaQmYjpWkDXw/3lPhXzsEyJM6xoE7TMkBHo8qmsF4XsM1Qo
yIZrBEJTQA0bNw+k2UAaBL2De92vOGhrwusSOjvMaP+RPs8h3fgiHMiAsIuD92aZPQBnmWt+T8Ho
E9xnT+XjGtjkn4ZbUNyv5SpIVM5txwUcEHj3aR2QU7YyZn+StClNQqunwF+k0RNDEd6jaTDz8xCt
I1YB1vQlb0zvPVh5Rmz7uC2k+FkFz3NMDVHkh9aE47rz61yVO20187fKs306jVZut1ioAG2TM0mZ
abUp9egG0wqxX2OP6Hd1as80XwWqIDw+4qeVR/PCwddWnw3kl9+TyAhWZFSUrB3HxY2Velzi+VjT
z0xZZ/EEWhHdVmpZA6LmMl2TrsmY+M/WOr+kLGHUOdJWNrOQypcQ8zT3biyB5dwukeVD2sEt+5tu
Kvd4j5vwBj1BCEojc2qGti6QXbQ0pXt2cxl2sY50/onID8JegWRtw2fpMWWRoqBaLmbHRkzQ2iDd
+IAlvDrpk74OX4TizXAGqosZs4ZC+aqia0rStYFYBGzhNscjHXbrLMSzmZ5sjAG5PYCgRAC6Q48t
SNC0GLqi/MEkeZ3TsBjyQ0Pj2RqL8Qetr/9cWLn/GgS1SA/LVGUvgoxHvktAMom1rM3yUxiqQLCM
1QayqJloyscyHO2LYrxClhG9/mtEr8N+D8sSUlOnh4BZuV0c+I31qNGY50zIG3hLGbAVzldIby8G
8+/IAFc4ayyMRWPfRaxD7igPw8d2aUaJlU/zJ9MBpNMuYw4cnDYfMUWC51W9Rd2SoaWehH/aUjm3
hxDydB/bbtcx1vFXzLbDVIzVmT7QfaaLCy5pRrm872XhLYmdIk3m+8Webufihdjiwq83HImdMMX3
nkDGz6LDsbuzKz19wLmryic4lXiF/BmPelwxOQJ/ETbj04DN1Pri8wbeDRGhP8g7huLNr7T9ONOL
DUfZShIte17fDY79CGX6mG6vkgUUYVEK7gGzn7r9lC0WBfKnXCoOdKwGMAr2kqep6psfpIsS87La
Xf/aRQ1gKrvVza9/f5X/PzNhTcCv+M+X9Ttqsh/mr4Df65/421LeDf/wbSHhLlzVH5JN+j8QGZAw
hIcsJHJcdC7AtvmVfxB+5R9sRTwAGVAZbJ4zFuV/X8oD/yVkzedP2bAtkJ79W4Tf8Ero+NNKHvo4
+UMCxjRbfv4xW15//U/iEBipKV+naxoAtJX7SZQgyTAUbHFoGhvHA1c5te8AZHQbSbNk7k++aVwK
sDVJbvfFNx9RurOfWq+8Q/PPDU1TV9Qcq5WTxgVr5jesyeANQPJi+XJAw/RgX6DHxuXikXg6uIuJ
zq1Ouye2gFGEETQD8UcwGLBVuujwke0CsxJnueZFp+Z6DmDeznjsSTr96AA2/Cgqb3kt1IprN0XM
HU+sbiAJg9+zIUKybCHj8DemO8qoMmN5EZQdXftcf5uq6mBzM7m4C5U3vFloNZc5vLU8dcMCexdV
fTJPJfg/cuOw4LoZsE+XPUO7nNK6BADnnPh99KmFmGjvPPsMW3CDiuaJ4YHVo/jpua+sR71pZyv3
tghNUjMRbVH+X8mDvd3+6IbgDslnUofFF7ZPX3E+PyLzBWBcDHuOaJy1ASOyrN1jSOBtCGN7YVXW
NyBO+c++ywJjdooOf9qJlT+CTJnchJig4F0wijdo7oe1hjgcRi0+zw7oQbidlpzBLdlEsdsx9F8x
f+CGq15zsLJDaR5zv/mZdXawA5+B+0bXUJq62NfVuXXmXVi+SJydbNWUJp/hsd/sw6D12WunR6q3
mLf3zfiv3Ca7xvpOvY5rtbnYG4QNMcOj8m8xq/MmLeAKqG0tMWdvYZeaA2uTbkfY1rMKnnK1fp1c
hKM5q7gaBnE+thhUVJHAhjognuQsrcdDwwjJ30qSrduLnbIwpiZCvVecq1U+yJRxI6OwULK3HscY
M+EOONmTb+svAUHCBRTbOUDYsUNIAUsA82eDXybA6dpfes/ZtzgxtuLV1voATnS/VAE/tft1zNov
PXzbLNLiabDe/Sa4bdpSHcvuFyKNe8/xISdgcOBTy4P+oc9YDRrvqVjqzxGNCM3sqwyI1Ot7nYSo
9QNL7x3Z3jOCTvqm5MGpmCL4Z1lFwX51xVkvd2g4d8INn/A07K5195Q+UXzGZV9nTMb1QwTU8Csi
5w5hh4p1qk9+OZ28CpFncA2usq2LT2f13XSoTPCt9AtZz1tpXi1+m2uxvFvTETgMEz+93kAYfdHV
ZCd2SMeQI5zYIOxaWWLqFa++tNuJeWcv9xX7b6Q5NeOu6uDk+RcPtfw8dj3wKuajU1MnCNvPHkIG
J59uXYZGTriESEFDDP7EN2b5LWO6E1cSTKyB4JTBf2BFiDmOoGt7vQa3MzG1VzzjHbbdGZryyphs
sk5QHz6Xgk1bNTO1mXauVZ3tuR5ibe7Ytnf3JWTnB7Ehtu7BiVWXxaEed103mVb1XPoYybKwfcxX
4hZGZm27YrbJLYB6YfRvzIxxwZLShbaAiQvolN2wuS9hX7LzYSSJynnVScEgDQ3Glc2RnpTgHWWC
SMOwawzGlLI9UqPQys6JjuT9bNwYmEhC7DTcG/YneTXuxt5n4NqhAXf85wrzbI7V1itBwJUGTTM/
ephdAqc6FR7CY7iZmDYdhM6mfliq7G5F8y0adWOThs1+Kqk7NyZL6ayu5YGUJ5fyR5UIP2cx3VYU
Pe1IE6f0J97ixGL94IfDySHZuaR8cOAtsz1Cl7/lO9motxUIDGDoe7fvLj6r/UilsXHsLyFuscar
drUE7k4RBM7LP5l+qEjJ6UKWaGtSa3tfimlkuQ8hHd7Izw0+IycVPxLqtR3gylubynwp8ktgQW93
uoswxGnDxDOYHb61wjD5T7ODyzaVfPEbUnLepb0QZajOlQfoGu2DnQ23SmZwCqDwmGyJxXxZp4av
U91hFfAwl0ChX82jrcXnFjYHbyWGh2ttOa2+uIcKfnW37ENv+XYVYUVVM1FVzTe0NGdhDwki6R4H
fRDzCeQkcoYofoPLEIzgMjqSbQrwTLjSy849L/K3RXfCqDek9vpY+o5Va54E+YNnLxOa26stgO0B
VfQV32Zt1ueS3g7VcoGDfBrDAmclfl3URGcmrDtbLHezrQ6TW5X3S7q+u31F+o9CMtfnD6w/4kyO
877ZnvL2rera5VcAC1k2z+yiDnOUf4HWhsHNwo+eVng5I9xq4SVYGpxraPbXEtRxx7EXDDMejbRJ
mw8WTMMbMpD2m2uCsT7NBvvlzplF9Cg0nQatJ4b7OPId82GQZrwuW6S/2e11UJFOnvewTJ2EzAzh
6b1RVf/NrJX3c635p0HpGoQXNXuxG08UNvuzcuBprGziTNK0Hl7b2TiM0eeVpR91bfR1jSqm5VUF
6H+XMur4GZnAembY62nso459I1BpR6yVjUv8R8eqEVBtodDlt3ghZQkweI8MvPzdy2DuEUwv5qaf
JQhl3Y+8CaioOF10yxN+Q4dc/cZXPv/C4WCrOzSRvvXerJ0CbF8P07Gz4f7vy8Bqx6MKpe7AN+B7
OwVd5qCEX0v08PwvNV+WfhVvg48g5Voh0Xl21znLusgARg2LH2Lf56lqAMgjIjqXyHNAXQ5BGd7C
QfCwUm6l86hHAzkyJRUUADUkK4kVu59hhgzQo08saTLnZivC3D/OywBp3uGwJWhqYEZ+t7GK9ZOK
WZoEolco/Om+TDkNhrmPsN5NqKsHU6KxCMPg+rCXrTXGakuBYDDus1GUj8tavfDZ5cD4m3zGMrUh
5Sr7mamJiFId3kyomljtOhXOKVYczXzHwEdhzGGbU8dDOAwYZqe+SO/bShr/jSUdghZBUUv/yg0+
7Xumxuye0NE1DyVSIeIBei+3bwkAVZwig0/eLcSY+o0492WAtND1GEYDPCT8VEEPOWAixX2/5cz6
ExhqUbTr7YYaR4+W7bHei0DGSBd1JPJBjDt7FJxErDrNdUNpWHPYCc8PyW7zFm2f18iz6h6WDTIm
Pvwh3wUilLgYnQHH2jIK62IFkzfet2Sdf0VQbXVMbQ2qBJQJPnftzF9FdC3uvD0ALZ4YP2RygesN
iRyINxYQxw6bl/quKw8Cfpp70E3DdRn9BPMhk4ygSesHvrNbe0kda73GX8nmgvMGTkXdNSujgbAf
2i9iW4tvcl3beY9fR5iTt7nmW2T0dJN2M5M3fOHjpco0nCIq0ILIoIx3+bCCbEFxuQzI3jBKsAGm
cucwsYd8iQdTdd6ZqTCGbbKVAonvYFlRolqlfIcpKbN9kSF8Smx7NVGCgQkaDou2L+MC1oa5R+nf
zNdNJq2xSlm2jyn4EAtJSon9ZgFrwaCIMbCAGT9gVmgVVzllL/8PFh/YD0swLAeB1CSIZ2XCNpEb
mqNdH4n+fR0DpLdRmxIw5OSo5eKwYKKUcPk4Er/DSokz+TlcPb46zbVg8CFoBE2HTTHTW/NR9d30
c0RWlMfdOPpkc2Bxvcmjsf2N1YYQDvbS0Rrn9cQSUmZsYRz3uYv4y51K+VliF8p+Lj3Bp6S0rk6j
RmqdGEGdtIFZ/iYRdEJnxzG0ASltkr6Y3Z/si+3qSv1EctPOTn6Z0NZ8gTPSw52tU/AfbKHz/EhK
t/W4YtRlZI2Y+LsXvGZ8Q2JVyfGD6AGCPj2Vj48lshaB8fsqXYY/G/2SaYB9xt+G9X69OlRjNc7u
a8HhfNUsBdzOlsagiaWw9p8DQEu/mOeiOHFBIY1JzUrwV1iDQd2nGOVJVcNwSbaujW5lh1DcPqsO
TUtcLdXwttoW4dYUSpy30eD4yO1D8QlURnzIIAsGwDOLeHdn4RWs24NwTDiaJ8lyV82cekgwK7B6
ofOZze0sd2yk3PVAYMgVHrQ1V/NvNARXtE+HBmAji/ipASXkIPso+19EPow+K2m4EzE2T/zjRWPz
IQmkoIidGVfuhbvmCjkLk7VA6ydhOrycRmvyQBomHkg/kdPybQoiLt4OrcUYu9Xc6KSvEUBB8nLk
ZULMe2V4AW4lUaPEJNMGIAmhs1tLMoume1RpfkVNj4V673wTfTgWYbIJb3WLPmsNDRzjTCHAFTjl
r8mBannSJME80j+juGG7yECNBxmixMJcG+mAUcEeSXhzbrTB7LilrshQo7oMbyBXZsQMV9PKbSj6
Te43yFEwoxFvga9co/q+bXyPkHD/qjPSlcmRfcHRk/8Ni8b/zLnOf+nB+D86+/1PU53/57RwHGJc
A+YmLhJx75rf9o+hjsW4xw9xMIWwN33PET6/9Pepjgj+sMNrotfV34T16Ior/ftUxwn/4E65zoLI
UwVVgUfn3yCfeuE/5Ta5QQR6lXTWq5lKhgRj/3Wqk2cqhf2ZX5rZ6rLyxdg0AreTvXgl+yfyfmZG
FiEZJKaiykyJJ6KT3crlCltk1kJGELuJQdwhlbW/E/uXCcDH0LXGPuFKJ6flDSkpmAgU4TlDxZ3N
0qgyPwo1OvZjEGQ2i7VqXPPZfSdQvpvq7wowAmP6xXIXiphNeUp+DXLsUAkqi3F5Fn1NVY6P3yOG
YJu9iRVCxHygDevuCx1Tikja0ci518benoleKwmdi4Bf++XA9tqRZYVGEfMJavFmUh+ZgLwO+ok6
84xc32pvwBDapClKt8FLiVnSSjDLWvkpCGvSkTjrp+F2rQmts2Ipa68rvks8DYtCtWs2/xS4o1+8
ysbt7H6vUdg7z+yalvDYl1Jkt91YzS8or6P+RBZ2GT10uATtvRq4JymJ8ESjuubiOVVhi/gxn0h8
x4HHa9HKQf7n1i1ddDeAN0rGRqBFkJi+T0sLRp5tTkXr0DYADY/EvVxhe4Gop6MUBM7Cth8sHzlA
yIZ0OlDX9RwtfQdictxXnmtn2wVo3JSy+R1aaV9Qvi1niltc38Z1zM+ydNgIdRX0IKSHlRpttGR1
rdzs0NEmqyFZLccx/SVzJeCgWGayXp5XFg7ZQ2X4tUOaQeLYIS0EWgYJ16HnCae6q+7sKIexOrSG
hJTKusYPlDKzOOH7tLbr01Z6ykCuczYEEq7FtTxbV1Vn5QhOb9e3u/JQ+kuw7aOmmGhX+i6Ckb6y
2bvAkOnvOi/sQQuOi4TpVQOJOjE78MJHp4q2da+1dibwp1NHYuUEJDie8T04MdKU+qvvr/5jRiDG
97aMEJUpP3S/+qA83Lgog/Zhs3TIcjRrBpY/xtyuitJ1F+SoZ3YR8CY2tl7LSnpzmdWiminr1yGc
lDwj3s4+A+UX9XF1AuYctFDSvkkLF3iILlAQJLbqWUn74cr4QKXs+Rn5+Na9b8FpAQ81Ywm3DPLl
i9dq9cZ6dHb3Q049v8fdF46xkSxUuajmHnl9teBk2bzMibfJYnKUYSR/cNDXI8pyuap2wPQgrS+F
5TB7oDh/dyJEHqgX2YnQyc0oYTJL0A2GYcruwys8PrMgYx+6Cyl+UKwVmeR1qQBY7CYd/0fPv/k2
LZX1WRJwRXxQ4bAuswN0ctAs51nH2TBAKDA9xv8Dlp3iKWqqcUzKEEQakY0LRbDpAq73bkN4aC84
a/aiHaMf1hKQPVjWShDXYjgxsck35ujZNTD0AGDlq9dA7sVt0Nd5zNO6faF96n4UIalurGKYta8d
kw5p9+PeVjB+LrLUIke66KHlgavBcuzgs3Mej9sIRIDyoR2I3AmnKrpY/VZNGjY5PRLDOZ61GYgy
0VYv4HoL+z5t514/4upFggm/AxkkBgVUjg3UA/w3P+ZpnhaQtelgjWiWRabUx4K+CSZ9voEZxNNf
4wiOfIzI3j2oyxKRikdikDhlIx6ob71WwPShsXHR+2Wh16d8m5yK7AOonV8Iue+HBQlqO4AZUCLQ
iZkKfT1sJbv+7MyTybnNSQFkKoTj46JyxO+1rjPtgFtegUumz0eF8pWTe+/WecXceQoiRCbEJ/jy
GA6OghsKLwDoont9z5Beo8f4iWYz8u/DFL7NzmE3ObOvTkPZnhfXGYJvwRXDebqeulW6H2l8oOyQ
RRZmH5XFU8VidAOcjc1+snw4U+4iDgryUb3PQwnkCLuOKRMxV4SA2OCSW6JB6vDHUOQudncYK8/T
5DHGi5xRPkp8QvPDulTOD7VhqkYIVEAlIbYVJZ0oHVe9OZVj94d1TkcXgcHM/EBZ9qgSNXqzvgvh
cc1HwBCjfInCkcgAiTOawaOcs2ffHZ0XPFroLQc3H4NYwS+D3QlDr4iDsEPdV1Kl0QgMAYiX9DqL
14VVZYlk6sdN0roM4mF9tR3PYtNaiZEdZGrpquoozDZ/nRqOvUO0yI7uv9BXeeE88WyNYZene3eE
UQKIDvAFaDoTBBUwlbQT5xQlMHsZJDJMXoeUnAEvD5Y68TxWmbzZlmcds47HJ9ZkMBjkoxkIxGUo
gcdikaEJZa1ERvQ1ZKE5jMQbuTtVa9pxpRr9hIa7oGmWOaQOOS/ZcdbcHXFXmyw71QoC6TkoG+fF
Q7wkE6ezhH+LtWakIp3oBY4CTv9nFY6dv/NS47zzRc6x0PW5myV1lansfpwcoNN5UKXFJZq79naG
F/LVgh5dHjTvJpymKbTR22JYVYy/coUQTinJO27buY4uW4XYD9pJAwUqRynDEahRkAC+7v1gb5Mf
RXRTXbpQPHY0bOa+9gdpxz6ZRnxG9jQ9F35Bds3cSeeTcZuuGKdqsrlxcPf4B8d2kYjfs+BBF4g5
oZ6CTjvw7k6MQvpMJLLO6+epMP47tHGarM7zFa0zmYHlTm1kecTB0jop/b8vmPsgQVVMQKX91NaG
NYV2YaHuRchOnHz4Ojy4VioenaUdxWVsaxRoDtUV4xQsAqDEqH/MfYTilqAKl2NAQm3tFiDoUdf3
JbgaJyV3FvByNX9ditkAmnea9NfWWF4DpaDPXgaHEcgXKJx5fTdAbh9/NUswfxJNxSc7qSuiWGsM
3qB9/OueSQJc39kUNFFceJ13AvThoUOuzABNo2CZH6uscvQjHXdpnUovz4NDODVUgJjd/ObeyfBd
HHoN2Hfn93V38Aar6xFSAN/ngTbI/clAxKmSr+AUqka3KN+qeexiYk2I7mTdgKyvJLbnlJnGCs5D
JMvvrbutwz3o5aB9cqt1MM+Wsnp4kKIxn5A8t24vicdKEReNq30pCZ7QJIu4Nc9ubmbGMXnDomuN
el1c8hDJ+Y+8XiJkqGJ1moetYOm5zy3L4CUU+DMfXDwbI942qmgEBHNlJmZue6tqKQlACEHkapbx
6Df8GD0PsiXG3OGRtAGXweWcAEGRJ29U8YnPD5AQjNNAHd3VgfC3gR5ie9M1RPIYeyNCRaPwZ9UX
AH1iLUKzBwGF3zKDJxxQBxtXUKnDjme47stbblois6iANFqYzVffNl2Wj1RZzNSDTDDZh5lO607K
mQCd2jMliifflfBZQ9Cti9e4bG+RyVCLR1TRcT+24Y8WK+F1Qj/IBmk1aFyKrAp6OxfdfBtMk7kf
IfuyfU2d6QfVy7occqW0B7RNdu8Bk92XoNvKq/Kxyx5LjaYraVCWbzsGTFufmKLZvnM8sgaYImVX
+yIwJKuAjKPEEryvB5Gr4C2fNf7auSVZgRprtrzdKOzik2TYqT22CBlYqhSSoTPU/iFe8gZfK3rf
5nvntDYeq5Vxsi1IcgUFPvMaR/zLIGyvIREniHys1rbAtX868EZaVG3pCvuczeJzUzVYkXUxig+4
3QE9UTbbLfIThMOY7zIGBDbq5em6FmqYsijcGWjoMhP7MHLJ/LQtJ+duKc3bilUPQbXbAFAA7Vej
VlGdxOm/2L+LNCXjvclRPe5RPlG5SmsagbqirCeWjN5D7f6/JINo2Y///b+IFvmvNBm3v5f8118w
Cf/xB/4myYA+/gdCRUGjHrrClS4air/HltDIhAARPBKUad6JzZB/at/dPwLHl3ZAUGjIFWTzCv7R
vss/UFFANnBtiAGwRIJ/p32/8kD+lFpiE30ihA/4D8eM6zIy+GvzbsSEqrpW3a1iiRMgLOPouC8p
ItxfiOJcsistEcgvQ4C2/5BiENhe//Re/QsEiwMO4q+vgJ9byCDwpRdGwhf/hEbB46wVffV00/Qd
KBp3Mn70LNFajecVTEl7wazpeg/0ReDUuIGgzF10JQYejswxGTpVv6/A7f3t6wydI/vd/KvXxYDk
r68rJGLXowbAxPgvXhcTFW8Ah+3cuDNekiRsfEKbTR4ChS+LMpuIKtqMf9cvAu5NWS1kN4ai4jyA
2pkX/5e982iuG8m29V/p6Dk6ACRMYtCDezyPISl6aYKgaOBNwid+/f2g6hct6b1XFT29cQdVFVES
iXNgEjv3XutbtwqGFio8wgT8o8tE2Nr+xXlD5fPL56O9tvhbLYlCx7K5WX69cpnIHRvrYn0mm4As
F7MyhQYobshbYzKL+pOMy7k7WZkgHxEeArhihkKl/K6zuIeuj+L+DtWfHE6RTQLDLneHgEFfOSTu
7V98UvPXT4oRZgmx56YFxkECefDbFbYqjSqH0v3Ejjefroayq8MrRTFIn15NmBBjryg/sLzSds6a
TG/SUbXuQTlTl5z+/LMsh/rpdocrItE6sQaDEibwfBFI/axAQr4ZTmSejCc79IdurayizS/Ekyyj
dJTq9VfIR2QI/sW1WqJ/fjuqz9f2TCiLnk0z7rejUiV5JZ7hE2p3ek491EBSfLzMxIffza56mF2Y
1Stq/2TaVzaxXWs2MHK4+/Mv/9sdw5dHqB3IJQTeEw4F+K8foygdQhzLUZ3MKbWNoxIDjDWnSCdi
o5FNV+c/P9zy63791lx2lxecRevSCuRvgUgCH3Ico5492U0FFRMKNkPsRTpZxtP+zw/1awuSY7Ae
8gzIwObCLkvjr99MhZEnI8eejlmKw39T/3EKrdgTJ1pNRvHYEEgwX+mucp3Df3ho2B9g6RzOp83H
cJaT/pOmjWFnLgJqpKNnWCkycQpkshlq27upkpkvaiDraNBN9UbzF3fV75fTJfPe5w3g4am2PDpU
vx3Z1IiAGWcdSRKwzDX9PJ70P5ajGL7BX51jCxDDb1eUd5hlWfR6lz6TSQbRr0dskxogLQ64fVsZ
mihyo9WfHRPC4QApxHG3PNe4w1K2EesmgBCWAmA5gVgP2WfVC2TRJ/JkAEB2Rf3EWF2xAy+SSp7C
JrG3ow3JrEEVgGChG47MyMWzomd0UKbh3Y0BiuSpwU8Eku16csP4fgh96rdVHoAyNHYqmYCIHE2D
oaPxgTarXbeN6j+DLmy+000edpFh5VexmN1rbofvRV8b9Hqy7sKmCKOnS4p7AA72AOaywFetbAnN
1eqIiiQU2JgwlyG1xn0ZVWQX1pW/o/tGuuRU4fMn5DRGdYxFNzJAEvBSfRSMxu4IBs7wvRTZrsKk
gqiligjDKx7HOpu/0Gwg6XWuGmx7fbjvgtbDilfFr3Xfffod4Gq6BJlaVEhoEkYDIqjXZfuA3fxa
uc0Q7DkN6H1ip77uJGfCMsAJreraOnQCl+fomvVTaAEssL0JHhzz4+a1yXp7H2pievAyVQ/Um5Jh
T1hueD1b3+VIRulKq0ZvNUjai+Nmt+wSSeqSdOXRGVhfZBlnd+zDhs8BcTLDUZfmIQMMmATaHcsv
aFMZAvNJ6N1E2mzXLuQ+4rulXLDeVPxrDxfk2SYl9khzCSBIHHZ7F3EFXZL6Pi1Kcaxib9qyWozL
XDWkCOavkUnWqS3dLGGc7Kidz3gJekJPs/hrCjE5ROgVpDdZp717CI3ixmA69lQ41kw4xhBsIcUY
J+U5UJCAbgbs0LAFrBQBBHt6tvHWgPVfoU5ge74JBp2+oRg92dgmW3LrfTNKg51vqNQt7gmy4ua6
nuDF9ccq1G8uHdD15GFIzlPdXhnYwE9D4Pgvw2gkE257CCOxYRCX3eEwPVRm84S1N38X2rWQOrYj
CZdEVsdePlwrH5FUPaY7Ew/1GpsIJtQJjxiZquWjJtV6SdZFtoOIZ5fbCcY/cD+7lHQApGYtpmsU
LReHLLQNa/IA/2LJfKvd+N5vrHNqu3Df/erdU1jLxjq6smpd3Ftu/KxJY8I9nS5BIdhqtTWZX61E
7gcXdxZAkfqsox4catLfhNUwQjaap63IgYFO0TRsE5uARQLrl36oIxHIWQsOd0jn6xH1/9620/pg
F3V1WwrdEkUXFteJSuCfhpE+p5FQ2wb65AnnF+KQ1h9cUqnIoFBsUC2eS1QzQ7R16eZAddKEca/D
OJ4+RJ3QaK+w6uKvJLHSwmWRnSS2l/wlphVlfE0GXYT8EjkygdABltdLHdRl+m6FqfWpuHL201xi
FyShxPU2Y6nIr5Wp7XnPeN2S8KmpeZ3TuplJrD8Onmlnn7IaUOgatm69e486451+LHgTONnNfDsw
MZnoGMmW+NyotWCU/ijMSsPrUdSi9RicqykGi79qdSq20wj5kObyNDrJWrYDOj6CTeiaYlGiqiPc
Y8p3MDDs+Ip2cCjXFW1N52oQxjLN0El2ia3I8dcDjR15jkoTdGg7lQnBz5pTUK6rbKqa82TlznDN
vp+XyhbZKTF4Kwv+4/zUx+D9V0Vo++aqNPtgJnCwILzAYR311pVfjc6Z0YALunVhM9w6puINawMi
Cj9mLE35pagz59UmkcQ91sSXPpYBtxjceQtL57XnkW6482k2ui+Tsjg3rWTtWAPR6o7IfGpm0AKH
NisuXJOhRVAxERsIy0fQ6h3usKNG2bGPvXq+Zb4lvYfCkxX6VRGMATppuL+AAcbF2MSFDYmtB0Y0
lx9E0MYFnjHHrU52m4BHM4FaR5ghMGyN3m42uULx1i8TKLi4lbzy4nWjLXakv4s7wWaIjCTsYxpB
n5ErImkvWNjzLDq5fSHINVUjvrO1yypvriVOdNqfXGFV7hzbDMp9YkK55tnH1mZuS3o8kGlVloH8
AN3e2uXGykz/nbh2skBQSWmfHvY0dLR+ANMO/t6NVL6rEtzZ6cYBB93vXU+MEvlyLCsy0K0sOgYT
A9mnYJJj81GUI5fFkPRr2w11F0mI65F/TXu2nwwsiELrkvRMwyDrv3UE+CYsfpWZy+X1RHTah1OY
XS1WgqS0TmxSdkVMlizR1F9matOZGHXEdndRyIJJtANl+6Fi+JQ81vi4vOuhXYYd69hSIvxK5HDJ
khX2RRLeKdsytbNqPezruEnYVDm0P3SsyIelbEERFufloLDHhA6dKmCs2qZK1CUxSA+GCuJnP0qt
rZFgaMshhw37qc3UFd0R5P+9Cp1rwFjTN7dsw0dQ5MERipm3ZqxVb2RueU+U5c+qjZIrvl65w7UL
rCkQo7eq8uyEUo2oeIVCOaQBW3W3QT+9qgGzd46/YB9CnL+gdUFi7GjuM7turzwCMu9N1FP72cZB
V00orD0Hyi4Vl0kmZJiiHiX2GxacWAdJ4G0sMo83sYLp1viMvCF/+f1WwXHbZeQVH7UNar4OIpIn
vImFBdP1omIyu/zOlRGKbWMGLgGFO582pA0vumWZCyaCqrr4LiCcq4BQmyuatuEhKTLrIGA1bQmb
C+mbjU+WBmtAXypCAlV6Co+Q456GqdFHvEXqhDBlXHFN8tNQcle7Hec6RuuB67ys3e92VOd7kaLd
zheUYVv0QBhKqb5Us8WsGE3kFcF0RJ206Qe+o+YOVyoKZQvTfEXgDjL/Kr7D0yz5f5H/6Oa9Jdeg
X+tzYxJECs2l9m9oJwdUCcKFqWEScB80nTWsXaMfHuexbopt0i3dt2EQqA6FnwzmtulG6xNJlzyT
TiWe7JDNMMPHKl+3tQFAMIBsuOuTlj4ae6tGLcIX94lxjXZ3ONML+dVpgii9HkaNSFay+LLrdFv8
60FLIFBJED1UiVI2FEN2D4N4pjxQMGz7+j7hZX2MosT+LiCInZgD4J2bSAVaD0Se7UUtSRyTrq0P
WRcBNWmqgAiFdGj64xR14zN5FtVt5zYUVHx7edepyuKd7/nZAwkFi+U+GuznxBbykTHQdIyblnRp
hsFX8bKx30DnaK9MGFYIC5mwbecMm9s6SVyI515de1s9jDDKYBmH76A4gifXSpRce32NHb03ND9H
gydAimlMYMWUxK6a92l34Bfji1REkSFV6hyEiOjkrB3i0OhYBAKlhhC8twaa2jFOiYa0Swe00Fkn
TfNtkEl2b+WLbzJQ/fwsROTxQqnzdOdXUyCuZWeYSEfNQsGHa6r0gj5ELbFPun3s2PB/YUGHQ2mZ
eXrTTBgKun6El0UKqt614zAyVk0VeHUjh5LnaNPr0U/r6RIJL2oPaRCPI+dX4+4PwEXBN9dpfrIX
ZDEAqum1GHwfW0Ri3Q99i24aZN46ztxo1zaTu2duXu1QLicPWZm/EmqKlD0Bu7iu2GI9c2qVu9Fz
3SKmTyx/Y86BtzNsAhoiNKMnxb5pL7w+2ijhC9T2eKWH64D6EGmGOT56mDzAeaUhsxNRdkfYHdk5
67PiUhNGZijdvY0Esly8XMkbBMJ42iftoq4OUdKL0W/2OomOMpDYlmXmIBLO0uYMR4ZbrLVxgrJa
GIfaK5obt5qNVybf8AdyY57feFjtYmMKr/yagz59dZna7p1evjOxyBK+Ti8JHpgFcAwRjWyukiA9
OAnbMeZfBnFFSfSBEdA74vWOsWMQiJm2+bzXg9Wwvyrbi93l5DO49fe+YxqyIx842xj4Be9JqMf7
UMD2WKh7kETdD3di/mO1BWOinmH9GAZfzNA2Hzr2AEfmIP7aboLxuhtBPCCfx8qL4HCbDKn/4rZh
SzLLwKpjdPG+chAH+06N18OkYV84rYt8MjE3uezU2kAtb4GIpfppFWwaBNldZfOjWCjRKYU8Iziz
vzpjCkrSicyrvGR21yVQ5gbZHqC64++WQx2IHRwKPgsfCAZGEW5mM3vDWh+v09wItsOAiyfF9Xwo
4UxuoMawHTWyaFsEUaf2kyXGNz06j5gqMwTNXnR0UwQPVFl3Xi78T/ZY1T1Bc/U1I2m0PtqDU7od
pTHehQ4F8kYyMsEOYZJAoxmGwUawI3mKi8lM0Aw3EjUPQB6XjFAkkLcA4I0Hl+2V3ANFStJDSjTU
gK6pC79R+1gb2QUof7RX3JnCtF90o9p9ldSQSWWUsSmzrOxJTrnYdAgFUEaE7p2ZgdubMfJeJZX9
tR+H+m6MQbYXKhxuyxp1jJ6BRqGWt06hpzuEvk57H5r4t9OqwJuHans1YT98RsUo163IjZskRTna
WfbBizVNQDOPPZxqOU4h1jDZdP5JxQ4fYqiLN5aydhXFxvRcgUPJ1g7uo6u5ZL3WHVXQmlmgsc3l
MF1Pja/PPNuofAcnOE8q9o4od7+zNU6/ZGxD1hMYoy+lgx5V8IY6oCDydpG5cNi4T2IaEIRlFhXi
bVgeyX0a1MO1Q/lfHxDv22uYfcU3Rxn1S62UwvwrxeK9UQdIg8YrjVMW8Tkvd9zRfnaQtjHvaFnP
GsRgaH02I5i22ffzLSOnaJvTx9q2QZNAcc3g+7Lk+C27PFZGBALlwM0YF+s2q55jVFa36CmaO89b
LO5iYKuIYrtcAd66BAm1mYk651DXwzsYkIZEUQVVb49mBcKkn9Xf8Mc7K9OFrg7SYSacr596taUa
fkUS2xQobVH4pKZ1a7VVdSSohQxeZbcn4Sh5mQbbuaatKBZIDnS5ufDtwxCHp6KMMFRVc+6v2dXE
AmuNJZZAgBH4HQUg0UqSrDZBRgkucB7AZDY/YxoaVPYh21UAiRHgETO8d8zOvGYuZZPAS014Lh0b
4mhSD8SKWqV3rEPCBVsQBvvIMQDGwKaLcsPcRXWL7LjtrNlZsUXvPuDzuctuckClAUKS5B0c507q
fWsz036d6cW0uBRZx6j3OWGy9XfAJ9SWE/CRO8EzHEssboUT3DmzVW+t0U+wqRX5wRqVtQbp0O5H
1eBBcrBrRdFEok2D4uVs5KDfqaNd9xlPd/dlGvyBlgisj7zyiTHr3Uej0dOr18ILpQNcYJVAncEu
yq+/wqDXt1JpZuKGgbeUaSRRIhvajf1iwMi/5XM+tl+15imnOgqGnVWSDkOwT+W8BUU0ffCyxIbC
hT23A+NUUQUm0uJRO/e9kwgojdLEAAIPgBXT7ocaYwSwAGJ4suREyyiMzqEnw02b0Tn6bo5R7R8E
i12/YdvlPtsub7A8A42KhWCOA4MonNTyOnXuubH77nnyrGFEiQHuwxYK1bQlu7oQmylpoeJRGk7j
RVux9QwtDFtd7Tw3vGkvZpMVH/RKKDnqiCzP26yzFMgbyGhQf0kKFXy24/BjD9MgqvSuywzU5Y5I
r9zZ04FBDObNCBdeSE9Mp5OyE/7UrnFIXFQmcSbOhI8izGnjsDSoG92Z2SpKwga5FX7j4Hru/WTG
wgZb5iGCz3bJiSPwLliDTO8bjEw7u8zjqMNt6OXwOv3E7Mo9IhaDJ3BWkp/ScJ6MfZyoLDgHigt+
p20S7KEJmkXKNeGDsUdIahE7+/rH9pmFO5zejDjIYHWHeHXCR+xnrdhZDALanRwjWXwkAeyBOx/W
NU29eoYUt8aipuES9VDdThL6ZHqCpjX4t8LoyNwsMLHQYa+0TaoeFFWl2UKZkVQshhNMyehK6qRP
0Z9KeJCuYB8/pyitvgEWWpLQwpnNY69Fiy+zQhAiiTpBPYtVuWXjn/mmsE+qtiYU9CKPDeSvugUA
sKlVBIJIEgNe3EKqrM1d5TstXRD8PukVslBdnJDl0fo2g9F3Dsh0+S5sOKPp2Y3SUpK5N5RttWVM
ECIIszq721Oa0iwAfGZaVzohW2HNVKgDJ+W4ujiatBewTfiINS7oO6r000iamk3QQIWOYZis6N3c
mx4CMHrMnf6cLdnMhMJBrvE+sUqnBCoCieR+sqx4GZlVFSdeoMhod2EweMOda+Y2+1K4iEz2vBCe
5zmPTZWe0Ipy7NKntH1hMU7tW2qhtKFCthRJVrn1ilDOc9EZsFtDSIhfZtomEVtjnpyaCUm41DIm
XEXFhH9p7DYuwaYCSsenImhpeBizQHDpwLuZ/Md3veVmAV3mYqJyrYriqQDZwi8Lo2IVh5SYD+2S
WrgKIYkDSJnH9Gi3se9AbE5ZpKymm8WXPpqraqfC2i53lMnA85zJLl183t5c3gKc5nvGOIFpLC6U
rvKYJ5H1QgZThzCtjUaXnHD2iTNBtb488Aocg/NMqWugL2K2eynn1lEECjkzCHOnRVoAE5wBaQiz
jzaXDHZZ1hfdTpGyzmfSfnCymh65KtE8S+csi7iYaGIBkoQdFcEuEd4It7VIy3Azthb+FCRc1FYs
fJM6loPDTzk+kj9qPmZux3aUszy6IRipKyqeAeTSH1NR58dlbcTUWPd23uP3VIPvKSjirqmgeBrD
fDYQyCKVACWFbbIvyJ4P5mEsr4H6YJhOp944cXMZwXWPFhaLVuE3d3iBsvo1aC3D2Gjfy/Y0stP6
yFbT1idmcL2/SwmnKg+53RfmHVA7jWd5Gl2ypw1zSK8VQMuAtgIE6cvkgLJz2wKc4EyxTw1bBl5w
ZmOkMN9g0S+2Nf3j9OgiEqS56wTN8xAUJXpS3+OupU3TBRAO5qp9c9LMyTeWM6jvGn37LUBv6R80
2uv2Hb412uXJqrjcPRwlvRHCtZ99ZJTuS1WjML/Yc1S/Cy71Kz2iTJCQhHdz502BrDZ2UoVio1kY
wu3yhLFESzb1ByDD3BpEV+nvfzyc2E24R6XZBOpgdrOPFr+x23E+lGAg9Sb2bBqDRV/N7dGGpjDu
ELqUHmpyOokMhWrSqLO0TU/WEJUwwYXoyk1sRpM+etpuohsBmk+dUgPP74pStIc008ZVyr6ySyw5
WJsSlziMlMonMIkb19/5iEj79SI2Og06UNGVb1qQ/1tzjD9F5VoznWc79FJOnENnB/AsIYsMRYri
xWl6nvkEej0UQnwONE4j/Js0u2Ycu/OtbQ9cgtp38gzXeoGU0W5QIbYkmqF2LCJyfPZuB1FmoU4z
Hl7ZrLjpZ0pvJ4NcCHT54qL/q5agVm7THeNfOusGem/Mfmmgn5Qu9Zn8AobiDCIa1s9AoKy+nrKS
ujttRhUR2Od7xdHFZah2nQOVeEQIj/rqKfFjV+0Dw5UQqKueSpt1mgTamxx4bnITTAmp5HBeuCPs
rkvEfiKfTG1idyI3CedqZvAd6sIgOoNM3zw/kvpr+JvRlJAiYeS7ByvOu/SK7UbwCHoR1BhPcK3h
ppkdz2tagX1GlaW+m0PCtrtrE8vdWbTEXholw3FDdENuL5ltvCP+GJVORZynxJGn1r0LGSK6cJLc
CgO0DmlZMEztnmodd971Hyumr+zMehwak/jHyTIh+2t2FgLdmyOGeG+0S/Bl4EsGv04Mx4cV2Cxh
Ic7TnF7ZXMqrGiU9EVS96Np3r7HDbjPwxmP18fKGJCLqsMfMaaSDvzpvv9YWXLXtoOVc9mu/Qi7f
rQFqeVTKS/YiNVukUuNQQtlvd5YOqYkxJlb17egwvqDz2U24CMpkCm4MOp8ICauol99yV7r5xYHx
80abQelza3SOs0l5LQ4PVETucIcjkiZ4SDLZ8OBHveLxnaoBx4nhDWeY2uZ81wjJH3pIi3raIIvL
7yo0mth5S0tPm9aOnPKiw9M5a/XB+yTPeKGYCdA9nHj5bFwTu2HVe+KyyO9zHfyfbCx723HxOqL/
n8BYAaTy3sKCQHaosEiOz/i/oTgsy5Q1bwxTVnO8qSbEpubGChgojKfFToqK2JUVZFuFBG/Yevhw
7W9NMbhAq0ZvEfEwHAgYESQBOhRUvlTyBFT5cTncg6Ae6i9sJgj6ZR7rSgji/eis0xSJ66EmVelr
1iB45BbtkUvSw56YchzKQknrmv5Tobbs9DpxjBiaLqiElLHHv2okUpQFVZeOPOfQJlnJqwtVBhjY
kd89X0dmNrxbiWYFMKD0GwvZWof1t8a1cWDPUFDyS5Qa9XQv6zqJSB7tuc9KiVLvwUyJpb+idVHX
B8MglHCdu2Q/3M+wKABQLLT3wzD7xhODpvYwjibqSWBMZXrG3D7oigyXAV3hYBvRh+8z+3xlz2qU
IFaQFfqGnao3U1uQFdlJxZ7frUb4OdQAzCxjM1t1hR19D4Z2jF/GYFLhq6tD7o2Q9mbwyYBlUgfd
xSHJ1qSrbgTa9pkedswo4iRKcusvbUQhT3aZ15r3mn5WvaR38u0I8Ta6cwlBsLwO0WLUu7nosBOA
vgGi1mQkeoC/Q7fYorSUWKIZH1J0vcdx4g1ysVhIb11qxUgRXSI7qtaKI85rcSsUkifmk3Mw7DUf
GbF7L7J0/oIXl9dqBeKz/V6UfaMRVkUjaL6ZKVR/amq7rg4NGjuSX1SWzOe56Wz7uqZTXq4MYmC0
XlUj27NwNZMDrl8qN4fUm5alO14K1ZXO3WDxcjwUjcXarNihZ5c0IBYe1mUOmnJbm530J8zKuk2u
EkLmg9s09B3/Ws5k1TNqoWLxaIrU1vLUd+hCT+wZemwhFj2RZ98F+ralDYwZZptjKIUE2I9uQ68w
jwCSb3qYehnJODAjo3xboKkw6hthDJ0VXMhBT2JohjmFbr+dOSwchT8XsfymAly2765N7e+4jk0+
2YKA+lnE4lJTw6lspv1QFZ6473B8ts/4sOvsdYoB2O4Di4n7LchGntEA65l3/eMD/G8014OuP/75
97eKWJBG332g/i5/DtQC0/XTlVpCwv72UcKq1Uu22D//fvh4bd7/dtXmr+X735Z/Lm+bqnzN/8//
a/+v3/WH6tQX/8CVidifrDkhQYkjiBo/2u6ff/ftf+DQdJh6OWKxfi7C0n9ZRg3X/kdArYiGSrgC
UZXHT7UVEM1//t1wBaleiH5wQaESDSS3yH9gGv1VEMe71lnuMx89GrccAtffFIHsqzpceYVxRSkn
d2Uwz0cEoocgnps9luMewkSGQd1qvgI3fPjpDN7+IUD7OfPP+VXFxMEJIFuEsw7nx/Jt+ZtiK+hA
9FYBvpABs8NtbbZLMO0YVs+uFxSvPO7GHcTxajv4Yddddc6kB6xrHr1GUoG3MVRBWnS1dUp7j4kV
uYLWKcHbYu2a3KxeEsYcwVpUuOuxaYfyjXGFPkaBN9/N4BYeRNrab8za4kcNgfnTwBvmsBr369Ai
ZoVtBcG6czG+4lR6mHKELuSUS0OSxmAbL5rAi9s8SPYl4esrmAsQfQb0qUtEmUoZN/PavfEx1zz+
54/n/0xbNnfm/5+2918EC+WvPz9j/PV/ofYc/NW+hw+TxROkq8ef/PGE4df2fBIe0Vp6cPYQb//7
CXP+ge7SD2Cl24EjLIR0/37CEIOjTjURdZvsm36o7/6DJ8z7VR2I3lZwGJN9iifo5VvBb1q9KjY7
1IpsfcDimfsmn4mso5T/wV6WIjdvC8qMe15nGLFQgHZXkxG4xtomkug9Mjwf3mUsi1elF1B732bT
SzPH4w1tSuNbl+Bs3thjPD43KSo+YC/peO2AiZcnUMW0lB0aKejRisZ4G8id5s1mpMG06ouyTNcK
Yl2walKEPGs4+cE9OrIeYQ9WGPRkTqWpr4kRFPtwlFHwbCZG6a9m3HgPZCabzQ7OQ/gZZWZUbEh2
mQgnoh4MSKHOkyetU1VhsEk4gp/U6YOPddVfswNyqw0bGLaMU9j36YYdwwROyc3oQbkCRtZa1kBl
wXJY3ROkwmg61uSjFtu29ZNspaKKCIeVP41jdDGyJt/7ZjkwrB3puyz4XAqyZFvUIi0/f7rl/l/r
Fe/ef8toF+G0zUqMxZ9Fm2U5+O3dPNb1bGuPlGqGQDeIRsbnMJyCev3nR/n9dqH5hIpVQhlh5Rdm
wE37cwVA4FbXD7Z10yR6oKG/aCCPTdW38WGI5iT5C0m45/yq+qdj6XJvcldyQMgB7Fh/PR581iwM
k/47aIEmZ2ya5S/oD4rXJAja6kCwThUfg4q8tK3feigqbS8GLYY0qBm38ZSQmRsxSgUrHI9f6bQ4
2C25aKr9wIkOmeMlIrii3Ne5Fd1SdFdoF6NOmlhOWZJPWLG6xTaAt2hlA/FuyGEhjG4FUDXHg9pM
E2ywqcTfRAowbPAiqi/BUv7fis6qnqWjGa3IoRPjZkYcvJ3niEz5HCxJgLh7ZChBdWrJB4glRMMj
JRHFdvZngdtR1s3GQZhAICK4aWIYUNvpo09pXG8MuubA7tOqfzcLLEqaeyuDZSmXQDjtDDFbFJNc
5LnBra8S15B7183dj07G7hE+8hhvRqbKJE5mePCDbqvaaZ5A74PrqlGW4O1IkefCALhhVIbOsJlt
4qWRohbfMzUzRYkU1u9VO3nGsHFEPfn7AGXWLQEGbXCko4YyUMycAhyPGYO1iAbNDj9RItczMy9z
47tWqNYuGYy0A2kav1LaU6wz6YaO5BkNBBmQXmGxy5lz2nczJBQC2/MY5iSK2v66FVCZzl5XkHtl
DmN4bN0wClAIIfE7NXYu7fUcOP1zLAJwt7rxYTVXks95dGoxp2uXp/88jzHoyLQx+ocG/gDUX8TJ
9g7zmnieB7sF2N8gg4AwTiTjFnAY4p3MKVBBpLGkCJ9aBcy7+wH2pkk33dfRUuLH0YL+NvvOJLvh
BxJ8shY8OCpHlEhKqhGZYKMj/8j+yT9XXc70k5iLybiKfwDHo7lO6n36A0TulzGqP1o6AMr7H7By
tXDLsZWoj5Gk0o/YkehtBmNBnBs/cOf1Qj5vEAu560zSvt6w9M2HDv/KWQbJwJC2AZveom62U2Re
xzppUmsnRZodZzUx3kai5T4LOU+PkA/qY2GOhMhD5P+YmAo9o+327Y3vQGhfYx1Iqk004lVc5XPR
F6ijHYedC+acW09mmpDPfC6ZVIPmJ6CwB0aw6WwU0sss7s3jHD/jQwT7HkfNfGBdaVIm+1Ym1+Q/
DwbxWUx0SBnrO4IYk4hLgpaVEYtJKgAZDQjB77WJ2GhXC7AAgH2YXhCOB6k9pKPATppxRrbrRl9e
0aVXnzmrDEHwVTlaG4W05pGSabK2jHCaBwuB44fbj5hkR+G1V+5kGdGeyrRhr8lL8QO6O3inUEcj
2DoMqvUWSGblbJT2wi9VHgvm6DNNIgCtM6rWSucYJiIv6dBt25X8Lu0+vyCrmaxTP9fyMwakfePk
3vgRz1VNW0sJt9yYAILIe1ILOSeHcUozXYjsEZFnc/HrefrsC1Y+oCVF+FIXg0pX3COJ3EQW8Wi8
/Ub7ni5dfUdzjb/GkySAS/bBMgdP0FDRqaDrmEdjgy648w2SlnUdvTGjrZ8FQyGwkv7cYfI27DzY
zFKAQnB/BCex0ieHVuD53cEiCO7IaEfwWjLt4oQNEzm5uUb0uSlDUz0i46e3AKYr/PBm1yNa2haY
xKogN5k7MbY4d7aoiCIopxLbpLEIJwmj6Ol7ViO9wzM+4OqL2U5Q0SA+EZgR/BFnEEWzQ+hfhaN6
PoX2vFAy+m7Bp5iuMRxVb9FVyGEVGBvXBkVDfwNBD9mmgX/K8iX4Ynaa+osNqKxcC9aCgTApO7mZ
fXekUV0Z0QX0Y+SjtHO9b9mPvAVD5+VH4kXC3XkRANhGGSHjeGmU9hrjbXLoSga2KwEcodxUUUqK
1L5sRX0d6AGwO6Zj+mm0JLW1RxhaFwwplsiHWFAQQMXNqmgzkivHvB1g7tPIoPqjCZV8dwuXs9rp
KL5hW268TENqc5OHRvKZRprWJfNG1R+TNqHLXHMiaZvJFiCkLXsYTJYYGq49xY3DGuCyG8GbCxEs
MgkzWmWCVvmWpL62X8kkQeA1zEu+7DipKYUd4iGUG0KPMIshCJY8MEiRDyg5jTcoIM7XYO66G36f
/1w1jflWhmGoVkHc1tQ+YpaaBxWv/SZvrbFjumQO7oYgM+jAkhPfrrHaps+pT8zGGsmhm6BdHcZq
jbM2NFcQIkjXIDlTfMfxZYNvsfVIIYfgc6UMs7sJWYQhieQdlRZJMI55orfoPkVA4+hJCFpoGBey
L00GpJIcKTO8scm4gaTKLjPc6DjhOsU4gr/W0YDSvTfmuNoAZqAlSU4qDfKJx2uF4d+JmGOU2e2Y
tj2vHg0zeZ1kcXdrzVSUMDOs/G0hxQFNpVj6VENfvmRDFL7LzMzblUfm1YscaKdDyDJMbwGrRN3K
9ivvPY/d/+buTJbkRrIs+0ONFEyKQaSlFwbYbD6YjyQ3EB9IjIoZUABf3weMrEoyqjKjspe9oUQE
GXR3Mxjw9L57z8Vy5E01plfL79llFPnkPFH667zho4+/yp66sg3Fq4ADdOxJ/Y4ydAISZkxcKCAa
rlub1POZaEYwM19Y8zhf0BYWsQNq5LsI8kXeTMU5V9DNqrUnGBCLIMz+Q7JZg1Zid+btxMfsW1W7
1odwFQjfhKcuRgBnSWI0ZQyMISVQ7nipPbdoebJDwbvvyE9AWlmouaSgKjsQC02Si9ZCGQzcMflZ
5TsWrJuiIS+2fu7hf+4g45XbhBRGHbDMpjvPrHEiXIQ1Le7e7emUOftLV9ev1AVFNg6cVBsfpqT0
R0jPqnwUmhWZt0qjgerQasvaUIf9AysPJSSw8mn9EfbqBq0d9L33MmriMdvoZky9TeAzZDKeOWxI
xLDPm8wkfjDAq7JRQWtYRK95ymB5akQtMfhOHSuXhJI+xcppKCn7oeY1x776Dh0xsQ9zXFj0MlRs
5S9FTeIKwqI0V2M2g04k7wFYq3oONIYJE5O8ADK8gWjAYiaQzK4a/t2CQ/r9vAxLfvEGX4MyOemQ
Qj7NVhTajgBe5t7nNH45n8hF/DxeVNKSsi1mbo1HLFM4x5FOp1wfsJyV1DqRrKwon4jMtg4rFkig
30ivcKCB6jS7+84dmvS586E/sKnEpze8IO0v1TPcFWnu2N/otEixY7Mg7lpL6uwYSEyAB36XNcNG
4PEzryk7a5MyLle0DggYjiA0+yUTEzh8IJfHqFby3UKKW3JgcNwiq+55xr3qQzpKViCxFWuLuwXz
YHc3WkJz6aVsWopoOrdxydQQSc1d8OoTx99jhHVGvxsagkWBJNenrviWIvPR7GrPuWGvwDZotubx
xddWkouRIzETLJIMObSMygB/tW294kCbf3TsNCllzFtUZRo4zOIAoFJ96Yx6iLZi8kfiPvgHNh2l
ewwpVsvjEAKh9qQxYU/spvTF2aasD4yNw2Y1vmQOG0FulPOiB5Wfq71kkWQFtafMLwlu7yZsu8E2
DpjTimXLpkPUR1/QvnUy0N5J4EGAABxk8eJzfUUO96je7Ti6woxkZy8pirhr+sJK6DQHMbXFfldP
YSp/ViFaMmZb6cNzqhD1oaV4lHJtqrJrH3Qh0+UwY3YytwBlGfBno+jvJ28lWFZnVpy4EyuaQ/lB
tDHlsKCo4qKeOMGFI8DHPiiwXx9m5lufFJsM8RdNb9IvRd3G17gqUe1jvECQza2upW9lnNSnqWP2
uicXwA1bmImLpaH0h5kfvQL0RZUwH1Mu7e8tlwSeXW1KD7gsFkBFeBJXl81ccP72REvcN3GH58m2
+hfBY3ClIjUlIekxdVz4BJ26elXVUVk5Ea7ZJ/gDvUDjzAsLA67NnZHBqg11+k+e9NaRXxfmJfgF
PCG0EFiVhXs/0RI+Qkm8vGN0W91EdAE1m6qLUBNGcE/20RSZ99FEbnyNSEREFJgsPFMpUaNWo/Ah
Rm/TDF8FHxFj6nc/D9b/lrL9/6d05qFE/HPtbNe+lR/ff9XO1j//h3jm/w3RbNUzOPv7ju5b7CP+
EM808TfDQohAjODg4qHTot7+XZ8WBpKbrgtu6wYaBSLbf4pnFFVYq4zswbpB2nUd599Rp1f1+R+K
i7BXjCGWJiK1NoZTPFG/axO4zKI2qksdIHAz5YfJAHpg50Q1ylZ2F6wsLId/eWn+G43nv3xFYVtA
Iojzu47OS/MnsU6XWt13VQfknp60wEoEZd5Yz9j1V1Pb1jthpsv1X39JY9WNfvspEcJR88FOoFRy
3Fll8l+Cy+Df8HPo+bCZHIIb5BPWpByY/szCBERjxoQPcOu4DqWyMJ7iL4NdaZx8Y/sH3sXiXZHJ
Y0fJ+fbVRwjx/vjY/FP8wp8S3eCpfYP7nG5ysMQz7/1JH7KqwYnYG8K/qmamV0xizhwyxzrUHVQM
CXgiYXEJCjrCv3hd1p/7t9cFQg3XEHsOrjR8E+vr9svrkg4OKcEWzDB+Tq0KKpTWPZMBnPBSIyl0
ILxlYHbExHJHM0NrnJt0fRRiqMBi0bIeR5hohrR4EEbea5u/+O5+1+m4GkmZk0y1HYzHPp8OPgO/
fnf2hLaiHM5FRK0nYkGW4dA4TNKsavMMRach7XPQWs2D1eW0s7On4bP6UXn26iGUWvdtEH16JcaT
azdJl8bYl4jU1n/5bf6EOvzjZWQH7VimbmJAgt4rWDX9KZ0uoYXjTuPFwGcojhTbt1t+muyc54V+
cPX2sypAnKP/tC9JrOz3psxiTF2F29+1Xllc5iwWX2mttOlxAVtwBdZnUZFQIEmw5W+cY0N/6xeL
ioIkrKF3zWE3CuONkkc86BmLeUISMyUZkNqLJJwIDSz3avaL6Wr7qfEOoJeVP6afAWJZPbQcBhZk
E8Qiv7Ks65phN7dWS9clVR0ViVAOXPSzEUiNW/D6hWEs2f0fMXu67MsMFBKDd9hzc4vFZuxZyD+i
MGBVrqPJY1/PYSFsMYp3x4GhmAYJIcs9Dvcsp2oZQRzcnEv9ici45piDwfK3Q92Zd/NYRvNxcVZm
k171WoeeKPDfO+6IZabs1fQWuxynoGKtxkhKVO2URI7AUmEtOZXRjs7fuNQztRajPjIa0yZlXluI
bWHR54L8gtvhKluQfm6gqFWc0/SJX7V1+8TG24kpZQHgQL1Ua/NS0mUeQRf311RyRYKz3dDwB/lg
1nT9PXZwleI8IX0ZxkJSgsKUwaCpYlpFo9iwd/1SJsXTyALwTPIZ+rPKk2y+G8CtcDytmuLFwELq
hX7se58c7JEG2ZMnDIvDNAWwNt33hrxavTEWj1NzbBfTvQM9NadaSxdnVuZAUAuof4Iqi+5nXCkG
La6mzIq2k8iWL+5CteXqyPuU8WhRXiZKDygmyddlUD28d5LOR3vRYq5Bk8yz6ifgUlE2JFd0E+8z
rZTSNjPO/XbpSmfTScO4Ct/s29NaONlTD4hq+DTYI1GPlrYMfycTUpOxXzb3axssyUuzL18xy1jj
AXKN81iD756OCB0epQsYwq+kfNYi0ynOKWVu8Vlty3asjpxk6j1128aJMelN0iEzMfJV+dvS25r5
UTvU2nR6nn3OtLU1VO7kwDdbC2lqKwinblPcE+d5cc4Kv+InaxN9gwbX7a3UHD9yv/OSIxzikq8M
ROEAVpOasEhISjeG7lW0AxzcPoo3RUqrIclHsOHQ/wGvETijc8Ccebu9eBt3SYMQoVXjzs8TMIWl
sLli7ZowGXxv+v06gpW49Drjg7pQ0nWk28xXoySjx8RfKiuoAN/h6BDDsIl4OuwM3f3u9DGJ0Mz2
fzRaI+ag5//3AwDn8qmqdU44OB3Tk9FOGsZOxESbdsKt4PD5mNlIPQBvy+w1r/Q8TFuPOLlqTPz9
Bm8yUb8ZSWirQ8XZyK7jrrWomZ00FspHRmnxnk5zSSrNnAKnaSKo3KV7xMNbXaqK/AnzLjHjWhBD
hADuWMTGUHz7HVxW0dIQYNe7eW0+qjy/vWncaUHzreuJgrooOREtJTzhkWL/Qe1uGtDEnmNHSzR8
UDmo+/upjT1QD24lQoLMC4mcFUKcefYZxDteZuBeyc0MBdQ/F41GDH8ERbsZAGkEnanTIq9W512p
87zS9eUu9zV3LT3v1ZfaIqiN2hRbN6tpeNdBVLv3SiPdZ3m+6nz02W1HzkbXPF76kFfGOrgdCzN7
QJZpfKAxa3jER8urSLv4rQnxOTVNiI9N5h0y0stU1RCuPM3Y1fZ6U4j+QuehfbRKfd5nSWXWPFUR
+3HCDY8874t3jy0D5Ll23ElJmPCKosxew/I9DMXNYjYPEsxNeyAUO1xny+HYhaPeOeMa8/Lz2JcJ
3rxpudfgdLIUV5yGPL3gDpagynAVL99I5du0elU2IXDfXZ85AD28K0siqV0lVzrNxMpf/AOPYS06
4iWmfUB1U7JruGL5ROf2bUeUBPe2o7ajqStqeegpoVgVl1gnutNUiPvRU0fb8p5o7TAvOQakHbDU
vZmbe1C0H7JYHmrd/85Z9cGo/K2Tm+9zHN+1i9rBeLjHYWUfRds1d7bVgvQoOo9mmyHmTpoYj0Xt
3PT49nZdiq1uKsg9yoZ/yi3szVT7ISWS5CNpuTxHeL92DQvGXVn72WGcOyP0PdM68nxzQy1Os+/A
PRPS/nGz5xp0t7mj+vfRbkBY8CVcnjmVs209Xkfbs5qXKmtx9vW6dlijW91Ox+VM3y4W3fTUinmY
gxZ70JnC6hEzGAGGoK3Qx5Hwh7esWXbGVOrpjSNzSooMLdF3brpCb1n+0r3zpq2+08CLPO0ROx3Z
TOwf8THNHIsBy5KFIJoX696N8nLhbTl7d08VoYxX8BIGr3Aut2pphuihpAGbagVrJXmztwl0H5P8
SZYdNaxTLy5jEy07F1Bet2fAUKTXJpEEFhXet7nC+IVGyJrhAsII//6oL2saRUdSJn5O1ZSOvfpA
qkDcNg41IWyDyCEiHEn4xfPkzvoGY/DykEW85twGEV8CO5HiazO4ib81ZZIEC1Z4MldFbI47l+np
mc9sQ5ZZZ1tWaljNNu1YOmE2S+jQ3IB2GZaycjt2cfHpxb21vkYuAoJheqFVz8ImzJ+y7Gai9ze9
kp2NiiIdc+8pzb7CFInAQfv5j9qItWesd+mwzYu0PHYJPZPbhdhYkGMyXPvmzecJ28OXxLTlcGoq
aBkUgaY437EHI+KC6Vb7hHaAAzSpMpzGmBaotGnvKinx1VZmVtx5mj99HUxZ45MX7WmWuncd+e0b
ds+vmJ27k0uK9aayivgFCVgikJu98U1w+DvjtPEPcVQYP7LOcp/joe22dN8MH7yy4mtvRPqZN44r
hh8vakPJRoyy1EK0r0BNQAs702JtZ20gjVm275NZTduFE9zaIlgzu+MU3eS1pDsDexKygU0f3GGI
C+NbnVPD4rW5fzKayoXZOPJ95soqy11uUwNBh2wZLFVCLY7FgtiR3bgfGpWHqq7GbaTqFOGbeW+p
He+kS5hMAcVivJODb807WxNENScjV5cRKhXVd+MJmolDebjDL7py3zEPZ5gQ+LgN0XCMrCyG3bDM
Ysu9S91WhnVWc1E9DIXAbo+cOh7VNMXbRqu9eyV64ylPRHmWvdHczm4938904fQclEriF6oiWmHQ
8weC7ajRZfONA2kSdDTRXn2eGnt8CFq0dWFn3CVElIlpZWrTCItzECfF5rM07egijdE4t7SxPluc
0A9E75uTpID6xlRVfM9m6Bxn3R3lF+WlngedCuE4OsWudiyJt35xokq9kdGongdGHBJczlXP0z2j
20xfYdXtbWSpjeeOxaUd6AuqdaqGEnTYndEYw82iSTekfSbjgVaoXUWzza5o2XJnusYxsZH1k6U4
mVe4W/Z45mvWJUmCPp4bezXXmIZrY0ssd7j10awD5cjkbKJ+Bz3xbeTBqbuz8jw6KofljDWo+Tyz
9TjVo9KeGLSMsBWUho9UdLEJ5O3mfW/aLGySxA3n1jZfMH4Xe4/lz1mVJajrQbwjjknmENKWysf2
TEvCuM8j63tjAwXYsaqHbRDZ0bnRFgTShMKkMpnNO03OFXtLoiGSIt6JJ1RKdj2xmKFnjUaDgb4Q
z03681y79I2xezzkrsYmRhvms7TL7ilZ8h++8rpPqfw8jMcJjxuQ/VUoRdZOBxXtCQQX+4LgOEM+
ejz9htVFJvJzppxrx8Rdnm3YVNyYe8zEOCO+5RaLgLiuY+47XXfrTkIDolHRwLWWBbMmbelHZvKI
aDrYjE7GW5zm+86GdDV4vfnkstI5TBQ07ArkUkaQsvFvhgwrBJZeVgkZWySdRtudzn33g6Cy993F
t7QB5cxzJorMo+wi7YaWjHw/d7b37NMzReajpzVOo1V+m4zFC9k47rkCC0ZUAG0ffbN9NcCKaEiu
p77yvXHdAnOgIlzS0imoS44rKmbNMcKRYbm/TZtpuUS1Y+xUHz/ynmCrs1KLhV5EbMZXL17E7oF1
b3Ek0HHfQZjaWhoPaaMq510h3X0yp9SOp72sg4butXB0SHfoJpAHT87jrlQpt6OcvRUVhfpTmqbW
gW6X9OgxX3CMK62PAiDOTg7qweprQcgUkO1qg7ov4nSBO+B9d3Rhnni3jS3WF3n003Tv1/gH26a/
ZT+tztwLOLApTT4yr1GhbtOHRQcyz9IpvZiDwBENEs+jUnylkfhNMe8h+lOt5/N4B74pIC770Y7h
+Kt0VbInkGS9ysz1b5qZDYyA0AURexl2NOVwH8n9d9rqHs2xNugbBaNBlJRNpVFUOwcQhsYHaFWl
rQscsuyzLAr1Sgk3LwH0qOkIwIY20aW8L8Bks0Z1c/cxmut6N/YuDkdH6gw1IAIon1q+sKxZdp1t
kbRI1yYrHmB0SYw1vGPLA2hINQVkbRoAWD3k/chb2LAGJC7GWYlAMyO/FzN86EX5HvXVazFN3icE
huzM/yjv3I7Q6zFqBnFjxzV556Rt7S/xUNknh7KPW60Q81uuGe29MmrMM5GaCTkJ8WbXutOTiGrr
mxHf7Rv+/vreyfTs1FBif4Onwbq3O2kHesXxQhmpfuUYKU6szvApgQM/wU2jyTHWEuNYtpRqaaWn
bnrcSNcqoWOyoTb8pqdHaDMMGh5tOWkIGrb61tqj8S4VEH1d6wdih6XK3Q285fng51j5Nx0611Gw
3OAXTgKd1SgYUJXzXBMx/Yw0m86LwZs/La7wvRLetGvBPtHrkRjFWUasdYU21ESDOARt/ShvuCvY
ttGHurM2e1P+nTYEoaX17JqWGrZRJRg6l95/JR1upIErdfGddvWBXrWoaa4doYwXC5+UhxI/DtfI
1eYTKz/kT5KeHxE2qkPO4vVLVanqFJfiU0uL8rSa0gPNsdwnxvZHYgYAmjLOsewtlquCs/SakNGA
XjMNB13Xk/fc9vLv5IG5vxH0d1Fz9lWhd6dRLv6lb0tmpD6vn7yx8a7Egkua6Ib+4Ge6HioIr1iS
yPCWQ2/uKzAiDyZwu2mu2SWL4TrQT/xRdFMcWLJSN/movho6Ba08sEizgwXS6ndft0csZ5hd4FBQ
YhNyShJk61lBHOQAR2BqRROqCjBd7GQsYHjB682gxzfS6PAXFFrZUOIIfMMqJ0XAXkp0D6ZYexd5
Bdd7Pw2QFyzbO/QzyaiHGltVfhhZO2u7BRfbvsY5+N0lx7BtDJXd1HH1KK1oqj6SfgImjXdYlMY1
lu5IQAIx427MCxFtlWiUEUytbpyMAUYEofnF9LYtNxZ7Gxv5lLw0aE4gxJwaxDVxgBk2sBq++Qxe
+W5sG38f9YPGVegu5nktI7qOeYuo5EEjQiqy7bUQIK5Nm5pll4as9GC1bpzs0O2YjuVMfRfVrmNE
Iy9AWO9AJNjvj+WCzHKpzRgBrWKhzVavEWYWtoahhVlPx8mO4C3mHoU/CMOJP9xzOy3zt6aneppF
oJOyPOaiFV9UwlHoNsnHwvmB7ka5Ht/H2M+cX7OemyeYGXsAQoYTLd7kTlsbd7ZTQFuUAz2Du4yp
5XM0LPlkciDA4FgMDz6P6ujs2qp46WVbvHB6agpGO2l/W8h4D/u09MRyq4+Vme5pEE62EM/t24FP
GcfzzCRl20xJKrczp9abuJrB/EgURNwfMDDuSaZF5QmrFhwijJFpqNmlvJQE0OeN7yXruFkVEwF1
qj4YNcf4moiI2l9uCXnGpZVONeCuuvjhDyitIQ5kRzzj0OwLECBUe3DlmkWxjU0q9hidDGCLnVIK
eh5JuurW0Cf4dbnbOojvyJH5wWoc9gatafLny2Xhfe0kia/N0jXT/biMfLwdclXjQ5KavXk3dbD9
MZGYSRnkbVc8RTWX586ArbFAPOwU+Uq8hUAy4sQeA5dSqQh+Wssw0Uco1LUiYLyr4lUdyUxtunGy
zl1gQLvDK2sOdRhzKPEPTkWlVBEJrQksETktzw0+Vo/gpbwbpvLkJqaKRg+sgZxhWKUsnAKK2oSO
80JvKAeJc0WzwmDjuTRgS+qYtTK08z/ytotBb21YwCWmCYIJLKRRWrnXxUpXrJgXpdS4jqmFqFFb
6j4WFOCWC0xB+qwWOnYphACBNDG0oThl5fSUJTamu3Rx7HhD2osHyAgC2IFvooghUv7NPWOq6s/E
bg0Z+LMvnns9zx87yyo/KZ8bXnAp0Ogz1t2d3elGh8cG+z+9SJTNZKWcaB6xYP4dCJIb3TEpnMk7
YuxBnU0IM6vNqER3AfBvsG92wIyY1iyCAZzmSwGhj2g2MnUT1k3tU6fUV+JZ6DMuwxb0HM/lIXHf
lkb5Ow1tnCf0VHoORiB3lK9pj1eDeQfz9I/RHxHpDfbA+aEDADJvUJxLuUOC6fxLzLMWO16LtyD1
IhJvfNfW2zj6tNLSLEAxEqTQtcXO5crDkahO7bSkX0y4qU9ebPW3RpvHezQGLhfdc1wvXCE38aHv
6TY9L3Ouq6CCVOeFFcVhRZjCXrSotpWWuYejw1Cl0VZ0LxpXWmccYfzUvSPM4qiZKRFPbWxcHtoQ
C6LQRX+n99SQ/nnCGmbeebPGTa2nxyEg2ClOQ9pbIAocJsQt5zQubJUx64dU5+nfUrGOnKku1aPd
J6UVJNXAJwKfJL3P3kAaZu5GbvMKNswbaVdeSgCAULc4fjtbrBZU2vvR1MrDQg75tvN63yQL7ekm
YoTBWFUD9qFQkygyH0s+kWPg1BpHQPPntU6xc/J9ymFbbm2OeLc0ylH3UI/sNb3OANg4DW31rRPK
oq9JOZh8o64vHtFyvbe06fNv2LSSab/u3F9I/vIJWOLcelnoHERtXJs2ZOyuvqx+Gu88Pno4c0p3
ejXmvFNhh58iO+opJjFASOul5Uozd7a0wfRik8URPkGabvRbuy3FO9EEeQS4xodziHveugQeabJ3
MTkXm3Rk5OYr+lILLeLaaNuzVe9yuJJhnDWavLC1nOvQJ4V0axOpAytHoHWv+lZjoxlpzlYH4WCF
aVNrCVe7EfVHHXqqIntUWdNeFwuNF12bsE/BgmUX20ph0QnkiOEKOxe3xQ03rcLdDtJs7uiC5X7H
A3gI0TimaMfhRpaXIVPq0tmLxxnRxXz5xbFl9TG7ruhCHuEEGgVno+naJSVO3o1UJkACcEEqbL2q
eVa9W1dBA44oP/wBA/+5t4ICJekdX/B/bqCZG+9Vp/zbMfPaeddNePM4uZsxe1qcJI95BlPnMGqG
s3X4sLmUIQ3+S27PBONl7vUPfopmcvRaVZKZ8OPvnY/R2api5rkqBdOcjEhFmOw9zBsiWqawHVr8
iVWO7TCoIE6zFG1sRRWsSQ607kp/j9CNB4M/EYFN6kyeCnBtyUJh3r1EhlkCzPN86XwObpfM95nf
N/Fti+MbZxN+5v6iT2PDJxCRxDx3+IaWQzVCcF7PzlZxJIMRLWHTanXHGyTbHy3OTnymxFdfaqvR
57OacjP6ai7YgqmWA41zpMC87d/0FOMMoMB1MvAg+3hb+HO0CnroE82jHWVYZBMj39ZGD1fUqbyE
imVlUSLtgLHBMtnwvGBtQhs48Z6Uo6WqByyu0uUp8W4vSbrg6VetHO5R5LPuKpvUfMYKVsEuanxr
AgTbxSLwGjGIu4E2MSY5mswwfZ3z0jAfhrjMdy2yIECGfPmIUz26EUtlcPQV4tym2NmAmaZM1133
AM2kOtSzJzYidtjf9I53yBmV7qDgUOBTG3qNYXdxLwxyfCWz1oeQPaz7aFtO/4HvJebyofBhrydJ
c8/muvhu1O34o1ti2hot7j7hUozNQ5rBIDgrqBhnpwbgFWrYDlPgtz7wijiaX10MNocuq7e96fdp
mCeL+22y/ehrp7v+s7Z6YF1CzQc3T5ow02LxXaaSgmnfcs0bMMv90R1L/Q7cl3APCW4F86Qi7E0U
lZCUSKusP3AzEAeOVDjDkUmq9zqpKRvOBqVNu1knBOIMTfJmAXo60O/E6d9T/tmx7OlE3LsLHEPz
T3NC+inG532b+LW5JZOLwXiSS5SHYJyBQuOINfakPZbHJNUcnR1Wic8/bhG3vMWeDgXq4JvZd0lg
0D14xyeIsi137bHauEk3fCjLp5bcYw3FmnvMLj0BSBMvJpchi+gUZlLMKXc3+o2fbytXJncLWmsM
G6hjmSriudzYRk3xMKAJ+biIIvnB9pqbnTFyWkukrmcBcnJtBa1MsCcDCYTSbOf2lpm2PKm+trqQ
7DNN58VQ8bYSV8zGNDrOPrXHmecNX53FKMKhGdqLSWDlaFQFizEjeoU8UPLsEZFG55gBDWdLULF9
nSFseqmd3dbD+EywA+fjWGFaQ826sDGd76YaZz2ovTZ9qHolqHvzKNFG8cyCNurEqZ+wRTgWMYxk
tr23uVDVBUKruEdI5cJfFLBcXYA7mUTDteFD1KS/EKcLrdmFT3MdAItj4eq2FdDeo3auUztV6Eu9
Sd6l1Wknlm5A+tq6DbQsbffJgsUaR4QGHsiDfbtRnIzBoohHffLkBe8I3Ue67rkb7qfwHXnN2E9z
yL+3B1rroGSr6maJav/I4bh4Ydsgwx5aOgJbSWmliLzUCmzl++esHKpvUzryFFNzUj2rGqxSumTz
V79uwMd4LJgyxPnX0tAUam7PI5VkA2KFBewZcyCMbLbHsjgLjSf5DIcu3sW62YZKq39orjkeRFn3
RbiagoL/lSha9aB5ZqTXfTTRwaYzg5fdnem2JsVA7XJ1ylIEqc7M4qDwVLn917aT3904mDk8XPw/
01pUolj/paOl5X6pl3XCPTdruFN7cGPOJO/HDyVMdm26XCGuJlPlv/6yv9uifn5ZgYNkDaQZTG5i
/f1frDjlkE6COi5W2KXmehtJECEKC/RubqlwSFIiEqP3F1/T0FeDz2/OFfKcwIYIHFugHuw/l0m0
neNTjcrmuSe6iJJJXJ8dlM7Na4NnqG93yaSGpynqWeAazNPYH6ChsObntEdJPMDKZHaoiCo6CqEw
NOscXF0SD69AI4R2dDTU8mKzeEoub3RkVckH6ZrshyTGkLH49vClCL1kPpghS3641JGKHQEK3+DJ
7JfyIIqqvGZIGlrQFIt1O2J4ffY44eJD7hlrr1XrGBh/dICvh2SQ47AlnjnP21zRCx8avWA1l3Eo
at792V49I1pNJZXDhw6ZzNeNJ5+WXMoFs1476hGQJDZKqlk7qsblKKzSeZgsqh2CnHPCu4IMcpXJ
BEY0YbQCpMVwGTSxbUEvwRjMWEikpUN/czDKt4luiKOX6gSG5q6cj06hc16bhED5wNZTn4zcadiZ
cLZ+JSjflGEtKu27LD2A1SVAWnfPtir96hSlKfZpNno9nlhj/ii8KdUDrQVtuAGI2+mgfyZMAU2y
OGFfo0JzgqwmbgEoY1qgZ9bQHKGh1GRi/BzRGAxHi1c95zHjgdEq8Ay1WFxiqC55WNdAicNES8t9
LDsschXpHarFHFKTCA0Qa3ZEt31u3xhlxGYuhvZkG4Xu0+g3L8eabuO/93H8W8bSpwpvg/zf6/9D
CfrMEJD0P0PD//i3/5n3dP+9WokD3Z//qt/+5u7//Pxt+pNWUMFv/4LRCGjBdfi+Qg466n7/I7q8
/sn/6W/+HX3wV8gEGz/mP/edXtL3+e1X26mx/vm/h7Zxl9p4Sgmd2uRd+cf/8J36f+M/MpHgrMZZ
5xNV+0/bqQX5gPYuHfaByePbxJHX/QFFMPy/4dWk0Y0ipj9+9//ddYoyiqZiQWXgxGY73GL/5Dvs
2Nd2SbvQlTeSnvT7bhq2Xqml964Rt3jJnOkvQri/WwldCmMMEzet5/AjWBhQ19//5e4qaMHOHdhH
zEXFqqHZWtiZ2vtYUpf3yzvw39hbMW3+fk9FusbWyn0cr44NYET/k21Rt70i8wBMsR2lOM/YYmGI
Ev0RWYE2YBlYbIXAMVN+bhjb2J/0jMiOJ/H2g1WQrbOMiBopMUraiiMjiw9Dmi5ojCX789Vxk0RX
YAj1ratFZhBpivGiIyv+OPQetWXcGiw2QAPI3QvEq6JBCGEq4iBfD/62YrdXfUxGW047USk33jsu
pwf6NLDBNQcscUCiy8yABSfZD/ZhYXszJRXSk/Zt5A6yu8cDBDC5p6MbbEwdTx+cmjpG9qV236hX
qmxmyNhFD0qjm5rR8aMAs5UGpTAk7jaiD/MURi4YdyfIs7jjQLz4FOjeFRlnAIo2couCCzcnJpn0
Pa9gyOZbWITOjbnyLgIgnRVoOOexVCSakxAXnJwmPqwX9UccA137CtgI00DLPihrztM8FE04rQ7O
KvAjjpR0ZjQkllBwKmoRMGsYC66O2HQ6weYqi2x26nAUS3uCaCrzrMax5eUpJ1tKndSXJiHJeoPa
VZZPnqpmBfm7ElhyNhmRev3F5VDWzbR4sGQtgrXX2ve3HjGcpd/h9q40NocMWS0msoiCAwvfB6qS
tQWJ3C72KZOEMt27vkdw7K6pJhvKiGshdNRvXdFIwDPGtue6Dyqc08u92zcgUsO0zyxX3i2DO+gP
EQ2h8jXO/GwBs1yzCw3rRVMdvA+t4qRILfc8X/kBcN1SP9oN7PggwdIgFKDUVsUQNHqCmx28kpib
B9caOnkvU82+i3io07vELo/+Y3tpX5t45iJqxm6Wu7o1Ky3kfXTKkFwI9jIm1WQMnbSwoPz3TibR
LVsCtZPhRvFOubL9gCTYLVum02zcLzoNGS9DK6uWhoyWXAZ+k7Ef4jta3iikG+l3gXHEaw2QocxK
5n/XG/JwqHxCG06p2IJh7sFAFvni/7J3JstxI1u2/ZWymiMNfTN4k0B0DJJBiq2kCYyUSPSAw9Hj
62uBummXEVQySlWjMnuTeweS0gOAw+F+zt5rU2Xva7yJKi6qkP6fa1w5aVfzNMEWpJx0Y1Ip8Yr0
YodZ06LoC8TIuMi6ocrOAQNEBjBpdVQcqCeY1W4TkGnQsqtq/qsZmwLgdm6u720lVec8i6i3rZVJ
LUhfwrlLVRQDosOyFrKVf1Gh6KVbq2zH8Ly2HVSmta7J57ptiWoh7nU4i/lsqzvxK08+s0gInnby
V9Z8Ld+S593Am8ihD4a3VHraTpZNQm+XdxuA0064RGsotE1dqxyvmlYQb0+EAEk0Yw2dYiSYFJ9m
bCEPjfQIfUYrlKJcqFZVp2u2TUg/ZWIVW4prNrRh4keI0kEbptLvbVLvOvWEB0a4zfu7VCP//DLg
RcaTX+mtdhsO5kz0JirITB4wlQ321mgGvCm+YRZWlXwbyODMFF94WtcAvyzY3qsDrXOMPomlLFsQ
G/wWG8e/bySRIi6KJFEjqpJuVm1kH0Q/C7LByGie8AUtbEyBGESRS+3HUELwRsI73cZa1kVrizIg
Yg63qM7TaXDJnqb3BmMjbwmj0/kMwNHQ2PLdMit7xAyRFZn3vaIP/bDQGnrOKe4cpE/FN91xRZ5u
pPCoj38bPZT0N0GEEneJaGkYy+/w2kZd/6bB9QVQSfWTt7kOl7mIC6lzwp3DSlclBJ62/xlWYAUI
JujMgJrGc4ftghRzH/OXYvY/Bz2q8+r+7UP0R3um/96G6Eq8FLeNfHlpLp/E/4FdkY2N4Z83Rcsy
j4v4x8G+aP4Xv7ZFoOv+0k1OvigabUs1aFT9vS+a/wiWLuofl5ooSrR3GaWa9RfbFAssFEp/6uoO
u6m/d0bWX6TcOMjqbId8GT75f7Izmu1A705kbK403DG6zvdIo8GHMedwp6KpfRKB9qyWepOr6ylx
VX8g8IOqDQWf2M9bgy6wI2jpYSAYqbVEIYmdsChsSiI5Wq6+Ud2XtEh2ZjfSGEKheK0Vg75paxv0
q0d88yvrNPBGLwWVsUhp7AX4/jptU9CyuSJqGTl5lITmhXT79oJoxhHXC860VdsRs2tZuFMWBTbu
XVum084ji+48gGjBUSQYqdzktiNWZZFfU12s2l+7q/8/qf/Tpg7xz5N6FfJJf7/Tn//6rxlt2H+x
iXc1tux4SJmezPVfBjPd/GsmMzmuaXgk0aHM+PdGXwPcpIEjg8KkgSez+Ef/ms+69hd+NY1vhvZW
jmCkvw84/9r+cjb6R2/T4XR2dI66EDRAqGGNMXTo5IfT2SU7UZN0vv2eQih70y3h5DtRESBYCSZw
TZTh3bsb85sN+NH2+9eIQHY4C5kY5OZzz/utvsB/wNHCARTrQL9Ry00exP7nQ2izoed92YSrAiDo
cN8sF9+cxt17P8aYaYQXFFieA/kjqq/mXnlki3NhA47EZmSq+5ztZj6+/um4kK540pZKytK82hyR
i+K2JeiM/pxfkFuVBuVGkdq+JCXDNlaWEa5wiX7RM4tkzu+fj3xcFONe2hwmkYnaDrdUPxq4cRUS
EkeE4CVBLZzaQIYbvOZZ191hIeqXjhZYJ27yh5kzn54IkuYW65rL1/XwHsf01POwZUiODM/1MHQ7
HK/NImqV60517iWey5s6T9ITdq7fDMuRmN0tJ11wdvrRsHNLxkFeHJH2QIoIxw79OQ0gWQZDetan
Per8ndk7yo/P7++HSetSe8PsZpjW7Nk/frD0kZQqHYlsyxSzNvyWrcjjmLn5cOJ0ysftcOIyDoRE
m+8Lmge+coc3FeCmjdIeLllQYxKh4TKQ2VmqBXLb8MSNPD5ys9cls9uyVazPFIiOp4yN38hhe0gp
32kW8QSmgRd+OjHIx/s2D4K4CNgveNFjMykZJFkJlzzxSWhax40T+DVZdavPH85vrwQuGV9jsOHW
8U3LhzyRbWdQ6o+QiyodX81hEk8GW9Tln49EuYbVHFOo6R6Hzs5HNp13nGmA14O1kySfDPGFcuKC
fnfXaC/xuTABk1nz4v9++XJKDDVgZBM/1KM7UAi3RDucGOLIcsvCz+OnYsS7S0FdNY5vmtJrrVAH
nkxHS9JHCKxfZ0FVbjtZggXOl2Exq3VHre2WhuKlW7yM0tcLjq+67EgzwrrQrIaA6N0/vsWz15l9
nEPpnrrQ4bXnioYpJnQTf7JiOCT4s+gZmlKemJjavCIefCJcvA6IMHmXXQSjx5+hRmX7U8dQiIyh
f5aeM3CoSu6QzVlLYoaUla6WLx4QlW8W8nk8RTY1X71q611MTu9FFcLsNZPBOqtM4XOqN16bFodw
D1EBFnOr/vz8rnxc3+H+QU/1mOQqNNWjGcGR1Mw80+GujLfZ8NMJ9pmv4zm6/3yYtw/j8V3RTUsD
kofjnffp8O5rpA146UC0j9XZu1Z0/bqv8mHvlkGCfEjWRCZIEvVoW3EisxdA4rdtqrcrqYQhrsuU
E5WaVScWxY9LPvsm6HzzjoheyPGSnwusYyPYR5/+uo+4AIye1z2lzba1zhChAjivNOXE1836zfSg
8sMcBILJbT+6EbaSFyz3NC4r00FygTo4igvyiJrd53f8N6863xRWE5dLQ3x4tOBDD6wnVa1SP50K
B7oLPPx1XrrBzZ8NY7MJ4r+vz19OtJ/HG6JEU3StzZk/AvXolRcZwbLt9frExRx/vY5HmS/2XRV3
SgllwHjDxZSVDm8udPwMXty53hGqSy7tv04b/7h5PX5Ix+PNf/5uvEj14rDruCpLXpra+VQ9aKdu
3G+HoA5OQhI7bqLGD4ewS7WVjccQXnZhY73FS74ozfzUajSvau/fO67EhH/MawexB/z10apHp6YF
7KXy3lkhSh1DsTdZIIZvnUN4n6rK+qmmcrSOJ7iT+XBdayyOU9lCI/h8nhyvM2+/Q6PVOL9u1P2P
LnfIRq2o3TH18c1uOhyjCAlpYkUqgerU+4DClCfmzNsM/3DpbERYjOl4qMdvgIvIixbjnKbmtCTE
ijwACTAUqCAMOpNk1NwGtUfiIfSdZUWcFl18fT2k0TV1Ltx0yR5R49ZwvmiaXd01VfCLBv4nc4wA
DZfPBEckWitHc4zEPc4nJjpMjIz1D8U1iE/3aj6FkE/tE3f/N5PtYKz5/Xo3nysyTJEQs/qO1M+Q
k/y0R289xOWJS5of4oc7/u6SjtYc1c77qJ/Yuff42slpFrsUT15vm1ejF5MaFUG0K9snR5bZ8vPp
dbzavU2vt9MrezX27kcjT3FKgdqQTHNbAfYh7fRc6u6pNVX78Dbx9dJpDnMYmi/TObqPfIPVBgUH
2xqawYuYZAYMrTAeS5UCur2WSXhf9uHWQ8PctdEm86ITX6wPB1C27vS0oARBlXWgthythKGSIwx1
ieMdwvCn05j7zMhI6gW21iK3QQN2p7Y6Fmpjocvg7POb/GEWHY19NGObsvNguXXSl8YPNOwLHeHA
gK3s81FmbPvhLDoa5ugma3Swq56jvF/148ohwhBn51NDmWNh6wJLYrjCanyGAuiMcCYTakqB7haf
4uc/48OCNf8Kh6q3xY4WHNjRjEqdqlbjmkeNyf26irod0LqVoiW3RkZWWolC5c/Hm9cB2lVMZqBB
h6+o66BBIHpC+hHOGZaMzTAUS5s5ZVtrcv5OjPbbm0ynkaubm7ocpA6Hw3jf1XXIs6QHtY1EvIus
7kvtxbvCrL5oiXcJi27GTzgXAmwB6ACXODR5ao0+3oDNs9mhKMv/Oo5J4/PwV6Sx00Oj0Cp/igqz
vWtqnTUK/qhzpaRIih8KLIriNkOaX63pJgrr5vOb/mHZ4CBMIgQLBuUcburR7pfUPigkDXtPEo8u
uMvhorOjP6ygzIdtPkCW5VDQoCR3dI1lEuelPqi4xYbsmwXaMhTRNbLmGxuQfoPb8H9wSe+Gm9+u
d0s9oBED/iHmtETBITGl1W7o2tvPx5jfwIN1/uiSjm7bgB2PYsMk5y+rtbB7JF2Fs+owWc1rwokL
goj0YTwOxnCjWG+pQ7GhOXo38Dm40I6B6Uq7oipOeLq2tFpNka/tZAO90DLFpa9PRy5YoZ0tb0uO
nhYK95Y4SYHaDY16RsPJ9l03EVduGLTRIzRRK9uTwFQ4OE67JCmhlVrTrT45wz7rNYIICtUhR0id
0u91DWhuaTdmeZULIqh8L0o64k41+aqBLdimspLXroOTHdJurF8FaifTe0+bkAEoWjtd9IN34ySJ
u6odxbkHDJZ/6fWody9iJNnuduw95ZvmQabZ1H1dfpFqSe6qVtsB8Y/d8KD2OnlqE2zSK1NFG417
3VqplR68xnxWv4Yo/C71UnP2iWOhIE0bsTXT9JWa/WSewbXH7S86DXljGE0hbfESF38jTRWpYxaG
BEDRsqJXz26+QnAADH9EL/SUkTC5jj1N3+GMduBAgKKk9FlH3VdVeDpeLkzQlecloDpUvYUjgX2e
iMtknelNdN5bQbCrtBSSUGri2qik/agSwSO31qipF6pWmF+8AXzfmEy3dlo22P+K5qyfoppeqnRB
dUTroCIf70wjbd4P9DJawdOMmq1Cwk7/XFtkL/pNW/brDr3gMjdi50p2jX7dBCle2dzKjXXL81xq
IyyN2zAo9HurGeqeglQsLNRPlpefdW4xnRN1p2Kw1nNuXL5qSqWNF4pEpWXUanTd5yMMkwTfDmFt
latWm1ykzlfkZPWrJISAOHJ5qdWhjh1+IsdtrK7zAaMj8xL7Zza8unbO/j5K8Q6oUaEEiyrfCGvc
QdaA6puZ9k/wnRHEI+hMpAFlSyXu7ZUzOaL2dSAP+wonwbXmKOoXnldzNcSxql161fRsqWiyiXED
lRxDHaE7VKABTdlPG17xanTDyF7WvS7nqlIJRiBMIkQVJQHbRaWaj2k9PUNztL8lmVFcaHUvVkEx
/8A4FWcdqF8ikR3y6u1QOdOF/ioMEzVm2kfQEtN4hRBk0ToeTrL0PhnCbGGLkqA07FpRa9I2ffHG
etbrhyMIYKu8GkueMcsSmrXRuIMWTx7TNIqdI3JgqaOibHNnxP0yf+6VCYy94K9agWj1q9irR84m
5QjCKCpXmDE09GjdFQw93ac3pW37nAICRulsqFZTpt5lSG7qBW9d6BPESdELXUFlDPH3ombrAmqS
9Peg+mGoMllVcTbz77Vpx8Ypvcp4w372Q6tOPvwVcxfI71OWnFOW0yBpNHR+vzok4yLMuMqa6T63
vgosha3W35dMj+ILtvyhRP7RFusii9stFmsdCQNW1dteoWWyULVKv23VV+Iks6XqzlArbwkl/tuk
60+ITNjFaioGEqVWlzz65i7lpH+O5j67r4nNXmpVgl+GkLh017CwVR2q6Fap1q1i6z9q5N1rggK8
szxkVViFNPXJLruUAmtjhgIlQi8NB+jF6eLzOrN2xD+t4QespqbmBUJwjVOKRMYOlg0AXx2XjaGR
+Oo25UPYZWJp08qEKgQGqk8kxCUYpV7m8u/7aWNG0dZ061Ux4a3IzYWpet+tVsdmjdaXz0M2kXpj
Fn6XtI+DkyK9iRkuWWbwPn9CTahLjijbGj8HBKyVjdFVtNvEoE0PHbtX+0XdBUs+A4sO6yzxYgjl
H3EADEs67V9ZxyAbZ2q3U8dwx1EXe5c6vRLe7JuxwGCXOQ+NGLp9YrMshDY8rmpKB7Hmq6Q904TF
LmYDJ2Be7ExpTpdqatjVOk4M8KqAKrx1F7b1DyTCP2CgfSG9NtuSHB/m+Pfy6kqYTbAin1iTK7tw
b42QJ11bZnSVtIRyLaC7TusWPvbNkDYTz9vA6kOgrXqta3hdTQTQz9PksJCOYJhrLcFu1NkPahFm
28mILs0iuGgi5QHW1NekBBjsJnjDXffaxjy7ciAXkcMKfyvF1UAAibHAtcPyWijYGcKZRE5CbOtp
Z1alSaIvxsH8Qoh7tdCGQOIM8SoEIw7fB6xBj01RIjNz24SorqLqh13AsWbjdeEmAMYwAxDaVzMX
LRrUMR6ju6IpxmuDIM+NghP+IsRIam+mOnfOmyKNQPCRXurHmMMv6WrveOVCaLfohqQMfYFiqonI
9ukb4GCTpv2o2+FR7QZI42/4spachB+eQ2AaIbDqtJks6xpWjuC8ngMnsctLtU+1LZvaJU5tCHXa
0k3HnWtakOTwbSC802N86d2IF0rUwzZGmN0sPBlY1Bhbt0TDb6qPSQYyaYdrXpo3NdjHF6lVbHAE
fm92sCvgrJeGGl1SINnUQU3cRY8/jEzYfdzt45q6ofBsP8mi8gxFjKz9nqqLvkjs6kaOst1lkewh
thnET2i9m3zFrDaSNgnnV1uYVoVCJ0eSLEdvyHiheUWtoNJh5Fln5H3LB29IrZ3lgM5ukU7D3y6K
DJNeaE1+RX1iwWSmDd/ARlsUuAkxLps2wI1pG/XhhAO8LblAUTX3mdF1mHTcClCEC4B/7YXOtA1C
eO9sfH6E+E1+EH0MsqrUxFdWqicq3Qio8gb6nzd445dQV/rtZOfVPlNI/1vOHNoYUPZo7BUjy8nG
C4eRxBEMcRABR3iGQ+KWYjHOmVfw/0uCJEd1WZJUjH9GYtLMuwQDitfCGKKMgEAU10S81SuHiE4Z
euE+mSr3eyVFvxk8ayJjO7QGstVrF55ErxUaNrbYqywCCMtHrxhITrS/1g4REsacCr7QuwFsv3Jm
iep2IDzle+xYzSYzp2otbEVzuHt9v2rivt/ndj5eR4VD1IXqPRpJU10KR9kOBRroJVFx+cYRqe7z
t8IrbSjhg4F6nD0ZsP1gaE/4UyexVov8vrbgES2rXqjLsfISyAYxARzAHL6GeskGJYBzjW+22gqY
XgjLrOmbOY77Aop3soVYto1cqEwxPrdNThwH4Zy4vqkQDV8AqmycrjzXrKa6KSO0oCNn82UTITfL
SX+/gKtw1kRofaksAj+a8m8yac96nJ/Rqkq/5IF7V4iivvIC5zFXYjTghbEG9lxTCBwIrJDUIhUT
mdlXonFUqGt1RwAwHwSfRSzY16npbM2pu/Ly6NYlu3SZjy0bwi7tVKAndn5jaF0X4yoX/aJkz6ss
vMy8SSo9g9inqIAOSnkO3LD+mo3DDWyiL3j2H5XR2PRO1oTbjJCaIGtWSPHLmP9iaD+l/WQAIZKI
0gmw1JJrHMkLFtwz9JPdNaC6Gj+wpQSzOwosUh8V1WMTuPJGsNO9quqi8VEGijsCLM5HpcvlsuzF
TRx7CMSaZmOkjbMsS5G+TpG6IVF1+CqEg6XKianNVpn5EFnJsLRU/clp4xeiMweSHiDIrkAXBjvp
tJdxovcbbeAiMK+r6yiNHwyjLJcybcGrDUq6CLqMqIQ+Ow+t0roKs0TfKAbNqCyEblm3vJaN1FcJ
0IylwTpwC9YD21A8DIDqhLNMyvjJlpFPko7zKvEqcGgR4VXeujs7xtfn2msOoj4MuJXZlsqmSfj6
Z5VRXvSaUWy70uvWthvVWxuhK19dVxLVPNPfe176pSKm+e1DYWpfj5jMulSvLp3MhsIwQp5HOZs3
G490Kr8XGZ9pnTZvd26QzhABUgg29oAdLNOa1wH4eIV9dMYqlIOab1KDJAgA+6zsbQjkE1ms7ptV
BNgjYN9DgM2zrQ9YbIMQX2VU33he+b2oRkB3CCLzi0rKHnaBCvZUJ3QCbCiwpIqo71ksPFx5sgiX
riWGcp14sITsVu3QxqZqSM+N2iCW4qjD9WivK5POkhmzejqDRPc6wHF61Y1IOZOD8FZdUiUmH0m4
Q6vEYA3NPUkRqorLlZ7mxGpNTbLS4vq5GGluNkH8mHpkDiQ9+6cxrliy06gTIJtavFdOiNyUOYB6
Ox0eCtNDYlgqexx6r+Di5BeMFQXxob2XXcUxH8Vtw6IZ+YCL2HVqDSWXpU3aBmEGlV48TZiyqh0n
5CA87wC1FxcEvo7kmcKBwzCDmNS78YJZjsGBMhyWLSnRmR8HTZ5uvb4Fem44VVE5pJQNQ3OZ5mDb
wbIOXrP0RMpvGzUvtW8klRqDsOqJiOl4nJkqKbSaSJ+Zcwv4cC0wDzrl3oZ8cpyZEv/MMnJsDSv4
aIyPMZAo0w+tnh+QKB4Es5Duk4AjgLUeN/NCLdISk6cElrkxOMsNGxS6w6vROuKpQvIdEuyUFuyF
LDW7xyvuZKt+GEc8+VBeNpUYvZdQTzvyi01HXHRoL6+dOmtuPTtswbFZQbEKpzEaLuCa9Dv+pqZ8
70M3zCExSvchyqdu9EcgEsYz9m7vmjNGyRIsEsO4Yvfh9A9Rq8MRC2PgHQEp0+5Dp4RFcBWJDm16
CO0svkjQ1IX70hhVeFRFiJhOzcWC709zIcpI2w6yv8FuPJ0BNyGjw5QvssFGCLoMn5fIOVUtaHNL
Y5en8KEey6Jr23Mqz1kBFt7wNthrvE3M5qvZggFo8JRyaNKFFaYrvtSBzWT09qPZ9Je02596LTkv
FFA1QVHpNaB6kgwWrGrpj16G8j7W+uhCyDHjfKXBBAPvH1GybszhPu4Mq+82IrhTvNs4nkMySk7d
CYvKRBpF4PMVWfOVIxhoX8IZS8yXOKxuwVcZwQ57mX7BOTzc8enslqHJkVXdaOoXK+UMPIRqNqxy
iTp9G01LMm9DKBJAa4EzBpGOGN5qVbwYsXsRjJNbrYtGW5GIPGGG6up9FgfnBkRYgdvZkI+m832c
PH+SWrwOjLHch7E0si9Skmy2TaApkSUBJsPaNxEx2qLAqDldM2D5tdc1AXEl+U6EBanmk8a5CgPk
o3RJOyaMeICA1gbLKLEoxiWyWhPJ8kx1Q/H7boTLDKv8QtTxRVSpzSWpIYrtEvbAXbL7Zo7wlBiF
B2yqaaxuyBVRX4gc1wl0t8iwJaPHlXcZG38LWJGHPjvo5DkOHeMGFWj1gBv+Xpy7hi0vnLbM+FKC
1eOV8hMO19AxL3TQWBm0t6ImBEddpbq2t6skLFjNbU8hMqOPtHWmpsFVbCPO1AllWHI8TxYt/tRI
edbtCHn8QOpBM/kqaywwK5AZAnYsWnFsKD0ARhZ3CJYxXg0VT6XHHXIMWBmCbuSZ5U1VtooJJVDo
oMUe6xu+eekXdvRlVHNDWQN5i5rL3FJ2kLe+e9M4/HDCLF2WOoY7IuIMN/KZkJxknMJ+gshNhaXA
z7+QlN6LCwwWmA3BMEcrnXduCcsMGJ8KiWBPqnxA9cYI0PYQ9syt11gMWkgVd804nKdtGIF6K8Q3
okTOyOQBsRib7dCvypAZv1fGGSrTRncVejKx6h3zpTaNTe7Uj03FkWub503kUJ+K7KVDZ3KvASUj
OMUqVynvyR0b0PCmwfFvEScUriCjWWe6Rr1p6lUDKEZdQ72FKOoujCrvhjsT+sCCOlflk4pH6Hvt
ANEMm7vBLoT93GpqcJFA7KXcQXy7wYfZ1ydLN6B41ax3xTpyikA5ay3lMk1rYqoiuethcXWwHCmz
eTtYSmLfquaqKFVtObZunS6tZupEuGwVSyOrvOwNUmVzxUovHNKhmmUTIokXU2Fdikq2dBY68aQF
fTL4I9vqnUPyC8UDGAlz5QCicNRlw1VXoPqfYKEi+3XK1yzD9/elcCf11gMl1vlaPcHoUDPlsUyT
6GJQcM1epaBu2eE1Q3DWuhUUn4XU20pZALhpp11n1eqFgZqKqG1U8AWbhYhZloXTMu3SIVmnlCrK
Bb5EUppSrz+bIjt6LKHtFRd1hGjZd9MMz3Fo62l/NQZdmGwmfXTGnSbCO7OzR2XlKRhtkPAP5qtK
lEq/qjF9LDsSK5ct1dEzj3T0H4Fp93fkBQY/M1WmCj4fckEslMxsdUcNB+XU4EdKirNCFc0+UWA5
p/xK0A+Kq6682ZQVTJ3T+AGcGMMmJwrKrOu62mp0YQ25a2g9A45vCtQit25E40SwTHjkXtRXi7IV
HDq/EaNtcsBSzKEWHJRqh9V9gc0HRZG2joKJ/wTN2VRR2s1EbiNsCSE4/1uQMK7ZPJn3FL6vjXoq
tmluQHNRa+tqyDn/aK0BISqFQbILmyy7S0glKSg/aPirc7VzTY5heWKt9Gqk1L4dMhXcUEqaiT5V
ylPfo8RRVDPI8kU39FYGHxpi3vbPWgdMvDd1FBJ8Ew2Wc9R30nQ8NVHZS9JUIR9Q5RpZvW3vLhhO
tHaOW0vzQHTuMAFj7EZZedRF1Ieq8cyOHgWtg8YnIFb4uQYaO7IfOZuSaRlxHLA6szzRrjhuKb2N
ayHMRkmtGurssXzff4lQXodKhqSty/Nso8ow3QO6FCfEDcfdyXkUC1WPjSTK4n+ObmPYKE0UZdzG
CDudUcBdB9KynhxypnO7O2s6Eos+f3DHzd+3EecGpYNbHGHRURuribrRIF6epT+/IvjdA75rQxD7
fJDjRs88CN1Pgjpors/q38Obx5YS+lk86wHjM6rLnLVWXmcQSJuceEq/G8ij90nz07QM4zhvVmSA
f/VZbWFSKg6VYIM1TO5T8PE3cZCc6Jv/ZjB4AhqNTk1DX3msfUsGxcTP1DBYx5mQTQcb7LqUPm/v
ifv3QaDADbRoHps2inssLc7RDVSdZAzRkTP7vnpXRbC25X2QrwSfhUJSFo/XrnUG9ejP7yaLHJeI
ngn5/fEFxpLkIjXgQJTB+VkCIVcfh0AH8oy/cxmUiXLihv7mHUNciavAtjhNoO85nCYRtViZjUwT
PO0JVVl4Y62prT6fi78fBBCzjmpRt9RZ7PKukWrBe6jBDcgZFwKdrUo5kUfmeOKJ/WZueNAf1FmU
as/yqMNRWtqoBERw6wr3Ku9uiv6nGd3I7OHza3l7cd53bJkXDMMqiO1jzrU/6qAC68pTkQyVr2d0
xJL0oY77J2JIEOdkOyNJrlHurA01I36yDRaOBLST2Bc6AdkUnO6JDEkWSm2Ovld6105f//n84UVE
fEqPHMjKsUgtavK6atkvUHXS8q0AqLXsRlGcSaQ4voGYaPv57Zgf3eHdwJyN6tNhsiJUto5WT0Af
BlB+3hK3TjZeSKKD6+4T6S2Mdtz2Y7MeI/nckNb8+bAfpcGzJ4aAa0tl5fY4zx0+bJvEzy7w6EaJ
ZXI2wWXhgP8a7OJtvLgaFi/4ZBat/UMudsL3TrwyH+eZiRzb5UxmEvpDW/Nw6JidR5UCf/CJiIT9
5S6HJvJxdN0EjXvixfntUKaFi4IVwcPbcDjUUFSp3s3lkZzKc8qJH0GLJjncn/gGzm/54VPkY4T0
lI8srntmzuE4pDWzggvWcKNKlnSCl5hfaWFPq17C3WiIyiCg48QTNI7HZNNimG+iIHKlWIQOx3R7
25CKw66iJWOcNBBt0wAhmg9edOPV+1pLv0Gz2Ya0TiqVU3JKndBobpKEdunnP+XD1Zs2S/zs+sJh
YX/4gsE7q8d0lpVYMVcLD6XHyRvkC0NyOCQl8JQr58M7M48HnN7Bp+KwhTt6ZyxaaSopBzQmVtl1
cz4tqiVywsdm8/llfdjYMMy8ss8Ces/wZrvl+1W3sClbAOFCLeMoxQIfiQMkc7wRlnLHBjj2Xb1b
/u9G1A9H9GBm5jp9QoItf8oM2wIJxiqcKQ/+KimiJx7bsYAPsT1RX3wssZEBpXhjcLy/QLRQVRO6
fP2JAt9pdrA36nwpOBlTlCnDrT5561Ao60iYv0b+IwflfwOl8n8IkqKbLC3/bJ28L+Lm5ed/3DZP
zUv93kL59u/+dgXbf5GBgMN3/v6CTPm3Kxil518WCn0cw+ypUOryBv4rpM+Zk/hQi+HVxVPFt/Rv
R7D7l8fc1TwkMQ4kKf2PHJRv3ot/L3DziLBLaDujjgM8jgbqcGZmWiILrU+tFxd4IxAPXZhCyXxV
EH/5gJJMpE+mIq16TaG8Hk3CyQn4AFZGPsZzSAuzUHyUZ6mz8yJCS5Zk4iBohtGf1Zdgv2akLnVp
SzxbKHaGknKYnSWGH3IA0F6cgdS5mywanOwJNowIfhgk6tp7IsErASCYGjg/xRTQ564iaNB9sQzJ
p0gFVQgrzy80h3w4bxXm5PWe68QMJ69K3ZX8m3eP9PrX3fiPos2vS6Q/9f/7z8P1gq2mykmLNGty
Fnl8+hvn6t0uzdFyal525L4EpD8k1bbJzczcZmZXS2c71XA1adHGIotfSVKO9VPQlyMdJeOzGCJi
nG1oPCl+zOEzmhLDrdHrxj+xdLDa49vCR0Z2gqcrVbKWQx+CVJJRE/J6K6YyieK6N42x1n3NnOze
2DV2VNTUbsqKEJy9Z7kVf/b5PTr8IJs0hA3w2Ewhm+3OPC0PfyO4ZUWPpKH8tAkAILAixCTrVBBj
zMZQORg0NmHhlgog9PNxj57NPO4sqsQbglzZhXV4OC6o/tIpFcLEwpE5Zy86la7R18gM2E9CTYjb
mCMK/Ru8nYQk6adE74dfrPmyWWIxA+scVylFH4u1Q6uDdkygxE/FyZzK8K1eta0nXiSlOSun2EH8
p2ildmmk1djepjW5UZjCIqAl6q+l9x+l/h9/CadZmu0Wm2/IA+bRtzOiCpQReyN/Un7ilVuPGpjC
dG3Jvq3NFUBg0/4uga3r1QJIiGN/L1X0ZHSj4pISzYmnMm/1360qDqEJVJLQorIX5dEchys2wDYS
yr/BD7Ai+DA2ZYUzYlwpQV5742Z05cAU+XwiHLm/eBT4G9irzC8qZgzOIIczIfRI9/FEozxHsXRy
WulNNL8QhAVHtBHbPjEn00dFNGIVHYAjcCOsWI3a21zYyUhYEOCiWzrNuSyWcFikfgOPrqifP/+Z
h1sqXBjsajDL4FLjEMLbcrRxJS/ElWo1Dc+DbCSTQG2Bm5grFVQzKSCDNDoSm/S0ml+api/n/4tF
2J54Ph9uFn4SqF3kIXFQw8J1/DNcejgN7JbyucgshTU8YfWakCWNKvrUc0jXrPs1kUEp2CWgloCq
RS7JsnCVRAF6VxGI/LbyjxH/qohBnJ6bQyqQb31+u46OM/P94iaxA6dSwxMGH3b4VAfad8IrJuO5
DuD0AYprCD1orwlFiMlT6qux4scpTt7xZ+UI5XdElDONym0vRHBWe+y2Qg4JEy2ePKqKJoDWykmV
AAVLVbIbG2nSlPuI1weWRF1JqMrv1MnL+K/iK+mrU1vqo+oJKxVd79myibOY0gKT9fCCmJkFAJhO
fHdozieWL1T08yiOgtbzpI8YHm7TIkAhNa+eJN7xZ+3bciK0wOWPhr6ZxWJtb5x+h94Klu/f25kM
gq4bCSJ+zZmtcPjjUuhSeRCV4ruQvEXVyqhT17zUtcigQ1a3I7eDVnQ2PWBNGUei5REbVZHPgt/b
N2E1BcpW5hBtHqRC93JPdOm8QSAhIc9oOLbW/HjK2mD/DXvJsbobIRNgwlNmA4un3k9LRvfpAJGX
R0OKgnZKnAn4rwfM6gPPjmjLkf/Ddfhf1J1Jc9y6lue/Skft+YLzsKhNjkoNaVmy9GxtGJLtB84E
QYLTp+8flK6ua1WEb7+I3vTdKK6cKZIgcHBwzn8QQ7yTQe/1hxDmFd8qZ5GTYHTvl+f8ayFEGrdz
wZ+gW2pz5zmaRLzWQQZ1+Tr3YdPJQzIqZ3wE+49gslJlipMNVD+33loirecr4bO5fmvQFPKfR5s2
b72PYkGeMXZNS4ry58n+MWoy+hHVGbQsjLCF53yYGrgCNQIPiOpldeqeJvWMKyzyzFNbtIgv624i
UPz5ih+jEcQIU6Vg3zYVtf9xxV7ZfTbV3vTNW7WZjJP2Tfhz+whuyiFESSh8wccYt8DNhF9CL+4i
Agvz9M+3YdLZ3/YLD6NplyIz7EHbUGE+PDmQGxo5SVg/47lUD55hcAW4PHZZRzTKyh5pcpWinHBP
e1wQcSQdWOwx48EFnBJH0YR2DMbz3U2VxuHj7KkqpqNFA3N8gOBu59suWOf2hklk02Cm/5AjF5CG
jlns0APHh3aEbeCdsB0dzMofKeh+ctnvkXLzSuXNf8f8+RjXYIcjJ++ap+Zpjarfh5WGal8zdX30
NOrGJokNlEKo1B1XM2/RW/T9q8yZZqbtXCYeP8TwntnSTzZT2kMU3U0fYfGZKe12Oc7TVxRgPBMi
u7UHttzBZelzUIwLDq07Opcmp3aWuGZ1Rg5OGH8ze9+JNH8JHhS5EdS4FExjFFLsD6HaIETWtgD9
Hg+Zx9oCNGRuYLA8bZbu+zp2bXvh3tJsNkucWGlCiuIsXr5i10Ma78yownVIESIu+lolReRf5RNY
6w4s99SGZzxt+FSOGBZ/ZhF12B9KbDi9g4zV6PXbhf2Cx/2b+fkhy+TRYB37Lhye2KYtYYQw/3qg
xqOEtrBulydPjCZSDapjaq2gjNvvgx2XYISWoe3W58jFhbOkP9o6vJAZGwGx7Nc6dAZxQKJRT09k
qYrhmKLCY/Z540o0aXJ8/sYjhifSRDdN2LzKXTkR1gYyEi6YD6nN/3HGchiKWvgMxUDnD6x9UOmC
JZElLr3E7WV8TCgsX/88CB/WKIIpptmFbDFcJriuH1NdZ0JVcQk768tYRy3R4ZLeulk8Q3/lZJmJ
5u/CwodDhbkkaprwatmWUKX5ePCyi5asFTDMl17jTfE6IDbOhGLvZ3z8QvoobKeT1eIehSLlwoBX
Y4pJDRqGJt5Paq6G+yjs47Q4pIMfEwxYkCOl75ZPzTSx+Q3+E+H512sT3dQwlHMVYzuyYRWZ1yFK
hHldo4zt8CNZimR8sNu65U6CsmRvKsPBnFP/PNoUon6PiTy82QQIEhSQyYI+nmxIB3tL2PPyJUMF
GRuFQZee3KaTnRZnqrw+mDH8EUIZ4xLtJkW2AWqWdwCLtTejcEi2Y90oUVv+XVpnWH53iPaK73aO
a/iUaj/clVHTVj/8olrVA3ChWr1OCJtPn/wRi5p1FxdNEmC8Rv7Y68M0BfF4Vh295naDj1jt3EJp
cLCsbBSCysU8ADkHhxd3xoCvGcFebQGhjSwGGqT4LQLIDQq/OCRw+f3HsBoWH9HJ2dGTPsoEjElK
/paKAUBpRGa2xVwaILvROSYKn7A2TCHF9LIID5gN4DkR1Na8fgGV7ebP2q9EuvNQ83a2C+fTdtmE
YuiTXZK7kJ9FUIkrdGOHXdfa03qTJg0uFs7kZO5BWHg123tZtrX/tGAsUlpPSWvP85d5QOz0zuqH
xnpgx4j0j0CF9LrWaBSIG8q2xVgQbtFalccUicz5sGJ/Cyw5KVtjCRmpFVG+NwdEQvMjQxFlnBFv
HJbuZ6KHiUpqWU2g768GEFXUyjkHAAI5pjVG4WcszK2yPI6hdPsq+5nFjTcwyjNtKuXfrV47MqVX
R/Uy+0zLZ0Bnv2l8kKQnnaR5Vt02wVx2AuVmMUzjLSQpkecHC32lPHxAeVu1p7DwYacdmCuhh9fI
uNps69jjIsuIdZofdqg0pwop9tMkeivLj1Nes9tsgU74BNgR59PgKwymMOhPTI7JgoSN8C71BS3J
ujBPXTyM4D5VlHr5AR/C/NIChMgPG68tLre2vd+9rbpL3PG6gAwq3Ctntqwo2uK7XWoIqujFgo4N
fNg+eIUEwL/GW+EFbCqv6LeEdrItgiwJxKdlkpOM7gvE96fqEJUQ7eWp1AtGhZ9CA7NMNrDITFYd
qSHIyudIpKm13vjohDFS1oJgUX1H1O4yzM+9VEXVrZN3CD/eF8VUxDBvCgKB2Lc5mkFUcj3X3BIa
i5XtAsLBq7Db2bIsAH012PoGzVdXuA3Xq4sqSZ60iDv0Rzh6M7K41OTsIFsHv2P+CPdPyrLpOgR7
3Z2f9Tz9VmZO44WHAhoNI+ZhMc+Pts8G67FBDIM4hZmqAOyTIE3KBFgb8o3jkCicKjfy8qgZ1j0M
X1dE/MdeAnh+2lSZwyETc2rzehzp4/D+T0RHzTiDHy2oJVnaUrwKqykx7/jZdRxouoPKczKt7RQ7
SwT+KEbn0+IN+rrTzxhT6BxmV25la3vM9Oo7811cROaWsT9REu4dM4sr4C7hdG+pha7usAsV7mXj
dbBY/K5KajM04+jwUbbYuJu4h7HpuSzinu+vToHL7t4ouGX8LkAXMHwsAz9N3u0EKABtZITPqb3/
NXvAuST8ScAv5uHSYXkfDM2soft/yXGB+Qfm/7w+KOFd5MqCfP0+1Nbl4/81yJfPUSlwy7vIlTU3
4CAGPL6VeSgxTcgbb+GhOxeXa6P46+E78sgBXLTJJri8KPCumLTsOXlrJU6NkyzvNu2gHkIg7rpl
lEa3rviIK6mx0TpMvNSYl0Mz4nWLGrABazQSNoLzlxFsJSuIuHZ5powe0dJR9W/CybkCvmVO50Ak
zdNfpkeYllhi7kM/5xv7IKrMw8/hkjFPhaPMZTI/C/klJDo7yp7QUfX1cM2T4hqNg9L7RFo1NuTk
365n/oqTq57v0Xj1mF09zSq+fhlQC64W/9NWXosSjWUHTUlTElzBLI/CFJHs/ZRDrRxvk0KYygd9
6u4tHyO3e3NCo+IEtIiMlYdXI8nup55atvmD7mh++CN6vIxIg8w17I41MPff6FBk0xOALARXD42A
KIhzpefAdCj7JXKGG9DQZq7kRY/05PHXkCfFqLidOffgaYMOnHG92xQyL9nnR6dbQ/uJzA3Byp3s
LEy6t3YvUi4eYL7OkWmoJLVN/FhN5YbXlOkTlvBmOWv2V35XLjosYsyVSndeoE321dxewfWFaYuM
pl/V+L32+PGdnASMlQ3mvOv5QdIIg7jG2qs6gzijbhfYk0OpqKOWX53HckgpCiCvy9WdTLTjc9jA
nar3AF7N3J/o11Mknj1IPhXGAFmlY9Rs2GLrPUrRaYKXZcJWNX+zw7kg3oiqbfE+/FVOLgb4RMVB
Yyvfyu+L3yO7fiWLjOE4eu9rpmvjigHr06lM12cvi+HLPXUeIh3h1XB59DkRPUPkyXkteaJSTH2w
D1fYFYaJ4Jvhc2ZpZg31KjPFL/VTwIcTI+Bo1zzvkOcuPxQTnM93OdVHa5NXmD6/oEpTolVKyWIJ
6ztPOopPhItjzrBjoHvm1aXIsjpBhSY7CBzsUU4i7Vb+xnopvaUcy6kadoFfUqJMnZKjb11zdmq2
4NwqzqF1GZr1NPhTThFeAGkkVHphij/JuV+INMWBs54ZPJ17plTg6rikFg/hS/B1wNE85beJ9Cy1
8ObplcrPCebUpimn2e7uIoTMwuGzTxlrSZEnK6wlO4STDNBgpXQB1WqDFCLyi3B1HY7kbIYJL3/F
d5SnCpvabBt1AHnF3ihXOUy+y0gWA2Z2Zy+3c2+8npA5TqPP5aon61GRTFNVWGWXhEDYyfpfrEmu
jEAB0shMI9lYBH+Ol6ZKVeXkq2TWCVad8iVMFtwS3/wZ9sY5DMHNpwfElvvB+teUO8Wc7tnRvCrY
9Gh0dwAsKydSz1QkJ6imtgBkDNE7WLxsfpgicpvuRzLmY+d+69OY0sQRRstYJ1vLXfvyefW162PZ
yu4AhwNccUtOCXAtgaXBLK+LxN2O/NLC/TSa6EzNu19PcnmXnSwoECNR5C3msd7DTYX3KdMtWYSJ
JmT/ZvFCHzSfaN6r92nhmt8FDuYaxESxmA+mHtUJiKsaoUw+b7SO2itBtpie12Fx5L5goZpVmdTm
X35NWXJKIhGwNPNPlxK8CaeogilobNDhHVfZ8T1WgAJr2sluKNj7y5om7gmDH7PKMQEx5cCePhE/
fNKy4dQBTLIefZv+w5m6pbnzMqfT+PLrQoFK2NI6por1eDmxNXmxRviWNFL7n8tLwCovhcYOWBez
wcLH3NyjCpXv72pRd8hyZl2orUeN3SbPPEx08ZArwSCN8cjgu1iP0ViZ29LvC85qS/aRDcxHs8il
a9qMu2aazZyMUuR7sFbElruu91lRsRqBupueBHVgE/RKcDz8Xb93rOImc70Kk7E/H68+HOip5RgF
TsTRCG7ANz+WlbOBHgL1avcxw76Xu46EmFkNU0uY7XBi4iaqkcJLBuGiM/f+58ubOupfSiXm8qHp
1dhovIKv/FhnVXpukcyPKFVdQmNBDZi74BzASvrzpT70hVhNdmSDg0XRAn1VSs6/ly6muOxilMWb
/5ojkGdb7PBk6vufAPeZ2Z2EmXmpOi94wy20GV7Zr+D453v5vYQAsIP5EyMMGcMg8pjn7u/3ko6e
S/m2EI9YihDGchDlhOi+jyNcEUB6/+04/88LAr+kcBCClaW4+C768ZfObZkp26lqO33o5oaNQpTs
+KdoKZlqv1b2nx/wA/LCPCG1WztA7QVkKe2oD4VM/D980QwVh6xLxMDk3hTtlxA7UDR2/D4eD4VM
V/VZT95S7GqN0+eL7ylCg4WOBvvR39zR7zOdOzK2xQmbF96rYPI+tsWWxLamaPG6h+qyqBA+Mmt8
1mVKXM/jMecVZL5eWJmJx+ZAamFl5kYwqOz0uh0xOksPqFy0Adw0QsuyJdR3fJz1kTrnfPFcr0Ph
/72fJS9h9s8P8fE18uJ8g3OmY+IAb/1YemLf7QZ3tsZzhuMQw7m+J0KyDxr9ebFi7d/++9cLUGi3
zX9hGH4ozkYz2Ygb2/r8a9ubRQYz0W6JrC3+3Ln4t0prOHMBR0QXnoWBYCPS8R/aLt6UUoke8+J8
2ZZIks3biMqKdYGyv9kw/vyAv8efgAlB+8lnBYJHMWI3H+qZ07LOuVqD8ipqLFUG26iuI+8lVCyY
fy/UmUvx6mLaXqCSORx8fLYa790F3gE2su9drDGgOsI8cruaH39+ql9QjP8OrIAeEfBhyRvIGiEE
KOLvEca26ctEedYf1eraWb93g9mgEbTtu7rFlLGhh77FPpLaarKp05XT4mYIxODUN+zWQHAEDuOS
ys+t61N7sO/rNBCivVrIDfDmSOe8hHqLSgwtp29919Ucg1Th+k23x+lsdQdc6e0QtFWsAkptEFIw
Qg3vk0s/rww5jHif0qZ2uvmuFNmYAJnRY5g71EQKoBpXHDSivMabrZC8il8JSmTxtWxTXtIKMvSY
zSJ8D2OXo0Y52YTuKatdQjdHQ5MGTKOLRsJV68acExoXr/tHUqxQR6DB8AAhfbzkNpLmKKvdlsCE
4VL3Q40pbNOrpMl3oYyqQmNheil5dGyb2K5fEpn3DIrO2sT4Qps3m3jUjV534mxRhi484ZZL1lBv
yBTQFkoxWanmuuc8RT2/Kqonj7Q38c54SCa+PBWhbZliAOJv1FmXyzksmZbe63YZ3GbKrlRgIroM
G0wMEHXdWroVk11vOg/0kHuPI6REQEh0CJ91X4IlGdf2C/0G09EiB8Sw6twOPU2EL7mk2ix2gJCA
Exwy1TkO1gIOSee/Fo6efXwdhPPkvjjBvAzx2a+nVH7GnbYooU2j62JzEiZwzMMWW0t66dClFt4t
7Gt3hUplW1Qmxi2pmRPE2wUP0Om2TPqhXze0oyf0z6wkVvRF88zuj75dDdNbaNflku2g3MumMTy2
Wn1tqLygNAjO17TcfsWijn64CG/jmrhdHJqsCl1NFv2eZ1H4Nnni0gxm07lMjeo9G2ywQuXIppBR
0pBIFTKKDpFMwJrfotINaWcqrTH5QhBv40fZJFZ1qPNAYNYgxPQYLHlQ7JZ8So+5P3pXue2tJ1QC
xysqGe1DpOBko5iQnaN8gEvY+aP6kjKpr3yobv2G1Ze9FUpWX4Wdtzt0mKGOpBhno4jiUFJym+Am
lvZLW7Icm0mGt+GUy12Eygtv17bUoYhmfw8xXX9ai2qwoRd5wz5ebFQ2yz6sv2dSP7qOL28UHj03
eM1D6u8pQYN9ETDSdbLLAJl/xtoCHbZc5j9yxLZ2VSYF3p9Ng6UrvOd4devDkjZ0gRsZ+PzpeGm2
ftFEh4k/eULdKHtTM8Ic7pKlPzAgrY7l7FQrJsFYC2aF3T5KaBMIgVGi6VFraMXThJTia2U1AUd5
XX+ZYjff2+6AOIGdZMg1WZZ361OmO6ihb372RZR+pniYg1cavOSHQ6uH84wjnYfRLVDRkAit7J2+
Hh760afgQCjY9cusr70eCYxNUKPdkEZQ0eOv+egmywkEgv7eu37h7OGGQRAReZ0tG0i58c94CKJ6
Z6WWuq4T4Ag73xmKz/OIQF5Arx5fZaObl8ZZ+2oXvbydoZ/c9CEkRmJnYHqoAv7zTDp7Z+N/dKL6
bV3npZe5u5jo98OZJlxlURRzMo7N0vo2yW762VnWDPnGWV/7vmhdEAUS+OC69szcrEKsBsSU0rhK
TeV8HWqBZontyPy8OBGBmCMVjsFe5V3jl1JJPMw7dXCldm+CCvdnKr3PwbR8t3Wann2H5TP2GtWu
qEO+EomiMdoFS+vt/WhozhI7+G8LSj2HAmmxQUDxKMFAYFufCyNxpj3/lc50u/Hcqjm2FArwMquH
zzOuWNhNLwhwl8Mgnrps6b7C7cc+qJv1jLOakgVesXZFxzWm5sbCm7MVIlA83Sdun1W42Y/Fa1HL
dUOTp35Gf6LbSOTTPic0EU7SVfFWKzu99vPGf+0RSrotqPfjGkXBlYumwyaFT8mJVIvbEAOFfFNh
m/gKcNy2dzH5GUoKRd/dh1NYHgj0YbhN8jW6Gpw2uwenA7ZjytST2zbyOGow5oUcw1flpU8T5+Sn
tavXGCY8XJSiq8XPhQE5ZkOk9Z40cHkcVBLAv/Q7OralGNAbG8dTiOnLsSMPdTB77JOnpBmSN2+W
3pdCpe3buI7rT80E38H5dO9wivaONjvFDtGg4ZH8EpHTqRlvLdWXL6vdNkcowmgXNpSTz9li++xl
CNGwUeYx9SA8967wtMVepm+KYxlo9QS2y+P+R/fasVEaKUKv/0ZdrrtPmkxdOUuVPNa1Wm8E0kr7
OSLkcgyu83Pj28O10v503/Sp+qKQRP3ulbBeN9AYx7OPsdse7OT0yfEGfTOraDrl0+xBItZxc0zD
2t9xPAZhSdkjOa2WSm9TwtvnFYWup5jSybdujVHXEhncTktFd6tjDWCYwvxQJWlwS4fb8bZDnVQ7
5J9gCNtg0Q6rsNr7khL8vZhbifsxNO2Dmorumxy0jyRQsK63OFXoG4BK0KCtuv0ivBX9gwwf9L2H
q86VQ89vO8rV/xSPwqMyr6wfWPuBQbtdAvTpku1Sz+S6u0hT0o5vy8CDerq3W1Ui4YW9T3qLk664
p8pSneGvNs9wzF75jqDQmzvPfU0GU+ioOM9JAfwykE5+nbTSfdFWqiesBib7DqiPfsrdceyOGdwg
H2FDJ7rx0xb5vcSu4R1jqyJ39HGxcBjpd+/iZK2jTbEOGL/WXtqcW4t+P4IqXcRYh/Y0KDQBUS86
OLNyphOCovUnb/atzxFm3MjZQP5t9zhUq4dC4Ce3p+W7ZDd1Xrb5zlJNAAgxTR3rGKFQuj4sSLkg
pWtSD3uXdHNbtSWjhsxueV1yJlfV1onIXLZBrdPxjmpJ0W897YgvU7SiFQeXPLwFrpc6OzTC8vJm
4CA+PMOaWGMUTi0lkU8jcRINsKKrcQij6wC5zqZAnG5JcV5Ec8pO9LVLsLNPKF+OyxFabKN22dgH
+jGxRFmAwBFVojbKSuG+by0f5ZbcAzWzcTO/+twujrUe4Y5g8GBHnWvfTkkxI0mlqOMjsEI43QGQ
W3ctla3rwh3yLXRChN2sZe6LT9VihcnqMfyNPdc76jQ1tOnNIt2gxjDQL+Jht4RFWLkU2PuW9RDT
3oSisrj13nd0ld2WGd1ZvNgp827XAYryxqsXGj8RXDDcH31I72IKprsyp0y6K+Z8vvIEPJgd9opZ
REmsUM6pFApKv9RBhNTARPc7HNzhbAXJHG1r/BP7TeSXHqU4anbPjrTUjzEhNfEUdphH3OEcby/G
zNXulhQus1qkqgwUDWGXLHxYLL+NSMw03vXVlkg68IHWtvI5/04Q6uJwn0ncxwPROXOyx/HKibK9
dGc8GO8cawz1E83cGjWILvZfxTi+rOigPolMvohEIonAMaF+nMB27NM4VUebzcMmSISK9le03lSL
W50V9oWHMVPJVnZylZsImKbc1HVQP6qmwtlXobKgMQwnvo5D/X0Q6XqI2oo2npixvSyNa5eDviQS
amw2/n3SZ94jRhsKsvNIrYf5wITZgIebfjhIDX2WHbLo+z6KxG3fNu2j7vpB7PUsxvRE1VhEG6ue
kfFrC4zBmq6CKp8Gjw3yRyidZu1NiTjqnVvO/o0raVq2oqd5DR0To0Q3HV8bHCSO6+yiugSzp8IV
MRm7fo8STouEUzwNJ4nL3ibpJ3vedrApt37Yj3KTOHUKewBApD712GzO+4Ui9+OK3MWPlL53dyzo
r+0UixIjzgXuLLs8m38eltUuL8gvuIX0gV0nPyAPGW41ztrPRS6cFypvM/R2Jzm2dlIfIhkV91Zh
KKt1mH01qlk4SVJQ5eB2iNy0+NZOLv6OATpK3zw7VdfaRSlqgzxTgZ4cxdHrFHLbtoSBevDzedxy
2PU+FRxLrsfJyb8jiBu9lKlwvuJ4Nt2OdG53gezak0fJ+Jniu1uamIa3C74u3V2Y4ulU0tmfzCT0
v6MGymF4aep3/SO3f2tHTLn3VZjTCKWY3IanBmZSu+1VPiO5UK0YonXRhL6DVxFHNqGVF8FdJXv3
Lctwd924FfewKaooi7clfxcxjZA5gWdjcKpD7UaoeAHkRFGM7fu6lu3wT8mpLduWEv7tCxvvpBDx
iafxCodG4/tcWFd5F7hPBjdwcNaxRH9kseSnIJiLNz3Gku2Bk+eh1SloqDYNvFtad+oGXVyn2ihB
SnM791q+le5gZNwoM44bnN/n78OwsFZYlJzTtKSK+WOka4WbXDGO+6YYvWuK1ALIVD6vJPPARn/6
QEjTQx1lw40Pj5KzLOkIhrJoKAR7q6vB/NrrGDwPfVV9i+Q4b8seuhUW2Z191lPkPNJdixNQQeRw
CJfgO32cSKquiX7NtJ+7DKW0DqtGsQHFYbVnD+t4a6tTg8RbajuQeyVHGAYgUphEWz+rkXRBhFaM
Ia2UutwikTCkam+OseM2RRIfxXpkxtL1a9PrpvyEkO7U7zhVpCUhLQlRc9sqR4tqOVq2WzT+p1B7
aYyDXpd7rxWwUQs1S7whi/RAwwxW3l2Jr0ubbDltz77c6DWre72N2HCxmoUwGGD7oUFz+8sOL0m4
uTdLnLqevUX2MHHkfTVSHfI2MzDvRB+Ull3+VYjSRwtqYqnQRoGN4zVqM85dGw4HQa7WnHSmrfpf
fdfPY7DPwD/VzT7o6LU9prZL7+UoAUoNDXp8vmUX94WWJe/Bt4BLIfmjNT2AEZg7j/+ztpLIZhz7
olmQh8rm4GtAlyl7vBRrLWkaDkOVmNKo6+ACeIOHtGndgxcwfRDW4Rr9EH5qz+ERXPXKeusc9MW/
aTllVrZBWGhZLU62aTEh0acIx8OzzigoxChcYiR+tovEXvytFr3uyiMadGg50a0IirZ482Ld4EQb
VINemhtP83jrJkdzze23gF4wNnz0hkDm4T4EqJp717bW3dKCQ8oHchzODgLZP9QzicfW0O5KUEh3
LmAuUneZEDHxKyCJiv1jPkT1skiqsCOVVCSSyUaqCRXVZvbzai8nEDcJtYMGj+KV1A+FE6sKkQQz
TF+JQJDfJf4+WlbPP9L3q59lrKsnC3TNsHFbyGcbX7N29qBN6h9IXJFlgX7PVLlvwz7JdqMCpzJv
Vrej+biGenlH2V8bf5L7AHTsFXXg/La1U29buqG+K5xlgfDv1YC1kOs/etKqHotknqJTRwoXbbxG
Lv5mbqayOarBBsU4x3JqIOeM5Q+52giCGO0/1CTZRzVKmuvygJzsNJMgWNWeDJQTYlrIIDiq0B/w
lq3j+Q2p3nlBL15MnfOApg9k+Slvmu8K/xO16YuRo0GzWiOnEVU42Z50QvVXOkOp9IewZlNxIaN2
m+1aoqQGTwsx8UOtnRhwjtslzTa1/bbd+4idXDl9G32rxsp3erihrmi3FBTzgBNqhGpQjY2t3rl2
oIevQB+ATWyUBGW3BdPRjSRIjguuiOLWWXDyrjd+Rx5+N9NwQ33UK6N9VEKJt1ChBcquA8gVYOvQ
ZoY6j1XQLm6Qi9lEyG/gWrzwYqIZAwgPbN1VJ6uu2GoKZm8rgAXmRpp81pbd8pzoQYaOnO8XXvbO
T9I42RdgK35agJcoHuKnfWsRhvsXDpdT9jkqamWyLs/Nr8hgwmuF0U/+Roj0lqM3+sUDWj/pHTBJ
8UMoh5FHlHEGrpZqKiPrms94+NrTUzwH+n5SVcYjQGOjOxzVLdE0qiEroDH2gLSBE+2Sop1ODkWL
fDeBjfnn5PnwCIOy968avyiAJ6rgsUtFexjcxv4aqt7ZYGyF0LWqVhD6/bpsoBwtZziVbr5zdT9C
6qoaAPJJPibjSYToPAMVX4GDihTH3RjROwON4DS8he+/uAc6RPRZ0avM0boavZHQa8F3QHlBRsAL
8e7CO1I0S3/naalvheuM8Q6JJhkdAELIL9McDaCOh4anBA0Qvfgqi8WmJgH/1Fkm4+1jHyVqcuol
34RlmgBHwU4427GhFyCvKJfcrzUVgM0aShliMgHAbufZdb5fu5nviAA4HbCRWu5GT/5rQusCzap+
3k5DsHyLiBbjzTw0Su6qbowf+kAhEDZYQdBxIMipAmENeYd7hIsReVVGwIRwJd8oJ01uLCtz35Yq
L69nS/b3YPWKLRgw9xVWjG7oM0TJss2DHln/aPLzZaenpeiRto2RG9ZZHlfEXwTRbgrHXYLDEE7B
s5Vmcj5TuSo9igFtvWwqWTvf8gTEA3p3jjq3IEzsfTQFC4eCxIXV0KV2UO/RycmQm0bEbsu+SVZH
fo7pkkLqinELP03eRBkaX/X0HFe197UDZYFzgq6+wWVuv6oBT2dMrag9gqgEKCVGpnylvqFGZaNu
junC1iLzuEMaqt721F1eGqERYCxY1DuVl7ig66G9HoIOroeKylvqAtGVldrxMxXjPGIaiPBNuvi1
z77dP4xqcU9l3w7uthjjyWRrtpEuayjxRH0fX/Ve1oS7FYkotanzZD42gTtWD7Bl852iuIU+Z+/7
285DDJj0xblpljYDGzg5X7N0mb8ifIUeWo9enaAxs6/jKv1XD7Zwh07O8BST7h8dP3XeWhDoX22+
EmysmYED8v8Vzk18N9PkP8pxYNXF+hWA8nAvtb2kGwS1bYd1sN4nwirJaBy/PrIfqIZjRu/t4ghw
Ct++nTpX/bOg2LGLZw4qHXTZFe9xp3224sp/LDLPr7c+Vf2TlI0RygZpWXre90VT/Vf7EgnUDk0L
TTo77uiBw2L6yom2reWD8vvWDz4NaBQQ5fs4NtgkhT0ZdWqielF39BpoOLaf0KY1HMHJhavh7rzW
nofsZOusLtYTQO5leEpzlKO+B43flldFG9eDv019ZaMRGY+BPymCVwmahZ4W+IgicfLQ3gG8c1bS
xthe8q0qQ2XPJ73MVDE3aIIGB99vpvglbJqBoNLJspor4liQGe1FzF9qqqRLKASAFh+MFXBk0nhQ
VQtcaBYNMHZEoJcxk+1Pu7OWqN/R0ASoh3j6tJSIGq65KEELSZEaEDlzsKMNIgqx2t3n0YsHjjC5
N4dKPbfxlI7FjkZszLkPylA+F2eMI3rd7vopRIxqb0tP992bLtHPRJq7EDJftqjtk5JtVpkRGa5S
aJJFYlwezZNgkWsn1TET8xh1/9SWWHFhRvqx5N/AwkfhfGMNPQfmm2Lp0yrczgi8ROPhb9pzRlfh
v5tzNP8gUCdwZWlyAtMD+PB7c66xOXMUKKB+twtkd351vd2wDGg/Ka8WoD2neGzqrV37yo02kaoA
aW4q+ij9dkB9PHoq3htdf76v37vL3BYSF6GxUqT/CgrccPD/Su7IgwVqksijH2UrTaOlvgA/6jKp
mIhWS7vsbxqVv/fkzRWhcTMahjtMy9dIDPz1ihQN4wGXi+ZnfbnieEHVeAEmhT4H9czXgOBGHC6h
fOQFzcrLq/h/rdPwf+fw/v+RmgOdsr/Mjd3r8Pq/fjZDPizn1/rnf/7H3Wv1uvQ53fvLb08//vM/
3r9yEXKAhfEPNzKNcxsgBcga3tvFDDtJ/sGCDg17D+M52vnMof/ScfiHh6KZY9OZjgnr8H//j5SD
/Q9ASC5KDqENtYgvB+6/44bt/t7V5wzkw+nFFMdAgP6CcmnYO6sV7OCJY0Z+tTRLBJ8UgfyHaNHT
zZAYnfbGd61/hvMod7USC80B+b85O6/lxpUli34RIuDNKwgSNLIt0+YF0UYNbwv+62fhTMw93bii
GMNXhQKEqcqqysy9dp0e5tBWHkdMA46aRUZVAjSwtLAaFEO1fKTnq23V26BS7O9VJ4ZDJOfzktnK
C1QW+Ba4dEK28WGwotH747U//G9M+JO48A924t9Q8e+jrOYiJXiHLpZOP1RIQQmpiV29CZoeaY41
gBluaZPSSFzGOLB5qSaMG9KF9WIhoEQp2PSueitpU39FcQVJuKtJ32DN0QYhql81QwhjqF8HCRCT
M072N741QTHWwJPSm5p/t9nUCm/s8/rrNLQ2SSVZ+kxqQ7+ZIwgXHz/i331Z/z7hEhv++FjD0Ap5
Rmt5SCMns9jSzu1P0lC5DExelX4kWpl9JrFv0WiCwR27KKpjw4X483fE+/e3VwF4BA1cDzbIYMid
0gONG8rXGk3AF074cDQ/fr7lWu99weW3/3i+QKpQlIhhZnBpYFq1qfhBU738ZLFWnpwyxnbg4x9a
6Q7/fZpVFC0SLGWSXtcOMW/vNzsJ+1MTNPILcHMbIWBvTXQqd1q+1Aukx2x0rPvUGQPSfE0ov7AD
kV+UvrN/DH3U7+06rSK2SgggOI6pHWB6WUxbvbSVXwrdkzfBmKWXHNLOTdhF+vXHOyrlKNIpS7Rk
HAy/cOajrsinj9/KuUurf1+6awbAqNPc+hMg5DAq9ngOXRi55y69LO9/3HXaNoU+DF3rB2p9r8jR
J3iiFwbNuUuvGq4c+vPZXdbcNcBZzsHs+y60WJ258pqwZ+kTZqBoTfw0i3cRLkZUVbZXveq13hUH
GF3X2Wb7qkRDgmZuMpIC1116FSSQCKhwNocWhaG8S6dkiwfLhWlz7oWsYkBOvTMHRiR8p9YeIzV5
a4JLqvJzl15NfVHZ7VxAavZL2/lRZgnWN/Xtxy/kTORaK0GLcbB1dOgMEGlywE3PFkxjNRPPHLrD
3x//xrnbX83KsVNlBWeNFtxaD6XFIKv2XXOG/MpvupqZWYKwaeDY4+cTNbtmpJhPIusSJvPcza8m
Z+FwQlPIOfsVue/ZxmWkqf3r3stqcopMzynXVK0vRg6npIjdWa+frrm25ay2LhTmGqRnSetbqgDE
YniJfOnY8f4bsf4Lo1eUBeTxGM+NEcsNOdwI6RK3YJmG/73G0SX9dyREE4XUHKcaGPrD9JnUurIP
mtR5zfp+PlqhkXwKnbK/0JR67jlWE7ZJJnrpZ2bVkNMEpoReTMb6ure/mrB6pyD5CENeETmTYtB9
hWTFdZdenuaPxYLMvI6IrRF+BFTdNkGzV1deeTVNczrXVRRnwqcF9LWV+y9ouu8/vun39y7WGrQ1
gY2y7LYSvgWqfwc3BxliGRSH2Inx8rBSaf/x75z7pKvJmqjIXGhgJAZPOCaYgZG7nUXK+7qrr+Yr
XAkaUhy+qlpHz2bwNhTSw1VXtlezNXBC2lMAYvokinDOwUsn76fuqj0A+MK/R0xVxFkOlUL4mWpu
yAXhm2Ttrrvv1XyNnLiIlKqmK9jARCmudIdK+Rxe977t1QRVOug4qEyEb872Ka1GP5OcK9/JaoKO
JfQzqJgMFAOOrmmWx6ZsL50GzoxCezVFowE3lZKOWJ96/cY2O49msqt2oSBO/v6Wgkanoe874RtK
/orj248qSK9826tltBaGSop/FL5KAjK17U2jDtdFljUiuO7KUg8KPiRcfLo+vtqTeeUAXE3JMjOK
KBLELIT8B1OmGWP6dGFoL9PjnbXIWs1JaXG2KUrGdk/xxSvhvLk5+9zNQE37UZ4050Ygn3Dw3qgx
yUkpU98rok72VhvSdiKmpZBfKKHxpbNH+2uUmyifclND3KFYD6VFeWRpmLW+k3GWPsUkVvcoj5MX
mVQ4HYXUB4wUr1eFAsyskYINEXHsmprO2K6vo30V4deCxZmS/2qohO1EOkE/Vq3JwxWZzDsITLwt
lgYHRSTdW5wZlE8Ge7GHSSrVWowtym3gZPIn8q946Mi21H5S2y7BBqw0h6t2OFie/z1cqUpODSQo
4bchrmRZ4SF9u264rtnbIocooAXMhMqxPwWl/EkOLqEXz8zftSpGmwfJHJbhGsSHFINPjGKvmwjW
KuyY0DTaChmDPy8NSkbc/Ygs+cp3vYo6Cr2nZmplwk8Wza4iqME5Qfd0YTacmQyruENP7zgLmcON
VganUo+PpRpct2avcSxz1QUiLwrGSDeMtK9gJprSO7O97sZXO4JohjHWRcxia0ZiYE6nWQRXjsBV
7BGsSg55Pz5mp21MCUuYcLwurK2Z/JFGs3SZqcIHbrEdR9MDVXFh5Vsp6v4vu2OtlTyIEXq0iegj
sIKMvgdz1rkO3qVehCL2OSMW6G47UzZXskQc84TTFI1b9XXvbMka/7l7HRH6z12fEK+BcJ0QO9hb
XAOz61ZHc7VhoJO+0C3ym2y7saUbbzC6u27imquJy5obTWWr8EFEti/nYuOE2pXfejVv4w5IcJEz
jBQ9fpYLerrieLjyhaymbZDLaZelrOmKLmFTJ/sosa58I6vtQjqZ9PDhB+QXavOQlf1Walhbrpq0
5mrS5mJsFGO57bGnHS88KvXbdRdeTVkAXPPcGgPvw8FnVsWt9mIKePlc72wX1oz+pZgZiI5Li+S2
DheuvbgQwpbR+96VV4uookjo7Qs0KVpg9dsWUYJnTCLHc0ob7ystC687D6+R/KaszEZU80VtOrnc
NOgfbRQLFz7pirn8n7CzxnOqErJ4CCzMzXmmP4MGlC25lYD8Hoa6ctXCCq0m+dgUjXWk/N7sukUo
NBkmLttObV632BireVyNVNonOjSWCXEbyQXwmvjiM54bAuuZrFXVUMqsZGA3H3DbfKiU6MIBWl2m
1XuDYDWTw7RDkKCwjrVDSv8PScDsrhwj8Gl0dezipdd5aX2pt5W5VI6GPt3WYyUd7Fg4TxCRkOPE
ZnGsKwc4PjSQB0uawFIOvAoahOsNgq9yO+shpoCSMZxyLNkufPlzb2V5oj8SFpONSMbKuXPcYz22
szRUXhpU5y69ihNZmWQdxR7GFD4Yk/ONVPeVN70KFFMcpUgNCMp5q+FVPkGBw2X2Qs71zG3rq5OF
Ekq8BivlOCTMW3mGIGB3Vx5s1wJkne4IzTYZg1BRcNdpC98U5q+roqe+WryzsFYTJDssgoM49sHQ
bqDV/v8U1P+JD2vLL92IjBrwVH9o6rJ8bsceXi31pQvzfuWl8+/lVxO/ngCZUHPqDrXT6Vs7S1Hq
ddLXCej3TqhdfASPtrRGpvKpy1VxH2tGieTYkTcYik4naijdoUUfBUYNvUyvDapXBGaynxJNuW5v
tG5e4Cw42DWs/8NUNZovMwQ3E0H5wohePtI7AURfBZAApYBpVrPqT3Q9HvvGyA9gLav71rBR7uBo
PaMbaNULa9a5X1tN+lytUlhrsoo+T3R3AxCJG2eM9dsJLfBtZCLYdKEnjBeQHOcm1CoOTFGMXgXC
rK9bpY3Yp3e8LuALfTzslyHy3ptbxYKAoqLZG4p2yJwMGZ7cyoewlxuPtqThx8c/ceYBtFVEiORG
EkVvK6jrjRqr9vRX3BfXRZu135YxmF0mRRzdjGj6HcbVl6BMrypcWtoqIEhV71RxwTEFUbMtv6nT
la9jtY83nAn7UgS4PsqNb+xyUoDXlX3l+1hFghYFFY2oneYXzNy2LRYFE3i16z7k8oH/WOzinH5M
x+QEQgMSOEzEfIntX3fp1QROZppTeyOiGaVoVTRvJLaf6G+6rhj1XwgZRx0DGJozwyRU7wYODh7Y
KfPCFFLODfDVDG2yNqiQLWgoT53kYJkcKG27QytVqsoxzXTafqM2/pmw83uqazP2i8aWTk6Bmc44
DNJWDFYAPr4Irtw6aKtJrQm5CGlj1vw2ph3G7EVCUb89fPypzkSMtVUYdo6sHGoiDlFTNhGq0b57
tLpZfrWRHbx8/BtnIuzaX0YLc7insLMOeNVnfm3U2adlD/cJf5Jhi6tqSIuF2jx9/GNnPh/WOH8N
a0NBO+u0oeZPTfgCEtAP2vTCpc+cbtTVXC9Go6ZYaao+M9zxcYzQkYIndyAzwm1hE8mve4LVrNew
66XpUVd9ZLK/6ZPG3Ky4Lgr+0z32x5yfC2mA0tk3vlLl8tGYlcAzHGFdeeOrad9MyJ/Tpqt9UyKF
ChEaJ5Tdx+/k3DBdLdLK0MExqOzalyXYFDjatkdarbXvNcTIK+9+Ne8DtZ2nuo0aH1pseZDHGoM3
xLEXoq22vIR3lmZ1NYtTwN4gz+YahAAuUTdJb0ovOYpOfGMl+pGiRAWLF8Ta0pQf30j9jKiAxmUQ
1KGuPdCYnhWukc3TbT9O4rcSdLj/BmFzR1e0fM/+pADQWOcHm51iEjl0ldtVsKE0XW+yBBeUXacX
0W42J+0G+f10iwFaudMxRvksjCmC3dypn+VUkXeWk5qXDC/OzMV1U2IFn7mekhBhHwRXX3XSE47s
13WaWGsP16IxYix+x9qn3QRhdBQjgg6sS+V95UzQ+ufvf0yVbnAie0JBfqAWbB6RdMIe0WsEdKhc
/GzKCJZI2GmOBzgazJiDBuqjFBbzVhS1OOFWL82eyrYbIq6iBei/NBqYccIpQBJgYr35eF6ce8Or
kDQPmTolc1z7tViWnkwbXENUzYVBe+7qq0jULm3HURupPs6H8adIcrqTgnrgQhLn3BtefvWPNxzZ
imglOr59C6nEbhaV9hBh1nIwa/RMtCNaL9oois8fv6gzAWTpwP3zx3TSyLACnPmQ8U0+9442oMSu
xweZFkX/459YklzvzPB/0kl/PI9cxlEVZ8p8SFJJP7WDpb/m6pg8C1nPDtUwcu7vVUiJCurnj3/x
3BtchSzUW2oPgUE+iGYGDlCnsKkxO6q07dLSeZzycn7GLgtB08e/948zxXuPuApiSSdAFPTmfDCM
HsB6AGITiZUcH+qhdxKPalywVTI1PMYaFbSul6E2dz14Dkr9fo750snC0HwbO0HmlUNW8DKSt6Gu
UEdkC6JBTvP8azgUCkycub3rLVgxO1kX4gZO0viqB4N5r/bCGjYiz5oHpwnC+7aknbQJMnvHvi29
ndqwQFrVBMEGUuewMVtJXuie4zaK429tJ5WeNnTGbZIFzoXF6dyJfd1gWEoRskH6fg6ZzexD45SG
vxtphpWn55H0jVkE6hkWK1rFTkWBksa3Ji7yT1HlpK/SYFYPEauZawY6RrnjMG1jPXQkzN+j6Hfb
QbS58PneH6DrZsWkKjm5mZzazeVcTe3wFghZeGEjuUScd4aGvIzRP0Z/hKcvp8K+O0CFnm4RKmq3
ITT+b5VekDlVEWpe9xCriNdMvSwlwdgdhrHJPKsORm8ilXThU56JePIq4hntIrIZs+4QKvrUuIE2
x5Dnmym5LkasexgHNVWdshPdoVQkdUJ4rct3bdWkjxE4vk1WauV2hOBKtkqdLq3Cy8n8vS+zCn3V
0Gp1WHTdoZCs9IemREWFJNhON2MZOl6OLdPPFC4DOJE6D05TgWXLlQNO/XtMBHRnBiWL3aGSnW9j
bd5KqKMvXHtlpvWfNJm8Cn5OntcjUMbuEOFXhX+0nPSnNqizn3rV5bswD7sR5p8TeLJN4TrNTeN2
bqvhe4vG/8o9o7yKhw67Ot2O5cJnpn7pCVEeVbH20hMur+m/P5y5boxEvdtrYW21sH81csZaekqs
sFE9KH0UIpAJZXuziZsTWrHGo1QEwkwr6ZkqihLHjbodLiwzZ/ZCyEv+/o5sGKOoy5TCz/NW2tK+
r+ztBp27G9GK4U3ISPZFmVRbmRLzDWrHALTYVO5EVKqApezMy4cwB07EbVIzh8SF45SbWVN4oXb4
/uKOV+bf94ddelBU8VD4oY24NNTa1CukCdcsNdMvhJ1/NgrvfYxV3GlFW6lTEfcHjFPUz3YgVFgT
QISQEuDdQT2it4/aRJtEMtnTCHkxYYce9dG8xa+Bj9L12lMz0mBzSUBwZgKYzipWZWk1GCKi2NZj
/fTWmE70igxJgbDQjIOHRvFTRFLKSzNmR6Ei/abJJjfAfQSxfEmA8f6eB2Xf328eR1ESPU00HZr2
CzCLXQqrS6/w37N+qHD1h7a4arOIT9nfPyR6BNATjtn7dJZ8ee66XValMrh7E1rnHMVbnMHCC0H6
3HBahS1sSyOzsoWyV1M82mt7Ho7ZLLF6d+0lU+j3V0us1/5+nHnOSe0hWN2P+KgDWkbn3Kr2aw6v
7UiBMdhes1hiYrv6GYukTjuXuZ9M2sYau02FJvuqS6/7QK2sGU2p59K4n3qOchjt6840uBP/fdN2
103NPOiZr2NfDU1iTL0eLNWFYLbEhHfmsb2KFTTa1nh6TplvK7hruam5KLDipgEvBzdrD15Ldra5
Vf36+DWdixvrzlDogkAykjrzKd6avkh761cwDs2rabJzGZM08B1ZZJsYbBzOKDSxHLJRS3yzNITX
R3kcuKkDffDjuzkzsu1VyJj1xg4Nsxl8QAGu1c5Eicwbg0ullDMNO+B+//50g5jyOQpE5suyhrf4
sGy7sSvCv2TMwybeVGNc+XJXBA8Sh+B0B4uy/x3VxnCpMHVGB2muu06ziR4EcrGDnw1ARtVMcbup
d4Uls7uetg5eRGG2beriXhumAz2G2MRoOyed6VMIPNUKf5Np3TSJdAIwagH2zQrUk4G4RXXpqYl5
NOr0QnL/3EBcRRk412FmKmWGs4ghQ4ZRSqSOsVGQNYOqOcvzdGeb4cXa9rnlYt3ZGstI4qu5yXyM
RmzhweiXf6qDVv6UZhy3REOv/iZoHVT1jjWD7VSUAI/FZBRHpRfNhTD+Txr2vem3ikh4QaPihyfj
T7DaVdeww+SYZUXiBb2R/ODYE/pmmigH2tUAKXReYQG0cyhsR0WNgVfaVYvPihgxuVaTbT1AWjC7
eArBkCb1rtAq7QU/iEVAxlE0HTuoJyCB61doMsETSG1SaRiOvRklcLoLW4Mzk2rdfVuVYSmV1dT5
tc4e3mJnBKU20T1lEu3+43l7ZrlYN6fWkqqbQHQ636z72IsMtTvMRpbeWGMk30k2LNuPf2eZp+98
nXWnKlYYoIGCqPPTEAdr3Nm+xmNtv3x88XMPsdpBpXML3AGmlC/nWnwM22LGfdmCpItAJ3vQxdRe
VWM1162rEB0AcVAB9R0La1jb8ESabD9+hnMvaPn7H6dcByTzDKAddoaMeV7PcmFcWJfOXXm1wUn0
OB7xQWxBf1n9DVhgVMhimq/b0qw7V/VhJj8op4NfK5Lid01fENnUclf2zSXR75mtoLXa0jSEdXsM
In4iFPk9WFtrp3U13eFihlHad51xhNSK0ZE5DBc+9LmZtwomkiS0qjUlZFGzXdF9ZyrC7dE3n8Ii
rj99/MXPjNp1fyvLSDGmGJX62WwF+znLjFscAEJcu0dD2oOHNC+1PZxbPdftrkIJAyBkSIKbXpTq
BqvQeYvL1HjSOVhtAeRZXldgGBU1R7v6HM31dTkVc93qGuB8GsDPyunkGOVDPBViXxhivm7OrFtd
A30QNQmngulY38119j2Rp+8ff5wzk2bd61oAyTbNoi98/Ak1lvxRPnYgvy7sls5dfTXZwxpvudKR
ON0bCmS+LNZpbo4+f3zrZ8auuZrvZSIHQxxxZoWwBgxYj+VNKHTwV6mmfPv4J8x/Buk78dxc7TEs
aeAsAavbx0GR+sisJV20AcU17cC0pofIUcLXIEvTrTzooLCVKjmlYYeBj4pQw1OGdvgMOQLK44t2
TCyyqpp0X6YdyHIcwr9hetvurNQBeV2kMBS1WLJ32SC3b8kczXd5MHAssLr4u1xNzq42ZUwmheLM
b4gtKHnFCQNiq5FHKFwdeb2MwWEnebUh9b+SCS9NXTP6z2A1x0c1lCTywGriiSgR+7YJINyGJSBG
GH+aH3Zq+tQJiyAgshkM020o6s/BFGAy0Q/RvQ2enGR1MU1u2hrxvtbrHhoSPUZ3BV6EDMjnfp4g
+is5IFAEJk7zOXa6GKxeMKUngMkQfAcjkXE94lb2EfnrO84+4OI6M33BLS24k+ZsfIIciSFZD0nI
BbukbyMadyGXD738pAqQujY9jS+U8yO/x6hr3gBF7W4dO2q2JsaNw7aM9OQ+j8Lk1oCCsQ+EABIq
Cbh0y8HepiAJ8wK0h1BPc2M0wjVKSds7wxwcSC0AWCtSQG7JAiQqQjG9ZWmkHuM800t4y1L3Dzcb
OHw/5Y75aACpdIexzSkczUX9kE2T/jPAROCUy8uOOEfvcDvCHQw3ad1HLwbuf8mOiDcW9AngM1nj
K254ZiZJiStFuVNtbAViSCJq5wteVOapgxO6KUY8IlXDGCo3xTFHdUUOXdoxUg26WFTuSZgBRoWs
/ZwodVrsRqOiiJAjkjJiKjYwHquiPulNplW+gw10TyER9pQbA9LU3ABafeoZXRfn2GSW5fDctYo+
uJKtEweEMtI4jT1SudEiMT0vVcJPKtlO6zQIuMWPFg/yFlS9/T3HUbJyC0syDpxs+7vMkiN+FcCI
D4E2U7YGDTiJ21uc17tRCutNGBmNsqmtVAGWRUruW5aGEHotOMsvEhDSW8w0ANtNZvUMj07e9KDn
gPb25QbUH+RZ0vHmjn56emRNs2t1HzzX8F0B9Va7PZAruB8NzEps6YHKZY1lLoa4hYx/WWzrrsD4
NXZ7JkZO4SM39vZYiw15CuXUzngJgamvQmPcxG2T3wyIpTYl9qvarqnI33nxCNzpd6XmRUQ2BX6k
OaZjtI9A7HqB0Lt91WrBsEnCotk5khL2FJ/7MYldKJD9bsrkYiOSodpVOLHdJV0W702njrwq7Zxd
bo7Dse20yT7olLFtMHX41rl2n0iQGzM7vo+xw7l19FpzK8cUruZIIsRsMl6ERk6f7UfDyU5dNEIz
DFJFQOtq0vhnLENTvcP6ouzvx0Tqf8ThOBe+lYii3eJx9TNDsXvMalONb8upL5qTaiq1/Cpa57ec
J1GOTzFi8P2Ei2TkCTk278dySvbSMKlvWNHk941uJveGqiabwcAL2S3x3MxdPFQmxU1wa6W4ipz8
NWnT5p6kXv3I7QOfDu229yXq9k+D5GTPxpRB9DDtAfA0s3zbMgxyOhYn5VACz15qZfXR6EaQtZy/
gDzqOleeY9BDDK8xuoFQGe+hzivP1PDt+7LqxTbMp/FTr3NoI7eaWo/0oC42DqEqeZmTAhcsTefe
6CI2d6KuPFGPzTHDlRMbg65mc23Vt+ilM6/AuOUpbpRoM+iz/Eg61trGZPBcrBmKzsVkxgRzxjcw
6VjeI0Co7yH6RiDNMmln2435lumG9ZOmGvbAYZT/UEqLGCDHeuIi2oVPG2mcmpW8v8eGR98FmJ/m
XpyFLADA6JFrhjNEX6lqjo1SFjjpzuPJGSBUy/pQbE1Y6btGthw42gYGsvjdNHcaSSvLqJe2Tyut
bgb6bsys2Db4iNoJB0hk6wUmSfMsq5g39MFNg883PoJR43UlKO+hNuDZhoHs1Ylu5W6L4SKAX7uM
iK2GuQnlscdVtOn2alkVT2WyeNgZhH8MOEZd25VJmY+bCl2NL5ttphEK5vQz1jbtcw1Xqua2Snmj
ldjhuuEcFS9R1RYUPomIbhwG0UOboZFy6VdJ4Lk2kwdVptnOYo7vxnGEL0zq0noxBqv53fckZRZ2
muKCOtUPrVkZrmrErHR01UtPep1xAAyMzPoO/RJjjUlI6aFMC8iKpuTc1iD3bsq2il9bOx9ZuXoM
IjpzKF/kJqiO9mQblSdjpkhY7HLMUcpSrWEEd7RmES0xinG7MIoeDDU1Sw83OGnYGJE0PujRQKFt
NqDFod8Epw0leFMMqrhr5tC6lRvuOBpZPzdhphe3c4oBrZsYIn8oZw0RRaA4DyP49EMEKarCxdlO
2AbE2lYC0H8ryIa4OnqrEd455jebopZTX8Is9RstLLSNgDb/Odl6egusYPwSh0l3lLo0/O5A0fYx
5VGe63nqt4MRDnihBwmCBqtuQ3dOBvUNkHF4nNRIfYt0vBh1Nhef2sGMPT2rdc/J1JJiRK/5o2lV
7S6zy+KFQmDjm0Gr7YNUqnd6qdh+UST2CSvF0LUtwT4Fm9hNyw6OLEmGRamalcNdWRe1/eg4swGL
stQZG2YEQ25vmwZ+oSYkdOkXvueBh+nf2PrJ0hjn6gZ+0TEbsscxdNIXzQ6q7yPNsCfModqnmkzQ
CyFVhRmMRdjo4YOc10ChBeEXlOdDVL5h2VDv857Vp5cB/jqtmtwkLWbnmhQmhWctbkHpuHiXyFUw
Ppl4fGGXLAjuGbzGY1xnw+OkjtkOf5kw2BbhaL91SqptO9kM7OOQDPmpKNmYuQSpGrfKuOwo2Tc6
bvQO2I7HNgb/TAOCKd+DRSx/QBeVvrSitj61wipxaFDNQyMkVMKFpJ66ALE8LO+JoiO9oc2rDuTL
JlPosM/SMNf6Bo6JysoM8T/dNEbRf0tUJ8SuI0oxqE6T2gTCq1X4YZSMWOxR6ocww1ZwW/YdvOAK
Zl8PR/QkD8G0j5s0vR/J+xa7UNclf1alZnAHivLVJiqD0e8sMz2aTf/albbmLTVfANCjVeKgbiWa
C8ra+CEri7GxJpf6rzasQ22TBAKPE8Mou52scByMlcG+ldjSv+Q6uipQ0cVLrUs5WG09lCp4+lCl
wsCKXfyZgQPUEbpmdwyqGJfNii4Ut7IrNNd4UdBND/S5VL2oCxL7OJqGlvzq2HLv2F+RKsOaQjoN
ppQbLjCDZHJL1N2Zm+izDwm0dHzB7CqhgiZJ7uOS7mxMXVfybeco7DmzJI5uYRyOfkLxiAGaRAWg
da03jnQ4Fj8loyERaFbSD2iUUuSFWcR2VpIwvYD9JHlShM3Pho1nHLsapt2bHO6Jl4MaF9uMvjUB
VRKPWLC+I4ZpBG5hUqGP+i2CX1pX2yhTXsJZN36FFWQ2p7XbpZ+1Hh7wyHRekhozCa8dMbOh0W1y
5xJfFleQIz7qE7F8xnp3q490RVqwNbNt25vFjSop2md5ajssTLB54NQj3+JXOtouuEkH/FuqZdWG
Yi0K0YK0x6br09TahepEk51m5+HeyQflvsii1O9mexdiO/yWNeBWh2kM7th/MpOapNsa6fQG+m90
PtGhbup7rRINXsihML9PAbjgDUZCiuq3iS7nIMSk2t7McwKFX5Lj9C6JcfehCEcehilpWPIuKpDW
w8l39s6IjiySsKr287gSvcthcFbZrUWKdDd2bR7ehZmyKQxQVtuJ/dOwdZzaoKUPiXO7w9/opGJw
1PgI7+afhmHO9e7jU6SiGcuZ9L1j5Cq1Y4+tWjNJIizwJB5smsvshHd8fhc3+FjEijVtu1btMDSJ
7G/dkAhtU5cdZkAa9TMtwsvOFkx7y5pHjMFqUfmSWOT9itFR6ciivMSeXmGfMFljz2ljChNGazpZ
DS4DUnbLCxnkvSrhsrPRgpBKZtoq/Q0qvVZyrSzDyBvHAhtKMiyLHQqC5AGXF2wGJODVTjXokiuV
JRuFSOhSyuFVpVtKa+fuGe+j9DUKxjDFbs9uvJIV4FslRqejj27GVCatc9okbf1LkOvyIxOvuykE
ZwM3BqnL1g4MLUuWat90o5nOMBHJFS1+4CEgucmckmM0zBLBXUlZGE0S2mmiZY+0QTgvWWMOzxIR
5nkwg2hvSdY8bIGh0xNqwVhJPAUDhX1lmfUhV5volraFZQda5bW5GeaId5wu/1tSkvhSm5VWbMox
H383+Ln/BveI3QbiPvNGjXXLug0QnZzKQYH83cUqvFo8pg6ToU6fukgl+IQ1G1rXcQwcm7W57L9r
yazuszKWvzZUpr44Bi3nzWCp0a6K0+JlbITyTe1VzqyxFe80I6jvdQJd7PUpGrElMgwpHZJ17NKa
dYTpbCxOCXPSUHJrh9fCLp3H1tAmUMv6azAgVvZCK01/Ak83DrXdai85pp53iZgyb44xbHalrMwE
e3LdpPEA1vrzMJlGuLGJx7eYrsrUcoxAQSNRyg2b3UE/1CHW0xtQ4thEY65AqjyX25NdKuOTbGqN
NyL2u804owg3Mv5xIsfnVPJKXVtSHLBXYxDfoSnvBqcvTjS6USZiU/DVaKPk82TnieLKAQjwINNa
bTORDvlFZqDkNByTsTtQkqCfB0cn6RWQu5G5fDSLtt1KXo58uq0nJ1XvU18jKw5qu5ODF6lV2SNB
7+vuekqAA24yDsToAnAIx2UYzhOxMMk72tq08QsU7eyxxo7yVGZ5cxxT/s3Fg6++l5AxnTpb4eyu
xsLKt1be6d9qSzHxBWGQq64VSuFd1EpQu0Nsuk/GXBeHQDL0B00H2Q4guR9oKQTueU8rUoMJg6Ts
G0Udb0JFs+6BdsUvtArbHQtKyQSrJGU6DIlk7YRuxY9NzN7QA+Sbf4XOlt1ZJkDPlL0fiQth/8C3
pHySkyHYqP2UfbMKrWtcuF/FM5qUagtitfFaM9Y6t6F/D3IUqd0YmYdIAhcvFIwbFTj2jza9lD/R
OwUnyulx4jVBIW4cds/HHgN1tqZVtm+ENW2o5Ns/ncAJno26askG4G8O0HzSDjgRKQqWJ7nyPHZ6
d98q8fxKSG1cCxLoF8gD1hdWZ/Gqavpce0ux58EppEBQcRrUO8lJCo7ykQyDnn11i6+Zo+8lTnPq
tmPZddC/FtGPXO7q3aQY9Y5Irgyekuuq5OZhof6GON+/0ilpaF5dK/briI9VsBE4KG1hvfY/jCRb
2Mi0DGzBtU+5W1r19Hm0JFzD84gUDU69zmdnrsc3u1Y44Pds2jbz9D/UnceS3Ex3pu9l9ikh4TEx
owVQKNdd7f0G0WSTSHjv8urnqfmlCJmtNlp+hmSxC8g857WpvKM2yfxZjXkIt1FhHy9dopX31JNL
iwubVd9bk+A1szPndzCN5Q25LW5GoktXvzRmYb821lQyM639nddOwbPdzgufZMmCX87gNLQU+dm5
16O3x/3ICJz7NmgXBUbJH8coqJnKiFDdN8jKy9Occ6fGLYndK4H9i/uEUZVRgTy89S8dTe6xlcPE
rlDYcQcOfhFFX77SD+X1O/qiszcbuD2POQa3W0FiVsKsaQGOJGS540Kzso6dgpIniospiOMWNNp1
ZPGrDOzhBSwh7ZGbf8mVkRGQzuo1xORvu6908pnHXF1nkKK3rMin+4jdL9msjDEiy2/NlMzwsbOd
t2LoHIAeusXCoMiHZ3uoOOGUlkT2C6pJXhUtCZehG/VlpddOhd5abqfZqsgUhdyiympk9tjxI2rv
AWyyW3NxnTwkSMdrd+7slm5MEIr1UpUrF9xSZSs3lUMT6y5fmpTkC7hifieEbBfTnfU+a1Ryxr9V
//Kmwo1ouzP6Gw7DTTGxupbcJcAXh62oqfouhtQ6+rUYn+uuaJoQnYl/XNyAlq5AN9ZDYdt6jy7I
vq9rrzpRIgQ+1TTKcEOD0P2PxkTJExJ9Ap5VBFu44dOLMCckRw+n/MlSlvk0t0VxS0HRQMgesfhF
tdWQbyq71dviHinLpJqiLkooJ6M4bTMtkv1ktPf9bMijGlsav5zG9r7LDvKed6DcYlCADdnEiBx4
9DuW+1WXmvmhoSWw9WGvsomZIc0C76xt048WStt3/VKDhnS1fpZu1b6uUnNpUoSThJubqa+c4iN6
5yce5Gmi0+OeNhfgBTVVBs5yV2b7azVMdiItpb7jUsP9KZlvAODgl/OYrPeAtPq+NL/dYKzOneHb
Z0KVprM3YRRbbZ2WETi69VH7/AZNQgNLqJlkd07nOXbEl7ZWe2ISmKMra6GBQld3dcXk4NFp8ZqR
XwJA2pqy3fEoBqeOZ/OjcgKmjAbW/k4UNNOHc9MV+wKh8J8y6d2nbGQ3MrTUj4MyvRNLWcbjLDf6
DwJHbyc0retVHT6jMCkW20O2h/+Rta2761tZx9Oi030nBvkzd0v2kFP5dN5cenp37ZjO9xSyrp89
kHGkU+RJHiKyvbam+mRTd7xxUmEGXQ1N2lPvs79jvT4ZFZUIZKIZx5GUZZZdY4zHbqQfVcw4GS1n
2U/0IR3ITQjeJz7TM5Wzw3Ng1knomYb5UUO+HEl+6WJ35dzwi/7bzwv/teyMhkzqsu12aDoofqTC
y3gaeiqdqMeRkWr9/syNza02BCbDR1fahObbrbl8a0eKhz5rN1q1sPjETZAmO+iRLIvUmgWfs4cm
J9JGalPYq+0kpsCP0H9vXjrzKXPzcXrZ5n5i/UgM7cXb5nmnxMm3bSdaR5mhMsbUDj1Um4yMjd3l
B99ZJRH29UTRQF+bRB1VjbTONtWF341ni/bZW73s2shY/ab9i6++Wqic2K1lV3LP1YqeJGVLlpR5
owFpSo1xoHqNJfQ1EJY10eCOHiC2Spt1yxiz4+CMU+zLxH5uFOiX1KrToWEH2W3hB/V+9iE1Qncp
JA0btgOWoBG3hWDxVJ41ct7TQyguTALyea19J9qA2Chq6NaY8Wza0WLqXyjcojeyzeyI5TD4mDyq
4yQf75hV4NZen69HGnRcIIKs+o0L3YsU3QlP5dT596U/0mChq+J9Y08cmNf69nWbiuGhyOrx3TPB
ewShEIfKdPt3wvqfBXP8nrJU50SpJAoZyV1yttdu/u465mjqj++UCswvc+TIAa0SUS5n9TWtDdRO
t2x7oefto3dRHdgtKGOYcmree5mvzXAcfCiWaTZPdm+mrxA0wasc23o/4JI64MDDAea1m32BNUCM
5RIDm4U2xM1j4fT2Tzra3ce1GLIJaenR3N6kI8e0b2evesHimK9p8wfgnbtq3SaKD60JoiDrJ+fe
ra/PRQ8IIqjwzrpmN5Ivcl/DfFwG2WdO3IxB+7j1o++D/onu7CnKHIsV6QyHYCrXsxameWatnu6w
TqpbClYsOrWq9VocGoieYJSleJCZ4T9BEyQ3FX4mtqZU+k9U2AYn2yEFnrZY9V6v5vqpdTLEg6V7
4DlJM2FuWjQwbNb6isF1CEEd1Fsj+u48CTnTiejiU2gH+1wB8fzw74YdOEj1ULpVcHE7NewoxaGx
u9Q5/XyUxGbSzXdeSk9xPaXpSfHcHkarwAwDw0r5WtY6Z2ue1E1nVAFjXuJRSrFm+tJWHCCR2oL2
zgOQ1iHXXAG2ylcSt/BqVbwSGkEOgrZ0JGaAicFoq+8sUca57cf1WPcBtZxbK2/zPsN00vtUFJON
/Zw5GZEqnoJE4L7si8+2TT2IyCJpT5RFYvyDblggJxgoHuHaiOesPerLh36xw7bKBxYZiIQ9UIL3
7fRiivXSeA8r4sUA4VmRI25qu34hUTGvf7JBePBBHOtKJfXnAlN6FMiHdwrkTIdadlgxN6/MSL7L
ZyFx/ZnBF/iLe0k93e7GeYWTp/9sonCla1CzDcZ2ABop3psgUHxu6ld2i+fmRMRW3kEUhfVBnB4P
hS4puqU22pF7nkXao8cKGMRGfkqjKaP/W5deOUSVanEOlMHwZFO4/ujz07tvWyoIKTOhi8We1DdL
d/46War48Ncp+y2dhKMJoHzZ1QqKEZB7rS92btKnY5Sa/pctcS6uWeexrjOTpNwxed7mFd90y9gd
piCQh3Fr7fha+LJzETzsuJCyY1AI9y+PYH2qdI3+awpwD/I83KTAovFi+Z2I6BUzIzvZtpcuMMfb
QVHXdW0Uk1BeOugPjKFfbJ3zNbFHKyZHzzhT30X1UwKclfpUtvqmyGnCS7ZLlY+8mqNMmqOSVVGw
o0qfTqNFdmFDPdiFlas8aNp590g05Zmomu1rG+zgyzPXkTfJpe6HJjPVSioJtvXTCnTgxoK/3H3m
ESLE4lTHVmYtd/1i4sa0BrM8FdwXflyl1fjopwwhhqRaWaVO8JTjkzwttsVdQRnCxSY75ob4zP6y
rMN6hqmrXjtnZbcosBbC8bp7U15vDKKKwl4pGRmrIsO+oC5y6zvYflNvB3Nb0oPpl8ZbyrULqe9I
zBIk8wThKIHzQ6iF5SsAfaEFJWCcb9scCtCr06O/yfVUgWp3YS0YyiY/l3ugePkwqzoLGZ7qneR6
OuO9VseVv8xDQC0Xg+JcZIeNzsSbnP0RLV7JilStZXB2es4yGPn0RF+e8yAQ8Zmh6HT7VReF8ZiO
iTwTeixPpSHHS2I5JjWTef9T1s2S3w7tNiNNcEf7OFq9+1ZM1fhpS2n+Wvp82I9OipHWH7f3OofC
vZlkkMl9tQ1GGqJCmy8c7tfyV5uLOUeVsPJ9fNJ3JNRhSBzJ98Gn7fcOkv8/8zaQMDdlNZrEjjen
DJxrdncZLC9VFVS7oV6D+ijI2wTmqeYnrTxfhkBzNPfaM7GMruPfjMUkT7RjiTgh+vsMC7V8Wl5S
7luBD3c08hWcwBaUUaK3TAiD+01XAuR5L4M+hg5rdm5rJn9XOupj8jeyP432AZHtXDSgbLO/n5tC
mtE6zNN+o7jtt23N9dEay+li13PKbN021leTO2ZcQ7M+yMWtsZn1vXlXA9QcDc8Ut2qa1zu2gpbk
Lhu0m37a8R4BKNUZPrXLbxMxQzzlmy+OfSbcw0QN362Rzjk9SbSdRjprinuMe+kUZ75r8VjRoELv
2gpBTLlt07ThaowzZWVZDzVWUfX0zvGHfZkrjErSUvdR0gJhECjYPCO9kDtHmy1lDvQC7mTnWxH3
vPsaoK50w5QMSRCtDTpi49M/J4FdPTngsXdd1Rox7XTOoxXkObxDmZ4ZALMzlJyK+faKV5wMQJPS
MZ82u6C0ey2r7YnDbzgxhwbAk7L40dNIuz06i4j6d5rn2D7kk8Av9VQ4TfaT1pV902G9+F1MV9Tb
WbXzPNaE3DZAlHvf3vwQSC/5IcXjV+r1Y9wZM3NvNUHgMUbEoxoS0PXKur6808HAWAwFB7/fZ3Ox
56kGAcyrYZfJ1txfe4wp26Imk1GuTt9Q8AV+tPojXD7Vli8EJ68PpNfiPy4ddC+0RxpHYrjMnekT
eSJ4iVBtwN4fCm8Zd0FR0UIs3PQ29/ziaSWiFBTetXN4w3W+mdUonzNSwZNIVbYTdRL8Psv97CWr
quWuNNyrgPhak7xyfDxRnwVmU6c6VmtR+cfeAMClP6bl4CRQ+4+k+fhEGa3oY6EJrLrZgiIJG85/
jfO8HXZ1Aey1WwrwFyk3Un7IJxiPHHaKkjXXqMjxTMR8qWqXFFsasFIDs5rpvbqwha9IS5I79gKT
Vmcl3hMxLnv6wsURsG85WomyqLTWXX7OgSO5OJpgfVuDpXinJUucGhrqLiXZHrey95w7v8YeF5Xm
WMapmyYihGNH7lkXAzW8rZsVXxyq7vBkTklFi6GbBwfD5DLekZdbW7/qPu2pmG0gSGvCcUdtDgBi
MzFXUVW2i7GjtO6Xn3ezHRbQDQfH0smLu6CPuh8FFhM5L9nwYhEOEOwV4xs9jwYI02FuN4dfIy3T
TZ/5M9a/Hrj/jjaEekbWwN9uN1KAx42rs3eTUzjdMyqPvyWCnHspXFCXhteTRAxvqTP2Ov7wt5Hg
vAspmjm9fWKmuJJXE8utFzZcrhFS8O60IqW9cWHJ+KalY0Hx28tF9I6KRm9wnbgz3aA66qRIKDz3
/bWgzTgwvSQ9Xb+wUoQJL+wOlowNmp2GRIKiow0VI0966RwvqZ+klTWvCZ2Wauf1Kqh3WFUwEakm
78swINPgh1mLRrxa9Vt/MieAAvjKAoh59hKWV6vyLP73fmEI2pS7iUgz00/UAeFFM/MqeV3qLVvQ
6bjOcnANGknPKQ3UTZgSKSe+aKZTx96E0uYenn/Q8djeZ53DDoR0xwvGvipzcm68dBojfk62fYCC
8H53m+EbMSG5BfCC2ZT6IE3E+rpXk73LdG/ea2ghUJRCGVvotqkdj7bd36xO4X6bzgApVAu/NkOL
Elj670T6WGyJ+0KzIQoThajJcuS685ZpO1c+Nmk7uGo/GtDDyOcIY9q3B8pIe9C7msWS+LQyNeTB
8N0SkknldQWoncx7I08xWmAkRGdTL598Yf6+n3rrXF0dUx2q2V/LNuLKs4DM7hJvsZMj4+5qxJU9
d5+gp+MfcN76M0td59kxrN4Mc3RVN1A6aOOKgVO7FY7e9TQXazDGxSnvymxd/3b2GhwbQBmwcUIv
fmWGZtgfzFQd+sE06KouBvrsOkDD0U+DQ86D/RUQe9lFcyDsXZ600xfGu+JeIel65lFWd0NZGJ/m
3PhhY63rxUyc7V7SmkfHwLL1O4qp2EW6zX32xSAibg73bzmmem/nTcfd2xgvutHTnvd/jSw3N29t
xts/9nhFljzfqN5bf5t4qGCt+dGCrnpp7Z9p9pp/C+pmo35QIywzEIE3FjDKSdM2R0Qz3feMDOdG
DDl11L76CweV3G7EP1DoiEblA5eRTQFrlftlNGYFhQhG7jnfrfNgF0dRk39AHZ9DtX3Wh2px6Rzu
ZHsDRhCce9PH0FrN11JL5Tc5KiEnTW8wsOifxVcbLKTEbAOk/jzQ3HVb4Q/4cSZRfdpQjaRzZ20/
0xvN9SthaG56HpE9Q3QWz0IEj7yAwVPTlsl9N9kDBeriWmoo611Jf3PAZ/LLAM1HyvZNsoT3EuRt
/tCKpv6mpxcEVCcN/E8yNo8l+4kdLbjkrH/4Hv67u+r+J7XQ4c7+53/5P7/X/53+af5LCV3YjMPy
XaOC/ncldPyKf3TQmQF9cnQUBoFJOjA8MTztPzroKKe79l8zwnieNG3D5L/8awedkN4/kWpuXhsH
DddAYIPCfUCjpP7v/xKm+0+B4RlGwC/yHMcnEvbfPtvDPwjg4T/9879vbiP75D9Kph08F0HgSdt0
LFc6fMz/JJ1ewKGNfqzQ8/UaJ09v9UPxS9CgVoQ2vfJGZLtFOuw8GE7/XmwG6jVgqMGfHpY2zzKe
fjR3u4b9FFqQH4JxySoEP2GQouPaz5YMaB7HXk5B75QWwRlgrPRDRpdhfPXWwDVOgBnpezZJ9mZX
Iw25BEtafhuLZjmtZ4XWrhLIPi2rYvJRwfSAXMD+ho1ViJWG4iPzGmdP2hM7S6GKT3uuHfzVSfUr
CJYs0mvmY3It8zuRBtlHsiZQgYbxF9pLHlmV1d6da+9vNqBTs7upfEA9/v9FvGMMk1HxUyBHJkRT
oB589IhZtPG1Zsw6IFh8cwVshgflOU3CfmG46u77SiQVSsomfZzW1L+pgsw5aFevdwwaoB6acmI0
ioMXM6pZd0i3BwodutX9MbrhM4DGiDyjRkJE2c7DkC4cb96SYACxdY21IGe4tKduZceluDUaO7Yv
w+FNZuZp/PvBS7JfskbjBTLz4rS1OgFOpi9B2rYlW5ufHi13IeBky/zXbGbID3vIqhjY/W/vt58V
Epxom8Aa+Xqn8yBdzokNdNNSgXMSriwP0CKM5dayFxj3VINpgJsxlftGlGKn3NrZN8nU3SBtqyBM
K7HT1jC8FmMn71UiL6weoOfXspbNB4Ax1yx901sP8gVOZ0L5z7QPzFTbCKqkj5JqQ1iboVQEcYh1
CsEbm8jLgZ0Unw34Qrrt/TDM6xny9LoeaG2HTRuo05TgmAlg754Dd1ZRMEicXnYOt1W7zSFQSu87
NSG62wznnDBIQovN294qzJj9GnhsGe5chKshOEpGOXZ+SL1WngZr8+iutS51j17AhWS5JUr4DtGS
dUPT7xzmJaONGnrUJQSsXBJzaV+ov6vuEga4H21rd0QMOEHejNl8WLGix4mtuje3pjgBeXcboQ1U
v4eBmt0BIwBytsbZjTUBZh20R7Qh0Oj5sT1klj+chsoEuBW6O9cbvbR9Vd3qomqPdQoiAr/P7p4u
EFu5WaToEMyWLwH5SegzCyP74wp1e0Y+FajhxXZ8+dSJxTzkedodzGx7NTPQSJvDA/VRo7Zd6dfn
qXLkjRaqBT2TX1SD56exstKnJA8WGm5tnFZN6xZYMNr13q9XFUM75TtDzE6EafeA/LNiiHaAubvc
uqLYyT2SqPnO8pzpohk+4GlZsn/YOxhIDMosUclmN1Rze3vpDR+SdukYZsW/FrzXNNynY+RZ7ltq
+rTipmlQptES5JRCrnzr59QQkIRBt7WnLbVf6qTrr4KH3tsnU7p+YLtmGsy2mCo7vm2FKOrrWqlM
cCu/jB494Hl7RZWtmdoYrtFdG869Dz0UZoUCUQOTjhKybNgi+z4/QfTQj5yk5Tspmda5W6R9U6yi
iKhPsM6NTIAJ+h9zLn6xL3oP3TaRAYY/Bn5mQ3ox1M3wBn4MDtQHnI2QOUWF9LlOU7rKC7FMv9h5
1Xx9t5wRbrchn5TaB4C93ZA68hjMRv1dUKUXlaMdRChp3Usyz5RT56VBg7PKOvnkDYHXhi0/tb6g
2NyTt9pJOWpMa2C0SSu+tcd1QF0YyrS85hFITLpzubcanAazOg6N0R7Nvj2VZXEvNLBBwrN2NNNN
HmRFIUm2vbXpfO7AOlz+jFsjm+Mg8X7ZdnvGbLBvPZuadsOMOns7GqW6S03I9Lkpn0drXJHb6agp
ux1q5pD/emDd3lcLESFdcyxd6uK97bedPRsJh5rvfHYwSmtq7GU/H5rZvPhmv6+R0NFGzoiIRARB
aJsPYWWXN3Nl3SRrc2gQIyW6P0C9nDYajNRQ3/mMzDAjUTtjLSeNH+fC/WZtcb2QWxIozgoihAUZ
4nIExGzXto2MYThfK91Z+ZD5Iyp6svKVk8A8gpxiA0tul7LZCXt7GEUfrqNhv3CaBciG5ZxgbVE2
QLGZqciri9WJ0MVtj1aFABSZmhWblXrslrqOZ7++7ywkw2n+XFTFvi9BTq85HTDn5tExSvsOx5v6
Eaat9TkrFvkoe25XJRjdaz9xXzsz7YOYGoxXz/PUEdUcJ55nsd5odxujmZNzj2Sg2qPpF/FYtMzQ
qefEDqp8yHbyAyqSi3Utb2s7/d26nB9us+hwVomNUUVPwG7Lr4R+uAug/hCtrC6nooPFcdem3nWe
1Ue11ZxXCK5oVfBfpuM6+yC3r3Ec6Gxg77CQDMvO6NudbNQxbYP7xuu3aBontSuE3+w6K23jJsGO
tPjXd5dFMNHNRWbrCXhk+qVrizciuK8sRFHJEvSoIhp2oeTZEdUQMa18j7lL9laPGsEp3SIKXCvi
wNyDMexRxdyRxawvpYcUJUdrSzjIOXCAzFaoCQz/6Xs+zym1s9552oZzmgyPRmrddgs+H9booz+B
8/o968nC1rZjZFiOI2aZS0fR7/dC0fe5DLqarMsEXiIgv3hvdbRlLOMkPxXSfMIq0XdbGdCcVwXM
PnPr/x0Alm6hOKvYQUT0oSZDfC6evnBtlIC6SB3CpAnsPxkfCbu+eRq7qY459RZ0iDINPdf+StC+
xakx4Y9ZDJo/Jq/Ejaf8T7nSoyO85HkpAxbGnPPOtQy7ABKGemp6ksqwFlUPrjk1JMSO+9ziFspa
/Z4gxoyCvrwHwguJFxFfox449aweDbx1Oy8ay/jQnxCjfMosI863myLlD3vCAMsI8eGjoyvzrsqt
W7C2a0ekFAeRYzsITPF3QA54SfXypI3iaXLAIZdW8vy2N2Pp7gVkMYhW8Tc3uCSExg2RECcDCqQP
+Rw0x2Kevd01wi0M5s1lghuBOTtjex2g8cKiZOpqN7GAqFufvqz+Oklu7jvWvuPWtjcIzINoqbp3
F6d/lM6sZH3ukTOfVP3ebQsL+ZxtdPydELhdkGqXZ2xlcocy8MU0mZfcyv6m6BjKCi3dqUCiBj/d
wXzJJzX493nuIAtMOrnd9sobHgYPCWUxKhkzApe7LgG1Lfyi+UlN3UP/GGp7lcYYEJNGlNq3gyI8
nP3S0vgWKpoVSNG5bdZ1fGz4iYVBZncAb6vxZiaQD46/WDtUgvq0iZl/npZOC7pmA+ScImWtRSEt
duOE3IzEtwp/H6309CaUbrdFHbanFMCmQ8yX1431WA9W+WWLlD/Q1P498eb9ZXRsbL0LEtzUXfXD
2JbaOlZ1p5eoLd36Mmxm92WsC/FxDLjIyyhfzXGInTpl8KABDiCZF/6tEB4qTepU9cVD8HYgG7Pb
M2VT3+DlHzm4TxaaUsvDMNvyBh+u/TFspOblZelCDqLaWmG3Y8QsD1qxBzvr+mtdJsJo8nWtH9Jx
NNodgL8/v8nVF/mhHROPQ5tuprPu+2E9GHPe3PXbtEFFSIHZAZG7gdR1aGqPGiToavmzOno4iiBT
60WOEtiMXOmnxM6q5Rhk5VbtbDxDr8o3eGEcRDEgDp16K61Ez5EoV+e29RRJ5VDU43KovDTtfyxR
uG64FIIvf5OmKuN6o0P1bABquZemaer6hrO6FweOcXJcRIaRM0TdzzKB3WIsIz2PCAtQARlYoHsA
YmNveiih8KyAxcIed/7wVCqca4go+lU8rUPet0dbBuDq4Vqb2cTL7rpdvKZwoGc9Za35UayttI+Y
xzKBvB93x25S9fC1rsTuhF5VZT3m+jxVJ49rx3yYbY2Xo9KInSY2JxaysNMuemwNTdfywqbKIC3P
cX7ZRlK9dAj8ER+7nDTP3Vwl5h2bJde017nFAhlMQh2WnQ1TI9dsP3/XU1MLVD2TnT1iY6zas6WE
05ywu/r9cSbTMcRckkG8kaAx3eApQHPRV/y9LGmD+CE1DK10THd9Ldha8ib7s0G6nKxRFr9KVQcU
FpnzI8C0A/dcuw+q8o2omXS25/tBsuANPnm5riLVAjZ356OseFjNuXzJUtxznop4LE++Q6IoLaBu
mAvw5sITr3Up7q1q3ptIdE6JNXjHrvB2Vj4091wbyHlr1tdK9R956bexO3VdDJvJMRVMe2+Q3dOU
ZYgh7Sa4K+DSP5rG/8Zz6h9td36rVwttv0CAN2F/eTCTTj0nhvtc0qQQ9m31qieFujUZoyLpzkGV
BlE+LQ/j1SXdtnJvleJGFkCiubBeBlNGud0iphrKt8Vt2/2Gvi3WQQdX2diPW2N99hWsoIUExw8w
I4m2OZjF+Gds3Bib3tuyBHfLlr8nE3F/YTch7wuc/I2v+nPsFCYYh91OdN9l89CMxYma898YUY6V
u90inXSONDl9ujlfwBpE1TX5RnnR7C4yTNvulGP1DnMl3tAKP3UDwvxZ3k8BDtKxqs9JsPwxgtYN
Wypd70yB9q/UKMKM6iG1lydCfS+yMykEm2mX1bCLoOZYlsyHEVQ3bIzxb2CChHTFuUjW7dayFFPo
zPjerHEmTAbjbn5EU/+xBf4XqzikRZGc3A5c23NZh3gNXaM9XC9B7ItV9zdPqhCt0gNpKoQsWnE5
TnsO3zlaDPerHPUNaW0ruSfzLtGDjbAvP2gWjLT0f40bPw+H6BvT+tyQstUQDp+bGiiUWLLTppPP
0s9hhWvzBqnFF4DHCQYZiXAFb4sdMjab6m1NTSOe7PkwGd63SFS5ExrBYO9my3420EdsVnPsuQXb
dEQ6as8r5lf9Pdo8jlmd87nnKlpqFMHTSj58h151clHQNAMf2eR3Mof6UxoWiThsqaHvlz9QgPtm
hA6yONAjE5PyWhq3vid2eUvkmdAtpYGVnHFbW0+Ll7/WhfM45POhc5z+MZsxfXg+P2XfPXlBdkJj
dvT1FGn+fdHa3gEi7bkVWMuRu7QeSXK5+WwwuhtrepcXEEbdkryWUxWXWbLzTH1nXZ1axgyV4p/V
bMAjCbSK/RG2/9j3XbnrhylcPWgkgvngiJabeUyOGNfPPkSCGrCNm0bk+mUMKHuqg/rZhLEAnynP
KIAgguwMJbM8jy2YfmafrEG8Js109RVmf4D+7RiFLd0b9nhOtjpGLvJkbclwVBsvOPc8Wix11dIW
RMYDR5Rb/+Br4d/PbncPaHICn/nIh+wnYTDUXNE7HzroLrPs6RZdjQy5xT9R21o3QWvWR8P0dr3i
xMjnGkEqLQS7vBfBw7IQJjnndRq2xuDG7FFv6yrxllmmHWYL0V0gw9Vjic0abKC9wYtlHfqxxIhv
lPdlZTy7aPz8XIS5O1z8DH12gbpwCYInfIiAFAKiA8F8tMoOUCM4VDNBZkA6Z93aZ+mlkUN9kF2M
4giaYyCSNGPThofVPLd2G3G3pbtOdDcaYwUt6oBHYByPiTWdQbLYu4Ekj3Q5sxkSbJjPR/zYNcUZ
3t5cqoTmX+eXttXHAAyP9TQGXOJFyTwZ2UV9Z+VW1BuINLF/sQ+NEKje2St17FcBQ017yv0gTv3y
aK+GgDW76xvQ+aUrwgXNMIkJYCDS3xVBENV28kNmCVoVqjDb1WeaGOE/tvmtT9sdlrv3obF4Yuns
4spu2BlRkz5wXof1VffjoK4amePhwsTFdIqnhHDbsnbjbXwqW++EEOYVdfoOtekTss/YJmZ5MtnW
amZ0yUhqFnvXm6bQ0AbAYAN3PyeOzW6ulz0reMMM0X37hBmmW/rSL6ziWZm7e/qBMMqIoo0GozvO
jfmnrsQRJepfn7SvciqyMO/dknc6uf4BDdT/Or9k3nxBiRbWAz4+q3SfVEvWKlZesrNRhgoDV1rm
dT9zV5+XYvkqcnUpl2SP24a0Af3et+WnDIiXT1qGldYFiqnxdInlwU/xATsjIabdZWHm8JDvto39
tupkRBGbvf8/ys5kOW5k27L/UnM8czQOOMyqJoHog00EO5GawESRQt93Dnx9rci8ZS9TuqV8d5KW
MikIBhqHn3P2XjstsvvRbANn6E5l49whGfRgLbB2yJAmRpvhyWN6uXFn+Ta3zj1Kv7sSZ+TKtHAs
5iJnBtibBzYSL3WltgIryWqo3mieHbRb7MIBXGwWRvYhDJFGoMoLwF6wuST6isrVeo5CtH4ofijm
enPlZvoW06u3UmXyyPDpTWXXWGIttt3UzSvmv0WQ2fLYy9Lcmth0dmlTfMNcjeoKUf+gh0GBQEzp
o5rOm3P1TjV1NG1Ja8cUnVAKzmPdHuvC4bTEZRzQy3sfuATrxJ+gM7poymbnLUOwHZhXCEXehGu2
pHUwdv6lSPPnMhz86RXVqMNWNnFmf+m3MHCmvOGnJlWIVrXzGi7mHhedkYtH0J4FsARD1YgeDdzn
V1X9gEoo2y6KrJ01cTvtsp1QzD90ENbtbaKqpDph/s3gqoep87wUAE64Hq70Ns7kmk8Fw+EiIEq2
iSnhqvqtZa+ebxNWWLQi3BkflRdO4xZ9mfyBkNR7qJZxekCbjZIrxr7Oc87uyVt1qmaNwKA80M6s
DUwAANbqt8mOsGfV7WxUVFKq5E2HtP8O77Dx0EyyfpWLBDnd5gBHAmuO51c/7Ebq7C6eky2GdhcZ
Q8w6ESTQYJ+v8SSMOZmc1zgT0OQFkS6XcJ81DZfR12nJHVFj+gVdHy9ed0j9yjVXXHYboW1GCJE5
lcrY6bkqvlqp018m1S73ps4iaBome97gj9nSfzRdu02+t1VX/ej/9/Vj3+GVtdj3+z+mPv/9p/v6
s3zs28/P/vZb/fO//NsHmRf96/jX4dbf/rApe1zxl+GznR8+Ozx6/2+0dP2X/9O//Ndg7GmuP//P
//rOe6+//rQItf5fZ2Y+c6f//5Rt99kW38r55w/8OWQz5X8J2xM+hnlFx0jZjMv+HLLJ/8Kt7VrM
2DDiO8D5OMi/hmySD7mm7TKSc5ilmVcSePfnjM3x/svypKc8bJXS5PPyPxmx/R0a6AkTUYkyHQ7C
qE3Jn+droKhQT/VLEgC5ich07txyYoqOMj1dJ9hj21t4sfo7wt3u8JdT9K9h31+He3/He/1xZM6K
pYTEROrazs9IoQmYmhHF9JW7gjckanDx3rjUu5vIBoK39hGQ9YeB3cRnVwy0An5/ePPK9PpvD+r1
+GhcGA3YyEgAmv6chtM7Xd3RzQJo42H0w+Cf06hRbkfn9SrgxtyUfzqQeq21kdG+Tdg/Vbu+E84/
kNT+zgP74/dwHZBDvuNKxwbPw+/5FxIcYvJpGRn30+VDzfWkwpmXdhamxm1vW5yHsZL6/Pvv/ndU
1B+H9CxTuZbg+3NHXi/NXw45ClrXzYxmNU0XeYKmFL/iVJyOkFLYwfz+WL/eYAQDWNLxmSLjBPZ+
GuB2GjDQINIMCVM+sVx16FYYLY0gg/rE0LtWJwJN9tKJ998f+N99Scd1uc4S4rVtX//+L1+yK11v
tmrWY6Nk5HHnktyaHhFC54CLI5R6vz/av/maPMc8PyYAT9ytP53SeuhtNWeI3TNc9qcxpSaNRkD9
uH0+CsSXh+x6qn9/zOup++kO9j3fYo6oOK+O9xO1Ti9icHObMXQtpHiH+8nFS1kv/uEwvz6oDlN+
2/KV4jlxfrlb2OsOGhddkNHBP3VF95E6dLy3iy5X9mhmW2Ne8FzmjAH+YYn49RI6wmPtlBhmWDp/
JgGWiGnZ65PKMEmWB7bGMXVNOSwfSxlD1fn92fwjVuPvp5MLx2GkRNdgqp8XBM8ws7KxqOPGFPmi
NxYQoQtTDDvTTIZuo2vXyUCGxnHGfNw2ZprifY/Dx9PGpqlKKeiQlIAKfv9r/XoOPGGxSlomC5ay
/kgX+8ttnCkRVX04sy2NqeNPtKVAcvV+Nt0mSez/w1r07w5mm6yIgjeC5/x8MNBlDtP4nDWxnuSJ
djTOqsimK9o5U/32+y/26917fbmZjkBKwl31c3iwy2qXciNVAVkW/s5mj4RJGu9E/eem5E/By//o
PeMhKLRBY5tcVSF/WoCQf8OAKKMqwNA3IiM10N9Pk1znCyrXlSv96LswdPFUoDP8pzyVX9d23HYc
Uvm8WnnZ/LQG9WUX9VgtqiDGjPaOaBb1r7W4uD9ci4n37VBbvHr+4/PqWY5jeaxH6teHBudv5BLT
WQSxtegzNLn8hZVXrX9/lF/WO1c4isXHv64NFv/799V18IhJXvjGK+JIjDMO9PA2pDI+ZskQ4l5U
9aPJw/sPScA/sa95cbEAoT1C8s2DylGv5/svD0PVgpWyR/DjKvdj/xTakdqjVwYI18XL1QiDW3k3
ZiqfNmU1cEPNuRt9JJTi+06Mi39IhZfZ+2xIzeUfbrM/no2/LR9caBIDXFvRkvh1P2NXmd9jrpuD
BYn8ThHoNu5SuAIxJd+oMO956dVcHp/Da4cT03J5oK0U8Rgv2WfigSsIJMFw1UYBDfin5/qXNdwT
SsHKBv7HqXN/TpodsUCp1C6WoIf+96Xtx+Lr4ivTpT7Nk8uSlgbCqNzgxmSfyDbQXFptbebF8lbk
tNtfKFvKvTV4zKz8aLSOHnUS/sUW1966g+A+r+ulZknOpOXqTZsOjC8p+BgYchldgE91mX1ULTcT
DbwM0/GM4nzaTiWVHKJPhw0gtH8U+yLSgoobbNBYwCjad6QsISOsAAtta0vx76yZCnpjiSw/RjMF
5Ta6Plst6lSmk6geKKeG/kG3ZnIWqLe3VoEMAnSixgph5nMgUOsSlqYZGwWMMPiJCVOnc5UttCBi
bauTFTmA8sZ6ZPdF/0dlb6mb6jvA17rf/P4x+vm6sKqzj/dJLRKmb/Lfv9/QOr9acMaqDIy7fNzC
gbTzjUP80fAPiwIVw09PrOPY/HzLY7vv26ZUP0ftpsy7e7+N8QE6iRt/MyyCFK/TI3zWFuoH3MVt
F0O9NZPNItKarlFvn8MESlUoQpoEXc/M1GUYe+eWEfDsiJyIMwb4LWzIG1tDIXAsl3p1AquGRMwK
HxCGADqgt4ltKi6WnuF8ke/ohyFiCJE2bKc++cpAwwBgsIS0fqbE3VT1lJMMUotvdC72lW7SV9Fm
EW2dMJseE+RzV9IOlgjF2ezw6VpQ2WdzSddu01yuS2KyBdnj7MPQq8/NYqnxJkkyNBOqctsdmo5Q
oxKOWfsj7ER042zmsEQoaCRpHvgzSFiT2IST8i5T3crbLI+hPhjC3Q6xQQRu6BsN3JmsRiocz8BF
PYlz0xzM5YsdJYfaqe3lGxed1h7CdmsNn4m0bsNG+wjB+EoQMPJifBKmx1R8GXC515m3Gvo5vZhj
Te+o57eYN2bjAjPwceccRbFU61Tm3SUUc/3QOF72aFlx8enQtwAIGDcd1tlcdgRA1KmmeRQxc6gb
GqS5AoSFBMT/gR8OZVptGPI1HEu4npW5YLoDzeTho+6ugAxyHc4iCZuLKcf84HKf3JRNKI9Gb2/d
9qr2trV94uQLWlkOYm2HCWWiBig9hinxrEZ0wvq9MOVnHM5fDbq7lJIYRl9b7qgHRmH1qhoG2pZV
MoFKmxht96Ix95OvlhW0hxcJCO7cChOew2J9mFAjNzh/1UQqHhiYABjjvGWgj6cscjzrdi5cGKOF
lA+1bwJwX4YI8dp4NWJxsPaHntEeBZXBpng3Kjhkd3lYfyeU4zFJkUMNrTXB99J4PrHn5Eu+Urb5
UuNZiHZhZFmwbWtxoXFCgKKQmsToGsYJPp12gr05yJSx65ggLcjs4cHL636TE7GwQ3awZMwh0fA4
CHsClxuRcBvL72SQDZxB3MUgGgyjP5q+6osNVh8MDUmCJho9wFNshX10pGjB2NcKO14XdOB2sErh
Viz9nH/pdA/gsspkzoqBC7ZLkfwEOq+Gc0G8yC7X+EMG01luo8Fl2JgaEHvb5G20sTZgh3gM7bxf
9YgsmsHexmJ5aVP5klKlrjirDLiN8gCuiuwZ3uM4shADWfEEW8JA2JM3g0lKzejLDysFFhIUVW/m
axCCuDwr4lWA02BB1EgQgkhOyybJdbNaMt1uRidyLvTe3GeF/DwI6UMGo4yfSylNhinRY930zeXq
5/+IR7c4lFUOfK57QqEard3C4hZF6K6Xb5nXEvTeldn4lZ3OB36tBRP5+N7qxnlNCfvmXnacgyYn
MxjH4kH7EdrgqjwJQGpfUkRTUtOHy6LkzVw+2jJ5xjXwEU9YPhc1H2cR3bJAoUsZgI313Q75VrP2
3abc6M55Q8A3Bjk2QtOAKNrLepuWy7Pt9TooBPo+V9+WUYgowq2eib23dwBSfgyzJG7JevNl/S5i
iDcSEoPr4m8vBuBeSNm+Cd8DZZXV83f2dg/aXp6UyMTWwMiBqADclIRWG1QlzL60i25q7q/8mpDU
IooMIxXgumtuqsJetSbtbGvUeOerNELzat7nzszVgR8RxClWLQv63ZUvtE5q11pP1WzcFfDQsKhM
aMccZXMEVKfajQW2L8RemO4ckhOMAGJdhdMPrCaJaahTbFw+5ILhPMiMVWmnT9Hk7tjmwJxpJbN6
nhFa2Sg26ujRsnl+VFndZzNJev1UsAtOPlUcOwd2blKt28ZC3Zea8gPFE03PtDD0R5/L/lX2JuNT
nrEbB/5S4NAFNuuEX5044D2Z3PdZZxpYEyz96BhtH4D9fRbzeFq8tt20/rXAiJIBenCz0vVyYCdx
u3QjMsuGVt2CmzqffGeTW8VpNLtXoguOXZuHu0SXINecAccNjSLafH4gpbbXUZvEm3qEo5F7+bNH
N7EIHFNwYQoPgCTC27IbnvECbw0ZXXL2XnDxyJ7I5XTJUvU9QlIQsL5GN0Yj+01toKdFN7EeLVZD
yClgStsIeTlU0bWPMvYWC+13K26PTZypo98z0NR5+UMZwBM5dvKD0jAOnDwUGzVX8UcfLuUJfleB
e9DPHx3Z589LCIbAsWImMnSsN6Jm4IaqC+Eatp4lE8SfDrt6IkyOe+LTwqTLXUfVP3Rzgmi+VIe2
xtqI3MKcxseirG/6oX4oIYK8wh69JBFCJJB+IJJq9d2ccySwcW4flrG1aCyBr3WTMFuZTbsJc403
pU/uFlbmh7YZH4QEoYqTZoeHiRGsvrcbVDOyhhyUUVhgSFupJjqnWXxsDHmDE+BixQ2L3DDeWU52
l3n1E+oVdpv0SvZIEH4AO67QWc83cWSybpTlzWiBrZ6iGH26IX64nY+r2Lct+5TYjIYlc9UMjvKq
KiwrsPLpRnWYmvBQrdhhwOfo9MUmOcQGJBc2q/x6wXEKe9GI+UA7O4MFp1kZZZzdiWhCxiFIkfXL
8tnvi+9UNQB3IIkZV4cX3nQ6cNyLizOsIm++a7r52Lf+srEH/43FWwZ1siCIS67EBOYKK/xF7FGM
6MZMcDs5GrukhYqZvLAfUcasYRx/FLHXIAjjBqWFUazmjMkoUmFgsSOab9hKaN+rOQxIE9+OPl58
sKixigPbAY9Jn/0hs/w2sMsIiQFskMnwvSBbyg+RGP2KroC/Zdq8UmT/IlKN21U32vcl++lgmvAd
ls2NmyOMCS1UWNBqv0WTeRojX9/j5xv2MnKus956WtsWj7Fo7kcckLdYZb1gqMO7qiKoyqTZkBfZ
QeRPoRchjpzXDJ0wPZinRACajNONIJVtB359CKbQEPgprsCL0L4SmD6SMf7ueskhup7r2F2epGgx
8i2Od5hkmwVd0fKJgr5Va+WY6wG8XLU/uzpOdsYEj1y21lnhLJfisZFOuIWCvYMk8BJSwU3pgAvV
OptTfCxqt105GfRb2/mw8vHYMXVahLFrBRIEvCWYnKSxjbJ5O3rqTIf5WRThR1o6W9nLDV2kjTMk
m6ryHidZ3C/dledWZG9euyAfnZ4rBUZm4G3bVSah5o6z7a0WG6/Kz/RS860eQM5YMH8CwCUu/TCS
ncyBS+JDlarKtLtLU4bqPfpXrBVBDH4bKCR3QlLau1iOSOCnlsD5btMa4EQVvTUeOX6Jooq+iF65
8KbETW6IByvy7pyC1pOrUeDgDtjkIutBRdmwU0dcaFUenQiAKneVRAJh9gZWQcP1vyZ0fjZhxiyW
V4OE2jOf5zk9Laq8yVw93o1ldbWlM9Wb0vSGBMk0YGf9RRXN2VNTeT8sICIleCVYjLzKC1gElpHs
kSUYmEJK8ylS/rs71LSOsAOL5kG5xpMMsel1NAu16/xI0GhQksI1Hj3vK87XdpW4qIYmryHIyV5u
E6hIgcVLge32+Ebf+9vQKw/uAxpDt1RYaU1APKa1rUocmXrR6VEV9lMWqcc4NjxaHM2FWc7Fi3R1
B70evU61fAVremzJ9wtiF0Vwa3sPZhb+8LowRK5dnzH+5UGHGJM2rXdgv7abU9kxyWsl8w+Z49T0
7pNw9JDzuc2WyculatL3rB3A1BoxAO+crVev0eSorvnhmPml6JARalpKK+HWL52wigAjwUdlTxez
9p0DLkT72TD7YmVNPf6GMEKubMJ+QP1633uyXxtWNG4luhywu3PBCDluvkGpuLHy+hYOgXdEjBmu
bQqgNa+vhOQC1o5bbrvlpJPxDQOwG5TFzLLH7mRhRb1BF1MBRDLdck+6w3ejz/Sx731MEHFy3/Tw
abrkOI2oBOoi9Xc1cpw1jE5jYzgTNoSWNDVTxVYAiYAMBWtpNylqLnQiGWqStHhpkDd6aNvWMYvL
SjQglAqjvMllCqPIttbLUD5XhfEJZUKdBZzTW6Ga+Vh5jbUtAAmtdGUaG/yl0a09NluBRirGVMKM
yHgbSw5MEsHOLzweIDWFO8Rx51SVW9XNL9HYv1R+wgIJbwJN7M6YjTW612TVacTvfXepBiuHmN/c
YMgmnADlejaXODJr9jxZET8MvvdUpdoJ5NKeGyFf59K/9wd7D/sCMY3iNBn4n9c5fKg06p6dxXg2
k0acGlUxv40eGrN6KIar7mNJ3sTY7GywSKtFOjdjXsHh7qxjK/3jsuiNaupbLVoqFIoZ3tzbuNcs
UZW3dYZ2N2m9oaVxgKRh8p5Bo6Qk9nWkRLABrFaOm2b0D0kRXkynjAKI8hnNk/Dg18UWB8BLkRcK
KZi50Sb1rc4URbP5o6/19dGtoXgLz4XVi1J5lZvM2FZtaAnK12q0sW3kVoZcPp0mtNJT2w5BJif/
mdqxf/QFSrCgEUZWrA1dxywqKRZebG6mWO5kzn76wU1a3tpz7+fdXmZjfNvALwd7XTU/umpk7TPa
69i8AZVyZ+Ut+Eoz6R3jSGQe+86owtlKU0e+GGOh94aIp7vediMCgPoBkE0lq/s6USIMhJlAPUjk
YJ1JhQ55d2OLcA+VnYMMBm6OrJK9N0aQbho29WA+VWM8mDeD7L0nt+7js0WDeT1E8/1ihU++mi8m
zf53rbWzbtQ3lrs6SOd3m7n85LUwohsrPbrRDKAUPUaab4UQ/ZvmBHGHIaT2wwpihROPF2mBhPZo
bRkdtQPKltCInrSDxLTk99Y6fwipo/NlOFuRf6EnXIJwwSdS+PJex1hsV3OV3lrayAi4DrvwXeIV
v49JX61SYNkpJPpwSdV6bpz3plUeRKpwIvW8qFnaq8nhQ4sMBFnudiBbXjLtFB3xg0WbEkPFfUVs
wjgQu5LgROkaMTy1nvUGzO7F83BTmMii11oUuzjs6JEQNLtPNSrvqcIAydBsOSU+1IzUi7/EmURn
a7Zi3BcsKqu8ky/5rPLHoo5erYInl5ukkhDphsAxKnvt5b0NKy8FWUZqcK9oJuAIiKImttfxCEkJ
XObe68aDYTcPyWDfY7EiDE1bwEtt+V5labWLklk/xtj2R4C8Q/mNei16b8pWnTGbX2XcKn+IoLrA
KoETNGMXY74wPdC0hNOEkG9ylzMmUnQgbTTvKtJdAjM1qbBw5N8Q3CIfedK/da0+J+zy70u/TdEn
+lW2SUttPFd5Txc2ZNjzOPftcuD12F4JpuVTXVD74YVJz56Ho99b/C8LYTFHZXrnyE6/YPQeoFyU
1Sb2/OXFcAvuCDZwYLk6JYiYocof4izeTHFfPEPiuW7MC/lowtcKWteMlxUjwIPuG3+tpTudAZzG
35Xy3O9ylKDN8yu9oXdeGlOoE0jm/D6NUKeCqEtvcxWObCmYrBPKA/iHYGUE0oyYJ0izupZypaZu
I2KTwX6nv6NXvuWyMFWb2m+MntE6yvoClmr6Vsd0pHh0toX20cpkTnxiZEJWQ1MXB6K5hoMCVbtP
xrDeV7Ucn22N+TQA0vVqmb21adhcB2ypzC0eF7aJlk4RWYEKpqekAoHeCXxgGmaPNYXFLp+z76qq
UUEYqB9g4UQrwF3PdWys8Y54mwaSJk4Dtm4JEJB1Xs1duuPnutVjhJnGWBf4Pm/7eqFVZdujeHYk
zi/LqkmCifz0je7ITCcFaAR+ZdyJFhqdnY90NjCMGc9JP5xnm61zLl0Ip1lINKEUfr5qWj0ihK07
TB/SW+tiMlsW8xzaCEiAu7Zw62MSOQhkMT/iwXVtGDYgoB49kcnbMh1ujAIKumvL/A07Z/xWdqlE
g9ZhhCxqT3yz4oxcFjrGnwqNKNMBG2/IECVQElGF6ntm58BkUhjN3+trd5k6CUIIBlp2JDwbEfA+
K0654WbpY3dkz8e2UM+1a2/rZRhpGimvr4h60I7hXSqRlHiBkMejo57blg6FQaea53eSQxD1qf9t
EbhhaC0usc/OWkV1eDTjpK0OY9jHJZ1p+rlHXA2J89n308jT2Q9Iw134Xu3XlJ85vdp+y6JvZr0d
vQOCTPSNWEAAH7gHO/CWjBJeuqL/YxIBTgYi4TVrKUU0iyVlZJsWQPKhgWIOwoRqATDqYGrPrSh3
3AhLX+G474SCu+eGQp8kyT9GCG2TdemBbejssHMg9mwQSa0uGHXD8ej4o2dDZOqyaV/1Rf+lcnNy
U8oMF8Fej6S04riFtnxtgHgGpG9LzxDt5gGBd9BZ2tHHqZ3z4s4GhEG60pC2W3sQ9j4eR9fH9xCH
1FH0Gulht8Us3gtMd0FRCFV99qjMnft5xIu8SSUIHsZjUiBljSZDb1tdDc2eVjxWbR27ggCnCDbZ
ilcUUUzeWPvZ0U7CXm1SOqnr1rAQgo+QF43LjBYV+lnzXnjezrYmIpXqB43K8rVKaTn75ndjSmkO
dvdtVm/HtsPV1tcsJ76JwJO28gUynbVW8NZOXO23mO1rPA6fqhfLBrTQ8tblBGsoOpBzd417ITIE
4Z2kz7CZyZEA7Q+2d05ptFyL9xhSZu1RUn5t46mNILAajIqiztxSvaNyH+0FcHr7kfgKysb0FU+u
e1e5o8DDoLfRGDX3fMR5pE2ePdn+IF8EIWb7Qep31aP/RZaHKYJt9WZc8njAgWR5x4rflUwAT3GJ
aU9uYEahMwbn55MZ6QgcB5cpz4nTSn1MFJFu3XnXOaNCLV8DMtnWLmlBNwN++nf0/yRBZSmZX8em
QxdLj+E6Yt2ak5VOewTWFO+OzAj4KGNiYIA325Qh1Ieg3hwr93doeGfnJmnSudo0NWQGWDZ1Atdm
alzvVCbImleo8ctiyw2Dyc0eRy1OXtEZ8h7QjecSWpMYKCUNZAVhucjsFhW8cE9TjYD+wOVN8LuP
FurfUGOovvG8hsUShQqTVxQcyEWrpreyC1tjHP1Is3Mb0qRgKXDhmthb6MtMn4So/Csi5kpQW3Cf
to4f9ltdooHcxti0BKuLiqCytFmF785cZvsRQnNrnvxedvleJPkyIRKVWd2s/lwmRpUOxdfRdZvk
7HR2WtxmDaOctQAGX8MIIlaBxB+3QDsNE9xK9vxksNthG+cns1eSLmbb3EcOOUIry8vmo6wKXnn4
ju65hxGqtqNNXL2NOGF6GfzSx7SjMdP6RtztC4NyL89pY5wzUbd7tGPTdc7z0vQd0mQwZD4oYSaW
ERvMu4VAyQPztx9E437hlXnNgWvlqWnt+Z51uz+hjz2VOOf2Rey7OyQKV7UHdPPSlj00U7Bc8RJX
QWe0TmACLNwZZGkc4g7bUXsduM+aWVYg3cH+gK1nbJmTh69haXVEjNQI0IuOrEBUwah1qObxg+9p
PbOJHNt+vilJiWD3lnAvSOjFp9yzafrExA3cFXrWeytRHdWVn0rqjTLchFVGugD3Mlv0oiu7p+so
ZTv4vIR1m11NIbYqvzdGNm+GVt5EYZa968icL0jFrcvYkVW9m0DyBh6st8MixOOAb2ZlSIGhSRcu
DZucnBMr78IAfn23NaKBGDqWiOaoqbx21pB/5pGRIn0Pm0ertShfaMQ5fJMZn6GuwABx0R6xpfTw
tkq8u7nfAStwyiD3JLp9QeTuspmTmm0rSb9PSyuc/YLB9ViC4j57lKRnj/sugE3yxSkXKwmYzlrv
Od0ChmVeD4g7cubnjOHqS5zZ1SUzvVd7ooEzmQVQRj2GlxCvtN5kaj4bZi130DqywLPK+la1rUeT
vlf3OKnIWZhpY2ORyzMmkiR8H+DmkS8OxOF9Qv66q8epukHT293ZoRhWHp1JymzSj934utph4jMF
hEQY6+9tZuUbpIQHLwn1zawbd80bo7/zew/XXlTVTJXa+puXZNhQMB3Nm6wtr71RSJ/VFTyAGUg2
IQAVz3beByOOhoA87MaELV5wh2WTO38jiCudVmloWNT3aXL2Gda9xgDxXiecOTvTFheDn3RrozW+
H4A1A6uIyuUomBb765kx2d3ELmTbGeX44cimu5RL3J2Ndjimpkd/yHQnb0/ngNGcbG0aQmQroI7O
iIJ6g0isrpCOZmMDBbvrnEjsW4/Z/0qhblwCc0izHZzbfOMizsHOI5b4axy6ilyPSmDJYJbN2LWu
WVcVRKyi1vSHYzgbRoZbGn/czvRd3CbgYaZgqqW4WoQcB0lA7D8O7WCvZ8SaO+aPPjO8OLR2cW5R
l3vI14NoKpft4ojmNjLG9t2bUxv7z/g5iNJvqIfw3E5DFHhV2ENfKwxxKItK4wegaSYzX57MhHZV
uAi5c2BpG6ueFK+LtrzprQbr7RNz3cy3FgifhzKa2HTgZdgsS6nuaNIowIfhfpTLnhoNELkAeFML
/YAExHia3bK/tAzC2LQmFfa5GjWEL9ItXm37S2dKqjMBTucQSW5CuHyV9xASnbiGGJUf/Hb096BX
wv2QejThEn+dKoFrvnAPGSr0N8RzNLIj2osidduL4YTdOmZHT9XapdnjAKrhdZJWdEeO1chr2Yrp
1bjWvaX9l8y9tlBNQDq7QZrJWsBnDFDfQUfBDEzZ1l2pBZiVwjgbzguxLewwgMExnvQ/7SnsPoqs
/MzTEo19MwzfwA97dw0EbaxYA4JTrxs4DmM8ZtsauyAiIAVFlT1Nmh9nMp5Vbo6AD+QWmNdeh+V4
IFx9oSEqj5Y1NYHtJeRUVfNbZ6UplrvxuSiy77JHVVJBeDNB0K5kKW4q6TcOOwXkgaFlsB3C50FK
jVX0W6O4bm0MgwS9GX8EvRN9k1Fxd6tFxw90u8uTFvkDpInVqDDX4mWjiDAGJpA2KttjpQX3qcT0
u48KY45PXYvN28f1f0LW0XMhWA59ks5vsoI+FaEkj4uAhENsVLcZJ/A9+YSp0BY4igbnyRPpe4E8
bAtbJVozAwT7mJjPGE73dNPTY+HPX+vOxLPMufk0Kl5FwGeBdhPJ87yoGt9jnVx900W3ECmRaBUf
jaXwv4QFXMOV8OaET5gpy+QIyGetYJKuh4mX2KqRpXHKDSrmCgf+k+7q/mgN03yKeDOv2njI4PcW
MX123d13jaJp5OUtXssiPqnMKwO4hsOdynHdO3SWZ0eJHX1D6g+KraBUNkI/fxQBVpf6KRHQLTLW
002Zg52veAFuyUVKN7NReOua/gpOIpd2ryho+yVmBw7F80992fIClJF8EKGH4RHL77MMqU8LupGv
hmsc5tk4VvMgrDXO7OqGRnUg+vZrMsjiPIAFOLlpkRwtU5r7pjW651DhDG8boUBlNM2HzkdxSowm
OhHJNq5Cm6xYotbEPYIuI9ywlDFYYDJ2mWhaBKTJFft6RjPoq+t2ERQjD6idbea89LeWZcie0YTs
z4NbGncqYTIRUdM/1UatziEC02ugIu/xaCGwgbyU6kFY9Tdld+VNRyRRte3msdp7NVZZPDpp0Ou5
f/d7hvrXfAD8cy4rc2GdXE3VdTvTyn6Ipphh8FJEGHBH2rlHY6SdeN0tfhnratyEOAch0nh6RzvE
PHoTLMc45BuUoK5Bi9C93EI7AAyhNQyFdp4VuF6c4sy1q68zK43e81T7gP0zuDlpXeh17HW4mvrB
qPazNlkDkrzfzKjT9gWQwQ1SBJ62RLbtl7Bld0lbg0C49UhaMPk8gylOujWcY0S7hHDsofGeHXyo
PzAR+SQCsx0b59gRz7V0u8vkONijk8G6bf8ve2eyJDlyJdt/6T1KDIBh2vo8xDxHbCAZGRmYRzPD
9PV9vJJNKVKk3+tatkgLa0MWi4zwdMDsXlU9Wgf9adHLa96F1fXEdHXv5l5/AvzfQHOdqeJpk8o9
+kFnQHd6zkI0FQ1s41IWutFimq9Z35dbj5kQ/iKr+uYIe4C3vD8kNjvqpB/kxtJJD5FGC7NuwGP9
nN06NYSVlvg57XTxTaA3QjaxOAvCEDVBa8HXhrhrzlc+a0RETC3LnxxYPXKFCc6hELDpPK6/tjpr
pYo9LzSua6W3YPliZBxx+Ab2TumFXhe09UdsCxM7a9Pc0X+Vhk/VyNsPAgu/TmwBWevaNMjxy9i9
/SKxUXBvglhyCus6XjOM++7BqVkvCGJdmlhkg6xBoMyjamlo7XltS5P8EpqoWeEEuLLatDg5bm1/
ugAcTzpaeD947oRS4S5XbYTMl5RDfd2MVvzqLMtnSqEAIjxyd+HxHhszKgmKYLpxJ1HsgtYaW9S/
y4Asmy8ZjkctWjpeovy6Ccx7xpecReGUOZcCjQEfkhey3JGUFMdtW1VrTFb1LbDLOtniOeOtx0X7
YMcWOUJQUxfpKKevl3qwvZ1UtEL4cwX/2/bJhKU0Ba8GP/jJhg7QFRAVBVB2m5paXZf50BP7KgQK
FYkEHNj0odgYWvLeg88699XRYV5YuxPlQkGCrwHv5L7qbP2aU5p7jCABq02pu/5gHIey6hjvA3Ou
tYIJldzxeWMbwn53LqZ8wmo6NsNuIXezK9KZBTF1YHAJwIsvKBXWORJL9TQ0jJ0bvxpDm79J0aa0
lzsoy/RcdXNiLSfeq8iwASIxlydWXUigEsFnVfHlC7dTpvOjSiDZX/6e2Cpe0ujEFVwPGOPxilkk
OQy+SzmWJ8Zhm+AlIVpO7dm6HuUDLT/FjlgBGlAg8VxN3sfgetQTUWzBt8/xAkDYSr+Bex+BrLUl
F4ewHkl6Wu2bazzkSuKYwVvvWVgDA0pFrjUVGudRTPwc3PdidC1G5cSQrLYGccenzctZNTRtmbpZ
jhm71f+vxxKz5l8cwDgsMeb4QhDNChl7w39zezfkt+TQ05Lzp3t+Cft5QpL3/XzF8h0fj7xAYK3m
MnDqID7OwA1/oMkHaL1a0QugIwbgwxjHENi7qcbPyttwuosQHbmN5VMNI1O7xtm0pU6tX5WeEWAK
01Tjb7vw38rxPTUVf/17NO9fIn3/s6jf/yaWZgDm8r+P+d1kya/+ryE/vLv/hdIk5cdYS5408Mm0
BX8G9n6n/MQfNscLtmsMqY4TEWeh9fAfMT/H/cOziQhEJAT+DEc5/4z52fYffuT6JOTcgBggCYK/
FfP7M+bwly8nIMvQh8fK2vgS+vLEv305s76bswR3OeA3ZzjDb2sumfOlwMHR9Xj53DD/s8NA8OTB
xO8QEjstTm5F9dCezAh35bQY5uIutmjWPsXslOUXR2bW3Y2ha92gQC3FPs7bGiTG2MWvJQtjRnB/
qn96k04/MQqF1xG4GYyXXtmmawL77skItLnP0bFbvFCgc06ho+F10BZL7Bwl/DxTR1XuYhtr3biJ
qj5YvG0kijwCJyFbLiG6H5AAM3idoPB8sPp9zLOEVoDdaVFpwUs9YTD5npd2Dq78YcbNWBR5ewgR
4fNty6NMIaxPQfEC84eDfz8HIRaPzvMG8avuLjwsdhrlIAmamyZEyFzGmm423Cva3SIiTPFHqB18
NCiTrnvjN8a1wbCYHFW+orYX9+VAepnB0Iu/jGnMa1fMHJHdHNcdeJxa7MwwDIjKfjg8zEGCCi66
mW46wU35rjAKYqhrrPaqgdVN26DTdcgAhncY9wqBDyJulL3p89Z5IHxc7XSSyHPsC3Cg+EXfZtty
YXHTMHejZwtijDv71U/AIUC2L4mEx0hhzKumAl/t2F92CtLLP0AmsjwDugVm3m6QgTnS+/4YA0Eg
5RY5F2/JLIi527itb3BJq5Y0uEtfmMzNuz2OnGdDuNwqvKPbYtbTniZaWuVSx3/IcEn/JBJJDK9n
urWJ1Ndvs7bTw8LzVVPsECykVirvq2YYpq0UPa2hC0CgxboSRxdiWkybk506j5VrQIVcejmJRo9O
wmflj9C0N0QCk+apHPAossVwAvORoKcUV1XSjCGQOB1OLV9F7Czxfkl85f4YYV1zyGPVV8sNu0Us
PL3WSD99xkl2YzmkxS/PBVVCQsnmaZk5cmQHJhQW99XQTNdLpL8N3d+riNQPegh4wLTElDQQPKDr
LwOJ5JmN6JhDptBcldSRMumU9Sc3ySfUi37LFhBfWyuwvE1B+HPsaajCXc+itUMhtIfBw99GtWzv
TfvEaTHSpeVwyAGBrpGrXjStHIWky7qRWu2WkeB6ObflXnTmamqjjT1mxU7zOx8owd07KniJmQoa
cDAKBgqSlRetivkCQhE9K6tFfKmpfltmn2xueYZYv10mP9lJrMG/llJ+YdyESxrfkQF0HutesJIe
F9S/Bpr5FFfbGOvBxp2pLJ5z8C7lGHwlAl+bP6Pzps6IsXeCQeS13T409u3STfk6jS3aqcA7ctyN
2Se3Y3OmX3DvVwn9RB1fGhYIrzV2Jd0kpyhKPmSHmQpsI4ag8iPyqMXu6FrdDJa5aYM8ecdDcE/I
7rjkEKVzO++5pHCZx0+61q11m6TxIY/L15RVIl2KCx0kkRiRXijSLOzKf1Bt++y147tV6dsRIQFG
x5nASXnwGniTcVM9E97u1ljkmm8/B6Ld0LS3djKPl8UUTPNpbP2HfFzQDQbcWym3oUu/GUWKpRm4
GEpgI0tFt1pWe3jfBWNdSzXfOp7gObLZgePmX0YmqPWHvNQfbtYPu9zzv0LG0OtuEeUNCvJdAoRn
Yw8u16jYj65AUvGJBPhRZk+FN6K+CGvGe0DNey1Hscsbl0EylcU9K7ZDnrP6chvvqFgNUOSJIiM/
WVZRQ5dHBFnl9Kon6BfV1Me7hMXU1nex1tSwzDv6eLaeL/JDMiB0WB4Vo33Xn7xWST4FFoBZ1J+T
i7XBwE3D6+TgsioGxnj1GBgFBTznFUKD9cYElA674QNrze7kD1Akx2B8K8ukYgC8jAXj1G0ABHa0
7DgOV3N9cGzaRsK+xJZLrxKLLrHJ3O5KT4DynaphYWnl79lIGkImn9XI0mMYJcgYtWlgyrHy52ua
d3bEyh0iZqqH9uCN/bOazFflN9dFkZ1ZcdN7N5uXCryUCgEH8bKhTlnPuJ8zunO11d7TeQ9Oz5me
mfWmHYH/E5BoBhde9GO5p9bPYaeAYaDwGRZ4ouiKx2FMDQCVLs3BT2mbaYZhLV0S6F60AdPLt7Oz
7nBRfLGWOM1Jd+Pa3VFhNkQCl/e83yqS0/zOOmRgzjPHX3le+zXX07Mn6m8HX6kvaXmG5bGZWE4M
2Rzte7y5u6W27ku4cSv6u3nWJ+tYdfLUDkp/psO4beMKM3sz4ppxvBxjcQnEd+l+Ns18V9FrT85E
/6QCc+aNH5VnCVQJZR9uoVbOrhDJAyIBPgwKu6sh+rImrGa6lPfUxpzY6F4vdpgTGQ7jkGAeR3sB
sCZ2Sl53tfB09y20KJ50w5dx1ZFGFSBIB8GfQATMF8Qr2zrkL2E1Pyd70pIjJXDVOkr1wkSaVvMO
koG22dvYDt+pnWp0N/0MsNioDOeCY/foyHbVLrDWEDig4ixhdjnHxhCt7ik09Hxe6arLj05kVxg7
cBt4mX9P+qyJsIvRt2iab8c2QVOB7LFyZ9kadBYfwwyJPlABaTLmlG26UnFzchTwzcweE+yBotNT
sI37evqz6rCISgf7lgV2Zx+7jTMxM2o9WfsUN9Yh6uXgPPOH5zTDDSOZOIk5je4mRr57pTLypFBc
203LWeFgASZJMT32ARV83iGwUjbXFYyjXdd3S+K9FuPFp+cmxYTFtaYvhQ5qh+fQ2jaWOwp9xOCe
0LvHyetZW3/Jq7zdWEKy0niLZ8cVrH8xstoEBKzbTPSZsmEzUKEw1eU46E2as+tcOPg8p8Z6vZkN
fujpCitqeKnazrpUPpBkjzdZ5lUTVapWQq9hWxaXgKQL2oqAy4XcsnYjOmwwVbk9bVqOMB1YM7JN
wKZLHAshH6+71FhQ4rQN7G3YuJjfvKJyvbUKMeN3GDY4aG7SuO/BVsai5yWLqy68nyuKFteughQ7
aXDw6yQKVfZe2/2H5iDInrHA4clln6QTqGaybT4zqEr5livUHbsqrFCEkmI4mHGvk2skN7fZVOzD
x4BjZxlTDJR4nNN6gP6o8R5lTonIzJ7Li82vYRRzdjcWVKC/6aaaqmMMczNmNc61DLcWH7qU5NQ2
VlNOJD8ST/q7QaE/3i5sMufw0rEUBjtNgzT7ySFO98VY5TUOKWADr+Qo1UNcscphze7bEHgoQgFX
C9lR3qQDa5hVVtJesq+hneH7j8jVnADr+Yc4KrsAF5bIBY83Pm3y7QCgLPCF4WaxMTNAcIKRNKbc
aKjjo7dn07oRpk6svk6UqFVXKw2YdOU1djrf9jNLgV0sqqI82m3tyJcUT128qkcWeJu2WlS0nYKU
KXnMhhAgqrt0q7EBd9TRpseuzvL7N9L5yH5Uj0HaIedZaUftDF5KaBHt8urEbvvO7t9wV3ObssfO
PinP2Y9FHtcgy1iVtFNlNm466WOUE7tiOrCupiig48ov5FUxmPGwyGk8WiroHjASTWtvtsgHKPC+
mo/75GP7IWcQOocAbPFJhLy2+C2tbQQelYIZH5WkAe9/8LuYc2xJinMI1W1NFRfSeuY3UJQtDc2K
mg6cRfIajGIJ2zdggZpa+Us+BeIKcaz/rueOW2LAHZ8SVuF/9+1CYa+gieozNAYItG0NwStrsmDb
QA6iOJp25p3dhIYrT4avM6jQbnCP/Ayz4lKrNZFcyuP+3ncvVjq7+uRE+WxDP1zB0InXVoMrtrP9
4pNplRRLj8G/w/N2QOlJ5VpxSh77TEw7L50/rcYbjz0VvAevR91bZwi1a8tMiB8Jr0QrKfxjEkqx
m7shXKPevnHglGs5T+2bnIdkGxXWuK7aOH1pBZvbsNTnyCgMACVl3ECcGUwC40MzMrxpcJW7w2uk
Ytp354zIA8PTOpx9eZg6/Uvh1NrRVIMNduzuqnqoruhUCpjGXLIKIad4QUUh0Z+gYBSrIhqrxk4+
T5l5jkeZkv2WFkQ1fycTzAFNMvjbpAWMZycUEeddlv2s+ssIG1QNBVE2WRVjoyznqnzskp6pcaT8
aJRD+8pvwuWU8DE072qYmSFz/0iJ0HIzVorWR1zk/OIDcRZnJvuMSlzs/lw8/K0Nzf9s/fK/jbR0
wYv89ysYMpmGksu/LmEu/8Bv0pIr/iDOxF+XAhInQJj+L9ISRSeCvRzbGfYfwQW69M8VjOX8gdbF
P8EG0KG6hAP5nzsYS/4BzOWyOgGIwb88J/g7S5gwZD30lw2hh52MH4w2E8Cj/L/Z/87XyHuTWcJt
X1jOi3vgt3T14d0rrEycJmip6VzKU+rTozViRenGdzfcE69cuw71oLrY+t7j4D5SycDIhWlyLiNu
19woEWBGBoXQetDLI86ineirU1Od8dpfNXRY8U5I7Fc3ObnOg239KDVeH27sbu/rS4TKemnsr3aw
UbbPnXOoAwy96tPq+rMhmHKse1luArtnJZQLzDAFfVC23gZhvo450F0//MWNZlXbxHQNicgidEkW
GghG2DGR+ZLbvHSjLWHlYwkQIKq8Nd7FKewfvOUhc7k6tn7ymFIfkAzjqRusE71HKxqFQDJ2Dk29
DflwrTcdQWNmc/ozerylKeUUcd8dLG32PR7HQJWkW7DJMx7Gw8cQDP2GawVlrtGl9iP5ajjPap1f
Q+1u4PrX/ZFGN6Yw6sDLSyMDTdQnhSdlrQwtp97arolOjqBH80uBhbUbL7h8jCACr8Sov60m3YTV
N93UW7lwY++fQyKkFFEs/oXLuEQPg7RvtN2BS6c7hzpIvc4Lc114/jMjtH9wbc7MSYTJDvwshF1E
XUnixaS/UjXCc+TuzBiyKgIOi7HbdQzNdZ0fiL5TvzTTQGw5QXdNDX2L1zY5WdWVI3+A6H/jiFMr
COXvS/WZR8SWg+sxwkA5Fi4eJg3/iHbL2Cz0fInMnEFZqBtDu7hbey8G/RteHtT5S+nXZQkGRyTx
xFOH2S5I4he7Ljd2Rvtj6r36sMwbNd5UZsDcJwN1mr3lDrdGSir8XDeYrq3oiD9n45WJd8bHaF96
tBkHB7mFPH/ZImy4wmNp6s4NMb0kN7+6mFXJ0vSET2vMmu3R5Uvapf23nRPXDKs9Vrs1eMSd3TVM
yRIGowVGe5UwXLtxeE0ODdYjM1cLXjUuCEYXUKmtAOO7RG+KRLK3h3ltzR02oJDaebHlT3mdW+3W
LsfNhIcyNfjQw3yzFPe4BnzIf+SZkb/CcN4jpG4Jbt7GrA6DAmTDYN87gMNE+CizccV108FmGG0s
IKTSPYqxXvehh+LawVG1Ttj71jkGYivb1eqn4pYQbFPxEqcTWIbpOMfllobC6I4NVH304J8W1BEj
MZ9bqkBNHq1r83Gxnvn1vfHao5MSda0Fhki/vXUr9p41NV6TGB/M5GHTbG5la6890a9cFofEE7mI
heJhbF7jzDpdim7z0oNgTMNuVqmdmG5yzVyGt8jjUVKUiQbjt7W8ZuLNQekvW+AAY8U1rklJBZpx
R9lnPR2191AomIJVJc1Om3s7J5Yjqp2DHUGOj4ZRaiEZw8Of4TPbUGZ2lU+Yt9MZ5sKtwzUhg9Zs
6CkhaZ3jgvpEH1mx8xvYgCQr0iTbnkaRmFPWZePVFha4jnc/db7jBDoolmMzPE0x9UkeT0PI/may
P2sS3sGFOMY1vaeyY54+dUumlr1hlfKkeXZIzeMls/hcUTXR8ZhzG0BQG9fT8iu2vmuuEQMxy9Z7
GAAI6PyeFAqviJvBy6Lz4tpvHo51r6zXg5182jNZpFI9N75HriUQW2imVxV6PCUDOIjWU4fq2s/p
KZTjXU8gMebrUmk4CFZacwlK88Ml61fO47CBTTXtUoReb4lXsLdW+gLkZE2zvEbhjwjdfBz5hNN6
19hiy/cOL4eAUAz3gh8e5hKllqQ6gmr4xgJ/giHBVfZRpMdU74WR4b102yeF8ShN+vcWaDGLr0Nh
ExRtaMYkmNbxjifmvlyFdi83jkxvei/TN5ouHLo/s/KTa9id5dAXCLfmjiKIj8uCE2LmvQBCTF5V
YHl3HnoqQz7o7CDeV0f2VVIoIkXJPnIv/nqJjqmb9Bb/1L2DuQAKgISpNWZn7HE3PdGHjygXLMLt
Y1yp63HxN63X+7uWWiISo+3A4nnMT4Vjdt2ixaGTttlCekIkS9RDV1FePPdMKVoE5bEbhQtWXA3e
lQsk5tVngN1TxNM/Iz2vaY7UF8ewYkyLnFdbcK/vJ0JEBIkwUzZO8dbj1llJiO6xR1VCUrN5j0ss
PkrFe+y6ZsUviAV5OMgu/Fm1NsFI1SdHPxR4h8eIjGZuzKkcAi6jXqg3gDjpAQ15E6FBg1HVmi/8
EL6mRBZxaDLGRdmLGqkEsTn8o2C898qIJ5Kg02Q/x1hDImzcOd2ndI2H9ks089n18kFlfrIHjHo3
kEUg2uVsuPa+1qlgMuqcqd1Nmgai9luKCSZRg/PY7trglDApL6vQNzb5RAZx6CD8+6Ih1IcBzn52
vBhovTlj7z9M0fKKTQLX1PQz0ySg+A3kjkjDevb8I709R0y1GXXG/AEHpiLck20B9RVr12Mi8jXb
zCSFrNOlr6LGLs4ut2UfmBQ9RThYrlJioFULJqVRr30w7tO+Tzc0w/YbxxbhDsjIoUlusSAjiJu9
CpbL8bJqxcKXyutGcvAWla0MlOwk+DAJMB8WzMbDYuAv+eF3hRnkXLa1wl+m65c2tsLdPMfTpsP0
urWNpSjTKaOZc1Vnrt5LX+l7baEiVBIvfQn7aNkVWQonnmZ381TLJt3KPEs+fNmlHm/ZvrdZxl+S
1RBgaKHh1tACu0Cznnlpt1kwbsgDBmsirM5dHdOL6wMkua7HImBJOUs604sM4PCUmpe4ZaI6+njQ
7zHlNfMKgzOH/zy4+JhVRrxwrPeQ44sen2wSoN4vYUo+lzLfyyzcwJu2Wm6UARyWcmVwb56KjucI
WJ0VnHmqFd7TMHiXMyaHiGDElazsyfAKU95HLdImoFRryWirC2kW6Szz1vBl2A5Ga8H2IrYTxLEW
H33P+XoKB11eSSMD7oqFPvJO9MgwJ/OuWFIXhZsysDAsME3C1DwT0EjukQDogLXn+toCQ7oq5M8+
esL/f/a4XryYupiPuNLA/BcUxTSp78IaisdHS6XTu+Snv/FZvGzGPHY3UY7NOlTKv6dlGa1RTc09
P0p8zPIJPkuMsJWzC6DJ+wWJAxhYRNWfVxmYE/wAy09Dz9GeqOKxjTGtsP+I7ziMsaemrtrkE56C
dBRnZlbrho1t/Vlnon5JAxar3qgRCbLcWRk8occMgE+Cca9lIUANoCvz9FkF2XiVIXNEF9pE5G4L
MEB01SC6uF7YnURNsY3lFc9J2b+i2MX7KE58HkkL01O/VV5ufwTt0pzQb7NtX3vzk7UUzY/KibyX
TKqYRDlxEiW4KZMuURv6DeKdM4f+c1BHKSHLxjlEfmyvu25kB99X3K1o4E53+AvuI6AbqyU08bXE
OXlu3CF/kKX/kyDvqa/16zhk8JXvl069p8kTLdbjFihUcU2M/sgWAkljsYNDzLIgTuL0VrMxArk8
PGUhy4iuV4ZnNEqv5CSfLHI760V011Y8MgDFxN1tj/0QuINf3cjQUNPkvXKL4MrpWGhiB8HY9+fd
8BAw5R9bu1dXdCmvlzL7mWToDW3uv7GNfWFJTIRt0rsh9+5iiv8QEORVXnyXl10WoDMq4JS+Q6nG
WZtn9Ya1NXm7ZHn1LPQkb+JqC0XsrNOLx4eNejJED2WYrHkN0jR9aWpwx3sk9td60HdAk9RJK8N0
wP4msWsSxJ16ngf53lzmFochJQmKk+0g1mZ07vn+WFwPoM02QPoZmCI5XaxsfFH86BSqgGqxIuRS
DJSassKKhNZkvB2Zm5ckm/rrKpMUJ2ncdncBgi0+fKl+5V6KPJjG8ZEwf7Ad6TRAj5pr/PNe0x05
ZD00R3ondjz0CpaVMTdFluGvxasHqoHFD09GdWGFdyC9esSYDeswCOUdGSd85QgS1D/Y20pnUE3S
sHKuWNM1hLOF6r8G+Cvjumwbsan4fm/Y8SH0645P201P9BcpdaUHOqAWOrkMddD9obX62OzaQnjZ
2VcTRrKD57bLm4UXYdtZw96f7V85LRU9xjwwDY1etbb/zlB8KWeYfiRNST0FZZm/WaP/t1H5D4nf
5L/fqKzTH19/Xadc/tv/aId1Lx2w2FYwikWCFQjbjN+WFtv9QwY+6xIc/BdW6L8YWqQnAv4xyd/1
8Wv/c5kS/CFB4PgYpByMMi7bmL+zS5GXtcxfdimBc/mxJM4ZCX8KdN6ffOe/siAX3+CW9k/GKjqL
W4odV6wqCS+1xzDm8hcWDrb6VRnq6pLoatL7DDM8LzmqNenJ6gp6hooleopsdu0H3wcGvcsqdy7O
8ANIRoHS6B6cYKGQyE/yKNrlsuM9RfTW0tgbcVe3O9XXTv+c2obUfmJlXNV4Z+QZSmSbeLyZaAKb
i5lzHiOuh9dSqaM3FsD4c5oTrc3k4+KGAhRLIkSIqBz5kokFOFZ9l1K2vK8rgY1gwpOiMsKA+9Fy
alJtbBmMrGfaPSkMwjEnkhscrbW4kV5gQ2XipxJXtW8Vb5g8qVUvSm37byFV7T8SQqqE6vUAKqGr
nTuc8GobzX3U9Ejll/LtMn42TJFtuKoQOxT3mcWzrVeX/4lLV9DsPoymWvobZoTGeut7HysQWkry
kJN7DHvs4W4LKQDRrCuvRBNUdLzHGGNva+CD6YMg8IrJP6dyvf2aMi//1XWW4FwOh0JOmHR5Uzwm
KWGvB4+QU/3eJn0z72buD+vWncYv7oC2S4FR33ymXTB/EzSTqC2loZ5zi1bu38q5FIAj25zSPhcX
+k4pijvRGpf8FkAQBkFLOc5tp7KYjgk/tdINqWB7fg4bMf7KHbtAzI39lBrORI8BAz835qcuizgL
LdpVBYfqQcghI64yFodxZmlCBmCeVipXNPHETuo+zqyCUVqCQFbTLsto/0Z8bPGJUVhLe0/D55fV
7XePBC3pXSShBVYoLaeKxqwkDYTkEI5G3AGMKsBrZ+10sw2gLuyZfKKljVgZCAt0u94Eddzy8SYV
rkjjyTLYTrJxwrPGm21vXEk0+pjYbqC2LTkM62wyHw4j5QLhHag5LN3QTfL05Mdth/Ew1mbYqNRo
hK4wMOUh6OknJ52Vjj/0uHwzzI7k3zW93iIwj9FcmrsgH80mq6D0rUXrt1czpWw3VsVKQaNjNaBA
++rGuAkzFM2ZFgWM1EHthtIl3t7PXG8ab+4Pk90M9wkdHrc4s7yNU8wTJnbVmfuxqW2YK8qpC1Ig
ZfJiW1Z9cDAX85nVPBlbBQJkLwdDAENCznt0GnxLQKYoz2w7R16SM1CJ6sR/j/mG9WvMLgt+t3Kk
r2kWCySDsk5gOi9l47ZHD1Wx2KCnpNzOaLuHk6iQLK9yU+hXP/bSJ1RYeROC4Fv1g9PFiruuk6qq
e9aG+9D0RYYXzhyrSC0RaKxVR3afsps1j2enB6L0rXQNAa2uAwM55S5XzAR1bDJ8TVe0rV+U4ei3
Tuz+Vo3TPyVk57eenCripfi2LnKz/q09t7+V6HjqF3TpggUSKnXbj1zlsGQUMRuGjaLHkDqRqc65
4uKgDQe08BoUG8o4wqAbVec4NNiOuXd2U4Uw91tgx9gDgmFyR7lrI8xvQHaQ8LgxXoT6OGGWtK/d
UXkjVJAYUyC9PWEfQNDx2rQU+wzbLlCqpJWEFvwB/W6lArqzn5uk1FQX1o4/pj8kYmL9EmlT++9Y
i5riKYTDxebbNk1/HZEJoIwgVkuGtpL2Nh6A0dTmrk8nQwgNfkKPoDRWFN7azM9x7/k/DPtLkl/E
QQ/0XMs9EwcVzpgpPlL+cFdeNFmrkU9/A3ynPblDaT3SqzbhNysJr/hVTtkMHWrAGz32CjBnu2ug
Mv0pLPzwIQUHBqJq8bfkzSnhxpBv4MaQ8DoE06jeXZddYNXD1VpZ7gLIf+TCn5mBoDyFUPZ+qqLy
JZ1B/iR6xtsscO9vnUaJjauRtSB6ySOVXdat8VsCaL1DEaJf+/u5TcKjaEd8H918MU6TfFhD0wMU
afAwCoa4A+uy5irirW6tpm6ZnwoyvxNTLbA5ZiCX9BihH9xek7N3ahUAtIJPuZNuD9DTYd5HUX9Y
hF7YL1Tm1BqAadKynwL0OtiAIRs3hlz3GKVtDYsj96szyRgPE0PwSXSo6z/ShBfyyeTD0H3Fpaua
6zZrJvoxCZK3wBUC9UIxXUrrAcTC+T2rfNpbNpR01fgByKnH1xO2qOQLfEj+w/N9x3rzJ1MkV+yU
6nAX5zlQIh4QzGUjX5mVSpxgWEdJNoZrman6fgrmdp/1Ag4a9I36xi8WjGaylnZHvD2o510mY+zs
tkjC6zJbFKavgndqVyEz51hn1l1PkGUC3wD1MKrox/WWS7StNgIyBuUVEc1q9DpSPjeHLrmuBk6N
jXBA6Kjbl24bfnhmEZtulA4YI55OYE1dcEUhpf8A0yPAsVBEuNcRprjbZmFtHQRNvR/cqRcBNRHR
EBzF3G6pWStQfcJLu1mc6h+DL/jDP9Qpx80qZ4+0/FRENdKbuEjGYDdXXMD3cZbNZwBhzlXVeiC+
8gTFGshSihFWgiRRABN46kFPmOp3vcT/XaX/w/H/nwbxjx/VZ/bjr7fpP/+Bf6iT7h/YuEN4FiHX
Y+H8RZ10LuokN2L+YxmEng3W/B8GcSuk7EVG9MNc/gt4xS/FEv8ogrHs8A8QSiy9hGNHgYOs+Xdu
1DaX+n+5UiNPErHAHO7Dj7cRQv+9UEIzsBlol2xQCa5hanXzIT1FDudA6aisxoqQhh5rtsC3xBeW
7aF548Sq5xssvMlobTK8el/gLC5PUFgnlzJHISZOqCELf3nU9GXYHimtSm905ZcSDa6Iw2fuVaEq
wVBGEwbN3Lc/nGgqyruKdWG/g5pDqVTITuB+iQuXLAyoUUSqeEnra6pGCZjIrljMlpffm2xrHuzF
YguzC5Oy4l44V7gX1r2T070N6HByfS7nkejPTgnPZdPao5pIryesv+7ZM9d0qWWWZVVbMptJuMUg
aPxDkNJ+vfcxPVKj3SUfDTnwVQNr/TrTQ/oEnHg4Iz6qx6kP9Vq22fTWKU6UOaqJgBtlHnu1tDt4
jO+yrfBQInJjVio2zmyP55EPlySzRIy1gu5HcNlkImQvR0jC5SHrxn7vTbCasHrfWplkDeEYCKFV
1a5t7ChbXlvygPXTnMl31ZtM0MjIknwdtwIZrlLBnVOJeJtL8Vn7mKsAMJpDjdFrO6fuKySC4ex6
/nBKJabBdPIoAuxad1+HffjSkuxbc+EtNyJuSijUhTq0evZWOVoDLVal1K2L6d4yQmP1nhOwemHE
ioDjflBj8eyZ3p52c9NjmFvF81L19wkesPid8rsChTkqRkQV8gVbTOmufQgtrpGYK5YgsWCk9Ab7
C7cmr5b41vtk+E/2zqS5dSS9on+lw3t0AAkkhoU3JDiKIjVPG4Sk94R5SAyJ4df7sMp2l3vRDu+9
qcWreFWUCORwv3vPvWSaGY+RxTeO6QqoU3mpirOc67tKmRSuoWE3ERADqAK6HnLyuIHMmSIHjgRo
SsGH+yywo6wgAjzlrsvFMTP1CrKkAULYIS3FxGQDDI8a11ZxNtKKGvLY4W+wd2gMJK32g4cUc5e7
dWEt3UJf1uEUifF+cUC3rmftKxtIYCuuQYdBv+uWzOeeyWsaHfGm2dltFzO7PPKtI3JZhfeVmInp
QKOKhhzPrJmACrLbj67guandSnrbeJ5GKEWxL5p9VC7NvvCre8B4CvN40/9eAEseGCw7L7mD+Tpr
ZusOjxyzoxkboe1SAx9UVnlTXp2rwmy9LpQY57DUjem8HWLD45W3qXj67hg9MYSmaCVbF1O04yTF
MAAD0tWkRfVjHs5T7gbcsGekaxeIZr/i2svgSLjLCaX3wRbNWQ0L/JOs/20TVV9r07dXolb2Kwxv
r37r/EXVNw07qBcalpkfDdR3CCgqA2I5FA6YUG9GfAynvJJXCIXbtWHqFQaE9l6O2bcu8jyA4eSd
Mf0b1MCPWgouGQPDVodjJWdM6RAdlUka1rOHiClouO6aE6uUxcFqIdnCJVvBzmli5uoHqrnkqzOV
R4efs9qO+WB+6bmywfCPGpGQl9OefrEgADtm4y780KdFDJdVQUXFNi4pdeZpFyO2ucXW3TENwLDw
THQLinGVtF+60Hj/I6yeaqM1Td5hgHjLaADPSR2ybURQjBXHoU3bIsPrZnAYALnyRFzG4tjgTRtJ
0vCWpBCM3hj9roqL5R0I+5zueneEpEmglKR0/MvJcIUM9jCsO+WYh8QYOAEDe3ye6ck06hZvPvCV
nchRGWfwGVXjzTeAco2tiBgI+Flv3/QMSI+OSo1vf0glq2fMqL2TrjIPxDdntUWidOytpzq5hbjw
G4IwyYI8nT9UX712hpYoKd58LFRdb1UXeDcWfeDzUvNzk06+wkx+ccpJb5kW+Nc0jdrwaDivo0na
uprT5Yi9rt2MpZ6oEa8nrCG2o/OT616HPdHQ7YvK/A1lMnlg0Y1O4OMb2sq5P65iVhEm7mATPBck
gcQ+s+obd/nA1VnTCOnhwiXYzkoWRdkpK6ri4Eg3Z+LiVEeG0hdLip9JlbRXe/iTj64f1ScOVMtx
nOiWryMp6On1hzfYX+OO5dY/pLkm/qqbCAYZ1GPJgqhW+F3HgzV34yVln2k3BOW5FVVCfuZaBu82
1EdSvel4p1WWAVNSOwcH29azlL2firTa56YyTo1BfgNLabCyR5df4rVnmk/iuadJw4pJC+/sjd1T
FWFTDm0S/rBlF/njJ9ODZMU8wK/XuzaLTsmsceRofhd1DS9NfDbXDI3b3RklJC/JplmqyoSgUm2i
ioPqpG4IHa45pk/bJZhHiGX2ss2ahiobm6wA4uwWP2YMtX9idJpKILUMdQe+ti0TrAcxY8eYczds
HQXfzPQOxEu7Db9/5yUgIbLNxh7Q1ugEuwRtBM3aJ4/gWqwWoAnJgpcIapS4fzHURZ9YFnGlqINF
0V59axXWHu+1XJcBahmhq2/4TeO9Py4YF5OntpudVWWIi2xiuGn1+DSkmhBEarjjvI6ThWvK8FNr
UC1Ns4qgYwAA+uiYaMaoIB3XkzwZplWGUD8tySsxjVAP5iVtSa+LjJ0ahIidpvEttiaL4Ub2AHv5
FGTjMfEXIMVtjC11qF/EKPeJW+OlMpxlJRVcRy+/yVQwH6acWAyaQjXvQPo8Z1dcpl+T3JKeeeeO
Pj/LtA2IZ4RydkPFZ3snbFHymbQbIjWRKSB7lGCbSHLWJcd8SMiFP9E+wPUDl/9bAVHgxWfyakB4
7mYwUk0sAoYsmXM1x0Ka3AZN2ieHJdUG44siIfcLo6v4FPZyaSpJPiPBr2m7rR36umvX/QC7aMXs
LPlmZMdEvbcopL616D5YwdpoBCwPghDY7/MtSWnqTKPcvEmWqHz1R38OCR3Dt2kXRuWL8gBb7HiD
mq01E5n3595hSx/KS7cMWDJqpxmOIqiX96uSuZXtHIAGTDuPCXtg3BsVq8uqs8bFWjkQEdydb/rT
pwYdgNIyCkhX4ZIxd4GsyR2d8gEiKLENCOxVx64KNlZP0/Am1V18Z4q+h8Es3H0fp/YFTBGqoYpn
ho0j/fCYfxqdHYDD88coa/WhIwkJ6GZ2zk2i0Ctz6AsYdtVaxxhAkCIw+5RWsIordw67q0eADJN5
ocDavBWJAzsRdESIjXR4waxQQMvK79tGGJc8NrH62Dy7C0f+nSbCfyO1JOEohwea8t6V9HkwOIfT
s55fOAdOTFoV/mJc/UCWi77aFk35CGaFB7q3mjXhoBfTZW5OndJJgL/ZTcQjNh0IyLAaPWboAFlX
tledx84cL/EVVos4AmLL5rcfLb9jF7OgZyXHxMOjk3gp0D7j0LnZ+Cn9TIWSC+xmhK53mGo1h5Fg
40RPGasnvlb9XiZDd2JS8z05i9pq1eT7upOvDc6IM/cg+zAOYAEMt3qE/c0WNntzssmbrt04Navr
mrn1dXQELXDDW5ucfNqRgJ1LuGzFpO07yrGXx1EuMOoSqIwzUP/CmuXO7Wa59UU5bpTN5LUEifWK
6Th+cDJmr7pJg+2UzcRItcG+GvS/xsG+R51o3kpahbDNmB+o3RR3jGYJu+nqDCun+DvIRACsejHf
6FTGMlNz7HNV/ZYuXNeRFv0HGvEeQRyWb306kHoxD1Sgw65ps/nd7AhsUZG+J8nkgBjt6qM0muGh
HzDrV20UfzW9533VthwubeI4z0HeUlFi4TPjkBLJxwqS3Dp26/5xMJfixpimFAqDDoYfnOvzVkJj
3OU4V3ZG77Gdic7YuUJ5H7NIh0uhRtyVyAYgH1IFyswpnvDqca8CGfxoapwiIC52ZuNY34Xp003g
4x90iqn66HLKcusZSkA+DdlFN2ZAMM4pL4U/m+g2pdiaboE3w69etT0hawGWWxk+lsgx8VY6jedN
VrjURDvBsG5Io62Zw0TrmsnKEQW53i2dle6UTidwMYPwWIyCNrqZIkvvmn4o74PhapfxaW8oWtqd
CMItd7mLE2KGo340mOE+ExzR6zR2gSUV3kPS5FgRTZJ0cxPdE1KlED7prXAC0ALBAeRFO03RvtbL
RqeGOtAJtsmGrHlDLrLu+7Z+ss1S3Ux2fBuXLv5cYN4rn7vm3u79/EJgBox720xrw46DT9klvGr+
8O47U3JXWrELz9ASj1ZnM/Bm11jngANCSt+QuaOZ7vXgmIOf2Wd1Yj9knI62ZHuCVWYxf3aBcqHE
guJaxTJIw7mK5ietMxrYSYl1sDlp3tlazNH3M3sMVHmIsZxq07u6VMkD13RulxHzYfQu9Z3lk1gP
md3g5/OT+Ab8QnCqQOcfU0XXFrcX2oMWh+sGWTMWD2e5SzWtGQac79NgqQdt45TtmSoTSyWCszJK
ec5VEd/6Wb2sYu5XbI2gLCOH7NdMym+v5o7fxkhZeioIoGZ5A6DqevRJxwm6mGi+TQwZ2lZWmOaB
zbiBISNl9S6Y/pHtVDTK3NptR0BCzcyfqarO+7Hh7t0AeymAzWNtmXDGTc5vFVdvGRmo5yUBj0z3
0ECOGJsf39e1tOiPi3L61nHpf+NxPkQ1ZkEPeuM2g+G5M4gq4nhZKJpxmqzYQHIqW0iN0Au5CUZZ
SLDETNe2iUsS8bTYBNFkH50c+F1K79zKdLNTrH2UNolrQoDLF5SdZKaRnofEf65THVqwDg9N4N/a
s4Z/q/yZ2Q+uQg5/90EEodEadLRZVPqJTlKy4cN4Y2Do3Fg62Q8VOHMYxgczLj506YwkEAG4XLQZ
vBgFBJPFSrwL4J/iJgqiBgrJQu9d8Z2IKt4nsmfi1V2hjogFH5HHFJN+tzqE0AezPLhphrZ5NNyM
eO11Y+6vjdFGkz928XwqXK85RTTObGPHK5+gvD0hHHUvHY1ul4EtgHSXhi+Yyk+/Mc61VX1XXVJ9
jlPXnkDpgq6iztHEpdW4a8vE2WzQah/aYvGPXtNsqAgwXhMyZDvPF+5nZrnybRoZchpCnQqNUM0i
48DPXcDZAmBt92OvrT337w/7ahMenJ6YyfSLRyTitbBhdXfCYKA1mqe0qk+eY1M+ggl9S++J8+Ng
BXlyEXVWQXYNqUBjXdUzwusyQIGM03za4+76RhFXcPWBt4QCLntYWbp8nnTes24n7V3WNf2B2xoc
PeUbYQOEddU0QtL7Au+5QEXZGAFdCYEs+i2mcvjYeMI2ieVxGEWhWl3Bp89Ko4+Qh3RWRTUuOIed
4tjkgsuv+bMwU9kG6NFAqHgfwiYzOtz8y68sEphyZ/AyXWW2t5VRsk36jH6nWkBExv688my729Wm
akN/1tONWAJzF6vlDJriNM7eKycjzuNO2Z2bGoAyJnDnVODTp04Ix+nKo3b5o0q5+wZNQm0W2zhR
SBV22q1OfTY1Gy8KvFPND7f2mxmCMwjuhIHl0C5gj8oFA/sQQAdO7XKXd9VExsCazp2qrxFpCw9g
ubwNi1q2NsOKU0q8kP+1cH4bMa0NZgnOqBjUxNuDyQo0a3lbJ4RHbW6+R8pJxGNamcCphNmjJlyv
dPYyTuvB5zqoMJTsVOo7XKlZ4z2uGODAvHvVjElYt7j7sRKU+zla1EGVlYE5EaBAm4ofo1t8bg/Z
Yydy5scjwCRTiWsTdTXd67y1QvITP0JnAURO292XwruGjbH1kKmMiW60dyCpPUQWYYJuSJlY+l15
HDk6nQOAECPgWhxhpYvScRgRGkPnaoA0x16teX+Q/6dquDdcaAI4cCrkujZAHi0A/UyQ+FkUgyhc
bAbOupv0GlzlMxs0RHGy9nSG9R6Tzobcq1uZ6zYxPtjxjI1osKj5XlwfYjHaW4Y9l7kqD03iZzdW
PGGrgRSNeopR0GZ94Frf43SfHXCgfu6nQNgRlehstXa26qYwF9DV+giaXynxNsfTy4zliml0Kj4w
qn0VtXsRJXmtcpHjCyUP3fXZ6g4CNBuFCuIyLS3xftf5bbLLrvH75puxdfNtY3g9Yg+EnNaF+2RL
fggilVAbYCqUq7zIkF5jopQxKb0lpq/OqyqLpPEABy4pHKZdPTu5vc0AZfhoc+30Jb0M7pdWXVLv
crfM9Un07vSoEqzF23zIh+WOWjfbWZUZQ+DQ0zgpuLtMHGhXLkS8Gf6uoquDcbVOXpRn08YVRck1
6ZVl1RszH9rlenOiyKlxS/8N0EGt1g1C7mthjTDmNM/ciucrFwe7ZxUKPTrDqEYOiN9cbbQm1oPO
7kjlR4URc630x1lvvZK2iKIzCUZE3IReePSEexcb0qIKokezu3dzaVPJwIng6uy06fFkFjv14r6n
SAgZStnDEloBlFGmsK0QR2UpIvscba3kBs+prTfSgqcLog7n4aNtpOV5pGOgPWKS4wqwJG45neCt
DnDzjUhcyCnOPwB1zQIBDJ8I864eBTRFY75jBBDsPXjEe3ogn8ploFBodjmvlbfR4D0XVrQwV79a
6MaiBU4pj8qxviJRzXyr5IZ0STzFnLxfureWF56I8RkNN9u5ENIgmcK0eSUmX6zyDLmjNKAzdxS5
ORuRl4ysKRC4DSgnA4ZXp/RJcj73FSUmhc5epoiR3b3ohupGzO3k7QmvQnjDqFg9pIhIGZXc0P/A
VIzNDT6FZZ13SJf4tMvXfPBj/PhjM9yOzXKm5dnaC8NSawgytL2Jxdiwh9Yvk9avlD89lcqLPls/
dx6IdMmHBgPrWiTzaRKcFV3lVu+9k3HI6OXjRMoQ2SGi8MBjDL5TQ1PdlT3OyTzABrEaENBfli7y
CDf4cquytH0TSzL/0F6qdp5Is3llNy70vzp6K7J+BiU8EZqGi3FABJCH0Yqyn6Ad6J7FQML74Ul4
MLf+1MLhl9No/ZqEK1hLlkbOn6U7lwJ/tC7EhjO5knt7cBK6rq7G7xc6pwIwjj34jUOalBaVFHED
nvhmEplMSaBZkWLAqqi8rAXKPtdkF3plWDmCj7vSQbYJUlaGVQXur97m+H8wqcO8qZ5yR4Jf6Vek
/U05b+Yc/teMDXxeFrWPk6t7CHnGG6neUuMnM6EIjA/fzbangWCdLhE8n2F5Jct8hzxN+atJmXJy
DZAyXdiDmB1WpZn5B7rB6X+81pst42wesfGmDnExGOIO/ZI7Ruhya8dI2ZJlbyXGfFkPzIBBRWZn
Bh9EEBLvPW5bnN7SWSv6IeksdeIrpRDbTz0Zl1YOdcj0a6Iq3KduimXewsNtaXUAI+dDG+2AJFbm
0nwsjPHfYh15J2U56cZa7PEjUUAyJ2RSMn4JyqxkNgFwYKm38QCe3AfpdiRXRr3H2PRtw/eTArAe
BNt+k1D4RTdMQzKodexyQy+6yNZQk+E7R3g5/eBjiSPrkeEA8GzrMM7ktrdySsafpW2nHebZhjei
yNecxauNFgRviq7vPCCKs1izkTYXLXl1McoZzqpBrdp6IHTQ5J05RcdH9nklw02VJytUv6ZbW7+7
qvvd1ejMRdu7p8ZuQIJ0nKA5rsSIhqK+7ael/9KNf+lHH2Isw+0tR3Us2KAyjn6aUO4Sl+I+qe2z
G5DXavt55+sUk1S3bxs3uAEdMOBSMDN1CXxakx0mBOuxCyC95gHh3CIm6FRrbNBVD4OXbFz/ZHjR
mYkHuyO36nvl8VSaCIEP+LFvYYVv9SKP5EUgYmB8YbZZvSvC0QjQ3icVzhBLHSZN+G3jB2tO3D1y
QHJfeFm9CbQjdi4FyYFI+NBBUG+wT+RfzQITL9CfVRNfNw1UStu1xxWyAI2e92VjTt+st+WrJtbA
26iirWvOF8eg5S/2er+kLCSbqY3KUZJs0xr3Q9PKR9sNaHWh+B0gxWjZezuDhDUvuXhCmf09uvFz
KU1GYLx3J1mC6QYgtcAmXnqylsGZ+tH4Lm74DleQ/HH2MpE76KT0DwpDxbG9pq0LhdUDTwheif4P
d7tsQ8tqypvJUCAMHdZnXmjfeIT9oR61zh/SktNsVDt6CzWzIhCaWyEk9OUQF8QGLTLUh2rwXqsM
xAzjw2Zt0LtzWxqC22DU7grhdF8x8ZyNNcRn7/pLbS1S09zkstDEERKmHOuaEoOhK+y9jgbOcVkN
YbvsCJgSEsusEV7TleBrcIQP5yTzScV1DDzxbt1ic3QBc7vflScZ1Hi2+VT5V9pnrm9d+hKuAJDl
YMfRlh8QSdrN/pDLzhV+phZZduNOo/HhOTRDNCxaRwCWZWgRh61ClSfJk3bYxW4oGtTtecaL5ccr
SVX1TYniH320rY7wIgZEwm/yXnEm0ZZzNDIoJdRmx9POoAXWHHE2woni2Kuc0cV+B4/5meHH1RQT
cCPeAwmr+5CrYaK+Is90bwQQzv7p/5Pk/Xz49e//BpTkXxmfn+r8d/E5/A+3xvVv/OnWMCzP+juu
YgyV1J8I6fmYnP90P/OvxN+lMPFL+NigpStg6f3DryFtwRvpWrbreI5rBv/wawR/J8nhXd9WYl9X
R/X/xa7xz1lyD8OHgytE8mMG2DaudpLmL/5n4QnG7G7D0Ma6txX2zzCiiPZ+Fje1uBnjg20+wNRj
irmKYPm45wblN9suR4dLxitADwTVIjgOlPc1x9jtNhRCxT8QTYicPVHNTYgRoC9Zg+kcd+uhCGPn
UibrybrpXZBEt8G4Q9mj9EwFDtnVg4sYTyKc5K0B1hRabfuOeoJFQe3YJ3vtPxluw25P2iM7yuou
TT8M692tLvS9B8u+U5dCXLA04dZjJu8yWHiJ0QBqakhnxC46j+LHFFBcqC6dOkriKn/58u/+JCH+
rcLLhKred//+b//kJ5d//j7J5POF28gOAV/cX3+fI5OAGta7+dil8k1q2lgn5I8be/E+KMZe5X0Q
1ooY+CvuaXnrIemA+Bma/+1jXL+2f3Aarx+DggLpYmkn1uIK7584jRVLWGN3zvKYJ+IFAoX/IAGm
YQYmq5W9jX796TbOMzREA5G2hZTIhF1CLHmsMyNctPX8r38t/7Ogno9jw6Wk8EkE+JZM18Ga9Nff
CqUiIp5tf3xsRQum8Kqdd4vz1ttkuDIXcq9lHGzfsjb/vyr9uSo5/9JB9vCbbgZyS3+rf/7WJ7//
hv4S139doq5//c8VCveX69gu7i/T5J+2JCDxn/EMVi7H8yyeY9aigFXov9enPzxoLEo+fhcIFPaV
QPFfdjL5d9Mxr04y30Z3C2Twf1mevD/MYv94kJm4XakaaCuC/yRgVPufHmRhuBYc5mbrujBQ7BjF
7TYQs22fMKQq6nhbwyQAu3R5sRmDJZmOExFP2iM47K5dG7/IOhhAKq8Xpp1ZOFI5lYUxPaVg8DTj
oXDI5jlgp6zLx5kKeFzUcwbfNKeu+EXQnhisGbVM86amHKgMsbREP8AkzXY7WyDgOo9oAkVo3nDb
23VUk0izF3s/+IG0d55D0/zGmXpPwFdauKlPAdKHSr2gPAy6s+ZX32uplLQofgMsTl8YU9qUamRh
0YnKiGpyU7B5BhAZDuLRh0N6ikKQZCComjUlGv+ytMikZorGsZpkSSINlSK9DYyZULUL5w95kkyi
sdLkW+hYErSY4pw215MtSaZmIK1eljRL3xTAlHkbT0F/zv0K1rUfFNZPTZ6YLLvXMkYLmKYdmMox
ra/TurhLasuvIUGI2l/bjIXTzUJtHrfK0epNyI0UhhA899EzEINafqR0dqgQUwYyS58zcUtTUGdV
JSP4krKuEXT4YTgvgpPa2OB2fAZJQ4vr2+4/Ou6ZDBncyrsjKNKeq8EVKRPtBRbyNLRBQ2Yev83a
Qdoy6Ggtss82aNuHmq4tsq5pzwC9hTA2h97i2afKJsa7M5dr89hgpdh/sSQOE8XFXAK2relB9xLK
xeOrfDfLHqZWk8xcSiCj+1SbujvMeOyaQzcA/IEIISjCiwfO0WFqzfTtIuoRWBQNJbPrDosSLHb0
Vaxkmuz0jkiqM29k3C8QJWRq9qccPGp/St3MKLcJbrIptNzWxB8E0lwduxzbsio8I/vy50x0m4TP
oXD5BZBVheXSpqKsHK0/zmwMQ+XkxP66UvZSb2B9I/+Utm0OJ8iZgViTAFIBXGhwnvQ7tVO7p0qC
ZAz8L3pRdaNTyLpLD5DuqSbmIbex1TDNBB7BZbnNR+M1LcHPbfFboHS2LoZg8qi4QKlAVN3wLAuR
UcmIuW98Lyl+bRATdJ8+FUYyZrd5FXXHafR0ie2kF/ocTwXTAFpv+pF0/dT5FL5VaB96yO3orec6
5PzwuY16F8ypb4X0CRly280zvR5eLermXo6aTsrYZEK5TXCyQ/Ga6YELueP26cHKfND4qJVIW0gW
V49fW3r+pajaZeFlmQz7aC9xDWojkjS1AemQP56kLCl0SNbkG1OWJrQW+E02Bv2ywImk3YQxpsQq
v5/s3swgERSUKfmgN9vbGCAbrUCIaOVZTDErVxRbvfhVU8jYoCxEQ38XgD7Bmj0Bzd1KBQEUbXT2
3JUyi5o+iq4w+0Nt9C4X9er6b4Vd5/QWO44qb8kydNkei1NXn/FCJt4171IkB5BjBYa+vqI/XfAc
ETIidenvqgXP0DrrpHLW3mC1UZin4Ahx5aJNES528EYVdZE6j/B2c2rKU2eSYTfN/osT5Hwcvn3+
UuV1Pq2nlVakN+vsHep++wN5WP7M+cQ4vOrm+hVMCf/3Em8D0L9Et/BOTLiwvGIlPVM+OjNE1ZRG
tBASBstNgjmdb8LBS6Eivyi2Doeii5A9SSiySR7IOcixjUMGFUxy3mB4iK7uvnr00t8YM7xzTvno
H0bW+hWPTPtDk5oZ7TvHaX9I/cgfFBVcTxR8M26rrM7hZU2K+tW3Op/zTt3VvyKGH3xfsuElraqr
tDqgoFP3tcgUoXCZ34Px2o2Q1Fyy17y/ExjJCfBfmMqF7nfTRko+iMEcGcZQFpFSvkuRGGjMaHoZ
acxUJ6tM86fmKlrvRtmOUDfbdKrXbBhGE9qRY79hHMxtYx+LWiJEtall0EZB8OY0zDmjh76ahmVN
p1KPum2W+rnkwvE7HZ3cDN1gmB+015EOjiY64+lTHcynJJHy4EZCqm1cG9gCHauLbjWImV/twHhv
NVvuDBje6rtq1UcZClrkXCmmNNL2JwF9pMIUPJfVNqE17zyMg7Co6ZP9E/UGQbrWtuiDFW9AOYK9
SIYzlq0Fq3DfZhfKmlteUaO4claTqqfXmZY6L7Qm265uVBQkwIQnUzwp/vc58ZhKJtuF8cdNFE+a
KdIVmMaPXxJ1k2RGCOyKujoECu2QUs2U2J9jQQaKAsLeq8hqzA9nGZdm0y96+WpYMmvqchzC6WlZ
DzPSKxQenmtVvCxmi/3PVH62RSNp33vbj6EajVa1tYsoP6tZVa9NX46vtDULwsQTogSxSjpYEKfi
tVsHFhuOGiJvo6NYq41I2/LZ4nJur2xMTOwyfokvNo+M5NBmGUf9HUgE03DWjqZEagVsyWV1a7A4
bzBF07Weu5lw10rY3i8RVbW5pZBQ32uPHrQmk8iPHIFwk2OSZaCR+aN/4RjQt3uzS4B1gbFgg2t8
rAurwrQic00fhHcepppwDY7S9qGnZuILXdqu4FdNPluzbZNaxZFMXKSByw6YNfOmadVbqfXKBKf9
Bpme1munddI7jvJGvov7uisxQqcAEGz83xzm0+cCfypZGz9VRCqntNEbP1iEvQO9WZ/rAtvD2CkI
Ag2SO3wcaBEffmoGXwvc9icR15RTJZNND3bB/N+ZivoXeO2SBq0iTQJSZRP+R8F/+NpgTuEGqqB0
XhUrsQpJBWBDy13L2jObw3M94FQpQ3HdOtaZpbvvFM9hshYTLdtrs2qCiR5EHwKg4ztq3vSuU9Qr
z+ynR+piufrY2KloeHAyfacEAJ0NZRHxbylpXD4Ws6bxNCauujI8U+h1w1mKoyA+MXrNehfX/WD6
yXenS/ytCZ0wd/04YcVgfEYeKwCik2/xRfMQWho785pJfJdtSA1Dy1rYjo51Qw5xNTEx8K/DftQs
sFPOPioI6dcNI8BtoXhpmXCyoa6YhGMaWdxqfE9l4d4MmUAdbAMDdEq7zJm/awEWIpV5FIRvc9yv
EUirWHk44KjLDm3ZFLdGjOUDB0g9PjhB5RXo6HkElPcaBAiqJXYwErqd4hySwltit43fDCO2f1oz
mcrQNPG48mBmfJwpNspnjn7jpeJgwBwk7+fboAGrf/U7Y2kmp8ebPCfKplReL1Wx7Zo0kis8fvFV
Fxurz5SxLf6JwR5VqIsO4L8CJvLRRJPzktUZIC0zyQiOZPxGh3BCbQGgWREkIMUJfR7hmTQcY4T5
d0Zw8lwCyUGPdtP5gd6Y7tsugopu1HrSb17dsYEQlYGlNAcpjnWOzZxUU8gwajUxj8dI3bnlXdsZ
6bfvlPIdeOtEFyOnBiekiPJ60o5N+q0nApyUhKTKQSvhtHkf4/1YWBRVlOEP8k1nXdjKvac53nsX
s9Ycu0w3+WUm5NFDlenl2QKM8rx0MQAzgoZ4A82kIxxiRm1DZI3U7IZjFNtQoGktwtATY4HPKHTV
5Lzy+SMrvQLR1Acdw+4G/GqDXbd8iAc2tlVsmppRPxW+5wnzPrYPBEBIdW4Ca93HBj6Sp46d72aS
NVwMWeu3XnW4/Wfsbd9jT//BasS6GK9aTLnLpmWLowPaGMae4jnfT9bQOUvmze3MiubTa/cKLD4C
YIKV6asNSv1BeWJ85/dzvtxLtysJzizjiBcyqvlGyb/hLndkj9gU9FEdYldGfMfQEZiwxpzo1KY1
spMYXPPYSXLd1IlOdNUMhN6H0JcivocQJWnbA+YAsHPE0582k/k7EXMBui6AMB8WDH1PPe51+Hn5
ODGznu3xtvddUWxdO+8eM3dOv9MK4gWc/WJ8cZt2eIXeq76EnjB7ZOzPL/XQYgM1gSc+dnXBZJIK
w1mtbKXz12ypuBIZGY8OJqkkuHeqQJxnz/bfy9ydaOOB4ih3ovf1O3LPFWhPd3AcLgjOePTVUL8q
hfVzTSoy+Qpqbg0rg94v0vBzANJPS6f/xE6SfhmEPr66LujfgBzBICiIduXrwZPZyWqJM6/44+qh
9PPmgwsOfIvKH4eLbJ3ujclzIbBrBrwabwNuOvIWmGAoFpVlS7AUHfo5nwL32axq48sMtI2QfVWw
Fgp4DK7Agsd+njAmY+ZJhgcgvHimKw48tyTUyx98FNPrpOPly5u6AqqUZ3a/hwSO0pYHqzwydZ+A
ozFeJRMMVRZfWnfl6OEY1W+FCuoP0mnSw53QI8qnVjKQvLJKLICtLArOzfRfxpslr9znXjCwPweZ
54LEaorAPw5QRbqQ2k35MxpTQjlzali/uIlRSYj3x8nuk4VK2jUAbHldwEq9TQjxyxX2Yf6gGv2Y
y6corDMWzxn4btDXr44cOK83VhTEm45ExHeXa6vdOQxyL//B3pntxo2k2/pVNvqeBTJIBklg7wOc
HKTUlJIl2ZZ9Q0iWzXmM4Pj056Ps7pKyVBLcd2ejbwrdqLKZJIMx/P9a32JbLMS+A93FlqdLSD4I
M13NN87AeWoVRBrafS41EghbTOTS03vlQ2mJHGQfKWvkQnXFLueMRVWSbAZpaZV0FQE+fsNWcVuI
uQqpZpaAKsE5OP41FWa1/EdjDClb6JTdFHgp7GKkXef5jKvXrwBxEiQtPoOPT2jU+JiNeXjQIM7/
U1P7WVPzyG5YUCToeii8o472Kd7+PfLk/z5M35PnRbVX//wvCAp/08+qmvD+oJwWeIEwhfBM16RU
+qvqb5l/wDoh/Md3XBcSiUut61dVjZo/1VMyf2BhS9vHWvk7VTVrKZr9WVRDxQXuxOKDAmQLzdY5
dGiOkRsOyKK/YlKvJWStXDYtyOaI4tVqzKgJog0nU+5kKA3/FpGlk8NjBabmXytI6+RK2W2f1+1X
1pm2CskuyFpv0+aeCa+KZcbxvv3+mPv/jUDsvDl41vfFdzK8yufjZ/kTv4qykqYR8U8MRGrnEivt
P4eP/wdoYoaI5KgmfNpDFHL/OXzsP7DAMbYEIijHYaT8a/gQAuXSgDJNi4IthV7h/M7wORw9pi2E
a9veYv3Favw0up61jFCdWyFZapve7MrdglI4a2yy2VJjnn7yqYn/ir5Xr3RTlrbA83H680pciKdB
SoLDY3jeNtDWQCgMqNi89EUMIGvRdDkm0TOFZz5IhGHZO32Tl30K+rfc2lIOJyrLY71ZPs7nF0TK
OcROkC70+gT1wEjxLNXj9GPyF4uQSuAzSE7RFLjYb396Nnu8crOvPVbpLoX2ILB5vMu/f/ZYw8HC
iSY5UZmJmW9UjSvvmGM7hBSOBFH+zqN97Wq+RBVtI6lxCcp+ebUxDnVJOAHOZb8Unw3QywmgYx9e
D+Klpv/p5f/bF/nac/V9hmUgJK7JhQH1/N5Yi+OhgjrfeinoXWRQG515d4sKGj21BxO3Tu2rTPCP
t5/pMkAOBhBMSI/5VNIn4P2+vG4v3azOfBRr0oL0htGYBVGuU2l/g+6i1hMc+ndG0GtX9IBT0fpz
Xcz0B89VlL5q/bbYREAp4e7pRVFayP7MrUWMQWWeN4Kj5MXbt8kQPbxROrem5dGo4Z8sMAeDx7Pd
yhkzcdRrg4rOBL2FEpYjqPR0S9Fn8ER4ET9VgrynqpClY3kSL6UiDCZUjYanClJDjNX1ZIicreJS
YrIoqXx0n+pONVlBMzlgSz0qX0pTcOsiIoysrnwYWtrVK7auzpURSORBo1BW8dHJKYisyFtUaJvU
GFVbCIUUlogW6D3E3yWilSHtr2Nd6XFD1QwaMSPCRA6cw4ZEi1OfUvqBg5WlOX0IctI56OZYE+kY
IzgRoJW9TqyNpELA2jdWVZ3hryC542hsJ72Ag93FvOsVAaDGdTWlaQ/2xJFUQuzC7MnLSHvSNiDF
9CuvH4pHRKfjXdoa2MoSK8kgiztgIPugdo8GhyxOisoyc3Djzgtpi1Qj0kRQmuMrIk5phf4fzmiC
7LOHzFUQyuZz9qfUlGMX7SsSsdc02fApDGltQ/dTaQWe18jdlc9++mskJZNMixgAf2tTWh8R+zrl
caAUmQvgWq3siJO5Z29RG7qMZjPSGNZHJOKcmJ0Tc5b6e0xmCOUNP0gf2d5zRIEplM5bgZbgVLpp
T0AVYhvnkw0nnUPqGGXlSRGoOuZgN6jpS1ol4EaRk7rWXWDHiqofpR+v2LtZRFYuxUv6G8Q6qTL+
RFUHZNiKtYIAuZF8s/oDnHfTOJsacNDEunUqJe4tIyCuuTOemCI6XvgifSWMEPN92TXZsOdg4DSX
GRSXdlU40J2PYl2ggs4TPFJrqxqxWx47T7iUycQ4cw3yL4lPC3OYnIsYQM2MGNanf7dK3MxAJk9B
nYQvknlc4469PlAcdKKGbjgp/8TD+JPlTl9ERJTJOQ04kZ8Pja0G0MwLZgZPPe2VhepmktkN276H
peu3vJe9Beol+mYSvmndOP4Y2kd+ntDLQd9mQJqi/zYOd7NJ+RSZvtk2G8HhK/zCB8YZC1ObAPTj
aXhgha68H3jURbNK9eJCn6x54HsMfMLcTZxXbOzl0N8W3qKoMiNbcZTg0BZT83Kmu7gPhtuJtBfQ
U3URAqgmZc5Hl1UaN5E/DHe1nTTXHfltoB0IL7SoDvWIOP08Cy9yr5VfbEi9x8VsuUQEdhWdwIno
LNBMReDszVotwv1qyU1x5iXXg/wqGZ9H/ljx+aWTdRNLa/5YIBf4ZlijdR+0Wf7FZhr51sDcwMjJ
b9JbMP85WWKx+YAFLXjMprC+H0To4j7OW0zQo99gocjhi9KLLST65CYG6VR5rv0t8jxXUDkqnRtK
ehhszDjgeRaV19wmlu7UKm9mW2C7zQgzFrFbg5Dw3XtPc+BfRy7QXwqu5lR8bRI6nViQXYIMy5Pe
KdMvFnwj/kaYao+o081yZQyePlVYw7vNkmMWrbOSus8cNFW8brqMamThpjgMQP/Un2rTJX+YaGWX
5DkVh+VmSOriU4a5XQG6wjK76RtRRzSXZOnDv55hoZNfP5vwm+qQ86/IeHFBIYhDn8hrOh2oTvFy
LCu5NdySGmDoxHPHebF372o/s5Z0NY/WcAuvmcHeBN61TqKRTpHfhIx3xym+qh4L2NbMrKQ4WjKY
CGvwYkNvXXumBFeosqjOwnSigUSRFkXsYMRA3Fsrmi5CTqH0MYQXsbvvqGAV3NaJj8Umvkx8mQxb
ujeLk8ljriGSF4XldEWVhFaHbXU1iP2iEzMGS1KcT52qsOSxEkMgj0ZgTOGm6usATqwhUMyLJk8u
bI0cfpHHVfORLC27YHqnXnEjofmSm5fOktCjlgUJHbWyo42TDi2k/UZingKX7OjtkBu+ogpFdyX6
DjU4Cj5GtRdF5zDQ/XBHLVm0R05gGDAI0nymhF6PefxoOapvz1v8U8XKw+oxnVhNQ5ghSRhDc5XV
unbOmHO9hA+xqn0Warj9uzFDlYjot8DXvB7jemy2WGnD9jEwTLMEZV0XzgU3Ns93qvNHc6WjMJpY
UBw30ddkCXXisvfcSG1zMcj0oR0L04AKkqCwxgpGmGhjBEmnELrDhHmQpYCTykzgqHqlugkWbj/0
wOcRDBTJpk6G5KbyTUQGNXMf8LFefIwQO/wgMyq+hnuenGmvBQrfVYbxCPVO7Syf8gk13CpOj9OR
09namiSfnijcDvFAiWFpLSSXOsrITqZi7UftGfnC1MxCXEXzijxsltk+bEZ1TKWuajcgo9xv2FMn
mo1e4zFCBHwVOILw+qYWpVciyzBGrdn639RUVsxAiWoehpjVfAtUrrFX5G9GxS4yfaLXBqStn2Q+
hT2u7Qh23BEk5vEO2StVI2KxszM77WCEKKLw8pMFbaIupzmHSZ95CWlhBIj44wadSHceUPycL4jg
tKwbe4z9T1g/iA/xCf2at1RifbWmCtkLCAcpkRCDmwzVTU+90T+ZiRL1NlByAQM1GeLT095zekxE
dA7dVde4uvictNEsid7ywBtlRgUc0KpDcJUDsVCPkeW7d1DkcXNqaexRQpS8Si2tvV06+R2wUDnt
XDMBfzC3dim3sSsrm5zViprqKEfdYDIv/HaDuTJJ1sBuqO3YhkbWkZmWW+8c5nkkznxAyIFzlAZ8
Vz6mHiUJRVxjJY6+wu6cLhLOYjlyUfY/K9vF1CNqKS5UTijZqnFjAoh0RRGLtoCcH525UOdVFhfi
oikB+2E0jT3jSLp6REpcRH77eTA6bRypRNnyYVyUuscQPMN8F0JONY7x9M8BBmx4KKcEbS06V4y7
Mb2pFG0y8acqOsJHGeMSglTonjV8SdVt4iK5OG+zsY/PzGRkosHfx7K5iVU3D2SgsZnA/BbxZeiK
IDqSvIY0Q1DcJM6dw2wVUhXUZFnYmYNTfzLpmG0Hio8EhDsqAsISkEBDGHb94FkzmPTIExN70mC6
mIHrtNs2ZDFir1NkwZE1TBPgO50xEadjkliwNDt7wqAHml0+YssiJwSQvdMKaBYIfn+kdtWjmwMx
Ab89iZP0cxGgWI9XKBZi4tcRc+TbnCH2SRLf+WBQyuV2aAO0AAC9Cow95/j7Ct3CfErymZds0pgk
ih5qxx6r7PhFNZTy59gN7AGZdII0RhgIsdcKGsMG+LVePlcCeu05HrzjIsAuZgem/QWPp3nfOgIe
hR1101cR+XBtjdi073zLcemsC7e5G9qYSqdw+dGrCNLUlevJ6rEGafdBglHIjsq0yO6DcS4QD1io
q5ErTEsUBbjpy7jt2QwyF9O/mSawLZusHvUXpRxKtQL/wrRlasj0MTHmJXkzQYMoJ6+UuEdrNH/O
pb/YFycvefRpg9Bsg6fE2zTdAW544IG5nBv1IVath43cTm8CB9EH6mu2qKxTdYgDjCL8VVKUpmQL
0Jq72awoDSRBNBCWhuf0ASK5PAlbk+SecTBByxqc9iNkLBliXhyoV84gXLqydjH19GhZ3eMTW2W+
2sBtpY1rPrV0raW7u4THN9uAPaS3BZwDgVI/NYNhFxdX4VOLOA2VfVctfeN66SA7Sy+ZPRptZbam
0UW49JonrwtSiB9Wds4OM//UPrWlm6HT0zp4aldbdg+YIO7D+QFjIg1tGO/m1250aHPbS8c7eWp+
u2WCpSxceuI5aOKU49jSKu9DlDegC5cW+rR0092nxnr91GSPAUbd1k+t9xr+cHmWAvtauNhLe759
atUHT237MBbppX5q5s9d2+37pxZ/99Tur55a/+x09a1+EgTQDK/35pNMwHqSDJRP6gHpl0QWPIkK
fr8M+L8zrkxYHOj/vtR8k3xv2/v/Ov9eld+fVwyf/tjPkiGIKxh/Ama2A8YaYRg1vn8pzW3Cyag3
B0g20YxbHnW2X0XD4AnOTQ2YKEpBvZG6wa+Ss/xj6UtRNXRh+gY25qF/v2boUvih+ojW3aYUs/y+
pdL3rLjFcbwswtk/6fLAup8452Hj051+sJy4Onn2aF6pox1Kn7mUhbzSR3MmHApqB6UQZdG8a5rx
BLkAWejItFemq/13yjyvXwTxPJUNepvmwf2IWnAyS0ZiBCQsKQhMWwML6TsXWX7pn9Wrp4dmBYHL
9ORYIBoPVdOsQDDOwJFzx/pRolndVbT6P4xOE+5/75khMEKuZ/mCDgMV3eCg7on3d4jDoTpJ3cUy
bNBVjxB+VWrz71yGlsPSXKFYffDUQIwF7NPrExxE9m0Xt+GaLbTevX2R5S95/tR4XtTGzSBYCo2O
5R0UjdNgZqkanJ1bUDigW03TzVZSg4bkV51Mdt2cvn3Bw7GwXDAQggI1bSM6x9Tdn49toVCadp69
k3hv1rqcTJAzrb99+yKv3RWftseuxRUuuVkvL+JpOCiqwMOUOBnrNohtFGcEvBlmAtYELsK/cTlp
mhhNvIWAePARoQByTbLVd5lv2hdJQ2Med127t7s4PSKEp7x++3LL5HT40tyn4jBSdK4psck8f4az
VLKrxnIHRqD8WjVm8lDVLs3Umv15u0gWJypJtLavRklK3EaEbSBXBtLfj4B3I3xq7GxaaEm596Uu
ON4gFR+JFB+nOLxCoYFbEWz2/EUVDVqkWsVq11WZ2d9ntLCND+0oBNdWCint2zd2+AmTYsCMR1cG
trDkKz4ofOugCLG5dmQyKlhywUAAh/AX6kqY/OzL/m2J/a8DhOKhyxxPf4iXtszxz58gGPaFUqx2
JYioLUgZb921U/99qip33eu5Hn9zclrujMuYCIzpV9J2enm9HI68wnq2KxP0bpyocFr647DLzTG7
ffsZ/nVscCXyNmmJYGTBL/XySmOqUhl1zY4wXTzhCBToB0EP+O2LLNM4KyDLBovCwYtC+oogMqx2
9ugh2fMMko6Hwjp6+yKvjAbX4nnB8wWFirni5Z0IUipJmCl2PbjydTbSbEkj/OJpA6Dy37gSF0Cz
TNcPZdvLK7mkUtvGWO1Sv03OU4vTG83IepsPsX359pVeeTu42OiuwFehexUcjLtmMsVoGaAxBEbf
CFzCOvHi7p01/bUHR3Oe0p/psby7B7dDZbcxlUdIQunDtUdMdAyJiXUEGPA7HaNXb4f9iXCpeMFY
PridAYRvE075jprMBHvKTjatU3jvDLaXTSKWWnO5Ewx+eAL53M2DcSDNuXJsne4qj1JBnU8XtQd0
YSiEvKb8Mz1a9Vh/ffs1vXpJWkTsImzXxIn1ckDEZuQKHDC7bG6QSEaE/pmDVexkO5W7adIgDKEV
V+/cp3BeNv6WO2VDSj+VTSnLliUOPivP63TktPmxogHnb3vMz8RVwhvE7B5WwybMerwxetIC8kut
KSK36UNgxLhXJrsC4cZ21gQ2Uw6XEw575FuovOE6yvbOXBpGNA6jlhRXfj/htcRXkQYBwGgbZyqA
w0Gmd7tuauyUH1QsHLoYXttdpX1FDpWVl5m6lknp5yvd0FJHK9bqahWEAlAnYfB9fE9aVmlei8SB
iUC9TjprCi3hpWit9EfiktN0Gk48bkoJRkUjzajro14oswBKNewA2okOL0roTCAqKeJDy9POMSU5
Ha09qxhOQRl5zcryYatuVRH2WyvIxuRkUUCCQ0pDaI0TWsLC6sVJOWbhj8ZxlXMM/QA0I5FkepPm
GZg12aTRd6NMy01I6T6iWo2w8SiKrD7bJLFJl6PS1IqEF/Y5VrGxA14Nm7PZYRum1lU3qBdBS6CY
RS+ILXod4aMYdpzNp2EDptQl1sLxpnSN6Cohs8l3h3gLDMq5603yJDYZ0tcfsZrIW2RSy9ehrcOb
BncAwIokJHRtiiAbGuVoPTowNqkFKNl/MXGWzFvLESOVKTAX1AnK6dGYOLGuQGijTu7iIjRWZpo3
Z3qyzIzHCDkVKTGn1l00dRX524HGAFAabgysMS8nuh6yQ7Kf6QcK/jMxVE5EkaCZ2/42nbwKqhst
/pWFzhND+MSGNNkgsLViSn6J65/3Xpqku0kVGRzmqrIvqK4YQCwtqzpu/TG3EN56KGzr5lYaSAF3
gJKm47rRtXnUuIMk6LdX3XEcjuQINHxx19T1o3Zt69I+pXuVEdrsz1/xlC1kjTH6zAFgzLYTfNwf
foTdgc0J8wVVJKWIGMtTAJhmMjXbdDY84vdY3ZN1R4VGrWuvxS4kyBQyGZxaPUxh5AETjK082dip
TO7ZrLmPBHTS/CQFbsJCsGCbzqjs8LkXLi3UlTWM+Y8I0IQHbSUX3iaF2ns/06y1TvraDZOPcBZ5
5jOdYaQBWmfJxsnb9Ab7iw1YBkY9KA5te9W6Y3oBhIUJxFyDiSMFpXHN+YKyG9JE8hA4LKFWHwHI
WiSWBQ58BvZGxPp2fWx8sr0iskib80h4rMYmFyt8/RBHfVqFX2l4JXxUZjcdx8xvOKA8CzE93TfT
gucO2h1Ximw/49gCTCvHCsfKNOX+p7wpUPERmTI7R4Ezd/FW9lnwCTLViPWiSRCQUIJDLO2aUaZp
C+fFx9rjT63AOynsBl7njNsmjotv2TglNyQ8uHRtBj76fe15BYnWsnB+UIpdAkNVSaTijE4K0koI
ZZJuksW9A/mhFt7bGdNK4pbhNyTjkVzDGiA4wtQVxpdaKgHTU+RUsTzi0vSG6J3xW+rbWK1IeqT1
3k5iStb4yrD9kQ+JVHXsscYEm7qgt2yvcVlB6EXe6oHoimIBI9+yrPhCClJlntaS/yQz/MNaQsj+
vg5zDsu2uy9fhjM8/ZlfMj+JuG+JE1uIHOxXlmPTL9mf+QdSroDtuWWxW3rS9v0qwbiSSDN8tJ7F
XLcQAliaf9VgXPsPdiDQVjjvLf/it0owYjlD/XkwRjwYuA5rMRt2DnZIfw720Q5xlGgq3HpD9Cht
r7pE/k/7xxH3hk9PYVMV/fQ5p610C9jya24qjufzspLMyZwD1gcUiLOFLsgZ0oWCQBFmjXqFi8kH
GNZHutx2SdMHV2WUTupsZFcIhUTJ8dOzR3718wc/t9jb3rJpeH4jqBeRwCF/sz32acI/uBFfYT2e
jbbfyGGOg90cNXF37M+xM5+ScmAD6uBY95iINjiDwtp8T4AnSha1AQtPUsMVWrVeQjuydtkMbXqa
tR910WJ2CZ3CJjW8y+EUWXa60WOkr9FZIMG3nEAmJ6M7+dkRTgbkaIbv59HO8OTY7JTQiC0G0zRw
5g4R4TMT0Lq7sBvMU/jjRNL6akDfTzLOIK4oUxef4OCMzPMAu9p1PDeIhaNK599q4AH9dog8MJ4x
HbFwPZh03+mf6R61wCiwAMyRTN0tuuUCHPXUZ0RmGzZm1V5SE1s7mTGxCW+j+iq2NbaRoM7Ahymv
94mai8hbWGW85PMRVswHyRwKflsVZofnWcgBl49S7IgKaamdDCJjOOoAcZ4j1pj8U/wFYX1sKTHD
2PLy+tFPvOa0mQP3DC9xAfksLduTnLP4l9RLsYCQKW/zkIwGfxroMoINKDXOO+zG0Rd3HvRVH2u7
O8pHAeiy8P1+78/YFFdICwHvCWPGDGwhLCWZF5vGvDKmqGNGDa30EvaU7a96NDGP+M5AvhfxYP8g
wTZADFTlw62Vdz3adTsW3yNBLMA6JhsYR4WR7q1Yp+KSgoM4b1i0YbnlFV/AwC8ugDqZLK6pWaxc
+o23pIXQgvEkfl1Y28VkH42EYF5ixmHpgx7txbjmemEv64l77itOgGssDqjOoCUW0ZHVOu6nkiS1
b8nAdnHN9E5ECcbZuVoLx+wREMye+OoVJUDShL5MhAOnHS/nMh5AkuEAbeBQ975zbhhkvxyPedq3
NNHS+cdQjwxjgk/I6ibsq1JHDEEWRiIfgBI6PXFYQw06amubZvBlklry75zFd1T2GYpxdmBDROqt
69wI3dPNMiVqiGwSgmb/MNBBCnO68bMZT9UR9aDGWJMHlJ8w8CbEDm3mHhP0wsYsT4yKqIc5HD77
jtMO27bwu6ugIRt+bfRafw5TEBSWPc7DrS1UepfmlSdXCRWDr07T5+MqpvkHEI+kDoyZZSnjkwll
GjaOqq5/GE1nfesMtvnwRsppV5A55h9HkEox40/6ovCy6lZizcoUeHq+g2BZTfl6z7DSDA9FHMlT
0qDS+ThCkrAqff+L9nxf7eCjhbcTXP5bMtoYdgN2q295bdbBCb5KBVCEvrY6FWTDmhtl1mG79bzS
epiIpLKODXwwd7hYer2L4zFIwPDUBf1z7BPJmr6zt9W4Bkw8JOQfL/G0A200I0TClfWWPZ1MLcbp
VaOakdnJMrwfqqNFe8IuMN74+FmTI1zm2iK1F4/pxmxJMCQbylk8wqZAQQU3UHmrmcCzcNs6uXoQ
bqY+u2WEbcbOzfAUUF2THRemZ8DYtB2NEDKP6M6zFIlbTXiyWLEF7rqNJyICgrUHJIE2qzc9ZEt/
CZhLvk1pTkUfKttSiy+N8wGmDUoJTJ56yre906J/SiGzTpvZb/XnjDkVngJnJsIxwg6VCntzT241
1D9oRV4BPwby7in8x4Gschlmn5NpAD2NvKO3V+PYLHw+CAfXhDemZLZ0MPfW2B/K8iwwJ6RAQGk5
FGEaJgtjTMLQXVe2DdipxWwDNE9iY7yCXQZqLS5gka4QRRfVkczqdN6UXe94RzqziHMMXB3tk3Zu
9M5ApsUT8khppMOZEfodQAu4F6KNb30wKsW6zDP5KDq6n1sTa01/LpnJi0cCJuY1TjR2W/4ccopF
cIuOKm9FMJ8aeAuXgy47xE2N3/ksGmCIbgbfHO8zdD0XyajrDsPu4HxzHbFkAfmIHCYAejFYQqlQ
QgZa3NBL1mdDk08f42mB43M0KD8gvfcvvTgTH0Q4qh8YQMQDTvixPcoy20VjOBAyuA4VgcArFWTY
JWPD5vPXRDW225wZG77OEEeXmMhYI6qBoIeVZHThlsaxfu7XWt2Dkcq8bdkF+Ml8G3Dbuq1x9q8T
7emPCQYecBkKo/RaoXCZdqGxRI5VAyQAeF69/trEJhT5iVA9QAVIqsdtOLjZN8zJ7rgpe7/DlVYt
iDe/yZ3bJJz4r/MCys+p7iaovQ7fx5W0C1Q19JpltmqGCbqfIXS3AAXdHh8RQ2wD7U/pdY4MZl78
Um52LtoquBparW+R28R6g6E/vJraBndRZse5WFsgNX/V6P+zL/4HnY1nm7TNvb7/r+8Qc/W0x8fw
P/847pLy+z1gDaVeorCe/tw/G5T2HzgZgFrhesGiwG70n5tjw5J/eJRdpYlhj/+BguJfDUpL/CH9
xQ2DG4fzCrvqf+2O6XhSPvMEbZGfrcv/898vquXq4P8/31QelscoxZlsnYRD8VdSoD0oMIKAnnr4
l5eRaUjUfQp+3aqFh3gc8oe29WjQaMhby3iniG4tbZs/t7Iu5wT6YBKth/SBXiLi4d8/64sWQGia
vk4uca05VnXRuwqVqi5R2p7LpPjuQNdU4TIf2dndszf0yjbaenkceLq0oA4IHGpZ/ZHlv7z0FHqY
ipv2sid28qxI6wYLB5upIy/R6UeDYyN9M4t0qVPCxdRJPtotPScpBxDgdiuio3d+zlKAPHgSjoma
xV+8JTY/6uXPGSwVoW1Fckh0o1iwJgITRO7AxRzmCFx3ijZIEb0156jVCSDyVilO2wZMQZ6h/vQS
yLCJgk+7fvuHvTIy6IzjmrGgk+PMOOhzlEFmyHEO9nHaWfTbiMwiKq5HFzKNOEO2QzjXpNyIpqo3
b194+YsPHwgHHY+XRN0UM9DLB8JJAzxxFV2aDIKHClboA252STzGmJzmVmF97gvXQ3DfVJ+AyEfv
3Pby9v9ydc8CYGYH9tJHeHn1wkT57qpgn0Zt/ClBm/aA5CA+irSIjt++z8OKO5+A4/jYnfgIMC8F
ywt49gnAIQHlZIT7MLbNjxgdm51VdNY7F3ntdhAeBOQmerQsDxsIVEgihIX2npDsekMi6PgRE7e5
1Y3WH3//dtBYYP5AhUGP7KDQnvfC1YmdXXaW7G4bJZtLL0ib3+yHLM/Mp7COcN/D2nLYSOoywuhU
nlyWQDoQ+btxcWI6jXOdVnp6p5P02usJaLzZzBjMwYffZTUMoRUm2aXTko7Y65hiZhF1wJJ+/7HR
4/NowC1tK3nwmelgQBqfJTysbL6luhCdE1FTvjfdvjLnucwcNi4ZG5P/oQwl1T4uliK5hN0FBzYx
4O2sGq/pyyPHL+Lb0i70zSBmF/8LYGzm3tQvfDY9wvKO+97kYPzbdw0Wj++LmhBAgMO7nnNZuUXu
75Xm2Cxs1e7iKG22b19kaVkdfMrMq4g6fDpajreUuJ5/YHWRM3U31l6IHuRXFxJ9UJWf4zx7GIP2
N7UQDEwJrA2VKTUulAMHk5anURQG7rgfCJE98bpwWtLk3PfWiuVvObgjCkCME2yOEnfgwZSRYioI
zFzsg6kXp4Xi0AoMLd4wuqp145iKuIcF9V1RYsVEkAJilJC3Wwg659C9/RMOf9MnACjhZ8I22ETC
EAH+Bc7i2u0Qt779+Jcfc/hjMRPSl8ectUhfXj5+pxN1g3pkL0VrXM7I4R9k5NardgKhCQKDoKTB
dK/fvuYrawcLx5/XPJiEdGySsqOdfQq8j2KGNsQ66eNgaw+xsYrBgHMIzjUtCsvFBIP4wvjw9g94
ZdbAbrdYKBc7GtqHlzfd1SpImFX2XqjHbW+06mKM4+SdwfYX2OYy2tg/Lb1nurV0GV9eRVVWY5Xa
3LOpsO0t0BvRbdLRdD9ak0Ul3ay1pixkF/TIZrv0oQmgTdw6pKtEG+wrEpiEgevgnY96Cdr9yxvn
g/OZmeWybT34CIjtYbNCsDtjGDMH8LFrSyf5A/p7AcOgTT7hlyUnWinscSzi491YugjFkz7hfwXB
Ve8YJQkLpMOUnTufcyIa3pltn/aVh4OSqjL4WL4i+twHAwRmdTCowITblJJHF1dIR/Os709Vr5xd
BULgpoMwBlh1rM7adkg+22iUybRt1AQlm738VkatOBnrMjstC6O+/f3hg0LBxue87A7sg58n606Z
HBf2RuuWxwoq3yrN/Hddk399TVj2l6xkekaojg5mkYh0tiSL+n1RL43SBoU6QNSUqhQneQcB9Fi8
s2q/tuVGw0LHn30d4F5/2aU82+rUcz/QTVD70ez0GfArcHxZ6nwlu0JwWKX+R33TGb8OcK/pDKUT
ShTX7G/CGbzqO4P0lQ908Yny8cBjReF5sL/LqrSyY7/d55yrt3PS/UDGkb+zdVhErIcfAs0LTjfo
aVzOggf3q0thh4TA7rGHuEgxU4L9WtUek4bBJqyZvROnDLNNW9GCp1VaV6siCmEodQBhcFtNOibT
rDXfeQuvLB78KE5eSDAQxB8uh61u8ccY7X6IOTfgwvpSz913ijIPRGqt0RgdK89+b8F67Wkz3eHR
9XHMgwd++eKz2pfKreq9PdDnRh3YrMLUWUJ/KCFXjsVzqHHsTOJ8zOfPxjJv2t0HKptbOPlfo2UP
8tvfF4wLxiCDH8LAcqh+PhBnG+9doMt9MEftCQO93MA99N6567/eNJZ9NGJs69kROIu2+PlFjDJq
h7Zq9sUo4o+JmahbK67kb98JWl9gHQibOUQgRHt5EUyu5HO7MJ86p/1mDzI7nfF8v3Mnyy99OVsu
gmIHOK5AzsJU8fIipRFUhiuHvTYHcVNrkgrDeS6J6YLnXrzzYb6yenBKQXJNxcNBmeIdjJVJmung
xO3eA4g0rQCWRR9I004+2Woc5+0w+ri1sMt/BOXfnRijk5zBhqu/uB1H3wa4nQP5qw/gX+kR2+iA
ZTvbKluRh/z2GPpL7YLn7QJKIDMeRS+/+HAKcV26zaHYt9QdUdcmxuwC2XLSSzR8xEvSCUkKbC5B
Ya/koAz+qadpFymYXL85CJZfwsnBgzZMGScwD0ZaRmKuD/uTtDpvXrMvzTYzEIV3XszhcF7OqFBT
XLq0TGnc98tBMPmQkHTU7SHk0fBw6UA5U5m+I8T+yxLxdJXlFMx2hnbLgqB5/tFQg7KCPmj2EtNl
frxox06TIbCPEkVQozlJ77gd4g8t+dRXpTsY33XQBKdCS/PLO293+XCej/mDHxIcvF3idCMpKr1P
HKUuWEbKK+Qs3ZVpDheN4cgt6abxxwqsQkUO3WmuynI7+SNhFTIinBGLdza985aXW3/rFx18GOOE
ewgq2X4eDBM0oGU9hrnKP4AUAy+YoY7R+Ju2WRYPmPLA3b39QF57/SjYsJILYeGzONiSdGWypFir
vVdYw5qwIHbUyi3euchrt7hMMTS3kUMHh7aCcHacikSPfTTVhH5L7P+s3uWKGNojv6jiOzJd6uOx
JktGxYn5zsX/slwvr9ymtY6NZCks+AevPEdCNge62SvlmxgSByHOC1J/b/zYK07o9LrnRmu05Qol
PHHNjb/YjmgKAErsy9ajsTnMCwazIrf27Wf/6i8Dxs/3zUHZY7vy8quw01K7Vq44z0TB2dwXbOuT
3oEAFqbGHZOdtULv4J0EpWOuCb8MsGBnxdYP0+sqE915RTbW/Ts/6fBYtzws9jR2AJwGOccCa3r+
oeq+8Ctp673uJ8PYCJLmvlhkCwPD9hMSbhiseleRY9lsR6pFCURsXVobmp3DjTUlcYZJIPl/7J1J
d+PYlW7/Sq03hxf6ZvhAgK1IqlcoJlghKQJ9j3sB3F9fm5lVr5xR9ezleQ08sJ0piSR4m3O+s3fA
IKjtS8yGiRC7Il9xgmlgPOXRrvvy5z/5i28f3+/fH9ZrVkrWSI4/vy0t7CZoh9r6Als0VTFjk262
YZIYqnI+E2kJq3LSKHakI9atwfe0q5gZzA1v+Bi5+8d/y//0Zbrd3JB8QcBi6f7rmzdUoCdc2V0M
rVcgzoWOUOnWrv9nz81tSfj9JcPaIjHMGAOxePevvwc3IeouNGXSgwobglcbPsq2W4w47Rft0PQt
wCvpCtXTV6YpGKGGdS4ugmZ8X1b5LxdVeWbgL3E1pK/PiOrvf44/Damp/OCMoiq4S5kJfpBGln2H
6j4//ctvMPOHFhNXLCf857evspcldokd7tyu3nKwazhzyKW1f3Hk4I+XQ7HepTlJa+YPKM3fXWc8
TuhMt/tnYADQSpNFRA3F5Iey7AD8BRwK9v/4Rf331RGJSkAbiMOYycH1tmX93e9rFG4hDhvnMTfH
b/rQTWD9m5le9OwLNK0QKAb7RHGyn1mF5vWrkQlpyX/8N7De/P5McTKjD3Ubs6AGS+/kr38Ft6ls
EcS1LfJG2QZ5DxZHq9Cmb0B3gm8OkZsX2ED0J7KSI9inTQyDiaC+n8b7hYIWjUsQis4ZNgogwDrw
4MSoJAsEIJZUlTvY/0p707XRU0d45fpRE9aIdFRMvKkCZxiSSVWnyJXdabkYCttqXzj9J20CeyLH
yEzmBiUlxBFPNXYNWRcUd+zUnvYhGlE+yHwoaaKzQ35OCPAuLVTMTxL1qR3DpRzJQOQVUPHVWa0D
cf5lPE+uXOZtL5z6c52sSttMlEiLqEUt9jjaIMU3AfFgLNPCTMRW95g63ijTLL+8xsSbPktDe+yV
JLYgzRGUts5R5lAW7fzeNQAxUfxqRGHasqz6yJOW9d2wUrMLJWx8ht2V8q8sqIgc+OUm4VBGxsRx
KchdhMFiif3U0MWCxVFkXkDsim57Gy4Gwapd0DFBG88+MzCkfIfczz+nUm8WshnsHlE22OwjXDxX
8M+lT8a7DQgx7chTloiUpcxKEIq575HhbNiHcYtrlvD3oGBMB8mimyGVCZZ82SYCweA9PGp/ZyUj
/zjp1knsoakav5oi1+dosmYkdxKCpaIFn5LB0m+LMVwCJg5CCALqUoNlxv43uVheiWubfjS4FbBd
u6xaQs8GC9/LVMwVJS7bLp9N6YBBDeSYuyHmCU7g5Ah0SEHKdfrYmlL43jgmSMISEBketNpiuzTd
ynxw58o0Lva4eCx+iXTrDVZOoyLPJwQGPD7cd3D3OAQmE0Meo+N1k2wKc6ItqVUC5q0X5MZPLJsp
1yBt+d4KOAVH1KrUK1I7GT5btxzVBTB1U8OfgcmyKSFIP01VykThavsFaGCLqfINY/XOPeH/8jFV
PU+QvlY9APa+Y8ojCRYvgIEQtDAFZcdTjZ541DcWeGAQRY4F3Jijp0HcfSB+haqPAutGLiuydzFj
hYvTIKmHOEMLa92ZlShwArRF+sOesknfplbjPbVIRZ6t1XSBpuRFhkTT0XEiLgUzTKDgfXZDvQTb
xN1V3stklg9GS78uFGz3dUyMxfxySbyjjJCBGdcqlycGP7qdVUElQjcxIi9GKn9gmK7MNyRWXHIZ
XfHieisc8UQQLyGhYtwB1dZOvctURuiNBi7c2u+EiwOgmZ4nEeTXZUrAeoEZYGnrKR69TrrfWBtz
yYIqFmq2WUNSCOVRZ0sAPH8sef8ba/g/t67m/z/tu2lr8JXj3w9c3/6FP+MMtv03WPyMI3mUtzhS
3WrTf0Z9betvtzIBcE/2XXouN+XXf0R9NcP4G8Mwt64qZhzd5vD4/9IMGkkHqAx/7HCMBtk3AOBv
AYZ/FGj4bfIGkClRC8Z6EUOb/H3AEP+6TQ39aEJKdK2wS8XghrpGQGcyfPUoVK4/sj4422QW1J1t
o5efOso6LlFd/WQ2ozPFxaCrQ9s071XVgPq204FMa2AL4rJ6g+wiUy69lRnk+T0ABoxeASmvM1K+
mwPHZ2cKnTEVzzM1glestjnMe2uqvndDU9+1zdByVIAJAZd5UEgL7eVMdjlQUdEl3bkqdfVtzTz7
SVSl7YEKbqO8zl76VG/ftNlqBwhSHfklvYc1pAMa4BI6+8is5wT8bdt80tditf67z/7+z0Pj3ydE
fotP395QphwZKyceYnCGM387s2YBc6VVveJtdyrjmZTwcHRsH/I0FDP/IeihKkPDQAer3KB8dpI+
fZ1vIHiaUWP/qCoJPImyXguo3w5EhLYWMVmd1NzvbJU/DWaNkLFtbHksssqx9iW5h3/yGv56dPnj
JdjMHTImSsKP8+Fvd5YK3CFzm5jULcCv8Rw4ya4x1yV2tdyPMcbq/6xE9NdL0n//hb+dv61EzzLi
ZaCWYdhphX6tIcIRCg2RxT6sYEYGj1aYvfhHXVhb8E13laouDKIch2R9MxmJGoHrLExT/eMP86/3
jz//LhqUFAyp5NwaDX/9cpjDiCne6B0C1YiaAWK1R61ckn+CZfwffwu1gj+wB2BefntimJwhL+l1
PDGaM90NgzHEOJb/2eTqH5ff/7rk/PFiuLNTy+aGQ4Tmd8ilZZUKSH/gorb08SHlra0x1GUk6cms
5uQ1E5lhhrnZr2+6O+ivg+NiG4CqjiPJUv2vTAe2mPMbrA1+rYAA+6QyoJV1iWOlgkFtM2GDM3fB
RyMy8GZgt1q519l55sQ6iyAV9yR76yIuGC94Ynqt+dYDSjyusMXRACZVnOZmO4TQheYxVJwBYTAZ
1WHRpVmFRrGg0GwsMu7/u239Caq+1Rr+wbZFMm/4Uf3b//015J8/mn/7TxncX/YxfsJ/jKx4f6OH
zkJ1oxfcknc8xH/uY4b9Nxt74K0WZVgUPm8gjf9EDRt/I0dOEcyGcOrBj+bJ/o+RFZPN75biYb2+
JWAIt/0ru5gJgJev4n893dSWyWmQW7gVCoAYozT861cViCQQRCZIc/AzQOin2RlR5UwdtCdNuxk9
Bv27O3LoIrQtMMHoY0Skf7p2MCHfDE8uVyYhaAbDhmy25IKD19LOP6z+NiOmGNaLXAnuk2SKEYEt
pG6dD7rz07OKlci4gf719hOXPl8iTVQfa2ka0TpOwCoH0gZv2DCwTK30bw666JZXOvvTXe9Y5aM9
D86da6ww7XxKDpFWIPVhzqO4tp1yX5IsW5ngKrzNJMYvm+EaRjQcE5GTU3j7DurkeXYza5MzCxzp
69LEQVI156oZozGppmuW1+U1d8RXUUwevYIa/lllmYei0/W9VY1ftNJwdTX1dAVM5AFx8tg8F9ww
YJuaHV9keajXHFXM1I2/IAt9yPrGQOLf1GZ+ok6K+BnZw1fPSnyC4VcBgORPnmd++bLgVuq13Nvn
eent0QJ8eClvoPIIPg2+Utbmj5eRNZ677xBGvf3xV/rM8F51E28Tzb6vOeffKhnRTEn5RvkoGNZc
HHff6IERUWp3ftGob98CGjtkrM15IlJV63vsEuXVCZLsYHIRjyaPn7B4zi8+VQwexsCL0DXthgfs
DWNXscm8WDpvc1Fn+tad5LyFpuVdaP16+8nk712TIYlFv5bX2Ya+F7Y8cRflmrwShnv2jtfpJ0E/
mvFTt7rdCDNALBJFeswAFZu30aNhtgAnfdWCnzkjLqPV4WgF6/7tw+vXSQ+H1iu5FoxfBYOKe7Uw
sBN2N31W4VUfPdiKC0rvr5rpZ8Qj5sbsnfZwe1uR3yGgt3nJ+KQNRkzqDwVaeCM1fqnXpe4v31+H
X46dQmNs+UAqDk57FMFf1pK4F6LQ62Ul3v7dbE3eReZrysmZ7ykFMumDMizkH31F0nVvVEkrN7Jv
zYPn54wxCRLnT0M/eXEBYOyq5X1JyzrJd56cb0A9nKKv8CaBc4DZujIM4McdtCvy8+TqUjeggw26
rN1CI9Iija/tpb8NGendkpw4uFq44IKawQMxvOflMm9cm9FnYq7ZBsyAjDJvWsqQKkj6perB2Tde
sySQdtpk7yEz+rL0m+FoWtuO5L+Y2rjGoBJZraJekXbYK1p/+lnMtJpohqVFCAWQ+VdQV+Ft8OM6
88D7LT0DLvAGw7DKAs9hl+5Dr8/WW8fI02Nhe+ikUzPrw8pasx/o19eTUu5w8un+QC5c58c19YoL
T714GzLNiBvQPAyhiF4ieaW2wtR7d/TUrG8ZOJhDd2zZTlPD7WN0kiaoxD55DFpS/NQ2gnvBeR0v
TIkDXu/Nc7kG6pJ2CxqWhOkiu5QTTFBdx7siGRAYBtmifwjkPqMnQ0O5Sf1dbqki9ubCvUyusK56
k8xPegsSr/eFvlGOlx4r8mBc6v3FPTMiYH3U/NrtulTOQdTtp/Dc8ZFRFMRFq1ycY4UTk3Gk4OLm
lhY16U0w1dPIbfhs45m5MkaLEiu2kq7nL2yGrSX5StB4d7Be4PPVzCzZiIZhd6nZry2mj/tMGMal
YLrlpWQ652g2mv0xgjtPw9Kk7aC5zJSHqIRKkl2mCwUt9a2D0Rkvo+7mb0HlOW+ic7H24R9U05w9
E/1tOcLCeAosjic4udd9rphGDucmm452Myavjqllm5zB+X0CbfpeuJnYM6NEACepHaQ9DOduwDKX
J/wj2tkdvORRL1WA476TVMN1YYc0gI2ecQ5NbTvuUJSt/bz66rrkJ9iAlvGKZW9lBmBrl9O8GPNg
L7QOGBBwZ48Zaa1ItvoCX9DMBvdtLBrzYADFwt2xlPthYUiL2X26vu5IPg+iIeLRurhma95s/d7v
X6gZqdBdDOeYgV2+T1PUvUDcqRI59vK+WF5+yhTDMIyfB/FYpoxMLL2OzsGs4sykbiAGYNd6aw7c
qLz0hxImr2mALcnRcIp0pX0rFUmTcBlaja/K0tJK91V9RpYKcGcwzYNoFii0+YRQEcFwGc6GxNxX
L0HsCOyTdsfXO5nkp7TFeSj8BQ08r9fXnFOFNi8KxkoedHcN9l1S0UDyW6c9VXWNWFGswxlLHx8H
pimmPTppGSdGqobTaiJTZlk3eaAMp3/M9C7bcyiZN7W+AFZAcX4YdOm+DVKvY232509mBH3OAN3z
KJv8MDDy/jJ2gXrVrcA/reR+b18J6+JlKaWczl7N4wSB0And1J1yWtWa85DnI6ROpTmHBT0oU9Wt
2hOQlbFpJlVEKq1Bv4kEzlRGdUkaSnh+NvZMWkk31gKftVVv+UIQwDkM0juOqreOrkyCK06OKV6w
a4bdbadivysOZoaiRkvTx0qI9ZI6c3DKJ1V+UcVCyJc4K+zE5jmBNL6RhjlvOsusf6bG2pzdGrHZ
eAvOECdpt4NQ7X1djU9ATPIgbN3E29awQn9aQ1oHoY/adoRMPo57KmPmyW+I/em1WyTE4Drv6PIL
uWzL/srEqP6FL807jbafvZru8q7hpz/pgMEpE9iiYXoqrx/gOLR3a8qi5rb9DTauZh7HvH0EfmKn
m8GA42Ei+7pObQ+2DL+m2WVncFr9Q+7dorcJGpubX2rv8PO3joZoT2OeJ5eNfIIbf0MDa/Muyepr
lzmvJc2Me01PZDRMsoIDQRU8o3EF6JpLilWf+a6uzPnyEI++fZw9rh81I3lXb+jvR+ZON3ltPmMS
i9xafXCCxXq45Nm2DZzv9BB5TCffirtB1/jS3mZ+K9TA4ACerNyjxjegAiIapx/rFRwlxzRtowfT
+ApQwjux0jSxMVvGthU2aqSulB9KLu33spiJNCV+PlyVYywHDSLUdWw0mNT2EjwymxzsxpZZyyDI
1C9IHMdhJvNlOGNy7c1cuzgEF2O7Z+JCptYa1T37nDv71q7oEfA6eT/szVYbSFlWVswI7LotgJJs
u1nYn1ZO3rHKPAAS9BYdZiLHF5fN7VwXS98hw8K7bZsCADhYJXPmW0NQy6/dHnxCQxp/qd3P1Viq
bcPBd+NACInHAAH7mohxB4ai31IeX7ZWu0xbX/reBpp4HclyOWaM1yEf4Ct9tJzpnKnZ2khRufHI
vfzImHC9a9v6TCmEqa7BnXZUspuLRp4l8vPRfbGA7RaDOcekKft48mzt4NYT8lxn4TILvDT2K3gs
BdnmTS2dhNk1yHiIPrcWWkJ4FfayMVKSIFrPEodtUO3bhjFDZUM0lQA0Ngxy8EXLZH6SvZWB0Z7F
3jcmf9etRc5ca69/rVnp7gBrg8cerRUqs5PABxbq5FDxvgcu9qMp+/4zdeuaGvHwfQysPLTttXhQ
nFd2VrDYd+1qcxqW/qVzsivzcYg1FxIKxdjoT6tuXNG8ZmFjpv0GWaW/Y2OYBpTLpoxloI2fIFjt
d5Kq02eSrcGh6SRPV6sr49AwAG5s9QSjAbQazTqDBdbgEeMWMiNLivkU+O1w8OzKuucb2x0oODln
vxuQKPQEUr/p3ljeOSjoLgmNsgQ4qrM8I5Dof+Qdho6OIvc+YFj4XozU6o1WFue6mtXJ92sFO7zL
XXDUI8PEQhr9o2MPzUMNdPvdsDImqHXHTXazNco2ZldhbNRmBPJepr32KPiKYqpureTDactkz5lw
fHUS/aa5HNV60PLRfkH+5lzzwJ22BLj7HQ3egulFPAsLo0C+fw9KUN97ml7hPmym/oF4c+OFlpss
RUiXSRwUdIIPy629LzYKdXByKc1oosh+70pT7aaWJy8zfLGr+tl7nZdijrET0FvQZWuc06CqDw2j
mPe51aAQNuWoown0reJMW+hsaMMtbz6qY1aDB+G641nUX8yb+jioHjVjioyJg5UrbJ/WRP2jLDoy
x+MoT/7S5LGXTdS13GAOU5nj3Eudb8uYrxsECy81BqhN48mvgf8pTmudM2ML/06wT9+JpLTjReN2
UqtujOma/JiYbI37QYo9szryDuBNdQeO4UcpaqaLDaFtF4hHYapxWE94aL/kBEMwreWjp7qdXzIj
y9/6uuL53phzeUyFO8dSwBomVKVtg1rQUJPOGRBbfkbeMn+U7lBeqmy1fxlBZzwAPMjvArPII9F4
HMrWPI0XS6/3HH8evGb9Thp7CK1cpueF7yvT7GIGopK4R89w0mPTT1pcYiuJGBy9W2pg2zqX0mhI
7XbXaZm60GAu96snjdfE0QbIA4zRFxrjIY453cly/WLthLzSZP6+9uxtO2SIm4N6W2nBazLUz7Bb
nmpGE7aTO5YbchbPDewgHMo3C/z8suB2RIxd2O/dnKlTWxfePeSl5kVjLhBskvWqhHxPatXcC8dD
fOgayYbamjqDnWI3F1955+CMr42PpcbHvqAAiYQPEkYfXLGZ66LaFlgLX3Stre8KXtuh5by77VXx
RInhAC+tDO1yLr9VebGRFMSuVBCsaMmHjzXXP5rbWSrXrOdhYZcMiMyWnGyPcHz6zeKU37WyKTaT
4Txh9fqFVDpaVHtt9eW9nVvJYPV8Xzs0pHA4r3dJ4mpHd/KxrrtWVFnImOk+8/KbZA2Fob0ZEgsJ
J8C7WfgMy8rSY7npizgYS/NsFZ2Me8hIR4LTtCn1zqFw6lOwsDvSammB0FszwkKnHV9QW4118FNx
58L8VCYSsWwSd5Yj28+l9VYI6kKXYeEYKgrY5KIpWJZnLfX8k69k8J0owBhJ30ljptaPPQFl/gnr
U2fnOs6VH5qOjoCjPZdO7VwxpshdwVl4Qxno1zp54jCvVh9OWgE1rFXmNkkCnmMB+9gNvmNBeVL0
f0MGNs55HpxkLn/Njvi0UnfL0PyRqq4MkROc88kJaFkkp7xl36SSc8mCZEcHNdKs4lT0mBttnal2
2oXtlonZV9TBJy0oXsa8g2fdrdpjlxQ+Xt72l4sNRgzml6OpQxr4WVQa3OQmp7wQKJijTHTDZh1p
10+Ggeo2YDSeIOdk9nvZOKeuZJvzqbcyJz4eUYyHY1VyfJ8190mySZY8ECFHy/fSB3o0ACLfpQhJ
0FdHNarIUHItTN0ZG0WRcrUWLfwl70qyFYmLn9EUKGoRVVNV452fF/Jd+cSVXv3iAQe8UazIRFoG
YuvltUud+gFksNhpQXNk3q6jAFC96Ea6qyutiOvcjti2X7UpuGOWfzmauvhJfY5OR7e+Y/wm0JCN
1jMemLfa0tRDV+jv4N5YrubxG6Ggh9YxftZ2/dYHwce8pr8KGzZXzc3FYkLcCn6llXHwO87dZmWC
iqrpMS929qjE9CNr+/k0K3JFWQdaxK3GQ8rM+zcku1NIX6S8TrplcVbUkzuC9kXsaPgUqxQ9d4J7
PSor1wy1oQ/27HgdhJYa/0xFRRzaiN5Tvq8cbUdD+riM1m5o7WPdpNzqNHffp+qrUcuy4c8ZmaNX
pyLp33kzn6Ym29NtvDR+tsRZJbfCqthWxSFPBxcnuUZFoByqfaWyfls1rXttxE27ychFMRtPTE6m
1JnkFncAaUBd77ZtHkC07x5RjL6n8M2peXJtqrx70Oi7NqiPvnQPGFRDl1tFGKDqDgN3OC5Z/noz
YmgrffxapD/cwmITQdLu1/OOYlPy4t2YMUBNaQ/COpfS6/ac4x9AsZz5Puz4KY+uKq6Yr8dYKedi
J8VhWoZ5s/rVW5GOjxI9cZ60JwccziboRdQW6qVT6YoEGHZ9WlLNGO3soWbfCvNyfaWNfdSr5Ep7
ESetpe+qMpOboAwOWVomGz8XsHW79NlqAuzJrnhHOgdMgRuHbGqYfK2R7TuWMrxTWAG60ePpzZhy
2rWdTndHVd6PYTC5g5foAiZPwwGhlWb3OHbyhSKhsRtRqR6ztNI3E1N6O8IbSxH7QPzMa20Mw21g
Tp+2MhceJYXei0zqxKzIGDeWSDUGb+EkG8B3a2lXb7e4xcH3CbY94vponrwhyz6TsTbeqYzZe+RZ
5n1garW4spk44ugLjw14THsTsXBOMo/ANTxN6u5MNwOGS0qeGJZvwzSF3JqGMMDBd8X4XgxZEgVL
wX+HS6HTQpvm3dC45K2dqduC3efyzbxuKOrcn0/eiH/9sDp+UsF5LlovdEZpLrsmM2CQTtiQm5tJ
iRCBxthEFde2bTMlQYTHvNBPHE9lzQMTF7PIp5DyhZVdO72jsNo5Jd5roO/kk6aaPnHF+XA71mbM
VCN6FxS8ZRINK5BwDn1ttu7LZfAeKAkq/bwaU03NdUButEnHoVoifNvPHaQqKneBOVxkRjInLNMm
XXbg6ygxpVNF05Dqezn8sAUnllNQAb+NAhpXIh5KvXd3E/CYy42lvO5WOTdg43TatajungwCvhhT
HS9x9qIUa3/wZ5wGNy8so2K8gCfLnkmZ0guzozH3u+wnVzhX7BrdmjH9Zm5tjCE13aEInbzMhpfO
H1L31GnlR0KSxPjeKAgwd9k4u/4Rkw90xPA2aJ9EECtH/W7pXfluekuf3a2tM3zx9A5BTPnC67PY
S6qMM/uiZ/ODHWDcoDBTwXl2OptKbDnMySGgRxKpFSTQfV+7WH+GzDYiQAnufsmVxGqHhnrdL9la
8HC2rf5pNiV1NLU4IJ1EleEpKhLLks8LZLmLro9rsEtzPqk94SNv2K1OZ01fwq37TnuoudieTIfh
JFiOuv9Kp8+NWqruwIEssj27Sskv0JMpOQAKDNDo+P9vZKY2nqpV4VnwKSpaHz2G+oGNKwjEDonc
yDyQkQPpZhSCt51+YaQW34gxbJDgt6qP2+SSpaLeWuavhLspymXwjhxGA6N5p08wOI+53qXLeaga
r2O9sX+ttRTBhnJ71t+V05SDF60yfmlirPNwCZau+ImruV62TjF21bVyBg0YCybeUwHoxI4VW2H2
aFaeee0SnZxRqOmGEdFpaelDN5UzbvtWVWz4mvRstVX0RF9xRqvkacBjJyIwao9FTnQRIhSq7zaq
Z42ijbkOX+QnO0rKIw0BziC1Gi64okuYnOMIyrSGH3C7ulevimU7KoKRCGCdqtl7a1y7qLcljZU5
WltZnqrWRPuz1h1PgRlMiL1hVQXf4KqYw5k604swb8/HDDfxR52OjbrYEs7/bml91hpSyGWI1EQ3
XvOl1QyWrEbvDyS60zWaq2LYOHwsLwreACuOUE7sIbb+pjuj80M6crpos9SsfZ2T0KOeXPZInZK0
8ohjtxkHqb558NOUlJbjGUhqMLwLc+/xRJ1S+oyRwQab8j2gbhvdLiXboJr2Y6+dlM5I6lzpathm
goWdGioA0Ayp1o7QhX/P7TwHObSONVTQeaJgjrWMr5eN2eltHpOl3NlzqdebYMyKgszfgFN+x9mt
oaLbTv2d2UM55drtVj0u28UcB0qPiG2jTBYYBn3aLnPYYrtAwQclCLOc6CcMKkyo3XHY84lWZq77
E4LqSP1hhjvKOQAv50b3guqjgp5DfNA0+6+MMI51Ncs2xXRoZt0vB3zFVesxmocev+wxWF02eQh2
ilIeipxHWGeLDpWTLOSJ8m/nclQFCdLZNplMMWuBPOJooqA3YRDaNPpEwaBIEIDbQZs92BJqZ2bz
uIPi80jt1amlVUgCs0JDej5AB5We8uhPpnM1H+o+YFwzbEol+FkdAM/tuFCr+QVcotg0AwuF58x5
xPePwB3z21pi1AeLqO8W4ZV75Ug37jSy7HdGK4otRj+4UU22U1k3PbPuW7xpU/FzdHrML8uYCLaz
NU5E52YRrupXo6/OBA0Pg1Vy783d9WAbyxBpmCg2rXLlpu2X5oF3M6cUuX7T2tWPvGR98FoJ5rSi
BpB0JuBRYX1SUCVp2U5vbLXNHVryfbZm9rZwte+iZRZJTcYDTMz+axAsFoi7gHra9Q6aCZ2Xoo0Y
z53BFI5WJGc3uetc6wkZer3JcUHZKXrJ0oEPCoyMg1VrhqW3Envi2Ja10dKSVkz1Jcr6abNyFxhK
UoEk53Gw91vVCWhrXgOWxNADIv4cHvj8rGflQAAjCvOsUrun2UZJ4Dblm2ssYxTYYm+RU6ynjf9G
ZKVpNr0B7JOBZhw8UO+6doVIMJSr4kFlRcQDY52HVjWXPB/yN9xyvB9mN1Z3Xd/0zw7DaWdoci91
b+dbb+1eA66YM2ld5oZumEDe37ArSGlc/MTzQVWZjttxxAWudyu4d2E5Bngmy9aJ7dZY7ju8hEfV
UkudqATspsmJszQh6WVUJ0/MD8zCRV3h3Nuq23PlPeBHa+PeLuzNqGv3nO7RZLUtQ+/18JAkmN38
0gOyx12i23B1h5eb+RdWWWZIAo1WntdSIC4OjFTmGy0zrkLnQho0brctbaJRjTK5L9jlhypGb9ss
S/OkS6LNXbeYG0h75o56JTgqTZ3Eope7piAFAOdFydCdXLx5AGeocCgmMnPGTiLmmUw+w7S47wPu
bNkw7VK9Kx7qyj2lvcHxxFwPKTlZjevNoc2LN8R70Tz16Z57DEfyhFPLMYDZKlg521eKvSDE8pZb
wNQNXLHyN63LylNjld/Jt2ePaOreF8Jwm2l0tDgAahPCiR537kCgPJDbrlfmYSUSEZotu5OePA7g
emOdvNkeW6HaMQUofgZe8mWUGUfqpl6jvqayWVnda0kF/DCPjn8hVsEtAnHYHcRr7VYxBX07podK
s5btbU4hMuGHhIFhqi9WpjxWbr48BqP7ywRETOcmeDZH935tvAN5VBFOfv8wjNaM1E9Sra0zELVm
k70Igx6aY88vjmP03PSJQSPa0pC2ef7VzqmWT/b6w19UeYf7rNhYhf3TMmvOp1bbXH1DUXX3s3bL
R+rGyUhXTMIQDZVf/PCYy77VkinYmYL2IpOxvJ8B4kvffqLm9VVpAweKZfG5IRVT5K3qnJmNf+hW
70WzvYXN/kY41l1O7cDR35kK8na2RQlmdfbUi7VNu9jfCzlmu3zQnmT5qwQNOTTBpy/os7mmQrzI
Cs2AcjM8F4KKGLrGfWBosTGkW6HfJnW141q792bAJz6afnVYW8u8IKB4qE35URSkjYtriRkt7gM7
4gZx0vXiYluTjNZCuzfTTtvX08plw6o/vAGlWZfSJC+Wtylv5MXpnXoHA7qkle19mCCCGYjcW7pA
6dq+yNbay0Js62oyPhN9+pbm2fRS6W5EbYuDahmQ8ZdLXLMADZP7PvR6GYNa2pInE4D6oAy33XGt
LGfDSpzt8fhc086trnWR5rQ0sJSBydZoiSzXNKM/yCgGxLxgjkfPoO6CKBvojW0ztW4DXrCXu2XQ
l5Ap46070+sbIQwCVSY37+TBfS2W+d/ZO48tu5Esy/5LzRELwqAGPQHwpGtF0jnBotOd0MIgDDB8
fe/HyOxKsrIjV8wrpgzyKQB2xTn73NlecUeozUuQBae8FEVi9M0J+Kcdz0Id01W9hSXBtGEDt6KD
2enW4KVtf3jppvxMiirw+P4bMR8sDo0xmsb2++haB5WRxFuTgsXUqs3vYPLF5GJ9ynx5cLIeLcT0
EJrd1Wi1d36xHHHjJEVZH51iui273rsazbESEYsyyh/VorW36iRrCwxZyA06NNcKyU/iD0jqqK1f
8mA6EO6XPgz10uxQwO+3UUCvqz5KZd9WnbwKlbCiKmjLpDTIGTZbLv86Z4oRmGz3yvXNWnFKdjTl
O8JA3a9Oxf5TAcuIUzYzEXvUOi7p1mJJPMBl6mjvB2PF4pj5y2M4Z84JqAAdPhkPlxlBw+pT+W6b
SFtce/Nk3Y6Cw8vO7S0lGBUirY6t6WcuMrGahCT7fyYmz/ISn4wG1SJtVPAMNnUo6IHbk5Wnd3SV
xt1SEzPjsuYK8dTR0jCd6zlnNuU+1m71KaDmj3MUR8eAaFGjFZznGAQ9HqFik+RuipjFMO+RWEMj
tnJoAH6bHtaAtAimsArCkCNiWDnG/UwupTO2C/NJPPr+7MrrFjjsdV3KEYrr8lCI9IDanh85IBLQ
rGZxAPwZnOexrQ7LuF5NznCLueAT59uV2bqEXQ4UTEVtCqQ4lnesuomLYBHNA84M516C4QBbjwIm
qNLrMrN2ci6OdCgMWJU8VEBvczks0dq/2dNlYlJOVmx2QSy2wEgKdzhN/nJtTMM1Mowb0jlPsHw/
cRyxdV8Tp+le+npBpzQvHeMKim0oj2nwLgJJHvbsTfa8Y+HnfizCKW6gsJXXzFjDm4yh7hnRP3lv
isIwSYEbvnsOxVwhmx9VqJeY/VmTYMSkfPfH4IFkY0KvNP026qIQmnsf3C4M/q5xKzZ/qon/1xfw
X7b4S2PAS/atfccv+icC8fT+f/78C38KKh33pzYSIT8BV0ChLz7xPwWVdvgHWyABdYrJCSI2oAv/
0FOKP2wHJ/fFRE+Am+lfYjL+oac0rD+gs0Bvwmd6ISpdeBV/wxaAcvNXQaVLxA2ILRCMyDrNC4/i
N/bDUvNwI73+kUxh1z+O6xjWsanpqiIeC9mtrYonlkbmXca45KGfyvw6NC1565ar9ZzBwy9iXXf5
6yqC+b4jf/w5nUEqqcXOdgYypmQwAFg3SMWC67b2zLsONRO0bJ+rNarWsqqiEd3/D3voxwcna2lB
V+meCGhoj15VtI98R0Cz117R2U5TF6e9F+ypDOZrYXY3MLLGI+OM84JJDEy1vezx26Ktc9ftNsi8
B8VaLAoNpXebq+mWrIHuqUxYzuxp7Lq9nq2d6/qJWfACbRHuxJTtmnYhk6lIVAo6dC1A3AZno+bJ
lTrldud7wYeNPp2dXXPKKxV+SUs87r69rmdoBuc+nwoSNfzlDWsfjzorEH2Ddiz0m/nKyc1p4ZNb
m0ofWKciNOWvLu1o7QHqtUjVKoxLgsiIvrdJqa8nqZ8Yeef1lUK4VC/up5C0YvXOwsDHprRR3rn5
vTU5POnwdGzBOQ37Z77NfbtYzFj9Gsxvz+mcy/otzExkKM90xcj4ppMoGMcyhJLMM8KYZ1PkiJfB
uSYc18XdVi9vsj8UNVLUDQLskyle5fxqWniX/L2f2ozeX0S77aqO7sfimFyy3ST8w2waNNLEqIIl
jqQR3JeeyJNxKwmKDUIyPJqt+pQGEEYyVQ837WDy2Qg0nUvzHjKSfpi2tEchy5KidApa30WOx3Hy
86/Q2s9p8+RmH5P3YdKYFCbjQv718q5VTAH13J/7S8Pfy+KAt0I++Mxd/PJ6dqFru2iiAkIXLonX
pQEdmzxcfVF9hIh76A2WwnhUZkHMg3yd0wUyPisI6sp700qjibIFkO8e1jptdAmcxi7qRIb3ZdVs
ezGTRYV0qMcuyR+r7VKj7No8pQjsr8nSwBBr3o3SOob+drVNdDe9fmkB6ifSzL8qpsIwjeorhjXs
KuvgSnXTvtdM6HFB50rsdXaJuwnDh67Orp1w7B/XUCwEfy4vvQLV6bS7Zn5pVz8pWsAfTrEPzPC+
dhJ7cuOixEEXFOqz6wSPRi4iZn83Um5vxKt5fAXklGTzfpLe0V/F49rbT+wa454VoPDvl3aLA4cJ
iH4aqmkvso9ue3Ust9wR6B37VXY2i4yidfvWLfq4OF9tW+9btHFDYTFYr8+6kiddI4T2es5/81XT
Y4xEk/FyytKnXq0HOyO5VXiJ6afPniY3Ty1zGBVznRTDC09PF5qDwYqzdU+dFZwHYzs4K4qqZopc
X3+RZvuqh7Y72iVhG7VivdZwIzrtrF+h0d9tNPtNqvc6N1DrDNZbSgPH7H7bNa5cTwyeq3PfBM2D
H7IlqLrmSaytPM+YDh/0VL1MItzTGQFk0gPqeVYnPhpShOosXowO0IBNDHbUjEgQOvp8GMfLNn5v
KTkjVzO57iqXJV6YTXG5bTuyAPy4MmZaZS+UlMds7dAp0PgQhGKa+oXQsTdB4she2l+QHMSDM792
Tmace9ODQj8iaFnSqbb2JVrcb+nazvE6cy1Xbt7jnve4v6BHz+iecpnX8aaESdQ9Ybw5tmOGOjXm
qKZ0Tlpmn+FUE9jdZVi6o0X05YGaiIcQivNmPlheIZ5QqZbdoXIClb6aGrkldNEztmK5s5i/XW/w
yZ+LokA8zMj2tmsnpdAG2I3xYqUVV1U+Pnoh8wHJwKRIjSVxne5YFd5+Q+HsWDQ5a1wz1TuvDRM5
xykfpNd/8HgJo1SJg2TPFlavsFyvPHNwDv2szF3fGnS5i/1m551OvE5/1rmqqbpy8wOQER7qNQz6
w2iH2dGRCvv+MpUPk+eNn2fANFdYi/RFVt3UXzEzbw8D/6AVoRQtkxQs+ylYC/Z3og/Pm6xWdFLw
LRib33nBBaff2PSflnLbLzU2oRhBVRtXjVNdiyYE2FujOWim0qSqHJjpjqZ2dmnRk/pApVv3ib1l
7b5YRo8lf4ugIjeJIm+d4pCqfjgZdI7XG1KFZzGK6X1Q2KDrwV1fGqHZwhuy+JKJWt5rL73qN3qA
MFMCR9WK2rtcgvYzM4TgU1NvqJntVpRPeVbQ6BDpcNzIC78tUb2++gwMj5dQi2c9juaNtJ02xgK1
vELu6makgQ3Lr6Xzpvc+TEkM5MwtDjYmNhZuCxwuS6/w7R3Ai9fTuBVfPe8S3rnN3IENXnBtbBc1
zSbV56AS1q3X+v5DBqt7VyMVTbSdvYDuTnwY9vgmTNQgpe7mA1oy5BjS7D4J3ZnJAg35ypnQM61L
d+zG6rZX4ZtloeiZMpS1rq7UNwLYcfx3TtGf27kM3ji0WlZOdlseRmdbdkykivsUX9lNZ83uqZ6a
53FZgluEG8OusOf8YQmNcEjWOpfkp2NA+NGOlCLFLOpj65TVmzGXtPSEpNDNdO4rSpjupg5N+aNe
DSKrR+zvEbETebFT5Fg9I8myH03R5aaTNOHcXoKbWxjoE3NXK3C4CWuQ6q/OytVHELzrudQKkiVy
ZC/eNp/Y+Zk81xfpXjcQ5w8VlnLWTL1n9MnoqrG6YfqaHvoqK6KmEuvR7RhUVcSWqMi2kbmpyf9i
EFuW4T2ogycEcmGPQSANh3dGImzHOOYSB4E+GiC3VEfELO6Nnxr+Q9NJv0xc5kL7nKymhQZpG4NH
dy3r9rAUujgvVdV+x0A28ZaKsEq9Q79pp7muSev0TzSaCN/mNDhqtinHbDHErgACv/EAbJs7plzV
FnFCIooPOhLFxiVbuKKt7pPFV3BbF3Mqr83VTPee9se48BaWtLp6Wi+xEctoPpWLY1rIiE2MYlPn
Pa8Z1LRGjehyAwMlVTdGwqKxcbv0wsgOOWyng4tSYSxeR3kTzghehzxDKWF4rGfGXZGyqqiauC55
N+EcbyEkIfMzKVTr2B4vwRph6X20xlOJohihs1TnxUZQFopTTlJ4PEjPfZDUPsjgc48nChcGjK72
LIr6STQVAAD7BixB9YwKubumit2uvAntI6b3M1NTPK/dENzaQ3XlqeAaUU9zlxPYsG9tnkfVOvOj
TjNhZohVJmh5FtJrpM95pxDUzMErMAACP9BRZ2vzDXhKu8uErr/kTRlyOmesBIwbvENuPBrIL9Fr
I+bYciZIrsVSGJEG9pXO2JkLnr8VFRMLRFI3yvpytW54c4tSvjeW/VX6lDXSeQtnsV0KWQovcE8+
cyjK1x8FQpaod3y+P5OwD1CS33mUs+wsLlbhrNkDDf6RN5Z/OT4lKBDzK9tLhlBMRj223fbSna1x
YcLphwcVtMfGI/ZeB2Qpl5LElIISlgWwv1NV+QEmp4pdLMOxXKc2qaGdxbA3WQmT2BkZWEm4gsVM
4pdtnwfeWJXZ84Ne+3pPzvAJS39MTRjJngspbT7bY/gyZ+Z8leq2388bG+zFk1AfUwIjDA61Jg/e
S9t5zj3OjRHCcqTsYNsRkXzvZPnBcy5UilBSWaIBmPIL3KNUT7rXH6IBJMNMg+lg2RCmWKlgi6uu
eslF0e0rNL42E4AIaTRPhQXFwj4Lav+xWNX7PGSv9hzUO5wHn0j9+Iphyo4zA8lltj0Gq3OzGrzl
VN91GQgRB5BrIntxN7BCKJV5zFGchVV7XPL+lA8VW/kMXf02ul6s8G7fVqUZcPJlnxrFlcNz4znv
rkXV27FAtB0NRt9R/djpsTe8WV21E584M6vl3SL0JKFdFIzGDe9SX9w01fxqp7hiCDSyC6u893yb
yhGF9nTbzdb2DE6Tze3azY++bJiUNs2VGP2rsIBEgrJk61hJMTE29tY0aS6mYljG61pX+fy5SJcL
XmstW6ZmLK8qgUq5XZpHM/cLBo59tXzzeNIYblJjAmfebCp+v/Zjzaj5rftiVtnVOJa34ET2FVPA
2srqSFkK1ah2buSCcr4cXtCWQ90wgqPtrlQbpOolWxWO53lT1VOB0D9h4caP0VYEv1VTtWeIlvhr
eRCBhm28PfL4jJaLoGG0Z+ARgUycQQ6H2nUpo735NM5aoe9bFcarnFLXpfqsZlCp81vdLDdlPhxd
s3Y/m9O4wB7KdnJxP7vu/EWhyyDH6boMg/ep+V6UzINVP0VL2e5KPIw7zTQyHlOK0soHe6ElGiEZ
uJ+X0uLTsqHJCkTWPtovxSqvzb45bm/t+jXvSdSjKyMYQ0GhqBEGl8bOh7oSgZ+9yySu7DJDlF+1
QJ8A+8ZTlX8pCaxjbLihgRiQV6e3edd/KjeU/OG0kSEGNibS9Ub35Kk9C0wukwUfhtUy9arkW2Mp
5s01k7Ny1I/SucxQs/RZrPWy1zRMSedOpB92rUqUs56wPCVEF+2ZOVcxGkfsWRT+rA2/VfLsrpfc
nDwBGXC3OOHeL9wHgUUArMsti45XYN5xYS5PlUpl4qqFxRySJd/vzrDfiUcaA+Jfhv2WLfGEMsaA
XFh61D4hIoFLjuQuc609MaZ7Yy72ad0fhcqf8pmdVk4SQoM4U8nHQafXg5/frNaG9+SLyLF6bNNw
xtsQ4SfY57lNylc6J9riTZiIxjuG42ck5VEVGrvOcs5L6O0QSezKJjvqXu2z3r9CQZ7u11mQzOOA
Y2Z3wFdW6PWgBkAiRlp96k1EDdzNdmnfz7WBwelnFQSMxdMH9JE7Ub0suVgO61bcEIue5Km+gZPG
XZQysRmvy9SWSJvhMsIgOBkGC0yeMfjE+G3mOu6bIWICTGYq/bL+UiLMzNIrtDjtzZR+VNqJEXFG
GgK6GQ67Zrom9CbuV+KC8IodzAB7xHOY42wbiOUZeigO2z052/Me0MWdM33U0nTvZ9Udl6Y/houA
rzMlM5BGe/YQn7IE9Z7QcM47P0CVBTsUjwCdk2u+MLCKDVw3RvHhdj8Uv7KzjVgcGewTRBS5boNM
jd8nSbPu2S6/BhZrkJy+tQ2L85iGcVgM6amxOnGnM/2wpl+qEN3QfGZ3AoxnWu63bY1FZpcvrBTD
5jWdSOf5mHPb/l4gLj7o0DeegTOclEchQYevgnDdzfwXV/3kOOzlm6+B3xAkKs75gJOpd5iEC10d
VuTmPIDDg81sBv9ZLg8AfiG/zM0xK1vrvpY44MlWw0s1n6tGf61XCBKGbTj7erOfmRRX34t57O9k
iqNVbFd16O6wuuz9pTgWkxUkyrA+tfN0PeXWvWAIFvXe2pr3QYrV63vZz34aYdp5QUlHjGnIYabQ
2izbQFKZJJzJcOhvOLDQLiLWM0L3MxtlUDUy4W1DFvKw/6kZRIO1q6QK0GhMkRxe/erGwASVZQMb
DRWNZNEO83IbVF1iuV8McZturz8Paoblozp5NcYmc/tEGtE+y0U85Tc9ak7tYKFpP9V+fkQ0Fds8
HrzqZgJf0BK14oVPy+yra7Mt2tewW87+xO9NuKeJPkcmZdAUSZkXPACYN5JCVbO9Hl1crs7d5Byc
HAXN5fl/EzrzbiTrqaaBpvZk7MII0t+mmIgr79l1ziC9sMfVLMW9Ndihf8GLQ/UqYRR4G/Is2kGd
CIetZM9TojDvMMswZ8uxozpvRfe9MKdTVX9xy3QnNFXvp81wDkF7xZUZLd7VTBsQOQBTmOvUzJyA
OQUvdYB0xCtuV3qoKCizG+noCCw9Vcw3MWQx6Lq4rVi3qi14cFR5aKz1evIePO+x8VHcp58zV+xG
pg9xuPgEk6iLans5d4S9WbcLUuqa5chZ2a95v95pgWrdba640XUrvD2w6e48MUZwaEFn8hKlmXS+
+dluAsKrmmhc9fBY+EgdcdBfTSlxv93WJYMcIc46BD3JUz9292ou4kbmTwpQWdRLjtJxBdgyOCm3
LiGQp8Ln9piFI3HmTcsjbV2HrtPHCe/WjC18dPdw6N+8qr6r6uXOXGZC6bqFpiAru/3l/OfYhoeE
tTnfG20XXFdh+IqzyU5WJ9xhnWhpjKbDIMbbWa17bzTR22v6N3Qq9s4A8/EAVau/L+e8P0Pl8ecd
0oo+3SnH1y+21dJspqWS932f4YuBdOXe5oyIr8hbWV9GqAhxthT+VTeq8mUgMy92Lpq/aC6lcedY
qv8xKExiwsKNxAVrjdb/UiwQwf/cmVxQE/9/jMUzRNXx16RVliT/xFZY1h+E8dDRORd2uwPE/p9b
Fv8PFxo0uxTokqb/Mzz0H1sWhz8SoKIhgULBMV3x39QKx7wwm0zwohA9PVAX9t9ZsvzKKfSZojiB
DxjQ9E1klyx0fkVWlKvYVlM3CBUqy/w+yVYfNlGEHMmzekISyGp/2NZ7n5biCiPRePiX7+nfkIou
FJ9/JWZAKgIG4/oBIUkuCKjfFjyz14P4ySmcLzOJ+67d5rcChdxTOKD8+JsvJYQLR5weSnhMiszf
4ByNkYp1XOjo4GzWz+tUeiwwaMV4dIb/4VP9jy9VAENGjWCBW3UCiKu/fqkOCtRhWEPqD+ahoH4N
eukqZG/L2Mnt9hsv+UxLzZqH3Un4MS4jAMO//rS/pSbww/IpcQk7lvDZ7RHY9et7GIs5W8yB6S0k
ypJSJlxyADdtPbt02QXdgDMb5tPo6/rVzYTNHp/99SdIhZymS0sNmDGh/gQ5Bf+vx47DJsR1wFz2
12+Tm+LX3x8gC1eyQ/uB1vB/gKoLdPjW5hFF3frQEHq607PRyOY/hG/8jPD45TKD6M4LXZaI9H8I
dX/9MuRcEnJh4buqjBYpn4f6Fw+J2jq+ksE2X9c5D67zMlsYRlVD6V3SvnNM/m1qvC/QGvIHaZv5
feHPYxG3Ehk8YtRhfSFlp+H8S2vzeSosfQlIDAinpAnKmY3V7S3MzMmJhszx1QH+gXsZ83NCRrLs
xfe//ip/BWb5NvRPAp0RVLs2TxqAqr9+xsAWDeo+h4Z5pp/0Kupc6lhcALpB+ULzf//Xr2f9mxcE
Ne8TzMELEs/w2wtmYTkjScYdaeXmQbh1FdmOx1pyTuy0+hqkw1MXuDh/L8Go4nUxvbMZpEmLCqX1
2hs8WbEcIbv89bviufjLBcW3cBGVg3kFAwT9/rdf2ncN02WhimUTc/dTb9HgsVz52MYquFrRn8ZQ
G/8e0p1vHlqva/OSl5udG/+3W21TecuwL2TpUgXdKbfNat/Wo/pbhK4/X8U3A14I6LYtnN9eBaB3
MJYkBEUry6B4mYdpl3qj9x++v99vyMtn4UAQF2BgAPPvt/NAr8JLVcurkHSbnSx3QkEf+vV/QMf/
m1fhuIMbfnEwoCb47dKRITkssBu4Hwv5rRHO8tWSg3j/60sBwNPvF4NvojC5ZO6YPPZN6/I2/gXC
u1pQTFiFfB/Ci28Fn4JbHb1iC/sPCM7gJ3oz+0z2LYycTAjDTupq812ShhUzVqAM9QJxyOnsW7cA
WhbNZuV3t07jTix8vVJn8bpNnTxNbOWDuFwHAL42Nlj6Q3oH96FRq7wsTSmPrzM74++KWer+nKcu
zihHm/TlrM3L+Tg6ZVsl7ZBPeEXyVtxt4AKQJNa92STpnJfHrBrw3su2oAJX/CASVb1LEsyQocqC
N16VyTAtuEwB0ICCliNhyXc9Jvwj1TGyc8N1NPimzjeYXuXNvD3OjtzMl7TLM/uguJiIawitAQ+3
YWQ0yM0WxCaK/ebIdNXBxUnas0pabdIOS99uZDJ1dm8kgxp1s5e9G2S0i9vw2ewN1SSzmWbTvkl7
966V2Fx2egjQ9BNAqLakat3OQmE90vaLfiTXfLFXVmUuMa1jIlKLJFu2DWY0uTmLRkMTqBFZQqdL
LEs7kAd7wrybpN0gACs60uAktxDU7Ra43BkGdss5mtZoYr/Z6s45ETnN91PRb52Q8Rr8nTEzv3a6
6apdXzCOjbArGnJvrVPegHi6fINujTxxp9GjPkzryrlXcHzfapxka5TxlSJT7adg5MfQhDJt5aZe
V91XH8PiqHHHBrZCCci7fxnUwEVQC/FoTdoy4FH1Ayjm1PIa/D+qYb/cr73eFVW6fSaLWJs3a4f+
YWfRGof7EJzWXguK/ZM98hA+24GelihAk17fk/csh71V2VWRuHg0UI1jof5iDWGnd0YvEVb0tEiv
gaOatxR+AFI14RfFjQbOT3N5Edcx5KztNWLJj5yTWrD9MHqrBGOwFvUVlj90ZnCFS7biZiPfbSND
77YMpTgWVlXrJJO0nWhQcC525F2X/BIu/hsuLm3tUmGgRYa1gKBVybrGBOc0w0RJ6Tq0jMXqYKrv
AmPnckIAgaF0m/a5vyLS7q1KLbjUl/KcmkHT4Oqec73HfgILYgWzhiuc9bYTp+2IT7rATvBN+6hV
jx75vEx9tGG/eWUP7WApNWrYoVkNkWRmM902yPZ9Zopet4emAh3XIoeYoZPU6t5laMH9Yy4tC5PK
ThlsyyFYY7OsLQfkMxLmvdK5V+wMYC0ssQdX/uhDHd7aW29Mt4gYBD41PW8+I6TRfvUM2fcYjnSW
vliop4uznLvivJlSucyIFbK9BvgLtnycHl5cLDmjgWw01teSIJKRwTzmE7zwvqX2Yzi2XzG/LQ/k
AueokW3E8NMuYB/HxKVK3XIvRhbJu171lhfLTlfbgeggMTDP2ab6YMMDAFCaWSMKCBPS/DFo5438
BAaLT4bUKQpGvxWMeV1/pU7imYqzHl6MiDrkm160biFtqUMe8ZXsseSxNW7CFhNpIR/FT9/tQCXP
mHZpxHZvB3NQRYEtxbtZApg+iJU4gb252dnnlVgfK6bQlO+FM/k3NmvSbuf0Juf0vIYlc9lwNGL8
5P2VZ0kPQ4Kf3qTlGJAI37WId4YK4iO7USmPyIAY/LCrbRmgu633ROyrOBkBNprEM2vBmOuCiZKp
34C2AniSJfgzFPYtmCZnG8/icIPFgmqpzJ3BOdlsEp6Ev/GJVeNk73AjrVtDbL48IU68SBmDejQT
GzjqdqjqcEOm7qIEArw8bd7J9bDMx2SehF7sebpOYYqO8tvgBig8G/hasegqH7YHaLZPFtKCbtfz
NEMmCqYtqtvcAVYSBuMcuyxn4swBxoyNzUIrUsAr6A2XSXy+ce5Fme02mLGFhV9qbBjIhoZx1UrA
2HwRYf9A4pBd7bEistvKGmbp8eYjzI3skkQx5lLl5EXDahs/uD/GL5owsG9dD6KFJFvpuJHf5CQv
qHWaABvlfZcx90klQ/k10xXyVoPOEcs8xh0YBjMumt6HTyMqy8bVqoJx3/lqQtM9gpyJjawx7pHZ
dxWLesMA8sVrfhcsOFKU9F1hRcaWBzML0WYwdyCuFmyZjpN9KTm8WFtmdm7FrtFJwHYdIt8sbcIw
aWbdPaVewTAbe2nOhUO49nM1rcELPrr0RzOHbFaB2tvmNY0Xgx+nglR1cQFlP8ZA5eLkVk7zCbQ2
XZGdje6c5OulA/KK1PHRiGVBEKUpw9J5Tsdrg1ubuXPl9/de7y1UlKmyX+o0n4KYx0vwuk2yf3CN
un3pKpjzBMznkGps0+4ly9/WVImbelrv8DM4wYPPRnM9WvMqqoNe9ECOGl8Iy3efKWI+SpZlZJ9h
gHJduXxvlMDiYyFTrDhdUaHzG0jUSHhZUNQQ0RylGEYgkncWQ0ON6AYRQ9qa7ItFZrQ40rh8HdZJ
fjVfzPrcVmFx+VVVy8ZfbFZbJCCBV9iCczEw/q0HbVj7tQeVz0pRtOsTuetlPcQsRyf/jPJHzEVE
PJ1mRt/6mrus5/lIjLnVtjyi9h25ajxz9ej8mHNBbgVEqaBtwH7BcW2SnyXf/8p8/8t20Mb+xQSq
y7pfRL6X//1Pka/1h8/Yg+wq60JHNWm3/zl+Msw/LEGXxHAqZAaFM/8yJfhvbqpF/c8fM3yyL7Oo
/6fz9f6wLFo5hkZMmxlA0Rn+DZmv7V2q/X/tzkNmXPz7RFRchkHO72Evvblp1y9/+EUlvEO71Ma1
z05Vc7t1HpoIPxy2b73faW4KLLW4ldF8MJsO81vDtpoffm6DXyQiM73PmjX9xELc/JovVf/SFYiA
4KDNTsYoRjotLk3TbndeqKZvGHWlExkQKUAm2XnG7t9C7ohQTc13/WSkiCbDfPIhUfotzlziju4d
Sov5aMvB7HfakM4rBj2hv8MjGazP1lym+WEYVZgfsrLI1xsvqOBEbsAkE1aennxprR5qMQ9CC2oU
YBzqT8sI9qxfFsYudVcRQOqTqoC7sestZ+cvvQ4jv8uN+eRpRri002HH/ejh5H8cRT+wn8iIASDV
QXhMorPmBoJsNexLv5tEUimECtGaj8ObAapF7sGds6XNWPTfda5w8B9QDt4rbuk8i3VqDfUunFYH
0ehSMC2+G+ZR5xHNoof1i2CMMNnmnA5HSwAf1xrEQxoL6c/PtYWzPg4xMoXMt7RJBIDdoX55R8fA
RMQyvP7FHVf3FhpBMbt7MqE4kTbHzuYHBu8WR2yRqtgUS/tDTG12BUFjxfw9iGUncQbUhOVWIDp7
DMJNFDTZuwCSoiPmfWPF2kcgjTWb2grY1XYzO+i2HJ6CCrT9wc1CpdkHANKLFGU2nmg73PJTmKKt
POiylNfT1rA4ZQtdsTEyK6OOXZ1mP3jcs0icMWj78cAxPsSwUlnPeyVHCr7pTb5Dy8KIBZ78oryZ
SvYxPut/KmkTOlYEVDt84WkJm6LTDAGDssERuTFo8ugzZPplrKkAUeaU4pvvBldFuLb9gTtSsFZK
5+pJqo4Phs0HfA6eawBWlUs3HjLm+GwH3dhdVTVOsFi5Y70yf1n8F8+Zl4rFgm8TNYboUMcXpN47
upFRIe+z9ZaMYboSsAELoN5NHGK3WyGLj40yH+NZW3QP5BAVzq4DmPXG8me5yvI8rHZpSL4GDhEa
YHSidftlhWn0BqBFIKLKG/8DPX4xnvQWlm9Mh/J7DNvUOgWQTwPyvEPnYOeGgSKt9zSZL2r+2UaJ
womq3MtOCtkY4ikT9+PVUhQ5B507sOrLUSLe2a0ryBABfaWT0pmWU7nZal+DkULcCrp9Agy44jXq
SaYCOziZRgStmF9VTl79FZdm9Wog0Z/itajga3BuDW818jARiSaYEvC9PgoFOpX0GHS2anZhtraY
Lgsbg+cG+TtD5Wt7T1gBAYt6Wz+9DTiy5M4XisizLUyHQ7iqHEEztnz3ECzmYLN3pxGN05Qs8ogi
yniZZCqNeGEb9FHjspB77RBbf71tZOKwSURRiMRjbR622chvkMUabVJudfmx5izN8zrMoTFy3Q/R
RGvzmGmEYdHY6//L3pktx41sWfZXyvIdMkzuANqq26xjDg4ixSkpvcBIisI8OWb8UX9H/VgtkMoU
GVKSJevXNLsPN29eEgwE4O7nnL3XltspNpnYdUpP79o2rL7wxAz6Wk9oSe1yVhQavoEP4bXObBMx
byCvTbLe+8VUgFelCMwhyWRGrh3bnY+5JwKHhm+rkydIE1Gz2GkKvTaqEYCtyzTH2IBRu8EV5nRd
y4KKKyD3oMVwtknEFnGVp+1kYRFz8+8O/zxjMkzGBP+8wx+BRz+9Gx/zl9v80888b/Oa84H9nd6v
Q9OfkRJhHn/v894H3XEMhE9oOP/y+Xzf5h3jA6dFftCzyYkEnvNjm3f0D/AfiOZg5vt7AR9P/bwf
O7ywdZ0RhGsYBm04Tgz63LV90YiL7IA2D2LLVSYnXqq6GIN9zK6zqaWT7MKUMnaGy8GuUJpqP1aB
aKNjfdJXLJxBHKQ7TYuiEZWH5RiLBmY5otOmz0A92aGCVUDKz5+d0CRqdlabL6kRRg4WGB+JwRDr
iOAGQ8fjSyQfXSVLdCwWxYRV3iytc6lHwzfjGGLtSOOhhldTLLyWfXE7MbSqFrld5nfx1EwQI2nW
XTZiXDXOqIFmiGokH0xIsm0XedkxWY+TWlkh6EYoqkhYtDzprTXJAuFRL0X8YPZ0oISss2VsDsFR
OdhDB6GtbG+k4XA05hBSbeuoB/th6ka65aW/JJCO9SaegvYK5Y2CWernX/BFZQNMviKjjNGMO1MZ
7IXZXG2PjGru4Ic0X8CUlbtiztsRTZbt/n0Pn99DwcP5z6/h8q58/I+bR/X18eV7OP/M99fQND+Q
usITRwPdYAxo81Y/e+o0U5Coo3s2XzE5wzjSfxy2nQ8G9jsgQbTEkVp5P95Cog0YIj6NifHBzUOs
3zlsPyVGv3gT+XnXmfPg6PNDFCJw5/WbGGTS7IWNonDQIQYndjaLC9G2fxYleDDEkNaXchwDqlpl
mesyRFSPptWyNiC7s7vCiGlft0inNK2QK87hEEaQ46dnsmzsO5ud87h19azE0NPzMPqTyXsFTNPF
K0LzM24TeB3JWGR/AkNuTzQ46UMBkgUbBE1bnmLtz7YqsO7ExbilrSHu4fNpd4y2LLq0Rk/RnExL
ISl207Qb9wxM+hWmtOj6xZd6/nxDXiXozPfh1X0iMnM2M9oeYhkDK+Pr+1SMcYoYw/omCEm/tnBC
L+u0Gvot0cWceIMUCVpuZJCkRV5BlJLtgxg9LCKkyyHbgZBMoUxevY5fy+xudIleagGDQMGCDE+L
tCjTNcyTjh63UoDAjLaN1jkHqXdiD81ffQ52A0bfTOl0CsHXn4NmdAAjpfgGtSi8IMbvMaT7scUu
iCtaagKDRvFVsRChBQ4sdJihvPAyYNXNCPdupDmx9PEz3Ps0OY580SA3yvSTLu7NvRuE6jjJO/sc
q0UMbYKu5ttfwuvxDQNbIihJ9WBb47WhRDyY5SlLTy2wHt9ykodOciKoT+D10NVoOvPESKziuXnw
MPwvXF+/+M5/ColmdkfLjPQOXow5dohC+eUuNfUpDEPTeQR4d6slguPWhP+SpXSHmCs99vteZ98g
dqMvwarEw3uJunONfvDQeYbDbkw+uMM40T34srK4Zog0FI/RRLAqGENBt5JQkYoiKje/Talf6Ut/
lqiROBGtq04f7znNoTGfIjHe9cj8UZeBij9JB/NM5A5n4HZKqy8k5xGZB5I6XNl6wzluyrTouHNN
mSPzdLQbUZSbHm8Qljazw6iQ1KHz2Ysn9L1xBysSlENxh1CxutJ8FyBjm9KVffvLfspxf/XGoZgg
ZJUJNp0KWv0HH54hYEGZ0TxYneqqRWHK8WgkOeJWDVUfUk8hS6dFrJMBNJgdHO0BSFFp+PXHFD3T
JW1KUENDW3PjqBNHJne0jhdqLNs/paY3H0konqbNINxP0q3FzRAO/Uf+J0WfEjAUi1EBsDhUp4Yo
oqvBpTHn2M47w9WfHmjAJDzHSG0Q70h6Kq8fMF6RIuiUuMdLAAfZT6d1mmghx2yDLmrs24u3b6nF
VvP6eeJ6/IdmDbsKDzW7yssHuopn+/ZY3bdI7G6FH4j1mJDbgIwti/dt5pl3VuI5uw7zAIelcmQs
VV+Y4AHVwuxYlUwn6KAumzFrbJkFD6qx69tJWUotkkn3jjTdrawl6cxNu2wT0DfTaOJOorN/ZTLQ
1qi9gv7KGMpVlmK4WlBjWQoQInYBpVkd7D8Q4nCo22+8/8YZ1A8Lg4JCy/n2jZgXitePFidYW9po
A8iptg8jfDM7sochmx56Dx57EsDfwyrocDRU4TFC4UXN/vLOJX9x611eZTZzl66Wbh1MuMMochpR
Dg96qty9lzTTiqowWIkE0sHbH86Yv8WDTzcvk3zFHu0McXi4ZrOGsKTqh9HrbqUqKuhLTZ1+NuYk
zMmj2S6DfsKHLlx02iSEfolUnJzOxtrhnT/FnHfF13/K08OGY1/nD3LlwTk/8SC4hKZ3X8B4/Az8
CQtsS77oOdZXGsMD/RUo+AOgm9jvQUVr9KRvw7zub80Yd10OevBsQPKdrgz0zjyhQ/4IA1Ig9ASJ
DREVcckOFJVCSq5Ufmz6Ee6U1Apj7IvQgrlk5qh3vsn5wHbwoQATPOVEoeFzeG759y+KFz2a3CrV
5F2amHTKyTmVX/Ua9J/iNT8Dz04VnLs555yUEmhd8uY8DsrFbhHZNkAwxNpLQl8TD++VFV8FjA9O
QkMCHiUQJL7vwWF8GyWUPriszHeQiJmXZGrUH5NgtG+nwepuaF2ZZ5rWMm+LjV3iV9GnJGwQ9joY
5eYUNZcboDcBxZEiXnVnjniLk7RVJCaOsG7LRhxLAS7aLov2xEgd5qkG7GZv4Ql8BbM/Pv5kSKup
yVJjfvbOHZxbxT/dwRmFMNeANJP1+bF5cQetDudIHZh3qQ7ok+YDaVGLLBoWLV5+MDxhNgVw0EeF
hNcbsmNZyAHQNDCjZIpT2NGoHFY6jdFvQ1rXGN/ZyEExd/5pwMb4rbFm9KTKsMp5QwC1RWvq4tPT
S/bvYOEP5KNvlDsfC9WEj2puPajoLr/7j32dAhSpXxU//IbvowZbfmB99QwWPV5+w/27BWHYlDGu
lAaa1flwI9gav3cgTP2DmNVGzJIBkUhrPhh8B4pQ+zBpMMk6ocHM+u3av1P7zIvPj8XJ5fej0qLV
Qfy3RA1nHxzvDNDjxeCL4TzRlLXSNeMLWnJiGXKd+iMHJBAqKvMXd+v8+be/rCNeL4jzNR2TwbHh
msJ4kua9fvLLmtmBlRv4NjqAuJGeT2D4suydc8XByfXpMharB5sNes9Z8/n6MgYzxD4zje5cGeRS
hqh2pjAGTzshPo+1AUpDbQLo6pP9kLuXMi2D7duf0/jp5prCNWYlLxQXixDJA91Y4XZwt6ZRnbtF
0+3sMvE2fQmYWfc68rJqkRxlmW6ufAzfyPA7c68lCdGahZfuCOYiokSq8bilODk1GiM4phUf3Fuy
C9+5UwenTO4UImcbrwOnN74Q91Crp08E2FDv5edAKcKNpNUMNTHQtn2eid1kwqRdeGCxlp5VfYR1
GMK0LT8TfB8vETR8xVocPuRmY32MdVUdZWQDnYZ+7O1S1PobvLMgAAI3BgHj4cnS2/Nejv2tYcFn
pQM38jUYZG41ev5FxsPlO1/BfItfPd882tx+k7KVj0k74fVDAFJPGzvLTs8FVsQjspqHpTOJ6ETv
g3rpKUzzra16GNjoQUEM6FCXQRi//Ue8PmnNt9eVnuS4SX+DLdM9eMeKWvYEI8YJYI7GPE5xDcYB
Azerl+1mdM48+KJLS6rwvcfvp88O6W3OI9bnYp2z5cFJt9G9mjCvLDjvnTEk1df4E24ZZO1YaCs0
Ix7+o/ASjHIMFQ8ymKaA/b39yQ8qbT46JTZnemTsrHNU3AfvIObbIo9l7p05cVFvnQC1ERQT5wIP
ZL+GWplujfHSDuKz2oQuNBKuXmP22pBEP62KqGKSY1Xhxu1AzCTK3dFCx4lF+x9K3m2TmhAJwRFM
3m8pMZ/+6rna1E0b0SwpBPN7/WJrThq77Ino8M5U5DmXo+hhgRD1tn775hycUbkMv9215rM39Q9i
zIObg7yPATa7/VkUZ3s2aW07GDykbkaEeoJsyWjUcGeV9n3UwrefGMnSzHTeWYwPziFPfwWX5lzO
90Os07w9vfywWqJCsA2TeZaT9vvRb/1Tx0r9267x3HPqH5vcV2wQJ2YW23KBrfAezQUs2LacuYRZ
lRSfhTgNa/CXS2OiZCS4w/T2ymXSJ0NQ8jsq5HkvsdWXqVXW4zs38ac1Vs5lDE1CLOO84s5BhQzk
WwqVePpZmIkTpUXB59ri2YodG6CvMkYkox1il1Mk18Wpg5jSXwxD5++djpbjhmBGc2GPofFF9LI+
xZCCTa+zxuA09/XpvRfydak732oTYQDtRou9nSYaZ4SXt9r0hiQj2qY5s+KsujCFaLY98qt6GSQo
OrUAhVGXE0U1lsN1VoDB8nE9jqgsXZbaCrrlMiGoFOd+FjdnmoMgKsxz3MBPt/TfY90fxsxK++c2
9sV//T88S8XrYdL8I88HOSEY/TzR1yh5GBvNbeTnJjb/BqWGwRvEV4xYdG4ofj/IaZzkXIdqH68T
oAedWunvkxxCjA+W681hmRQ9VIYUxL+hGTnMkUaPYtMSkJwmcXQ47HkHjxdUbhnXvlrlThJqHx1g
wQVW/LzWVt2gSwd/twa50M6ymHZth95j4ZujhodJgarGRS6niiRIWlxbrSuIIPEn5IZ7AyUcLumK
7CbyfrSS9hu7GYJVnEIWzOFaghtjmSsXQoXmea4cFuiWNKd0YRtzTIVB/fk1IOHa4pTTWhc+YLFk
ZdkDXntyEmt4831b7+ygt9plZ5W3dSuLh4B42nubqPmvv/94n5WP+WWjHh+b07vyP+c346GAzcVB
pfk/r/+xfv5nmqWru+bu1T+s8wYn3Kf2UY0Xj3Wb8qPPbdX5//k//ZffGYRXY/n4v/94KFrCwfht
weFT+NZj+39Ve3/3svbgufw+d5HeB1cKm/ahyXpn0Ov565HVGGTyrOpzC8jCDsA2/fczazCtMS0k
R/NRkJ6Pyy/8q/gwPzAvpWXkkg7jOMLyfueJPTge8GcxwnOkyWTI4ZwOhOv1E6uhtBwdLXFWuKuz
T0LvE0ncBxwcVtBwHzVOdoSqCA1kluX6KkRH7q77vKyXpTYlVxH5H6DMMgCvSCMrpvFQTobKOCsj
fNMrz62aXYZzqVz6ZirOEaXQtTUBH/27YH63eEp2qH9eL1dxdI9sKHr57M0/8fzw2RaPCnE8uo0t
B//VPC16Xi5t1HecyedJBnOM5+fr+3LJo+cwC0djZ0ucQ9Kwfjx6+gfgDQwgPKoCFjnqub9euO81
J+/qP8415rXwR10wi6coQB1CoPhN8058UBd4BZr9uEHdUhl9sCMQFLWLk73nefzlVZ6OeAatbU4P
r5/vKsZXM4uOFkC1xpMAvvxNCj73+fn7x89Cv/zg09h8HkqLuaEN9s315m7diwNr2oWRBYyKmJW2
QcnShGo0ViTbuudu27r1dkwcDt6Jq5LFQKWwDMCCwpuxu+a89CSe56Zr86t87EGPZExbi1PQ/KZ1
VCU6oisrUAOA9sQhMpio3oigr8b3pjlnYYCJK8x2b8eGH+3gMICgcyYb/lHQYP1jC4G0z5/S1SV5
ba0Pxz9M9YowidLCiq3FQH3nnIRPdOhEvtNbGlor8oClsQawZz3Y1J3uzh4aY+v4lpqpyznAQK1N
4jOfrBELwEE/HPcsLxcCymZ0pheDjmwZt93ClXFy3XUEWq+RLeE0Mvsm3TRBRfyphlag3laQH7J1
3+oTwxPM7SDRvbkjnADqddEY0Ztf8j8gbFQqNBANRAMb8G7wQ/8m7xuwhcKkE4uF3S3KdZR6frxt
MzkLBn2Y38caATMzNdvBDpDn6DsUaofmpBdk89zZhSBAW9bM0W5yZZfHKp7sakfa8Hjug8mE5zEb
ZxapNxJr65hECWGazKu7GLHTXV16w3XuqvIbYnwggwTwpF+CzqSTrbfigTg06xvtHpF/1hwfrFGZ
Dp2Bf4AKYIdgau4uxIBSdsZk9P26cfsy3pWmpuILIhvpw5KQiSUzqKBMHOv4uFyEUEOZrCj2WvNL
ozQ7XxXmgMC8MRsbfAkqcnOre1XZrxn6wttDneGROaozFNwrDHTR5qkMWlpB3Oi43AKjv8UL0RiL
UGDx31UlfHXCNrrnce+/51n0z7QS/nl9vrrLp7v80ILPj3xfoPUPuL/Zd+kienTk5vbj8wIN6JiO
o+C4jGGUU63Hov7XeZZV2KVuRRyNR55+EW3lv5doDVe/I1meWL7pUD61LQ/W5P/5Gk1LkoM051gW
ahTQNKgO1mhkqWbQaGzqvk7htPa8ioC+ClvpO3UZn/PFXjBfxzFmBzRaL3jPP00E/b6Y3EG0mBkJ
VEWqGgcPtetr98xGiz+Tyk02L76F73vRG/3Pp+tZ3HBOPhIPtsce93K1JufHK6oCZKA+sFC2FPVE
OLbpOyqHX30qWhiz+E1Y0Kr5Dl9eJSQvOaMUn8FvmvlJAIsBlWRG4VkCUA4tCta11duf6/VMiPs4
0xd4aOYHhq1IP7hiYtq1Wyl867GNtWWRRhH5KkhD4bbHwbD7/7vYwU2s9HEiH5LvqzJcOEspVqnr
JLB08LxDUP3uN+bNnTtC7zmk0maQPPKv7mWj63mLtRQdXKV9ivFNrYJeqHeu8ov7h6Nh9mdTCjL3
P9jFgZkCkp+jRF1wU8dJZMFFSRwU98K03+n6vD4wPH1VnPC5liRhg+jdw0thX23HgQgQ3LXGXvBh
lrzU/Tsv1q+uMpcLLBhzm8s5eIHTrBXpOI7sqqVtbBPweEuDduM7ipinsfGPs9zzh0EgQW0ONgSY
xcG3Y2oIlHUdDloShG65UvWAvZibCNZ7iyEY4TuwoA6SQiequ0DhyDtJ2rwibhABED0s7MHqyhx4
25d5DcNq4w8gMWm75OnpmBsuOaKN3xrI1ZHaLMFKS7GVEtbjkhVJVQvf0Rk7qt4IvvV1ZPmrxpoK
1PJd7N3J1KlGkm0tuN+5yOoLL9arah9F0zTjzArnc8Cu2L5zIpw/8eEd4UHV+YKZ6/xUV7EacNTU
7GThjQk+LTFKfeE5RfqJyVZywVxVA4nUGpt60EW7EFrknb39dv7im7dm3axNa4P687Cwa2g8uwbO
8llRR9Brj0FYt3rtnaf4Fy8M2lbmSbycHIAPl7hgmghy0x2kN1U7Ls3OFNBnsZJhBJMPb3+gn1bT
2ZKPTtfhYzFGsA+Wm1gKEJwCE6edqPwrOU+YInJhkcQplRVd5sI3xe91oeflFLw/OzTdIYg0s5zy
5aKjlUNURC6XNAxCY1pksZsocsd3tonDbwrFJWkGtAdcinkP7MDrqxCOrSIL7jPvqGYkq1ZEAEWV
03fu6u07+POFXL4icDZsSJR2T4qCFzWKSuAOhBy7mdbL8MiYhLFw7Pq9gc+vrvJ8aHBpgFFFvv44
BRTwkDRW3DBAXBek8sYrONjROw/eL65i4g2b23YW2Q76wcKW9QZ2HMCRYMNldlwUpLtOXaqdv33H
5lv/8i2GdMSUV8xTUjRgxiExJ/aI0w4iIA3ECZafIjCcK9L4xq9G9tWcbaVYCddvX1HInz4Z5za6
Pmx1T8PZp1Hhi28J4Gwwd8Lh2WUKhECt59i8wizX4G6VBmky5BfLP+2u86GK+lWGFfzJxsqUudpO
WdnaC1TlZsqoxmradYfTg0AbGbgatqWqzdYRmjZ3XfcxRH3VZuN97Rm9A/7dJLlt5m9/m6o+tVed
bJS5cqnx4o20pngAD9zUCudyHqRHIrFD7MVljB+emEnXQLdk4odJoSoSLObYKCJhrF4Kj1iooOYL
2rTEg8E8DcgTx9pt9Ttl5pL6kUyIfplryldrpDb142iUPQS/Hq3dEnXjHOpVMhFZesYcrI2bJtGX
g2/gEimJp7xNXcz+a2LU4xgDdIUIMq0MBbDODTOYpeHcwB/NnlRV8E1GcjSBIPKWac4+BivQQOFT
dG6pbwBjiAoLTRhu2shX+ikqEPqfxE9X157O3GcRNz3gWVysuGALRht5TPphkMt2OtI9DF6LSlCv
/mmGszt58AfWXIcAH7I1R0OQf4MBGlVLOvS4xjOG+nYm+2gpO4LcSUDoc7cm0MElDscvlQ7Z0+sG
ZxfUVgihrsytB4uHAIojAZf3ICHC/oYwdP+OXD+88rD+tRgTgTteeEhovw6J4SBlybLqqmtjW7sv
pT5d0cYwo2VTV262K2D2XQau6IJ9GfcF3OEYyQtWB6/SrivQvGLhahFTPlmHX7Sx1Itl6Znl54rR
oQ+wsHEIuo373kk2tpmU4bLKnZpcZDPr7WVlDIFL8ANAgHBpVm1lHeH66yABtFr3pck7vUTnQNTa
WutsP9zEKeXBFpawNW4wTIAxrOrO0jYaAp2cmIAJPK4GdsHc2iFz+oWnQ/jV4Gu0C5LQaB4MYcBz
PmvCL1IdFx8WfVk1X+1IM8fjOvMtbe+KKsJ4heWC9ENPpxORVMnETNg14j+ZbEEaU0CTmutRFTU5
r9iy4yU0kdxYjf7o3NLC8DHIdWV8mWljZO0ZE3FjmVdX3T4bfdCtMXBgfTO3UcmTHhMioyFWl843
melZwj2z7PgBCsugfcRBF5OpFCEePcKv1cQnVdsyhrZD2ZX3IBaIDVvkqp0qgJMynHaCN778WtGM
hdgZ9EquoDkMSJSkEZWfRkBa+doHYEPQgRxNgc8+xDKeGCmtiZwRO0V+1dr1qhqz6towiU8E+lxm
+TH2MBfNqjc5wVpYRDcuVBdwBi7sMspOIdmY9SnCwSQjtsp2+sDe1laGcWRVU9RqA94WzIDl0uvS
AV4I/s18xZ1OkiPaflm8Cij3mK81U/GFUaC5z2JnaM9ZcsJ6Y3YoQ8ZFHpaiqbAh+kJ9rh2rbZpH
FbUUMsS7ilhAZBykF7h4clQeEYQSu4kB56YforOuSwkWQWpiA0VeOEYcBB6h2knV94vOpGfUHE8y
C8iMTaf0jhBp5LdOqdphXZamd+UFxHQugqgdZiRVU90MbodUsc+GgPjLwkrzTdGn3Rz0IFWyVJmt
qaVNmYBuTrMQyNpCcVL1Qobgi9rQdNDLIF3MHfREoVZtmsr2K6zQMV1aXdXWx00yIwFyTqmYPAfk
rKd2wDl1XSbRSGgAVl94vBNIyIXbYTLYDciEo7XeAWTWBjLdcb32gulqEwgyrNwaeiXOBBz3JkTf
89QOgD5UaFUEuzz2wEVZx9llg8C4v9BlQBmDaq8atpJgAobcpk1MA4CYaljKstQ/aeTH+kdl3vsl
L0oZEEOTZkzHeQk4TfvRJb+DBMCeOEiAOSqqk+MCkBBVxVgX/gLFfO9CNnFDYz/VOowYnMXuJXfK
BDCr9dktFitSAYxCpo9NVTnRIu9NQaU6+eh0WXTIibMK17/XXGdsV0gqOUNYsSO1Zdlp5b1mtoDU
SVRKriwjbtrNEHWVvm8MoypARGvdqdYjSt82NfkqVCOuP78smZduHFaVm8Zp9HIFkMO8GoCt5KvS
6PBiqiqglKgzdBRrYqHlXcnWWeLfNCN9GWpm8SUryMDFF2xUe6+KCoj3NZXQAmoPqzUt+OlGQ2ho
bUySZXso/E1/zMshKsb1eXlqx9iZF6rVW309mT7JzaFeEd9SlK6VLAeV1XzIRgTXwPZB3xClpKql
PhR2+Bhh+lTX/Jmi2Kusc1IeIBT4t1OIQeu4yXSnPY7qhvxPWPFVum5VS+ppm5uh/8Xmx9oVUBXS
zoyaLvtSKXfqV57EwUIKX4MrNK50M7gE8yDCtZWBQFg6dEiLJTLwRD+twWXXZFFLy10CxGH8XVbI
TY/cNKcvq5dVm6wLs9LarUdHRd9MYeRP+zGe07vzpLDiY5eFJ1oPpj3G6wKHqPgiTAz1OukLIiFL
V7EnbzCcjtFNq9soPCrwD/66rzLhfyQJu8HiYiXEHZ14tVNhKceGWrufBLwdde+HhVTf+thvgbdZ
iYAIzO4wEDI4lvTCawP6A4Z701ww5/LJEfKqEARpQCp8qEli/Ght+8U6jWJtFr57GKyRvZLTIPuQ
fEwSe5FtVrbM0oUWKVEfxbhN84XTmB6gkzZCi45BFZg4IVrKuop0q7VgbeXY9fOU2n+X0/+FtKh1
E4NXU7TmPu51bERCS/puVYV9v3ULizU0qqgG17lM2MMokgvOMPAvuiMIRCz30cChbAy1mcybe71Y
VPQAPyqC7eN1x7FFAcBh39q2SRFHIL+cgiTvGDKsCy7wmomx4plkpfCPUTQqueHdB/Kv6bj+V+x0
pOR10gQvRKMIP7eR+fbKGGV8HepGb60mqxakQ6ZJFq3LsZ3vb1ppN1k28Y64IIHZ5ESqTQCVA4wL
aaSJra0IjLYCzadpSOoDpu0eBTV+cGu8aetOI9apcuXK9JT85vKlQVmqgGKtoQT5+roDow8P0adp
gAcSfdBnn+Dk7gp3xKBtdQICU+Js3XFcdIFQak3nPP7TAjT0EAm9zE8SArddvBk5hCRmr8N4ZPU5
qZh2riVbxhUgyzMR5cjPcPeAMElD0S/bcjbFqzTM6feHuOLrIdJv49bRvKXDVsr5c1BmBkO3deg4
+IVFWkVmqX0Anxu3s2LITuqMQ1HvZClW0LqbhFg0NT4ouMItbzqxI+IqlXFxjwimj7dV4E90mFhR
CdmFhGQjx9Oks8YpN+D0yOnrbGTQ1c5HkcfsgUYypGurBZ+LKN2sjqZoIAazsArjSjZFift0SvI7
wkxy7k8zeE8bsUKvDBrC5PPYNOuUUsmwoCYgWJJujPW1rRTjsTxK7RyWTmZYi7otylvVJ9hUZToR
5008lkcQkQvMH8gL4j0qjJCtiPI/cda549afWouHfGUit9SXbh4a8SqtDVTVHc+kiYyytm/KVg+8
Jac1YtmobdyNqEuigRq7G8j5LqLx09ullHXYMaCQwmNCcSglJkaGRK8rURKw+h7eTIbymkPPkc3L
ES71hgiIkyJQvtwQ8Kp52x5RBtCfThMpqq9pPJ8M3E6LKoEEuBnRCYyrME8nvPNDhkjDxlNYnKfM
6PILu6uZQAEJENPGJWrC3AddbH5GA59362lgNUS//qQtHfMId38h5Wepu6FzZUyOtScJVDorty2D
G9uMB1IB0H6cjWlk6FtoGYHcar6veQsaSTJZZKpvu89v36Ofb5FAGgkHeDaG0l05aKqQRVH6AXO/
hZsbxrUmJ3+H+mTO7M5i/Tq1x/bq7QseNoxQ4CBws2j4o2FAi3XQHejG2NGTERQQeMP0YdIU9mLa
f+GimMgD/e1r2TRwmJLgbmRSctAN9wNVVjO+a0GryNpMLe8hCIJ+S3zke26Xn4t2MXvbTaKHZrqu
edDD8XI/qkUGlcN3y1svSsbT0Y3UO/fu54tgwkNvzslhnvw4879/0RmAsZJVskMVlIVt/C2LzfBc
ZWW/f/uu/eoq81hen98Z6Rz2bzJXUdpQ5CxCQnJ2RgQ/xdDzbPv2VQ5AwDSizPn301JB+YIqyzl4
EKBLJ56oCWfHhsHCX9NAHjgiGpJ411oJkqzbEbp6DYPEIW58QKxwGVPLYU4bDLwt5kgm3glbUyX3
0MZHZx9C+neWsNSG3/92eSkNBKnGLIuAlf36xlteqSG0mG+801xYsHH2NRF274xTfnXfARs8CeVp
pR+2AQ3UYGZTjrQza+oQDralcgmwLt3f84Bx5y0a0jymTNqYuqGGfv1pktzpKsUMfqHJptlofdgk
i6hyteVk91Xxu+8gHTphUCPOMwgdn8Pri4VTS+dKTGpBB0mtyWirl2nr3iiTsLK3n6ifenUsYLh4
0PECGcaXe/BAmbYi3kaHFsnTS9rCWPTkLmfxWRQWwSkgNg/wCjqEty/605c2r5rAfWmzzzOcQ4Jz
AALNrF2mB1FGyI8dZcibbB7np6v8Oz//A038ixs+y/a+y/E+3mXI8Tip30Xq8aW86ekn/hLXufAJ
IAcwYWBUDticX/YdaiDdD0iK5vObbREA+uSa/qFwmkcVDKTY+tj8XkQFI35ihZ0pCfDvoeL/nrPn
9eY6a+ug2DPe5y+Yp9uHm4JKg8lgKmGs6o6SJiyS9KRRstkWQVDtlVPply/uzS+m2rP24EW7+umC
tgUtBV2VmD3jB+tUMZqxPsJvX7lG5Z1FcowuUiQynHNjTzvxMqs486d5jk8hgfOiuuFv1i+Rnvr7
OpLusUA7srD16dbv7XapkCu1S9rH/kOBfzlk85xIaO9TI1sgDww3nONRpUZTu55yvXmgCSiv6WGV
M4l18HD65e5pkNnyEU14nC78yq32w2DSrhkSV572o5QbnIJ0Z9ss3PBl0B3ui97/7NTG9Hxv/n2F
/njyLf6zBOWi/ylpezY6Pr9BhDYgi0ZzwenYg4MzD3a/C1BcdKsMIhgc49569o38JUAxPsw2WnsW
oMxTMf7bD/2J+YH/N08fOm0O3XiZfisGAhPe60casbe0sXAxSTVgyzCPe71/FB0hTA0WEJK0KEIj
j7GyHvjeHpGTujHRPa2hhKTY6N3iUz6N7mlviOFez0nw7WIfNG5IrFHQWvVH1XTDZ3Pw+8uRbepK
FBbZdX097gWq1Ru4wFdIs6dr2iT07sMaQVzaYk1tdLEOx9msZnXBuJHA69c5gaB7q7WdJRjR9MSK
Qvcoa/wObEbK7rOJoQXpq9IkIbAKm+42cauR3nAYlnPUMChSgZKrXZF0DVo3lVZ9ZqrCPY4roQg6
o0d5JNuenAZVyQY/eFlO7iajEUvKeOolamGD4F2NyLN3JAug9mBpZMYhMM18yqxchvtGb9ubmsYw
8Yv2aH/K+sTZ8qfUp9T2Ym4BGucMNkBv20a/KkZaiXKgbidaoDGwm+gYfvM4WDWlcUQ1mG99K/po
y1A/jsnFyvRywNF061kt2dMkjOHlW8iq+lZZXwQBgJ+Cvj/qavdeJeOJlddrPzuewHD0XXPtZPpS
JC01Ow1XXVeXeuh/JWizO6pUf1uC5du3pIGeKdtd2ojoScKpnRU+7HtTH9yTuqmOuFVnLgiigdVq
bXfthjP9uB7x8N3HNCJWYek+wL0DoQAt+A6y8lcpYTGXQBo/D6L+HFXevjdJNVYgI8LATy96Y4y3
gri9r7kuL2WuvoEcvcY0fOkLfTei2kuU2tQ+vQLGVGpTmbVN8paFMtOmBbqcoORu4tItd2Pmm0xQ
7AtZZlcqM6qT2Ozv6HqMhH/6uwriX1O27aonNXXbgZg3j62W2fIA3aGOexxYlinoDBq9bq79Xunf
CoQhFcwCW0K7oOsxkFwqU5iR+H62QqNZ3LX7ymrim972x6PBkcs5XSftbrun3rMWtZcqcBhTfQbH
3Ipl04FNrjP4icXokp+BAsNdAqFWITbIuYtNAB8dbfHU3Y78kcg9j7brYrCqrDsxqri+03QnP6+7
QJIE1AZ7EZrGPL020Jk0A32FKP5v9s5kOW4k7bKvUtZ7T8M8bAHEzAjOpMiNGylRmBzzjKfvE5lZ
f6fSuuq32tc2lRLJIOD+DfeeW0Zp0hUvAnIUzAZgBnGXIoetmyD33LthgEZcWmW5J2XaPmSEVIRm
S4KsR9jvz+z3hHtAN3waBC1XbVR56rMaBZgTWTffFXGy5rYTxbjB5+BH02QQPw/+kX3MbDzpGuuF
WVXJG75Hk9nckutPUtObix478Y1de3CAVMGGTh/TR+at8QWdbDIFGiUsQx65mu7e9RmYBlQXZBJ1
13ii5bq+sT2reCoIk7u1fo8wMkUnw/qaaxQXtnPSBKAIbGbTc3zNPyqvSUhGWeZnX2n5z8ImRMuA
CgyLkd7mOVdaRdqVm8invlzjY1foybZIiXCenWvP2ssYfK96zRpr12uJGZnOG7ol7l5uyhKlKDqX
De+19ZpwVN+ZZm0+19PAAeLFn3rK0JOMd77vxQlUkzU02IR9WGnMfFmN1vdpJAt81T0CKHtbHGof
EJk5J+JkaqM2QBXoiZzUh/6zmtH3BrNh21hMRWlFrrSYCuoplQ+qaq2JyOx0d6mejpcqbXMPZnal
Pw+524SzlQmxQ898UcRyXIqRMAHkGtK8m1u9D/u21SMOCX8bi6U9TK2dnVxdDh6GN9a1ld+pC4SG
ZEvkekEu+qSYEwK4zgRBvvPo25AYUwa9ub3sZuyEr3WMDLaAGCz7fTvEu5ot5zyqvW5k5d5ceXIg
x+R0WPF4GKtpD531p0AKeDJnTYuIXHDY0c3egMjREnuvn7JtpeVy6/KzdD5BtG3R6HdQ0MPYmfgI
+BnG2Xnp5+m6mE7rh7WzNcBVH+OakYA41u6zGBZyCd2ii3qt76Mq7qY96jy5kaytXwgIrT4IkFuf
Ys9lTi7H4mwynH0RENcPgCrhLptpfJyyKjmCDRUXAfr4XqRe/ZYuTiyChFuPg3rx5AFsFla6qXce
EAeXNwW+7hfWFuUnXIf1MZ3RRWkOevESVOTWKzx5B35XRU6pUf/py/r9v13LHyy2KwHpX1dcT8nX
P3Yfxeevst/r3/mzbdFN2Me+hX8Htyem/2uEzZ9ti+78hpoO7SEKXv4M0vb/6H75W+ABKIQ0+F+w
iZ2/eIJMSIp011jbIEQ50Ir+E2PG380M9lVhRfNEXYdHBCqc97emve5mfZmVujfmdGKhv2Tee1m0
9r1ZuCpF5JDJsr619LT3n9zR5wycAYI/aa09/VhrtXRBrHnZceWknYIODtIrqSLeHIk68w8kTpqv
bBINbWc2mhUxal8fKoe2hH2SNSXUAcIVNw2FQrafliF9HnqteW/1yRtBH85Tv+V+6pozUbiaBjxe
xWRKI99BDaaN904uB5Lt2C68+6lH2OGYxlMD7LU2+8AbKja5APY5Tax0KrrQKUxuGWOEAwLsVVob
x0/LPvTgPZrhMozX6sbzldzUa9n2W/5JFu51A3mN4sxjXl9p8nu3KqQWk5GzEVwziyjauNQrCQ8W
BLq/eDj+EMEsuHEXrlDgkr1UoYwnCOV2Tm8YCmNyay7mkYRakc/jU6311qUf8HEEmLVhAlXDaPkM
aCA/B61NygZegGZeIr1vRHYgFJZgDY0IDtaIfvGa46uZI7IOmtepzhWXEpKOdOOw8xxDckRS1py1
ocrIZCd9Zee3LlSBlRxLQ1LFBNqE3nu/UHCAip0SOwsZdOTznnxYuL1yxFQwUrv+sPXEire+Vc/I
YNJ2mTm3K2q20a0yjbXyJLoNAUwGwSAsKlkw5UOqIm8W61NPuKGmv3QGKiXyJkilJabRzvs9TkhC
Ajq1uGCRG0Me1ZTN/daVRR4TFupDCTCMwrporNmPBW2DIsY4pjwvEn9F1lQh4A2tOe/6IBUE2Qf/
PdT+ONT+Pec1qCAsf/yDXvIf+692/YqrMS0/fhnMMOr/44DT/d+u7jBm1PgHGP5dtad/nG+6/RuT
QJfji07PsUwOqn/aGiwcvAzQ0CUygPmV+GoZv4HuMHBB0laSoIVB/j/wNJi/z/3/n6oPCgNepCvR
hc4XlwSAqV97ynkoa5vEAtRiY9utbFctKTB6K++sa+s1HB5/41s/D7QHqw2nkFiblYjdApVARYF7
rQoy3BJrZHXD9BH3k/4MmG7MIrmspR1WiJmzzbxO6Gn60dbjzexRFgf4eRrvUDtqIopsnP05mrti
BAXryK694NIpZeR3i/aTZ3qCgD3iv9oMVPHXSFehXojXKFk4s6m9Cpmx1wN/982ja1xb1BTL/4sv
rPS1jZP8pvUHXw905dmPE9Et/Hg2lAFqwLk4EMw8TBtpu/DrqpgtNZWbkUVN6WtHb/Gm9swZ4q27
wujakzdOpghG6uBN7A7tKbWU/6jRSp3ThURh7KX8syZM1wvBo9kFyrVqwiEbiSZaifcpAsRxza7P
aWf47vNvkrzbkyoqAYXNWeid0nyyZQBrn5q3akgTDYSZNQ8taac/wToXJChbfO5455BsRX6R+mlk
TuDLAA12vrlfrU6TN3mbpzBrbU1udARefiiheXCy1X76PiG5JRqkd/1bk6AZdGr9ZLNUI0nsLLLO
eWcJheOMLK7xe5Vr7ndh1esSjmXenHrkiyqSbYoOT2bwnUyvSJpwJFfj2RWmTSCJW85uNEK0vhCA
1l86o4NvaHjjrFgbS56yhDpyvKpxjBsnr+W70Q6I2dIyNV6MVmiHPKtrKtlFtfuCGXMb8uEPfcgq
d6ARhBL3jMSJkCLei/oZi2T8WSbOxK5Sgq4IwPasryxtuGTYPxXkkS9kg/OlNQ2tZV7StqCete/W
MWUwWNVYYqISTfy8ja3WkCcHM5lC6VS1LjgQRz9l+AW449oUsxt79UQnVzrpH8cVpVMIUx9M9+Jn
B8rQKjvUS0Mce1ZMF5cr/BNzXn+ZHadSAUI4/QZ2JX3IYDvysffZZwJX6OirRssdYJK2ulkcDTGQ
p0I6iEp4w7Li3JdCe0ZcyDa8WuvpHQGg6YTrfGWbWdBkdDgqXfIoiG9cSQNZPBLeR/HqcQKgohmy
+d64jjdQKCFBtcCPJxHGBdLSAbEsuzJxc7h/LpjnyPSlY26gJ5vrEfK4/mKjq+hRpnT9k2dIC3ms
tSxz1C4lqThWkdBXi4W7LbJR9bREMIm4uvOneaZWwOT6Q0OKloe+L9a7PPfL13RWxndfFu1XOZGF
vCH3iQ9uye+7cpq+FTb2O6UZ+YM5JSYR5Eh957AjZn7aVWPuEeytS+9Bjmyl0ELotO3MtmK0s4gz
iq2pyBG6YqL6a0SzLO+R/VlmgAZDC92e+BxzqF9F16/fk87N3WDQaM74PrWacqIuRYQxY9wlcoQe
11MMHvuuVuh94YT8oGqw3no/rpONQfzCwPM8uRhUzNYn2YgZUkghsjy3GXSBDWK8ZI0Adi/W1sNx
Wkad0Eso9oX+Geck2gewMbVxM1sQ4MNeInPd1C2qyxOSG/2lHZp1QhDnIJGSrp+8YKbk2nZkHtuR
SErnxq0GJC4TOiP0VGs+feeeAHBgVw1sSCwY9Un4a9VStekuqQUIDJKN8PT5tasM+H6+neKF7BfY
2kGNZLC6oZlCa4c8fbZDMWekVmM07YtLEbfldyzTGcj9aRrumTARFJCvnfNgMK7/6ubc1EJMacgb
4MpwG8DfZmg9+OtqR2nnt/nR5dOAcFRLwgWStEpMytJVx39cww5Gxkv4+MDkROxHaXZj2MwOYG8U
s9oLvmvl7hIXy9q+NGPvUai89cloqpW9FbBNLjxYhR86bZ/V900qnSxyO2g9oR7H+s+lxHoaNkwi
sse1XpU6tssqxDPRS/zvCRcWOhaBNHDD9rf3MADbcR1NNXDjzcCl/U4I9hWuT1bzEOSu27tbMQjj
AiSYAr3idxoRtEDEKHD2+ROVmXpFR1YN+6qS7kniPqUCT7vhe5+k0+0oeqc5AXuNKcH920QbUES0
BDWM0PrzmKj5IUne/9Jm/X/2H9d7+9d7/crwwPTI3ocexriuR/6yHyegyOYkT8nH7rPujnyP5MC9
7UbC7eMNEwA7UqNfnpZsdP9bFf6TP8CH+K9b3U0zfPQVCD71j92Qll+/FIRXj96fBaEOiEAHZ+Hi
TKT80yj7/igIbSpFVgXYFfGjXJmwNLV/rhlokq//N3/EbxJL3pWJ9icDQ/DvQcbgrwE30GAbsMP+
TypCvvxfHxyTcB/EKKw7aMv5mn9P+slzUD9DSWdjJCzqMCI0MKdbd/5atcSvAiV0JSNTZ0VQL1rB
RH7AA7srSvBQZ6B17kSAgEmdaNjTqhEDaCfuRo5OjhKkIbZv1iaSNQdfDN+RSosPG5uAOllaglp+
NbWqi1bDxt7B3Nh70spFEnzhJWW/5XJzvvUmLBbE2Ez4XUkS9UYovU620krmg1WbRnmDRM0kUrGR
7Xz4y2/zf3+jWKPjG8SVBCkCqo7xd0YDC4rZrm0itOJ0OU5GKl50fYCUpdbkRmVC35E4YxPzU1Tx
67//yr/ufXhErhQd8BNAyyCTMBL59V1O9MEy+bkYHMdOOCC5uhCDUP8v2bW/+zn/cmKYaAV46BhU
ooJAtvN3f/MyNUs7YADpBnLnQtO9isbRl9v3mmCYjUArAxZ1cnvk7PdiZLyQiTIBhkLwEcrXblqd
No1m2lfcE0tb4+7oVmJTLNEhN8gJeOwCoWLCjwfFFHxbLBb7HL108egkRDRRn1ByPOv+iCKxRzJJ
IUZajEX/ao/4kvupt6ElmEPkjov1mMPC/7HUqqki5HcYaB4IhlUPw6TPb23jJpc8SYyfLQNbZu0x
9tyjxXv3wcaYqiQxlrGloliIFq/QWQfL0tSf/tqpr7ocazIHcVvBDiSBJovEMots06pVy84zIV60
OlWBKrhrR4JWGktr3vJsspoNAtr2y3PAzYZzvnrGJl8lsSxVhskhcGMl+7BaBkfbW43qlnvJ037n
x4opAnZhVO9WbejfjA4vUyjFwI4Z2Xb1VQCfm/fj1MyPa0ltsiswnjCBTbNEkCiqEwQfE4WYn3J0
HXM4MditIqYY+gLKgpYG6ScwJWk3n6RgKHyJftJ1m3//gF45KH85NCCJoMLkVMPqdrWtozH89QkV
bLRIevxReUl1tBla3RNHaKOaovCIcAwEa8O2Y+AHfpsSFJeo5C9FqYjcanL2D3oS73//hv674f4/
14v8X99BwZf6aIful1HE/9w8JjQb9MHXFTayp+se+583j2H+phNBD7KFA4Zk6b9MWm2S5JgS2NdR
Bb/b37EMf948tv4b98R1K42GkekBd9x/cPGgN/n1KWLOCv4G9cr1/mMF7/19FjHOZpyn0rAjXRq5
tUlb5W/1mX0Ky+er96tGx+y4O9sb2JQMwmNbHd/yZjA1S+SqTo1K3R2rtPdGW+kWCRAL18ruw2wR
RLzRCBq10UaoCv1g6LT7Mh6WPVmh6tEVuovdzlpphFswMwVjDnAkQafRCPL2d4HqBt42NndHiC+7
Zezjn3WFoQAzkRbhFbMPjt7Q7ZhbX2XrFkRKPQReX6/I5GgZEtcu7vEnTfuxqN9qq7ung06icego
/uLuFkntCxYAK2plot240iBO2oy7reb2WwwQbyl+hjtWId2BznEKYrdMqMq7E4Kgd2X356TyoMpU
7s+BDmxjj1r1g6Oh3Xtm86jI9QxgoJxBqPDtJ8sb1utHLPBUM3A2O987Tbr8xrZ4ioQ1FhejSgl1
1ZLhNOfkLFD/4gJkzTbs0KPg12lNAr/8hHX92DbZi07aaABHvPqxWMLZTtnU7hPbcnfeuN7otUii
QhRDuBC6sbmSX2FokfZjKGd5gri0HPFEeYeiwD2C1cA/CGdgkoAurw6RXuOzJLn9ucmtHz751id8
dtXWb1uHibqs93L1P2yx3pYssULTyo3tWAqmJliebhOMEhsx2xUCnQn1NgamDQv9u9kc87Nwq/e6
MuG9KlP5h6Wp+ijpyFababv2yHgOUCcHQjiHEaN9OkV1nttBXKmaiUl6Slv93U8aQc5rGkFSB46z
+tdGqYhWvIdPC1CZO0Yk7Tv20xUjRYMFFbjiKW4IqwiYmIAXZYav9c5HplvRHwGd4iZWemSpJgK8
y6E9mFu77m4mcv8a3blJKvsYlwVZCVbAU8TVB6DRWvdZqz/PXZlhv8IpWBA/tjQtAxBrP7LWuC3K
dAn1Vl/30iyajWar8vYa8IfZdGhtnnTf8XnjrI7VnaK+wZmvHVU6NadESMbvUN4lb8ou760y5FM/
oZqn2Vr1kHC9LMgGYze2E59erYdeY3l7hqfebWfG5vdM8Ojhd8rCLh66jaUN9dbSyFkMkoZbsjJE
f8OK2jyiXLUId+TivoZdsMHW5qjoJ5BMKDrSbMZE2ZljekbF4tyrvpsYTCbOjylfLn7Rb7AK7aqU
tJGS8jSqPQPTvZ0R/isZ1SlnLZ6tCssSlVn7ra/j7K64bt89w6aQy+uUKX7ShpM5zLt8vXqqhgH5
ymr3850FnNftjOFxjblKHeKsu43fZd8wLnVhd40dyYaj8nx2wNUid1YjKol1ixTvcVD2cZB6Rc+M
kkFhb0muMZAM6PswGbP+aLofrtO4pxHXFhHuaIsNUsvPbTv015g7Uhpdcq2iQYeT5TuruE8NHJ79
mHGyJEYZJtMsN23qPDu802tHtgYYnZ2fFxLlvbvJS28IgFQ8OBVE40y6IiwAMEHIKlykZhpHJYl5
N2lHdZN70j82UjKpdGLdvlS1FA+sI2jbM1veVXVycQ3eeiy9+GgccckS/2eNWq2ogUWDxnlHrWOe
V4IX8TU7Z/b+9r5zk+vXHe0b4ZECEIqCB5bJrh0gVBlux8Jh+mCX/T6ZCWwZCbfFhS0i3++aS+LZ
6ll3MRQIXCnUL1ftD7DHY+u79aZpzXpnmh1DNYBuO42bg+6BBEYcQGyKgsFy8X8oa2Nlps9aenE7
NDxV1QdWO6qtYindMY41UPDliX5b+MXbsgyHZF2fck582p0jcbqbjBw06tGNNbhcRkuYkRWd9UtY
zKhERgfLoNN9ohoPFunybac3qOz52saFBOO72E+PNu6QZhx4Gav7At7ZplkWsat1jvCBaHEs6W9F
Km778XWykkdyzUOVLffW0Pbf0S8q6iRkSJKfjfDvu9jF2jnNoYX9kJkU46vhmtldHzL9c8y882Lg
fLaTfp15u9Lk3k1M7davKvOGAUiHWqpaqtA0BlCZMx5zn1Cnw8KJ+wQO+0dVzAVLeftZ1tcEJSKN
28CeGFBgSZx3i92Mp1EHXpuNE4N8LfnJwwW5C4y0EdlNnV7Iii42bCTBI/UWyy9eHvFqwQaLMG/I
Wx2ZBZHpfOcEjAYFA8DTUvZnnHmY3vUO6J3CDHo2mkXlDNjsYpewbIvcqfEecE3GH8LJ9ReHqEeO
uMztMVWx0qfZctPzfDWy4zpozjSQWLQzcz/3i/mZuEsMDwC5VJubCU6ehIfGn7j4zVm4m6437D23
DedxrnHx1K1Y9k2pmqcJjO1lcbX6tusyDork2tKAeil3eV00PG7X/8bq4atqJ6IdfOfQDn7B5NBL
nLscQ6IhkNIVDsARjoJjguz2rRqQSVXxnO5JXua9VO1w37b1uulgBOW9WL+Dq6NP8K7ggTkZCgIo
Oub1HPZk6niPlQSaLb3+E8MXbrwSkGmh8oV17aofYq9utm7ltxtBYPMnmeX+mQfrvWIHEPArQt+O
ZFg7NKliZ82C+CEpBhcdiqGHS7c6+1FLL9JL3lBs9Ye5Xt+Aw+zV3Le8C8TxtS0jwmnJtSf2jzhM
c5DwOBLKbWnP1WtRVDYJ26vPLz1pMJ2OZgpuaZVMnCbvZmbcthE1l1jttoI+fsKgr7EYrst+vYnZ
EO2mFaMZje1t5pN/3eexFnJCTE5g+TGvHcP3zK7bfV9UzNlQuuSsLBD3UQctH+koq7fST9utVXvz
URKWylq1I/q8S3w8+WYX7wffVhsEnvd57ybbtivy3UDe+ab2/fXA7jfdDfpUvBS6MYZ2z52FJ8vb
pGMro66pCwydpC5pR6q19tzFTF4bqsNosuyzYHfL4JMFiIa+0rAfm6p4J+PpEcdokGrutu/HO9Wx
9kqu2cdgCQ/8EtlwWFYS6XqhbRJtecI6Zr8ODGCLJV12vqqy7x6eWKbSQ3nsymS8qzrv1lng+mS5
jfKuSAl1BW99WbFZT+HElowULAyrKonv+nbMX11h2c9mUenEvuFaA8wzU/5qbMzTuMJ359s32L37
KLU1WtTRhbUyLm3GmWjgzfPHbanTX/ajnH/k0tNOeCK25mrBZkyIps9k8T0256Bno0BCUL118+nS
+gbhrzJwnCk0UmdPN9gFdl0/uPN6sPLlG1rvgzMglrY0pKqOF6aldTQy71s6z68TUIjW1i7M1inl
oKphciR0VqPS9RYQCOD7dktSjftCJi8AcDbLyroeG/n9NKxUakV3tFP/qC9a5MlJRuS3opFYhwev
dja5rbbdJDZN+V2DXt4h3szLhbWRmbTvhfDeh0oeEsVkiiit59ErfnqLsZUZISglb2s5eRfoHhMe
WXEux3lnev0RkTs69hi9d4UZB2MQKvSwXvWAJJiHeIqLr3FSTlTN7nwEZ2Df1PnV8pw42akTSXXp
JvwtyrPgmmIwHzNFqRQTD5O4SXcWsUPMjObcurH2Jjqu3rkwMG1eZeEVZx3fUqr2VWy9lmnbBB2e
/2D1F67RtDrmerVDh6aBBFru1HzlRKqDW5NeR7gL0g5QFcxj1JnJt7kfAdre1WWa7Uu3zu/mFeJH
PF3EZN/knXM9HGOtv+9t6xLPrCKyCa6iLBI0jmk57ZRuxg9FMWkf09Kq7Zpn/ibThi8T6s2GZaAM
uiTGd401hJvBnW4X3JMbP2ugeKy2eVugXjA9tgvkXbGJyfQPN1X1luIp+crSFMzIrGWf5dpdkGtw
gDF+Csbxlfzh8tnXSURjQOOUyU4vk5Bs7oBbIUZIok8hq635UrjND3K4641ptv2lXLlKTS3NAzaB
xaa1nS+AKNRaY+UjuLG3U2O6Z0DSyD6surFP4DTNI4zRLzkgvF2XxTj7ZvzcGex+pVWF6dAhs136
YzEoc6PXS4v0Lz8bfRZ/+JlXQ6OcuozkZYtEQomwe6PYVn2wvuhO9tim29FbN/kVEE/ZiY4kV8nt
3LnbyS1YU3PvFfultfadXZ0dd0WsvbT3joenwC2b+8pOHpM4+eaq/swaZA5knH7aSd4EcZxuJuHv
RVYhnua7ENqQHluu4DMchRrZUZyeEpNthNf1TqQVGgHkmbqRHVUbxLF1Z40651/mma/MUYl4tSrn
o0RY+9YieTb7HB+0iLLRd+nD+03VLCHUClzQpIbR+ezRRO4Vy+VyaP09SVbGTtm81ROIV2jd1cma
4uexacRx9pZ7Q6WfjiXLjVZ4+Q7gx8dY6aSl21+enX/004TRfjbdJ/iL0ERsSuiu5iySvhlYA/QB
hN3zDYsZBxWwuhMclFISF0MCyF4XH2MhgkKMW3uynH1q1Me5EHcY1dVHP48sBo1MHTxropIVvIBx
bDuBvY75PsXV8WS7PMC6jT3XMftT25EtErjEbTa1Tr60aXwf0vbApLQ4QUzJLtaq5o3v5gObyIGu
2mgf/Zxuxia9M6jc+t2bpL/3Rs/ZsxFVdDjo2puMYFvPX+9MUTzjo3U3o1UjKHDxxOfqaKbNC5ul
NGzF2O6ZUTC+TOnjTmvs0FFR35cR6+iGvddMs2y2mL1J96RQLqxnME7qGQNJR/1liAORY92rpdzy
Rrh2A5mO3U/vFrzdA/NPFLArGtwxuU4eFU0pefFdWBY4K1O0pJAN0ypifLcEvV2ONxX3/JePtX6/
9FoWENG73CD8fW5c4KmmoYpPWentUy4cZNUr+5KWXeZxRPq1dWcrjxZDFmFhFmyk5UBkuWFKDh0z
31ZOmX9rVOa/1WYxfCCFYU2W2l+ZMaAP8BRqgMptQObSGmqeH2+TApzTmGjVnpC4YediWAiqKamP
iMCqrVRmvlmLdf3Mk1rsGuFAk0WOhaVeifqBX80YgX2vw1heHdGLQ97vMDQi0MrRfbQG1MIZ4uF7
VKfmQ2+6Kfm+Yi72OChoowbs2tSNbWhb9nCHgqy+owH3bqpSQ0Tt9+5pFtcB75KrEAcRY5Bs1oNm
7qhAqmplp1vHm3Jtl61ynfTgpUJ7Gj09PUtlSAYnbn7OjDRifYwQT2ZQF2TsJXzJYvzWjPwacLYv
B0urtMOi2Y+pana14/20+8rDhO3UvDoTJ2s5W9MJEMat0bpc2OM0W5vezZD/aktPx8zWGRt+U+8o
YUpSU7Vk77Z69oDL6ZupFWf0ec1FU7W3QdPGgxm7824CA/KDPYuEeZVx/UN+BxKclxLNYDV36nFW
82edC+xVqIUeVWcijFsQk0d+LN90SCJgFySTA4O2+trO860notgUJVr8YCVjOcKg4l4WqzIjI4/f
jNSTlNvuaEQ0OGefVWYQI81vg6rCaA6ztNvHTj9yQNV8bFb6ZhU1yjepfUp7wSXLp3Oi3mR0Zq3p
R1+rRww1b2Jqb3wpodrYYxHBU0KySbClKM010jrXpBQddXYUTbwel8Jz96Obaa9eLlAiWDOq+IBd
1XwAExb7weRNXiBZEYEa0eNoXhha9KPmEbQ+IP1kqr8v0Z7wiekIqHm2T5IV8W0eW/MDE33z1VPa
bdvUeOu7WnIuNytqKa/TnKgHNbURdi07UF/GzaStIw/hulxsN7fp6crkvqqa4qhhnA9I7TO3iW9w
Jdp+hnpk6r+Yzcho1WdWISIx9nIQLepx4CyZCUiiMfRbovkusGeBV3lb02RQX82zfKrL6mdFmcaa
mjohzKYc2Laf2Lt2NbLNgPcGDxsallzrxKFFhR78PmJGWW42oSHiEkmsrMEw6zSSc4eiskp3eWmn
gDggPd8AAtxKkMyY7JIwM/mZtWvKaa7g85A8yVtQz4+oOuKbbpbGdhAyPqwGIhYSrNQbGRMbBeJy
35aE3RYT0lJK3zv8WKyAXPVU26gf1zplclJP3sGxiQAMZ9fEBtuYJwN1/BkduHbs+2U+p8TL3mIB
YmNleMbOqPsiIpFcBrnV7gex9gumPBdmiMsvuBg/ML//kAuzuCSlwi01MDnNm65MsQdkzts0F1rQ
sL9zg052zi4bhyZUOT4KVKrv2AhCQ+K0SiO5HuOpihDIWZD0slW/t+bqMDfduq3y2QvKxvd3WDTZ
qenNvZ/2TJj728Ypz9pa304+lfCiIfdveioipixIXMkhdOph4xTDC480vWNi3xcoEQLpa99ozI7+
RBHu2vgjKZQrpAI/GV8wDhaPZUEMZjU38Q/p8ItA77Yt8VWQhQA5Y+IEf4XYd+xH60GzazQdVv6T
9C1/w+C8fCkwduGbLJvIWXUIY+b8CRtObuWUP5QyRvig5PTqtEZ+gW6jqZCAajJsizhy9OStZpIy
1daD8MoAQVQlMpwkfJC+8n82RgUxrcX7sBqhNjistpLuhHW1pa2vx4vT6w5qJFIazLZFGGXfeElL
UHw2iBAi5+MCy2KzxMs3q7WTiM7ip95220ppcgeWTN2oxWCZOXm7ieHzHt9Oc5rRBm3GOjkuEJjO
S1dgkxiQHadDXJ7IZX1znUn+MJhtThK7HPNwEuBVer1ATf2EqPqT1lwPVMacoMMEEmRLqm8bewkr
yt8S0WVq3bXS54/RmF0ZgsIul5tu0PKWcW1Wf6cNFoSwuT0s+XTlyGkXssrO/aJVeE5bLN4KQRMz
uHzQm81Sj0nx6Xhl3iG9RNpDGPJgIlxGQkNc0rK61xH0GAPZwauKkw3Y6gbAlS3DtVH1D6f3rUuV
xSI/Si/LBowZqfemj2YHzYFZ5vcZthEERaNNP/usnI9GF2N7FVdw2TxgPaoxzb0s9oKmfJ3f+zgj
OlfzX9m6DjqKmCw5esJ8sFEfUSYlNxwZjNkQXN2ANPYfS7eJ2fea2i4Xuca72vsXYgqKx6nMkxP0
Fb8PhA+dSSRSi4hMHpgQW8gMyjzTt0O1uFeWmth4WpyciNTMuAwz54B1M7KTzCN2MrXuh1WcSF1/
rxMb5bm3HlfN94PadHeL+6O3eJVmvWIWtnwNaVa81q7m3fQWIDAna4/mULrbum+v+vWy2fmLwQJn
hYqzthxnPnY7pN5xstO66X3y7fueDM/DWhfV/6XuTJbjxrIt+ytpNUcYcNGb1auBw+ENnb2ToqQJ
jKIo9Ljou6+vBSryBelSkhVRozcMyxThAC5uc87ea/vhNIS3rkIXiS4VjjJmIaWY0/sgSNiKlCiM
8HdtBfsvJld4OLPZ+KldnNWpkRH6zkGPDGLQsktSgqZPvhZkyXYUNDUyYpnAMQYO7eDqVqssSm7R
jTaq7lPfN+NjMymIUWeWPxRjZk+vJpH+ksS2FkM7O+gQg+4m76Zr1FLMGvqyVUmty6mtyXKXAx/x
ILOBnZzYwg2O9k2Y3HO6uWeMEhKsZUB31C+RCHzbCe86Z97XhXtTRIP+g5pXxRsDU7BWKz6gqEih
cik5owK63R2kbHuvq+r3cJioGPXo6leDnuykEXNXgSqQj5SXyWg+GzOLMWgt/aqmn2NYIA2HUqX0
HMwqe4KJAU0K0PyVenvha2MxMbTTbi3ZjKwajFprq4vo0aSauetquZZWQ/CcMaOmiCXy2nYfNAGN
IZczM7O9DmwZQ12fVtonbdSdq0lG+AqlY123+dB5ZJ13G6sPwy+Uv1MyjWqoj5gNP7uKtJhh1OBH
l2YKS3iufE4yN7+dDYyTaxR5xW1addln+mjFemYzy/G4uACu9GNGQ0mE7ROMOERxIbFGscg2PZut
MIWJjZryK/X5blvK4rvDOGeBX4lEobNu7TMR0z0hOrPaBZIDdQsncUsR4A4pEfSHmk0Q6N7vLISZ
H5cBdDTAIdDgLhLdnA6U4Ee/Ji73CFhHXCwvs7Xx/eKsMFbIMG5VVY0ZePgvBoUC5ZAFYhVif/AU
eEArJ5iv8qQstmWzBL/2VuwTmrBvLPJuZZ4+oW+9t8bibIhI31VS+pqghbJoCaLADbOp8vqTQ3fI
h0Sms3dOqg1SVFqtlXJtGzIXfBtGfiXGvOfMHe9ghU4rKFNQrGtn+Mr2/KaN++wyrvL5EzQA/v96
An1iMOVtkacYCNPUWArp6CtgkZ4PdhvdVhOOWI021Q2+ow4jrbTXsnd3lZTuBqK/BrhLJfW7wMFz
17BtXOcVodBj7gLObN3k2DpJs2EYdphMkmn0kOpPm9zOSwQwguDSwUoPoVW1a7a5T6ydYlsleFcF
GAF8MiW1EFcG27aKj7qjWAc9R9QIUvG8jHps/2XE7jZrPoXzUosTJXDJ6llo7V7LZlb+PC7v68i5
aNVGB0nLbsZs16A51zKogZ6Kxw4Yg1+PzhpspnYpQlU+FWZnouoGThiCYSSSi4NhC8V0PwVucelY
sXkIJpb/UsVRnYe3AT/8LGzweqZLM6tpUMNi/ms4axbGwc0Quvd54lGxeWgrXK4ZLlgkse2FxD17
VlnVsCvltFZg1t1xRmw8YxB3SguQszTldaE10ndimgWhCwCQNEZ8LxNtq2gGaV2jJdX1gEpv3vmc
l4qIBSfgwKSMTwi0Y6SVRRvcWDKA6KgU6pZA5S8pmFelC3NuDaaCJE1nlQAJuhBFTeyzI4A96kY1
XhgVfVwSPz+1XfeMpgi0Z8GBHY8N/0p+dsKRCFCFuqzI9OY6mkeQhNGZGxBKgk+xbzTa2RSQPVmJ
uyrKvaJNDlWFU4ot/TDfhHNiXbIFkP4scE0lEBajdDivGg0nsMb0GtQN+ts83AunC9awHKNV2tKd
QPzOOqo3+7bPOKl1Ny6aubO4kedAHS/DyoovYjhFdEbzlCT6ihLIgKkJeYFx39M62YWDQghNhZbZ
rhMKuSQpUiMtdOesHakwuxyWxnj6AgN3G/KV7nlCV85gaJ7tFNR5Vd2LRY5Fa+kBQhUPdkMTGFst
SrrvU9Jyth7D9jZ155IdbG9OfiJH6qciaH0T/uGMExfAZjzbX02qgwcN5Dr1DWvTFAZoaONAmVtH
A8xexJG1cXRklNC9Hsud0UoLoXZRHBxITpcVPlL2S4uRXFFJdJ0KbaVWVIJbjSSuMteu8WbUh25i
+YpM/AhunM28xEYlx7sw2m+mlho7N7G+DMt0lwZYeS0bq/dg0XjMC5HvDZnVPjSg8BDYNehvfKVF
RLUydb40ZTvzq9D5Y9vwW/xzfhUz06aTol8grfLzOdqFUf29ETZPZPLasdombXZrW+iE+wPVtkVc
dqdXfOIxfV/NKgEYf9Z4QTHhQm6SXZgOSaGl9jkrqS471VExKanEE+NTAUlnUgturZk6fLIZBKXW
CoAnFgKr1y7b0Rk2su8lIq7hgc/1bFDb4+x06C9KsadcS3Wt99WpX+Mu9hO+o6JK/VK023HAMI5O
2KfE6BdtOm3SXKesABShKZmp5w7IWy6wPhderGjf7ETzBF9Kgm3RC2E41g0fpWb6Fe72YuaXRy2E
7SHmkNl7haPvORxQbFDOIuhjNKJzKv20CwMiVdl27mdpaFci71rGTC7je2mPQOSVNvazTKoeVdPr
nqPzNk2z8TJqA18MZbdLTHpF1Jh4hqp6Pw/KNgKpfg3sofW0zmG6Qht6JTpEgKULNxRRzbQWbafu
rIDCVEqN8UIbxFfbjhGFSC3d820Y6Xkc5tW1jqDBA9kQ7Nuq4xwgWdHUpvk2WiY9WlVeQasWqP8s
fJvU0lqHNkpJXtRnVgvUAoXEeZQE7jaq0y+yoUNYVlHmZ2o5o0RXn53CmK5iuxRePDYdR8l4WuMh
D6lf29bDnHd8wBldPgrr1aRuLVmu6sTmQK5/0TmwSEATrkCkyGmjcChH6EO57iq8lVShvZRp0Tel
tgtsnOuWxeNw4u+cYvy6klsbU8oujJszrbQr34FdiCOxw13VBImgbgleH3d789mdtL0eEzrWD+tE
YmYxFxeFJtDS1uk1kj7mxeR5qtxNZKTeAHmZqZbkiFnVL+yhoCBl+HmD/wQVirkVlSAwV4n7C8sy
NqZKmV+KW4Cb2k3DGY+zjnObZs5ngiAGLxsp0SJ790yN5k1CxhcHIPeaN6FclRwbvuhaw7G7DWpn
2xkFihujicUlenx+BeWsUkUHioir/KFzyKOhmI/Oru/VxlNgoWEjIknZjGgDjG4sl3bwPX3xQxPS
zRcay1qiT50fZU54Duj06A5QOYgDqzwMwJycOhxGSRAr7GQiihnZIeS8L4mpVBPrGkPGFXSt21mJ
P5VKvx2bcOvU1nVs2LcizvUVBD/FU3sgD6HmHkNR0bzCwOZrCQFbsRnNh8KowKgCikbUYEbqD1tz
EqxJil0/aDLKfQBDuuuZupPcY57tkm0fRWGyoS3duTirKIHPlX6p0vajYm3fyCb0gqnZ5GVHeUZj
1XPVPvSHxJylz5bUTci0UqlI25WMMM4IN0KcxReJ1rqarTsXU89aRk20r/tQvR/jMUnWnPpNiKhd
wudsSrw3mFf50lWr3Jjwq29SJw/P2E0SxebqS0VLZV7qNS18juwABR7YjKkmNplc5D1H1GzdV0bu
20uVU0NxgBSWDRF6s0sTeawHU+kKugWTaMmniusJ4HuAyBfqfTvqrdcYItzbUVhfRAgYfTuGwTk2
yUMeT9E6s9oHPEKcEHTESrLOw5spY2l2aEEkduEj7npWm2o9o9qGVO1Mvt5UVPxnXV9Zbl/6RLMp
nmhKdZtr5h27/WuVaQhz403CgPOioD4rM3mpjuLKTuX9Ug3dNOjZ9gY2TU8f1Gyj6rQK3K6l4SVj
934ax3ptgzavU8GkYFFw6Ojr0U6vb5GZ0dyc/ZHaO/jYcAOn+srB0TvDYvBH+Lhrqem3moKPWUgb
0U12l4IF36qmPEolmOkZ265vK3gFhV5R8OIAX7OGUz7Lq0a5LJs22iqR2ymrkMGyjuT0Lcfbsy5t
6B2V2SHvjqizJXBpe5v9alHNqR82+HMGe5K37Cetg92pHatPoZxrOV93Bk6LT6oPN6VRiQ052qHX
ueOxmDjMtWq1jZ1x9O1AxfEYkdDe4/pjdxbSEV/c2rLDYJlpHXYsPS6Jj9YFONHxjH1JdShLqZAt
JNtznogNsy7Lv4RdJMhGL53zImbHV5UAcSxiEhIgP54SNMi+wwGJ4FzPW1p3zmXcVM89nYVVUYaD
349xfA2jmTmN+dmnG+83bvCUFx17uihcF+i3dkrvDhs40uxcDXZllGuCc1cdvtKGbXaINVk+cROs
Fb1310WhEgQ6WxTq5yG87qjOrhNXM9dpR/OF8D/1EjFd7VmiHO8adi1nXOs+1mNzPSNE3TZmCQ6d
mlJwPcOX8VHTx+ta1OrGsvv0jp3+6E0UkleCIs91HcX1TSWzjIWdrRCnD+NbWKvDAYfXfOGWI7ZX
q8ti33UCcw+Fla2R22XbROs6hAB5cqNnpjhwHBouILs7+mpE7WLRSSfQ0LGq2qMONt3kTdp+H3Kz
5DidBM6d2YtrtpFLFlDbp6DJ4paOqRrSKPk8RfXY+ikKN0zmE9pthRYxvQsaomuFX7/uIZasJr0u
fshSRNVX8h4nxcvQ+f4QfWUyqaHpAqQ56RqHAANxbhSN2qHRG8n+qGwu6jYila+dFg1IxiB1VgQC
hNcwtucbUNMUafBRsxmTY+hGGA6jslkVroWnjhwHNjKQ4lVnmaJRp9aVX+qlveF7Bjzvzk+lObVb
c44AnOc4v2AVsWszoqTZmVa47mbnWhTZJrI5r8Td7N50ltaskbaqB1iKZuUbBCjqUEUGzeU0iTpE
odpHxMJ4CHRxV0o3u4JgHW+mPj0fDLe80XrRbZKse5SVcWUonHASg5Zx7sAqztNcIbaRnnUuMfiL
kCJaZPCXoZ0CzJ21C62N96FCikbgaNd6Mk67XkpfL+yrwqEQb/efI/a0gdv5ujtumrY/qLydOKke
pRs+JCzjahQ1a6oB54Hl7scu81UQXPS3er9MRpydWq+km47VkVxvSw/PqrDrPXs0Yw45k3KYm7Ba
J21kbNkFOT6eUf0QJibXHOmY00Hqv4pm2pQwH+bVPNgbLRrZaYdsgQiIVM96MgNuq4hu6EpGgfbY
2EmHyqEM+k8zJsOLoQiSxxa77xq6uGutaz3I/FpXO28BihOTEdfBuZaV7Wc2YDe6Q0omm5bQ2Slh
029TTi6rJJcJK1uXPFt5nPqUu2+lbgBONaerSKjP0hS0pZW9mvTnagKMMh0vq7L3mqFGzmecK7I+
BoX5DVgOS3RhcG6sXd3YRKTtbcZEKe8tQaMYfPl8mSZx4wkwyEh182Sb5KZf9iOLNrp5TMSdM2bO
I8Br2gR6q9dePRf6I+CM/MsIjBqyVowdtRa9wSEv2+tDYUJuKMZrWWhX3VB3gOipR55bA4XoFYf7
8Es0L6M0k9YnTOHzKh2LbE/VRLIH1dkPsybaQ3uVR6q4z9OMjX0UI/2puuhgR65Bq0ELNrqiiC8U
XW9VOkNndsbnwQFB+U4SmoKmPZbufV4yTFIJElqUTrIbzQK/eK7Pn6NYUPaggfyMnEJeGPmU3MXo
ZmlSKMq+EBXPo9Qee1M8lS67XycukisRFF+6rDMuOK5MDyq5pzsk1PXNhBRo26Bp+WZxRoBqVlVX
KoiTayJexQGXanLe8HCvmJXpZNRZRj2bN0m41bCHvJF+a2sXVTAyDXfEb2p0FP107ErnhZijSwJI
cj/M6zUQIJw6tebuZOuqD8DfvyVR3x76geoz+O5uP/LALxNzctfmCAquDdNhl1aZ/jUsmpGoVxkd
+V49eqYFJ0tL3aOOPk/z4UdhDvu5DdvDpBJGyweQTLusK+veN43xeSCMZh1nU0GRadrIoKvXZjd9
V+y+9ck8kTcuXGtaOW3MiqVlN1iYKDWqjrYJZOZSv64m65hI/vCAAsGDhkX6jZ0+INw0v7ZGmk5r
sivWTet0320mODQe5tx5SFqTFSV/ilTNrJXb2BbishzYuGp68k2GCm2FwXDOrKh5brJ4AUHRo9lI
pbOPnMCEr0FU38iEpxPH5dekp+E4KDGfjePA7Mune6lgLHcpD4GHN/dCceQl9SDjQI2N6Xj59qdk
/mKTILC0kt2GSktxtLWUpaBB4b9rButr1Lnueb40PUh/L+7zzDJIY51zMOO81CJFh2LbIfN33D9L
S4c2IHLwDZKaMCxNsSFEbbEMTshI9KCN14UOX38gUQNdbZTZu5bkWohTelP4aMfynd73pOdIfMaD
PdtfOHvQP26tvaZ3h7YSqK7KwOh2lmoGBy2FKGa3SrqPOchS/dCC/ZQDKui0rt9UbnIwcc5gicAk
7EQki6SDvW0Kx/YGKXxBK76vR1Ygwn2cawD2ZLS0trLlq5hpSs3BnSCF96lw3BbnBUJLtgwZwcRO
4g2AP7Yqm65HVIFoIwUFYJtCO3s/bTqvEFD5Zh2xEoYaiCAr3OrCRd87UGlk7lbDr9RN2BxZtXrM
aed7oQJQvrGs5jZr3DNX14kPjMcLaUdP8Vx2Hu3J5Jz2KAe8dND9BPkEeOWCM49ODMLOifsZsE8+
e/2YPuEF+VTGnIXhfiCcq7p9A/xh1ypGB8zD1Dayme5ws06foKRdIcemMG27911MIkQi1S89HvRV
wP7Ai9VFTgxl0CqKyyIzjvhYGwROTbFmFWygR3RQR3oTa7YebsHEqX5fyVvBUn0zNGmzzRUDjkUE
AElXLFJtHLRR6zTPhntRlDfoD8jtoIqIjnbpyU5UZNVkclehnl7SVSA8IzPuqpcBUhQmdAFm+biB
nE38QO0J0IgUZag2rlqyprx5aoa1WqueonKEjckVcjsdl6KmtntUnfGO/TZTjzU7nzBYGaxnFSU9
qVS7aogdz7VSYgaCGC+Jopg7s07Mc0CThe+EeA3Q4LYd58laL54Q1Ni7GLBAmDccm2R6oSqxetl1
iuZFlRHwXMQEdaSwNi6WeU+a7GrQidDjbTvmHES5MAiheeK1Z6RyzrUadRUlWnk9iEq/ahxk93o4
Lab+duw+ISQnYqwvx3O2X4T2jMrT3EdLfUjTPQb2VdlU7HemhOwcd9lvhfm4dWd9OLeaZPoZJfi3
3HlX5XNxbOvn5/bisfzfyz99kujj4jBq/8/b/ySj98+/vCCR3/wHlSqs2Tfdcz3dPjddxj/9GVO+
/D//X//Hfz2//JW7qQSy/CS7ol3+Wkjv4rWNbgHn/Gff3bGO/3X+WKRvPN/LP/np+Xa0P5wX566t
ooIRGGr+7byz3T9MhMeWYRsWnlL7LwaQCzzWdDDDYRJXmYsMwEEN+fbRf/0v84/FIkeQJmY+jhgm
MOV/3/ifPub3co1PDN9Q1EhDhdZNujG8AHGahFiS4yXopI6+VvfmjWuNkF4wsyE1AGWyefVUfuOh
XnygrzzGP6/lkImqqgb2GvfEJ4oONS2IEOSgSB1yHetKcTGXgAmhA7LRT5Cjv3+9390bnkVHsw0Q
Sxic3/pS7dFyQbyXIygsRK/9YOSrnGlnbVT28MGlToALL7dG9WJxUHN/oJTeXsqIbaURlqBl6gbu
taY09TfQNt2dPQgNxVcWBBdo8zCuK0nd2B8YcH93ccR8tsalBVTU5Tm8oj2MRKY2dMxGhM6ARHW7
cWaqtGpxhXhMXhDP0VyrKHj2SRYkT+8/4hNz+st9uwb+T24DyPgy6F9fWoQamgVbjH6gAKwRVp7u
dOpQ6/evogE4OB05GgBuKFUWY8dYAF2vL2Nz5ETD1Y5+po3pmezb7twZJA3+vBLHehlSYVxAD7GQ
2l1bDctAlbfElyC56X8CLn7OHL8ZxL+5Y00syC4oIXgTtZMoFfwtbYKwZ/QrhRmY+priDZGUH/jx
l6F58qlooAZsVdMBpuvuyVVCIUcEuLzSSR3nTxHGAGNjNDrizJoewcCZC2PApsV1b5EnQOcdJRpS
vvcf+9scAXt5uZrBT2C+cZiI3GXcvRpXRli7fdzyI9yuYY+ASucThdPpIIYw+REP4IQKrOG371/0
d8/XsJmKgBAwnq2TizpONShYlqaFRsRrdcNnbXI/Sln/3UV4dQAd8P3/ehG3LW3a72bvDyXpSqkV
0XAqy38wVNDwWdriiRdMQScvse6MMhrSZajobnTo8jCB+WNlH0RO/+ZeBGsHrV0YICTKLG/x1VsS
aJA4b1WjT68bxwrLuUc4k/vB3P2bsaCTO07V2YZZh1/o7VVqm7afob00Qh3E7lrYQypCP3E/AaHh
ONUqW8s22g9G4PJXTz4DXdhEGhgEBzDLnNwbQVZtH9cNT3CY8o1B1poX9sw2tEH1D2ZwTf/1WowE
Y4Gw6LyrBSr6+jlmyC4L0jV7v4sVwwZ9F+uPjiOxGIxxVuATaAI13Y5an8ZbJSOP25P2lDxrTdlc
hY0szDNnGPEuOXSaou37H8VvnoNrWnhIVDTdlnb6UczJBPpW6C2uhZba4uASJyg792xA1fDBi36Z
wN4+c16kwVrmGiqJEguh5vVzoBncN3KEI06KiadgtWRluYuV/kxTYUYP7GEh7vlUDg6pgvf7/Rv9
ZTBbXBoirFi4ReQVnXz9PRKeSXOAZWIEoiSOStyXjhF+MKyW1fjNLVoapBO2VbauG6ZjnHyYEAdr
JHVl688Q9pAx0A6oVU0lezEccPco/vs3JU4ifphJLdatJZ9DIL5gy3ayEwmDtNFbDBk+3BNkA9mY
IQWF848eq2bNNDzH6CvSTfMse5yINuMskxGUuFMxzaGuH4Be459kNG6EpU7hmQAihT6qsrpz9F+i
3LltL58gnKEzCkHyxJssK/ACmKLrkSXjrOn81gw6wD4jJSgO28i4VjZ0uHgD2LaHLGY2/fegTJPR
m7XYuiGyi3CweXZRBSy5XYSTUOddd7kThRu0O0LzGo7UkNxM0On3Nap4l9A008EcXuDGXluQFKPr
AlLLdMAkZTnXAL4CHSHwxF3j3IlQO01YIJxpHhU0lZPcFQbmQa8Y3e4IeDc5YkweQ09oY9tSmbDd
/Fj0SykOg4XQv1LTAFFZKnYGstHpmRtKp5JICEONRnPbWGiPO3PIrpw6JiF9lml5Xag6Zi2ns6pH
iOKC5EZSBVW8iVxNgjxCKWvayWOAWYJXE8TTcxOipETKkTXPgUb93e+YbVUKkUYU7QMiMM8TKswD
4LIO7RZ293k9VSQ6YrVyUkq+KdRH41J0cygPlUm5+9y0y7mbMGdPLuyKsAJ6fYk3HZQEtuAarYPb
40SkSkDBIaOnZK1ts9TozvDJp/ue9oe6F4FSfLX0dsa1EgMR88qidr+FEoUKDTZBFp1EMLmhrqq2
Z/SpxKXQR/uhbct+sYDaxCWqlASc296t+uTMboVy4yipBRcx4BhCsRWQJUbKnIZ/WrPZ8FKtVbFi
Ow2VkbauUFRjzHUfS2vpPNAcsOixw+EjatZqYwXNYkUoRNZxJEclo5HtWvRTcJh6dnmgAzIFw3nb
lJ4cEiMBnNsG8qADtkeWyHzTrccpMK7TMNTrM0WATVjpPM27KZtHMjeLrqWLN6d1e5C20V3lsA+M
dZhrMaJ7WynB/o70yZ0sjFS/CGnc4RONz8esQqQGua34weI/PTDLRcWWnmzzJZwKAzcODc0KW2On
W5soDapwW+dOQrExkvFT69gJMvdiah+NrDSBLy776VUw5/UPyAkEqTUZpoLYGvkbY1klGASTaE52
NmIJEv7UyjqO1GSJQ3acRakgebV+bQAovia9eEbOYwiJwqglT2PjYp0k6XXRrzMiUCaQP+M0irlW
e7DuFKMlQQStoWbOHmUioeUqswGFAMiqymU7ATZ9smmS5PfNCIWRIl5X3peWtMbPEcXOm7HHhrZq
mf4cymh40PDyB3OwUQAnZHyBUUQheKJu7qUW1mEdByMCFgzb7bnhtsGD3ugk17GjyZxNpRrj8WXG
/Fs1gov4qUY58aN9WxB4Oev+VS34n1ZJYH5+tXgslYo/KxA/Y54gZT22AE9fFx9e/snPUgIQH23Z
srqQeF4IwJy3fuLjyK/BPEMxwaZhwQF7SUT6d0qNgDUMNs50l8OpoWsWq+6fxQRF2H8QQQhsWDM0
XBHm30upgWj8Zmkl9I91DtE9v4HNqMuJ7e3uQQ97nR5oQO9ZDbdVWd5RbOonr4DMMuHwnVHj8a34
bogyrOuSgtIT+o4hqVIAoKmLLcKZnpSoRgxVubB4bSetxF6WxFt3irWaJNM/KnMOXUn0gHJxzYT2
jSYMsJTEOAORFa/0wPFz2nNJa95xLXNLu3oPXGPTWUG37gr3gJnsc1dX110IT5XuRLQ2RnaVos/v
9C5QMSDXxqdcsSp67Vhl12HbogkMlKnvtsBG2+guyUXwvY61sfFig9S+40gwJpVzjWUPAV2GZT9H
a2Vmc7JSFRMfOy5ZlHyFjb8/rttrBe4yrANgDGKLY5me+dibVfgJSXfR3VFAGEjgrWpqmOimUPdA
AZDybKmgFUjFUJKv+jHQYAyUmkYPZ2oH7UJGpKy0Fj0X0rattH+AHDe5vkVo9Bb/JErOEhha4Yt6
RAoRll14ExnmcBE1aYTGzJH2qi513NNCJzsLuk0Q3s0A07tLlgNETAjmkCapTniBMHz8RN3I9aVr
5RdDpm259k33Iu2XCBrDSWXBUpVmJwYZou93CegIeH8ljjpab+4eVypSa9EQBePE3oAjr0jQzHTR
zlgOu5FdpgDCbOSmKP5Bt68qNTm0dXpXYRPAj1AfXaUtNxSu5xtaDqlHCfVhNt0IrESUbNETuYqX
5DTx1u20yAYqetjag1Mrbn4fqblwanRDWLjXdui2iFULg5Lqz0PF35rH/qfNUBxX35uhLp+Hf3mP
2fN3CQX99TT18u9+TlMww/7AfMlUY1sCmIDOWerf2HPnDyDF7OypKagq9ZO/pinN+QO5PzMXB1kd
COEyt/z3NAW9TGMOA5dO33Cplv7zoqfjkAIDb2zZihMQwaZ8OYW8OjJLBwyqEZbBbV5+G7CQqw+R
PH/1UH5TJnp7Xv7zEtwnv9gE5nla6yT2KpsiYwxu9RiPS/m5dWNqg49aeIdz6oND00l57OfFBFk3
HGYMG+3qyZEtiN0BlYem3OJkJujm0q18lKmOtsIalIPQ3Yo/Ma//sQr2u9tbqgEqdTBqAqelDTVp
NfiChnLb/ZBf5b2BF3314UXeriU/bwsoHQdeVdU0giXfviZYWYOjF2ZwW7JL6YH6QCX2DDPZzITe
/O3XRZaIWI7XHD2t02WLmVQPKboHt61aoEu7L7PPVlmuBD1NC8rl+xd7e8h9uS8XSiIxuQaVFE09
OeTaSNxLWbXxMUKva9VXev03s0YdVmFGtwXKz1l4fqfMUITtcNOiKTziIj13xKW6AKRB3b9/H8vv
/OsY7fxylZPqDEowp5/COTwGPYsjdciH4MraYORZIap6/1Knj2y5IdtgywOFEEOWuQyVV18sctAu
wO0dHZuyrzEobSoTd8T713h5Kqf3Y7MJIqtyCeJlK/TmIiMpWQWHruhYf3ewqCPJKjd1sR+/yb34
FkH9kV40rsQDYjY00cNHJbbT4f5yj47KbVLMo61zMiuJUsfZINAg9Nn9ZFTHaJA7aklPA+FuH9zp
8uX8cqevLnUyYYAySGxtqKIjXe+ZpuStusmvqo04Hy/yw/vX+u2be3WpkzcHJ9W085hLsTXa19Hs
hfDN3r/E6WTEg6NMxdbVtgzBJ3Xy3lSLdv1iSjm6wE6dCXJHvLDYc6/VtF1UfDT3LQ/n7cNb3o/j
LvUZ6q6nbaWmMfVy0kXIng/Kq8vk2q5BwL1/T7+7CN8teeSshsyxJ9VIrPfs8mvmCBmlPxSxm83k
Ph4+alv9+nKo5pL+QQsS7C/txLcjPnFQWGiRiI5VayZ3hkYdHP0urpT3b+a3lzFUCKM8LQqLJ2NA
HSeQbehxj4uKHnKP42m2HD/4fH/3xFxzCTmn1r4EOr+9lwb0Zt9bIbMqCq+OIMwsvu7ZCf7tWzFe
Wl1wmTX2ISdrUo5iejbNIT5qGal5qUYwgjJ9cCcv3cKTEfbmIie30lZ5OboOF1lfXN3pOwHv8KG/
0tfoPHbfbq9nb1ojkV6XZ8ahxqZ/FIdpdfMP7pOdFjtzizStly3Hqwk3rS0ZRcCbjzrSEqBckrNL
6///XePku40o4LlIhnljRrbDDurXw9/qjSwrlG2Qr/7fd6G/HRMkKylt1JbxcWjh70VmtyZoL/ng
U/3N6OYiJvtVV4fFbp+M7qEhP8/Ju/hYYNtOYg+c2e6fPKi/rnCy0LZjAqEPmMQRGTJY2tCLig8e
1MsW8Zch9+omTvckducmQzzGx3ojtuPG2s7reHWXe846fsaUZN/G99dP9nZYXxJS/A0/UXBLLOlP
ach/3FX+9knS8FEdtkaGwyb/zQJsRkPf1uocH7u024czAhfc7//gUf51idP2bRhXUoniKT66V44T
I+ZSNu9f4CU0/pcnaegqXRqV6fulF/DqyzGq0k6CQefj/Qa4fJvvyg180ov0wrwM7mz/6cvZzka+
vrJus4t0I3ZyU28jf1p9f/93/PZZvvoZJ6OSvHc4T6kWHx3rWHTLNtZcv38FsUxD793pybDMNG3G
mm/HR9oK2+CMWnnqVwTUAGbxbY/D/rrwM78E4LzGtZg7K3lFIvAHk+Vv75NOscUeYNm5ndzn3CZK
PA5mfAytaos1I3+kXhw8v3+ryx/55U7R8KAmMcjqcpcf8eqdtmUXsY+34mMsL3EYe5lymDod0E34
T4bnqwsti9yrC2mF4g7w+HhrU+zpkMjyDy/x2wFKK3fRURBuyA7m7TWWShWBVFFyvPiWn2Ub7aA9
hOOq39k+JhlP93DRepnn+N0hXGdet+pWN8MuOlMPu3+wxrChh0gOHO9XVUeHBRs/VJ4cDdlc6kl+
CXrhgyXmRfvy9s1BNtfAnfNQaSO/PIxXDxTwTjwndtocQ4BOz82s9Eesqi3UIAiyA+CmYfzSV+b8
A1RS9nkC+/vYpHp2Xxp9cmHpo7iNwZKf1TrxC6saI2gB0r8PnhyCFZkdZzT2qzxpqwsyv9QfmMen
p97KqUICoowuBlSmHTseTZ+9mv5BsIrqHl1uRmzyXQbS5P9yd2bNbSNpuv4rE+ceHdgSy8W5GIKk
KMlaLJGyrRuEN2HfkQASv/48cM3EMUmPGO7L6ajoqC53FAggkfkt7/e82SrPtfIjSkwd9Uy4AHta
RkCCrpiAm2Uwl6iD6vhYBYBxoef4iVHeQ2XLGaAHyPg0Q3y+oy/gGKt58iaLsSLB6IaHGL1ninRA
rpi05pis7SzGU8EHM4nY0aZpsTIZu/sMCZg5UYZDXB1FPf6WK2/qvLf3v56z+BylBaWgRcmG/o3W
+vGCK0pAxkmSDs/MINwrdPq2eJtNdgf7mbPgb88QwxAkA7+Y9ZzFp3KIOcGPeOnDczF95TJOrLUX
NoNfoqajNWUaJO8W64rI3EZYdnw/es04WgGmYu/ldKVWqs/rL443Wj+AQPcdvdxSfwJMpWGTPFnt
oj0X7k2bxukbkwpMD/m4Za3MPmPAk6p43h5kNHQpk6K2+xL2IZmmbnrVj9Azi0dMMOq3Xjr6D7Ob
5asqzBELrJA+KSC2CZAF1eEarveMlR8VVJE9OY0v4OJVlqHgBU3RbSTM4qOX+dPBiz0rZuC+SfDg
i60y32hhiWi3zeryDscn2qa0kzNxhYEvoCxJgKZf2OB+JWPHD4/KH9pF+u/UdKjoHT88pm86+mFD
ste8Wt3pXm2vdAOuj4xyBl6SMe9fHbfTbryQyWCcn62nqIy+R2MzbmLfqS6E878676c/x8csicRE
uIZ+9nOY3ZFNU2X7TM9qeBQLtisMGTRRer2BcRbdmq6VBQZOis9tzcimVFZ1sPS0MVbYeKE8pvXM
8FcIfJYRQuh0ufbsA4HZ+l5WUoYb3ecwzLfaqKo7K2QqiEadsc2h5NywI1XrDoDp3ZDTPozHxUU9
7a1Le+BZtk9ijHiHlBWnBrozJ+t17HWUXL2h7303XzaByu7fBm/A1LFGJ3+bVJoNy2SYrxEHayND
ib39cbRUOuxavS8fIpLdPVPI7VfpzIjqmEZ84Vwx9p2qMXRRkcGcpqrGGj5KwamoCAks3FUBOe5V
OjYfRZIRx7mFzO4cvYWFMAMzYZ7Qj7yfhuXSkmy7lrHxskx+DlUc1YEDDUAPoIg2+QPDBRjDQuSA
OMA3EP2sw8r/pMEafYw7LGtQfA9mj3bCzT6bQ9J8x7FlodLVtf5Cw11/ZqYN1nQmJYptLMDWYZ65
9qUC4lkNlgXtuxRt0A+ZuGGc1pQVo61NOADUlp0f+eveSavujqnDOmEWQg57JhhUsm4A5cNqldTn
Atl0nn01jy2T1qEK5cv7u+5ZYESXkF4fykxKZwznn0RnmvJrdMRMF9p5CjKtKcRamEl04Qw3/nAZ
TzcJJajQ8d+n2Y8eGYkmkqLcw49H6Yrt+gcM34Y1naYdyNsc7Dyql8i5CmF3cGD208NYhHAGOhUC
uR3FY8c3uP3re/epBNncuaB0fOrWVPVRLArmrPawe71ty4zIhgb7fGEvO4+k6Feg62MnW7RZXOl4
Lysy5BYOzJ59DhXkNnb08N6D3bvzlnS5VtlzD5LvgxG59mbMNd67BtqoiEQRSHx5N2gjFp/guQxw
R4T8EurFztCZOZ2L7AlVDVYEI6xJxwkBF6H33A3aUGPE2TSBl8L4ml3T2HDGJ0EXwnZ5/xEukebR
xrjcGyc2/Wb6NWwbx/cWeRGGTF1T7ccmimDQYCDQ2fBhwA1eUrctW/7ppXh4FNNYRXQTTo6Efpb2
YDdztfcceCo+4OWNW+vAe8ABboe8dINiyDN4RqGPIkK11+/f6dkK5k6Fj9jWpA1O9f8kHnbgtYTK
6es9ISGkZWcK7/U4kRcaQqb5h7uksbBEJsjP6IsdP9C6TvSu9vtmj/onZsYsZmwpwzVxkzWgFUyg
3lsUufpTVNAnBbd211pgOAbD1nZmnisowwrKxJQZN3k/Qb/LEvct0fwUh4lmYu4ZMQunNy6N8M/M
Ley6af3+czoL48hpWehU14B4mOixj29A04pSK+HR7P1JzgGjtcCMdD8KRCee+xr3kcXQ4/1LnnUY
fl1y8YHnskgbTl5NbIWQB8XcgB8TNIsTI9x5/Wxt8PniGTHIBh8qIdHM8kuzA3+6WXR7LlEBPswc
msc3yxjqADh/bvc4ahhgrnqP2f4ZBozdljX4QFs+V55ZX/jo/rAUebaLvhYvJiLM5aP8LVvRwfbq
yOrafYp7d6CmJAxsFYsL+9b5p00iS+LH8DVOUOap0hUMid3XLK59tKAeIOZ+6/vlPKJD/9dLZtEL
M9vNIUQGJpb7/e1+JNO6cG5gKUeM7ZHCpOGGs36+UlrhBPjdmWsIrtGFRXOi5KXqZ7FEkQzTd0Y0
bJ8uVDPypO6MlbZPk6na2Jq47sBVMd7XrZ1+vOnxPDJiuW/NZgs3D7HWIJ760EZUkMUXYq/zF0pe
SzkafQ31IFTMxw+gtTpods6k7eOelpKRum9471QXnvKyFo/3T5s+H2tGYHxM5fvkKeeWXsB8SKND
6zbIPcwKbZ4ZYQ4NQnwzwAy+ev+rPI/hiXV+NePJ65hSsE4uCJHf03TRu9DRnNdqsYgMgfelcJKn
8FmMGbRLOMKjxNo5A2kvzG2WNRc+lfObRs/EB2q7y5wU8xjHT5aCECkneqe9VfoiKE08/hThCfX4
Sl2llatfOCX+GOAxdbVkfMgPGOw+vmBRcnxxWnr7ONGVsY5n0/xSomJ47EzmTMD3eOWTrWYfJqc1
iTmA3jFiTolG9QfkM+tSIfNEp72scqqLJJ+Ii3kN/K/j3zN0uJdPU+rvM0f1265puk1DvGWttMbX
7iTT6A8UwrRbqHrzXbdY9NZd4X96fyksT/l46dEv5cx2+eYQOjgnZ0LR5NOAOtXfw8XxYUVoTFHm
xtv7FxHnRyfNbILVZZiL8abFoO73bUS1esv8sl0c8ErAdmhkEiVZe2m/q9vZmAORD/21rmLDvupt
aY9B1rhM5RYd3gxDnqQO1Adv+KbXaNYCZLtTtAb67udBnZj0ukigH/DHAcJntdnnuXCx2hGypsYd
GwLiROSEiJerrPxUx+24zKU7mD+P5oTsSkwZTl+qfTBnDMfWfY7rM0l9MlybMoVEnmeh9kIij2ET
wmX/S8GY3QgstUFmwFRnXay1rNGebGDKB6Cw2Mi0folrehfDh8DXHI3WutRT0W27NAF7CPTYf1Bm
g0ybnUBzQBxUT7ne6D/ef+R/WO0u000saYslz0M/eeSxNTjd0PT1AXNkySg0AioGQpGO6+wHmIn7
RSDCvNqBEb8Rgxq2ESPFBzS9l9p65yvMowjECqdP6WHQedJww9m6cGsMLg5goaNbZvxBkthOe2lL
O8uRaRuS/zOKiViH93Hydevoc3HaCtPDGLnprkl0bKFdp6CClEJhtMNsBwy32yRSi58MOQI5lna3
fv+hn29pDEci4XSQJhn8iuVR/HZaVviV2XPlJAcdzi4Up2g6jFOr30M+2FtqatsLccAfrrdMd6GC
4rgkUzyJrmog11k1TwkICUNDFx0Nu9lczkOhT1sRxZe6cecCC6IBsAYm4TbdYBK04xuk0KBNABHS
w1QV/U4BLgmAxGKRYDlO0JXN4iQId0f4QAEZ3sxhKXgQeMJFUwkzMJhAqD6PU99dx1EU4+5jWxf6
YOcB5/ILOU3I58geTx9JabuxpD6XHjyDVyAAnQeKywcEnPauzxYg5CCbA7P1f13559nw0lE6kbIv
It3jZ6M3okktRP8HCmfxbiTU3dJrvNTw/8PRzWU86uDkIUR/p90pJ9YnUGwOYgKXYpqj98aWLqna
An1KryKZWNt6cHHeyZz2gxIyuxERXLoyxuBoRLlxYcUvL/z4+CDrchFvUP5Hc+Oe7DIN/p6tVpbZ
ISn8hylTb4hQ904YfQnd9L6rhm/vf2DngS/RqC0IRNH3LCM5x8/Y46QE8lFlh3EW9a0DnwrU+PyZ
Qqpx4cbOU1rkj8uYs0egQGR28in3USiKojPLg5j918VD5xFP+fw+HW0FNLkbAThb43XRgxlKsNS7
EHX+4T7JW6hIeD6TegwfndwnLisYCjbVAQKGflO0FCJrHTWzW4hL2kOGss7eoQ8nl8I+UhU67e5J
iOvUWDnMftgeaj7ReqcPDP/oWEGuLLyPURHbWsaYR2mNr7NQwL1DjcLoqpFp9bWs8lTeumGeF1dj
AvhjXUPLRhYNBvnZwATrURnaHG0cawYE4sBoJAcc2/1oatVm0GVsbTS7zO+dhDexNltH/2ow5v3G
YIbYDUbd2jcOiuKvE3OE9WLIRWYNQEIBVXRlGfItExGso9ZLvvgVoypX7oj2byQ3/+aZ0qYZIiG0
T1LZ38oo85NA8YFuCseCMN/nLuYFdekzOtGV6imM+f+tBgoNT36ZWvucZEeu/DxsDl2kK9yYhLWO
Fx3bDUATSPyCW+tWjS0GCbSo7jFUHXP3uatEc+cC7PW28KkgVsEUDq07pykLbYVoPN9B+7QxqKTR
Qf2MEO/alRJcL/XWfdVo4RtpOIzFZJK6uyK4GD7PBtTt1SwW/HYl9Rn9HN4E+G9V/BMdycy4qvVF
WqDLOYa+btSw1aKqj5k5USMBDc4HMWFuBf3E12g28RZoUqRGpuaHNsq0L43X68z52AZM9thl3HVF
o0l5a2a0Tfo9wmrEmn5bbK6IGBl0ohCWASEPaxTbAAg2aiDNDXAhCp1Hrano2gC8MU0AXzoD3J4P
WH7dWZiorbPYyTE7GtryEzt1X62lOeXuyhsMDSsiKmLeqsfL/BajPP9bQln5W8jAzJ1SjALxL2pB
dAtMKRp8KAqY1llphslaYvR5nUDMQ2Za2MmBM8IsVkPuAdjx3cG69wku4dTgMYU4HiLlF2hC6bav
qJnr09Rt2AJwZ221BNQuXi2RSKa1OWO5HTBGNzPrM073fHx4Cjq4yFkrpjTscp1UboZVQdEmTz4t
vWdTj9N+XTpzdBPPZXGH1El9TXG2dAJzngoPIqoEd99prgU7WSpj2xll8dMTBXNIE1X+fQt9gNfo
RfHHng/vi8xC90stveZRYybop4T+/KGFXI1MOLKr20lvTH+tAR781vRd9ImWpeasvbrUH2dEzUAg
uuRgj3Z2ZeA3m69bCylfQPZXvLiVLW8bR8GSbGpM0mxzjD0qJHpSBE1Xq5dKUVPgEWVw1tvYZp4j
gmdyw/gfnaWJuOZT2tXNU5WZ+mvTtX7L2Z+0T03but2q7Rae2Ix76J3fMy4RpB7OZLXtaIBte3vT
qj47KHD597WRjNpKwxaxfkiM2UhXAmkZV3DG5LXUPOchmsvoW5k4km9fc6z8Js+S5UX7D0PpOZ9D
uuEtIY8GWcrVsC2gi0rlYPamejU6kZWuAVI5PgU1o2rWoZbhGxVNlfrRgPW5hQJm7rxu5DEoAIxZ
l0VrvOf0D9moOz/idrGXjzFh+KRb8/jA62DlRZT+BMbSQxevqqiyXhL+rFv7euVjipc7cj9PhPn7
bJxBmHa9P/+YgNc/SM/Pf0QAWrRV7tT1M+7x7l4Pu/mbC86Kvh9zqUFfDvmVivCdimyrpFDc1PPb
APwPGv39kPrXvl6oXWaH3Q+H7snaLjJ6kagBPkV25kB3nqUJ6xdvOFzoyGzQj4cLss7uIVZFSUvb
0TOgZU8M+vQBwzr6G3y/8JFobXyOGJHBR7FRGHISra80RtMJJ6kSUsyKG/UTU+SZx9dIO+SRs+vX
lTlpgWtYOHtOYZ5gE1o1wLGIX9IITyrWHntcYkbYGw/px9LLkg9YCFfGmndXwgj0evtTawhmVd8P
Fc41eCQcFGmJyBGUkgCdxKq2DZDEl0Z7MM06BAitnI9jb38tMNm6F1gFbKq2YhSHWdur1Br7dVsU
UzAWLlaTVcp7cFyMkEIzxFctHO4AU2DYl9KYpfcKwDUKpx05bXVVo96+GiTDghiQe9dKG6anorWc
a7C3w4Wg5DwsWMoWkIl8X3cF1YPjsAAvX2dSvmgPw4wbRKYAqiWxJgOJWemF6swS3xwHdr9f6izS
wnpIRzjotgcl8fpkvlCsfYaJLyQwf7ghaymq0X/CRQJ5x/ENTbodq1IX5SHU6q/j4MuHCH4E81Ga
eHt/OfzhflCpIKVndhu17Gk3pEabLaPEqQ5Y7YHtpdKJz6CdX8hC/3AVwqglKieiovx5Eg4nYeo1
OEvUh3hin+3zkAPcMS5p6c9zHF/oRME+de1fwzbHT61Pe81oMtUcQqcrwPwDSqw8L1+zK+EXm2v+
Wo6D2gGrvpRw/ip3niwLH90seTxBKROHJwF4OzlWFqlcHgB9DykES9PcxXYZbTJpCthblesV9D56
bIAnpYjW6jFVIxSCog7ysuseFgbDnWmn2COPglqunrnzV8K47lq5nYtv6WhEUFQNs62u8kL0WCCn
JvbMQpcoZsY2OeRRXyrQX6RWHZYc+YquUh5fxd7kaGzdXZ4F5kSbBvq0EX2UTu4Mf/ltOLpJyxCq
E11ihh2tk4egdA3TKGtoXjKOi6CSdhLUPVqQ91fsCXPAoypIIsmSpWpGc4sWxvFrnqte9NjsDS/V
6nWNSehqXlWBG9SrNxjwwUVdx+m3eHq5k7XrOJBUGPAfXvRArMyAeC3AsGzDhs610s0Nhrjb9+9w
yWJ+X0zLFektgB2CcMOKPum+Eg0g8bGj8cWp/YfeIjzHpfVbnsmfWlddqP6efpmn1zpJcsIURw7T
1oaXofhgi+9Jun//Xn7JA967mZNajGmMlBInHt+tv2pW/qpfy82wvv5mBxASVkbwFAdXnC9rc4tl
xFpfXZjSOK0LkMLpC9WF4gDPUz+TTTEPgvMijIBD1pS6EYRAQan1Kc8zgjozgclnNbqyukx7fZNV
WGmiKFMuLJBJx2mdxEE85Ho3l5v3n4txsln9+l3s78vYMiK0M3mn3iZxqGExegiLZPosjR5IuCCf
dbV4vpYLK6+srPDJBTlBQ8nvr/vKDDGo6TCbLWsHxm3bPjTN8HE0uvxDr1oM0BsoAwlYzaf3f+vJ
Gvn1Uy37V7MLEASKoJMPjiST0M6ZDv7samtMNRG6TOSX71/lZNXzKSNo5xAns2fkD5vh46t0IDKw
f5TuAYd072NS4BwCPlkGGfWlXQhC9p995K9GWP+XjuIvaJt3qH5f5Y/kP/6z/frteM6V6uV/k/2E
+JfDfzhJl+FBm8rxf8+5Wva/lqEdKlucshCglj/5r3H8ZYYf6p/rsSmb9E2WoZv/GnM1nH/RlV1C
DDY2pAjW3wy5cqwcbZAUskHfMStLv4RWGFMxJxskdptR3qEfWOWNAWM9jHClTmx/BPAN1fpmEngP
mu0864GpmTqSKatXL/OM3ej1kNJFCnSnyN/awlDPUeQX1taEfbaTnplemfFMRqfpcYgl5wi5NvGj
ZodxZYpphAIfaKZt9EOUUXONOvVQ4seHAFYvb40CPnQAcrP9BK/aXZtloqF0tPUnty6NLbtgGvCg
vzCGnpIa9yTgnhzzXdyU2OPUbRZ9hXHhfFFR1q7ixM2fSEdKMBx9ll1jpKkCXskHfjeTm/QwbWDM
tSneOPRBzeQ0X9awpO1HQuGCOLGzg5pC3EdhiZTsTeL0EFhhNVzxmUmLHBECNmVqPOHjiaLK2uiR
K1/XuE3Zt2GHj+QNliWIfXGhSJ+ZzTeHK2ucVI0HSJj1d3E2JVeV1Zl38KTxzUxKV3zWezeZDqaQ
jBbOYZrfukkHW4a6xpUd53q5jr0YuC2KoPwwAR6hy2T4sfWMnVMTjbsSiHz2PaMf5Q4rGAIyL17K
rlEY2WJ8XiCC97zZDvfD7CmmPsGINEa8sQfK1sPbGE/sXPi8o7vsWqQbBcAl7adBTikfwayIAly4
15FkbsoklFWr4XfUerV+NxU4zxcBDkdJdJ9oMqccz/LWqtFaR6Yj8dkKTKP0jbvU80hy50G2yVon
0QPgU+ryxziCT1gVrKC7nH5Wez020qfmJdLK++DNnZmtXGcYwo2GtuNTKDw6b53jNfjNzlPUrcbR
878uGBJjVUHXuXXbQfQfarSKs7ea2rKV2zAG07AdwNZiSdWYXSAlVsR3vZ3bw5NjF0ScNjbE9hch
YrURc1ioVSXbwf/k+5m39xpkW3iex2g04z776DqTNzwZqVaK6zGs2+5lpJ7wEs5++iPWS8t+aKqh
fgUATA7Ilo8IB1JYFDQQVyCxVIV4xH2e9pGstSJZO02RxYdudDNFwuf1RTC65fjdaQXmDxn0ArWu
ctf73jVxpFZubfbxbWhO8xhQyKSf3AsNtG+O/+rnnvnEO5xFu+h2xionxxYxwyXInRIz2bSlNktw
BtH44MXGMO0GNFOr2bOFv7Vc1X6sC2kehFAmUsikUV9KOXBtiiHMt3aZzLbDiGZPZB6oMYMJX1iS
k4dEUQzWvklUCLYX44sDbBsMYOkbUDpDDKSv4fZFYSCQ6k5YpzTj/HUwXBXfxq6K6ps4zZpu1xVJ
PJHZIKBd/arZeAYTYOtpxtZzj8sFFUIMWAtA1EZj2A+YBS1IX2W5P1oQ6E4AeE0tzoVtvZfIGvvr
muo52npZxApfYDfBQThzhm1imLiNhYXvF5u+rWIqnIYTf60zxuErY4wflAh1sR3K3v0USlzcFjMB
W+to9GA2jFv72N1Gtc2Hn7qJ/XN2auuxNifzxhejFVG2adI315t0iY1Plc8wm0wlcayI9QT6L4n9
jZqMeo0bIBThqXOLXaHLulqrKipfPE2Zn+fZgXqNA2P1yUSZ9mUyJCUWv3VgGBmlGhtsEkLO9dF1
M7w0IHb10E9oe20ssijc1YlgtqqxZXSbWdhRzFHUPMzSQRrLlkrtyufr2ca9XVxjPu4nW68xetz/
hhAJMAQ5bGGaFBATpRx7KAukzz1KKjMp85KWlxZZW7dPvQC3F/BAt3CrIvfabPyKohU+mvhwd5rp
lT0lQuye1LNpuMPnRCtEuO2HZcxXCwt9gOs1KgMJPE2KuSWR03VYY3WFOBbWB5Ivo1hlEW6ZeET7
G5jzlgMj3cRKGPoU3K06NcWqiZQW1o+gVK0MhXQjioWvtRobnmjHxzHOtnMfgkIqjQnfbp210bRm
B3hfs7UY+y4eLX72FmY2xXpy7Q7Akb34pTeWaNrsOhVak5L0CcP4UOrlZOq0eQ3+vRs6otgVb5Xd
oZEfhIzXpiiA/tHWXwjJnp3PRbjSWxni1x5F0YT/hoxda7wtRBw2LWYmmYNCAJfS0BOr2sYLe5N2
hvYd9X0hwbNHU/PBTnmddMGMVzFWiEaVq5XdWngSTn3kteVz0vhuFThIosGgFUI5AbaXffsRoGwk
P4QoM0ZKw/6sdkwEdMCoym4Pjg1cKo7lDvXgti5+xtDSo21oOB12UXPeYELLdMsrJd943mvjWGBl
nuP1sorKGkOgorND98HMrKS+jWyzzYJ0wtWHjyL2Yfgk2LzxCnKXxi24PjzGmo4fD1MuKTpn3aG3
EJ8HvEXQV6jWmfsHVJ6YhQLB1MHQwBbutrgQFkTtY1POYNBStmGqgJDarVk5WGPpMrpWdHvGD2Mh
dbGhSjcI7F5KFDX3qdNM5iOM28JCPNvGAAGm0nE+pkzgwHunl/QadZZb4zoz15j0tFg23o/wgHfe
qLyHnjvyX9CJ4Z+ocTqI+zynT3CTwz5sr7M204Z4ZVG/KB/6zICq4THJ86CXLjKmWfYF9oJLqvq9
A95eBQx/jl/gbkGnKOQU3YtBU89YdYdbN6bQGkDxie2YEnlKw29lmNJ8NZI2RihC4xB8hiuTz7nR
J3DgsaFboPrT7FwXWtQkHzGGKJ8NhX3Hi4ajgQLJOGS5ecO+4dubHOZXj6uj4bdv4DjM9gXJVwmV
Jy2gs3Ze31DSYfV34W2bI5e+Susxn7ceaPWM4YoOJU2Q8EUkU5A3dmPdRLaefq/zwcEWaYigNcWs
RfU4FFMcvcp+zl9TZxIW7DOHH4oHx/JO81IwK0Gom1wra+gEaj+cyoEtC9FD7YyWRlgxyWlb97ER
fpB+6MxPhjdHxh4DJz3dzE3lu/jj+Y35Wpqx7B4LJcrHvp7c15R+ETiTLjOtK9ljgrwqDWj5GzHa
AFtHq+gX+N08om+yjCIZMAVFr8Tu0OViqzxfDru41XKM3LPF+WXUI/zl89TKP4esbf2uiIuWgZdM
5PE1Zt9CrDyn5iBwZjfFjghpEbdoNRrtA9H5OD5YkQDDm2hAioi34jtjGs1PZT7hf2FoxR5LTqXQ
xhiW2PTNiKFB5wxE373B0atXxMFdrHAqc7yhjSBD21azVpnffqJIXtfIk6SUa9yxXG2DtaGTPWT0
BrMHpp4wXpVZ6e/mRGkdjZQcg0RzmpLtlOuS6RPd+xpC0xoCTTTeaxOF+IoULBrnmVZDQdEgdKmm
M4YgAQcT2CN5jhYf+IjVjJjlrdLFdKjlQD061N14l5tF/TTzqaqtpTqWaOKydTrcwnUETGqD8Fz/
GLazfFiq8G9zm47DKilEhTV5TX9wCRwDbUYpyNK3bMrhpc2i0caYpe9FlFzWi1uWv+r8UTc39Hbm
CC/wOYwcpA++fTsD0NGxKBys+Afc7kZscSELu5VpM8kduDTY/WvMIZ3PFdMgt1U/WB0mgPrYI4mu
vCFY2LtfRdsoetFuE9O6IFjEkhpvioKgOmzdDx5j7neagbl1UHWtMFadKBYAXiXdR0J0/yvA8GrL
wKASDNyFSbdSpuSjsVJ7GteEuMM+nkdX7uY+Vo/OINl9VGSnO5OVxxcQ47+zcft2+pbpqV9dF4Ng
/+ugADZbv4KCsNIF4EhcOqVRQCN2Y5wYJ3b3f7L4/3Gyeint///yEhoLFIKILJyF1Y2OzjtJBauW
g74payYNgLBDMZxF9Jzij7zOc9BfccEAYjAQpj5aCW6fM2f7eOEXHFdHfv0ClM2L9gdsAuMxy5//
Jm7ixMRmLGG3rAvGJDqtsLdhp7oLdfqlxnJ0n8tKokBiIXJB1vQLT/fbVTLbmJhrxF0kA1OYBRlR
09sksGgjgdN5Nz2DDtO6ayGlXqjdnyjm/nnEFo1eMOzMBFJCO77BOV9yoFFDFzfNNV7ITUfRWjqJ
/8GcECOv8DShlx3S2xuXQI5dxWgQNtAvd+w9Ik+4zb+VKx7/uev/KGWBF2PZd//3/5w/cdtd8n4P
qYuH4PukzsxgNIoyO6nwtcDXyGC2Yldi8/vx769iQWBZHjY17dOrZEbMvHJM6iA8fb4mKwLJaofl
hfrkcXV5ebhAiRFjUDNBg4tE6/jhiskjZ0RhS0mCpJ1d3DQ9UhbqgimDuZemAs+fnEvBEZYWQw5M
apwODVNtDp0+xONSQ4CACxsmP+DIayB97z+741reclce8nRYy56ApAis6fiuhlqXnHl8lWEI2BZn
HkHQGuJstNJRlmwyq0/CC4Xs43rqr0sy1AO3y/chRJHsHl/SN1yf8xWCKO3T7q1NHOtRxDEGYrF0
9vo8Ft85cyZgeqzTC+vx7B1yq2iEXG5W6HRVl6fx27dZOQhwHWVTRMjykZ2anjt1og5yxqqNUvP1
/Wd7oo/mTm00XjotO3Bv6FhPFyaWq3WRGFCAksHi2On9iYMhzZU6iKEg1uL67sdQxOLFa7BDvxKt
G94ndZZ8fv+HnL1kfgfbrsEQOk0YrAOOb1t1empa4B6DtEfTvRpLxn/WRktAFehN5lgrQYvp0sr6
wz64wOcsytBsSOJ0ZSWhVWAwP7IZ9UK8FJVrYGuepL4o1nmJPegVs5cz3o0ZzlrFhQnss/csdEsH
rMd4CUHO2b5jpO2SBi+Y68ENb3W8fKo1iovuLYpt8pj3n+7JxSiuciH0g4yYA/WzT4+VooB067uN
toKVedDwuaTz3h98Mvq/vhCFVCTui9ANTfQvjfpvqxd/by8aYkU6OU8HV44HypIHvRkOf3s/+OMu
/UF2HeYqT8F6fY3xg4P9YdA484A20FYvzSQHioL83fuXOlmYi1EIA89M+JmOw5s6pTKpzpGIQY04
wOu8upVywK2v8ZwveZchemHk6dIGcLKtLhfk3OesoFDO4ji9YO3jKGjKKgmqHo21TMWwzi8fSGe3
BQcMFTVMW2QODDyfbKrCS/K49rU46LOi3rR+itGt3cUuqGkz3Tn69JcxB0uQCy6X4zvH7uH0tHCK
aKgG5tCCNrLM15yE/xPTd7irxWLNZD9aq0Gxx73/8s7XvbUMv4DthUji+KebaSfcltZ4jZerNv4A
SaICFIw/ctO5pL//w4Vg0TFbxF8ciqcQRqxH4Im3+L0qdhRoFaBs87xn2sfM/v4TQ/QAhVhYXBCV
inm8U476qPSEJAolUJ1icshN5UT2wNUufs0n/U42Ro5bhBzgf6lSLyHj8bUQGooUhnUc1PhkUURK
S49C8dgPdyk0kPQmnN3oo1V14f1ckKquDIH/HxZ2xRxeDXbu5He1MeWXiIrnD5txMcdmcE1HfY5C
+fhX4bvq1VjDUlqfSYtDnamqwpPpBhRc9tcLCJINK4cSA1HO2cNO5jyeyjiKA4M9bNnPhkL+W/uZ
DZJ0OfaXIU5ECcd3lCYp8I+YVkNvpILUPWeCMvUAmvVtvvnbTwIR+T8Dm6xUFtHxpRIJbhYj6CgY
u0IFcTIzjU3kFiTL371/qZPjldWziAssnzOOLiyr6fhSFKjyrDWNKCBMTHdU6fm+GQyYr4uMPYa+
UHQntHL4/v5VT5K4X1ddjjtnmfbjZk52tqHEcCO1sPtmh/OxqydXvx+FlA9+17NO43j8hIRSXuec
FUHvNcWFUP8Pq5MTFmMeB2QPB8fJu6TYMHq4FSyh01Cbj66em69VvoRVhVPwg96/2/OrOUTHNoc7
p+15CDP2vRdZRs3J3mFQwAIt9OTm3zpwGWAkXDTIShm9PXmVuRDkiA1NUs+Oq1uKrj8KtLm3adz/
eP9+zk4/WATLoA2xN9kS2dDxmhGxlrRpT7kjtY10B3d7WF++mz9chLFeRg6ItRkRPL1I7xYqqVJm
lXNoGs/YInRvLAt7+9e34i1ZPMIivjNxesQWI4IM2p84Jw1WhAE96V7TQxN//yrnCwCWPfAG3K+Y
+6I/dfzAiG+TxI7xVDcrppnXNvc2XKHKJ3z2s44I/t+4nL2ErQim6NCfXC5UXRm6tIW43KgO+TjN
142iVJE77rT5+0s5Hp6psD2RtZzGklYzK4P+gMZcYhZO6xwf5ls9I32umsRzL2z0Z0uCIgBilIVx
g6rwLOPLitRXVL61VRpia6lRIdnogPbW79/S2VUIfZhZBxaJ6Ipt9WRv0jDjGGwus0qW5dZRdl3X
yvvrB8dVeGhU/5YzhY33eEnIOh00hzE94PW6HHcSscxArly4TwREdnOh6HAWSXI1FBxsQkSty8ja
8dUmaXWeEzUhTY0swfITINH/o+48liQ3sjX9RKBBiy1CpVaVJTewktDKIdyBp58P0W19K5ExGTd7
NWPGBY1k0QOAq/OfXyCPaZ8mY6TZnrnxmdC3U+8Q2ixkErZZLier8fQM+if9dAJ7FlxZc81xiw1o
dvHuL8VzwQJmNujYHq02vIj7eZ21NVZkBUTEa71UlIME7bTT+yRtnIp8KAAbn0sG6A1plS/f39TP
orFTnP3Nsh0WWqXZ1yG+vHD9336kIxn7L9jvONJyvVick9kv1vOiiyUZzAlrt1j27pFg9ts0iswf
JVSEm6bDRgL+QFPfNwH9To2LUbE14imD3CF0vMXnJEckTJcEf5PK0rVrfSqHG8gNpKoafZnu6GMP
d0M/Ot8cMoq1DXkJ3Z1nlETzBRPYAcDn9NG1Cfu+bqOBbpTXZpRPEp+hR7ra4H49nQUrTKDYx5eE
QQXEHozO5xajyOyqjJz4a+f0KtmbS6nwUUkR3QGsd0S/tE49bhy96hCtNX581/VlZIf0Aq2HNjb9
edvBZrgJlIHsnqQsgn3sGqkUIhAz+D2PCg0re7k0kTm56mKOp9q/69PO+JZ5Gme27w3Aom9/jtfz
GMcOfH7xQaISo0h5+d27wu9UNniIgGIuYl2uVXSfzs7j16vTP56ltBiBW9Gevxwl4nVg4c3xgDQU
OMkq8G2pgoGLkNSiO2Nq5jPQ2fqx4JpSLcCowsqCC+0aW66FxFUvcjQ4I3n3RwWlfSiqMT6jQD0x
ChspKCcIGWj5GkYm9DHFhJBRhLK4T6agALOjlR/e/kTrs5Vnga8IcdZiIwCSW23XKC3MoUv0KByr
ob5GiRM32FRFXGNL9+xt+cQjUWboXLDsBadZXxfyjETQuh407Iw0O6xLjoWY7uW/NoF3ERWf65K/
3gwM+t9xGQ+/6yWQp1v/r5Zf85/wof83sokXo+v/O4txJ1Jylr//HdSx/IF/5XTY1j+AP4uLxgKp
Izjny/07Tsj9B+a4hfzlKGC1FlDj3/xFYjqYPNzNOT8Qj+NC8T/8RfMf7hcGxhwQ9gAmjPfwF9ez
BkNyri2LMzmmGhwmSw32F+CWOlpRJhqlYu9r5l7iMrfLldafadu83kWwt+bijy4GkONV+4Lom9rs
JXIOPy9aUjoKdUF+3XiVlAPaS6+X5fav13+iK7NeecuiA0rBnAyDBrJRlsf+67HU7LWlN+cO6X1d
EwbKay77VPZXeeW+z5h6OX8ZylseD5xjwcFfDjVNfVZUWu2EQ5tX3xCpourUmuT57Qd6DaXgEGFQ
5WN+cswfZnr9/US4/8WJoQYntPKAhD0vqkkKk5r4YGpau0mwdfwd9fARQpvUvr0yvGFfGF31BfjF
29twUc4g/yfeMHOXfQZIk9mzdhnoUBth6sjvyWzHHEMTQ3uau333PR7Mc+7DJ8dy6BUtZhlLaOXL
Z4+rvCyrTDpQFQPvvmnl8Ey0rLOFmKqdiw05nmgvbzm4zyzVP81j7thrTyqZimmxWXTDpMusKwOx
57PrxP5O1Fp964xj/UBft71KdEw4pDC49LQ6atS0wlxu1DJ3AyMLKkZtZuN1hlXJ3m6i/sydeZlT
q9/Iwc9k43IJIPrKqoUPPRs5BL62RKsZWTE8NrMetm/PuVOjALQCQtg4W9rrmyUcoMFLkPOHXusi
FPVm+zn33Kw4c69cTsH1wywBN2wOXCVeVdNpUAqJPpKIZXPu9+4MIymDcv0TopO4tMoJGSmmM8EO
Srd55oA+taqAP2gBYHrD3FobNZg20idsDHFHFQldwQxB4UUQ66W3p6ti3COPNOYwHk2HHrOfTGEc
iO6iIhahCwfMr36PTnfOZ+rEW2fWAZTQTF4k0KvqK+Yy7dY0uUMfmt8jghC1bTq/fH77257YkQEu
Fl8nBxkcG8vLJaUl+DbaQca+D53mApW2YYZ6KmyPq4kz77nNRD/fHvHUc+FQhqJ5uXNxDLwcEUKk
3tZpDPWNcIAN7zHejBSE2/ePAthKqAc3bzqhq21S4l7nzTHXniB39R0R1yiea83f/xej0GjE2ns5
2NZeinM5moaCKhOmJOU8GHWR7vx2bu/fHuXEtuezE9Hdo+tPkby6PmrmbBRNyclCu9M+GIl0cDDV
aijAmvf+B+KmSt+Us5l24nrT8yqjcbW+dEKIl9HWx8phW0XzOTetV9BqAJZFG4D7PYgjwvqXU0BX
oix7vWcUumLskwRqpka+swhfrYX5gS5ISpvMJ1AkOLNhnniVWMfTuuTZLAxUV0Wy7wiYg00KR4pE
Qzi/Xbkf5hHFPzzuzdtf7RVqzUOCzlAnU+PDbVg9pFfmXk/DDxvcrN4X5NjSWak2iR4PCOjNq7bD
wOLtEU+sLLQx5CCAx8PMWcORGPn4fQ9FP7QmzKumruywccDV8u1RTr1Cmux0z5cSAybKy49nuqSy
mNTaoVON1kUd2ckejqa4k/D/zyziU/MEq9IFEOIIpr34cqjYLuXoLlWMwjfjkia6eQmxWx4gPhk3
mVVqSGny4lnM8bjHJ1w/M/ypJ3U49yzeJRN1zd6o696u3N5kDynh9XqaXdy6gehvCwPT5Ldf6qnJ
soChtNbxu7OdZZv+655aSZ3oR4esOkvIexVVT1MaiW0u5j9ulN34MYDO2wO+niu0FBb2FI1NEPK1
Wmmo2CH9sYbcEyE1yvIIZ+q0dXbvHwVeArQo6lCkW9bLx1K53Q2wbeyQtmaJTKc39zU66zPuAa+/
E/UUrRpawzTycER7OYrTJXAZ0Q+Eom7dD5meBD+HWva/imiezxQwR0uql5cUD8Xm4kZPF5hm5nr2
54lY6Bg2p4n0yGVJ/WbYWnhKWNvUGJ37QI6D2iS+HGsYuXAkd7QeMPMwWqn3W80e029zZOZJ6AZ4
3IWyG21t4wSq/5PqI2RhJVuPyG1jKM3Qssryay7JAw91t+jHfR2I9HZCIJdvzX6UVpgiHPsVEDFh
4S2gjyTHsGRViCrTeY6mHgJqXg0oSZEvlMW+T1PnR+Qa/R+I8vq941TZ59qXLhyyhl/N7zVdee0Y
lf2cVA5X+r4Iqm4f84O/Jshcyh36Mecm8LSYRwRbu4o8P8m3TGsPhXjQaTP6gsWHZbAchR6pKG3/
nYANpB7MRsG5aFwvxvbLXPhroUD89dKE8MAQ5rN5Ww7NNx9u6eXb0/bEhKJ/eoShFwLV+pTIm6Tu
4PlYYTbm03VmmdWF32BO1pZFd25C8XtX84kcleU8RLvIUlzNJ8IBdFE7qY14tSwOsMGw8IgmJ96W
41Scs6I9cc31FqdWrvIsekC1FVZIaG5Sy4ICqvIa76cc0CQusRfBg1CNxAugLcZuQ/J7tDGETlpd
5pvTLyvp0kOs8uyxdZD8vv2qV8L5pWxe3iSOtQR3+uDJy8741wcdGrjK0OjRa/RmcdU3btdt4Io7
F1qGrQkKk8K/bR1mG7ZNmedvZBeru24kHSqsm7k3SWR3PBUqq6IOK7wkemyxQDlHlni9P/MrQe9h
twVQ61+hkb5Zd5XixhK1pfmjw0ptmzf4XlD0m78R3bh3cZINv99+N6emIZd/qhH4NRChVl/LI1NN
TxBoERzgWDcltPEtXVkD9nOuvbfFzlfAfxItOmArStnVvSg3MsK7/MohqIJCVvfxjYG6+yjS+vfk
ZHeerOczB9CphwPZBW2yKUDc9UZqRaWDxnKBSwbZXnSNY34q+IcIPiDZn7kYnRoLuGlp8nCOw8N6
OccqUFcuYR3XdKMZLg2JkyfCsuZGa+fhvxmKqQxrDXCOtfZyKJ/TbkaAwHruDXnhlTqzo6By6+1z
t72TD8VchCjE+sF64uVIci6xEhypo+xJt/Y152ofEgECsZXi9Bx/5cR1ARYZD4VPKdDyukxMPNgZ
VcSGJEmKvp2UPe8pmN0fb0/4E6OYHKyL6QvgDsT5l49kxKUxYtfnhElrlPcIgyDH64gpznyjk8Pw
HASbEkECjezlMAGWRp0mmQ4KWOOySkzrxk2VfvH+h+FWwqVkaS5gVPByFDYyEDDdYkn13fiokCxu
Y0LWzyzc1/U7xRpqc4gilKBggi9HgWxfO32hOSGVPIeiXf6JjOHBSL2bmmyEMy/uxJRjF7KWkxcm
jrV2h83mYYrw60K0Q1Pwi4F/zD6gu30Qifl+ZAsodQl1o9KwUdavNiRlI/7NpOuEnh77Nx2a2L2f
dOOZcvfE20Osv5AkucstK2n19jojxk6RWsYvdO/CJ0f6UpXK/tD2MJljS76XJr2cdiBoMECZeTzf
OpxJBR2a4ISSAldCkiS8Kjc/I+HorzQA6ce5MeZfaT4baNByXFnHGD2V5Pcd3p6apx4bujJQAsw3
PEFXU3O2SF2IuOJhj9XMFy2ugTsv08xPGNNnyFF7eWYpnBqPnYMmKMvBoo/48jWXrJGomHnqWOjV
pUB1sA/QJX3s52gO2bC1x7ef78Q8pSNCgjQKCRhj7moTFqMCDD/ixFo37P0hMLbGGLs7oLYv/8VI
oGc4li2EozU1Db4dOq9CcVXWE3xrYVZtgmysrsmgke+GLuDYo5TAH3ppuq/naoxrAG5LrOlWtx86
q/I+IVmcb11fnevSLJ9/dSfl4ILxQW+Ja/Z6s3cSM8hMdGGhMMf8gVPhg+9p07awBU2aBJ/m7YjQ
+kKOZ8N+T+zMQFxLGAMoP1EGq1UveiVzmitOOCbK/8g7gM1QJPOZ6XFiOiJU4MgCLVlcblarHkgj
8DWLvcX3SDnytfmL13L7jY3kdxfJ92/Q4BdslgAItNDXGAaBMxRmJnumi2c3Z0GAY1OC6H3KdLlr
QFPOTJNTr5BOy9JJpOVFO+/lWivmWVtKOgexQaueitgrDnJIzq3oU6MQ1cGSDmDx4TH2chQuW0Vj
Vsz7Yk4+5pE77GR2tjY4OcjSlKeZhrfu0Qv3r9KgjKK6g+DhkJGVTLduMzh3guSH3fuXMKg/6CpP
g1ZvNecwNGoNrUUwPlHNHuzUta9Ua2fbGi+KM+fnyQdiE0R9hCHNq8jzxO5d7mZc6OcGD9E8VsFN
NmjOGbh4+cHr5cstHmyHbhwY62q3RQiac69lBqi0Ti9i4cQ7v/Pq/WjNMz4gtYPzZnMjdMkkrN2z
CMmJ0bm9cT3g3GL/MF/OjDg1pnjQR5ZwmeufiqaLv6dDYN5XgRW9u4RYrLWX5CS2ejRHqy+nZ1iP
TBByoPxjndmRA/AB98/ioCw4Vm9PktdbIkMtXoGLaxf77+pEkS0WPKmDXr/URpxHpeUsiWKt8z3V
lEcc2gKW+9gW0DLcv3vkxQKRdcZByDtdrWfRYl2BnMcKIaBGh5wi+ENeO/5HalA/we3Ugi+Veul2
nky6OG+P/focpSDkAkabhi46PaKX3zKoimwqqS7CHquTzVKY4cpOvNlUe+fSvV4vDVwyuYxg0LRY
6BmraoYQQOHUNpCWR87QQ17J/jLqx3ezM2ESsWFBo/UN1vx62wJkbTL02xY1UxxsnMnRNvyWc6SD
E88CGY9WKZcC1vpa7YAx98TGzHXcLLT+AieaGYvXUn/3vhUw9dlF6LtTtq+bKI5blxC2fQvflVnf
Wf0YhMEE9b/r7HNcrOVAfLmjMBSOVrRrvAWQWO0oU2LKEkMgC38Hp/peECV7OyX98N2O0ule5k2x
HxPTePdBxqA0JTnMaNSwOb+cfFHsBUUMLStM4yjG92dOw2rU4h9vT/ET34prBpQUmjU+NP/VdmVM
mp16Jj4HNmX0vpsne0tTaNr+N6OwJVM+UfOtR8GCJScWkVFERSgTnw0KQ1nMZ0Y5sVzZoJbSbOms
0pt5+cYwI9CSvDctDGfGeQdsSb5w4BMe5ltnkw1OjbUUgpgFA97BOX05FjGa4zQBlIWth9Q9TGu9
2mlePuADxsXyUnECfE2l7e7wXxFbKc3yF6UqfPxW2eJQaEmxc4Ujn7KuMrfSmex348TLbg0tclEc
cZ9bb5tuPdlqcSe15FBe2CQU8UvSc7vW65sko7AeAHxol/IyX76FWERRipkVhipe7H62PK+6yrtZ
1JtCR5HJAZme+cQnpitkZZDSZVCOhdUnnvw+iJuWT9zg6HArC2veJ052zo751ChchhZAgaoNQ7uX
j4WlfT/MqUswhVdaH/kZX4ZoOLfyToDRy0YM05veNhjW2sFRMWUmXGVZ4HVj35aZ7166c9V8wC+g
wp4sjavPZU6agSgrAt31uPg158mQYxubdbeOl5SXby/SE1MapGFhioE9AfGupswkfEyGOQlDbFns
J7v0cJNz2/6D3ZOH8O6hOHzA7pbtgEiY1We0Cw+rKhNuBx41yT3h8cWNOxXdXs6ROLMQTjwVEwU3
T+z3dEqq1VBW7VX/asG1td/+WHTohymL2u24ZDWduS+cWA5ElS3pQSAqCCWXf//XhR3C6RRBhFky
hiNx0c4qu0s0snbT0dX23ZSea9CemKeLJoyKETolZeHqiwU2FQimVjaofOTscLlKL1x9Eu+8ZvLO
EJ8tOv7FCZT69OVTyd5pe4+swHAaaAS1mI6SuBGnz5g3v5dDCFF4Cf/kpmXzqV5lBboTbb8uL2h4
07XbaLiY4MVDmMbbs2+VIsvkZhigYJ1rFoIYODgvnwh/i3nMR4bxsaN3SueQD1lopcV2VtZmEN5u
DsyNysnOdTJjH9jRx5m8ijkW29J8r/Ds+Fs44hdLcdbVGkExi2mcdY/mrVMV9cbC/YpjvvcPdWD1
79w8F44c7xcUBVYG4WbrD+lWiJRTGBl+2WRXgZt0151ZnGvlryflMgq9Bhqtxw67vbpRWEXRlilL
HyWdq74ZztR9bu3qy9uf8MQgTEkY3uQ8srjXb21qB3QOnW6HZeDhYYln8IZUjfdeW4DqDPZlnDtR
/7CeV8eb28i+UpIXht1tu8O8Z7p2qiA/91ns9b6xjAMJASkObAtKnOVp/9o3TAIjJU1tK3QhO/+s
YTR+I2C6+Da7tUeUiukRyt6QqJ43UfDdkkb73UJ3R19MZnDoE+hrWL0YZSXCtvamBzY8p73Q8Uu7
GmtdeM+S+Jt841aNJw54qWmX8VzjxuSlTf8wGKOHarWjH3TJHbi6qaqMzAxXjdbPqci1eZfiiHdR
jUS8bzXMXYZNxVIhNQMj5W6nSuENW2HK9iZxZNuExMv2Xy0Rcc8rC8wxLxo5NgTYkPV1UYhO+94N
AYbrIxmZ9kaZbursKx2/HuJksbKKL/xI091NzaU0vlfBkN8Vkzd9Gm2jHjClrJ37hIXb7Yu8ysw9
SchzExr6NItL3S4QT2GEWX6u+yH54E9pg07dndPbUrTWs47D5PdGmnZHtEqrJAoEoywPiqtLtPMd
1d9yIci/SWzM1D5OlG3sBUKX4LbNIva9JCVp4TJDi2NuBDe7+BD5qI33lq9Qu+W2iX2ZZjRVue0V
WRHbJnOS8WAuRm0fk5YYsY0ggM+DOTkW16Wikb+t+rSs2bsHgl8aTRMkkbut/N7ojfHJwpNxRPkT
BbibVlXwbDvKJYmsq+efieVCuesCsno2bG/i0UmK/MEeRYPZU6TKL1xbUvzyMlFHm0mQHx72eeO1
GycVUg9jv2hvTc2yP5l11eHI6Lj5J52/Z573o3vRaTn+8IHy22E/99kotmMQsf1nsJqLbY8wn4vB
DA07rGqJFibVG8SFaWu6P6KsMj/h1CXqi3io+C/InFcTd2Sn/VXFIoluYVbN+aa0NFJaESGqnVlm
0WevncbowjOa5MkbB/+hiXLrMpuG4BIvO3GlT6PYWNDmQgkX+xsGje4nIPzODaGg5mWoWb0Um2i2
MlpAaSsJZUC6hyoJ0ZTCXdcMfunKy9NtU0rFZPf9FAVuKbQfnG35l1yPgmaTDW0xbHwoH2oTBIl8
Es44N9u24cYZdl7bllegZ5ilusYCj1H95jpx9KP3aezqzAhn/vzPcVTkjOC/qG6qwBckLvVBdlHo
TRGFTL2Mz50JIwgrv1W/erKEfsgeZs9usTsUexzlk88KsKHCXdetH3DyIWmq0GvBc9V9CYBazymT
aELkkuxoV8w3xEmV6h4ehfs9EalTbGVQOUTN5m5PRFHvwnCwW+JLbjLTz+S90wnLenYwKkwwhZti
FkNb4DVQ2VlpbYmekSLU3NyrHuFJdF+TpUV1QDqRko9kOWP0FUm4Xt6mM6LOzagRYSmQBjf462Bk
sKlwbP1cdFgyF2GVIw3+1s7avDcConFvKrfMJa7NMqvo1nXjV4w7FwMybyrYH4iSMTa4zyVd2KlR
fMEtZHyKDadWYcC7uKyszE8h9XV+etU4gzlve6LO3bBsClsS0sj1Gb5Oobh8oS+RW1/EqR+alegh
UcxjNN44iV4aF1k6VDd1K0oRjn3Gx5sL+1tZuvoH9v/uW9OXdEt8q3Uu4Pc1C32pab6SA9rhZ6u5
JN5aCX7GlFWCNKU4kP19NmWOs1F6V8Uh1FH+pYOw41OS5vHDOLkpTqq9OQ9kzRRRAe7tkwimSeH8
KYJ6H9te8d1I7fghj1rHxNFOJ1E2UgXvJNazKgiRWDeEh5JNrTAnxoSTjHvVRrs+Tq37vmxNkyBQ
ggw3wWRWJHWnUyC3PWTf+KLEQm+Kd6pvBvMSXLTAMHsOKvk8iWh8jI0Br1eP2CD7U2uPGBVmTm98
i0jS+CYGtoKrwXCU9d11K25Ul2Nk0eps/CC6nVi/ciMrYX7VUKdW7P+pSW56jhhh101O/gCextxs
LdGl+9xBRRuOmCNFYRsU3WPqkTUGySIf/AOOTBVzoMATeSeNbLoTwTzOW2fkOrqpDR13X7w27TuN
MNbnlIC5PIQIh584BqXjbyhcc7vRU0t+yImsTOvPQ1W0yWXbC/tjScBbI9wrxIvlnykW+BJHiTNj
oj3KGTfMCLnG0mgydywNvG8H6vkK516NejaIdD/djJaRX1kJ9LRNW5n+pdNrOllABKB+Iy2ptbeZ
Nvk/tATmPs+nit94kZl9GDvKVPsOsBvv0tKG2ZvW4/QdAWTysXBYx6G0fHIMYhYUWHhRpORyzQ2i
0L4siOeDeuw9zSld80UuGW+h5EdXlqbn+abVfX47JpcTnsmu2/xI8fMbDj5cnGrr2i21x4zF1WXa
+8QBWy1RzTTFkxFoNpgxklRaUKpQqig/tDJPH3sCreYdRxguYL0/kWMXtMEHX8/LmA9JlHSo039y
0K+yZexstrzHRqX4Fyb50NgbLgWY/8aBN48bJHnada4abHibuR2KC0zOg0dStZS90fO2vRsKJZC1
enaC7+Qc7XR48MGmrTv3gYlO2GVVccD/NKwkIYgcFH+8mxQsv9tO5XV0P2OTrHDWwv72j104mrYf
VOPr9wa02GzXITGxv6nC7YsD09rr73WiTtg7DGbprekmZB41s5u4T6ndsfelrjtM+4ScX/cLbuBq
2tmDNrQHUxRwqtJudrJbrTAn4wl7bcc8aHmUmJeUPPVwmcxe0eyNhJyhfZQhB95o5FF9F00vh/sp
G6ynZo6iaApVmdj+BaYVo7GLvIipSkXsVF8HTML+vH0hXpe5XCEp0eAK0MRfLG1WpaBFugvb+YSO
YZL1LjFLB1PCOL/3XBk/vD3UUh39jYYeh0L/TNEC8Z/Ow8vbqmYZ8EYs4uw8WKYh3C936wqLuW7j
erYXbjRcpXFnXnbNNO+6bjiX0nHyUSEtAPAtRMg1hwCfzSRPcAzGF3gO9m3vWCQBW2rrF6I90/Z4
VWbwVunGU9IvukUutC8fNcmr2px8aMk1WWNbzbCnQ9v06p0QBS+UeAYseEC2sGlYc1g0V8cLQnJy
YSOd7zKP29cw2D2kKb09U/qe+HbwORe8ABoT3YYVGjLrfjH3M/TdIrfJPSstyLFOSkKfn7jWHRtZ
us/mJrnFvbq5kk7k/3x77px6ocdmDpQHrCLX47eZ5lVc4aCU+1F7IHSp2RHCcI7neWqGIHsBtUA6
BAVpVd83QzlTSUk71ETd7GyldTuidnFTlVHw7hkCOE8zgw4EVKpXJaLo7SEXlQ+1Iw2wFqYrcOt2
jv/7va9tGQVdAycb6NJafY7lBjcYECcc0+FVm6OvtlJl52xbX+MiGLnA7sa11SYDDxD95XRPUx/2
QcwwWlfIe+pvb2cVcbnnOCDwQXSNf6c6NXDTGNWdWxraDgfxnKBQyCYEOYwjQDNZ6Uj9zzlyrjsw
Fr8MlB1SBM04VshqzymntrNxVLNDeyZ2NR4dba9zAO+HiCu6j0atD90hOUcEeT1bGRV60EIVAqld
24xEwTTUHKnLTkcuWldiYyEVMbDv/7i0IAxacvT6cQp7+dZVPsiendMOh6r0910pP+u6OteweA0x
oE0FmFkCuHkmf1kyf0EMHGgpJsicD/D3gzDpjeFLdTSc6HLvsS6xaTk+1Lv08f878ft987v6gGr8
d3/7vfn/QQFPN+ANBXyfcB9/meGzyD7+LYH3/uE8gWcM8sidGZ+h/0jgzX9gfcIxpemA3pau8/9I
4O1/wHjpMqDtAIFBMvUfCbz1D6c+DRF2cxBEIPt3ZfgA9jML/j7al/7zcSNblJAcS/zwv2cJfqVK
710CTeMcduPViFn5g9k4rca8MWNxhaVUPEAWrGqMPnLdSnRvO+az9rUTgmJXZLYpvrSJIAinCtzY
TDaU86a4RqCcfbVkMCZXibIStggu68DIBbe8nZE0rn/Zt1mRXomhJt4nKTPDPkBMjL56ONs/AHqQ
BmPmZAVvNWdqRzAxo/zVY2D/LSdO3sP2g4CZQ0ZZS36B2U7bVAA0b/Iqb8at6zfEY2Idlj5ardU/
RDHJs6Hjck8/6I7AJZr/iUNOZiubfJv1jbg2AyxUrrKJm15Y0KtwDi2288bHLs1kc8kxxpFZYIpO
HyGv4vhS1H0QbUdbxPFelXpM2aC3gX5f2ZMmDqXjtfGeONZEgSJTbGxcT1RkYtAbRELJpsKmf5/V
dEipDXw9JZ8+aifZhG4GCzRkfxDdrnFnPWm2lUf5tHNq0bgyRLC4lIUqc5qQSOk8nj94WR13z2Ou
YyJ4mdaYcvk/TD1VariucDTQh8fR65Ii2rS0S7PgbpC628knUyuXWqrsoJCUl2pUTgeilQ42cren
2cWAcaAe0lswpryrBMX/iPQ92HQD7tLIFETg7fO67Iada5AWhHy2tZrrxqHDc50ORf4NklGdDQvn
uPUfJBHHBZqPZMJ9OBDV+CEmpUXHrY9LZUj9ZFRPddta+a0F6pQfvGKUcmMVGRlBoGsznrbtQKnl
I0t3QwM8k8hnalDzcu59UA8i5WSzmHC2QXoxOeZw2VWD6rZDHxEokVU1cacic0y5s+mxe3tcBcBQ
0dHp1pVJSkB9W0+SUkylafUcVGVnhKTi9g/xOPInDYs5F865Z287rfC6Qx/P/kPSdSS7d0BUZkiq
8njDF8ruU/LjmotgAH0ERiZVzvMySRWL8GiZt2QYpntXV5m6BEaKTAqTgcgk3+9aCadsnMyDcnoo
THaWWtRvhU+hJx1BmAZtyjbf+mnV+WFtjUN7HShzzMLJh3AakzQZN+KRrAbvKTAamV6oUYfz3f6r
NBmFLoyPmsj0knitpZKhuKaqyY8VTlws1Q5RlWMxgPstxZAzeZ3MwvRYMenwhivcQI9lFRHJfvKF
hgpF13QswAj9pBjr51hvUgyHl1ot7QONuKv+X6XcsaxzjiVe0pbk+NT/Kv2OZWAbJ1SE7ViRpLHU
icOYUzLCFBR3xlJHaq0h7Q1Mef8RrTGFZnEsOu26066TYykqj2Vpmi8lanssV52lciVvgSJW15LJ
2fox9h6Qq5dC1wOv+zAs1W9wLISHY1GM/Ch5jJVFHHXeUjR3xwJ6OBbT9rGwdgd7TPb6Um9jB0bp
nef0F7eZXEpy/OyaH86xUE+jpXCd9YB0Ji3Tgiv/WNYj2hsf3aXWT7I0cQGWWPjgCF0iNnadAw3E
Hh3ZHRkHQAZe7ccfswVH6GCo5zu/LCm5JN5Kak8wIWtB5Gnxm2soYES+4BLqCFHUC1rhHoGL1oj8
S9IMgDPkgmxER5AD9h+Ax3gEP/pJtWQvdYlv7uojQFIcwRLqZ/2K/hcQCiuk/ENmTHEtFpBlPOIt
Osk0Sf05D1r5wT1iMqSIjb+5moPUpFZnkMedLQBOMtmEaC+ojntEeGhmDPNWLcCPq3wOA3PQwcTx
HOz8Q3LEiWieiscZxXREkdKDJIkjqsRJBsJEvET+UB1xJ2uuWFCxueBRdhEYXxFyK/YJe5gehdPE
2o72QmRnm7gxB/+e7ON0bLGYjTCNMHVY9uHsdkFPZECgK0dtvdziEwgk2s1uUfJx0vmuDD43Wazw
Te/ZvELP1FSFaRdhVmEG+UiNm1YGZRHaiUjA/TTXfcQHO+2tvY2JJw7YGFQTCNJl+mdiQrT+yp2y
tA5xljKRdgV+6W0Cgu1/mbrA0IImf1ddNfQK0CShk2qw0xYtnqY93CAUiJbxq+r0WYBaBAPpvarp
B3T+eRr1e4ugGjw4tCq6JgyOjDSJt2u6rfLcum3NKsmnsGvsetxprRtBY0mFNXyUgT18iGZ4XXRH
ivaBJcCzQpIGsgyENuIQFfHYgWXUn2eTuQHum9TsNfiqU7macTBcu8OcmxVVZevkfypC8/xL5kYz
hyUX+zxsVDEuP3ISuNKAs1fVBqpa8cnLyWcIxyEZ4mfM1bTmTk97u/2R4WjO2zXruqy3eeRkur0j
rU8zxbYlJ2Tez80YRVvTHWUGSpfr7p6ZoH3qjK4bNw09qqcxlhZmZ57n39XcfKfNrBfTQ86bw/C2
1lKiw6PeIEyMBL58lyOp/s5/N33yxj54mjJtZoIUanqW+ujdSQzHSM6SbfvFMaQJkKgUyXyzNP06
JHUq+KN12Rxv83yo7pDapB+Cye4fzCBqfELIgvlz0Ef2t0aV49dME/MtMHENDCvS5rFwE/Fsjc0c
h7FFXbAvbc7GcEhRXS/zq87DigqQX53UgUvUeQp7JAm6IA07KlTuMVYtFXLauO7CQpV2spOlmgkF
X/pPRlXGFxynvdzM7pjv3bSNy0Pior6oeBSEj3kunjRHyWETD212Y+EdAZbkO/WnzpfibowjE78P
kMonP2u6X7LrnKc8pze0NehZxbvJh1kRuhFs0U2faNGhgCHbb8ZKVoe5lNK7pMpyhrCQjeGGqXLK
aq9bRf3R0dPmShM4YmzNTja/iAFz6IaSTPiF6xltropMwp/sropzGJ9RrMNV3k9gyJG4T8hyTDbA
xq3aMEmKMjQCIro3TCV50SMzIfvO6PKbyWpMbpvkC/5024SydSTvKQiFE2hxCHZGSFzZutUzvX6r
ulZlnHnwU3wuPFVV9xZGJ8LtDkHiTxpV1Oh+1Y2c9tlkkWV7k7A6m3AKRMZOrw0iCUlfspvdrOdG
tR3+D3vnsSQ5kq3nd7l7H4MWZiQXAEJnpJa1gaUqaOEOjWfjji/GL7qbvN11baZt9nc501kZGQgE
/JxfEktcbVxdCj4XC+pjgAt6zU1d8mspk+OJtzrAuxrTC10FlLkM0YjdoQ8HdxVfavAyao2tC6uH
csIpA0UzXh9VdYfCy+kX7+ny+tOGlFRMk+QSSmovS7eOIT9a2g19jgs5UAeQAFbzgDOlvm+Saa62
BaAohntIjcjG/gqZupQmXZdNJc6D2yh9R0e8ne0cn6acoIUk76KEPMD9TC5GFzV0b22aUsXetqrE
dD/FVpfsFozfGgwb3J3TBZAfJiU3+WB/N7wl7WGauyFq4WDr5+aSyOQHsWVl/g5KmCWC1KdVu78I
ztxH1Vk+XYZN0V3FTTmKsOr79k70uk/evzupF1+WmL93me8l3XZZBb19VIRSbeEHztRm81lORksK
41THTH8LqadFH3Bgr/a28KR/p1bfu0lUzT2SpcN8T0l52zBNtZS71WCgWqAxQ0J8G6hNeaxrlop5
9leMCpKKx8iiFWjYJmO7PHtJSXsZqckUYFbpVJeBUzndEtArhwS87hduj6UkXCfz4nJHunHhREWt
DzmspEr+wHL+e//+j8vS+s/37937R1P/OX/u8uO/L9+69Q+gQNLkLvlZEFAGGMnv+XPeP9ifgUew
jeBVBDYE+Pojf46MOZ1pg60dCQiwycWg/kd/rjD/gYPSwv+BbcJA6YzI8n/9DyL7ku/m9vetmsy+
v/zvPxfoXBCYP+/eROhg6r/s36wpoMC/wEBW6V1KfFweLTK/s5qmi9qM0WPuDPNvLDl/fSUPFRyr
FPkNGPsv8NavzQh9C8FULSjqdWoEXFmjmhhX6JE0Vr+jQP/0Pf0VQPvjlS5CHd4aGXS/qmS9jOl+
5klupJIjOrcYUudljv70Af9xIf/5hfvtRS6Jc6h0XKB6JIV/BS0S21NSkf9pZ67cYxNLbjqKt7ce
Xv+/E/j9rpH6z0+JF7sEUaM/vdABaO5+BSJjs2VAsS9ZPTgzgqHpZXz2ETwV0JSl10YMKD7wydo5
mzIZzeHkWx4lYpIquTEY6AGuw3WceyNq66STFJP1sgwhk9E2+EXfrA/+kGnmJl7MagzzpjYMnPUd
vWyTaahdr5nJJ2O8n2w4RxnNROM2L74dL9g1p7nWWY4m/qORSOdnVq9ohDqUuOPWbEb7Z7Zmwg35
FVZ+t1SSF9YzoX9ZYs7YL02D8UJME1w2inbfO8a563CKGkSyXGsEBj4NaOyTjckzlJlQr8YxULDr
ny45BWU4GjF761z4JbBL4S5vc6eNr2lnuYRc5TEHoirHnI29Jkcg6F2zOo6pLadt7Grdd11MVbwp
tXn5YJqbX+apqn5ChlI82xRThsIjHe7nmRaZbZEYycgbt1IR+l1mv3pVY7XhWjfioxuk+xRbVfEU
97aiEdOKdUQAA8cOSjESBF69PC8NLdLTqn+tPPg6GHWudO0V7Q/YpvreUEmZBEY/5VeV0D1idS0X
6X3PavCqaIT7qLss++BbM7yni2/nQb4S0hvGjUFBINKD7t3Vu7UMV+rWXjSRZOwYCbsamoKFLi6D
lr63i2nT3lXMHF244mx4Y+Awrw2z40BSCcXBo2H2/BFyLF5mw1vIfijmm7WdKL5ah754qAdlyJA4
QOtZH2chAp0C+A/a7fqXOS6nZ0l2vxdkzpJ9MnN3DyRLG+XWWPrprAoqo4N5dkqNcplkvvL82aEE
diyrLkjbWfvWpin/HFErUFOKPdIONLoDWZ4NOTDI1B1hsTbVB7u4zvWjzJoaurzPxFVplDH18Fnd
6iF9oDEBXZVd31GCNgxhuSozjga1GG6gU0s7MvGs1XpH43ByW1f6+KOY3PQDMCZx7z2VJa+Umblk
CvaXDUFJz0vDRYCUB3LQJp3/32jWzUilUYKOQ8UqmHO9/ewk8ctsxe7wSuJOMwSGOzE4Nn09hSjT
6M51yJ5Ouf8aNw+0XBTXYtUuBF/vMMuV81rd16aXXsVgDgY6INui6dFDpEAWSLH8GPMMnIiGc778
s2kXtIvGFEwHtBUO5QbVb/ulp52GHV1Bfwf1ICYrSsHInlQ+rk8Fj30/UpqTfg1WOQHEUxXzVpnS
uTMUHEhIJzPOOP4Y+ruB1OhwRMtnnJAVQ19RDlq0m3LWuP+1Frw4alcTIZtvVfZbh//r0+uc6nZp
kfvR/dty3/hdQklRlmu07RDAUhlgNnGqgrWZx1dG8oaOV75/nzM30L2ZG69s/XxaRT9M1yALy7c3
ZtxJAy3gU4hlmiQfv4i9DTtLPUSM0ow56HwGEcl4tp4Vj8wfKsaBGdiDOUmamFAOH3wnrt+zavmt
ZNuMuaOSReVbthSwVzM2a0SMKTWtQdwuymL1NJdzU8met2mJ6YZ/Vz2ZIucHdC2f6WjU0rmiAjc1
f646t8rszybV7Y3TUe6cxYLWztJPu01WLuWdsdrUgBjQR/cJb4DCaabAkK5sgGFVGkVEabh0t51j
kR2eeE0+b007s9uwXqDDdmNn53M45oY5BQ5YxAkUfnrTQYPnUK8y/ib6sCYEOuS38DArm4K6d11Y
e0ODzPUp/fSAI+bk0r2oqiMSJa1B8a+rNsoYOQlmZZMh7Y3ns8seO5rysAyeMjfUWdeIFKdZ8xnK
pX2rRgqqqfRT2afF3ZqBPgxMx2XqlVWUF4M5hsz09ECmg5++lS3mwONc28k3lkQbtYmdj7dWWeWU
B+e4V0OP5M6HwbEYj9EVyGVzsSBYe0o//Tkw58bPwsxceprq9bH7jAnzTIlvG8wqMsuWh2/HHL73
68Qghn+qMxkhL7VeaqtOkCG6dBSnmdC+h7iRSMd1i27N0XX2prekRFy6RqVB5vXmXqyGPBRW7aEF
ocXoij5nQlHM2Dotg10+akXpfwhpqx+6NyM7pTY76aJJ9ZSeVF533Ztaa5KIxhK9abxMmtiL0yyj
Sb7MnoTbah9Tk833lj6pKuR0F8Wu6frstmIxbEJrMdRnW0z6S0JvEslRpHnnYTzK/FJYPVJEPDiu
/KB7pNyUg2eyyhlx81EjjrtrlEZPRKX0W44F97prsZSGYja2hnAJF+L3LwAj6Ygv3gGX2RfeBOw0
OZf7PFEcMjK3a6qzXQqU465K7/3Knpetgj/6KkD0nFBvS0ePXGWsHLsuz6/Aop39KDLS/cKElGUc
rKD3aNZnR62h1knn0HPzfUiuRo/2lUTGYDTdde8amUPadqJAgPzOvinqxS9CDxlXh/Bc5ytZaWb+
4Jee86lW2d3Z4PmCm22czq3lsPQIy+htbHZ5deAE7nYVDmwKErN8feEO1d8bFiIBoq9zjOTDUvQ7
Ux+5qbSa0rSAoqH+bV2KpIiWJeM5kKmR3SjOh/lGEvtQXmFcrahC5wGsg8+Y+XvWtiZFy7Czd0yX
zVdqtdltrM08eZsV+CSMDVu+FkVpg0IxM71WRosYyUqG5UdNLe8A4mVp7ysWnjfkZfE1NV6Du4vj
vjz1gqr3SCgTIHkmwqyEhBg5LTD5OU/J1FEfS/3ygEwC7AYuQ81DuyWV36gCgoJ4hxPTpU+feqKu
FmVess4EkmyeTCTwcI3xD/XFZuxXP9WDBNzorkb4VdxBWZfjqdOlRN8qE9u6M1w5IV80Oj5LEM0O
waGdlAspFLb8GLEnlHTa6gCiSufUXssREGxMaVCeNMMrTkQQTs5BIUpG7+s2urnpp2y8zRPDaHY0
MZviNC+gWsE8uaIPPZmsU8Ciox7bjDmU5RRtSmAXCMEJn65TcAJP7dvamAuk3WRRUUeZo9dUw2Xx
Rco2f9RiMpxoQS1zJH1N5sGU4ioIi45IoRszdzva5ith3Bn0dCdbgocWhaLTzY3b3nCYkTq5cJZp
q+FBkGjuCDUAyxXlCfqYa7CccomWuWPQG2bdKa+BZOZ3lTfSCGzOyTIqhOmmEe0V45cyLIh/UOHZ
Q3xkItxKLahDDv3L3zwsiSfR+Y30biUrckZrbrqvi3EPUsJpUMsXidAror4sDqCkU90UKl8bqRHu
HKcLZxoYfqLG1A5TWWLiqya39FCu2q28W+e56850AOfk8Xax6aNy1MZ9OVbpxZUs2rGI6LVGY6Pr
jvnhAkC5G2NVwPlx6RvdygxFrPJN1pfGdvCJOD3QN1PwFUkdTqQ16+uj6eezUJti0Oi1pmAi03kE
GaO1j52kj9uoS/yaYmKUV1XUMGM477Sj0vHLHS5jzmktqZ2PrnVBgkmt8DgexqTwrbP0LMHfFZft
qx4T7LtZNPDo53hq5vY9A66Wt+QWSve2pfqYY6tNOJOZ85zi+781Av1y+Pqf//GbQf6fgxSP/+d/
Q8YsXK5vNP5/+id/qAQg/C/2bBcHDSETNFv8P6DCsP+B05nkJhAJgsPYq/8/UGEZ/0C2w39COvCb
SAAM4w+gwrT5fTZpIZgMLYdqHuvfwSl+UZIYGMAuXa68OtZrXvKXddv1BxgRyt7YEvM3kjWuxtI/
VTg/qnl6/9ebPUbuv4Iiv70YVUIX0YPLhfjVYIqf1uhraY9h34hqfUABr7fHrtazNBj6i/HWaOGK
z3Ba+U+1IsTaVak5jRu9G7w90VmCaYggZ7SC+hCDHOJpsDm/kry7NaTt1fs6a/p0iyehFgfgF2c+
GZLvz95xJ/eMz0U2N0XaG1d2l/XJdQ1Tt6CwV7M8pfaSyO1qEdASjZWXLJGBsq7b6kKDgbv0km4K
aax1NDOJ8I9sg1w3K2Yf23E69Lc89lydUIqiNo9DW8kiLGtZ4dWdLGTirTEy9w78pn6mrTfEO9K+
YbV1ZNAUK6UwEksCiZ+cBSnnbWfeQvt7ecgsg5KBacDHisMvCCejHBPav1eUy6OWa5TDeFoqzhgh
tINFCifunX6aAEBXzSrkrnYavboayQiurai8tNyx4TpxfzB8vNthxVBGZVCbkcjqdbDLu3RtkLgT
KqfNYZfwIQYe5eNuYHdD8jwtw1of1ma0XnJBPoM1JuIjyauNrou7drSdCMgOe0XVL5wgrdhMWczz
u4NyKZn0AjQj/CaUE1EreMXRc3conjeWqPWQWP8+GlIS2Z3evvZb9z6h1jrS4/7ZFzBN+HDSjUiN
13RwH+HZ7lsjO1uLQwqNUXzZAiEA7OF4WI08InQq33LHU8JF4TyDWIztvgI9Wf0kLHjpIM/kEW7+
6NMaGY5MeWg6i0A3+x2bShUKOwvpuLkZ52k/jusUYRHalwglIIKmu1nmp1WrsijNMYJWjeREZJTM
5jjySeCMJJ/zVHVJABQCqZRvGBk47uNuX60V8uXZvrdqjvjFSN7TzjgubnJuvbKNUP2OuALiaqeT
VGqxJXhjGeWMK1Gui+tRx8LjqftFT66LVYl9qRtHrDtB7A28mNsNQZGrs0OFvKmleTTXy86dlv26
1Df6yqvj3L9qnPHWNtJvguvCJFXqUQ3jgzloG7terhezhOoY4icCGE6aFe+Fla+bwe9ZXdb4gCUn
PxAulnImk9FhLEWgOXB2bPj0sk5ZaMDiqGR9qnzrpixYdRKXw7zuV4VtXziBVYCYKb4eUJ/pC/oa
EQh/uCHwpAndXoCaaVrkp6zawv/SkdjDnszXbibzXWp3391sMNvFBGmgOHkw8UooQmbjFXi/LTpa
NatHp2jSwJb+CTLvql6z28bA5ENsWogx85os4iSoFpstWyusLfUL9GdTm7uNTcY9z9CfDWqeqM7t
0Zqv3c5DMGE7QEWJuDI83orfa5++AB4kyvJ2zdKfazI8XJzCsFTjTknnVJfDq2PO+94EK7Jolgoy
u/tIlT+G6RIPW3OoLZJqYhExap6Fb5zchTe9tkjmK7S0G/qk8nPfyjVanPzWbBtr57ft7So6A6ZQ
fg0TZBf4Qx6Mct0PosG+krrflIRvq8ZrTozl961OfGg6O9MGbBopt2wQISvlocxYr6zEVCHWV/IU
zOLnuGCTGKX/sdLJOvaC9xqfUdDbCEbGeBPXdqjK9rvJfGZfdiG66O2tbQ0beyZRiDbsOVCgIGWW
Qlu6xs0IiBGoPjt1qdbuMgGBW1FKupCty5di3K4563paHdPFPCRxcdJy0JjC7zfaGN91BVP6Kvmq
Gm51l+Oughuzp3C0yx461H5OPMQHhjvCSE6WB8NmLVE1Ow9x495i4fJuY/D4DVIybCCN+2hRdLFP
PXPrivkZDQ4Nz4nc56naeBObOblCgamcBTGalYUi1df7gmMa5VB3HrzV32VFC3l7ybLFO/pzKaG4
HPernpZdrWtphILLDN10MIE9UoGYLftcSx0w2DMCy58BHYqh3yTS2KL6m6/Y6OzQssb8QLbFcfYW
/tK0JyE2kYQLpYgu9gMFJyh9wG+7LLTy+A5vPdpc9Ykfaxs3Yxk0WWpvfAysVWcDGniAdNqSPVaa
fyFbXYgydnxlQ70ZXXLdSQ+hBB5op0rnDYdEfc1N32x0jZKP81yufghXLG6QgXSRP6QJXVg5AOXF
AzjCKpdOd3R9MW/IhqAUxR9PjSyPsjU7hmv3pzkVPBr0ouBcTFiqMw/1BJdFHrxaHGVeayfbo7gN
5LbYD82c7slcvktK9YYIG1BIf+xBsaDt3Z2C8obKXt2X2pfmd5dX4ro2MNetU3l2y+ZcpwOGOXO1
w9JetiiqPvw2fTSmxvpeqlKLbEfij0AeUsjlkpqUbTn8Pla3eaMYG+ysksshFxqNqySY2nG7TwcM
VnndUoIy4UhzGKOxdXwsc7KfpP1zbPhwjbH19rmVtrfQmdNJd1pzUwAXckTW1WMSc2IOSDrDoSxN
LhQfUq3NT7XL2jKMKcvENAel094b9gK6kOnntSl/Is3rtv4Awzwv5nVW8KWqLCxLdlbLUKxVH2S1
zTGrhpsByI9Q4EXVUVLVLzWzGthU512rvGBe8Ifn2I/rEIsfvDY6i6Cu4uXoqvY0kM11oPo3C7EB
nHLuDfQKmsbukL/VfT0cWg2wfWn9jdasP5K2uhM8p2JLh1cGqjzjOTEQ4RXWlWYWa/hbTe1oSRFV
HC+U3h29JrtDt3j23PqB4mxzQ1SWczkApw2Ze9b9SrtdYFZaybqmlQ+es77Z82AEy2jtoH8rPkst
24tESODqarij0ig/WYY4t13rR56jvSV8Iwi51YYrx88XHuso2P2pEl+TWX6S39Rc63N2b2c0Sscu
Iw85ePozMtltPcFxW21Dd8/qvK111W4vevwtFeJNgLPaCKRYWG9VvyOLsw/qtZg2oxYfit5kZ04P
ljHcoO59n6z5zB1uXTkj9LATl9sB+D+AkL4eULEH5uIh0+g5JdCtMjK7LrBuEiXWetILvw6aevxq
tHKDxOYE/aECRBjvTmHerAqFaJ89tuNFbVGeVYpeIWnLT0RX6FfA3JLG0aJs1fYkdd2SYnTXr9Vu
MaxXYAPeLiMGgxyPQU966Ai1995DedQM9jPvFgGCnD/GyXjS3B7exJ1OAFuPPjdihRbpaA3OiDd2
EkD4SXZTVRW3oo8KlIS6tzYXM7KQ2Lhu+GPmQ44QKgmsdilxppGsnd5lXl5dUuEFVvPRmervbDLc
4pCmEnSsWMrqPtEwYZ15ME96mBV2lUZqte1Tix/S2Qk9rinCy/EF7GFRtfqdZoDiBfd7g4RrcUyO
SivxzXM3UIIwpGQuhEgJ+CWWW9fdjQb34P+Nk+ayhP2Zr2U1IS4a9o5ABUoS/otWulX9OLgm/R1Y
0wUdVC1JSniue9mGJUo2MxDSh/vKF+jEMHcqrj/YqAFDsvhdRAdt8UBKwrgTsjRf6R9It5Ol11rg
Vn0SIVPwygilSQNLk6/2CW0gAfVmAWshlhqFKZpk7XFQDVUMCRKN23+9ef0iBOfNsWGiH/Mu0R8a
Lah/5VRl7aZuObpY7sFRnzsMrc+jVu5FBbO4F4twXx1ZeH8X6fVbmNt/sqsuL+tDgNsUlRnEtXi/
Ro2QNtCbiTZpoZMTzxJZdWs+oVXB76/mGQGgorESesSmTzyoqplpf148QcSwAwPJvYcT/9+9Dqju
DY176pILzh/41+uQ4PrMSF/UEBYRbkUevtFEDY+Wq3pMY9DXDNdpmNtx9zcZhhey/5cLgROehZ0s
aGoMfzX8jIlvj0jctHDgbj5Vbu2d5qIT55wF9Fa0rYAXdeMxFJP4O477v+z3v4EO+Ajpv/EIbL3c
Gn9yiui04A2+2cJJuFPyMSYeurW5XklWM42cu025q+P9WxT+Re7gwT5d2mJg1C51u399zcmYlevG
VhIN5Xqs3H0dD5uhef3Xn+XFt/PLZcUSqznkgmJ/4wGIyOKvr1Pk6BfdhFSEPkUtXTSPaczs0xb0
B5tuEz/M6aQi0qSPc1rctJV9aHuee5WXdfulRMLIjHU5FNMa/pFnTOP63RFB+09HDIc4QeWOQCln
emnMAkLvolLvSpJlVPqC6ILGVGm1O4SgkUuZAhKBbcfGbi/NQ1PaRzdzbtt8igh0iBzRXPfK2Pfk
RwaOUFQ1m00Ahh7GdbUE/ehxWJpmFpAbUF95TmFsVoEwk5i6W6iTV6XF1IRVD03XfOIpOHmjl8II
Xuqlpxdlz0e71MiOWMaXeICO7uY3YM+X2DSOOdI3wU2PDSLfAMYiOdflYayEvHiHHxOqXatERlqs
bYvM2TXWfMCIdeOPlnvqPO8zNwShEaoMpwRIaIVpCcYyf4Bvv4ZH2C7ZtOtc71iZXuTMU+T7WKlj
+YCw9z2T8dVUJPtlMu8znMHDmCm+2d1bpTOZmeqFq/LYjAOkruZtCWLa5Ut2rIT9ynh07kRynRJc
txj8sEhQmrTDy+iyKeR6HbAdYbUXO3rRPwsON0PPKk6o8buxmkcezj7RF+tuyqZjTFNFyFcjEk38
VFMKD3fRY+zrYLZRapvGq10QgDlUz6vfHIfKQudFkEXQzt3W9WggpDEvj4sDRU7R2PpvRDQRt8J3
OJfXxpK/TEl2GUz36KoBdcd3kl8QhpjNvZlND2WORb4yN1qn/xBUsHmdz/DIB0s1yk3XlY9poh8r
SxLDQVHFao0TZ4LXECOw1iwSef3mEMgZJjn7v8OMFLpa+sA09zT1UKPAYZJkNu4i0gb1u0Gw20/9
TW/Wj5Am01bKmTSPWJWfhMK6W6XpV3He7FajPjnVsGm0qebltCqKRXZlre5xRnRJ/CKfMVlL60aC
GKyptxMKQWMNA9SW69ViZ/BTZncnBrO/xoHC2Nnn13DqJ7bRGyE7bvkF45tIrWPutCd2w6O/8j0b
Fjfftj4iHn1c3d2gSnMjEiPbp1Wx3BRNezXmqBDigbIGKx/7gFx7EPh06w7dJRNkXQ6WEk8wf+Jg
yUHcAZH8zMtxvSytLxRF/Wis3g1XsUCdUch1GPi2YdXP3nq/f3QqyhhmLPBRx7XQ3HXH86APCTgl
b5WHRl01V4SWh31c3HBdoxrFVpA6uh8660wP5IKoVzazE2aKoUszFg08Tm2sMju7Xbwvm9V4XuaV
vPFlePRbjjVa7iMqc5oXr+UEhE2rr5AT441gRgvsti+jsp9gv/R+OHWz/An/dRyc9QN/Kz03kG2B
1FE0Q8Ke/dS/n7rhRWDsmbATJF26hm5s5tAFgFUt3/gAiZjkTtV5CxIWX8h0v3owzuQdhEbln9t8
2UAOPWrIkUpDdyO3WQXFa1rg0POjOeO1PVMkXRjBoMudMua9TpJWGzPQdriRYiC/tVmus0G/iX0b
UjS7Uk323rT9sVRiYwgkrkAFgrSd1tNh24ubYck+qlrfpI22z0rrdna0UHnrqVuoedDLcqv5zU56
+tuwwnXoLxcp8tHHf6J29PuI9KVT2rjrJxcVqcmUPqkmwveDTXVSbcvbTvjjMrmhLXqnV863IyYf
UaffanSELi51Qtl6iO2a1iJnaMW7Wxt5ECsM/o7K64fSzez7gVgdkFkuv89TMjHaky7G+k72GYp1
kc27xSfgRnbFs8WKxtdgKZ59N52CtiN6BmWGEY5p4T5yFLCVF95XL/TDOooYSEOP7En8FINDz4qH
7DZyzKyfDmsRxxsY71u3bbxQn03t57wCWBxxG4M6xiWg2OxpZ5RSp8orfDZ+m1yzZMRpgCDr6LNF
gXmO+r2m5V0cVJn7NGRi2OSd1YVlORm3SHnQbRm81ZOnSFpi+O0/ksKSxzxvl7OINRdZcVLEYe0u
tHt7/c0EuLGTZXdw/AweUrNC0cPGNeh6wjVm1YHqPmfjKDdTKa7gvmEYDSuM2VUi1wEOSGM2tGTI
j3WiE+QFewkUwXybFuq578xXOUNc9apAuQKpSHySFEdyuK67ebpbxv7KWmoxBK7bN58om77Mqp92
OvVO4SjJykDLjUsg0PFCvEHqNeHs1qX4KFPLqwhkAZEcccIHSyPfNCJejnVPfDkU40VMBU1nbWVM
tysmuX66QuxWd9eKRNYf8ZS195nIRBJpibopNIPwmwVTGQFCmtObB9Qv1AmAyqtps3Iyb2JiUekm
TYpuJ52iOq+qleBTVTcVoS90bsDOlpZPTZ4cvumBq82956+mG8RTvV7nyuwFyqe+zQDxs+mQsO7c
KNJnqkvpabaGsWxWfYP63Y382su/1JTHTzikygcsbPUR5QWlrcOAiqqxiSIBmy9fEZh4G9laxSNM
q3HV5TNwMjePo5gruRcP/uI6KXW57SNHoHdl8N5IIGloCqTUT78ua2ItGgWrwegcxWbhnRzJhNiq
eWsP4obh3t15onkeQZdh7NGCrwYKUKpUiTpa7HBc2p2XioKgLzG9pLa61/2BVJGJ52A2Ts4dcUtl
2I2u/yr61ARkwnf2kxwa67HHt9dv5GLtJkdcV2vDdOJcz3Wq7cYZaROX8KRApQHp62YXg7gfOkuB
eQ5O090LlDnU3lB7Yi81ye32nQN9zziP4/N5cAvMLFpPkjVff7W/RBVaoa3y23Hi0e2M584y88hA
HhKSXj7T50CEHg7CG5sHzHZyJ044SuqX0O2qizBeL8w39FXm3lC2fkPOAlBz7ZrdsZ3W6UCczF5L
qvHWMOzvXkuaKLeFdWWOgBgeeDGeL8yoAe4NcagullUdfmU7L9ozQn1lgeg7RAWNGnp/7WTa/Q9r
qX700r7GbIiKo90lzBiGnruRID1pKxwr4WfddDzoVm19jXZaX8XJus1dZCiMPdp8UIOKd4lfDZcD
dFytrWkQVzYbPD1rgRqBEjR1gqORKNcQqmU5egSLtN0D6dx3cYHaX6ylExL41d4SRbfz4qy7q221
oa5H37ujv2mysj3ATWhkeZXNaZjW81jHBLXpg8KLNPVBp4p3BoBqj9Bvs6TS22ZN8d4nqN5ozLYj
aUy3XdVGKWlcQPNEqk3Dd+LY944hKKUlQdSo86vJwDAK6nxbeP6nzP01ErhPSVG2o9FGXAkdssDx
EAgl80iZQK+i4OYTyXTGzFoG+eSjbwDMFWkPZe7dJoUIs7Ur9hYZOSEG2d1sZeNmTqDUIBU4BjO1
T+oMUe6wrk+eHj9JHFLkipX8AKFLZVzLjUnK96tVl7UO/s8YoYMwBF03GD8m5rAiuAyV5pSv+8ZJ
IOjyTKclQVor19q3s9thgvPs8FMwEExI72zvVpWxeXYHYeHUsLVX4ML+GHdlaNWIyVvDLze9ZIRF
6pGwOuOXGADkZxm6q7LdA1ehRkAoyY+v3f2EwjYsh1X7VCpNxySAyPnKiGfdCWCKm74278rSmq+L
2jMftIm5g7Kx27Yrq61dWfUPZ+rOI84mjDDpbjLFeidrhlUE00/Sz597IhoDG9EPmKV148YaNnFd
Tvhil2OiwF+TSf3wnL7bVFqPqWn23O6mGZbxZ13INiJ14i3PR/eYe+hHL/LiuojZFwiku6qSwYli
TS57GxxgKxX144iq6GVIIJ46I8vR+TW4VMwBJ9qY3F6e2SGA1HWjNeVX11bznWEU/5eyM9uNHNmy
7L/UOy+MM/lQDbSTPssl1xiKeCEkhYKTkTQOxunre3nmrUbXBapQDSQSOShcLhfN7Ng5e6/tx6av
tvZfXYakORJwvS/z6pFCmzFwNezqwnhba4gJY8fHrXZYdSIvXUz6r30QFZPJ4dDDQRvkthcztk1y
Zob9bOjgc0ApSxcxCSnobtUIG/kxQxKdxy4HHYGvLM9n2x7l8+K405s3DjUrmD64vo5egzZbDbUR
z4NMtmtNRa8XenWew/mNnDlNGFhyPlpTcm9OBZ7ZcE+JrQ6rnT8yR8TQ0z94JPPOXYHDTT1pjJCK
ds5eNLbedT4jja4P/3RloCBB1cMPZzLGaJqxKFcZG+qcGLvFzDnlGmVESGvkri/qJLIaVW+ym3sg
nap9OhggaJnXsLV84GQl5EFYl8ZyzqZuTnSUvhglOFsnz6FK+s6WjCMDLRWKOM9XiLqndt1kc3eF
OX3WN1sb8qFnaAN3NmPHKsBtFzZTiXamjpBbFxs/7e5RAnfX2QnPod+VT47sJdQ3ygVyaY5jO12l
l/ab2+2rZRTQbnQJwKRS4ke+DOuxS2287sLKNkltxp1lfbTSenWNxH1i8k0R5QzTT99cLHjMHfLA
muSSYqp+JJVFFtgy/GyMLNgwIHCOeb6+GEvYPIZpRq1Ph207uXgCh6VOdiyfo9uHTZRbKczIgq4A
OtyWYegsYvqL5j2mpTkqsuxdNNSJ4YgkyXfx4GHV2GqX4nrSl8Vmm+GZZMBfJ94Zz6O9Q9jHgs6t
x7QPnxKDj731/3SWiZ2vCB99tN1bnJiUP41OI8fglu7W92GNr1wGaNQkmsWlHq7ZGp5vSP1j7gyU
YCF3ogJl0UmqfNkWY1qcWLs1woIh/LZz41pRguvV7SLXrD/s3ju3mLeuZUN7ACLioJCs1RPVECPh
o+zJj68Z7wAzC1i83Vu7WGozMDt5coLiWjLnuYxpFdDEhWMHsfxuNLS7T0sk/BPtUyvS4eqfWyCP
TZ+p0+IlJREGat1ZFRL6vqslvElrOSRj+sx0wUANRh+cAmSXKA8VGkLvx7xzj9oYq3cQTGjGsVJT
Vtn8vHUCYY1JIh75zSDG56FF9omf7F7KPngZ3YIpNUr5GF1EvlVSmJwNREK3Tv+GkW0+6EB7p7CE
7dD0S30AG+lGWZ0crCb/dNZ6/t1MiMin2g1Pc7l+is4KTmGzRDIrfratQyfIV2jAu+sqVA3WzzOO
fjXJLcmnfVyV6gXVy3eS4x5e2WO3dWV/uHlZRwqkQDQzo+6zyd8GBYqCuW+jVeWnrEcuZ83pVeZ1
EQWQCqk1jJ3nePf+gkn51nywnPE5mPUDn1Aej14FH0Afes28JXNROVvZEuEIhBPHdkzD+aEYE2SO
4DAfaND+EiBXN6sTvC7a/MO8j1DnprkBZK+ZiUTNKvN3iXtqzxXY2Oa6a5lGeXU0Y8HaT5O8LmnB
1EOuwSGsMs6pnEEkdIlP1dMtHwh43FDd3/eOc6VDjdVBlQ99q5BfgpmDN+R+un7BtwAmd1yBLUSt
Uk/laAcRkh3SZrU419W4LyUK66ybi1M2mfVvKWtrP/BHRq941zfDbjoRFMdSvUg1P5foKjdtwMVd
9+remh3eyZrPcWap17YVr0voX9NqvuXKEI3qWDNuHwMwqWO9mG7+oBUL2hDykbHzLxeF9gZ7yFnZ
84LdvkXmoPOzOQ8zxtZSdiwYXLLubD64qvydOqyc3DVAGduKp4cxdtUKxD85sj1jDOfN0t1uNgGJ
Hcs0OhEb8nZZOVGWLhxih/+2kcly1y8K2qx8Xn10CmBKXvpR/sAqc+BTRHbv8g+LvM6qfp9ceQxb
rra+cesodjPKXPQUPCMhQBFbVxGdNGYbg7F1W/VMAfwqFzo9Rt8+FrlkUgUmpWjTiy2mg0YqfcAI
0WwQiF+TxDyTNnEJwv6pRmq+6Xr3zUHjE3UGsQAgJ37UwqXZKh8K4pN8DEg8AOPOaZYj9pUPJ5hf
i0LgOUUUldvVOzr94k3gzNpMo9hlfDB3TAkwRGDxwDsPbSQdirtZ14gq6DTyG3eKo3Cdr3ZWRZQN
xc4e6muufb7v+O5SoPZFyfWiKqDhAhq3WrzThuXQRqOpNLt7xtYPXooGQfdoWVJUuM78MUK1hRpA
5VGoZjfJcORf6c82SjyPKntrs/Wbxe2cHawzMfMBuU2TdotHGMtoFTyWcnz2eXJDk1nv5JvjLhiH
AwbQB2+mojRcFLbubOxSsttwVlHvj1zmd1mHWL1AKtMjlKBiCa4LTBa6TLLZMbHcVoNXvhNYNm1a
rNTxxBbkLIz45FDAlCCtfEuyKY9TXXzItL9DPDfucVbtlIUeoaqnLK7n8doS0wKXwL2nbfA0Be57
G6KlkyQos7rioQ7j1at2+GP6Q0Mqa1yE9BWwwFE6eyGIw5Li0em6X+7cfckshJezBiu74mxEDi6j
gTuKlVgxoXvDaWIrji0M7pT64hpUJo31xDWZYiYPiyvvFjHeMeq6pK1oT3anK+5kc/Dku8vrNHMR
s6X+SbgS7JPF3gsvOaGpw8yzchA2JgV9AgtBVEF2n62EwhQIYwFuLBwdfNsqUdCe9fRoutBWBx8Z
lCvbIUIvcCrD6U006UuDbHqDqe8Ou2Ye56J8cRYn4YGoD5IrcqyLBN4rg/zVmi6paO/VFNyrxD6L
xrBjDNgSUdz4NfRsAZmWz1ktcMIz/1vHgIKpHY+Ts57asqeGgia1GRNghpKA3XhtxNvgcKoD4KBi
t/IhmpaWbrkl4xFX08YISiNOFTcZZH525DBnnWnKiLA/zAZaD1QYGF6aeSuZ4FyEXT8v7eRyWKbB
ITW5ENi4Am/ia3cLo5g1JSMSIT4C3x3eRUvHzGkqNjT7moYZro2+Fk+9w0m3Ka3cOC1z8nvsEB9Y
7Vp9zpVpXPwBOK0W4dackjOSOJseaL08mcl6g73qc9MBKhjbRkX4AcNz1uDWrtHpR1OXP/SFoC+W
4DjkJ4XP4euXPjF4ViSGIjNR5s7o8Hz7pnpIeFo3hJOhPO99cKZZgLSuR2j9hlK1f/GSpr8uUiTX
yTCbreqg/dxh5kZqYuKM2cx9MBOT5c/pOcDGUNjvIfPDXaNBsoTU9YySYs+qH4qKoXElWv/OyDjZ
uS5umBAgWjM7E+Fkmau4AvF7xgfx5Ca0ktvK+ZAgfQ/jGiQHSr8Yp8t7PSdfvdF4x9Z1X1cQNBuU
Ue3GDORvgDN5lHUrNCBv+rkCx92s8G7KWSyxaem3FP4P8x+Y0y0AU56fIdm6pfeTVuW0bcPhPCpU
+YKxwrYGLnznGIkTCzLAYY7UXwyMUEkOwdM02XRZ4A8lShAr7TX2TmfWDt1QjSmr+BMmpLRYRksA
lDmY+7AZ1aYuxk/I4Ue/TPmAvfxHM4yHEM7JYXWb6zCkLHnPBBeLHwN5p/lzBRe99cPmG/Pm92Rk
/tZZm/Pkz+OdTLOdt9p3zjh+rImEoDyhzMhAODuiMaPuZrqEDU0zEk9sVM6ESuCG4T7vLB+T3T+1
BopQZAYdjFlws45k5FPUo3tXUcBwoJQnNa9nvQxX1vcj5s/syZrscJ/ayOhRNo4MhA05ftZOUgHu
tB7cLAdi5LY0viv83DE9jSeQQb8XrtW0Acu2b2Ldsuz2xQxFIvK8nJkPn41V7d0xr+ot35STgNyQ
jtsuELOzIQYRYw0vtsmti52ZPZfXUh1aS93Xa0V6RAI/Y2079HSSKcjg2ddWMb9i7zkSHrlTGbU4
7Z51R+eupQWYuxUQcMohhPmQgLjl+twNY20sW6ua+DWOP0bD+6xw+G0YWLaRasJXq+15ssJngw66
TF9pRTwAkJD3C5rXWC9he2C7x9obOkAbIBqsk0FFmzkNzEQSZbqNBb2XKVkSz6thkWjYHocQ43la
/XThZdIOzxi5y0sNeuJmdCST1hiO1YpgLExmtNfTvmvCl+5m4ytXiyd1fAun+jJ63C88bkz0LhYN
ib53feDIS/ojycZ3GMzc6Oh+zlUgduYavtIXe55MoExKLzH9N3q34Xau6/2QUVmm/a8qGwVDrxoP
BaapGOxUVDgk37VJ84ZuZDuM9ZFsl4sexddsW0/dbN4pjNp0G3qEtguYc3x29zVSHzBRMaCurVYd
7remfML9itViQPDIO/6DiPUe7Ey/l3CyS9KbotorkVzC7edbStahfQD5dWYRtRuQNFhJyvHDrlbW
zWjG9lwfk9Zm/AbH0VXj1c5+YfKEhqcNkm6hcRgy5p39YPqM9YuIbO6+XJ8yowJ8/JUWeI7w7i+R
kWeHxnfeJx7vxm8ZwaXsU211Tumh9lZ/4m550DPeuHXdNv0K4ljTTRoYwQZPIFxoIQ7DpfQEQssM
zAfyKr85cnvZuyr/5a+92ljISY5y9g+DC3/dno+Z6RwrP8v2YeY/rzMSpN5qzkOy1LuWPjgXyRVl
Rl58Q076o9zqD+3Ua+I6D5TmP0BQnU2V1jBA7bdUSGSefqIRdDkU8KuBbsUvzekuAEtMdUzd51jT
a1Etj5RiA5gAc8e94wxBKXZaBfTIbxpvV0xewAdD8zfCuvlgObm+mAPxDjRyxp/kDnA30Lp9clOV
PGO3Z1aNZ7yMFsc8lapjTj9gTc9tVcVOYZh0GIIuro2bYxcEk/enl1b6GqYdiL611YhMhiGqtaim
YyKw67uNvbVoFls5QLyxMlGsMfztNBKFSfgqtm+Wyhq2Y2yVWb0fPSXi20U+D+BYJ4n/laRT+9yw
uzYbnXkJGDt3ovdk+no7ru4WCT8/bqHsyMvW49CNE4+k6+c1/jxvjkjW4q44qXFvO+IXPdOO1Zgd
II0tD5jH2SKUMPeUd1+99MOHwFbvq8MsRyT5/QA/asOJ2qMSIxldDHqbZo54ylMLXt7i3ZFydUUT
sV1u6RqOj+5ZdQqEogcmK6tYec60ESWSZFsZvy2VB3HtJYztb5SU2VXNfXYj+RhBuEeuvBfzOm5J
k8tQt7pf5DwrmEHOi59kj4lPPdetX/Qz3a3ZtMZ2dTKfnzilB3i7Cdl++lsjL4+N3idhMbMevCJ9
8xfnKEP13Cv3NCmMyW5z2yZF9VFXXJzL/mzNQu4l+xPwJWRYyunWGAbBF2UKXow+p28kgt+pNJLP
YmUXD2ur3anWDuhdtkRmRoGHnw9JM22/oH905MJbSIf6PJUZwQ1GGTOmusOH0G7A2e2NBrFrkXjl
IRswe8AoRKNTBO+GYbyunnoQiz8RawLMvNKA1jvPjYgwgFrk+nDmbmS3IuwJbim72LW4bKzhI4VC
PBhwNfPMfq5kyHBoxqNr1D/Suv9qy4rKrWEy6N9VK1FP+Hgjs2TNOoS3NNra+tLHVCD1Vq4mcwkP
UX9awEkLXMadlKTnQmG4sNPFjyxYCVtBosZqTNtsrXfmkMzbwWLsq9Zw3fWtPi6BXW35vUO/bNsb
2DLl5zXuu7E4GY79o6rRbPZGKHZ5n15XW48XYyl+dvnw2kz+chz6IKE1UaRRpt1lo9zhyS/rXShh
F8g+YwRal6wU4ew6Vfpbl8YJEz+HmBsIPUhg27OATYvmm0eNl8HOxo8XByZ5CJNDkmQNluJcDMZO
6RryI0i3ZzPw9c3y8o60BtJALq+AQHfwdRI0Ps78W2jjx9Jr3rF2UXOa2mNix4CNm1W259PobrzF
4n12xDd0XALPxhpzQd2zKZdkCGJYZWI4U+bXfL5CVWdSoUKEqkYYLeV6zbPUfrLQ5Q+QMV1OG0bY
UYfmKcogRNy2udepy+7c1Ydw31OCN8FbXwHcVx031zKEc++2nIwtzYxNMC46pvN5lE1mobtqT56x
eseFmi2eRfXCBfixrIigzkNp7fsFKZJfu4YZoTTSRdSRf8A9v7+hXPSoBEo6qOV8oXZIO8j4mdIz
v3u46bnyERcnCCnrn6ZUiOum1lyW8+j4KS3WwLbds8xuLS+hSx3byM6x6JRVZz1YUrjlZfEavgnc
foopI3VgrUFmyF9miy7ldi7xg5yY9Yf+1nTrIcpHEdosFwiY+xJPUhZTCC0fvuUvzXZoTOVtMX/L
fOve4u3QfhCpvAZpUz6MpVF9j5qqxmgVG3c78KJ3uesv/danZLzZXkqWYh9SYHCXKopvL5+L+q2e
Wd8YINAYkRWSa/1dyZ7j3kQZdmAsunY/OnqucmjkGx1SPvdUD7e/pwOqyxpcx0ITmtyuTd2ahn2Y
q9CADijFb0fbFqOcQuUcurqJk5HUobs5C8buxHQIuRE5MeFPuFK8r9kbV14Uwflnaw7F8jVZ4xh8
zYhQ3rIpEfnWYQ3wtgDEH9a0neqncTIbJ7bWqrxgovaXyCxks5/xOywXoUPpxAHq6noP299ut8hy
MWSgykKwEXBpKnG0YqV5ds1x2FuJr7sdWL2gOHBuAkRUq5iSXdl5i38NA5g953IVgf5JvYchvkfc
2USJZNPcwCOcjPeih2Gwmb2VCyzxmp6g45DRiTP6lUtFt0p+uhyZ+9ZBP1ai11AJdVlnr/t0gb+w
Z3xpvjh+EuZbXBbmuh9lDbl0M/Y6vyjPN7JjqCdwBgFevOo3jZls3mc0aFAbFZ6muM0mjRWcNmY9
JqdiwO4SzXJqmbriYqqeeyiLlFUMjGdI1qVeToxkqzqWLUjsU0pIq3WZfMxqNEiYeiSqoDtSdgRq
RMYiuEfN5jR+0cqqJ4otmBYXLorU80KUBc1rUVrgyLzFfR/Sblq2NnlNJkrAIrxp/AxZI6orph10
7Y6paNabyCha04r1TcB5ErrPOma4ckm432mFyTxwRguFisX9wnowkZWPT55cPefQpzm/mWJcWIxa
BY1/58sUcQhS3C7iowSdYsxqGWMDJVzAoEsWxkNeU7XflQS88lqdv5yJlVyto2uQHXa/Ap2sDmzo
aFdDsxmnQ7n2aDjF2NNhNbJxvrEoEjYO5ITZs1Ou9GJE6anXukszl7mZXJtLK1RwLlD3/DZgi3Bi
umlzYLow3SGbv0AGdrFFGwZyk9EYh8dKARGOmrkmfqt3l+F1NRrnfg4Qzm8LEagcXG6/4odoLLCU
iAqU2lV9jbe6v80tgznnKJS0njdzBhU6DiDAUAbBUs1HnkOz+kQlYn7mBcfJxh7/kmRSURmxYw+u
86bcUXQ74iNCdbHKAqu8WLizoZXnk7lWbGO3PqT6Y9f9Wu/rPGCTnAQQjn2BotaGY+9ZPwwXK8EG
JC4mi2yauaemfaCLI8pSbu6FVUnUfQUG8YMKcqwF2jPmJ9fLXsp8Rh07Wxi8gP0k0OdO5B5Nf1K+
b3lf0zeh35ZJbiud04zJscqYV2GPdF56Gh4tSq0SdYOlFmPFnQCUk6atk335c0u+UV3kIZR4M/io
Sqmu8xj2V9cxaOtkVsFYjiYWTaY5XV59rOMkAvXE4T7MBW8nYtIlj24xBVy0AXF9NZaF2LybtbQu
I3K/gyMrnDIrKC+saG41nCgWSkYyvWDjFDNIa50BD6JQs5FuUTIbfYRAngGsk1t8vraY2TZNFFUY
Df6Su3s5OumlMot90NcJw4/upmZfklnHdKXae8zFbI/MVl4HGM85+mKoWX3Tlu0hXwgyjEKyZtDb
BoPx4uLaSePCtu1DYlfZ3UDX99oIPEhkMkBNNVEhkHrlV+aLtYR65M0KkCSmIY99Mi3POmvM6wLj
ioQf0qnYpwBTEBmSq/QIA4FlOdIGdGhV0Wfbe7pmV4NMPD6gxmreEdyyfdBa6ktcfk6/YJck6yEG
XsTeyO0pUTQrFvsb+4edxXaXO9GQo8mLi2QxwthO0VPrnHkeDZ+62ylgnXddvgZgVcOlOVamN757
Y4B+nUBCzqBuprvcNA2HbRPwe5obb/rVeU1RRZ5TBQ13ENedNk5v9hfStsUn2iZqfmU09CycLH1A
XMMfc9ghsJvMokGQSVUMTwm9yJ8K7XEU5ni7o2QCZr0JijwgwmKlqblla5m7XV7j3wIljXxkIzUM
ha2qqUFOIqgMzJGshk2ZkeYn12L8iX4IOW8wzVe8xkEQU9/LN2aGciHTqUfxKQwkowx6U0Qr2mP/
NsXsJLHqm+CP6NVwP4Z4tih71f0Q9hyatrkMNW6KKvg5giV4WV1PX3If83AHaDmNsCbwLFWWxD5K
2Iz33Nceok+kf/jonCX4SNbceUdWx9fWFtXDNeCWlcWCTZ3RS2JAW+lUgxqh9+VLkvV3ziD7YcsN
nBq9H+YXgI3Ze9i3kFeFXzlITeZiNX/5pWU+zoYQn0Bf8jtYttVn7pkg6QsX37QBGJxpyqro+Uhd
PTE+QWEnDGXHyJog/5TKGY+97sCzKUURtQgqkqGarJ2wZvmGPDXDCORmoFCmFW1OJUYoM5M5u89a
tr1xcJi13NN7GbfWpFp+IjubnrjlvgwSzHlE4Y6YeXCX4hbyVX/rUX5oBPhbzxmrFZnYE8V+erU4
iR4DBoflufA7BOJzHuKjzkIssZ3XRS2jUSQmSbG1/Ta7tkDh7+ymCeNS+mBRu8EY7tdcaiTnmZl9
5WmYIBxx+uY1lznXyhVxT8Ssr8SKOwacKebaPaKTCH7zY6ePjp2gMBrSxrhzVS9eO+3nXw2SE4MG
oA6D3chcmDkfbWkHeRmZS3lA35xKwMh3WUpzFwmh4NEupMNxZtk3d6zsFlqJPVaF+4LLRLcFdzfP
e0lTgwX1l2thDfSo97ZNWe6YlXm1vJXnkkqP5x7aVe0hDa2KiHQuZg5EvqXWyRhq9w8TekRtqSzo
6gvMxH//uTEPmd7iyGjhohXreQxV+Evng/klVjxhMU059ZRBY+pwqNsdrRNER8fSEOwZ+Vyxw8ja
5jFGIZjtwWCht+l9RP190XL4NJzOiI5cvkzc1pNModZviKRyj5ZgvD/1eHAh6BgIr1quMGkyU2xn
fap5dToEKN8bIgAArxblZ4eqJnbNwj2L1mPXHSFkL5uMdtipbg30bgOSra95Ge1+N4BdqqMK38A3
l4rk0mABjv0cNJFIffIRYChElAzMAv2VRuNmFmWAHceYb9dv6mUCK5262FehNZLlhzu23mKMlJ9T
zZ09ZrCAoWhJen9nNugaQWSFHszkyfI2dmp6bxMLma3MlO2EZ9YH7cclIZufe7CZzPDsmqRHEPBt
HE5itH4Pf31YA8Tg9Y0einxjAbsDwqcF1aAvh5mWK2mSOPZMzdlJ7ex1QU0vGlI91wJaWvxjkFzQ
ixuxmEh9u/Gvrp3IFxhQKKJxIvDeMPyX5L8QvlekdfjqBWm6x+/tPFsNk9NZz+4bPG4Ky4qKC1Yv
97h3x5xrnIUOWMjFG7LHrJ/XeyRW1uO0eoQJCzIP2V2wb+aPHtpYWviuaJ0tPGLKo27JskdfkyRy
sgnd3Om2U++SodFbFsIiV3n32jXok7ugLX+ba5tyGqOfpq/rXVazoVrPRe8RtbjAj9ppD69si7Nd
7mroBnTIxMjjUi+S9bMm3Os2TcNIELZSo5/MaulOSAzze8acXyboDR2J1AyDbTqCvXhrrHLxwHC3
/EJlVXKOlN1gOQgmM4g1f5/+U65RWeOJZGnliNxj5SzzddWQ3iKwzTzhI92V8ewQ8oiuZ3a5Tfp/
Gd7C21FzATTY27uKJ6Xb4P2nufzXC9D/ZkU02GPRHBRNP1+9NqXkskG3I03XZBGdJqvhvzjzzMIv
y5DnEge7KaKZCF8oSAizxGd5e1ZQ2uMxdIVYdoO3FtbF80OnvABUnpPdajru2dVD6GGXGfmASGjk
RfBdckBNwzKXB7uTt0TIsnbRZayaW7E1TGN5UNnM1/+9C6QmcaWnAE9/yuWoBFJddQ6xW/hV2cCw
GviLS/9pzIMoGSYkczpzEhojMrf4ZuhjUcQ0Dd/SIw0AepO/jpZJUGmtG0ccEHGipEewwLyECoV+
Wnla3ZJ7BKFIlFAAvarFibDf0tOPgr8Kwp7NR7xWAxzPM40Bu7oiUAuLaNBIEiMMqla5S6HThIcw
84Zub3o3QeTEQiXZtGbzWlbWxVEUsnwzqrztIzq+HtNc5D081Qg1v8OO85Spm2mB6BgHz4/0QCG1
WdpkFRH0eX42iGT8JheyUes7tZABcNCS773pjLLOYsNouh88Qx7tzGYmAIPIXE0/KumQodgeDaTI
csL0eei7hGKG6dRJ5XWOPcLrBUbnvMTR0VrWctNXB7h415U+yT4zc8zgG5SB1vDqjgqVLmURwyLd
ekilcP3z5BT+KN/+/h12tN9JG+7TUh9G6PIEaPDVTcRdNfxiTDkCn864+nEO9/3VIoBVs6sEA6SB
TMDAXvSMOUhmicv8itx4FNMYyB+5LyT+3ptzgS1hqqov26O1yZ6/LATdrAuNVncaxEtad077PCPP
SU7c6nn8nG5m+oIqqnzr7ZBHPqfrUseVXyZHzq7JekBoAf7J8DIQGbQUZR9TXTPEC/Vch4d+Nu1f
VPnBe0mIaBEQz4o4EmkxEyeyKO7H3NgnU5i+pbk1c4TI+3EimooE601BG2ITLlX6lBaMsXGbDciV
hj9WF/7Ev8eO6Loc1rtBzD/+su79f9GsX5qKv/41IAoU8Rckyy5Ps+F//c8Cp/bfzf1H9d3/60vd
3s3/fS3Izf98d/HH8PGf/mX7F7PpUX93y9N3r+XwH5Dn21f+T//nP8lPL4v6/vd/+2p0PdxeLUUD
+v9CofAn/tcUqf/9J80+6rwfPv71z/yNkfLBSGF1dB3HNk3Xsh3Mq9N3P/z7v3niH67puxgPaPAE
nm1hP/0n79oO/gFBmTDyvxyZPqbnvtFDBtIq/Af2aisIAmAFmDX5X//xc1//dq7+d7Broh3+s8/0
RtSmfAtAA/owgXzT/5ewOa1S0buGkWzNGtauYQffC43UWKzTnZNnXsSV/tQORXYCYpGejDH7WTqF
QDPj3txU1tbsOlJ6PFAb9A08dwcSiNGqTnVJ7g9heWj4SQe6alcnZJmOOQaWaUiRnpXs3+O2zRy3
FbxKixOdGyvBNNaX2zM/+O0Sr3NeZ/bUHyq0mpTIj6F6Hwd/vDAj+fS1qR9lXQluu2GPEgo4ycS9
jFAWRMjhsfXCeHTwhcXgf4PHjAgoz9w0s6jVZWqolMEHIotAoBNMwx2X/GA95E4VaXJ+YztQ+qQC
F5URyx1E8gDlob1hSIz86q+oRTEbw0XN23vgVjfbln3OEv0LeRjz68qx1AbEwa0NWd2h9MwZi6R4
t+TckDdudd7eA11AD7ymUrTPZqYLCmTRUhG2FLq4ABJsGOT3mdV2TG7BDyseJhw/fc8U3kS0hyrJ
WRRnm13dmR4ClbapgH1UYdy3qfQeqiEIGLGbfxhaXwpcLs9pW913eoEtoqppgZcq/O6tgynnIjW9
9Lwk3fvVK81jEpR830Vk2YOF4ATBh8xYyPAf3AhkopqAY2ZQZegLkVdQgWPlwoO2zOi6gII4TW+T
J8FsbYZUBTp7ClB4uMv0tixm9oyreTh32fTW5uR8USo41c5UAtCgcNTZ5WO7ikIdNRyddMS+UOth
u5itRa/Dx/LUeTtz7D9KJMkb1+zF3sWE7llh2e8yqbs9V1iUs5LJgIWt+gF8pHa3pdVM3kbxyIyn
aXCzaxrc1MFGaU/TUWWSTk2P+ztmmHnPePyQDMUJiOuKiTFNHQ2NQqJXQi4iqdg0ZavOC7SHRTBd
kkQeu6Ec6I/CtiU8pCJO+6Q44Ohr2MHU7Vw5+YyZCjtg7IThQkhG9k7BgKD1CNiIrN7P9/hmj3qe
kl+U6ynnRQ8msNOjF6/uTOseyyBzkfV5li4VjTFP8BWkfkHf4z8UGqAgBiyr+T0jIgWhC8VmMGvn
wUZtoxMsR/T1z9xjOROJ6t3VztxyMi+/8rHCzJPvldmcaI1wXyxQuoafgC5mIikYhiRdeOdj3npz
pow+hC4AciAxnzYMEwA3wXRVeJQZQcDfgoBdfZP5Pex4ppf5pMsCOO+6lieyiOodKa71s7NyqKKm
0Pqyzgr0V8bWU57gR8xXDDoFwsYCqNTGRmSyRjmhI5s5BSaBQ7M/GZYAC80R95yO4s6zFPk2iTKW
k+7GM9Pd4tzQTWxxV4TAdDPtIRLNcUnaO7pWPsIHu5W7FYPoPsgRKUS5LzKAM8XafQiELg6T3bAH
wNajWkAcP+PrtHT5KDR1B+P8Tl3SpsktLA9LzdWdBvRGgdUw9gPEPyz6Zlru/I44D9w9je9GXrgg
pXaoOIwq/bOCoGCfW8gLqWwC6BiMPRoL8ORNa8g/4UQSiQy1TvZjniF9zTR+aTQugq5iPS7/h73z
WHIcSbPuq/w2e6TBATjEYjbUZJDB0GoDi8iIcGg4tHj6OcxqUVU20zO1nLHf2nrVmU0mIfwT9567
rgkS2tUEo6yBDbjnME3Ha27Z4Migfjh4Rt9sTTIKtnlMS5MIVgbLsoqLdG1Mbb1HpRiYu7RGgVj1
6tHCj0KVlSogQM6YJdsW+RcqgLqy8R9LPIiyQou6sPKIoblG/ZUNwzuqJsDVDUJufkpurDhblzgw
qEPHsr8yNK6lDZOXgokRfdWMok/Mh5JW/jqhf3yBSQpVpA6abcoIc4UDu965pf/AvreLVqN8MNyQ
DlY1CiIMg4NH5VjnjOi6BTNt7AwV/TGaga0X2C+8UetDE3v9MYAy5Zh92uzUpE8elEHSejPT9PEH
a3M0EPy2KvRXeZW04CtcHJFsB1etK7sjCdL1lQHaWgZRxaY2QX6CXMGKYzBbACF2Oo7dWxZf+gBy
oHjt0yR6hD3l+gtK2lc7qHBvU5MXkcYBXutH7mum7713C2IDb5Nwbl2AsWh9ouqE+/YrmdJPy0MJ
iNwXIHUSheZ1liQoagNVjLwacpi62H7rTi6Hyi52ie/ccSj5h7jIvFWtwNqwBsgf2NUDTsVDuWZ/
Uh21oB5czoSwsL+t4bUnnTXj8a1XfQuVtBHdSmrMS21dcMjGeXMYSvZjVgwZGGF/TmhZ3690XaPx
ZlaH4Emz7lxl4UzuWYAKmu3RsYT8ZI76LmzF3G6g8xa8U2M3DJ+rAkLLCgg3bLzCDTb4H7bZLCFJ
W4baZTE0roURi+5tFn3x0Ma+sY/Zdp/nygL1kxh2N7E4joHR0axmMzbf4gEwECt+Us95TwYF6t1b
Q8yQcoEagflXVYOYnIPrfUJ9nC/z1o5wH8fedG9h1mKYQPfLcsfqfvbwuSuWkwFuFbiN5tNMjM/B
LniSgOpSW/TCrg5tG1/jSOAoQaREd8cGxAI8cySTgeHbEB0xQRmEW0QRglAkcgZWmaZ9TT0ZiaVJ
fi2RsUGY37hTBwouzMzs1LIgblmjYzheNKM+BpXVv3q4Kazj2FjXok6Tm4aFYsIqfpVkBaYcwEF9
T0pPGKVortnLtA9znJrjwhXBEXEl3bpJUUjuxTjB0GcIsk0TLzlY9CAPdjeOEsdEDtfbyopNwuFY
6H6Mj1UEyoGkDBwqEyS6tWK0cxOZXBzYBxSo7MWG7EOJNmUt5orEYuWia7bFTsNEnU1iVLLozvl3
pJZTpyvXFbbeAnaEUQ/GEkwzULVCPah28r6yor8NkRHRQNk01XtHU0sReNbABZ6nSZdPjvY0/p2x
KetNgArw3YoH86S70QMGQRkaXkdIWGs604QdlM5adPd+R/bEYiC/y90ldWwwy8Q7PWzG2m2qbQ+f
/juB1I6+rjae4rz0VxO30s5oTGvDflaNCyaIKHobWbrnnnh5VuvpKhoTdZzK0j8gJm8xOPbPTD9Z
DLCoY2DDA9phDSQ0JYgLZzFyp63SkRY7Q8vBg+JiobuEqj3TXF4wNARIipXjmDcskY6XzPKNLmV4
hUup35AEYbBz8jE+bWfdGSb5TblZoLuLWjzY8aRXSN7hR6FTnPeuX8aHIWGowJCm2rUdUHuJIRIx
XvaVxQ5wi9S2rmOz9k7h1A/4TSZFcoJRaAvJXNFjzBBItOesOZl5hZyOwKjE08ktIxHZ8CBM6gDw
9UqmAllCiHsMoryDtUmiOOuM+3o0Y7Xqvbg5MPpgY5jUjxYN9pK6Nfo5R9OOzMZiZcJffvKG4sLG
SHz7Ayw7NgS/FN9cWL1jVOtug8G4pckY4dMXccE+uwyf4bCMGODs4K1imNNvorGJD6of/OGRN7ff
HdoohK8pcW+X+UCuFiczDHVTN+zNUjV89IYZP9osyN+w8PZLt4QAGvYZliKlbWMflHb2HtlkebXm
ROiJ1ZBKgU9DJGtHyG9pU7esi6Q6ABXFFTRBZNdbVHZTduwAtRMnwjQLBdOQZC9wJPLPzPb66dDP
yA63xdDNwd434KSK0GAEqmfGzYQ5dOmDcC9i94lVRbb1rbwrlgO7F3IjMyxgJ6xzUiLVdDq1LlPG
JLuaOea6D2wUilNROcU1bE1mUwl62Iv4l4VROPgAVvlzvX3vJpqXhof+76vgxSgotoMBNR9LaSx7
zN6saWs5roYXVQVYhTmel0Y44JX2R/cjgYV2k0VkrG7YOPCRa8UjhltDpXE93wc9wIi3OvMoqJ2q
3vMiGEA8Bmhl3+eiRdLfxWpKj2RYo6DLE2OJoqcFdCHT6jYDjPWZepHFbBzPAkaZ0JEPrSNjKskO
HzL2WTYjq2mcTnnloBXnGMnJoMO+H7Lsyu65rB7ifyzg6FbyORshX17ATuuwbpvPKiK/ZDMM+hwM
euvZUf5o1lPz4krg+pDCI/8ZtAIv9oRZ4MAx0dRn7ZXpFcBuCc2C1eqiD1rnlZF7wYJp6BXZY3lV
tBvW5ACD6vqGIRMPsR0F73FGPwRZ2bsd54qJC3Pjds1IH8Ro30mF6qhIkUlBnGKiFQU4ftd5liCh
0oRSk4nO2RUthMml35qwdJiUO4pZd5smalfOoe0yXGIat6mGJGGz2gUu9LABsCkoe+G+jX3D/DnF
QqVXpm6dp9DIXTgm2dSk68m6sIdALMnbPC052iLFqv7I+Ctd4lZV7kVQdXlQkW1/16F0sw2oLEFm
clGzU3P6S5Wk0l1BQud1mKvyY4TxiSreiM1nUBx4YRd9VARHOMTlTRpomW3jJCwo4hgqoVy2+02Y
yBIZN61ZsIdQJDj3G+2aLwH6sgrZNGCsLFburme3fl3D42AHgMXiEWbTFG8m1fa3WSjaj5pot6We
7fC7Kap+k4rJXXhBZBbcLSN1bFZr+5yZAxZf+Ecloc74grFdRgph8GhXw528bLguo2sb6Zw0+1VY
mq2/bmNicU5dMMUVJSkOTuaFTTkuws6nHbJ7McFr9UNfrWXYOiFT/al7HrWu7wjYQ5gGOjjesQly
50sUixkeClq5hkLex9sTWQ3J2om0Th4G6jsn7Q+EU6dboSlqFm41WjfsoFgjITbpmi0+PuKVCZ2D
rFewqF+I2UaxLpoifk7mdswPAdO+dN+wa6fmjaaZ9d6sFJFAAV0PoVR2ztDEFf60InUkuvezqZxW
I4pbWjwHmgHEmcEd9kZvIhpgVILnJJrpym4alQTJysCWVB862qufDDKHcpNGZrihzL0MiwcNmAPK
p7FoO8O9GhMyZxPuVip1tta3UwQ9GQe4QQxGMN25Nd1U55vxKnRYWCfk8FyD+Xf3jF4aPPApWVpG
QYKP4RYvnt2pIxWIv2eVYt/XAv11pkZ28n7mo92hK+cotUN8x33UV6Q/4nSIl4iqhlVq5Rb4a1Rf
aBjKNaaQ5mBihz3HDtchGi+iWhMFrFFzyXkdwExGIHrt2YgqdpYwxHSf6cz5juwxsa/SilylXUDO
0I4kKA9ZTNj3kD65zZEgu8otbvw2nsniyEr3giVovbEg78QechAm1PnpWz/k+lhXPHdnTxsy3w2x
EQQdFpBu5xDFY9oDm3SnvseVdm/6XNoAoU4Xms9D5vFMiuphLCGHmkZ9Q2rNsTaz28FUu9xnp+2H
yXTuKPfuNZX2wvDkKdT5Tvo+qKhQPbWEFCaFPFR9/kHN+m4k1S3i3zsMxl8IO45WZ3p4B3J0cOO7
FRkow70WSu98FyTkOrZN9l7lxbQyPflMQgb2CZwktc/uWeAuqJ372DTOAzGhx1KFETM0m2ImKs/5
2JwZ1VwNqCMWtZjfZVm+lhFWdx8IzybX+O7GUbSLKJc/wapYn5nIaApaJA5trd5RlazLIj0agWYm
EzA4yUBPyk7FMCQwydqmdblhUA+k9NBMv8lDz+1kl+v4AXx7xeCFopO7/WuwuUtEbxHSXD7VDQ0R
wegwJ7HJNyYzcxUTPb83NG3ODrx6CWLXL7NBPgaFnqs1IqiOr+C5taMeAbdXa/J6j5zP1yGIVpJ0
JyQg83iWFdjh2cWHEJ1KUewHdtF+wqAjk7y3BC2FnBAazuyWKrPZY863V6GVbDxzvDIaXCSU8GGa
QCJ2ewMbhrt0s+g4uEZ+KjQ2x8krz2aP7qV129dstGcUgHG3Sas42FtYh1nA6TP1VgPUmD27LIZ1
3vnu2mzbR2AwN7UIyrO21bGkkTJ5Py1GLxirx6qV31bm2kdebP5h6OlymdJUV0ZazdfCHa8ptaxF
CbiTBBMGZ60JCzP8UoUjQY3N77YrXoWbRkCCYKYB1jk2pbpBl7YdRuu6byfnzgZaR/dBjIhG/Hgo
uJv3TWlgcyw4m1zNSMojmgeOaq6vrKaK904yvbCJ3GjNF+T0X1C3go/uibBC/LoUlbcds+y6FnLc
E2F+x3bNW9FD4lFxq/hIfGhjA4Hgmoe0qHPef4Qj2iDLoQ+cCNNalNmMESzJwkswcLv3nALxXXI/
59lFSKSnM6Le6aNx/L2rwqfOnt/isjvktuttbdhlDBMgwZY2NjkFkVrHuwkOxEXDvyZ5VO4S4Ygj
Pgx06bm0l2aDq0PF/XyWuJZ2gwcluwSywTHE7cTbe5lZeXPPx+i1D+Bkc+mnd14tgBlQ/AqyDNCd
YCsqjNzcuY3A0lFbp8IaurPPCA2xYfpQu/mdTMLXzoeqiTnum2qDuYAZfkHrgq1pntycwjSM45bf
NeYY6pCu+3VxKCOwprx5IZZn9NHNGhm4wptnyxeFvnLDAOTcRv6bHVZXKBLeSq/HNYY44lIXodcO
1ID2035tDNxeKp6voX5ww4rmqNy0fQuiPl2TD7uvMudgwjJZRBPLzHOu4FNuaLetEMIBaYC7plOZ
3DHYZzJaSOyaP23E/tlnHYhhywY0OMZazPdNydYMd4l1WwP6fmDvOx97YqyWNVSIgC5rHUk2fKC6
sFpORgLtr5mGHSEwzfOI2WfBVAwxf1x7G5aI010TRvPB1vjMwhn7LpsyZMilGX50+QVT0mAPqwtw
V4nmpOnH6h7oWr6p8W4uUYlcecOQ7hUS482v1BpAT3dhEh9K6JQ+AXm2Zz8oyvxFRbbhVV/n0y6Z
uh2GEIww1pZq7lTYY700eaxI3EIiKYPJ3bgJyDF6hweRthWJ0MhBitgSVxVFys7P9ZoR5BUProsA
nWcWMsZzbc7JPm0A70CgnelckhmZgUdWQzzv7Lw9YdDKlnkan7sEM3zlErCh9cphenaVRrr6Mmaq
ANWRdd/SO6382jmCRWG5HY37Iuj2GAMPDTnu90p305EQDkiXXmrv1SV6D4hU86JlYe6qOSEL0QO6
ftE/Z0O7BvuaHmPWyK9xlf10/Bk+WoBWwfMRl4ohemD3Y66iSqebwa8PCB7rLamZD7WHXymqrUPN
SBOHecVgHCa2FXuY+LvyQxkK4ECxGkIaesK3Wpwjwzf6jV2ZslNbGFlJ8o7Dmxbpako3aTPeoCPl
/zW1eh6lrlGbTDlQKgbPQW9RfyaD8ebhSsxqsQVT0MCXyD5pcDjgDXNrVfmOsPiXEY8EOr9HRQrn
kvH4o+to91XNCuevzPjyfqMKICDpiUTSj9kf5Ocg5200em9hXDwTerH3heA7V5W1HSe9d1J3jxH4
hJfwyzKB3efVkPurIbYxylljp/ZswBBHoeRbmEzJnU1cpeWmGifwM2VRqhXrtPDQ8Zp6ss3uJWlR
ofqV/0Qc4Svdybc9d+d0JG69stpr6kLI/7ZkoAPJXjAbQdPKwIb/z3uERjQ8IZeurud3x+EF1CWV
d1N5hHmVzqm3fQDTQjjWxTeLeSg0bcQWym8vKYyVoujr+xg9e+eh7cRWglTKbXmxpGVwGbd55yFC
Gqh9ugWrieQxIEBzPbYG2EnDw94UlC/ICNxTwFX+lGbYvAsQoebcDA1h3x68YLgTSXOWLJ4gzrcy
JBMNGP41FRfstZn8UWsfsmbP1/i6mWCEaVg/jZVihJEkm3JSw6FXhZaIgzw4T7YJNoo8OIFXWxlu
3CFO10HOwUdYF0EV0lf8xnLOQ39BrC/G4R5HsFx3ou6SDZ3UEN3lhiXRy7XsZybZ+4eaV8d3yswe
uf+QfFkwTKDyDCIeH1F99+gCZq/Y+RUkMQwcgKA6MYyoT/jX4fOLKieWh4wB7QbAOEo2xB/2lqHZ
xF2I/5dkQLkMY/9tyvMTBhkmrS4x4hfYa4BualkmJgnjstxYRepvBmRENrpYkBiGL085KO6fMffa
jWgmZlmMd2pr6jfBEDJpbjnWZhOYXhNuhDI+ed1ghQUg6bWoyX0MSUykxxWk/GURhgkW8yxI4cu0
1qe0QBHw6DirsazKl4rOhr3PcAbjhzuiVKUPHMvfaht4z7DiDmv1hiBVha6GL4tdO/+OXHM2kmNL
62y5NJt2OVBT2Pj6gCTC39X93FANFI2d4u0hB3YpvRRtFFNRtUGYGb7oOU0/EqNwyCftgXOwAikR
BbrI0tGr/nVRw/9MsXDWX8V9W399tad3/b9BtoDS4L/WLVw863+SLPDnf9MsBNYPwZwICYLjXeDT
LuDx3zQLPiHdyAUstgK2yaLDQ5rw94xu/wfJLTxolkmstURO8E/VgvsDpcHlP9AbXRw01l9RLdi/
uNv/5HIbFjFUDmueP4OjVViEzthKaycZVBxKabN1gMxvLWN8Jzts7fXBqkzvs2Yj42OQuNgLsSC4
qJPtXLSoYn20UqZ8jhzeO7DccEYhABgbFneMkMDESy+6bWHWZPAIKJDYBxji1k99C9AdPtrXUejo
bWCDf+cbPK4eMmcRmJCKO4G8rdT+/TwQwcf+1fDUMa8TeWj6EamOBp/A6ndqBfVf59KtUQIsANU5
HorQUR9kb6knnO8hqnbKJjQUbgRTILGqeiMc/av3nqCOE8SBuY1VJnvg2sMhbswTlJnGnXi2WVVC
GYodv3hIaQxvgdrMN05RDsTYZQ2afSwsJuBiKg23OEVizN56wGkH1CvB0RossGFjNywzzfoQmxpw
AhETxhF2TbGZdAUsgPfcNiXh7tRE+XiFnypat4yQdeA4t4ptyKnigedkaS3eeDbn1Razv7UboDqx
56CmNeRT7RAXXCHuY8Q2+LtJSvQImRu7rxnD5h3+fuc44rW4yqu8uaUzvK+qQe9C2N5LpzPnbeBO
NSo+2m/lyFPh2iPBqBb0Dmuarp206YGctdM6Sw3nQUOiOkPrGmaU73G/tV2cALnfV7CHTVrqLKlR
Ygytt59KQ9HdaK/YI6YckUH14uxTkl5m0t7GmwGauMR+3c4oyFAupFmzdsiOGVHPJc2dnrUFLQAa
8qKCMdasQIHPW9tAZAhumfxh06yu2ELuckMpgLva3OvEb1dlnzpXkTKdZ3IMbDQr5rOhzP5qEqlz
GvIeo37fMWqfkQ4u0p5o1VoDClTM0GHY1tGlAQOtkUb+kpC156SMWScOkbPz2M8k3JTgMwEEkr3D
InUY2qXMDd7ChhzYUYaVj5G4RDfI6TWXzmcbFcxwB5ape4P1/hoNHFwKSD7zQrvOdGJSYVzZXQpw
e+46Tsp0qrF/xNVgWsz7R3pYgsW6G3re8C6eZaE3sxQh3zfMSFbm3LEBDDPco0bIYPuRvEi2mUQe
Ea8InRyuiigXJ5qK+cmThudfl1ne612nlDhmtTQf0Ckb85ZFwrB2L3lBC+mZjrirA9ybEA85i9qN
USXUAUbTWwZ/s1IHN00ZduWRLPEvj+OmUD5Z4LZw4LQor15ZluVtTfvXYzdU5mkyZPusgkSfYqvx
6eRxZlO/i4H1M6UVMnGX+QzHVLEWbO5PRjeAFYDMfUVZ4ASrEq0uMWtcInoqp4o2+azYfBRTxBy5
jYxHU9jFCdsCvgYEhneOLC1eShUcnKhwuoEBczDsXRhmexsv4bc3BeGtEmFeryamjKTvNKzuh6y1
xCoSlBvrEBs/i4wwrM8k6jFTKkOhJKNSbaVbTPbjz84Axef6M1euaY3sJkpapBNZAjw8YQGHs6Jp
cPBatizPMyO029K1PPRcMxYwnBDoC4au3Gv6T0ktOZDpp5PMMxc+AZkEraEaf2txCiNFAjtxmKZh
PphoXoAHxyNPKp4nqGSFNR2tyqtCmpNZJ6vUreEEmHUSrCpOFyQPcR/tqJKjKzpz66bNEu45t7Iy
cvlK1I9h11vHqU/h/gOCSZjskPu8Rbfh7WkfQmKrhzS7JvvZO5p9xVY8w9Wzx5XqQMyX5ToYI5ZE
VtXlt71qWsY+ZmvshdEjBUsKP77yZdwcc9+on6t27CeeRwblDEmmu7KxHj0EbPcuu9BXzTL5w+8H
IqX57a1dH47D118vTf4Hesv/RUpKP/hXJckWISXZlF//SOO8/PHfKhLxA4m6a5umhaTYJ53iHxWJ
Yf+wGISioQRnHLiXh/0fJYngr3lIK/ETmawS7EuAyt+ElM4PoMGk4wpBupPp8Mb+KyWJ8yuC5J8l
iQSVLUz+KzxT8k2pkf6YaUF2bw9w6z3SpQ+4UZsOkgYeoGUi4DQ+1ighjiXbkQQakEIGU8BNZX4Z
VNyM08QojcBMOdCgCOAqfdxY761o4YIWBpTaA8+5X++riun/WrIN6M9hThznoTEImATQamYzAVGk
EwzHcK58AN1jz7q8qOChXHEyEuKi3a5dxRHmoWWHsh/xNo4Ucz+hnUQTB0RpKWUp24eW4MbbMmTj
tcJK+IUAJQyuYn80OLphlDLq9GNmxqZkOOSgKm2vrKjU6W5OdCPfs2mezOu5mhmQ+UFvEJuhiMxc
oXZG0JhYov/2axOESoCL1NyXSdzYuy6MRg3X3vYumLDeN3aAJeW2xKLSrzzOnq32+r5jqAZknC1Y
UTe7pEFwgDofSRL7pi6uFpbqXeQaUIsWEs3kVyEK40rKwmWVT5K9uyTIl82gZ87y0W+QaBKLQYpp
6UIlXvi6D0qsvNVornFpV0iz4/zdTMAuL32/crcqJO8QmPuUsyEaZkQ06NXRlUdO+mijyP7C6ww5
2mD/d9K48249T3cUfKR5ZkwkZFQfx1kZxF8UU/jVVSHIp6xxjUcD+AyVaOab+DgHs+aOsTJPbiPU
W0hsAURt0a2mYlMQGFZx5Dnth5M4pMfpMvHuTZEAHzNjC+dVqEaSEILS6vM1edteuOthJVoLO6fK
kE6DhAE5Wv3RAjJjXc11aZcWoYivEAzzN40FnB0jqymDmOHJXvbYtlhOIgNtL5HldH8FKc6kegiI
LGMyTCvqVAfXOaGtZ0vWxBKMcYysUnBnwe1AuY7lEAT7PtUOjgC37/iqCYZ1ykN0f4R5ERxFhY0u
3gAiUhBfrfwuupnnIPmw+zhu9soR3heGTAf+g7TaDxf+zUtN3FOzNgIohuj4o5CM7KgarjRO+A/4
9Qnp2/gCbk3irjy85TL+6lztknVRK3CeIgcybeXOSE5j77M+YuOefxqtB2mTiaJF9kaWj+nStgfv
kTSclCC4rMdKHaYk4l3JshXPmfSy69Kx4Y+2whmJxsQMl3Lkdum9rhvZL5BOl3prd+EVAsTmwx5K
4kog+YcvZqIGd+W3LgqeMdGxWg5tbX+bJiBfAjwijuB0dmLkJsQzQe5FZALE2Yzrz5hJFN+OvC8E
RVMWAuVKW6IzANfBKRNup75rKDHsQ3sraSnnci4oY4PqSAbgbG6VHczRHiRPmC6bqgy5JCrghKOB
ghRY1n19jzqyu0R5N5a/ITrCZN7JpoLBb0qWADPK+JN0Exe9mJOyR6xb7RP4VDvDGj8oC/GhD8HL
OkPxHSpSVWB5F9Yn67kkvY8jb/j2vHj4BhwJfiNKjZL3HavHGBaJL1781PFeZDeQEVCnwn9CD8Za
HbRP9kazVt64ZY3KZB5E8h1HMPmID7WCd95TbJUYMEIYpc4NTkz61ZfdOHq8C0ma0AuXWxKFgC3z
AyxPAE2dGg1oPFyWvZV26b5Gucf6Z5CB8TYbkkBc3wqmJ5U7/ksNzK5fzX3tLvPC4e1NmirwfQWc
A5AYa654mwXjmO8Ib3Pru9a23Ok168O0OtAoX0qSIIwhW3kg+9mdEfKOsct79hBjZde2x9puY2Sh
/406in8c+3RMMbqd7ZNIY6PfQroLPgQC6mKjMJIwGCJy4Cx0wAKtDpJiE0aaBAK+nw0gz454pxV8
GPItYKOcK0Z748+hIutSgkxfKNniuk87LJYr2CH+uGvqXg+rZvTcB/g4YQm0rlLnuEd0smQeWN8V
RgbafWbxOa+TygBLOIMev9VJwUQRUBpQ4IhBD+nEEnL5Chu/R/BakYESwnWPMi8p6vYh8b00QHTU
pBeaISm4mSTB4XLdy2Pn+k3MrZRXnxwGzEljgeufXytJkTmoOm0QkhUENErhTN1au7zUFhTWipAL
pD0kFxIRdDGfxqJB990k3ovF2pS3JETT9jTlAHz3ivtz2INLglE7lHliL9PKIwEK2YHzhA+ZrAhK
Wiu9Gpypf/as0UbSTtSajyZBRBkyFZ38dAcEyVSg5HOCDIKTI57GNE+s5ZgT9bFos8ieb3WN+A3J
JfFAK2rZ9hnd7zhgwyxxqS+IXIO25VGoapz6qj+qtOK1bNsqekvyCEVxJjQQ6XaYvkcfO+DSifLK
xaQ3V/kbVm5rJwQbw+uCFXf6MvK17IdMGHPKXQFcdlXIsZvWZFDbX5UeYcQN0H9jd0xu3dmjJWGG
3TUrnrUj9NfWdjTcGtE9NB5UdzbyGJCPNe9cDvusYlkRtn5IkAnKy++QSSYSYaDLET92SChIR4GF
DqphqrcURRg9w0XLPpooYc4RMX/3kUnXbe2B4kuy+h7QtjaOhhaXV17oFy9gb8e5XE49iR42oMmm
Q8SH6+o1sCv5mau8LLZD5bhHheYRm3mBCo8PrUOx/Ot19v/NEaDlEeX+X88AT2XRfhVfqi5/X3X/
+ku/ld2W+YOimV+XvLbApVggEu63QaDAoWSzKQ2YBpLl5nj8L38bBDr2D5Lk7IDdz6Wwdi5jur9X
3eKHLy9mI8aAwrWEGfyVqtvij/8xoA8TlAXnktA/ZHu2616C63+Xksfb2pKdzT4dCzWHFYpSE8JD
37KzjaIRm8PY6vHNaZEbA2KaOE8VkYZszYusRZksLOC8mB6bdZ/jul0zFnCPTdOC8CNhviUqO5vM
B8eaU0JC3dr7TJEBBUu2Z0F2pB4ZVggDEIXSnlZLp3XqL8+BOrZ1jMDDM8tAzvdCZAxUuNm84H7v
z3ATk0t+bIi0zhHJ9JiNEu95THr4oquqOdr6HZaBkhn5vHQGbT/muUGoVAE1iHoQiwYGQVCDE1Pb
EypzHypk4zWPNgpnQNH8AgBIQicUi0uOakL7i5yPngWtnSEkAhStyNJNbMO+LfGqfblVhgZbEM1y
ICQ2RtaK2TVfzfihXtuxBdSBXwdGJbwv3grFYMAIGyQCFnhO6cE3te6umWpaDEaqMrpYcfNLBLe0
zJ0zWeohm211iM2OnX2TMf1fsmrMr1OcRvUy4ud+NbJWPjfNpSSduqm88tBbcgh2ZYnbiglMtdYB
uccgXEBMJkw/ltrMAUU7AJxu4NhUkqOv6h8rw82ApqtpQgMqw5HA6xAV36Lz/AttxJnS77STzmmU
Y3pWvWN/oF+zuy0JMZKSp0SEtyq7PKhPk8rFwYopori8nQCNLsgK9AO4Rk7vd1iMx5zSQaArBafq
GovYqJubgjRyULv4oioVpUefHNLniqP6ybVakz0TC7YDZiRWPFkcGPxbshZzQi4DwGxG9sQNzuIH
xw8kOB9DdrY2wgIYRBNKUnXJX6rr63QswNO39Xxl6dkfUSWTw7dyuPn8veFp8QSJQ3D7S6HWGDYw
0ipZVQn8a04sFIbqHUxzhyAMI8aj4xr9e4xwf+b8b4dkk1WKCVLaO61Lsc0sd6GnAAZ2pL361TTn
jITvthtPJLBQDavCxuKRlml7h40kPA3JhIlWBQ7AxOJixQOxHGf7vHAZOcdIxAIWEvMMsAoJ9E0T
FNQJPiqrhpqXqPSlD18Jg4LFQp4FXmlAuTKai4nEuGwnc8t1r4mm9pK1qJz2TNBcaaz1OPSQyJAq
f0XgDgkKMXV/CoxGHSRvoJ1nGVhl3ZKB/qq8zCkPFEkX1YqXVxvJfJzlbqFs/FFmn7BI7OzTFKJj
UUE13nrobrEeDDiDUJs4uVwCCTJv89g0i/1cFSn07bC+JCxXgSAPKfdYqPIC7d3F/z+d2mn/+e//
Ji7v639xOr13LJaRqvz+cPr1d347nFzOGYw8Hptl0/Y4S/7hrJXuD+lTe5qcUPz4l33T3w8nQ3Ck
YaH1gkuSrBdYAQfX304nDGQ/pAVxnD0VVIHLFuuvHE/i4p3950zIx0XFHIQbDQUIHyTk5fT63ek0
J8wq0hTFW5F6AjSaNz4ybaixAXQjhXQ7dJumqZD2AdODw1LOyftgDt53VUXT/ne/3N+cv/+v6PKb
Mmar++//9sck219fRUjOXEcK23WcXzHKv/sqBVQ+A83exFOpmp200BB5RtztyBZF9Jw7UXub+ioE
1e/Mv92/2LTVV/mffPQfHcY+VifX9nzPulwIT7gO1cDvfwW4EMbQ0CpTqEdPhGXMhLwwWBr9DVJ3
+7/5MC75H35yPkwGTOCkE/DBTvCnD8Oi7kqD9JxVZjikkEbdO8jUdPuvf8z//EN832L/yT3m/+lD
oh4sWyaZiFl5LPawSGkRPdu+/9efcqmt/vhv8fgALlVw+bcEmMj/9MNFkP1zk7EdMiul7wEGIca/
jZzNzKLQpREBiByAKZdlt8VXsEsUXN/ZWaXlf7B3JltyG1m2/Zeao5YZegxq4nB4E33HThMsUiTR
t2Zov742qKz3GBF6EU81rFWZOdCSknI4HDC7du85+zgQbMxzKwE4W5K9nMCCAcCg35KgMBJd2Ebx
+q1h/9brLdr0/dsXbvN2vbxwHOVUZgExIG5gbv/8t4etcYMedqsLWMdp4GEN+BCXQ4GK4xPWYlsf
YhMHdZg14qsVr+s1jLTgCbkYeJhubBBwDXmV76XRr0zW4HZZYVsF86fMGsn+tWnSf7YbkmKCCvYG
+RwmUeyBu+rQx7j5lAet/igFmoZhBd1CL8EFyQAUHLoVHnjrbA4rdYJpKsRyFEvQ/MYh4RwTqN7D
Q9HbeO/IajU+1rn1sZ+ZHlHUQMtipDl4MnJyZ2WwiV4Jmwda4fmfPsBcA7KIIJACHpT8tab8fu+g
+bL7Y9Ul67C4NjCCR30WeO98yqt30gMeAG/DslgPyLZ+8QQzkVHMw6Wmf6ZB+OiezoGI59Amhekw
EjUbvv1IvH6UUZBumgCGcWgGtsPC708E+tfWwfSp95wMGEMOtYWgvbO3DAVEgDywe7nQRHj7Q//m
S7qEJLD6b6cR03lxOAgAioA9ijXqtuFOwbk9AWKm0WMFd/WSle98xVeLwrYNOcLjIMKKT1j586/I
cFiOvfSHvZdiC6v6Se6HABPL299pE1E8f7cCVwT8dqzhNpue+/KXoz1Aj5sRIzXV8pGQL9Cwtd8S
N9o1mf/kj0jL65FOehbEJJk2hqhHrIym9+QuBMbSYvH9v775P8KC/M88PiN/++3n2cAi/xpObeSS
//i3q+zbjz57NrH69Sf+Kk8M7985H3vwPYTtIH2xLTblvw7PBoMpFnUeGP7/JvQlydP0r9Oz/+/s
XVs0Oom+LEj+RgX5r9Mzh3HC2YWEC+I4CEv+0enZsp8XBcysxDb7oueESIVLtV+8lf5S2oPUa9jT
d2sOnuEGxGuDKiJfuMtmTTUuWGHNiecJT0JsItoAM3rH44nszk5pDR98C8JBhQm4OpAATQajpqAu
dtMaK7EvVug9e28txBXOHzQHwFCHh9SsWE2XWqXJIRgSxgZYEgA3xE2WHlSLoxj7CDLD/QjIF2Fi
4hs/YOZ7QdjCmb1s0h685sCs64KBNKZpq/N0wd+QBs0sNbY95m0juJxgsXwqiW39VOkulSe7TfIn
H8fgD7duPOx7oCHApcHRndr8NFvlvEAlJ8wArxdo/QXq3mMv2vqJqFlFciqW+i+6KM2LsWizeEdb
vgUZGnvjH6QDbqFu81IMxzhD/hQxpcBV0Kom+El87fhhJnDIuWy6yT4MU0/jv2G+RCZ1Y6oe1dyy
+SGE8h891WDOSMktMfcGMpqHpRDW11oFHFoCNxcXDrPCr8VsgiWFPWpAfgUFi08wMD/N5ZDVx0yh
ugyXTOL0h+WOQGnIrfEy6eCT7bGRDl9yk3ThousZFRky9VcyzL32bp3gP+2aap2GcPXAkeQtB6CQ
HLC9lTvTQ0yUwSVyR/2lw/vbhVAaJDoCP4OHEMNZIvU6Q1LExogtyikSeUM7wrNCZwnAlNhL2d+6
FrSL/ZSD/7AKmpceFvZy75Qa29/Il3vUdjUvDBwAi2L9axMMH2kpfQT/rUKsOKn5tuRf4e58R9G4
mIOv9cLsDftiruvQcx0KpLwGfjIh/MShJHv1NEOK/T6KZb7H+mVz2m+coLrMoF20R3OqkgiEHD6U
ts9omFRZaT3EToa7Ui3N99TQU0xImXDJ0x4ZNjGzyW8h+ibsyYvZp+RX0e45lUUJDrUut5wHGDjX
GAAGIjBao6fpVCauRQazs3wKstFpmTQS4BcKLJyfFj8xt9QrA8WKmRJ+gDKk7w8JnJ6nSs9+c2id
uaf6gWLwRWIvJSA9KVrUKKJvbyzO1xO/WMPvLWrZ3DqEKtHjr9FMRU66oisVSgQhz3kxRYXjuOP1
Ijd3eZ157PcDbju1G9GzAw3toUggcEK3UU/TQCRWzr848rpgLcO0dfOZQaH0iQEzx5S6B7CjjQHb
IzGB/CQCaQXTxqeZUPqflF6mdUAuj5xdJIPxmSlJZYQTaS54m5X2CPAZHLM5LETpfIZxVtk4CWo8
d0JOkuewUw9EGsvrvg68L7Gp6UuDAqTFDDLUGA5x3M4/OTgIQvmAXmsStSvjTnUiG3axBDyv7QSD
c1vXIKsbo4HqosEpJ2TIGMbXPCW9okY8PfGvE4FPrETpXiMvhsjt8jAfvJgK+gDhQ5C8ljKIJWBw
OK3ptFZ7ZGtNewDb3jyh7becaLFVqy4sHDU/Xfhnt7nvkwRK4jVyJ+iFpXhAGJt+9bGvaAJKVgeB
feqL1du7CAmIiRqLTD2M2O6zg26wyd8B1LFvuoXF+p4MG+wdQb8QrUJXcfGjETs+DlG7YSro9R1p
IinTuLDzVf+5YkJ7QdDSwgvU1NPtMnTiJuuxfNJNwke0iXYzdHyt/jLOgeKlHXgG+OkYwhXu7PDG
uZP40x8X1NvTjDDhISOIdbPAi/UjA1DxGaMNK+wYD0Hz2EksS5AQUPTlt2jKrOW2MnS5HACCIzZI
TK8CNpN7kjCDciVSctZlcNvHNHAcOHpJS5hhAmn8njRrBDScTrN0vyovR+ajxny5Wp14gTxN1XZN
qe36RJfM5h+q4V7tDY39FOSJaD+2kPehNXdOOx5oaW5Jp03HDBmLp0YDRTqihEPgGJWxr5THCBMa
gyfOjO8G+9D0QNmYfOji3AZF86UPUnEfl0tGamFGRs8+JbeCNzb2zaclB/52ylm8gMWqZL2rsQP0
RwKbimMyJ9ja87Zm4xNVQYBJ3xTzgwv4EGqTGEmAZE1n5HEJsMWcbz2tY3HGq8lAN0RZ2d4669pP
8ItqUDeDX6g7gx+y3Oy8dbi0eb5ZSshWORKqNZ5+VSz/W7z9GzX4W8Xb4/i1/Pa1//57c+nXH/mr
erNoLm32B5+IBSG2Js5/FW80kGzSyz10zs6LyYcvUEd7FHo0IVxmIy5H9n/VbmDgaDsx/0X+BxKD
P/hPWkvb0f//dpbYzl3b8Sj/zcClR8AVPj9sGMY8kLoiJGFtarqVjU9N4aGbZgxMPoJ/Jbsu8Q/4
YmgxExRY6isiV6X36bcbdvfX5/3eVJLPj3V/XYbPNMf2bTuwaYY8v4zadSTKuorLQJlUhPE828G5
YctlYAlE/w+iejB4wp0g677j0d8NfbAF2UJZXE5D28W3NvfePjOiplYAmK1QakKF34mlw1gCNqhO
7t655ufnNJe2BAMpztWmz3VvBL3n15znayBreBGRn6LAIptvOQJB0TeNK9rLMYHRrIs4fUAamEfG
sFmbBSryvLPlJQojtevzuPOws8dUWO9c2vN+4V+XxrUJi3MkJwN/u/Tfzv6D4NYx17UiZ5LVpbe4
TFJIaEXegude6fU+XzPrXCtT7VeOGCfktXjk5YCe++0reX4w+NeFuI4VCM4om/7/+YUUU9eBXEuJ
iF7RB1EYgbBeCFm4czosWmiGAdrRuUHAti7xO+fol8/U9vs4noNfgFavwE/w/LP7OFulj2YkgpiI
qm1GPY+nC6/boRj9mYyYFu8NFqVh2L/9pV+0a399axeBHToCmpWuL168VODAYzH5rcXWlFhRZRAH
yrTC9E8KIRGzianqzwLd8a5n93iYhkUysZqRehUxkdLvXMz2Yb+/4ZbpeIiOUZYDjOElf/GYuqvf
O6spzAiavCYzxyOZbI+YEPMiUekbCU/XTX7R5+ZCxe7O5VdMlZLwKuyNnFj/T9f9/+c1Z9Wy+Sje
GYtZsLl1039/LicbWmFcKALTOhsRig2e4oDWJr6G8kiVPrll/AVvbxAmnCJuMjtePoxG1hHaLA6l
WwPkMsel/cJox7ia88zZM1dKMRjq+NPbV/r6uf21Lkr0l4LOv/3iF9RZ7iSZmAKgZ+kWN4nfPexc
2EuY0a/NMi5vbEQLjwuHi7+20f9nk/v1w7P5XhCIc58wzrzqyzTMb8e+Q8nir4IgPaaVUAaGbX42
Ga34klXK/CQ5tf4sAiIt58ZPL2d7zg6F7+nbt++Cub0iz54drsC3fH4qWlH8b1tnfl9H8iQX85Iw
j8yyctyhanR5VRuWtSttletDXQX1woRzim/XBZHsOcBXhrMt47S0175c71VJRNAlTHI5fsIdjUEg
cUi36lF5hhxEeqotscgrwyHPKmrMatZHxakacIxXQo8ryGmq31mT5Ks3AsEOewxvp2TWL70Xi1Je
0vrPZEFAsaP1aRym4QRrrgyndCI5uyMFBzQYnILazP+cx9E4+XIe31ujn/cUWSO4CGh+GyiVnYm/
eH5rWZJh5jTzcDBdki93SpNisRtFLq8hSH+oieo9/uMfk811Y756FtHKvv/iE62hn2nkA7+Z7WX6
IoBQHwpd2k+mKGt/z6l74JTezlfd2jCUbx0BNgkCJeoE774myUdtgQbj6nbowcz8Y9tsfOXRucQ2
ADknrRScCVEmG22gYg6bGZrmhmV4f779PeTLkoX2k03ZQ0mwbb6ouJ/fOapze/GLeDxoZQubw5TQ
kdsM6rNtJJsjnRCXOCDJICN0FWdFsuxV1XiPk2rvF7tvD0GagAuKTffBZtuLnAyXVYceAxSiBbuO
FfSd/eDF/GX7rZGWsOZtax84HfPlaxSQfw48kVAhhNc/MR1zwG8w60OJWu7TODVPJi/MmdNs9YCk
688ASP2V2ah8r5LOzSKUX8aVH68AlfGMECFicSYyCCzbzfG6fIKnjSCXZPrbfNYfCNUozmO/EfBz
oh0mztawQsbxZpZrcff2b/H6Id5eI7QztOJpjr9cH0zaNX5OADUtO0FYOQysaLRwyVLJLeeYdKZ3
nuHXnxcgwOftZSjECNJ6sX+g0LFgGjjzwcQe9JmW3HeKjkztu376JhKwSO9snn/zeTbjMvqQ6PC3
3+/5o9a3Y6WdYpgOmXLsD37qFJjiZw81eAcWZOqcdxbcrVv7YsENHA78DgIkX2ymgucf6BUMpRKR
wHvrGyccaLwx1WiqR7S2nUDg5t0YKftOB6g8sidPUggPNRYywOHybvB08mRp6P0apN47+9Lrt44r
c1yJP4JSjhfr+ZVNukUOkcUzyX9WcYyXQH6E8IKop3SHm1n7QVRB8/uh9VjtLCA70dtP2t99vM/M
mVPPhrh2XixeDbnM0JKa5bCKYv5AAIv8wwnkERGRD7RcaWs/G/o7Qov2Is0N750vLzGjvvpdeI3t
TaRmu1Qvz7+97+vaQigwHVRDzQJEMHCeepv2ZdktQO/zVT0FJADf6cQ7Z2lgn/EmjLfW4tDqAmdX
koDXxqAe81Ifs6FOPvzDu4M8AFQiQypJoct/nl8eMYkZgKHOOriUAic8duYt3ZD0Cppb93lyrD/9
qeoeIJ9Zh7pU4vHtT39dsjCt4r/sqUJwVH1Z72ZowHEyku6QZ71pPBjN0HyYhBVMN7nirYK+1bgy
TGa3xbRWKJCH6F97BKhpgeckV/ofl/5ckMfoQ7LTWXyrF+UbvKKB/klts05gqtsRzVfBJWg0E+Ji
+uJJfTXgCT+/fRtePaJ8KO8IBT+Tdh6G7Rn6rViqVpvEFkvahyLBkL7Lg1H+1IACjksFJ8aG+/Sn
B4j7hLeNv9cgFX6vsNmewmflGopIi0EPUhRmOtyA51cwp5NrpqPrHnRsIV4rNCK/sMimjCayKbqL
vhF5RfbkQM5Qwf/lKjXGZrqzNCDsPRDDent4Y/q1b9+YrV3y6rqYCoE9ldvP8nJ+mrmLqaU5eAfk
7KjYgV8DfQ+8oZ5CjXspjXwf0ThJFfla7zHoV4QwjEoReJ5pOBh0vvDojSap7ITekXVZFwunBwt0
owcyMXUes2zaiM/ZsMZHhVocemwK2/q9+/tqFUAP4tP78FlaGNH+GoP99gv3dJ5lKzX9kAKt8mnr
loD/hIZhofFOFws9SmK7YYqnklxC4IV7snY8gVLRduDtLYjmj0i/1a2s+ZNhKzyLuOFl6fJ3rvT1
o4iz3UJluw14JaLa5w+C10DYyCBuHAyaP0DgyBjSg/iEujS4NrOlBDUhl28oBI6LiwHi7Z/71aZJ
gUOBxnTRoevlWtvF/XaXbMCncZFlHggJy3go6mS8I4hKXBUgLTFoxt3N25/3q3x6/tgjiUI8zHTU
RN+yKZV//0AaDMqVqeUdUq8evrWGRUgUZ969kdviKrYMu4lgSE4n9lS8/GCQooJ0gLNZshB5hq5u
mpUcJAfCzKVVOe2xAvZnRDXUROxKq/859Vp7Ny1MjfIFQP7bVy+tVy+HyVYPIcGkznD4Es+vPk1F
boCghabOE35j9UHwJGtLXTZgwD9W8wahnjEoAfhYSBdYnDgkjFTv27n16B5Z+XiAl0ZC9zuXta0V
z28q+dtI2wLPY79z7e1X/u1X7GmZNAAV10OMREntJ/Y9JgJm3H5gMBk3n2Y7FUSPL2AMQtsc3Qa+
WO/C6rC8CxgsOJeIkGQcqYa8vw4Q8MaHqSJE8XLqgpFZa88Q66rdGCH/jQsPKLYl+7TJxb+4cJ4E
E46YsRykPwOw7oJqqqNicNFqoOH4UutOLyEDnpr2oTX4Msoh7/xB9xw3AVu1hTnPGGUaZorQBKbV
iYevcG6otcVWcYPAdu7Rg8DdfefCX6/e7FabYAdWFrXfBsT4/Y7DT8Q5Jhl0ZN2WdpFYUn/FW3Mr
Syu5r+UMYJQJ9h92r8DgmuCQ4NLlIVGXEDUZilz/88vZjqboDZC+4Jh+UXFpi+kJonh5ADe2HBLi
zHaDOQOych11HSts6zDBvAu/mYKLxtDzDZD26pq/OHvmkly+czWvl95NFINihTAT3pOXO/pSNoR0
Iss6uFlzBPUI+kZU7fRg2Gm8tSHMSwsg9kHrToAZ64cPczGXxLiRDLKSVcGAtV/vEO2C41Bj+U7Z
/jcrECcgX3KzkFxsctHnP51Z13j/Rbce+piIwuuG9vUucOOsvTNm/I6YCnCtfSKKVx9JnptIPSEm
dv6DjD4KoBJdfgOJ0mvkNf0zesmxg81wz7hILDjf1rS6QEhlNfvW63S77xxQ0YdyJa3unHFqee9W
/81zGDjeVk3SHGEBePFl/HYq8NmNGEXrIMd/aPYcQ13/AOKa3NQeXOK1ZVJHQL59QiTr31l97p4s
RPJHWEbOO+vjL0Hpi4WIJV1SxDmoPwGFPb+3UI5UOnAyOKRutZ5zUdc3tebX2EtHoOLTloz0Yili
3kx46fOi6SgpcedXhLWl3ShOWk8dCgDWCk4m6Mq39Lqe4NIeRNOaVcz6S2swnjxnZI5ZpfkfHYny
TZLrb1kz51/KynM/vvM0v17zOcKCo9ikvL4lXx4nehxpBonNwcHkBbtNZWFdu30CxLwui6+jx/QR
O1cbmYTWMdiIgx9ZMn3jh2gZbS7pgxaF+U7F8DfbED0xGuascFtn7GWPIseuaRbMWw4JjaIrYOjt
VcbzikQCXb8J5/boluXwOWBXumFd2LCxowM4RrrRyle5XQX2s7dv0/bLPv/luaQN9LOJnx1+oOe/
/KisbhbSi2F0Oe6nJUeKwaCouaamH0n2bIwPtvKqd456f/O80fLlWWMuxuSAkuL5pxZOTgYorA0e
nsQ+0vg0T5rMhGOuqvko06q6DLiIz1mPN7lVwv05WcXX1IHovXPxTB4x9/bXBhgsYhGs+tIxlXtj
BFOBGVfipUSCoI4bECYycsJs17qNnxocIk9sNFfY8Pv3FJryV9Pg9/to87NuLzJZd8gXadS8+EZl
Dw/DHUWksq4PsGOuiLY1YwM0ruYy7w2kTjD+mEgkexbhtthbgxmc50orC8UNR85dCXVwhZxpTe1H
4JBJsjfrfIGvrUZh3izCMkB6ihE70SzLORoZRxzXeulVOOYmQb9FjS+0SJfPMYwmRi918ZEApWaX
DCkoIDCB9Z4MSI15MiB/cJdbXU1eCK9JsdPUxwO1mz3dFYMs6D9jAM5CN7XnP5zaV+1uLYiEOIAw
Ky8IbUumaGxG2YVuVVRYRTtj3dtyhtVTw0CjIHDtsgQIJ6YbzyyNPlwcCw2w7WdWCJy++NEPmZUD
e54HTq4j6XeXI1VOfCL+curBimqFy8szMPxSIZDqQsLATyQOE3IWvty+mpa13DMeQPXUyXKNskZ1
N3Y6IlAtUXJZYTMbag6HCR3PjpjOThJhYJScFSyIOEOsu89xDD8wFExvOS1Bz8nRh4mgDoehYbMn
zJGkhdod+pNyuvGMMEL3B8uHF4RH17MjgY33NlCLIS6I7vWzqFhL/K24pLoNq1iJ+Dhp3Urgpap8
4OaxHPbFdqPiIhEhb2OBwLZxve9wzSt8Ym+/168a8DyQLOemQ1WBOYITyvMHsu3I5UhZ0qNKZvIi
h9N3MDx0bqbsMkRPUFdxppXtQbKJX9iNVZw5P8p3juuvem18gLk127bBN8dm+0W9Jex+JQN8jaOF
yIZzWcTJRZ07Iir97CYZpvpsJe6jr4yMbmrSX1Zz75wWLzCODEWCiIgK9GNDpn68fXNenp7+uipq
HN+FAuL9Mir+Vne3Hat/tyYxwrBq+gHquw3nwevv0JaXn4l1aA5vf96r2oUVjpMaGyxAI4RK7ovz
R1vAaHf70YvwpQVX+USKUk+c0Rd/HMGhOR3vRkKcwDpUQCcRCdegGMbtmAW9EHSVJOpkzAlrhaQF
cTYw80enatUUtp57LaqBNaIrVjx0GwPN3ui27z1N3CGel2cLHIXhLxMonRdB+fXilwzs2WnNoYwj
AB6rGzW21/vgZbsN89frARYiAv4LFJsa9lBprY+IFmFleOhMg8PkyOl6htAJjmyzEe/lyKEW3HLW
fMlUPnk76VVnaFbExUhoK1+ToqDuHustjKYDmEukicAq0Nf2pRHjOD/G3uSkF51SRASDuUzn+5SI
72zXmFtk5goW7HPqroRNdFq1BNwMGRDzpBVZflJTolXU5HNcgg8Zm/Wc+MQM3AUowUD04jC82M7X
wd4UvXQi7CPNeC5WaN5tm2ftAV93sUYxJ4lv3tDV5WlWOfEk+CgoHEu7H+CoZHK1LxDemdAz/B6F
VEFrbE9ogntN067/zgJR6ieaMP23FHEnv+SQpBynwGlVF/Vak/MwE65u7f3Kcm5K32p5EQCHkKkz
rtNXWyyVebBnsKosaS6oXnCLDJhQutTJmbFYMocuY1s7KnHTohMmZItwFizA0MLmFWXjWGb+dJJt
Vtbg1wJYYXlfDVjSp7UFYAGYEkEZqjrRrtu9Nh/iBvIEPAALANsYl/afLED+neMEAwEWOSZUa66x
j6ycIQ6VqICC4qh6tC1dG6e4WTlLIE0tnJ1Do/YWHhVpY5ZTKKRsgbDzfVoI84sPpf0OG6iXh6ls
CpIGi5Ug6LhW61NtTOSLkKNR3hmQ53uK9nG8nutJ41i0+I6ExtXqVM45+QFx45GpG8PInyOFqN48
8E+DLRGIxjAiW3stH72+ym6o8730YvaT8UgES1I/ZobZAWSZS9U9kcA4qDvPa+rx2NlsTNFCFu73
Iufsek5Q93bRsirbjdy47j5gogG4EnR1TZhXZfbqQLe8nHfpaNMl01nWX4KUX5qoXGyyXW2zINAG
O3CQkUfqYl28g6KCI9RCcvohyOkuEWPETdh7MRLS0BE5glgO+sBde9vXR5Rm03g1jlhbQ6coBtj4
9KNjYg9AqRzgdZUPNdvsCPglW/ZONRb1nZIaNXdOPg8KzVmaYHyJaNqb0+Al1zUuBrjL65w94F2D
aZIPfjxfmdjB2kdjbSGKl7yb0xmKM2wvc50W4zjXjj/ubH/wGI9tgIWrdfFiHfGCV3xrq53L42oi
WD1Kl9SqiYZ+9aNw2jLbCXAw9kXVotkN6Y763SkY4XMAMTQg5BJ3JeGbbVmdkYFlYgjBBUscUKUN
G74C/QDCMS1R4Brd4h1cv0dIpSQ5NpURdyzqnFo45E3BH5NpK4ggMp4R5nn9FT+kYs4OWeM8FIYB
F9nPgse+Zox8x4ICY4X8lJk8nXUbxUxMQZ9KIJLsXr5S+yQZ8EWPkn3zupUOQA9gQiA/MGXH6x4X
k1WES2JPNrQ+1aKQxOXrAHlcgsdKDba8IBDEedQqm747PfGVjJ7GKggDjGvqYE6w7E9VbDNlM+g+
qi1gqP9CQmXphDCr6i4aVQuY2ZBglglXTrDeaiz801mY+TBE09RnH4tp8H9MnrA+2kWP4hKmMo5F
4SALuMTkiIZ3IKbHiZKlJoOpGEZVhzB/QCZZpOF+I5QDfvRqNeqjy7i3B8IYTCv9PGMFbp0Ytn8s
MeWmkSwTXdylPDHY+O261ffkhtj0MXRNxUicQKai3Jvnyy4oyj9z6RtVpIPGyZE6OKt9L3SrLyY7
puIrbZjUTNt65V6ndp7+YVQFKh5zyFgnCGanWmGw3uuoIyLl1KvEU7ukHHjV6WRPAeGTGpaAU/r6
XnQDhGsUvjpUIHfy66DLVRtp+gXmhwDYzE/urlNfwg8mEVVRJH00FpvoBrRO69U0KfXDsjBZhOk6
+mVkIQAVZ8MgVHK3ZiksUQAXRrzH8zHBkZ559Y8zFfEY5eWcfBj6tnJQoaa1tXHs57OR5+VwLoau
eVT0AeTOcnW1XM+ZoTAeoeYqDiWQpnGXBGtV7LFHUKT5pAMiwF7YZxx6aTrsx9QlQs6yAEVX/SaA
BvznENRt4HjLtDBTrBeDL/Z2jSoYLWxiI3U2q/oCFerGMq967n29tvq4gFOaIBcL86nwGpU9xkbG
Vj6UU9DDpR9WfUKEToxnroenNijbS8bPyT38eDlGi5vLuwJy5Rbt2szHQohluF4aNT9COk/TSFWm
td5qQrfJIFm9jYmkbJbY1F5xqvBdZigHhIl6e13Ag3lEu94jieoEygwwkPFF6nrVxB6dgVgkYBFj
xBpk1iXPgYqjBgPCwzR6MbFzHpaHHSo8khYBWUovkrPV+vfMDuaG6Jk2+JESj5LufAiGZEphXFc7
Y7LXLMxTyb/F0U17nkeH2NpxnIa9v61eux6yuLXXVAQmusZ+izGrMppvwUDvG2dAZ+yLqVuSQ174
MbHN/C3rVI42OVJBn8uL3qy7JqqntPy4kJYOWou+93Lufa9cAKBXExQsJtMXmS6pdfzSrp1zDO3l
Hs4s3vtgqG1SmritNwXiQj+Ez2pS/FBiXRJHwVFtzD0CGBHTOyLsK1deNhA2GX0mJNddta3PbHYt
++HQZv5Cg2ymwXwRFzMbYc0khKogo+FlKWIzkB1pwricUgRPkGEncUMObZ5eEgfsfkO7BsAUPJlO
iSjq65xeRNJXJMR2+muqbeKTnMHi0zjlr188o/LaaByhXYV+sypnb0PW1WC5YHLs4PcvD8QyrToq
V2P+Tnac+OrJ8j7hbeG6ukEuIasLDSbwIOPRbRuy7UQjrPt4Wc0h3LrcSPqYQMlrIxfEhbhwDa7N
2qBfTqTGSMDuHIjqVIxFNR5muwFTmfmEMFbduMS7ePH9C+0NhnHCcsK9EbJKPmBRZSOhEzecJht/
0zX8eCQH2Hjxe8u2CbJdrlG1nOnJzOemSUz9sM41lg5v7ewfXp3OcqNqGeJ+NXqvCXnf3fhQWam+
twMGUREEMJ5USgqqo3pNKYcVkeEBJ/U1aUIsWcEF+6qtCQyDMLKfUcKOp1rU3nhg1XBV1Jeji6Eg
CKAIeyMtuVM8YUQJ48Gy77vOmiDgToVx0s7UDWHHQr6bXTwhpHm2druHRuHbZ68GLspV9AYDQV8D
We39VX+l8SnIglYGYDyGlmR5+qtq7pLKJdZUtGR8hIW0CowL8EgIziApnmN1agQk7xnzevTLTNOA
UPDkj3Fru1VkMBbNz3xBN35ohtw8I0CL1+tuWqb01oYN3iPrkyD9i8WUP2k6WdPF3JbCCG1BPNtY
2pUZeXpmQFnBnPhoZ0J7pzqTbsU7mlnkCNveECoDDcFez+Xa30zGQmXZtHbSnWxoyv4+7qTX7HnZ
Gy9qAtzyYIitpbIyjFdp+TWRlfehDPx62pvu4IqdaZedeRfUijWdORpgdNeYvS8FsUr+XdvWOQGD
G80eKWuejqesG9zks2BUlpycqU5v9VCZRLdItq6QRLX5ZvKroLiwJoguu5oR4RoCR4bYUZAWBqIi
WYfpKrd5Ua+slTYH/icb9EZWwWCLTCYNd2kH9x8jT+/j+5n7hrl25qfTVRoMdnrZZemUI4dG33Rs
FGzq0lSZse+ahTU1s6zqgUceRUuGJBbNlQ0xYOeR9dEcZLOUl9LkoLkfncX1IttrpytTEum0Zw+W
gHwnMcZ0Xyz/qwY+6WCNE813iFG4PnICMM5xLbtkX+a00E9CFM5DZ5EKekptBGMRB5ZYnlKQwBBY
O0EcRkNoDl47PXElUMsKYvOqfP0mssLgHEII2gV600CHc5tzC42OLXsiQUeHAoVTt1ut2jCijBFw
NMklo97RSfcjsUcGX3NpTNZNbriYucy1+kZAHqfSeSLj4BDrhgASglu6H3NP/QbPvhyao5NuGJO5
mwn7msgGBsZtxEl1CIwRKl0Nr6w5+FhEd7bqlA2uL1bGQ1Xrdbgo1k0X61R2/7S9DVPYVc6gw3xK
2o/MK7tHyRNNYgGQXIxCEHbBPlc+tvkS+Ny8I2Eqh70siRgIc2Xpo26AL0Y6RRk4SZn8nAgWKi67
AX8W40bLutClVxEkZJMac2HkwUTQr1c69t72UYC4rFwkbHscra54n4e7ZKp9/6ArUX+VuSrIiM5s
kV+y9ur7iaOEG+m8cr539SSNBDa1JcgPtHHW6aQmGhIDOfWJbBhAgsH7GoAfvMlmKu9dVfbzIWmg
AT8FGq3f3l9b5hVKcFSI6Oir5qc7L6qOFCGa/TEzWqCNWPfWJ0zx7XhmohRfbbA9d8OJ9mC1kcGq
g5Qd59k+AaQZYc30AB8Gq5cfSKGriWTy6/Tr4LUd+aiy74P9jP8fuajJl65wpCMzgWPxPRuM7CN5
5CBcqqSdH+nbpQ9914g/eSoKAmmokAg3duJ2PVPK6/Qmabs62/fOWH5XMlUgj7wSu59rUB94S0pM
m+3hW7yPqS3E3jQbjUi6SqsmdGQHNh3LAw7bggLOI424Nv0rr+64nGZRY4DbLqBn0HvMRELXnJJN
nUKZemtVbtCGbAf5SOUBCWo/07b7T8rOrEdOZe3SvwiJOUBq9QUkOdZs12DfII9BMM8B/Pp+0t0X
x+XTtr6LI529te2sIiF4h7We9eSi6VqAFW4B54S6IkYjnF6E0lIFFTdYWw0ij3H5HkPqOPvWWScx
UT1XIVR5bY82JHIDt52tbP2En46BgePKYT0AzWvEM1ueuk9C1IgYM6QRjokjF2DebbF6hGhPrYNe
MQ3VkScm/OSgA01S5OS8BChatlNoFx4TdJy5ftylWS+fM9lRDtilJLymrsQ5C9eeiDJi/ty4X0n1
SiivSSZ3yTMk+xgFCccTi7wj2KAtYCzMFMgBz+jeDUAVocsqlEmkZjib3rtDmF3MNTO/AHYPjHii
0jmjPDL1eV2a0o0ZOqib61iKOD6trDWBvF/6T+HKhL+0fI1apbU59T3RDuOF/JK5OWxVn7KR2qTb
7NzM0pdU+FufuM1klfsM5iFjX2SUPkQJNWtBoowbAMlFyklGdl8EU5wTpmcNUZWvHZ6ztQjLi9eG
JnPysJ6YOKs0feyH1AC+mWnv1GsBMiFP0/lztjFg2Hds/K9Mj2Xr7jNwwhgRu8kI75xSAP9iVi0Y
tiPA5jWJW7kPAUhxOiHRnnFbC9JhJkljI8sZOmgrUlLvDCrmU5/XhK2I1S3JHVtr3imdNWTdcdmu
Z6ZR4iik/KBhPgXF5IG98qvBfFnoZddk1JQ+yWy17bZv88LS0dAW6Zc8J4h4v1T0U+wcUN7vDELu
PvCS8f0ju2d7IghTmiBCLMZmFyj6jnnPVRZfM6P20xhHeb7Gfdcu+b1FpkqJ23OzvlUWU/m4NNeN
kOE2BYdce/VCTnapvIMoGic/bYu+NonDWJ5ztwbcZrE4GeJ+s5Y3pUPdxwuoUt6DpUQ6EGbcrXFr
ZWGsa6YH2O/QvwBXcPvXzc/Uet0yej1OROBoL43X0rxOKGuzfY9IjncTvMXxboQpEsYIawBqEGmt
bqHta4t6MQu6k+hph+/r0ixelqbIvzhz4VXR4LimPHPgbmHch5XDUhiLBdUj6XGPYQrsrGY7ZEUN
Nu9724QYDNvT6sunFvPqB+K58yGx+4K0torzfwct1Sp2Ki3tMGqB1kZdPZW3U1Gl3FvBUt6YFYhN
Bghz6549/sSnkVWpitpMu19DRn0yqQj5bEHKMQ7Z23Bp1zgz6e1hGBcbYzrmkssFV6u7PUKbQI8u
gHLa8cAo/k1XIu8v3JFkM1qGP4tPztBXb9aKhTqqeTjde2XkG3E3I1kyJ0s2zW2RGVXw0o92jsTD
z/ozrKTWohzsiI4mqokhoO/LeeLSM9s5YOzH9EJmdPljFj4csMUN8p909EAiW1Iu0jtvWVm+knXh
fJ0JUwcg5lnBXUZ4eBvxo0Gos1TPz6PAs10T4yC9ov1z+wMzI5Wwmk4p15ZSm7fWZpK1qUgGaGJH
QMqrmfJY1MUy/IEKbrITqascil6bsxWcZwFMv/VwUy+MiktaQj1R6W6k5HGmz5e+2mwGXSLLeJMB
8h/3IbQTYh75jdZ4agpFq92hC4vYeWMRLpWofiCx2U4B+LmvTAURsECJxXxmbhb0to1Ak7wZ6reV
nBybfmlV6cMG6f9T3i8+TmaUjDC3p8EoQA9iJae1x9VBlWUMwzkzB/fKAx9+MuTW4jF01NLvvUAb
/ZPDa8lPeoQh9b7fBDm+liY0ZMc0IiT2bdrs8lrkBkscGqSm3Tq1Xnooeb00dsADucP4rvWJXNyQ
FKGrpTmZybSFdEyb/mFYmWScg7FbqnMLBvh2dBr1QTuQGUAJrMQwOU24xuNm2Ife7oNiJ1RAbbl6
pcHUsJ2XdOfKgv6RfiZ7kKSiQf8eAoDSDDDErRuECvAuExAiQh2z1ndt2Iv+zhSr50XltALyX6yu
GL9MRpGxkrxaeJsMjXjZmsbnyue5QWqp5YHasB6ZhbTtLarUNTylCFJzagVw0vtwzkmBhWYI2dHy
xtm9TitEEDPW27xDh9Ba3Jt1gf9m3Jo1408tq//K9LKtks5pKoYsisiwI79x3sKAD+whSXFYzYSR
QLQkmM4xt/NogzU/qrLww5PIZxhTMjBThg+KQIobNcx9sfe01itW7lJul7mmOAW/ADQ5xaPaUUNU
k30w1sZOGVOEVWnft8Qon6goR+aom93fa+ol66grWyBdt0Kq75Ch5/C5G9DM3OnS0eV58Zr2zSVm
/is6YLC+WT1m5sEvO+tj6vTycSZgGTd9bxLeqMi0Xy/YO8f6MEjHi/uet3nUgdFYkxU+JEk5UJvW
GyC0zetm+ryUtHRyezd4cAwi8nb5DccBqvrOZWL2KQQt/Crq5SqOx0VPF0cruDKrHNakoA7+2hRV
9tVsJvk5nfNhPQagdVHf+JX6znBvOrl6ssS+N1MSZpqw2wrimvPpA0YhSf6rW/kq1nwzDHszO0A1
Iav+OgMFxu52Xk8mpyVeu8LcvmPGH3sIwl6jUXlUJiD8DDLCQSpm4yyfRmc5gtvX4tKE17knI2Gd
3Xq5zfkkltyiJxZd3vif2dWu6Q3doltF5DJP1r6oizp4AjFhAGom92b+4dtrOO9sJa9cXO0iVM25
/5yHraMGiQtHMfemeBvcfe6L8nYgFSZ9ZB1cfAGaz5vEwxa/KxdXHEoFPJq5o9ND+0a1cuAS8DGd
ldLSA21ndNC3IYaEPF2HHrc6He1dJnzo3hs76M/zgpPiAWeQymJDzIW4UDpOO7/jqO3dmrDrjrma
9qCwpKl/9DKy0lt78LKd4bb1+H1txglBj65IZ9t6SbgB8ij6+LWuAFLT9hfhbcag6jGtC79lJ4a+
Iw5Ze7y6HRT6m1RjojsulFY7Xky8BzSTNfdrxW36MqTW1CbEGpfHMAe3c1bTyDqffFvbYZTrTvau
yMnZ/bl4W17EGjlmu78mAmyXXIVZtsXMw90UcVKvj6A0y26nkbl/p3vOYcdZtvEzDFb6p9aYhnKn
UCeaH+qNe+Zuw9SX8+iG7VGR4OTf1D0gXHamDOhjUUKviV3Sh+xdVq/d01DDaYFfrJibKpKpgoT8
OTvc5Yrs2JgYwZbwlb7gxk0Dp8Lmr7gAkZXOGhcs6miRmFXnnI0KMGWsTL82Io7pfuetueMc8spE
Z2qikhS7vGHdTWIwz9Sb7jeA4F4lnfSZfVtzjzpk9KBw9mNxmebWMeMK/TYE87EI77GJAd7ZpG8D
6xhlPyX8CyLOcQl/C7Auge/cFvdYWJ3xqjuOq6ittkLD2YPNQ5tlc5QxSwa1rlFwPMmMHXNE7++c
DGJ4mxijKLHn0+DIOzWSi7WfVyJsDlylX2HxFjg1gumUz2NFAgsjbRgRp3ReZqJJYbc68eAX6Fr0
pCakvu7q+ztmhQY80BkJ/K5h7zvtgMoyi5utpavi3lOKzqKvmkfcjUR9OsY2iy+L5Q8fOw68Nwqm
SSU4BjubBdHo3Ga21wxxGSzby5p1gXVG/5vBvtezk6N8dUwjcVqRDadgaq80mLYIrKMHa/0bYwWu
VZuN18dpLOZqV9qqhfpdlcFhyNjExWbZl+FhRLdM+wTlR0RySJcXcmuabymJYexPWVKK2EnJbdDo
iUlwp6m75mSJPt85pOdc5q7d2LyCX/UiiROb8o3YMv/A0z65F4pTfHXD7Pk/6Hw66LnB2ng0GKUO
zhiukIykTc5+Tcx9www6l0hfFmvKE7ZIwXUMalv3ZCbCG0GtyfGo/AxRAUPl/tZEq20mrbaIsS/D
doVVAREnWvhPHqvKIiVDNGVBuEBD3LEpyPC58Qgq+LEUbtVF81wa5Zl6rWRMgf1+X3D+Tvu6InLt
WM3Ma5iksTbdZZvW9X0mTHRJDb+nfxBIVt19ULLzY2eg+hvWhcwFCdGwf+aygJseCQjKH8reSYkE
8EfkCo5bbUdLTWzPI3KPFwIFjDU1dz49qhOpNWDwYvmlQwsFpSDppoUrXi1eeh6W1pTJ0PnmZ1XP
QK6YMy7/j7jx/7UK/xfpBi5l9+r2CBA3Qov4XUcjC5MWzZrChLyI5jAwQ9mNszedTUPN+AUb+V3C
4mMzbYlhz6DD2i8NECGqL+e8+kEaQaOxz8B0/WMBwySu5zF7bnlmKdul/GSZpZcAgg6rqErL4fnv
wpP3AnNeNpjq+MHBZyFB8d+JNspqLf2Z7ci+we5J4JqtTpkQIWuc2TmVQ8nSpBYLc1KWdf+QjIj3
+ku8t6hEaKMstsH8/3efzVJqC9yi2fazZw/3k4ckLR1dy47qMjTLvc8bizRfyN11fhjSgED23vdX
/1AJ7RDpGpogGxT0seHYt7XpoWwPGOXTVCOJ02QTcOxQWqsLLzr5OOhKf8yFrQnQVnmQA87OdUHp
3iJYXqx0Stlf+KSIVYKRXOKW7dzvszkNAFax7GGhwlLGS/p0qdo7Wa7Zq/Lcqye729RpMWbk4Gs3
6meFGduJ62387iBfggo71K+IXqcHFht9YgbkuyBjmT20JsMoQGwhJR1bejMuNV+Srx4pTLbuS5an
frAzR7ZuZFrZ+Zdt2exmjSixjfqNITNO8MH1DBGTglZ8r7YaPbq1OubDdEWvRaxr8/kpk/28HSwX
mRUndNp89pYAh/HQEKiLUgU1uSkzd2J07Wq4UzzYDLCdIrX21dx1n3IfhsW/FPZXKdNvOqHr135F
rV6BEFcb4+/Pi8tsd60cgZ2zNMY9Z2wQFdiPTjaXP3HG0tppsc1f+7D4NPud+uGmlSDhbbsln5H1
cuXO9xpE2z/uxj+kt9e70XPZeeMo+mUH//3HyhiR2IwKlz2ik/aOl5n5EpKpdnCBsXxoWNUfOu6G
iIFCT+D0lDovnq/T2EGkG9t2NhcRADLnH/K49+JbfigeDa4RSEfTBCXy+w812m03mZjyiRVp5bkP
m+naH3T5KeNQjDSt5slDYfMv18H1yfv9K/Kw7oH4tHG/Bu57R7EPgW9oXZZXQ8sQW/UDlWfh9ndo
55GP4G9mY0bP/MGADnXu3PmVv6a+L4N6O0pfmPvesMIHrzCHZOsLaqW/n1n/7acD58FZ62OkB9j7
+0WxED8XbD2tPSfsvS7qgRSdoupuW7uc5n8I3/9wVVLtuT6yNjwF3BkoPH7/sIylcuZMkkPbGN2v
09C5YHvLdUhGEgq+2yu1Wgf4L1Fket7WRGbsgrIVbKPTLfmf/toCTBH2TlSSpgBL8ftPMuZjq10z
W/ap0lDaadgjiFYhQSxke3//+2f9+VqAhswy0USWidn4/dHMLHJCTZFte0e0tOMCOWhUzw47wMaj
sRrY7r5NAX3+RDHwj8/+Q3uJIj+8XnGEkDj1xbuvdyDGmy0T9/yk3OxJVwz8AzKwnCgYSOgESWtk
/7ihbPv9/Y53ngm2jcXqCup8/5hZE3w9u7XShITNkm8QoFHGoWQ2CfRCanpHTfNpkr45I/YruiYe
IfQdGFvR2NMSmaeaXDVzV8PX/CXhHr0H0yiIuiHKhalkQTnAXcPk30lSasVdCoFt3imXaOozsrHS
+Jd75P01BDJtsYMAmo7Gm5vmnftvLBbuIhJfKEeE95V+ZyOpHpfiR47/+tJJT3/qgg5VZbVyplUi
q1GIhcwwIChDlQ5NMiGdmeFvJ83baTKcz4uQ+c3fb7L/9kNeCw/8ifwPbfe7Gxo9OLn1VX0gHEJY
+7VU0/psNoZQsTku1nDG7Ebo8d8/9I8HmkvDLWpb1Dy+HeC2+P1TkSuZPSF4zaElA/TEvKelMnO9
J2q0NNlYkN86fjof+5VlyTXik4ZRC0ceWT7/y973y4z8n+esDxOWn8H/ZRPF7vOuApKGDTWbddMh
tUzkdA1qwEszDPYVubmJm9aHSH7Z6PmKO56I1DrguMvFqad3wjssWFpEIS54Z4dzMZxvELiys0Az
1luXubUY2KyE0qGj6weOcaMYvDv2KeW2951g6E7a5jgjAzwzs6M9tOlNqBBsRP42MCxuF1v1txWi
BnEuXM65c24VdnrjbYzVdoNmqhNtroaHoJjH/QrlM2REA0qIWqbpsW4Q2w9vHuiY9ZPccjO/b/qa
Me4yrNulncl9vThu7zp39ohwSXm5STIQt1oZu1OG/64BK41qY5r9Z4GnO93psPL0A1K2DHylP+GE
6DG+Hv5xe7w/Cnxet+bVoIGFn5L4/Sm7lmPNlHExDxgNzBSmwDWRkWkntjJpCghWTofXL+48M5gx
OmWOgQCwDHRMMthUXswl0Gh8OrOf/1EKvH/rcQ7bjgC7dEU/IJd/ZwjD1mkCW5PrYSvHbDeOssWI
WvC0yqsz9R8HCC/Sd0cisA28JwBFaG2oP8S7916z5kY1+KM8oFQT3VXwBZM0bbriZ+UY7ZoQAFkj
3cpRgz1O4aBfwomMmfPEWFDerzMGlEMxSc/8LIOJfnvxEBc9MnXL7sIKGV0sQzm7lwINkvWpMepy
+dhlqiuTjjJ5Sdp26M3EC9hs7DxtUu4PIL7n27Rhyo5x5dcFb4B+3cE5l2AXufp5IhYty0NaaMOW
/DGvsF4mJZf1OAxuuT2Dr0RFpzsY43DnU48omCKsSffBwkYgTN2/hVYa/BiblCmKtATgOslUjsKu
HlcjgctWfSYG2zqYlp/659JaUd1iyiK8sSvwKWGsh2BC7e8M90i2e+i4DbXVgQVYlWHTXCef9ZMk
7HByjDl9HljSH3ym7SVc3ar5BnB1rvdojnoSlLO2+xj2NgaUrjOmn21TiajdQl1+463BxKcKnal6
Yzljd/GYKevjuqg8jSmHnP61LTx5krRP1cmdvPnJaVqf11qaNunJEeny3eFk5YhvsMTHTjFNH4Nf
CcWaZaGzYys9vF1fVmHUoSjNYi/XVk8sTxYQvxKUzk+rtE0GsGpcf9SoJj8Q2XRNUyJXfYmMrPPr
LprStMhxcmtJHOZArGVkcbPcrAwkC+JS9eJHIsBLmiCvKTsEV+m0dwn+Y53aQ62PWfnQxSD1mYzY
DpQJLa0g+w13T9M1/BSe6fAa5YrjVwlyefBpWAHqWlP9KViY/kaimm3mWX6bfuYFuTXXsi0z8kOz
CC+xc6Q2R7nkq/2CWRaHsb2N89kljO0kZmMLEnR8Ab5ppVnoZ1PeBscSulG187Jg+LHkM2vGypL0
kR30BiNC8Ma2AaHaqC8dL6Bsv0goW5FB/9scmUuI+pJNrSRI01u7M5N1gQFLiWyJGidTX8e8zlus
xRrmm2UpkvaK3mrYWcyb2GLObL6GjHxOpMPzWts7tpXywVaI3ZnreGWxMxzNCtGovLWNHX+oPphI
mz3COxcykIkkxy7Q+d6PLbcZ7+NECVqS81I4r/zxfNdwrAb3TMYRvoDwflga0X+h+yfmh8nUyh1Q
DV9JjfTsPWUUvY7AYR63rruU8epWrWAfnBH+CSMijO26onzSGYTxJO8ddb4GnhZJPc7I64yq/gj7
ej3VyAa+oyHpTn4RKLbAdlG4+9aBj3KqHb5BgCXlNQIKXGy7M+hjtzh3mzWI2A86N8r2Qt7Sc43w
d/SIAtwH+GEpvmEpnGejy14Yx079rRzb5cm0SgHDsmqtGyScBqnbo+jqGwaX8CHFJkT6pEkcCi/5
POQeAQrsaTCtbPan2jKZqA0Kw2DEQI3LXSNTxENmSXPZ9ZSxS+IXy8LKCjIdKfZdWjwYZZmtx3Vh
tIVwLScKK5RMOrDs4EuICEskgpNtq0JYFEpOofAq3yHla7ipwUnrBMqlcphEG/UjKv3uzWVIJoCM
e96TmheStpxANpft6paPTEoEh0gEtCJRtxT6VbP9b85BQIxGjfT/raImBTu7kvy9q9tcLqc5D8o3
ZlrmEjN9cWW8sYq5cnX9HIZTmCU8FYwEdAv5Obdq9amEKzyTm9WpT5gWscykodTdwS639kXm6ACB
tAnizGp2iDV3Rcm9zV8fPGulAKBLP81fmx6sEHwzbymTDaXPfsuXqktERWJizCjbTPd1lqsNdaWd
r4+jW/Vhkpa++1ATccZExc2aJ3Dcnr3rzfoqB9nQRsfXDQ55tkBoFPN72/3WkpFM6G+1ifZkueP2
pv2MMsQZuFMV9C7/lVzHAnkJEqV8xwgfF6I9Gjzks4aI36ztKuOmcOw9mW6VRbpK6CUG/6KJRSsQ
4Gam133zSR1HkdrARN8hkhePulg4fupsTD9XlehFPIEk4vgJQoSNo4bYPIHZft4geVXR4vb2B+q2
Oo/9Gff/CTLYVb8e4k8CYd03OxJwS4PxlW3Y0WK6Rh1ltinKC7um5SVf2JFyji9L9uTJofje6816
LM2my45+DXGTA8uYqkguqeW9WuxVoB73UIHO8BYMfJS+5HXETu3VKmpc+TP6vSZhwenvzJVVjyyt
pX3t28yed31Qo0LnmGLH7MIghOexkjH20NWm3BshQqV420yljutIqRQh3LbMvdE6Fc1patX2oZyx
9WlnCfx95o6Zv88bK+hiImmbHzjcBvQvZct1zrpmSlHXlH6ABFEkWJbOaw9vATflhBNss9VynWE3
3beA1SuxxAAzdOyviyeOs++k7sd2CJwFffU0Ww+LvQX+c+pz68HuporIQTcx2wrntIuEBxxpB4dZ
Ptk55h0c3/Ny6KkeyBkcsWZFISI2rsjI6JPg500+lHNv3oUDep8dl3b67KyFkZZRIY1Z7BWnBH9G
WyHMO2mUSS8WvKDmYoM1z8OuBzuvjFJdssq1ni29htWJsT1+L8b147cCXVaN16JLzcfArNxEEF4n
dmiPsh7JF7lmkdV2r6OnCjfJasRre0tkTcXCG/AVetbi6ugIK5ZnpZRPBafyN7TeueIiArs46AHP
BnLdWu1XtUwvIjPTb561hcsx5StNsqJqvxQ0itu+U1XzQ8gAUV/Pk1nFrURvhUWhAQDe4SWuOZwK
ZmFaK2Gi8eDdhe/CI3Vixsg5RVp3y0XQ8rADtrZZHw2jB8Mz0vzSDQPwurNL8DzP4HnJNJyMpRP7
cWr8D2ORV3LvuznnWOk7A3/eDMtnsa164PUTbjdzU8DjBP5Tn0qbloAHb+JbI6ECFWvj+TdtCjsy
NgMMDqQJk1zHQiPA2hcsNlJnIx+Jkvbacd0eMe+1QAaH3i13s1pcYPBFtbJd98M8Z6fduN+XXpJg
s6rWdg/5AqCd+3xgqL+ZAi3nGHAfhLL9YBEYK5GfTcPz3K6kQkrhwYy3rxOijOeMDGyiJzI0YuNi
JC6jsyu7vVu6PXcKT5AkqOJSFds637DO6b4AtMJpYC0m4S4GS2UdB2q17jYEdBw9m9Uuu7q2VHZT
j/XUR365pZ+9WXo/Oo4TjwBDWOqXep3tB8xvLHgwO4+FfzFqp152edst+TlQoD13RcVhTeilQYbk
dfvZJrwPlJvY2nLTOx76LUAnNy9JOHJo3Rps3m8XMOwuwGLl+R/cRhoYfDLgneeg5kvaXVtpxCNZ
MFexYyIk29t5791QJW/XUGrTRX2TN8GbIZfM5HBC+EAE+dgFx0wWGY7fVW0G5Qbwn2Q1UPPWkWBd
E95lKX3EzrKtDfC8LrrtvvB8sg0DhxCIhKp63I4U6Okw7bJmwucP6sHakbveWQn6yNbYzUtJoShN
zClvLcIRb1/OTWfx2jIMZzfY7ngLQtqoiJQu1ZfNnGzGwORcfUt9vusYN8003hCb65iXrnKIpABx
5M8/By+d56RAtj+f6nxzH41cuR75vN7AqY+gbZmiFcVHlVDahJ+szK2PS6bMIOJvcfE0DUBuHtSQ
BawgZrs2E3Ln+K9zw8DNRkz2KG+UK8P8qfR1Zu59Tq/5pINSZh8F5sur/bF1ZKKK3Kzu1YaK5LaC
DlvucYNI/WbNsqUdH9YgI1uapdSNKLN0PrDEa+RTCQ4bO0A3O9bE0scf1r3vV2mOonApA1azmYXN
EuklySB+hzYF4b6hH+Cx9oy0yrwh13hAti7g2+mYSPS+vJGaeemrm7nNI2JHvO0bYRA4UE1VvZnk
ooTDP0Z3f86QqPRRr1iB8J0Qasbv05xaKg95gJwOCNSaO6APn1sMezpiZ2zuWlJv/gGZuQ7O/nNi
AymEPQHckABAB4Std6Z5AjTGEpj/dMjXYn4ZHKVi3gT5k87Gac+2Ip3IoNRvcGWmW+rdf/nE/9vH
MwAAJsboiEnlu193CnwmzD1bCVNpREtTY4C0GFy3f9ZuNryE1iB/lmODXqpRw43hGD//Ph55//nX
jQ3zEcTbXAjms9fpyX/44hmfrn2POerAuKYJIhxbTGGox06InsYEakeXbEEzXzV4aOipLbvd33+A
92OJ6xSE/QzFjsVU2nbfXYCWasIE6r6CB0M9jsRang3Vmq8EsA03gT/Nnzzexf+YvP+BSrh+KqMg
8GA+60rK/N9/bYkVz+7TDLS8UbywsVHnWddjbCNNVTszx9QgCQu55BYwjRKZ9xMoieof858/Lj3U
O+8XLAFkse0QFvXbpQ8CjTmYb+aQUYY2Z88H4nYhMmnWMcDDbruQpmvUT1nn9t+rUJr3IFTGYf/3
y/8uYwqson2lEYEqYA9L0pT57krAYakbArCo9zSUYyanc//V7Fu9fe+9Ts9PqFZsEfdMU7yrJW78
aVOIq30Jm2m8HfPBKm9Lon6Nh6IOm+GnHtsSz6/yhbxIVxTbkQpgnSMMwcWREng09mOdtj89N/M5
aY2eyPiiQw8TG6NVmpdtCSaE5V3W6H3rEod7zKFWVc/4LNzmDUF4YN8F+YTDwsvSSR4Z/rYQLnw4
VMdSTNqNyROcpv3UhG6JVxxrYbQYbm1qnMFe88rGfbWSabKr73hETdLmetSCcQsh7CNzd4s+BzxK
eSmqJfX+MR7/YyNJHNw1/RJJDhAcTzjvrrWJZnYl7AcLGfzm3YIkZp82JDx5na1echQgN17ZLOeJ
bJ+ooay+BxvvHYr2ujSfVhU3Ztsc//79W782B/95ALIBY/MWgLgUjNdAvP1+G45bWxMAulr7cAgA
OmksZcZ5rFHEvYxrBQAgSGcskMgmCXJxwq1OJkFJdNczKOPhqIGCvixEUfQn9GyreUC2Y3WROzPt
+I6JengJ8MfL45oyKUp0bXSfBHkOiDuXxXtrJy/wKVpF90qacJmflxzBbwkRt9vLytzSo2vjIYim
zgb5utg1qgyAGEhdqnSlKJTM+5JSpS0ywamYxQVfBiFJjD0891E7+dLuSxeM7Idg9GV3ot4cTfY2
DSGdONq1EY1GHtwUgA7dHcx679Xutr5E19stPVPyKa0/tZYgB2Md3YkWF1JHv29y5iZRiOeN3nhm
5hRb4+ghtrDsMX9YqVDFmb6HTTeE6S1P1iXvp3vf7mtGh3XXP7l5a/ImRZeznnyIP/7LZAHIkkbu
oJpCmOE/S76oFz03zpfB8Kb2MhA0pZIsA8yG4tVOs329sVdBED0gw83sZtv2JboydafHXtMZD1vw
0Z3d1YuLVm5PAw9WHTfQQoizpSjI9lVqME4TXqUVjdwUYhbOr4HWkpQfkwVhON95cx42O3gMjMoB
QfYJ38KW7jATrsV+8ILpS1tKl0AO2CrnxSK6fTdl+bCfljX3Y8o3foVsynykSxowJ8oAct/DtLKM
ZIAfr+7nHJbNuTErbnMPJdEcC9k2+htgU1T6ETcAEGawqiMMHjZghnMjexKsAQ8NBp8l/fKAXDVY
H9piMNtIGWJ4oxejAkbzggRuKOxsuZdD2PlP1tSUZ1RMFkLxwC8z/DmKXFbQp9Y+tQqZHWpjsbwL
lj9+aQUNTt1BLkjf8LQDOw+LwO1hL4Cdqnor/UEiL8anctUoxTR4xvNQLmI4r0aPhsnwa/1SFcMk
IkbA5vSP19f7GgmSIQWvd025uaakOO9EBKDNWzNTmwSjBQVPLmH/uPXEuVDHbKeaG+1/uMC9fh4F
wpXexfdhiXdvKqrQaZptPs+pDOcDoOJvAHsQnCI1+Zp5vf769zPpj+0tnwcTOwhJiECwAGz19yNJ
GGFbQoPB9iY8DDKiX+4zGZLatOpPeQVCBnrVXF6mcCaaSmmXyLLQXg4s2YNPti+/FMKs6Yx9d6c3
AUsWSHQexHWqVboLkcjFFELNTdHO9U2G/xljqXJf//47vN+3X38FfgPbDti5WIH57lSlMUuzqQCv
Jxf4LpgLrL3AALXzxcawVdqQz0zmfzcTLoTD3z/avi48fzvRSQJBQw9njTc60LV3a9immRBETqm/
JyVr89EtFpBwB01m3iE1vSm8q+0Z3xA6YzSugy8ReRg6396WsfOmnT2C+46pFkE4DTTXOPKcyT7S
XWJlgLO1ffNLn3vN35hIYOmke4nx8YTZPvAmVMyys4zbVokQPg6Dpzn6+2/3x73P9J9ri1yEI8iC
KPf7vWHUcyrrZm6xIa/5zmfQ81PmgFstC0cpwnMj/0eB6lz3cL9fTpCC0OqRn1EqUiz//okSqCCc
Idkd9Goy7k4luTLBVIGjw2LJi8DttboI5hDVwZa9b5O61ljOLnO4bok5qmKN3cbETwKGI2Sh4/fV
Sz2U7oj0QOERoBHDcCwyBy/Txpb6xaim5VnanZInNERM6VWTxSXtsHnEtlfRrLr5eCoQb3xraQsT
fV0bc/oOL78u9f8oeuy+/VF/GPsfP8bbL+3/uv7Rb01LWpTMxv/9+z8O//efyRy/5rD+9g9sAv4P
e2fSHLeSZem/UlZ7qDEPi9oAiAiSwXmQSG1gJEVinhyAY/j1/YFSdpIhtdivd2VWmWn28kmiIgLw
gF+/95zvMDm6Gl7EfP3SDQU/+lONuf7J/9ff/JXsejs3JLs+10PVr39bnNbV+4Qwmqvv1tP6939I
hN2RsfmCwODl7R29ZdyvP/B/AmGZk5uw1pEHIFchWuxfmWKKZn2h+jPBf8NEZsWvdfSvQFhN/8Jz
iPmtipzHBJTFEaaD65j81386X6it+VX+42kWv2P8k1Cxt1Ls3ysRU8j6NxFhgMYAvqV9uPbpOEGq
wNWjiFE8ToWs4kD0Lb152AiIVDmTm5eWRiM2jGq6SbR+CNOGSTJlL2zW5Xycc77/TPPw8Un3801p
+BpB2fI/+xAMXJZVqxJhcraQ2nNTYpB5aNjsvRCccf7dY65wx4zTu7esQdM+0XJ9fBb8emkeAlwM
1UQndPAsoLpUcCRmZ0xBlG1Mu+x0LGmWI8JQL/tZSz7Zl/70ckDdHDRUjE6QuH58EBjlxFi9yM5c
s8gcP0lE+ZwRnf49cus2lE7pfLLtrm//8Ha/f72DPcSgLywGXk9jkrVxc7U5tjH+oLPmX999CS5/
/p3vg+I+7hg/LySfCeGwyj5vvB2X33UBklQ0NV41+JpVf5YpeXmMbVl+0mn500Ihp2WNTl53xcMX
UboMH2OXntUuqupZZtqraBGMz1lXHOvgGZ+IoBtDUdj6J5/u40H716ejnaRavCrf3oPr2OVAVMk3
PqOv5JLWWplrEtEYX7uL5V5X0yD3U0HSY5nbynWU1aTH/X9cXU9bl+iqK9fXdfXu6nqOmHNL5fXz
moOLSMcdwzbxz78L4OF5xpAZA4bNPtj0c8tFT1gnZ6mbWs+DCqdLU5fsasrz5Exnm7j8+2c6UF29
XVQNrTnKCF6OKvTg9UjWyS3sD2cZuIq9mBrlvk719BKCS3Tl6sr0QO5gBwcfqYg6IBzdMkMonEBF
gLX9+1v5w9eEr+P6X5Yw6egHt1dWksdmFJ+hrCbPoCnMMGKQCmSu/kw7+odXQlboYEM3wGvyzPl4
Iweh5FUZOacSAfm9gTzjWHiLvR3bLDv6+2c6aFC9XV46QmiW2Go4s68h4+/XjDFjupRMxaXZ13ec
w7vvDnaWJ3JQYVOMTmx/daKEsK8hKfNHpl9TQ++wdK/+/jb+8M2hx8KnRVVH8MEhUHkixKlqbA1r
50AZbXUOMjKo0WfNkjcbTmcLicVx+XWZi/KYaK3uM9HS7w9AanZadOwrnHUOUaLlkmSONIzTOs7d
Iyx3/RaqHCaqfBYc2cAe/v3T/umir9aFVZHlroz2g3PV4EENQMV6ihSTUVEp8IEHg+PVJhFtznCP
Bm46FYk7fEsVnEVKVBnfaN1+Jlxfb+3BY//DuzhYZTzoI2dodHpBDVt7hFXoFa1UuxuszvLBA0tS
Trxm1xte8smq+8M2YHJWsWi8I7SjHfxx0dlVnqRMnk/Rzywnea9bRwwc9PSTx+EfvkUm2xrHSE5G
xNscbKP9SIxjg3BDiUgYI9FA3/VJqQadVvUnn9zQP70ULhgD0bOuYsc/PEjGi1QsqZ161UJDgiwR
B7hY7Y5XnRb3hc9eE5/NagffEDBcWIETOrUypVUp1a32Fk9efW6ZrXGO65xsMeyY7mfS9z/dbGan
nAUc1yDI9mDJMYynpWNNp1oDMnQUnYk9xysQAo3YxuJkul4cEb8At2w+W+zrY/HjMkMMboKjp65l
X3xrVr7flZJeoa/HJHFOcxCLKWOi1Bw2trShuVrFGCQAJ9b5fEFS+1RcMdi1jyE3NpuGLXIOP7lV
69o6fDskIXrEQTH04dz8ce0xXhlr8mr2eN+KLTkEw1kMhe0mLRudQ3MSXws8NwTVzDJcNFqoKTK4
r5+8h3XlHbyHtbNi4pSwDbSZBzcjS9rFI1lmrxhpd8Z00DklXwNwQScUGDJOde2lU3pU5Y53YqSV
CEqGsJd2jXvwkzfy+7p9uxJkHnExLNs8+CIyMjekhmUwKrvsBxKZJoyt6Rhxhx0Oci5gy6yJjnEv
2iPUq+mrpwl578K6CbXEWI4T1bb9SuLvcMfZ/OxLtV6Fg6tE4N7bEQmVt3X4pdJwaHEBDRDsaayA
r0uscJhn81gfGJG15WOkLsWG2qoKzUlGm3KI9JACfthzKEla1HFyfvzkev1hLesor3F28LYcDCkf
F09sMovPZ3XfN4bt+ggYi0tmpyJsekqOuIGLOnudCIahe4TXxaDZrUEGyJqYQEFn85OC5A/7CPOs
1X3HU86j7DycaY1dRjCFgbgnj3fCYebsi0mDwTmBs1zqvrk1zbm+BmInQlzY54rBFvP3S/L7zs1b
sKBGWEx4bPr7H6/IQD/a6UadSOTY3M4JSF1XG9QczfXUhXM1DldiiNXdqHUPOcGAn2wkB5OOtXzh
5Xlh16HuXQ+rH18+rcwB/5u2z6oOSpvSpzsJo2jrQB68KoSnfdcmV7x4ZcIDOVfT6HjyCigKrunr
XKOwLL3P5ry/P2gtCghaipZFkwSHwsd3hE5qiohH3ad1vTxCeWa9LjOQM0J+zC4weljWQBir8siO
xGfJxb/vq+uMcn2kcCnozR2sBwWGS2542d6lR3Xdj4wdgRHlT3+/4wfg9fWa8yq4VTH5kEKKKeLj
J7TSvmF6kexpedbns93JY1ECGJFCpnw+x9xCEyNvoYhSePQkqSDLMIKZvtMUFoOxPNQoXhH+uW28
+fs7+8OlZ6tRaaAx9KIdcrAYiqgpbLzue66OTrKuVp7TCMMMPCG0cTGjEn3LJCUdok+e5+tl/fig
YuxE7cpKXNNtDqUEeY/otCqVE9w/bhFONRqKoBllVW0SKLxpWIwR8Au4XdNnJ763I93hS9OZ56Sr
sav/9pF714OINiV74Vj1qdEqqs+YBVptpn3t6lwGva21m3KZrmLZ2nsagNbWUuZuq3CUAGcg8kvR
lmmwKktvHLO9IBJ9uVo0CwNHKyGcy/hZqMPtMGZYjrMo21RNC6dIdAp0tSj7pFawf7uQDuNBssfW
aoGC7aAidQQwvXRwTvR2/X4UAubikkTGjgmxV28MJgOfnDt+/8KsL8g0kqcnJ67DcG2WS6kvpn0y
OV68iQe3xZGOqvTvy/IPn4pvJR59Bhvr6ebgWwkXvlmUzDopFS26lA4h6kCZ4ixgFAzBdFwS5ebv
L/j7rs6Yn8Qdmy/o+lA++IJW+SgoPcRJP7dp6HWT3BSJZhMmV+mffDRMkwe3jP4UJS+9Qu4bH/Bw
RASjfpjgiW70BSr2Fn+YXgddrFbf1MqeKzRo0mp8bAzLN73hyQU+XxGQOEdDVsc2qtwzfdQoeS2l
M47UEcDUUTfrIgkWRvPDZrBnsF9jBwOeZFV7B95sio7Lbq5/IE4uX5RJ7dqbGeD5gvmniZqgY378
dQRWcCqN3nvuWlzSoaMlzaPG2Lj3ex00wMYkC3bcjJFbPItmYHSP0m4YffxW2TmKNozOQ9J33lZn
fp8HYiqtDdpVBX0vtJ/nPtaX01Jrka5VrkH2Slrj+GHX9XTNJ/k8v3QwqOeAkI3hmS+/eG2LZdrn
tSPBEdYQGYGODcUr6QFTT/9+tl9qJ8uuOZ2qr1016VcGIp3Yh9PpjEHMFOYJbDj2QsKklsZ3OE48
QpDRpU+EYvTdJK0XM0BVFBgbRuCMVW7mV+DfkMk5JJ3d0gDQkx3WQeaVWVp1YInRw4+BQLCCU0Gf
wKnHZC4jYIgyLh4MDb9vhvo4QxoY6FmrvAgOP3c9Rg6gAwzhWcEoGeTGqYpe29HIz+xtkYhvOnG2
ktFXP7bbDK5fu2nNCMAS5jNAJih9cejptoBzRbVmvSLZFyd4x+17UeX9GALjQRvUlxU/UneLZwYk
KM14EfAsCV9xjXFfK2CWw4FObxcAGZFLUCDMDVe13sqxqZIR3f/sJX5H4ANTJ4Mogq4rjdLvW6ba
YW0gVA0s4PwXpZAwmEmqTtsQaqh+iV9cSXYik+NJn2Eb8DU4/DHExZRiL2+YCAet2kFIi+wYkgno
XC3aSwDk9WbosEwmSu4+Q/pJzQB5IqsKldckcY9U8itfA6TiE4iuzPcsgebJEOZ8bHRG+UBVhRuL
J0/0NFjJektQSgx+mc758aA7Ai/SME3oQSfjtqy05D7pkA1s8m4yftgw9VI0Kq15LQpDxyHa1+kQ
lss8zVxDdVm7VGvEMLNy62ZEEf7gJgRcbgaMR1nQ2MW4L9yWubhMOS/7opdtfhRL4aUnaeLhpElA
PmU+SPGFZLPeURxfBTv93NjkxiJHLCqdmVCt7VLcbAogkqUkkQsAJ4BBPAiAnhTsJ37H4hn2Zgbb
kAAWh/rc0+u22o31ZBAXIyy0BJEoKZRgrmfIhx1m5wHZagPy4bmPKm4A5mK/inP5ZGfSUX0V+Pd3
Z7GMnhuFeGMLIjo+NUd12eGwruCvger6ykLGPRVXcXHRUAwSDFiXGr/gJuapUUBkCcfKQrKh1dC2
JzET8RFZaupuFsZxoO2nag1XyJc2wMWTyE0KfOvJtGN0rxCM0UTEogOXPral0h/pddM/QH7I+gvC
nMdra9L1AsxlCmjR4EKi2zXc6GvVkOqK9atuTb8f1cYFUp/yoIHF1OahaEGYhMWCG8lPG3TdYZ9K
4oqQo9SGjzDAKTdsld5zM6saMRxL5Dobr3FKBCYz8Zk+Tjqs8xl653PwgDxzUJS6T3Fr4hmaaYg/
ww3XTwgcdm+NzETfqrEiVUAruVLutAgg2AZPioQwk8dosoArdTe2nTroTgUNAr/HN2XQIgMjuYGC
B+HWadYCG43XcJcyjc4DbcTkR6ebbEx/0Kr5fCmV5Q7zKI+dWOolsrcaUa43jMqrg/R1DkZzlc/b
1qRcZchfyZ6fKbGDbDUN+LmOQHUgtwzVaVPXV8i8Reo7kzd+UzU5Pli60M+4Upbu27Bk7rgB8jqO
HPUGpxMeELes5AyvucKYjejJhHJsI6/3I2PqPOwTGjJXPU6dG48jreMvCNBstNmZfmob1vLgDZRe
zP6LiBwD6TFnZ+KOl8cVDbb9Oh1bpt/SXcpwNtlTghFW3g/LHUlDwp2FmZZP2BxZypLc6KbRfOvS
RX9CxT89T045EPIBAvHO4fx6aWbC+6rY5ngOrcllyF1Wir1ZWTeDn5nxsqbvwvcNVQ2X3LZPR/VK
TSD7+CRIcmc8zDR2IBqTcxhBtdriU5Arl7Wr92x9CFDxMRjZN92U2gtt2OgSSSo1iK1O9nUdWVge
2mVxmKlRY58WGXcuJGYpdXaU9Y2LSHxhl8RCF8Xhoqrt6wjubTjiqYtAYtTxJGwaF/hsSDAM6RWS
RUnq4SDy+qRj/HwPFhISClBUpzhW6QTdt5mXo68hIbA/nrH5iD2KY+V2VnDaKe1gJLtiLOOeebWX
4derquIu15DN+Ekb2RcqFIkiGMomLv1sUnuNzDAHuioSgoxFP8zaKUULzfpMmRoRkCnCU9uyEmEh
x4oImyE9pX6ZGNdgYq/ZcYN5MYkMcAQOseNmyqsTeGGnGG2c/CIl/mJ8sWw5HGnsNQOINLUaTqbe
0CFqp5gLAxOc9IUwQUL7oDd4pBuIrL+b5E20IcXQUgdthf0DGJktH3Jhpxipu4oQMcOoqmCSmnJd
FWUb+zMBOT/W4CCcQskEYhOYv+P6ApdhFFSQwa45ci9w83ujUAK0beUzmqYJ3K0jZHc2ztZsHMeF
Zx9VbdGtuRDUpTzQCus5IWLsvF/s5nnESgiSqRryKxOe4RNoL5ImcPljauiURpD+MRDRABsNCUFA
d7jlgeNlN4bdT+clT3kmWdTrbApDDwpWRHGn+EtbqCcqpxGSAWCNKd/K2pryHbxCb4Cd2ODvrDAa
4Yy3IsU803j+UBMiDe4uTVPDvWkoRZ3HvuoBvg1XKJUk+7MqjE2Oflf39XrN2pnQkGt4leiZbxIP
XaBdg4D1ZZs2dNIYRW0K2xL3XatlmD0cAASo8GzAO6qwf9jIcypYSZQ9dHBS/Yc5OOOVxYjQxSuF
PQ8HmrDBGToaT0Ac9I1PlhfSezj7iMsilzratwC/0d5ZZvxE0ok1CiLXsO4TBYPFTNrmzbLE881M
y/XWQL1vHSuYw9lFWfCgE1R0hBu3n0jbjBPZ7Hs1E2noGPT5QZzNL0idyHvqpQF2oUumW8+NgczT
y+T5t+iRI31HbaKLRE21ceuVQx9dt5bAzZJbVr9WWFbUBqOxdCkqO7eRQeVk0LbWwvpMoVYAVZ5V
695TC3nljHPyvVTaPuy9xTxDz9xtGg2r+I5anmfKOHaYVbE+62sOoiRRuMWTEeT8yne9rgXRN5Pq
ThucBNaZBdbjdrHA1EHTM7vmqB3n8qqwIM3zkEkr1O+NuWxIM6AFEOn4GnyzNqOXKFHL6wY06qYx
8cL6gJNgyqnjwj5p8PgcA0j0pR2g8cW+nylO422XsleSrVmMmrbR1TwnTaoYvFetaxvsHlFH5ElZ
S24fSr1eO/OAEcTbxjNjO6jc3sSzNiyE1MxLZN1UhSzumoSf2uZs+SDala5/kAmWT5jtTlvuXfQ4
SyB6TDUBvVHrRzbX2WOfTsRa2g73JEQL3j1R6HoqIbVjXG3JC6flA2CPe4JDhSpqiLKl3bgedh5Q
tEZHKBCDKd+JJbtJq9TLqyXpSW/QI8ffmjWTgtHx8n0iQOSr2VfGCSDYRASNPs7XHmEtEqVlN+xs
bEYocxqyTraQq8n6pHcaHRmyu5V15u0MRWCUS3NKrp0hdMKxKcCMs4lLdDUgF8uOmtRyT9l1QS9w
WuuoP6xakbpxlMlySjAjy/q6WYS8rcxYtQnHVZcudMe8fyrNWj7MxDFflyytIqw85J2+MuHyD0ms
6m044GwteEk0NQ+WrGj3jGEikOT0nNexUyM0nt7m9EMUPYsiMbvpjDyDZtk0XScfDDqLip9psf5j
mlGYBSNZLNumBeQWeEYf3UBirYsg7mZQF7NSvDogI8bQcxbzvtYtmWyUVMv0INZqlOVpNk1jCIZg
Go+EA7eP41ULkKJuBaA9Ots5wdcF+MYj05t6RLLNJMxAATGGLTFR51OAWAPrSkZWvo3QJONVKCLM
3W0Wv9DScmTADmz3YdEr070tssHcOaMavSJQ048tY47ofPFUelgnE+cJ4ZjpMXdh3PCUr+JNouvT
VxxvELqKrrxwySEiZmLszR0624TjHXyZLkiK9YCjAxO+NrpUo+9Kl2nrtLiNQuS09tmSq54bUBeS
4yfb2QwSiAqkwXUqkQlNrduhlyDxwP8R89dh0xkCd6yywQcbolwOUBZ6v40564AetcdXAmKVYStm
DcQGEpERv3DlOQ8Vv3I2j213TSSzdllEXDCMUTkhUK0deffdwANk23Q9yGQ51SXxBXZSKuDQB+Ue
CdPcso0zAt+OCO9fc6dSblv4alzRwUkLSinP42+yinQtUDVk2Z4VZ0S74WkHM5hRx23KERvDFu96
dWIJZrZbgYbZ5WufAmEuqVjXetCkBCeLyZJnogFIsLFBjXhBPyTedxOtdLehI9PgsfaU+iIWsQcm
kNDN0QcH2pwvPP/JDifsbAkI/pwfemG0RlD0BKhtSfZ0b0VPiA3xenp899bG+UeyuLP0WdREHfQf
NXBvurZ/C+T++4nnaM3+r/fivA/iuaPHtE8/auf48//Szmlf0F9gyEZCRNuf3tb40vX/9Z+KY34B
ueUYNENtuAy6xqjil3JOV7/Qql5FvqqxTgxWkckv5ZzmflGZwCEzRXMH2se0/oly7mAaAjANuqvD
oNNFGcM/DuZDi4vhYnQTZ1NBpx3p9ZB2nuaud1yzh0XIcT3ij6Eb9L49qvNOumylnww4D5p/v97C
mwSIkZnO5/kg6KBbAwuyFc4G9Wq+5SxpBGZSsUPm0Sc6q4Pm6dsr4WwyVvUx/2IdfFirFUpUqqNN
DKzWhqQ5WlBui/KTz/P7JeWiMl+COI4sHIzNx88DOUQleNMkqU/m6gXSbJDMLXAhkLRqr0KoJ+3y
qG0r5dyeBusbDxo93b5bfZc/2+nvVWsH/f31s8Ho1L1Ve2igE1/f4vsJNlEctOeIJ59FS21kd/ZZ
MUeEh/CM3k22VeFajZRPRlv627jiXW+fl8U0p6NJQSPC/Ty07Hls4VTTwtqoK33Br5MUaLdiFkYf
APRtvI03aQImpNDGJUjYax0f2TXZhSQ08CTrFfOuWVQ6ATIvLAARdmGB2bDbxzzt8V8UxEATQyU8
Y99qC8fpJltyYB9Y4zCdGMsElpkAPhsCRAUhlneKe0/QNrlV3bqcdgAZdMcXlA/mjyzpSLlzG4zH
CGbG6C4xON1xs7JrclDMJzdnY93SrvD6ozLjRBHYrUfc3eyl35f1zHrVUzuUd2Y+EZviATrJjlwi
Nh+IwoxMYi28ZLgDRVLszDpb5JYAag1Yrw0wx1f7Un5zxiStNrR4veYcDLp+E9tO1XHwdrI7yBOD
tsOmBacUNyxNpFqY9rKp9Gh4tNtMezZWm7BK2p+xhwQ7TX40eXhEFlPtoeiAJmk420nnjLhheOOI
HAA5OlkSMWnNetC8YDE4KJUsCmOLy77h0NsQnxfKfhpKhO7QGP2S8T30pbqJjyuxuO3GLksjC9BK
ltvUdYQWcmBdiAeIBuvcTdLpNm7ika2PvIv1xLMQCTOWKaAQLXWfS1i3eWC6FrlpOiUA5hktw9sJ
gJPUGZp/8A2wge3GonlRLE+7WXI9S9mGsxHMSleWr60HJM+npzilYJFyeVkJ+VTDTG19TldQMoVr
kSpmulP7HPVRGSxKpx0JZSRqmBDJ9KroneTU62zvHpx38sLxuOx8Q1khvo67GPeFIdtd0xX9jh60
i1V9duQ+UzzzoW0UlCcQ8HHSdLp5gtkKn5YzGfrZBMoC+vSieVeScY0I7XSiI0dmpr5F1sgcoNYd
KPmMNmyCOlR4UNKlWzJpycABnIAcLYR1mdIS1ZXk65qOfEVDviDryWy84SgmPYFx19rEdTN3yr5C
HU6Jeqf3k9snA8V1CyypNauTCdDTAidrIsKq0UvvOnXIWAkIKSszxgCcNrBKKTLQZ9dqQwxcpCOA
HCLHsktquz7CmBU/mSAzTDLji6zxdZpwdtBjhPeZZmXP9EZIwTX6RS03jSX7OoBIqxgXmTH2UTBX
CNMJxuzqc9JL+ilIy2i5noe5fnBB9j/HtHktyDxKdMU5xL1Yu7S2r5FLctdyLCbxkJH7i1O71SWx
fGDz46LLruaUVvomi4BQU9oRGIKXQrG+mopafhf6VL16Va+4vtcW8jvGruhphdXA3KBBpvnWWNkt
NSP28aPG5Ix5IQsxE3PmqWSvq048rME29US/AYuhG6gqXAxf1DnfEwzh3qUtraQPdVlp36IyIsxU
q4gmpsdl1SXnu0o/VyEtMDdxe20I82Hu+f/MNDlh6gM3xtBwuW5TlUy2EMm5wymNcKcHxEWAHSX8
tUcrridcmgkpXVClB1BRnqEAo6kluAK+rK7Qw5TQloSmONUrSSqdp/iCBM74wmi6jAE9KX+EHbvN
WO6wtzScfUaVoFNiKhQvKNJ0pMiMZR35s9YmHfMklDv+HAmTNG3pTo8T6k0gCZyc1Y06Qd8Kegfi
uE/hEMebFqwRfQ05qsmJGaU50auMVsnKzd3q0Y3N8nJh9a4xIIluwBqvlwsbc64GjVxGz97QZBgK
Yzk8FLGi3raKVUR8I1y64dBMSI0Rqj5mdEwaLQ51UxUuTKXZcEJPiNwLx66ybss6W6PviMgh1td2
ZX0yDj0rc6IjdTfQCmYwrALkCSK7y7VPdrWDWSjeYtzXnG3wPyCPeCvf3m+lSz0u5AJm1iYtauVy
1MslHEdijqRRmGdJ1r/8fef+48vhjKB1aJpUjKsQ693OjaGcQKoKDDbNROuq6K5qLbIIzy6aa9Ph
1vz91Q78ZBafjjGoY/HZNJSVFIAfX44sy0XwCDE3kjPOVQIvg4RLa3CmQEXAS3RiBmMtGBPilUE1
zGp1hwmKcECIsH226b2WdIHWtJs57GkMnKlDhRKzjo04CngkVy8MrLR5R5+utsOxIecm4OHDoYuS
NM9vZyyQ7SfynkOJER8JDRcKG3R7VMjWob5Hs90h7ZXY3RS06jk9dghxnlZAI3vSkoNipGya9OOW
8IGOfp3aEXG16IoFEGaiEfx2gf/nRPSffBnerbXf7ETkbv/H7eOYFu9PRW8/8/NUZJi4hjyOHCsd
GzXW6mT8eSwyjC+YwdkqqdMpXqlg/30q0r9g86HmwuFmuqiG0NP8OhXp2hf+Hn4TlY8J2Rar0b9O
a7/qZVxYP61Vf6ifDzT8iBGoYjiJYFAy+HJoh0hIypQcQ+9swIeVnfYU8WfGzmf5iNcIbhudiAzl
mBMHWpb3FFtWbE7Q/xZJvqBHKKfMCcUthWVd//P19N/t7Az8/G8r5aYuHyHNvF8nbz/xc51Y2heT
k5S1el05XbAm/rVOTPULhhlujcM9R+P1bp1oGr+FtANLGkIZntscKX+tE4XD+Cr/AJJhs2Awvfyj
hfLxROkYKCshysOW4iTurqinj8/PqNQHT1Fc3W9Tqd+5uU7zddGbh3cX5A/L8eOm8OtVjFWr7UFH
MA8tszqBmRGUJ1pDRQbqxO1iAvZ6LZRq3GwQIzs3f3899lXe979PcgjliNGFx051wleBCR9X/f02
FOX9ggqEImUt/NQ+jCDZTgywq7fs2HKGVkFHvx3i1h/Lhq6o21FvnAC3iGh7mQSbt4SOlnZ/RdRO
6UKb5KCzNakua3eXuwkH9KAn32wRgWSyRVWaptnYW9Q6XtynRPAknFDDyZkpU0lgKQQHi5E0Gyl2
Pd1Rs+ChPXDECYQxOA6T1cZKnXEvZD6PzzhepYzQLhje2AclY3dMTFI1AA+FhVfPYCZH1ytt40EQ
QJ+OsPpUM3aCSVUV5rhWxyCq9WGTcMgJdC8lxPZoqgrcgmgLKiO6t2aM7V+dViO8I5g6zLhHvUj5
c7TbaVnuVLNd7T09REuyLNB1MO1hFlnBSQwtR5kgUqpRRkQyoWNOPi2+BSuQpHR1dPLjYrHxZ6vC
sCt9k0yFM1IgpqU1WRSuqacHrkLUHQOORAwmSV+gB8hAcAtFXLkipUwrB6nAp6PqpYNTprUo9yX1
7TezLFr7OGaCmW6QDGl1E5YcDePvyJ/K7piO00xEuYPCrH6ds17camVf6RDRbE4n7cSUPZxbg7qa
fD8OZXZmxcptUQ7xvKoVcFVS0KfZjxpOoghsVXHUHddc0XwUvmCfEDt5yfPIg9V4qYAxotRgmWkQ
jikyyn3fGpoSLkghDZPJlSndpxwyS05499wzNdHLGRlSXtXtqAQ2VbsHMGp0LA70eRTt6cdLBjKL
otQnnKQRCjK1kk2lrX1hpTg1pmoYbghBVOmFNEPVXs8Z/WF0NEWunpOdtx6lES3nQWelysSRK9c5
Zi0LhL9NSdKsDZhDHyXTvxK1Rb1NOy+y92CDW/tiipNm0IKurJp6D0GObFAwz/DCjrU5pyESyIIZ
Pom8g90Quxmnshw4tOoNPMmiLZx6G4upY2wvjbXsF/A11GsoCXYe9AKcJuJxbtslI1vdOxdxT4NX
qd2cVIIUXvs5rT1DuzUFoMMcgmylHCvRUh7NVH++ZYNvBWOUx7T4zHTV9Y5RUZ2nZIelZxLMss1F
n63muGW0H7dnyKIBhgSFUKH5Bc6YqgTYEHU7H4MrM+yTDAbZfM7cOSEhwmlsMiy6QQ6Nb8XLwjhl
aQl4RlwjutQ5arTGFg+Uid2IoFONEHwBzajkjUBnWyTkrrY1XfxkKPLvNeTVfs/Wmbt3WYzbjKfP
onGSDwdDbVEMgDTTgYVhsyrb5XqUk9Wh8OkG8LPyxixNRTQ3WKGM1DvnmVUzeRZwLgsSuhQPM+O+
bZxZuE9L3/YWNAg9icTt0NSmMt+09WSSY5QaSH7tWjQ2zXSmpNmmhYCaNGHtrY00J7MzQPFk2hF6
NBKhjXNGa0akWjWPUu+CpiDbgA/pIl9Hp6UHCLCDuDL50CGaeLuATBU7h/mCeuE5mZKdLMqa6oy6
ySXxBZWCcjQBz2jJQFfSmaujDlhbeXBodwrtGQt1dOpAbXAhqGJDasS+itWa+bzJ7fAdhTkNmVMm
J/xwjhaGjQHyu8ozjzg7xZKAMdFNUDkgBJsiewDoOAtvL0lsi4srr3IhZZzFEgQKePOR0ebwyXHj
427JrgJJTF9xOsidqcPfeALvDjfI0gaUx2riG4MViw1SKVJeCntJv/19//rj6yDwJ3lbpdP7W0cZ
NXhfmBpDsrxBnNAQcHOT1cL75KjxcVv+tUliATAoTXBsHdIk6CMyPot4GYWTtn28lNO+VdvjTlgC
Irwp9e3fP9a66X7YlF1qX+wlNu1ljMLe4aZcExu42DqXb4G2t6QV4NPFquuwYvAfxmWMIsqc1cc8
asZP7tzHHv1651ZbGk8Rw6Bo4nz1sR6o1VnaUc4a662o2JAmVGx70qW3qirGn0em/2vt/fvN40PS
N2de4rJB68bHl2KztkoJBAv1gDdR5+DSgH0Yf/KBfr+W6wfR1+EHhSC0sY+vgi2n6Ij6SMCwLqsq
cGr4MFFp3ZtMrQOXWAHox1lyxDG//Hkb/+dM+J8c5N6t6N/OhN8Ye/2H/1jlH2r99Wd+nQmtL6C/
HPzoDGhoTKx5Fb/OhOYXFoNquTpGt4+TMkP/grV7HTasKS5IVjhI/qr1De0LcB6OADBRNMdiKvFP
zoQcQD98/9bjJeIrTiF8AzFncuj4uGbsfO2upUgYqBJOZGR+7Q17uIS8aIZDk8dHdks3XI4Mj5nv
L3t3mS519If09VRqSyKdsBoRBU+ZZ58OJHPsVMUF1Z4by2Vtm9MRtumWBQnCdWeZJN/26ryX6qBu
Uwpp5usEKXcAeTY6MqEQ+DMi3ioqAs9G4Uqkz16Q6BAaOoDYrYGH8RzEz1dl8FwGUaRd9tLOXqMZ
dprea9U3kqm0y3owlCud7MHLgX3+xLHH8pTGLkq4GrCqQZixSL6B3Sc707FsP1dk6aMHhk6FbJxN
hkbKdVUu25njyFbaYxOkhri3S/4YqorZd/rkQssy5IKExK+hpEW5I2342EyO88dI088sZbokmf4x
stvv1dI+0ZA6YXi2QTa/H6PmtHambTo2l9i6L7W4ukRc2PuWsRyNkXaLuiJERb2zo83oXFZudpNQ
AVQUsAjvnHM9LjcxCs0WrF0n4n1eTJeje58RyW6k1AaCuoYi0u6mU/kmqqWGsWvle9sjXez08qrv
4psVAun/b/bOY7luZcu2/1LtQgVMwnWBbblpJBqRVAdBOZiET/ivfwO6VfeJm3ri02lXRMVtlQ6I
jUQi11pzjuna2eduam7trnh0vOUyIUx0HqJnkOKPI4yGiDnTXKkHHLt4MtydVZcfZ0LtXCeiCor5
4rrVsyq2CEFYGxptaAx2nAmABOnPFijR5vs0L5uqyS5J3Lk1IdyRURmf3MoniBwtjhebJ2pZ/pLU
u0oMZiH4UThABg4R6gjfDo3ybsyGK3pQydw5O4DrJ0odWtEgN11240NP94wbUiq2IJpfCll+K0kY
07qPmpndZGRFklQiR4no5GCbH2jjgaHfLcszpgcvmT6RUoIE0Wo3w6zdFbr5gibjIK0bQdwwU6d2
7/sEXWs6Ohq3e9JyjVysZafi6sGO7itrL0R+CxsMWcK0781sr2lhlqQfUi0+Ml8hMjnb+qN5bXX2
dTd412bp7Zrq06Ieo5Ik3LZl5hZt6sI+iFpuq9i5moflwi3E57SNPySR3E96fjNrhok4iyutEaNN
p6Dy5UdNflaDcRHVw8GuZejqSBTJpQaqTQve2zemeUVeT3ztTcZFUSefbfOFFXRaWgLBB/1ZEk3t
3RoJz4lokAikdjGMP0Bcf9TleEdQ1Ibx+R6ZD8Jr6+iWT3D8iPVz7JPwtK1Hcok1+heZW6MztjeK
/LvJvVLk1RBIv2uNW78fHo3M3YnxyrOuevtEE4DDpTvv/Xm67BN5ap1PHkdFPc6Bc6D9mBnlldbe
TLst4daf/RwUs10yVcnHO3d99RLPvwcA3vS3ovlezGJjoSYsjE1pZ7upG1COUrV7R6dtdp6uLi1G
DxQJVwgVp0Ae2qoMR9Rea25uw2wCAfW2y5lrWMWNrbVPuWsfZjN6oMbaqrq+hIlCHK3G+Ku2T5rz
cUCa7kJDr3wgTSMMpmVfFu12LoeDQqhnJ59nYX9QneLIokjFnfRPUTNcW77+iIDi65pwESIk2y4l
WZ9DB/HyynaoFd0y3neqHin1DyK+SORODNonxXCqN6HZI7RZ9ab+A0lbHyykUTB/EdQzpAlbxL2B
Y+S7yfgyezMD8GUT+y7H8X3D8qUi3LoQbk09hhrURj+YIYc+hMWwq+TJz7A0kEREiGJ0qsvyW61b
6KiHqAi93j4AkLxome86yXjnENUCBh+XCSr3FLpg7j96Za3Y8OvPyEPXU2FWX7Vd3oTK1U+0vG4Y
tFw2M9NqMWrZadYG76aPeFtdFykxab7fkn64ieBfOrCC6LL0Gdbn5KPtMEujXGVxuIeCf4pSafUK
GeazLJe7zs5f+mq4xvuTnJqk1bZdV+oHUmKGS7yQNrNWUVwLPji3dqHMD+NsGdem/oRdzlZRvuEY
vxkzRnDpQxITYFyrmCT1rjH25HjslH81+ukLKeI+HgeACKYBmjdWh8glzaBQNZrJ6kErlq3Ma9L0
qOrKPU4T+yYr5bGbJE2GdZKv2sjemNF48nPdPwDY39E2qrZNnD6y5+dhMd+ZESNKh6BfvTqZmffU
JMMD6ktCSFr3oU0bopJ4WBJ7x6Zv+sui/ECjJKddEomQkgwpbjFdDGb1bRyGr0tv3SftcCozfOkA
Mg9eqd8IMmkDjKNPNfEpL/iX1okpbqKUt2O6wBvEax6omLCHKjdRLRBsQg9poLlT8oKMffvY9vA/
daJcgtFwtrqePerO1B01Sq6jZ0xX2fLimsnTOPP/RcRBmxGuS2A3JPQNo/dvujS3BbVZqi17v2zG
jYyteTeTPc9wNL8u65nzBlUMYohwGJYnvbd+aHPTBoycmeZlkskx85aASI4ez4y4JFrxUubRvQEv
XY7RR79OrofSfxrF+DL65gfb5gslum/JdGzM27ga9U3ia5cdH6X7kUHyPqMNtrHsQb8YE2arJkhr
XC/kdya1U1xqGR2dTPbVRptGi+07v7NojQXW2KT0OdQ1PqRmL5QN9339xXLmADTR8mhX5Qak6MTj
nZ67T8h5rc0g8uiyyBJr7bZBAE/kVYrFkY05rp8oNfjAi2b4jk/aRULBamBY6Wzy2sbe5KfdBQeM
byUNDU5RyyUssiikmpSILwsw5SgeLxN6KNcF0oJ9KowOWHiPbo5yO5gZcMd9ezCLljmrwa/suRyS
FlxfjjeFwheQ/51yn1u4MfT+qZ6em1RcxriiwsKPPlhoG0Ir1i84XgCj77x7rSOLOgf2yjZi6ag1
VRdUUwdXQ+jXsfziV74TqCSGPmbP8Aeau2bGc4csG/W91D7KMoq3Vl3c68j4Z4OAFxoU4dAMCVEx
5V0zJZcL8Fk2ti5nWt7WMDt771Ti/FrCTrPc69pDidp5U/7Ba9fds5EO+eudL3aVMZcfCyJHpG9d
1Lr90Ytn7zgm9VOnafHOSg9Kz7TbhbSwB4Yr8zr9rYGdMhDvN7GIAQ/nPPGxAeWHg0rtUeM+lrXr
bmHi/vjPguR4QwMCw/nPvdMGvBF6MQWe1tmIhPsjA2+WNU3bqZ6vcL58SYkXMgfzW8/5UtQRipBy
/7O0+N8q6z8oZf5UZV2n8ff29Tzl57/4V41lCJB8YE18OE0w2YCL/0+NtbL6aMkwGKGlAWBpZez9
D8fPovxa2TdM3tArUoX9u8YS/0Xs4tqLYDIBmJ7S/a9qrLOBNNQsMKqgwByuh0mFWvB1jeXmyiQX
IwrygczeaT/reHUDiy3IPy65PnvXtRsTBTQNKfSuvnM7Kp4ub9WRtB8mD3TuSoQBODbv3b5MFWXS
GI83frUqgzQ7BSfNW9/o3kVNEYRDh7GSmVf8C0nIlqFqOgJNoWvpTmJjzA6AXjhE1zrm1StBlJce
YvjER0GfnVCxoqOICioH4mHI3B65PN3uquSoZCCuUPhCuoBQNetK2In2edFISwiafiRalD14vhLK
jz/LjPTikOjNGdODQ2xTUBUiwtlL4i2hK168Hnc0BOiBkCMnrSxCFkUEQebTjec7gyQ5c0c+/Smv
JIlqToU7S0/rKtR4/eeDKEX+5LvSvKYlVRlb2ovxTbt0/kuCJvSpijvvWx2ZHJjUbPeYJ1sFhnXu
e8N5ikwu+Rgb9Evxco1TcTWbuV9cjOjzhqCsMHZseuAS3lEgp6/uLFhC3Wapl9HcSnfB8Oriily2
+gCYN8jYrT5VlbKMO7tK+uXKztr+Ela0t9a6pP6WiKv65YI6t1E3SqH5OZpZ73WcbUzJudgiIadS
4/RUIorqd43vJQxlh6mMPlVJNojd6GtJcSDFtsWHhk7O2jZYPr+0M9hRjD6e+zVxSkqyaG5jFUZW
l1znmAuwBWWTS/IVaRmc2lz7q4qwiWwyEK5q7zB1MkMUiuYCAsIuOPx5cXvKbJuod8NZEzZI5yC0
3ihsTpwEbwxuQGuO0LDJ4O/a28rBU9s2vTrAbta+JYOGVnsiMOpkRCq5hQGifkCwe+jSGFV3onDm
h3nn4X3OMy+9A/9TpvxCstnlxBXBg1/aViO70rQezWqSRiCFXlBsz4ybezFkZjBkPcL5NCG1CpmR
g2IoMkdlBuCrpifQ75YeTtggv5qdhj7PszoMgotjLx8bbEj8bWss286EB1WCMR8WGXI6b78n6Du/
RqTU3jCeN76kUPTyne9JlK1FTzcvUBOvDqn2rjvs68lwOfTjJCV9qCkeI1LvUM/NPubZfiqXF7II
6xsMQ8TFNk3LDEwOldcx94psP/DISFowN6VZdWEiYCf2WDdJjEL9b42BHgGc5ZC3GMsTgV3R12I0
AHjURWWWJ3ieMQ4aTHbqzm+audlasTb+GDpTfmj4SlI6tFL/1jRwm3dx6mCqUsSEPTHNQtTpdP5T
5bp5GQy14abHCvFqdUzGvLhp8kpnqJSbqMM6ZJp16Hde/N1UM1Fydtt4oCxy8u1x9HvUl7ZVjXEY
TVP+MCZxQvPdTJb+Iavy+JnoXZ4MIrtUBFqLxwvtGNqBTdPG9rM7gkbnLNlET4mF3joQBmMZ38uK
Bx31DWZuN5shy41WcjMUqkVE5zi9vG0n0UYbS9ccuYm8JQYQnzTjnqmy3W3B75JGhpmgncnrqkS8
aerMU1DTEJsGLjgUXN5RwaOUiPHIOPV7q940/hoYVMLlWUh+ipM+iCuIB6HyU43zH0YayuF8SK8U
mjVCXQ3HlwHZNXW0QVgOZ3l2teFZ02l/FKIhaQ3pVI1fpTHjcUMry1qCHEg5Q7A+7pCjucq5yVU5
flFe156g+y95EPt22QX4hAH5KbBdt5E/L8aW1hPTTVgUjrGtp2WoNoNMSsBGvG5lYFlLN4aR6DFK
zo6Hesl16zq5wbWVHFvZywVbmhvfpk0xdMEEqX9Xmg1bciP4+HhzrhUBwzBVXKEnLqtTV+RZQScp
4/Qm+AT1AaD7rNh5UdH5W2gR5WeGAau8lhDOMuwa3yXBjSlcYGMh4cTa8bljPU/pc5rqaR+2qtQ9
uANGek/2N/XpElnVBXoCQxHG5dlZGHMuIhEMQbROmygnAWluTM69nVZ0Ma9ojlw3j8k+CarMLD4R
rROVG7cD9hY0/M8c6pNefyJ119dCTr0swCHViVbMIbg9J10i47ATg+R4N7ndxSIjmjeoLYiDQn7J
9Fs3smcmUg6JJ2JU9jh+ihw6PwQxJa3xbYR5cI3BnsM2YUXu0VbIEPdRasof2WTm1zYq8wdTS5fn
vDfbr4nGThjOVeV8M1SvoT+sdP3ThNVrDnBGVz/w9ST7aXGrU24sy+fUMPsrPzLIv0wifJ5BjQ6x
2jRkFskwbSrjlgLJeCTPETlmgS4VdQD/+ilqCOcJsFUst5KC6ofUiLpE7JBS5qeiQ12cgcpIBte/
YaDMiI1aZz2+tyadV51sjSHoksE4IoFjzfQjgUbBwkuT4hkFchiU6eDck4SGMUy2q60xR1nc7EQW
1/1GTO1I6UIY/FWSN8lXBXoL5lZTWyK083z2PsbWYmDtSR3LulZdV8chQrVxlgHuxsI3+MQzgnyR
vk6VhFoNUemJCWYxfVgW5v8ocp2x9y5j3xjkpcP4DtMwO2dU3kN+70BYeShvCUh0p+jQkyBCtIdP
VoRxxEcMXqqdG+xjrmixPOjkXZYb6oP6Ckavl1NGJA79xQVxuevF4/gNlETcXFZ5lGsbtl4YMLBg
+3QzjzKy1n+JuTCfE+tLnBNiQMUzFypiKxJRt2n6NKJynzo9Oqp+7pNHh2mk2CpNldk9iPqy2uQR
QckHAt5pMAQO27sRkujJD+N35sxjX9QQfcZGoawtaNR1htlXnktLyM8H4eF/yzEQYJ+iTv3eSDp+
K27D1AGrZtq4bAaENN0Y2F4hPNKeu2j+0dFikNc0oZx211mF116lpD22V5EuM/+Y+JIm57bgaIHh
DjCunu+SEdbKKZaZhZBwiav40qRijb9Urdb6m6TDRsqjs4suxCzDH2omfTQepqgXFjPfKbbEt36C
vnoBA2IGsgLKE0cmp2ltD/6r0+lKzgNtgZm1e8gbrXF2jb5IMBLZUlmhtUAY+AQSwwRBgaMjD1jI
9vTgDbBlUGHYY9oQ1dk07jOJfMbTFGmTuS/Iifmh92Cy9yXG7ZldQpJaXUS0JvDgsZg3HfoDiuFm
cLtDmbdyPvKbM1qf9SFVISbAprvJ2HjyU5KZ/XeNU/SVN0XuZ7ecdXdnkHKR7oyW+O695Q3+THoJ
YuhwcWExhJUNbGSDKz/1+NGGai1LNYvwMkOvw8qx4/hS48ZwxGmIQwNEU+4UtLXbfGFPSPudPSiP
pb7GhNPAHemIde6quja83Kq2YjVk7ns+8kSBRmYDl5HxDw1xXXKA99OS4zfsC2vr9CaN2KpMZITR
1Z1QZMxDl+85GYgWl97E+xb5hA8HNd/NB7hb9F15VZv7CrNAsutnt7NREIw4Ygs4j862dumX1e2c
/CiJ1UEiMThMYPlEzqeujgqU5pyouw2cRIH5pVXE6arGQbjUojXyLgyy39j4XT151IzahVALnFwP
6apDDyntnkYOJBM9+WD1bdwfS7tKJ063c1+d1syULJgTxjchPu6sPPhjVbuhXKPYAjIoZHkFYIWO
dgUaxTxJRE44TC0UXNuhd8GcYT8ftY2m8xQCN8GUuRXgLJJQ8h/L8RU3Ce1O0ZIAn9Uo+cN4VLNL
DzDBjaMrf/xKUnDOIRqrwPe4TnN/20RlQ9ZiXouZZnusUVvMKq2XzeIYqlqwPLkDaAMrJvNcBtXQ
9VPDuNqtjWFH1eHb+YYMC9OOgnKytGg7z1ZnhkWjBv8BMHsZQbayUv02aefI/mi3wsqJoUI8xTCt
5ewv7qsJJToHhLYuCGX83/ZBN//E+q85R/9vK+PVy7eX+EV9fWl/ndIa6z/6b0WmjmuRRCwEDyhx
QaLTJ/jXlFag3PU4+rvIspi6oiv/dwdBWyWZNlZG2gRC1x3ku/9uIWim/V8OJxLaEa4HvAgw09/0
EM71A9gpfZwU/IUeqn1sw687CJw9e89IEvB+ST4diWjjPBB377H91z7Er1oM/vvcDNJUeGX+es9n
VxH4BiY4D+FgN6dEbx4G5ji9PW1B/iDgEmp+R7BwfltcCtGqT+Iaw24bLcbrC05WgRM7xtrS+Y5+
k5C0uffBVbwjaXlzldW9xz3BfuPpMhJ8fZVMxsWILq7FQ5ZAw9TZ4PkAiw+/rKjf6FnPxRcM5VF3
I60myMa19Z+MzF90QGD0vdzAxxySJSZCqlkIWvFOivQy9dT9lGVf+ylv37m1c7UOnRyfkBLuTyAJ
ssR6679cdF7iuBs5gITCaeKN0Tvdzq3Jurc1c76sdLfe/PkmVzXAqxViWqhLuBKcCbLX1pfh1+u5
86xj3Wq6kJrzyYVTvOFyVShi2b1zpbcPjQ6yjU4dRLW1OolfX4luRmVm2dTxEUmmC5R5iADrPv8H
V/kpmUF/BKzvHGs/yDFzUq/viC9OGnkB1iLSWIyNmt650JtXa5Uc8w7TajRMkkHOVnomkKMRUN6F
+coS4Awu98QZMTCNUmsHk8z8wdG5OPz100LfivUDJCCb0ZsAOlC0+JjACnSmKLeOKEkFFkLblU39
nmzs/HGRlsMLRlQKshUPovq5wIkYvH5cXc7ZGGf7qvIsODNR8XfLncXHDsVa19kBdYzdZ28ylZIe
UwZJOKa1PMgYxqaZXxbE/P1l2AgmDdqZvNBMaMBgMiE42wttzsr1NDGw0/v5ZCW+zfPy3Yu8Nqtj
I5P8nUd19iL/vBw9C4d1yGuFTer1cm/UKLymp44yyRRUW0KQaQgPSZOfhnzQYJ2QplC+82uePTOu
aTorqdWAWEPY47mn2yqdjDQ5ak93dLQjtKo72djqr2+MHiaLnu43MqY3jyyhzUNxUnGRaVRHNNni
SGJQtk0i0n2ZtbXvvGi/u6l1Y6KlD7yUT/PrH1J463aPCiXkdU93aHlJbSPT+x/cFbY5JFM+Hjom
D6+vgss0nWum+tj1GHRFpZZvqtacw4pJcah38r0E09/cFV8wliLPy14PHK+vh3W3X3iZIbdE+F7Z
NGErGfX0d59jFgSPiOMF/7eeA87nFP5c5YM9o89u6tShngKpLXv1Xgbu2TdkvQrDGJIVOB4ZSEzP
7qVzfJViQ8pDr2V+sTqStiqmOdhZVvTODf3uUqvpCXU91hhmL69/ts40YncZ3TycltxZNdbTnTJ8
GgjmnGHe+feB8jef/99dil8OPR5vExTi9Qn+8iWm09nn9eJDpnLi+7qPptMAhy+o5/G9OMC3a4Ho
TtwXq55wNYad3VSkGyQZxslaXsWuDKjXtHBKK/cf3NCagcb3w0a/uJ6If72hxKqYwKi8wBKhqatF
0xfUFH0Dt0wv/fodyvzv7glSLukfLA3EsGefxxEOlofloQj1XOkBb9dwpVexd/zzM/rNVTwHvC1S
Y9DxHKNf31Kh6aM984qGY4tjIcObAMvA3f2Di/AicX5mpQv77BuVDoB00c4V4IrKfEtugAAC0YxX
f77Kb5Yb/of/e5Wzp2PWsUxRIBVhGo3JwavhNWABQGNoju8Zp95eSnB8ME2ESmSEcCp7/avZozbN
zYBP3IZ2xyjHt9Hmm3b2mMOGeOcJ/eZaa0IzK9vA7KpbZ0/Il1Kao6ARSbNYnCSpnpfdGKcvVBHi
nb3h7WIgEHr9NiHe59By7j8bI1OraNhKujeL3NrtrMG3hDX35+f09ruOBR/dIpH1GC8RDLz+8UrG
mDnQc9iEcCSGK7OvqidaV153Qg1i1aE0tdx7ZwW+vSblByk6HCfwGLJTvL4mgszCHKuYmGOU70GE
VwdksW0TVw8VWliowP98jyvS59eqgB0dFTF6etTF2EoBsL++4AoDNBJ6l2Hc+xHzUav24z2KPxVD
65y9T9rICGWloa39/qED3oFQRX82Va2eoJgOhMeS8WyS1WXCJHSgjNysCbUajVdIJBy8lEkMr7eY
Bn0RP3n685//ds1BBOecvFa9um+sAYG/bnRtpuLYsPgejUvBuDZfBlVTDyzRF40+sf3Ogvjd1TBr
IkhYyxp+s9dXI/UYlhlgP+SIbjfvCmK1HlrRdBBFsIsm71ztN0sBao3urWkBHpqks2+FGaVZ2hd8
AAUqy2AihRt2/MB4kQLOhp5AGsB7W/n6n/ylRFwXg4GoXbfZLZCXu9brG9RjB5S6hBqsfETevfN9
Bq0R0gLcpA2TYCHGuz8/v9/dI68vOANOLPobb0UP4BDsDd/DdJy0gBbqoz+lVwxVohDizt/FGa11
AVp9AtR9Asx8XLrrtvLLd97KB8vVWlGEMWUK4YOoN+9RrsljJlLrHbTTb9YKsyli3nh/LKaAZ9fy
arsd5zEHi4oGapug4z4VQ5xd5IVatn/+EX/z1Nw1PxZzOmaEn52xX2+rTEpwmZEqw8WvGZE20n0w
PaVvK+EBrRJlRvbxHL/zEXv75FZQA8z/9QVc373XvyU83H5hcsi74Ch1Rdh2tLX10Tj6KVJ8H/XA
7m9vErLYempfa2LxxqqlmVrcoCMGVjtO4x7mRgoLMkWvkSejfpERk/FBMxt78+ervn2K6IiQzNqm
jdVZt8/eQSVmUbkwXGm7L/l+afiSMdopUEMAeP/zpbw37x77F7IFwRnHBL129oNCvXSJCa2LMCM6
fYDoCsmk8VuGoFBTy085U5g7qUgNYWzQ99U7m83bNUSngfUKLutng+jsRnOMhiKtZQm5t+2uqryw
Q2DXiQz8ZcyumdZl95FdIGf8802/+ZDjh9OhHfP+k+HGzvN6FcmhAY1VZXzu/MI/TtAaL32LUePf
X4U9VFgUfAjMzre1ZVjMWW9SCvSCfCZXtm3oxwh2/nyVN2uFnhcvwvoLIlbjY/r6XrpuagcDR0Zo
MJHZrieywMAoDAJsXP7JpWinUCwSG22ef4jypW87xD2Aq4rROZDHMG0E484tkslp/+e7+s0TWt1M
fIWwaWJLO9vHClBZbgroNyQ3cuXusttsojav/rKdjBqDX8+kP8Typ911fg4B49xnRblQGamxhl4c
Jflnx9P6+Z03+s1C/3kdx+BrwK7MMev1U4q1qVV2TFqgj/SuDpQXDRrYNeRmcjK041RpptoxfKz/
fqVTy9JKwfuMM8w5Ox1LK7Mzp5wx5Nt+c9FGWvZiS8tM/9FlyKej6kMS7K+L9JdPXExuUru6pkIq
EOwdbp0OCO/oh72zLH62614dFfgdiRTlZSJxmxCx8/txJeHlqABCZpexN+Ooiu/JryB8wM6PRIvC
w6V7U45m4DVev3f98j336e9W5i9/wXmSmJ9Pyu0dg4oQzN2A+cEpH3ux/Dfh5P/X/vlzYf56mbN9
mRjcaVa8XCFq4umq8L0HCybyOz2p39/Lun24yJ84/r9+bCY6em2M1rMWgN4WF0xch1qh+fo7j+13
q5/ugwNJhuVPY+X1dUgxR2DTmAXxRgD3RzEZt0qsvCuLEx96KbeJLiH5v1dl/Pb2DKYO0EkQ5zpn
2/zc25WvV1yW5BFmucmSLY953Fsf/7xX/W4HhkpCZUSX3hDnGagOXjBalpzvgDii0KlmuL5uR59F
jFY0//VHhZcZIRvZ45yChG69/imxjothtLknrUbtulRJjQo2bdEE/vmm3v52XGelw0A+oYH+poS3
auIFKzYsi0CcDGmgiPf21KbvnOfe/naU7g56avZE4ujOKyl35Q2YAiK9pWaCEqA0bobERfhovAv5
Whfz662DI5XJ6mN4SBtRnP1y+UyankMtGSZkgO+ySgNyCB/+BuVcdSDXTb3ToDojcLHTu5TvwkFU
QXFDj+9sr8rs2p5NrZ9CEKQyu6lzaOovOeVCS23lt93HxK71x9KFEgMk383NTwgae/fImUGr7/78
ON/8zi4mcvoxhk6vhDnI2avQlmaW1EDV8Ag12i519WKv0834mFhAY/58KZbJ2S/t8boJKkcm33xX
wcm/XqNRU5bgKlI3zKtSY6ecS23wb9CQC/VUWqjI843E99E7wSI0RN4hle+y3LQDnhjMXpDPw5w+
7H0jJ5m+ZLNqy01Kwgzc66Wyr3MqrVuboaJ9ISd9UohmRmOC8epaTwIOlXOamoKoiQZ0DFSVdmri
B43v08/xSDrCJhwWjnvIlBD+oSEUkGctLyicUufR+JPZj9fQYuoWieUkugzi9BRFnwo99w+qSAR8
1Ri7EWEyft47RLrwsgLC0FelD3b9arYAAaWGW1tfInMuiERGi1VghU2k5pJGE2tGrpDxtMWKTG1d
VZxITmAR9J3hZC3IidiyrlSaRSjsF0cR1tJYJGtcFoOM4nzr+20B+xPldbmQj4eSL/s2YaedLlzb
yyHOkVUxfbU84lFp8aF9RbVeTkNKKwTVeLop9aXIHq3JSkQTTOkcObfuUPn+sY3a0v5Q9SOmwGZ2
LHXseMAQiubKR2mKwgXhbyxKK9mMlZ/hbpp7x7+WC1jzcFTDVF9GEqnxzbi0ufagxYWpTtHQtcO9
N4MG2RipoV8MmMhsOPPLUn5vzGj+nlW9Zl4ubS1XhZFOHikbXK5fOUJmeKVbsiiPcVxF7VaNfuk8
ZU5i2CHboOOFbhzF3wSHKtg/EL+FHmRYt+KTNU5xGm/oBibpIxSlyISY6nbI5oRo56+gFRnnw6Uk
IvszbxvaqKjBPHoXRbnnXEDj9PD3SXMyn4vJSLMtOR+t8zK1if5TEp0WEGvmziQJUZbKI1YmaSf9
Nk46ZLMAWNDvltJsRhL8Gt29aBDu/WhhY38noksh3HadIj5YvZ5gWwfHkmxHCcpkZ9S1duNbNP+C
Wo2QZJFARTidlLDxCc2D3X5v0givtJUoF2IIfxv63ZqImKVJy2bXynK8RHlfoM82iVN6hHPaQHVt
056Q9Wh0O9T5HF4Co5Xpk9niQw8QKdkiUHbUA0Oly9iTXILCb5uLEr6pu0jX2iR4er8aQ1GQn+HD
aiFBKwaKVfpT5rEOq+xGdQgmdVPJdFMN82LtR6kRfxEBUznaej+qbYKBZgoToSoRSnCWzqbI68be
lbVufo8zq8PoRWjRsF8oxEkdMBZiUSKCCp7drLDEFUYtLjwDhUpwREYEe5G1NVdbMmqM+3qEbLip
ROWPFysCi8o5kbW88KJZn/EUl/HXsaJM2ZqFiRS6NJyOAKrM7h5SDsOo0ZDGU/FKh1MQHeDmTpWw
Pq5cYpS6sBkTghpJCUKsFbRD48rrutIJnCCdywbcUniJvhk0gDFXSU32TxhHnacuMrBgKPfSzLpf
JAlCj0vqoOAGSJ1hekegN+2yzhAPbPzJY0083i17tynJDHKc7IHYkZLtxkMHeRjZM3+0uuie7QF/
5YmmQfZMizMtTrMOpCiI0NdNG87gkYaGTRbfdTMyHpKBSXXACGvVf8bmoO3pohOLNk5R5XweACbr
H6H7G+qxIJDqVm+17sZAmIvvGTP6cmIfKm+GBTfHUStqvzrYRO8sIb2g5q7u8L6EVaF5PwaI2tVx
7qa+2ftZb6aXdWLoz1qi2/GegLlc2yMKir9bSDOxGHqo6I6F39j9piszCE4JJ0ZvZ6QEW17G5egb
F2LU7Ucn0ZUTaL0wnzKdgt1bk7+0hpd98tKLOda9E9LcYrms+6QsN8quJD7zMbaqENzAOIQ+wejw
i0acNh+IrUiMjUTIPuAxXIQHyooEgi8R8/zmShWVS8xXnwzWlr2ERI7ILSAxKy1bPuYLLbXPra70
zx7hHvIBtZM0Trki7OkwQ3/CKRXbFmkMvYFwz0BwLPfsJWBvwGXVWLJBEEGHiiEZ2aGypiJ+wr4i
v9RDYz4C8PKinTC0Ah2ElRvsDSnfgHZL2jWWx2Cx4uY20uCV3+fSav1HUg3SeO8Cm2bvrihF4FNb
5i0Rm7qAIBaJDDeNb8GCTtqiBeU7RtnGbew2Aawk+2iDITIrb+JyqPNHMugscy/9HJiDG6MYe0i6
mh7vWNd8JWUCrmsjmRN6LMSMbFQ/aUfYNwPhYHvkiJ33rBFr4uCtHPoLocXTeBQLD2/re6kO7Hlu
JZZURJjyUBbTUv1oGffjMO2H4mVMXPc7LHGv/TrJ0UD7NKAl2GKowMkDv6zhkFAXjv2JbSO3CF6M
cEd/ZLdS6lAVVjxd1LyjVggVjTxTvDSdPgVgrtro0WycJr3TvF43WOwe0t9UJ014vw76h1tpiDq5
K3AVCLLjDBLiyJ2CpbX1Brcs7j2dEDFSCBOvZ5Us5N5dtck4ygtVt35+iGMBG21YPDFHsM2ypn2E
xZF1hFx0S4FrVi6WMXzufMb6L3YXK8wVQ12orxZZMLxCaZTY12DMvO+iigY+9mC3STdBt5FiQjHm
5YhxSku3OK9ssY+cTkokA4CVhz4sqyltPnEywq1BBmw5uIfJyQ1xLySE9psW0Jb+iAUGXsfEL93v
EVWPOcFWS2PsmC8mwz6LZyvB6dTnjyOh0PPtPFiltuH2s+YL49YuDn05i/5op2ajHyGzLGNYlT3S
ZGN2rQtbEdDxVCcLPTnTAO0Z2IzjT5m+jN6BsCKa55OBfTvM1ICZik1CHw7t/H/YO7fduJFty/7K
xnnpJxq8X4Duh2YyM5VKSZZkWZb0QkiWxPs1ggyS39V/0D/Wg3ZdLFUdu6uBftjAwa4NVMGWMpNJ
RsRaa84xRxNRsp8Z7UcBI4UlqFV85xthSx7MMIWXqz1UVaGpvZF2idppOq9wZpuZ8nbUlaVxXhhZ
PW0mnFtu2I16bu7QoZBXUyWLOV0mQivM29G1tIuuHxqPDFHHlV/bQB/VhZ3MDd0WD4ye+JSaCEjC
SihT7iRpRMalV+e5v9elHTxqUtfFrRcrVSOPa1d83TSQIbNle6IjqoG0s7VNEeOjbkJimn39sU1m
pd11TZKxlc7V/PnbYfq/7Lv/QSXyQ13xF0jSfpgf68c32tv1B75rbzXH/cAUARQXAxxEasbaT/su
vtVcaEeMkSj5mZ9+UxD9ob71Pzi01PH0IvPhsEXU9x/iW+MDP8AJZFU2OUwWkMu+4+T+jJvr+G/b
6g7CEQtxJ/M6n2KE1jZv/ceG2Bov7hb1mG7SaayMkPA+r4aB19gtobRk7HB4yZeHcWH/X9guicf0
A/ysztKlEguPHD9x/EMoPhuF9cBalF3q5pq+1qWE7cysMc9q4f6MRFKfdqSSXbNZ5wWmqEmNIaXt
dKSAr/UwscaEgEAUchutXoqrYZDOmWHHXhcFU+/cUmD1Mctt3ajQL1vl4IuZMaiXhcFkRyyJ/kkl
Oo4AE9XtndAHeZGlWWZFAvKQ3OkSe9bGiwtxh5QmVhHFQdVtTcTpj709JFddG48jZxCreElEyhSh
h4q98AmLHk6mwlDLYVk89jqAz81MjOgYOq7w7b1W196R8sBJosrUZBK15Up/6m1ebGuYjW9ErjKS
e+BEwzlVHGSW2A9mXABJNV+lRp3Ze2AkgrRM2rnkxY8adt/MLnfCk4RymF1AgF/hDUQtVkPgjBEK
rQkRfpJXzgG3mclS73rthUpSewkTZ/LuabPHGGDYKTVIsEWQHjg1OhX4xzFfkwk5ZpJHMGZs810v
0j3nxeCkdb3COVjK+VQ0Y3ytEQZJuoOwBh8gnzSutSoFKtJhAT+nTYUhUUnPwXhgecvnBG8V0Rd6
6h90d43eysmKAr6qxfNMSGpq5ogn5TqBpmn35PaUdATDOvLJmBxMwlYBAPbE1CvnE+lyM3ERWjne
AK3DsGUgzd61eMDxM6U5tPmBXQgQ7VapjKZVMwTt+VipVQMgFffxpHnGq69ZGALj2YOHM3SGwHWc
lDEkCRzHOXlapo0uO+/ZcL1xRKrQzJr+MR/s+dkSTfMyLsQkT82if3T7GThGXJsWoaR6PBIbq8q0
2xZFCXzHxOjNVwaU5okTHKfX3lxAMZS+GB/GKW6x3zQpmY/QE0klnO3lpHRdwqsWR50v+sTuqYu6
1zb4wHyJ1QduUq7op4H8FBuzMUdMO3Yh7S1WaPcUPGkZRBB2ibJYkpS0mKqreuwzZtP2T7MWlxcx
Kq1hu6SeOGBspGPiczIiVYb5nbP3zBHyEDmf5hKZwjkaucVUMmnb9gY/suVvAKQwj8kpK2pUV2O9
mueBBe0bAouv+mCu8gOD4WDerMcxA6zt4j+19WKQB2pjAAyD0Wjci0kjoznM8kV9JLWnkaGeDOUz
WgjRH9ns0zNiYnBb2fo06XsDFH22ldZ6KGwXvgtEFE37qhPQ/FKYZXyXYU151Bq++o2pue49aeA6
351ut/dlqnEqh147UkxgMNZCHWtXDoQ0yOjlxMQa+uaIMxOE7XgxtmkKS2Axhgdnyq1HRdiLFqU5
kQBhperiYw069tEb0G1HEzFOz7Il8ABb+iRuAqz38gBJt0yRd/TAKbNSXXGP4XOeBSiCTb+kY70t
tcklpGYONKhRlpvd+jExwRsONJSffaeTDjh4aQXZtUHwfZR2SxEx6K2aLkC9Th5btedneJDHQZ66
TcDlsLse8Qk44DTdDAhq6KeWS+/ewGsuyJaWbYc6OiKGmEUuHqqGSZe9uhB1MKMXTgvTddunQs8i
KHEgDHKszfZHA/Tkk5ZDmwjjMo39PUgq2idLhoc04jwyTR87x2/yk46CrjhrHBhTwAta53IotVle
NQset40t6ox2xOza3jWFQWqe9imqo1MNMH982g+V4xK0krnGAOWLwsid8C3XGbl8BMyILX1U/TMS
RtBfM0nI2qa2ybFDTKRxf6epVQ8XJtST/hZHgixfirIgJpA2pq92OEnGdsPgBDhUkQw4lI25tL/4
aeVfCu5FgQqSn4+qyTSeCNLWniqee7Ir4rZ1QlxKIHQMv5I3imuzRKVN2twu7wTwOs3GYR4R6Z5e
OJCETgUJfHdZXsUDpJogP18w0hj72Ae+E+ZU+qQF4uwiLCVZvuKp7T82XZE/tN3kHVMatl9iHuiv
MGdTENb4Ga2QRYfQGXLovWePyu6zRaII2RoQhuXGqmP6H8NIsyek++j3US+I2AvNwva/WOMUNEeX
7A9yyZdKTluUNWJr+t0CPw8b1sOAuxpRlNuw2pDbZS1RPi+NsRkDfVrYL938LPOy4ZPp1vZ8okTr
3DZKlWqTT8P82WxL7j0OwnDxRZfYY2hxvGQ+K0GA7AoEeRDvdIQb9CuXpDs1cE5DGVviIt0ZI8Br
6rCJNPkh7oZb3Z1swAdMTcFzGwNiBOKF1qpaWfnnzFPC38xUtB3KWMyzbBc5r5oHcXG2BCS/guQF
8qWthOKNnTXmgznYbbYCtCg1fdJ2Rmj9gfOAcbF69RLaN9Ce3LbfaaC/7uummW4dE35F2Ma6+wSa
Qd5YjA/YQe2JVlJpCjQL8yTFV6/RgsMoA/HsE4Z+SQAPTV0FC7aOekcEBOekTnk114ANpj27bVDr
x5qa7HbI427eCPSPoF2lFrwWTTW/QngnH9RGAVamlX2BYZ5soaroxUen1qqTFkMgVfwk70hyLMlS
NGRzk4FeKhA05Li4QaSbh4z6wzvx4fM4mzr2+7NSWuC3+qy25NbTa3OIjIVMMvJvrWFrLCY1eeoT
4oIX2tKfXZzVczS14ENOZseLe3hyCXHI04jZn8Rp84ayyr5BV5AEO9TCzYo1JLEHb3PLmYtW2Y0U
MViWLCgAc3htrTUbS1X6nV67412g19LaJpgEKQSFRWwseQDLBUJyInXEMIhDhu/EDrO2zC8GOynH
i6oiKyjCf598ZkfRERTh3b31vM7EhzyJeAf1SVDCaBQ30Zz6Jlwlb5itHYFBBCutLc3P0qp1Qc9t
tu96D6dYRG+xuCGJs73MXZUlmxH6MjqwpCjPWNTTRzBK43M1FMkzp9n5qRzy5sFfioVVSK5fnUVE
Nu/S46ve8MwD+6SrKXjM3VheZl6cfhZT6ccI/ziOhQD+dH0Ta6SgKHg3RbSOpO7nIV9AOmewsxxL
BcFp69EaD+EyS+Mgsrht2JMS45Y6uLlMEKFXJ01bTs94xrBrWa7Z0gQZFC0Pu17Z+MmQrgb6zjtI
conhfxi5caoWLLSRJXL3dKkTkDIDahTyO2mtJhSa8GrC2Rx1C30YJjPfGlkbFwZM2wVpUrJL2kkS
P0Vq0h1nhCoNh4ZDYgSoQnxJpQtNRcQDCBlQ64UHsDQABGVlmZafIHjM8g2DD9OjG7ME1yRMAzNE
qqZubNCnXzD6t+sgto57jLt0B2ttVi8+xuckqguOTiSROkOwKRotOxY2HLyhQ88WYlf3boghMJqQ
PT65yHr08iF24znfQP6ewFmUADZDv02DC0zKmbWlSRnWFrGedAE8QmM1nPkbJgD1qaYKsgsQ9zsH
XOX253zMWxbYfuYXNNDxYJaYvAdVx0SWjzMxr6GyFJrfYEgBgfxXGfzdhhpQuf5hGvibKvjx+aVs
hvblx0p4/ZnfCmGq3bVmpZSlt4O28E8X6loIQ9A1GcOtY0+k64x4fwdZuR8cHWESYiCUzOuP/VkI
Ox/AA3io3szV94hv758Uwm9nrkhkV7WQiwkFeTbFzvsymJGRG8zWOERTxZ7NMR4yN7EWahLEKJu/
dG2uVfWfI97vL4e6ANEY5T1k9VWH8IMMhac9bqrClFEf227oIc6SKBED9UBNOJwuSnREe/q5MdEP
99LnZpjb+qTtLeNAU1jiIvC6+cxNm/YTg7Rbzfer27LSAT92ub5dDAfg1SDVM51qNsaAfGG0NaUL
09EuDzAbYNonjr4r4843w6zLTnms69OyZGtInYpHepIBq/9oglqp9ANP0gRlwIkpdthQul3izthb
KrLJA5rGY3Gl0hQyHsnA+dUPd9Hl90vyYzDmu2CT71cKv5NNXaEjJnDXL+6HK6XF8WTUy3qlghLk
cF+1n13lOkz5NHqqZgevMwTXBGeC4e0D/2YnOxNIoQy1ml09LPKUWeCSW0DXJ1pjXuHmxEaLJvmc
t5VPEzGDoIBcsZ/JaluM0GUz7ihfRlAB4zIaW2oa41mMY57vhiFwT1WXzwfs/Q6Hl5rsaV1SWSNN
0F+SbixDKVx1whyv3C7MpPhNVJQv+tLfjG6dSFK/AUHGGbr1n1+ob3bOd7eUt2ri1zE+o3n93YVa
mGS2Bv6jiLMesy67Bf+8smBa+ptHqCX+SI8mb88cVuC9oVz2loF4P7byhgMVWAPa4XsNIWw4igG2
SqHfQopN9hW74Pbn7/Vdz2l92GASrq5K/DC0n8y332mZeAo6F+xrxu8g2BY/PlF+zY4+oaR2NOnv
fWSWu7Lox1+oOL796ndXCQkRjTMbfxZajlVN8sPtBNkKdkqRS+iGSckwkWx5fyIZs0ygRigDviRE
3nzHfelD7U/i00KQ7O00LslRZdz84kK81a58u7nRWmPgxoO5GiPffWeydODxOAkINsn3wGTcYuIn
vF/dGm9VTevLsIDyIhRi3zIB3q02ThXXngnIjUJn7s7MpmwPTJ84e6UOEcLMoKor3Yodc6sTjfQI
7plGhrT1T7Hpx0Ska+3LUhTjtWH7wzEn5ysN1VjH57BUu/EXap6/rsM8Ka6J25zZIJFw776fomLU
nOSkI9C7andJcl529DJUv5wUWF7+Hzbrf7dwLm7bHx62v+zDm//9v+TLv57/2wGBd/9mL/72g79t
xuYHtI8+oh/avwb8hdWL9FtX2gft8E1QxTew3jc+39Dvm7H+gfaOSWYbXdhvG/Ufm7H9gbMqMSH8
KI8V6/U/60p/82788Jgi8qO17ePNsjBX47R4J4HKaRDFJWf0oYoTeTPFSQBUfSDYcbgRhLFUWTi3
rtbfu3peZw9Dxl56TX/VnPuDnnTEIEWKWKrcf546jbChXUrdD1O4soJhIB7br++WuIdbHaRdq50x
sOk/UUxDbuSQWF+OJllGCZHzTzr0QdoKHtT+keFvQFdNzdAgcyrtTVz2JCm1zP9fAcvRKuctp3Uo
8F63kV34U3bGmVeBVa2N4WYclhz4WseqGy0KjkIIEqbgwUv7Q5sQsUQLe5y3sLrA7HJRjOLjrLe5
ddMYmlHcmQbaiIsEfcsJYqbqwUmrjvaK5Ljeb1Kp5ldkieYVyfVQbBZ/SB/sTqtt2mzJeOYjnmSb
DCTvN15taAm1uuuMZwppQRdxQCn0aBIZQMGZZHtaxCIpzI0n/cG4Ncm6bc+y1gJJE+IRt1K2RK/y
d645WcMGvJL6QoFvF8e5SO12q0vLvuWxdfENG0lhbfq2Qf6jIPEqMlcKlR5Q2mvy3KJ7Ip8Y6+fe
HWWkIYCG0dLbtHMPgc1pBiYMnTvOQegaCHi2llU7y86lTBEbo7VIks4NJ6HTR+e8jkbL6J5jSG84
o62yPUOMr0DdCyO5CIgZRUNTEvK80QxL3mjEgq6CQbcrNq3Um+VCs/P5xrOnuIogAII198wJUYSV
wjiE+2ckyTFlqOxunAqjYDT0OSQnDwiZ2OeDqDlh4CNZ8xOGnGvuGPximGDDR750VW2bQq9w7EyL
AmTEaIIpCvWeu82Nob7v/ZIK1Fta+r6eMFuwjHoR3K7SNEprI44PKkHLEtIXS+DVqYGatFsPlWFf
SrvYmwY3xcZJBSFArqf5z6oMuOnKoOy9DfmgSMSZcNALLlMZe0fbLupkZ0P7vIwTtTy2eNeJsdZj
8EqqSVcGcpa5ZA619vTga+Z0bfQMSUQ7keTguwnRYmNhxslODbpTh7NlETE7JmP8mBvBAm1uSIPb
rJMwtn3KdweABr+ja0dxl1MpXo3e2mAKyDd+yTuT6KSmUtlTMmX2p1mhdWBv6aeTEkyxHfYiyHl8
OPvvaWQmywlXp31VeV/zyRzQx1qaV7f8Te+y1bM+3Xo0Tj8VaWadVUFekwllWKm55pVxkhVdWdHX
thlrRG0ejPe55aYc+oy+nbisJbRL+Mrmq9GZzTUzlh64/Cr+XXUYiIHnQskvCQI5hCVCQuYvjaLk
+5i78gLRPNQakrrFV/p6OkhEJjJkr9kmE3haqxdqyhkW99Ci9IOoRG1vBg2ZQtx7ZDssE3qfPh84
gXao+I6mgeBoo9EXIUKrZ7IcQvYKGGMn+XxKVNp8ryshn6zJExnKsMG+WGzJhL72FwLA9IJdPaR5
X31eOO+tiqm69NGl9fKs0DT9qWSeZDEupv0S0SWurnhRGyFjT5uHIBTD+2jqU/bFjH2Hm86Q3VG0
nvvUzB1TbKDtHm3qIp1vxRCkF6KL209dUKRd2Mxe/TkZdXmNQsw6TpgmqePNwtg1XiYHer/pcJdV
yqcrkAAaRRaRdWJXCeHclwQG54e4Qxu4SWhSXKEN0pBEUg41odVBamRt0LtzL3CJPof0xvjcQmJP
LEA1fCLjEAIczLv+01C3vU8irqyOfG6YsJmWLj7uy4zA6j4wgCf4SCGqc8erivuh9+vbTqt6UHZi
pCkcKFdXW2ZFKOIcI0chRKe12LgFa9EmcRvoVVZD9l7IVDV50qyS/qgtEIiANtP6r0Vf5fOZN3iQ
ZoM+L1+mKnXAZC5xfFHpHWvpAtNskw2DurSSFo4entmsBxNI5jzjrTT9ClsNSKAqECOCb1/JXi4D
rJaBz+CakRm0ILxpE/t7U8S9DGeVg1ysejCOZusO91auca6NCVojGoR5KCpOPLw3+O9QWElY5l4I
0NOkB2lxdiv9ZjZpu1rOZwkk8Jo7hdxDvCXWcxA3qt+a+FnuOClbN9WkqwlAZyNu4UMUh8Kja0Rj
esIomBdd/FSpjgx6U1jVvSqd2dsbdgModIC/3tDedofbnq9pRDrtwWiUs5eiOQMs9FWKtN4PQVE2
Wz/IjPhYabbTbNgPGJTQysFTxr87JOP5HgBGwfyFO0hU6pSpXZDuSV4zL6mLsi6KbY2ZiN0RHF5b
WdUw3kxTjSZ6ReRbgUX+RJLtGESIalHODJWeqFCz6pbc5JZ9cHL6ATI76ye1ALOFDCyrpY6tSzZd
6C8+gY61WHg/5AamSygnUPk0zBoX/CDU3jtP9P1pOcTOq+H2RGzXlAz5SWvH/GXLjptu6xtSdbtK
V9UIkVEu096vma3uJf4icT401I2IFVvrs5F32ouol/xGuRaNVuZ667QHoxHhBnREePDtuEaQTFvU
OhqUVHWIoNxM93UttBumyDwG01w5XKq6JMVPtenMMqfp8YOGthAaNKqEx7ggbw4sNr8gQvxkPiVt
TwvfzJjSs3D45lVsd8Yrepn8GjSD99K39SQjwJHFa9qoog9zqHFofMplOraUT6+IiYevSJNoB6jW
zS8ZWmBt5jizMAtC+Ldw2eUoolSI5SxhdvbVtxdin0dLOFsmRTxtMWqdYBckaoZG5xr5hWxoZnA1
fW6cMfbLrzYkQmifGLsUI3wbTRwEsfZRCDWh+LVk8FWB5zuTXWndsut5+ZE7H0Y3zVN5jltdknLR
OEF1DAbfHvaoUacrAkaX58Doxc2I2S6LMhomHy2z5azU1NBfN0kvunzjOcJ+aWmp0OW10ukjvX6A
Sg7rHqTXuU2qkP4CTdbUmCHxDW6uf5KD7zSnQ2q0wb7RpDxmug5w0ZnL/mPZ9zOUZe4hi1UmMS5y
9HjnbbbAxMXcLDgxujT4Q9If0V7Mqeo67CGevDcpzo4o5MbPWespn1FLnZPbsijUV9wxHENHr73s
kWszBep6uvn8tzqKwRzuNdbIjvUyUUeYurbHKaumNwr50G82RsZ2uU+ozr6AFuPRGIJBO4MRqzGK
mefmsQ/4UKd9bbSHCQj7oyf7/jqpp9iMRklgJccX4X/qnJmRRdqYgtawraG9k7Rk0SdMLdxvT3MI
zuEs+Nno7eA1mGvm2EFGPODWmgBb7m0bJSbDD298cPKBLElGLBmbQCzNU8/w1X0yzzC1O72tbzrW
GXQDcskiv7b9jUIfMW9L1eYnpaZvPa1GfDi7mnvQpVm+EOyY3wxFrOkEIkntywTf7kvcmcHRFWPb
0wsyiPRkL1+TJxJX6aEsF3WaDHbNRxmS6siIhIgMeiraS966nA3arqwDrAI9cERmE2m6S+ys34Nt
nOGX1GRI7OB9OgXbqzdcV0mKbrrW3OXMV30yReMSCzI9aPjjJx0WHUqtG8fVTlQkRBFeLd0dmCEG
by3+jMveHNBqGgpVHZq2jON+wMAV4vKYuERd0BH7LQbyH2m7/u3qZN1FdRXQWvrPm9b/82n41/kg
Hn9sWQMh+u3nvtfKjvNBd2g8YolHk/Vjxt36J8x6XdauFcNDS+uPShlAIr5o+H8YUOk2Uc3+USmv
f8SvsemFUwag5Qr+Sdv6m2n2z0J5Na7QFIc9RXuHXwvJ8W0/C3RSQx5JakWdTE6t2QjQJ8RRGjP7
hUJrkN6UF1vlpJ8Clg8oruqECSURDA5pTA6RTM5izCdT4h7qRZcbVvzfjNP/6N45z772jWhe5X9f
f+xrQwGX4TD4plv787/+/e4w7hWoID+7w84eW5k+lm9vsN9/7PsN5usfgOYBNAGwyI2EL/X3XowX
fADuhB2Wb5Ze6Xqr/N6KsXQCPhieQ7RCKLhCyP64wfgjh2YipE/+gMBM3flHN5j7dlShmUCYMOXa
7/GBAuAL9vNOo740Olxv8C0I7Diti+xQt5Rp7ZTe14KVejbuQbs7bFfqjFjOgwNjhC5D1W0Gq7k3
jOTIwPseUcIdJghvwOtgPqSzsCmcr8ze60L0t69xtdzAdbxLF3XD0BNMJ/vWgjoqtGXrbhJBk15Y
6UUTJ4dJK0MkSekukMEFjg2qSa/YE0eBfs+ri6idxU5p8yPhXWFaw3EsevdsaSmQjIHJaPkaIIID
xH4Wj/MDpy9OaBzQFuPGFG6wwWrDgd/XT1xowjIfr+t+vE6M/o4Z9ddJ2veznr1Q+hxnE2V7Zppf
8nE5GXo9GqT/BBOa6SnPYBhP3l4fvI+5TxIXZ+0GLffU8S4Edb6Aw+/TZ42aNHskZukmSRiQz9hm
hKWuyyY2zrlYdSoFYP8ryughYnSt42NozudgrDDNU1EltRcqM4Xa340XOicgQqpQCWZZ8tzCGKT3
s0SpbexBnllogklsQOKEf0hj6orojt8R9sY1nPIY3Dl6+dGVVz6icgYHF4FWGAe3sPaEAaSfi4CE
tSy4J+tBbWMOdKXXX9SZ7m+ntgiiRZsJJJxnedK48iSZCwTQurzxFql2TNywMrYJoYKdt4h9NmQT
2ZIyIwOx2OuAraOZTL2PS9I7z5NPcFZufU2nDil/Cu0zgTXMIBqCeTaqTdnql4FAMdeaEsFJmRCG
MXc1QeZlcdpAlz6h70ZMtSzc15S8zTGfg4tvD/D/hwXtpqn45/2a92YJRKv72wuvndw3/7GtZSbn
q+Gln69fBNzA32W+69/8v/3Df718+y03c/vyP/7jazPUcv1tSdbUb5Yk86c95eNLPb/dI9e//331
ssEEswqCi6FJ+w0q+fvqZVn8CeQhmBLsdS5a5j9WLzZOwKdomzFRwH3Gav/H6qXZa4/ZXfEzusG8
Aov+P1q+1lHSj/ujzfRDd3zHgi3AIvoeEkQydjZXtfHkwKc2zLvJyCeqbtbOWvtCIkffXQexVNoh
FY2L27Uw6/qqYRTib3C6JO0zVPaqxwqI0GW6/2En+JvRJmeAv7w1rJ8BK7unQyVcF94fRlFm4jVt
XAzPEzKxZgtRG2O2UxHfsjGmofX2P3+1t6MmJOgeZCaoar7FEBAwxjqT++HVxmXq6QJikM4SI4ls
sZS37VS0V//8VZgZ4I8GQ2MZzrtJU5rOiBLNOsfDiH+rqHJxKGtv/P4I/qfIgbfzw++fBYQpGJgV
rOB77+aHvk5UJb1XNHJGle/GVukXwZQOJ4R4khqbasGWCPgXWyTzLz7e26/stxe2UICuOC0dYcLb
i9h1eNmUjV5qVglgekq8Q4+hY2fMffePBmG/vRQHzm97r2Pq767kUk90JJY+Rz3HbjjIRZKw0D0q
MjJ0C6H+z7+3v3wwaBgMZTluEOXM2Ofd3UG9Wxo5OwixLckXaXf61rfFy0zp+YuPtb7tP59HPpZP
lb6SinAbIH94j+3N9aLo7Q4hLlRbYiryrNrWtkLg7NLMcHRVH4M+nn/BmvrLvY+3gTBqvO2wEVkJ
WG5+vPdje8zyqaRxXajeq7aLaodXYyBE9xdX8W9fB7ntCpni/+8ZASOdDmpjXmex0+YuGZ2HVLfy
p59/Vd/gNe8uIVUH3D3+h/Dlm5v/hyfZwZVpShM3n51zBqBjTbZgMNr7LClu2t4+J2MmKnN7T1rn
hqCmE+6Wk8IdD4u+nh1QNRh9c2G5y+XP39fffXjDB9VtAlKkEnl3C2EmQOtOnhcNPqc+GA7TkGIk
XeLnr/I3NyrSXXCD3EgG+XbvvkoSrCofqXSGZLtXfqgbcBlCRwji00qLxsEvvtG34+hvtytCWXA0
FFordufdy9kIUjU/JwtNyxNtB8f4wRj9o/CdU1TFyS+W6L9/MfRPlI5AGN6fuOkNGJ7d8WLKruqT
ioLsysgaGk2FZpmcurruV7fSX59Gk4fQ8Cx2SHbkNSbwzYOBEL5XBk/jGKjuIk/9O2H4pwGi4E1h
uYAC9pq8y4j8mYQZLTFZEUzdNh5lAYQvTcDp593OdX5LXNCv8O9/vZ9MJLnUMA5fN1Pl9c9/uM3J
HSAW0afpOTDXDXlL+saEqX/4p/cTr0K/1EJ85iAxevcFG3GWrqUX1lihu/MR0ezaj8nLWO0TAIPB
L+4nY93U3z68vB4SHb5eFgMu/NtPZQGx6WDbZsi76UqfjqMLTbBZ0uLV7hsb+7OVJGuyWY7usheJ
D1DB177oKbILtGKq+YUe5u8uMgKc9aSlr/qQ9Zb84SLLoU78CjktEuVgECdqXAZi7WcLjeTPr/Ov
XujddtbkA1OplBcig6Q8aTglbA2DGNSfv8pfDgYrw3BVFQFzRY/wHlRsSoVsYeTq1jjajKivLay2
MrbcWwZwQ3YiaWzPB2ZsZP/GHZmGv/iUf12deP0A9jgG+HVxevftNkbpzZlkDSw8bYlm1sNdlXgy
CtrxV5Ru69ut+eZWWncBvrNVuYiC4z3kTBeWVucWNW6dKNGdlMbIQMbuA0ESGgYv6tHMD25MezWi
xhiwx405oX5lc3KM4NmIDf8zIVE1gcEWvURpsJU0CzOChkzr5omDfVd/hWI9eBdBD/SZ1GJMGQTc
0BGH7ZovXXwvW+JpTjF1wDSc6szUNthVp+JKUwZGlaEvceunU8bGU6tO9FWYSMKv9nrf4jvEJg97
ITJmZ5FR3OjLRUqAHJPRnPdEZuLYy11AjS234+TKEUXvZJGVFOAUaYc8e040VCER047EPVpNsCSR
j/Aj5S1gRd4LpiiEbFZ144amNVvjRs8gc0RSn2S17wO/7055zp0HzkNWdVb0BEvuKxd7BPPGyvHm
0LZGVbqEaHnpmkBWUUskYZpkporPe0aiSXmVauPcB0dwznaf3+dtDZMbKkpaEA89poREY7wPjEnD
Xdn3/uxHvpb0w8FrYvlod5a8bKsyu/J8VOMbgbl/jPKeqmlDcHE7RwXJap+KoOiSvQ5T1tsMbV08
jLKqnsmTxPRiFfjm8KrAndiMKg4uGT7H91mVG+z+A62ScOBpy05NcqD9g1Hiq9+idoN/nmHAyyJb
BWN66sZWdg9xSO+PS80ZKt3MEonoZuQY2N/pyu7IGEpK7V5Y2O+9iDArgB5sGSj1GCna3Wmskppp
PSNQG5F7VsMRqfpEEkXJKSsa2il3o9yPAUTOZUNrvWZQwuDaSh67ohJIUuy4oqVTaEa6DZIya4/p
2M63toPdfRcDrBojwDb2SdKtHlCkaxVzWKNRHY94URk6KVAtUtnBd5nC5+kwkUFUYwHTjNmn/9IF
VxjOJ2dHB2UpcK3aySSiXmF4aUKkiBmR39hAnIABldbjGMwDPxG8cInNbV95qv+SDEYAeo8EuCvS
n/Foz5bbnwlBCFXEecjwbmprmfRrVeU94ZoQGoJ9a2PSCEJEN2N9O00C1YGRSP0TwiC33/omxKF9
MJUuAZe23Wg1ydCjK7TskLNVZQcKGtSllcYYeaPSoaz2GDP0S0/T8ydl5DI9x2RPpizI2zV3FtTy
RWqIUvGJNKLIE1KtsMzRu4NWmyyoZJ1ZYczEFZ++MHoiv6JIxRTAoKPECocWUMVmKYbuMJVNc4aA
cgnC1YFGJ4tRRRwVY4uYIzClPuwgCOPRciGDkASX+OuvNValBFaS74ZLGfPQTfYUtSidihOoAKaN
5xB6AwRGAfEI73NKmHjgEABJ7uxHyrkm2JIphlIob3rICp2HDIJZEshLF/AhUqcaC28UE2BVRKK2
mEYXVQakIU7r2dy4U+Zr0Erk8ogMxflSzoatthNkiEOWYGCKYIfmRWToWnsPJUEF96g6FvHFjnN8
ONKMi69d6Rs8CbjrzL0LPSg4Nn3jWKfQ21tvC+qv6nc9UiJ8ZGVlPYwxk6Jd1y7sN1aA0CwiezH/
ukJYx301p/qJSeFRb9u8TzAlIjx2Qq7SFISCvDbC1nU0UpuUrgq6Hx7qGdjAMKehnzOuxh2bdRfC
aOw7Qvzy10YSuwu6aCANMek6zwrTyqjuSB7ELKUqs/0/7J1Hbx3nuqX/ysGd10XlMOjJrrBzYJSo
SUGkqMo516/vp2i7j7jlQ8Jo9OACDcOCg8TKX3jftZ4V2oFEB2jdAsIOCUJEr7xC+TYmttAWWbsu
wkS7DcC263ZKf1DDzVbG6rga4kKx+ykISRRM22q6a3UJVriNO65S17Ic5ovDo0WWBmaoFmu369O4
WA3wmc4C1oyAvmgezcnjoMMMTTYs/FnIkuPbgUmSVqCuurZ9NWJfq5+ysNTIP5b6WkJ4oy2hvl7H
er67jH0gbwWgWd+IWAFUPvpaDg0EKXayC+FL5Iw6S1Mvj8i2x5lOvwZ5SK2A99QcNiNDoK4JPhCT
6o/14f+Dat//uPbFstj7z72xw2tTtGHxrky4/Ik/yn6y9d9U1th+0nkgZJxKzF9lP9mguMf2F83I
UnejA/Z/yn6CDNcAeAGIafat+MSX1XFD7z78X/8l0Lag0bHoPTVxSWT4Z10LltRXC+2l5KeBl2bP
xu4NYML7lW1jTBCJRoNs2Lihnq8HuwQ6iJv4QDAktXbVqU8PqSi3LuqCnahU3/BobX29pyxNR0ET
w26tJb0n4/hHa4HripV6izZ+vKsUNiRxmRxq2bxFp5OvSrU99WJ0PyF0OgtN5RktGeGW8cOslJc+
w2ZbD6lH9OyljlLchvE34Cyzk/hys0rVbnzM2xyUoKLVtqLUj/6gO6GBIyqC67bK++Gs5OEeSZ1K
Ob845Gm01oXmoidINfQQ31hezdt82cQwDuypp2z9QqL30TWvmjJ/m/rRTWIKBk00eJXQ/6xGfSCa
urRhkjzHSXoGRZ+hC0rTHbR2RzPib3REO0dXas8I85/CHBc2ONOvdZ1dOuqptoXTztesFy06qFqw
jcLHUaj6b7GoVYtqFB+jRuoJK0WCsSfOsm/BKyFIKoX7nFTMvB9xHuBxGSTj1kz0yC6buMIAnpc2
Va+v3GmnTUd1LRq5kypKhjUg3CsNElGla855NNzg0DzTPMPoxtJJKo6JRZp7VuRPc02n0yrHnZUE
Bkbx/AgMPgc6XEfuKBSlS36l6CGIjdezkd2EceniJ133JnuCYL5R/fSo1NlJsJRdU7NDMEAc1l18
ixM5pOcvFJ4OQ2dQBeNFGP2LgDF/NEyy1yp+M4mX9Uppp2otpAQx96zb89WcNcKej2HVSUROYwgF
zpee0pgEcqXsLnmtgACKhLuktoJV7gcizX0rXwMQfxTUYK8mxR2OWyyiFACidBRtbVSkn4JfyqgP
l44uhEOaY5P/GJnUdqHeBR4aTmUrT8Oui+PZTUfSIrO0iiBXNJoda2OFAQLuhN5c6tr/WUnKUe/K
L3lCIPPbPnTUknMUVfJBUUNP7g3DsyY4DIKvQYmsrCN2mc0UWZmjtcYuzGokw1N3mgy8vG3ZiwRG
SsJNPve3KjOyV6UGgQf4TT1s618TagXUItAiJxEzkBBqh6Srv9ap9SAK6dFIw4kVhljbKWDlk5pn
W9BWdIm6+GnoJLKysR24olI+EgtNxrNcnKD0gA1hFemyenxW4u6IQplGkkEkQKSIG3zbKQ70lR/x
bQDVQCbRgTHK1EHCmj4WeyEGWt40+rSmcpc5Eau9FQmkNBRRGw2EqxMkDLuXoofmtHG3R4z9wHzX
O+2QbbIKaSEOKDwLrIuNeHyx8uTQt12DlRObFQ4K4I7ZzhgrunAkAiKxeUbmg4SPgKqqS3MHAGLG
sbSNFY1LMNG0AhTihuk5ktPKZS2AxPsm9wXPsr7FUjXyKsQvwXDoO9RsUFUvoQoPL43RdYENzA9d
P2VoU2MjuFOwym8AbFQHFDCNrVll5tbz0HiyGIRbKUy3NeSTb7inB29iV/h1sOo7rZsOUzD5tjrS
5IRTqJ1KICFYprWcNhMrni7vdAdBfbxVISRCzqQ9bA29a2bEFOdGcWY9fEzmYFdJ5rhBvACJnk/p
AoBjP5X9vkmtH7PR38fxgHWN3NYsLPDrC6+R3ltulIm+Kwb+OdBLoLjyTu2nfVMQXq1rqMLgzoHs
MBUOUgibpk3E1YSVZd0USnaUJ8VGBt3ZURDZWTFs2NBegGSd4gJ+u8SCctMNqPNoue47zdw1iSA7
JbzGzWyJhy4DkqS3Mo56copjkjVWprkA2GUzfk5yOduJOaHT0ohxaK7HA5hF1IsZu53GyAcnbthn
KJXhEZl8pxnpU1Lfwtnc5IPAhjdGrJOqqdv2CA8B1k/3frqdi6UA00l9+zjpcnMUAnmXD7M7d/ku
nIZGXKH9oA+sjeBoNHXwukjWmBoyA8PSXL4QhlzZE0TAY6KHZ4E9NJpjGsdiF4Yu5JbRE43gPGTf
5SQXF1k9IrZkOqWTqn/vu/JHFLTNmhWZYquttkEjuwkLap2t6BR+MS98R3Z52N4CEAJSdBKi6HHW
It1lS7wDIbeFLQbUui4hCzY8HyqC5tS+ToY5kjKb7lm3+luIA1DgSMKywbnZCaiMXGR+qbpj1JoP
9UK/6/y9ngw/RMQGc4BlWGvt2jfDYxmIr3WTPkiGPxPZUGsea9HcLbQ08/QQrmQU0h2Pej/xptb3
rBxOQNMobCDGqtuEoRV5St31sFGHW7UXn8ZoRpBMrrpV1N8TUSCFUeLjxxCse42QJkfLYvbp5+EJ
D3hZIsmX6KATAb4SW0SNo+nX3lTPmhcDX18YiKzzc2H+Cib0i6l3CIQHUK0aJLWVgnqeTq5Wbkat
6O0wH8m3IFf9OYqD3kP2CIZHM0Iw5DhcVpWfFHaoR92zGCrZlu5ksmnEFs+EVFROpMrTo4b+7mmy
cvxaBAJbU28AKTjj8Z403IiaNdqMvXeKoH7J8qS5B0c4kPH8JWfZvS3YSHthC9YhWGI3ioJRVkiM
1tUIa1hBSfpmNYaJ2x/JeIBA1aFN4zVWsRsRiVO2ex0aXTlQNULsKiCW7Sftexxb6z43tG0mCeJd
FbRf5ElnMjNufaNbg+NRvqgILWytFo7UFHGhy1W+G6Q2t5VK6p2yYbpMkxK2iil6E9bIMcFXUwRn
iIu70BK3HV5wyI92IUuo5/JqE/maUxv4w8oZRHBxgCywihEdqikAvqg6+L6+ymWIKRV+nKGxvMmX
Gi8lpt0mpXozJdJ9ZqmI9bOB9RIb5dIfhzOIi3XYLh+lDsApM+iDkfJd4dCIDSbN4iB2gjsGIdpK
vgjLP5thdxfIyrcJT4wFgTFL6+0QEQqjqg9NOqIiYaM2x4JjoYHWY1TsFnI9kjLcNJROEo2KHJyw
RlR7TN85U+VXuUnXhXzIRdNZKu4TGRdaEmxU7RLk0UsKKWBudAeNN7WekQVTwNdgZI4hYNH0O3LZ
y11RyWvYQyCK4Mzo+g6tqbmWrJpHntOljKbAQCI93ya5flIKACYJou11MM4PhaSLnAlULSXsuk3V
DY8mxG1HBdHKzK6fu5zr1sTnwND3ksiE1kzzz74fjlFVYJccZqoEDTXIYKtE8pk3mzVfRPY1vhW9
sryh0F1ARJu+8Y/sDJ/r5hY19h2uaydpfKdU7ooiferL4EteSOuyNb3eqrezQABmIGyNSjxVgGVH
4MgOaRiyMw5so7F8eGNTKcjfp59FYn7VUuYqBohEr54Ko35VRX+vDShY/eLQROl6kLu1AG4rTOSV
FpXrRBt+9NhzIn3Y9Wr/NFcbSwzWRRWwmkd5mVkHJTmR8PGtn+RDExxE9ZYIoJtitPYd6Umq2ngm
Bdg6rA868I4KKzTCX0azYqz3tcriZgL6RVD4d53FLpBo4g0sk0VTmT/Llbyh3OOUybGdUeDgW9Mc
y0y4rpwfM4n6T7RWAaUBUz1M2Ena2TpWVXEulPqmFzSPQeTIvgZHs3nRRtqa9a3SoD4Ss5FSb3pG
po8JupKPYjQ5bQ3YcBCYUSqRoCxGna01PY2s1Hw9/RJF6VFlpao10t6QjcdIDR/KXKWRCZvYnSSi
XUE1pFF3KQCmRgFR4H2hdMwL3WbqlLMxvfSwlk0QOzjFJyenFFOPuOVy67HVWb1UbbebatEbZaVe
d4pwg1vroSq/GqN+GHXrhTcpcrI2uZWpW6FDQgbPbiRwh3B4RmpvuWaZeHKqqsd8KpU1MTCbeZRP
cSxeBn12KSICbGvwwwHTAClsvOoRgMe6mx4jwVq2FKAkmcugttp9bz2NLJZi5jMxFw7oE+x5fCDL
Z10KScgoitRMV9F9Rf0SqHyuRskO5G6fMBGGwmiu1J55oBu1rU9VCn3oU9+fCZE+TUF9VATzzgJe
Cjjlq4oJXWLYY+IgUaWTy4dufk7077EmvM7KPhK0C5Abwo3xRyThzTRpm2bujkUF+B9l94+xiI6F
qD1m5Evbmjq5idraA2cX+sJJGyI3MdsdNSZ3isqfllTcjEHvFuVXOTZeQ6XZZHG+DwCKngJJW4WD
fy4pQiE9U3bM3GzX5hUiqtDBIe8ko+9FUreVImOF9vxHXpFqiiZmK8BstYfUkG1haI5pKawjeXaJ
GtrUwMoSelM18rxkikdPIxvUNWsiOwSmhjQbgM4FJ61mTToLDDZKh1EgaqBp0nk3bdwLriBiskqG
Hm9HWP4U4nZVyj55Gbl4S9/VdA2J0RxCS+sY7aBspcGs+VdgNKl575fhU5klrLj67hBI8qmsqsd+
pu8wKvmwg8jq2/6kPbJ1x0ea9PQu6cW3pXpXCEqxztvkeyizoFTMolr3Uv7Q95MBPbCCITw1OCXq
r71fPWVJnrIGwqHQhKS8GEP8krFrBfg1ijvYp4Y3dya4M1N/DobiFsUi9PDOvNRYzflpSbmaigZH
VXecA/0E95vyckzFb67x7aTNrLlo2/RV3Cysgip4EnSGAaFRs41hhsM6VuFPF804r0VzSj2Q8w2+
iqwiqnAcbNQGYBsakWbhFPlf0FrehxVOEDbI4/LTunPCSAyAjlWyXIceD6df1QIqdVHGEGoCx6G2
0e1TnyW8UAc3+LDscZBvc7Nchbrl+hFazhTNn1VUr4ohXdJ69vwUptSEJxb6IpRfD9pNfjQimd1E
BWfBMCmFjv3UeqR6WbZeRMZd1KsUJSmuMz5sJzljExmwWhmL8dL62FsCvfcPUZHRu1JKQd6rXZ57
ZVZW1OJBnEbgT7dEE7BcIif5m2+O2VYXooY92gt8b9sUY28iaCVKjK+FYB4GgZ1SI+906FCwhBFk
Zt9CXzQ3pCKCZKjiwViNcv8ti4ZHP863gqqzdw+U3dwwteHwWaWicpB7XvMxl/esT1MsLKPu1Flk
J3ReSkE96BojnCEV951UiuiuCU1g7Sfgbo3KTMCgGEg+k59GwstUmJ6RS9F3KR1JBk56gv/YXK+D
liIMhX58PCQ8WNsB2D8pRZiJ7BqK90rk62P08Pdx4B+nRoEeVs2oYVOhZl0nP3Z++IxzypFGaQ8T
+IRBf2U24XeAkKfcEO5JZzccqUxcPy4Xg58X5nWwGuZFF47204cMTDdM3cRZoVItTmobujqCHIxd
XbDRpWFPuyrANweBURJGp8OsZhdavpck5RSzVMvkfFcP0SuoYTdS+50VKZs+C/dq9YyF4WFszEsP
4RrViNeZODfqbkWWrN10KkK0vvnmW5FNDutznQwneFj7dHoKjA6O73SjqMF5nJKv8MUPZVJtNBZt
OqnimRXtNFO8AU8HwmmimC6ETi4MB3RZFwX7EAynS9B/EYvGX6Bge7JQEfeyG+kb1ooySihu5+C7
c0yOUidJF1yAMJX8pbmAPoll0ryb+2V1jORA0icX7x9NVnYZvCKz4KXllNgwOJ6bTIK3Ip0qQfWA
8R97zDBmm7kA+3+05Cx0yCQEmXpHlOWeBHqxLkz26Kz5ZqU07dGkA8Im7xRBr8JJB1dF9fnYc5yj
aY31SeH7o4pmddahiqubsCR8fOgsNAKJixnYHqbo3qqm/Yx9EBsa5DcKr6iCEDSL3d7srU2uMnSG
dAWIovMi/HeuTkcqkxLPhzkvqv5NPUWv85TdSSMQqk6cf1qRf2siSrby+mti7IhgqpFXzx5w0pUs
GLdyPak3DBfiWct2UdPRfcsl5UdizL6dZ/mdpUd02/Mq9fGuLuML7QA2Irs62Gjjl2k4CG02OVDW
cKwoAyqzVQf2c61miX+Dikd2G0zVbpYmqqeB9TqERkRHTZ4S1g19ST+1a2hUhYkRbEHK8n3OZbue
h+HPdMn/X/j/r8UdAFlBRFyIIBbv9EIX/s+NgIc8al9//Ouu/d6+Nv86Rphm/3XGoj5FefCvbZN+
z380v3YJ/vbH/9E1EAyUv8RLKgaUGqhNb82BP7gTLJMW8MQbi0LVlKX+/5fXga6BLJmIc5AZiwZO
CUr9f3UNRBDKKPvQYqIUotuAbvgfyYXfy1QgMkHEQAnDbgdVKa4a2hq/6mHkDs9pH+nBU0W3c9XX
oXYLnuBUNvNeqKrXikZalRQhpYy09aQxcGJw7NS7mXpiaXARnPz45V7/jUj4vULrzxMyuf6FFL0g
c96f0FC3KkyePmAdUlYeUgdcPMsvCaotkm/ZsENM+fLxMd8UhP9WlnAPrbdcTqxLIF0W0eT7gzYK
BY1JiJR7THN7TardDLXdYzBh8m7rMHXralTpOYBQqPLwUW+kT2Q8vH+/iKSwqaL/xtdkgcXWiLLU
r55CxlDLLR3NW4CpW6Er6Wm30CRL9tpsh2PsSriwoxdjTvPNx5f++5G1JQcI1wwvgMRf768cxVWI
TFZRbmVdkBwc5lixEdOvFL+/s5rBa1T9TpPKTVWoTx8fGfHXu6vmHeYJI3pYcEAgit4sPb++e3Gv
anlWh9kNgQYrhb+Px2/bLUtOO1j3K/+gnSxXO7Ub09G3+pYW0Lbe61vjJLjsvBzLtlzBXv778vvK
Tb3JN+3qUm9a/tFy5a18oTS/0vmNL739ctGdfCM+1XvLVR2D/42o4Gm6pPt5Pd6Mt9ox2JaudJpP
wcF6wBx7WUTPF3nbrwSbaBC7X8GVdV8u/NCXl5Z/HO3O4T7ZkXOjOZ1tuoLH+tse+Ce8JxvdrR1x
La4LV1z3Xu1lP+Nt5YJpsa2NtdEcprYNbTfWrvMP8SRtp9vxPJ7JhN3rrnGQj8JGXE+7wa5cVgf8
NGlbv/1809W2gkc60Wa+qCdlu/ykbuXbPzd7ajwrcnec5TQsp9rAMdik9l22AgFgK9twjetlq5/C
tXWP8m2Vf/ISG+/FYH8+T3Roi6paQxR/9S5FVgdmUhPSG88530Py2OPFXwc3/XNEeQg1N1yR0qVK
P+7nTeBi23GJu1ml3ryJ3GLNb3UJJ/Be16fdtGJ3a99Nq2FDe8emOLQK3dhNnImzTrnlrJCd/DgR
IrG6WbSqq6Fd5Q/WBf4LhW7BGTaCE3jEyfBnN598Mm8+hX+PFm/XCawJCwOEIUZhZRlTf9EQliBu
Wr9XspsxtQJb0QZzN/ZVvLWKfE2dvcFYjhY4CMznVmyrwx+/ZOEu7LJw+/ZvzTQ85UHfrCv0G6vS
KDqy5eEkSHiFbZPEJ9g1EiEPvjTYtTwWu7df0MC8hITF20bHFypix0RtIGoMEbm6b6Xh7OesO2jA
iDsraP78BTkYLAWfQti//9vb76vGzvzkDdDejyZvdwbSGN1xZrZFRXp1Z3xE/PEU1fENSOadoAoH
NQ9vUe4czOyV2tydRC3TiJKTIkhHWZvvmsj05mrbB5Y7N5Utz7tY/BGEyoGW7r0R59+LwrqpjGgn
JRSgsvYLqyjbb9ic5M90tp6aFrwoDniUFaz2upNV6OtIopI3my5i6gtJBeuqpI3gz+FaV8AbdONh
bBOPfGd3UH23CM9a0rnInFw/UKkv4tqmI576lsvSErJ0uyc446zgsEJXdEvW1N3QFjsM158IKa+m
oLdbh2gfd6PBrWPAXXS0v7xUWWx2iA4AhooJc00bA4KXobUO4k+xNZp91K4l7TJhjB4Dokw+GYoX
bcAvbzSPjCfGHAjkSsErs4gbfj34SH1ZK1vJd6WQ9pNfwcmfJuKpqISbKziiD9J4EwIiv61VCryc
3CcvztV7s6zPmASJuWeRhpbi+ovShtpsxkGbz3EjvyYZ1vywrzJvDuSzHzSEpLWKBhGCRocVN9L6
k6t/f3QkGEg72b4gfocRxirxSjlRqp0f5J0m3lcIgQgOCm7R3Cd7qaMTJZLw47Ex6VetVhyLsthG
c9QdE63wcHGCSNJpJKv5d1WdcwexZ7r4/V/KuGzuM6OOPwku/Psz1WVsYoipzWv5em4i6UxZSLAD
j55MVHN2JlJfiRRjnzfRU5dosIwqFARzqn3yjqjvR3fM4Aa3BiglozuCbu06SFYastqU2664Sek+
pQP7ybKft55DqSJbhzW1AFz66jZL5uaURVgzM+g4Ey/NPshpPQ8VuzqjYOSvw3bfq9JXc8qHGwTM
9bpeAFdv/6oXRA3Q8pvsHGnJuhWnB/gD6Qntzdms1PjGaEv/AfHJDKrhEAc78Pr9XSGFIMHKYIQC
OcEVGEHgN0h8oQfTAJzzBkJP4J9EvdecYFIe3t6ff7Rx+nvn4zvv9/80udSy6/jPmyT3pfv+o6h/
3Qctf+Df2x6+JbYWGraYJQOGAeVP3J4lv0EEmJcYZniPlv/1F27vv3WTUZlkTklVGYhYP/y17VkM
lIqmWnyesGP/mVRq2UH8MthJJu5DzmoZ56AbsOt5P9gJI5y1RJ4Fd04KrzOSe6Vlls1+5pq6Salw
MYt3bAJJWDcOptG7kk4C1lhsK6Fbj9SwQrl2xfEzX8ayxXh/VngxGPaxh+I/l8WrqTMtgPRVFk6+
DuI8DS869zCvLLcJIZ5HuvUZkfc6B4f5mT0kRMTlTuhIdq/2PP6sxtRvYLJFM4lpCxFFy06tPtNT
6EnoU5AdqzUpWNCnaQ+IuMdWQZILd40Uz4QJ+E2fsyuEBdbNTPmkPZGxSwteaxa4eiPcSOTlfCEn
lHDIHDEWK3wWDSVNalX+ypRMaTPow/kLaRTaN6EzxmDtW9NEU900h/gubyyKdhmLhIW4E1X0ubkS
3W3SriEtE2ASE/og1pSqrToyd0q1PM2UADi6iEikbv2G3Q6aiXT2ylHqtXU0m8GamNmY3BShS6lg
ySHCXoIh9FVRKvquKkinXkeVVkGJ7fL4C6h9CpCySoPLyeMcYFXaD91Tpero4mNIS17pxz20HElO
4fvADCucKFFR/edUSumC4rQlmS0ImElDCXuTHfdF3npqiAfSVv1pfjH9asl4ICXQ2iVBqZV2lJFd
iyO8KRIHn8N0bhSzK10drScrPSUuQ5oLKRr/3jSy1g1qa4CgFAoaaRkC6UwrUUw1+i5VPVFtNvVF
pwZ9jdADCaM6fMWTJMh0Qn75+C9/vKe/UovfT0xYqUx26rLFDMEcbqGSvPqmsCekYzYR0heRTaqT
x3rSU1g1eCskcrn8FExCK8SIjNK0k0tb7LGCf3IOv33XDB448USVvxlzrv14jRyUZsoaw0VeAkkz
jdomtece6sBuhpLAmyIMGbKtTrQAIxHxmXof34Q3L94v37DG8okVJc9HI8QKm8rVXZgbGvodmnt3
iAYF4k7VXOKwGRByZTUKpS7fWgQ3er4UWTZIZPMgDCNbfR994ZyGAYXL9rOV1TJsvDslDQudzBnh
6pM4o6thxRD0MprEWHJCCZ2fpdbdGQBp/ccU+B/9yX97FJ1iEiUMgzb51eI1GAM5xm4kOWjg8z2F
NLr+/qy4n9zf62WqoUG/WoyQMlZQS7w+TBXTGSh8Lqak+X2xelO77agXvUpkM3Xk/p2syfrK0Kw6
pRrAuK6ScPvxKVy959r1GTB5/bpQ9smOwItJGbynh7GbS13YxZX6rQpJFEUHWJVeSY7fjynXI3oF
YjFdPj7+1Tv+2/Gv3jCytzGEjokEp136aah5Saus7e04At+uV1TIAxKi4mrKPzEUX81Ob8eV+cgp
F1KxwYb1/rqFXKB3oApYrGiyeRj3fTsMte5ijE26M/CGPH98nYsw+uq95RGrSyIctOylMPX+gFEh
ZL5MKJUjW3XiChBpnUYs5Ycw1bFFggzcamli3fSl0J/Av49YtzPjTksDquwfn8rv7/aCyGd/gLia
Kt21LZMdU0lXX8V5Q1f4Gd9KfQ4lMbM/PspVLWy5wYvvliogt5dB6qp2MpiFpBRlL1FfFeP71iJt
Mk9G415DC0BDlTd8hWPB/0duSGzbLOiZ/FE4LJEDWOve3+VOsKYEdwlJJSX0RYxEiTv30WeI6/c7
hz+OAkqKL1eWll+v9lcF6RsTj5PttNGE3piN1bogLfeQSXH69PFt/P09haUBmYoiOeMDuI33FzSb
IWss02LRHyLVyQEOPwqwZFYJ/UuUAkF8+Ph4f3dpBos1mdYCBAhx+V5/2bULI/LQvDdRDkY01bVe
AIKfDFjA4GB+cqg3e+MvQznDMoPeMsfSGGBhvTQMfj1WaOg12VSB7rZV0yNJkHJ6uBqY52eU0Atv
R5fBE0pm1WMdjNWBeLlmSbEKqnI6ZEYpovwPqvEyBC09TzRoonocIwMeZoBWs/zkhZavBmtO11BY
Cyw0FEApFLffny5yMFp9ySS7nd6J3waYr+Bm4XQ+xDB9yBHya7yVcxLiOIvGUUEWEZjqTjJiNn8L
TgxuELbG0dGj2fqeIWU1PTXxzdbORkW9b5qUja9eNNisZkPzc/gKUyp9MtxfPd7lGjB94Jc2FfYJ
WADeX0MXtKqBMEV2IwQDDjL3wklalB+igpDxH71Jy6HgfhMGsqDVsIpcvblJYo2SlpP7Ik2KeZBT
xdzNtB73Rp90tx8f6mqsWQ7FaMbaXsJsDp7i6nvMYTgntc70rLahtJ4ldb7RAPKxsMTL55JN6d9r
Fayqj496NY6+HZVxzeIKKfiDx3l/L3OzHRqCzyVXxil5tLqSZL9xDp2Pj7I8kfcfCcUk2eS6aKnw
+l3dRr/MhqwcTclN2xwfXd/pPwo91gMX2W24U/ys8hDBzYe8U637rpqST0bUvzm+xTsjMZYCTYHQ
//4qM+aopog1BpsgP9S1si9ldRca1anSo9esQ2iQm8Yjc8rLx9d9NfAtd3fpImHqN1n5mteL3yoX
5CgfyHfOSqV3k7lutmJJ0JneV5HbCvB6Pz7eW0nw/Y2m/ITnCF4+W33yR95faNGZ6PfKTHEJuGtu
sfdhOUlw6XpSjYjabWuJaEoDwPi2TUbK2G0mI3SGLNEi1FEaxOctxhWDRtOs7yIg08W6g7u+1uos
6+y+wVW7kwY51fa0Ho18DTKuIoe+7c2lFxgjyv34gn5/cOAgAF9QY7AoxF4vODK1wt4g0I5Pxq4+
WIWS3hHflG8TttHZSo1CxbUEeQlqnwbbiFQyIT4+geslD4+Qrb8I447dA0/wei7xo0iNZIOg7Qzp
2h3mS7O2Qaq20Datdlqy4IyeKgQilcU6rOO3EosIdYSu9PlDFena8MkQvryrV4+Y3QNYFxZ83Jzr
1JI6ZIkm1IrqLlm+hA/mP5XZTD85yNui/d9HYZFHwZf4aqoxTNh8tlfjgoGpuslLS3SR9fso9AJd
eymbUMJuQIqH6mXMI5eIWC32ji3ZIg5oe1NeD4Caf+pjmT5B3inSldEhjCA/KwrDOyWOcpm6TSFl
NqS79EuTJDOdAjGpqSBbOPK9uWmn108e4Pv79XYlACV4dDq5xxa7rfefhBX4BdhtVXaJIPWaQGbx
isJ4JXWZ/jKP84gVSkqFb9E0GvVK6CsE49iHrZU0R6PbzKVM8l+u3aimkDx8fGrLPXx3jxXKStxk
NumU2vXrWo8l8IARlGBlRzHu9K3J1CtTtrkxA0l7/PhYv90FyIm0xihRL4U2XpH3d0GQAxI2NQLU
gDErDi598PHylH7yuf52RcveQBdl9tyYQWCnvT+Khf2HDM3OdCgfKYdkHGjpqqSo40AxLh9f0NW2
nue6HIuCJYMcULffNBKpEoB3LjmWmJenmbNiQMVf0WWS8WIp1LdMhZJRgbTJE2ni7EKdvGcL9D0K
0Lj0Koxnn2zHfr96VuvM4WBilk0SyLh3S0EZC6ZCbA5XL6iT10gtEZX6oG9N8tw/GZY+OdR1c8RQ
a1HOUw4VhUXtThQxbKNJGRdbjOsf3+j365LlPlOPlOA7La1LjYyzq6sy48zyYRpQsRf7C4L06RFT
m3A7j5N50zeBBCAiVz6ZsKXf31eOyoqBl1aU2D1cvUn1lE8hMV5o0ILBuEvEmLjWUaWbOzcETaeY
0OnPYm0J4VPqURMeGMKLC7aV+kcv1RiT4EL0t3Nayf/8IbOL0RkZqQqrMObe34457+MkT1rDGczR
8sqqnZ2x7ghViHzR/fjO/81DpnjGjWetbrCAuvpmhyIAxQMLxMnmQtwoQaMf4f8mJ7Ew0oePD/U3
t5tDLeX9ZVphmLi6KqmEe4DyCaS6buAHwWwsBkBYPj7K+zrJ26uEXWPpp5oy2pbre6cL2LNUxTfo
BRlp7MnkpjwpyOf2YxZDiO9lqzvrRT4jGvSbT17jq4n8j4Mj9lpKkTjGaYi/v0SSZMChBZ3hzLrS
4UelzBwklXomJ7x00gxSRkDS/SNVjNTLjApDnFxH3wMD1Pknt+H9oubPM6EmSofToMJwjecR88Av
rRF9ZZRM6bEhufal0avxlI1msyFedPIMcpkfjEHs7lGR5vuPn8LffNDwiXh14RbKzAbLu/DL7jiJ
ZjFuEwEJjiaMpByIyuNIs9WLO1Cphtp59N7Drx8f828vWYO/CccX2MfbLvqXY6ai5Pdp+qYC1ofz
rBOpYAxG4GDrzbxSr2IU+4i0iesh4ojpOHr9vzv+1fut5/okoNZm+itSDFuWTImOvfa2DE3hmZkd
9aoqZY9DM43rONPH+/9N3XntRo5s2/aLeEBvgIP7QDIz5UulklTmhShLb4JBE+TX30H1BraUEpSo
vk8XB2jg7OquSJJhVqw115jvD//WSiZTBcGE2x3guKOTYSyNsgDNgQjIN8Q+8y1QEyhNrwfTHH/9
m6G2xayDGeUMfvl1F5tWn3xmcumLmOO8riAZJRIFOAYEJ+bx20/136GOLhvYJTQNwn4vbirM2BMy
abu82zxeM7+N/8VTbZE4OT9Emcd1uBGdms2+68UWpKN4dQhfzHmw9srI/RNDvRFYsDAton1Eqfin
HAcxeofjiF+tXjw5dQ/2bXAu2kJah1QbxaWTLMGt4WZybwy6ge1QPWIjNVPGxoX6a2O1Ln1WS7b7
+8e36Gt4EkIC9dq+xLPlkyVyMSrJ3oXVg32o+sHZm0JZcUUW5Oz9oV5eWf/ZnJg7G8sdPBwZtJdD
0UDkay7Sk5hKPdTrzG2+BXo/XppWKvaQRrsT4gmbv+9FEAwEloOH3dBGvkW65eV4KX1bBeYB9AcI
2llGKlA0WZrqxO7/1p5HuosVSJ6Om9zR+leW9LyeFtE4x4UwqmTmY+voopCYHR2IGIhtsjLF4f1X
+dZx93zQo1fp1XZtCggA8boa8kLMq3bjG7W7m2y1RDjJWde1bTU32JvLEyvzzZe6cQTJdpBaPdYP
O1OqtxqbKR/RLrBbbKrzhajlxPO9tf4p/3NXBI240Vdefjotr+rO9nipRaXjldko56CnkCq85KTM
5a1J4m1qXJYjCeSjnUbPFtyYU56nzIIuwmPADjEbP0VFfHPqPxvl6Hk6u/eGXjIKGlhMKKEyX9uM
ci0LS8TjPIzn78+PNyclmT6Y0AgynjA0z1f1ZFR663iEkr23rmOoOr/bWbMpDrR2DGcDXbHXi21R
1X5/2LcmByBL9Eq+S1B/TCccmrk28rVjxbno78aU3jHZrfmJLevUKEdbVlJP9OzpnPiy0uo7A5fD
WJsz/cQrfCuuIBK3NvkJ5gCvJOKK/BV+YazrSvQXi5fmGg1nxfx1WiiHha2VC9KLVApCrxc00Ffm
NJ540LcCSyobJBeROyGRP0YkY7Yl3ZJrd1wGFRsXra72hZsPmMeV4PLnVEWim/JLOk2an8Lx1u+I
OfRl11FPOLHLvbEg0crZXBWYxXzdozCjCgoE4nXj05ecjpdjNtIkJ7Iyamg2OpFPeGPuBsRzZOY4
JOGfHg2lGxg5Q7HZaKCu+jlVW0sd6Sgp2+5bzym+B/zlnHjTb0wpxkTxhpCAA8PZ/vzZKSjVomkV
PWxxmgscBehfvNAd81Rd7M1REF6C1Qaxjfb/5Sje5K7r0ld+jJ8ivC+z/WOJ08LS7e52dOxRREXc
ydH31IjycpRcKpru2pT316jyEdEu/fS03QF6pL1+RadMdHHfmo39XauomkGQXOt2160OXUcDyuIb
NPrmtWqTuj2xPbz5ZZ/9su3Pn73lSlrQfAwmESwYuFWaDq2Rqe99Xb3R/ECZoPw4F4Z1YtQ33zrS
ryfdJ3ejo7fOhQQXxIlRBSmaa9LmNgT1k/XrN986qt4tRYVP7PEFVOJ7B1jFYKnOqjyslZXfiMSW
N35Wr1e5Du2Iq327q8ZSuxQN6B/oAOah7MzlXJoVOk66b05l5t7YwoCN4dGD2otfduwxm+WZpxHM
ecilZ7kzuyn5vWqA/sohEDF7KC4bLk2G+9l3lmhQfn7izR+VBJ8ivq3NhdCL0Aih31GYMrhDZimD
uz8BNQqR0cWo3BywNuSe7N/klWZ8USM2KXKoosKEfiLA8oSO0jHeUoKG6wQLYCjfXz2vSiKtyO1z
EaTFXsc5/kPu0lZIk0FyykL7rQnjEeBQIycgoMj7cpouMCv8mt4ykFwNnmXY05/rQDdO7KhvLQb+
cmIbvhEioqNR8NEV9OgULNNqssIunwEbBF4y72moV4cA4iPgwVZbnRPjvt7J7a2ZbOv/Cnwfk4GX
T9c0kJe9gLuNb9BZAAw63UHnqfbF0KXx++HA6yiVobbWELY67hjHFeG56LQxQN4WQ72vb+WGtgqL
eQIslLHv17vS0ourcdC9+ht9SOqUPuz1d8TLmVQIKiW+VvAkcH623eAnCIK04L5ROvm8k61X3PXk
+P46a8comwiB0jd71XE5oxud3EmDksxTP1LCaNYAy6npd0kL+AlBwFuvE9E6XQHU/ra68csv56Op
C7Bs82IEmt25V1jmgz6u1t7qelJcGhyrP+Yy7GbNsW7f/5Bv5Ex5SIp/DuUarlSvNDEDNs+1Q84U
ngGcjFl1csd2mh8sffG+QMcVB88FJZT6ntxPOTtgTymPxuTB2BU1CiU8qj86XTKfqDE/lVheHnbb
/Y7IfZMpvTY+GCSUiKaaSH8s0rGot0jzE73s8z0FEPtGOZtd4Voa1c8ltTTIAHQyLtHqMwcjpbRU
RLU7Ln+dBeM30VpBUYRbLoYQL79Tnrh0CQSLFzMrWyh4oGLHcVp/YRfaxkqs9AwIHPJOzI631rXL
LZcKHpUf61hQ1JuZ6miwI15FKg/Ow2n23Dp+0Th/quvnSJjCtg7A0qNLdetiJdvqmy8fsIc3FATk
+WKh+9WFjzg37CyV3i1Ucq9yPy9GkHezifOUrPdj4YyHtvFtMqGiuDPXuvuJsj/71SlTv3U19USJ
sPMTe8+rxb/9xq3JkXW53UWOf+Pc+BlUVS0exwppcxY80PF+Knny6oA9GmQLCp7tMEkKmqFDkhYL
p1K3IxCon0mfJN9l6cI2kE2e6YcOhNefkef/spiYQ72/MF9tCdsP4HZCpGewPo8TrsXgOcXANgt8
WrvCH+eirKwmUpp11TvT5WA7d47sTxRQXt1ltzHp36FxlsQKRg4vH3oWdpeBptBizEoxg5/TGi55
4/ZcwsSBlmrty/vPeNQp9Z/phvRgC2FgqzpHAzoacj1P85LY0+HOpCPOooWEKx0uhd3/UVMtfjRt
4KBkq6cQs+rk2q1PXeCfxFYvNprtqZ/9iKNPXcMUAfaO1S46jwxdQ0OSN0z6truELAyIy12AzizD
eqaJajrzvWG+dVYfx90qTz7lbqsB//XWs2BMvbt6DRyOi3xjN81iRyMAteqxGg5FYcOiaTAcRvY+
xv2KAUhRAg3Gf/Ph/bf65vogANjkIyY33KNNijpiiqiG9QHi2r4ovOxurY3q7P1BXu1J20t7NsjR
VU6xOjNsRLQYbGcLoCcVVE1152bsxu7T+0O9NStxZcK2DishCgFHd4vFsyeVauDITLPKkl2zditc
Q+Hrh6SW+meFTv3P+yNSCWamH88JbC7waqHbH4XT0TucjXpBgj6lu8wa/Mt0kyFFqWrXEbe2TtcJ
8TnwWq9zPhSpoWTYO4NCCo/1sM5PM11MpHyNlovSEa5zaMbNxA40evWZDT77TD7gtk2sYASXZeT2
LpM0XYVZSU9ihHe1oI7WAsWBYANCOxsx7Dsoq4V/hPN8fyv0xLJDCOzzR9uZ9A+j1UOhKfQa7kbJ
RQVc28YCjIX0J5cethI96FhbiC46HYUIxLHJ+oWaXP1pUDVfBWspg11Jh9tnxSURp0HKWqQ21Wp/
srqlfeyVp/M83SIendLTr5PJA5QusGIPQmE5/LNJVnL5S+NVVdQg6P25DsqERuUOUPbpc3BpCobM
qi48fZro5E76JYtg4HeKLGA+nAXgXZ3IW/2aqN/txvRKQ2dgxIneix+B66cpuMVVP6c2P35WiECL
3dBZuRW7nd9mH7XZlFHtF6V/X1pLX047MYu+iegW9KcpcnwasEUaUHRuxt5YgbZjG2I+GOTHaUP0
eL5axD71UQHVrqYpDeg6adYcr657I0uhDBxGb6jqGOovIFUYtSKj56OeK5osy8CK9ARAeuy4owH/
qcp6msaF7n0fVFZ+6yeKEFGBm3kF+smmgdXDnJ5AayxpdK4dxU1nNXK65gwvV78nZFof4XVCwZoB
HIa6W+tVVGlpKmMfhfb6KP06nfcwKRMQi64tIFThttOFSpEMj0HdgCzrR5+TWixy+mTIhmuiUY0e
tHrpEKebpfDMENjvsO48enDWC8Iln8Z4z6Y3tvMXgPNBZqXaDgoQ8odhVdqfRTAHlDPh9oYgv78l
tdCTuSm9BKYTp4W2x3dmYKpbk3vjO+tqR9Wo92YEAR3CbEfaHJ6NpHMj05Zf5Eu9Il4sL70TVtGo
0MgS73ZCriXDoVUNbuiLhf2J5tTll6VJORGmHiwcEYX/EUJx94kqbNeGq9iySaPZGLdLJwp0pqbq
521WztOVwDjE3eyasVcwqJ5OoYSrU4Z8ORevBu6iGFG34oG01DTvHJOLLPROtz/Pe13H690B2Blz
JKof1Gam71Yg+Ys2N1sZabRGWrQaTesnB+bxJwpQ5jeHyz8OUlPZbgTEtb9vKumoHWnACUCRlbhu
bI65DrenW1aWeOHnvwcrWS4KWE2wzao8u01sUw0XllFveNJONgfJvuiHrZOB1tUzDTIPZ3FBWSlF
TytoQE6vfGmrO63XvG/rVDq3jvSG7MwtaNvkwCyduE58vJkzAtNrWytWhbWF5/0ExpNCH+RF6eea
5ppriA6qqGMfi04fqGMGLHK1QHbDuLEkBOPGsn+LoVyr20mzoNOmWaHNZ66+GD7EKa5roUd7e36e
4Uj+VZhd89VIUutRatmShrro4QJ60gm++QCM2nCB4SXwlknhTULoSEhW5WUzRGQxIFm2g8OBgkf5
YS6s+d5VNPNKJ9NoUwssYI7rxVgCS1YL6pnQKKviS+ZACsQFBsx/SEW+/1FPaXefojo2osF3hy/G
ULnGmet4i7dtDCPgt7HMHjDJdh/MYizl3vYLrDWWOcfxlTyBBXRJ2Q7eoHlmflR5MqkDiyLhV4Nl
Hn/mvajMqMYIgGVc5NK7zNNFG84TPBGsfQVDzQsNqSg6BjIZ2tBcEg/3Fw1Fxm5JqzLf03jSVpE+
AGPb8ixgukiUaQd+l/6ts8sVPqHdYpc3VdqAPbhBzBkW7qQvsSdtZFg4LUIVcXMTlXijO6WLZm7w
vk1Kpo+QzVG6rDJLEriqIy00i9I1CTDPrfTzNrPTFCwwGpKzEpOQg1+4hQ/NrijHMwOPhUdTm8bk
0GEsWZ9jvzN2oY6+IwhRSiT8c05Tbz/qSZ1fmq7SDlkm9T9mvzVM2Uov4SU7YFfg1xMORKO05+Sh
xHSrufXWtizPMA7pA5zjbaDo3SzhNKaO3p8PI5yo3dIZnC+l3VF0m4l+9bPCKNv8waLJr/41lMU8
x52v8iasXdnR2x3gdwW56UEXwfrFVinKa3ZQGyqFleSfAcHTsVjMqMxvyoHWDFCETVP8SDROndAA
bv2HyjDEeKi+1cKkMxYds9luDCLPy7TvkIGDmqs3t9G4KotexauZ5d8QOClal4u5vGNqz22cpZ3B
L821n8Azx/Hcgtz5XScrWkZ0Uq5NiAtGyt6B8e9qXeQwONuwbTS8iwi0ZnzlURQ4O1RnVFBR38Ij
dBZ3+ZzXg/GoWUnSRWlesk9oxCHf/TxIr+y87M2wKWuOdt0e7PvUTQBAS3vilmYpIiYNYCL0YPJC
Q1T0ZfbZajbXi7aUzUONbsGMRTuBYxfT8Hu21uUr/aAzC4/27EsvwW+QAGUBXxCstsfq0nRArmj9
m32TtEt6qDwcARwH9DgOSo19y925+mZ6mXnTO42pYoi/7fBg9UV+PTSr1cdBu2IMwr+VwADsOnen
m1n5I7OMLIvyogGlDS8IbJjrF9Nv0wARHad64l4Vnd59G9t+1OAYGCWuSstAg6XfKudyaAI5nOf5
KoaD3YFeRArSmNT7R7SZkT3hkcbvX51+Tw+D/dGGZPwpafylP3hd7nc302rPYGlmjL8J48bAI43O
vA4RRbeCkxTZbujoTpPFCy0xSeTim/S9HBpcaayi1mQ08V6uNQ+waui19MRugCWIyaJQF4nZz2To
69/WhJVU1Albu66wvSrBEMMDnF26N3OmEKcNaYMJjG9bXlZ+J/w9nY3F15b1OETTqFUwUvpuXLGu
s7UvvjRYhM6Qye/9AtY8mri0OTtX6/yLprVa8HiaTtca68j73ij/oFvYP6QTvzesa9M84FKjyx+1
8lIdXHkF9tL264R0rQq2jjvX88ERCIlv1oBZzoVVzC2I3VWbL3ttzG7QamFVDczCvqugUJJZWtsI
HBJPXZcF4bEtTI6SGZMiOp6mluO7TdZ2QPSnzVgmqa4RO6tN1aWPLVByKDQaBNH2pAZYVoeINTYc
Hx+WuhUDJhG5+GXXavzj64KIqEnd+jpAfI4Pdo9JY1gthavTYeJr0IVxFbLgrKx4LSmFmUeYJORm
IH44KVD1VisxhHHZOENcILxhT5HGxdwHCSZ4qGAx292Jm8SrewSKaDKHXCQwDfGPE0ayMyl1TVUQ
ZyOeTrNejHcsiooMW22dvz/UE1bk5Z1lG2uDOmz+i3TaHd3eO9wtaj+F3zomox2VuSh/l9pIGZr0
vX0DejhIw3zU3SuHkGvducP8SdNrmkWkJQmEM5qRjJ0NIy/lnyu8QTk4/RfTmxsrThysBw66mOzv
+Uo6KlJrkgx7M23MG39J8RUygd3Nu9TT+zvkEubHTar5XaaTtkZ4SbXtvm5kbwPEFupDMxTyX71q
f1OdU1gEDHeUdS9dr1k9iaH3sO1Y9ZD8qMpS7DTN7//NR6X+ZpE2gKRhH10Og7yk+Tbvg9guVIvl
BCUOAqi7YCH8f/+bvr6G8kmfjXR0y25BaqEaFUFcZ16HpYuznvuLwlze8VDcpd0cwT/I7t8f9PV9
2yAhQ7kLi0eavcztz5+lvpxxTrKuGoN4oasjXkyvjHMdf7srI4GP//5Y26s6mrOM5dFqjbqT97ml
GZ6NpWkDVOiCB5SNlp1lpSE/aSnOVBJ3x50sYU6unbi3uXx8fn/g1+llisK0gno+OURybN5R1qdv
0naQXo0DBSHBh9wf9RtZcW8fXLPTQssZYO0qfASgrzf3NvWpD9hYgiTKOvMabQGz+v0f9Dqhwu+h
Q5YEgG1a7G8v38SqN5i/w6SPh1nWn2vqkBJTHW4AZLxOtoO8ORipZN8g90/XxtFrLxN83Src/zB5
Cdp92WWw5Ct4BrfaIpMTFYY35jCiov+OdTSdNLksNKTxiZskkZeGXy3XnvTwHxSzRQuVs9ZxswJI
f/91vk6CMaPIYG7YEnpjj4u2olxXV2VmwhrNvUvIxe4VhOHqxJ77xvTl+rWBw0CcUB3env3Z9J1J
RPurOSVxFRhLGGQcP1FmIyzP59XdDpQawH25LNxoSHScvf+IrzWHDs/4bPSjKVNqbONV6yTxEpgF
sxdgbjQ1g7h3LXllCpwHmkp055jmeZ8wa6w30Clmc7QcXPRGkF06UpyqyL/1QqjJgX6hcLb1Xr18
IR3k8r7pRYIXZAC3i1TqmaJD4DHpjQFDFrN1rkXjYtDQmIR5f/8+vO3KQgMdX9091guLFeOLZNCT
WAbUpLFZq6+xMTSirrOdazyhCkjwSXEzO0F9Tga3vpgLZz73lpV8r6KJ8kaObva3SkWKNiRh4XuR
yt8qWS9fyOwmXE9NUuqWOXuPoqIhzrPy6Z9K5V9xi67zn30r2z/D/27/2c+WeDVPs+H//O+L/+//
N3TRVjx/B10kh7bJvz9HF23/wX983jb26qb82/QROvOByfgPucg0/odkFpU6/nijEmwn+H/ARU4A
uQindaRXxFD8N5Qk/kMucrz/2TYy/siktg++6P8F14oeiblKwyESASqctFgdxSur2bEQIa+SlNTN
S2+VX7rUlQfNWJ2rYV2Ci9yocZRHe3Hw8eY9WP1Sk0IhSwnefPUC3HCS8WIr+j88e4W3/5y+zwEw
L8//px+2aab5YWDcaKc5+mFeUmjFXNl6LFQnLpsBg6DQlDM/tMSV3dHo2nx/wJd79TYg1Tx0ytS9
USl7x9V8W597pE04Y3hdMkZ677M/Wdrw+P4oL7cm2tc4XRkLXz9AUVBi+bDP9+pVSIXNZu/Hq48X
L3kZC5NXkVORwaH8gZK7+Jwgeo0cvRtPVDCOduptbNeksIahH9siT3p03iZ0lU0tXKSdtbrlt7Ru
qwsaJdeQBtKJ0jWVvUM94GsHEx8vO+k3Q7hmI56+qBNuKk+6mLw0/tf3X8jTKf/f4OufX4V4h1ov
NBCXqOPlG/FI5NLzxoUhUZa2p/nFO0N5LLliac1Cp+oK8BF/mVyM8rJbKD9ki0FmkQzUZ3TBTEAj
+KiNeAvHveWhej/x87YP8urnuWiROVopRx/3YGLX66/4cyYxmER/P5Boj3XKgt+BfqkzDzOcz3at
tZi44qt5MCBqRkEPSipRbnvZyXT4q9r/09sCjsSewVp1fFzXX74taFpqyXDV2zmFz0Ls6XTCC2vw
wXu27rfapwNI1WD8TryF49XI1EEnzU6EqAfh5PHioIu4KvKMzm/63nC/Q1EUj4uqAJZaGPP0PS3M
GdVomHmrcd07/nzQBJ90xUUR4VUgD0tHDhMLou5CwwX6QZ8pQbz/G19GeE9vhum99Wc57BZIgl6+
GSWlI8yKIk+CxvRjPyRqR6fhFNtpos5wIpGR19fBic9xvGnQ4kaz6EZy4WzlzD9azubYWWOAy/2u
9ZL0QKQ8HVanak9IgN4YhXI4WusNCgIN4Ch4bVyt57qXlPgeSC4/7lBgQTta9d1fvkHaU57aqjaK
W8AHf/kG6TR2nLLAabp0ae5qzcw+b9ykAnYCh/ewjrlLjqR2b98f1X21JTIsZyCPRsSG4v/o6Qa7
CRyh53bc1quWnGFmqP2xDZU1+xZHyD1eIRL/DatydOx3+qXfJQ02F9iHzCZsZAqcbaxxXuIoF/TD
p1ITWXZoLewMMY0oqA45Jj5Vvb10dz2KfxF69qruisKhZmE61ocCSehH4VjS2ZG3Bk8quClcpatl
YLEx4vMcdljpXaMDbBXGO4Z5wC0Ex0TUIQ69mqTUdkNj0ZULBU2FvTLhPKfoqNA+ZsbwiCO7e6Nr
+MmTaTfbC+YJpDpFslVGpZ1ZghRJ2eKqMHrVJ+nnW+nWEKkZN/PYTeeovt3mo5qa9Kxz28o/kBh2
cNDA4OLb4EDZoLKzVI8qMPMk8ktNm+J14PCInDJP8siwac87kEnFVg5jaonx1qc5T8RjZcNczeu+
kfH7n/PVMnz6mvaGdCJ4Ya96OYkqWaxm4ppgec0aMQOckwPa882kZ8SDdK2mm6zym937g25r+8Um
vQ0K6wR2En8XfSMvB52TJB0taHdxbfXubjXrYCdwXY5NrXH/dpthF9TZBHlC/s88Du8lzZhEUugr
ahbEpbFZMiUZQnUM1O0Lpviyd13tFNPgjZcKG5psksnWjwTh+KWm6YRhBNVdow2G63JRH5LMq2Lb
SKjHeYQr7tD/XQsv++m23bPTo8OiTQbp4ct32tpWpqWLzYPCkdgHfPCITHWzt0Tqnb3/+V6dLhC5
yLsYjMSIxEUvhyKYGyc1tcwZ3LLiaWnF2Zxueflidm4q1csT4x0JzJ6ebbNPdjnR6ahFQPpywApb
7Ja6Gz3DpB/3Qe0Hf2CNU0N3bdVTgmvG+aC3W5W+xi7mjsq66g4YBloYXVHsBxRZTi0whl6/FanR
ZbHdSHTWjeYPJ5bTGzMbFRTSD5SRvCFzOxqe3e0TGXQz9uM0KoomuAJogmNAl+iR20n1L4YiNCVt
u13oX+nYpwlGimjgehtZjezK1/LzgrxlVLEZn/gAb8xnul621YrSiy3/KLhfMlNSW0HuiXtTcjXC
CgpXwldwG5tL5DxUxSXSsOnEqG+8SxroSLeTG4A3fNyJSZd4rjIc12MYrc2uzGwkCqZc6JNU5uFv
ZzSXCcgOQDICDAn8o5RpplavQvcA5hOmDwi2ZNiJdewPNv1mMaWj6oRmbpsGLzdASyckJOFMqsmA
5XA0TTILyLVb432DXdJeastwFXCwnpghr9cpfzPtqozEzg4V6eUoIh+0LrClE+fuEkSakY8Hq87G
G6RLVF5KcbKf9cmn4ui52BVctj6+l0ng+3JEiHzo8EyYy0DUNSsuckV1vjHsKdgbg8Jvj0JTRqpl
yboLifQVWcMMcjYE1gq4wve74g6hS9DvJA1l1Kpdt75v86mAYkY1ExPqCrttzMGIHiYxWGfBOqz3
BPAC/NfSVT9zKoyHLLfmP7LO2w8pri7mXoDLn5GuZPO4b2fO1VD6TkpbeCnyG4Ws55vCxltHRm3X
t2335EntyOortTjlhjaNhtBeaUz9nbW4QYV4NlbgrEnN/MANzcRWNWmpMGVrIS65r+k/7b5DTsyn
rx/kOIqHkq/9p8xkcpOYKsiJQejDD/1+0EWYC62pI7Q1NSay0sAkytFV+wMVyZDAtq6c7SUmy62j
5V4T2W5VJXtZ5gt2iXXW39gYjFWoqUfPCDeVBffAgcylNZYtui+Vqt/mIDyu/pS/vrvdIOodZSzz
nivD9Lkixwh1DTBseoUoVqWhZmjZ97qFshHKzkfFIdy1tMNpbobP2eQ13X5YsQgJVWvW1Z5akaRM
k5EKg+DmITCelIUpEz+KDUn1Vf1zXaR215VBUcStSPghM3EOwrJ+cW1c1VL+FyJB52fdJ8B8zGnm
ubCAHGFczOldtVQUsE0xdx96ypSPRGwDBo9Jjrw9n9bGD2Ut0KAICqqYfJUoTMK8NbEZT21j4r2s
ctDCacAeL3ShHXhX1aqS8Xx0/eGhahH0RNnoNlNoAcy8GCjoFdTw/eAusBoRHDbT+EudujCaAcPO
lqgLApRAuCXKnAJsk1zyBVGKEHRu2pQV4zzcLzVv3r4t/6LX0fwI8coab0a/xYAx0HoPZ6hG6+Ic
nJ1/Pfs1hoNUiX+ZrRmUVFit5HwdZiy4sDhuznO0fSKaLB0TDXc17xkIXZeSffs4q2a9Y17nbUjh
Zfot2j4YDyUyqIaGVQ650IEt/MHtc6/avb9Zbpvhq0UebAYPJBJ8+3izzJVjVIAXkAFkunMgM9vG
HMHm9ehq846QA0c7HbUFvSvUxiv7RPb8dVqEQA7cwFaFQOVM0Ppyj2lMQwizbnGwpvqDkKdeBT0z
5ooIyeiimhL/frTpXZGu1iBe64MPuN96H0w+eOxTp7pC7XaqteT1UcVyBt+3RShEYcf9goNW+7NW
g4kWtBKQoDHKWw2adyiyoDrV4vDG2UHItT081WF099ufPwsxghIfUtsbQCslVnM5wreKSN9TVZ16
9WlxlfyeOV4TT7QWh7i2azvuHW20+HTYCbyqMQ9Z2Kh8u9m/Py1eBwk2pgBPt14kGxDFX/6uvHJn
0OD0aOsUN7EPnqEsW26n7VsERmFSus2jNqCZe3/Uo5LcFhtCD9hKX+xZgBSODzk9GBEQTbOLzMZN
L7qcDT/VU3nm5+O4Xy2OFRfXqFsvH7zzasXuKkz0XH7T0HN+kfjVnLhvkAg7Xh7kjun38zbAIung
42u50dNIYk0WZjbrNF7YWYVzdulyG0RhmHR5BJ84Nw+9N443aYoxaETpsPZxKNGti5Q5/GtaSJ9G
wdp455B+uRvWVVayqFb6Y3eiJ76MEqfsu3Nuyux1TZCoC3THiJF6PEo6jJIt57EcdWy68Rc3N7fv
CQ88afRnZoHgCCf1tkKhVxgco0B2JR6ri+N+zpy0cSN9WQwZO6VpJSymMb+pTDOT4WQabRpii6HL
iAya+7NdpM3BYshBnddZ1bmh5/TzQ2sLywyl1mkoV+w5PTfGIf9idWhJImtGXhb3ovYX/uVc1j9x
gsUcvl5G3b+oSFBxruWajwAu8pRRtfbeyj3zg2N18sFd5xUHstUSeLXpwoqSwTXSvV0s+hrnyu3v
4WGBaBpNVRtns29qa8zN+rpue7e5ndhTsDOhrAQTPtOrR3jNVgTigursoBryXFknZRMLjV5dPDQG
kUZqWdAWWaMYbhXawl9F6zfagXOxqn/X06IP9/nK/HxYA3BnZ2JpszpMl77Qd1bTeeMFB7c8p7gk
bpTsXKSlXhGgsAB4iI9RpVr7vJgH0R+WbEDX5zlTb3w0S3/ca5m9YQB6VC7hln3GTnzsRIe3o8w+
5JMIIAIOxXwPCMQhk5hRe+Brpq4ANN4jnm7zzhCxqSe6ue/pjP+Jnm/+yEGd4iDmbCbHZe78IOh1
sZHaOgvD1ta6LxSlOCibTJdfuUuidayKPinQ4kLfR0Ew41TkyhnZ4GZdeHDAShT4j0rAujOo/3sp
3W3rV0t1gJPqyx1Nft59K2avi2VfqX2X5zhYtp41jqEuk7LcDTSp6fu1YZrik7t5DmT25H3AQsg3
o9LZOsX6ZMiwqjIH+UjUIHW8noIUbWufY6q4svqMPVjf9psoDRS0tiqGi54kU4EV+uwQ6WlT93te
gjY76+wO29G6MUw0PW65ebmOfdUfcOF0roq1D6pQz2mCuAqabUhv0eQZvRAZBp6WTcI9pyR96BIM
hNE3zdMYMx9Vd6Vkoj9kRsNcpDqi/XDnwvPCJqgBEtBe6JRnrV1mX1I022daHfiQSJNA6bFnVNaX
tVncr+MwLlo4jIlrR2ZJiSFe6HFFQq3yXN8usJpA4QZkh9nVqG8z6hxSM6pSX1ZtNUWUBky6EMFC
exDI0glyUv+L1moqD0ekLU2M84/gKTqpP4xyQNWZM78ukOoXvx0Pp4ZU6hOp+yqffsCb6fVo9ir9
a4kbxT3G6x5tAtqofawHa7bwSjbrT0MtEpzM0Ch9xdnB/bLhtO4dZN9/5smdrvu0K0wqEh1Yr9qW
64OJZPcH8EZPQxc80n9elIOtIqfPzDRkyY31Di8YFE6VMNCUk4OjK487Nj0IvqtUGyXJ4jnhDDAL
WiLlJ1h/qHRjM6mMnBVaGR8q4usqEpiz14eGG8A3TFlLL6pKsVz409yxQpy0MFEti6nZjUODUafp
5/5PqZx03s0llNJL2IH2tF+5ZN4mSsxfVN248D/cxn8oaTO6kEIYVmxWkyo42tf02piSwkJL7BlL
JKrZr2KEqaYdGehjBdWaxXLOtsaBLJrb2WzOES7r+Xk3ekLblVOd39TUvTEfGbgMRpZfwa3t3XQT
Nxhu8rHr2vYRlSMGFXlg5+vONCf5y9I0tjY/LbQPyDHKdEcWABrhwIsdI4GCmNqUKvXHedAC//+y
dx49jmNrmv4rhV4PE/Rm0YuhkQtJ4e2GCEvvyUPz6/thVlbfymzcyb4YDDCLXlZFRkiiyHO+81pX
4wFtt84CxOklJCQ+yKGKZN1Z2tLxqqmet1UiV40/yhmkVmQjtL209L40fdvpp3m7OE70pc1NZu7G
apAe+abbBmZAK1CKxyMTtxHlpvBigR2BTgrFeRo4LmBQitIsSO0UlCAv0lU7nw3mvQgRr3oREuaP
REG+4mmSlT32RMleNzJUg6/Qg3xs5mSh/ZCKEsPtBn0KvV7XqX+c8NUR94yLgGpZdJxvkalW9GQx
Qj+FSrO8tbEUil1clWyovdCyEtltNxwnncw5H8UHaG2PScYKQpiG0aIf1rWxgDruUA3KU9H2dbuL
S82MfFktUGikYTLqnpRLIRhwAX3gfZ9e/oeC/zdlnYv+OQd/ep2rvv/8Owf//Tf+JOF14xtkOfAc
sryVO1vzSv8k4fkJBw+VZD1spmteL1PmDxJeUtRvuK6YQHFE66s5mZ/91R/Ez2DfTfznrIP8VP6X
KoR+BlbWFybbHJfhWniBDuq7EexvI7jUKELVsoltSMNllRLYckQEkhFnp72HPe69v12aqz+PVn/n
1n+e+NeXW23W1qqGoh4Iau/nyVqfkpGW6tpx+y5kX5wp9AuRzPx5L/7TDo9ffJU/XsbQ2eaJQAY2
+uVl4lxaGinvWWGZMAJLNNEhC2WQDD7WxZxG2TZkROpciVJ1tx1tca7o8vkNZvX9Vf5xuvzzXaD6
5RgFnr3mXv78YdupkYepHhlY67Z6A3+LrsEXljRMv6qqMj66gXONxCh0KEyV8kwlFptUKltahtqs
virFsjymDcspYxa/WCoK4Iul1jeNKIybXmSph6g4OyYdlKcrV7lyoUgw3aSaAsrETmhvhqnV95EA
zfBaiZGFcy5kHl65kok4lz9sdmedXHqL1x/NblNF6vASl+X4srTzle7U4dmsc8Wz87jaOHYx3pG7
UXqK1KZ+IewC0MQa2RP+Zy3p5/3Hv/8bMY5/e2D81/71j8+ypyDo/Fp8/vu/3b4mZf/H7jP/LF//
1x//u3v/pOuuKv+gp/mPO0Qg/Wv5x8frH95Qxj+Jfr7/2R+FZfo3Wn/XfjEAZ5gwjvJ/rTj0E31b
LbGsQyZHOgdRxj+WHOsbSwq6H8h9VBoEMbBS/LXk6PK3NR5BR/ZOWhT89ndRVfRZ/Xjiu1/+++8r
wC/PJouaDfxOTBPVkCxj2q/RGQulGUlRxQc5i0W+6axKVnMUkGFT7tpSEcU9XHBdvUWZPtXYJCSt
FW+aMiBNT7FWxL9T7P1y6gbhJWJSRdyxLsFooX5dkgBC5sxmUHbz2JqItG8GVD4irQuE9CYag+Rd
Ep3dx5vKKMSguRAHTrebukWTchoDK8aAAPWcauKZdqzfRB/8mpMFr7j2ZKzgFB46ZOq/rGQR1lDH
EghFqz5Vp8Wri6FRD4ii43w797OQkJDGrR6nXkjas754vZHbzVVaUv+2MSxmkmuF+lb5d+9rBdz/
sbYh6OfmWitkYATx9pGg+/PapmqNVuK0PLQlooM5WGRmm6OUOYNJfMaIfcxyW0x1ss6YnJXNwzRy
8thnipNYGFREGpr0+I7SvFg4YUqMm7o5d+kdRm3rURFZPgk/wzcT614rjAGXFJ0YAIb/r9aZuwp0
vvg/Kgv/qf7wJzkij8qPkWp9+H/6j+D7QnA9fLbzzWeHKf6vp2r9l//dH/5YTu7mmuXkvRrKfv1r
EYvITwOK+ZuRJu9/Wl+g1P9SFX5fQyC614pVeBF4pr+WF35Ctg3I2fckF7gnYLUfA41mfiPljWed
CnjuZjpK/3Nx0YxvzAGrDgMNC4J7zf5XVhde6qcbk79PrtHKFBFxBG5FIufPNybOvAJvKNCBwUSc
4KJRR90fjNCjYua6xLiRzK+9pl0p+esSX9nD/VBte5VD50xf7ZBusWt7U3os8J913e3I4bXqdq38
gGp9p5GDTmNWEDWV16a5Hy47W7leVEw6xtNSn8wk9daXHus7ddr2ON/EhVS/V7HvSJSh7KJ7c7qW
863VcrOxf1rANuWeJhtXo15Opfu6Cv2q2i1NvjXrLX45Dzf1gWFhxzGWbXpvF4XfctKUGwCL9pPj
iN8aGRjEVR1xzNY/yfPGjQwZ096KMvWz+msZDTd0nua6AGBu3pRwvuzleS8Rz6ZnGiEXu9bQTplc
bBKp5WjwZGdvMKiYhWhnhhOVBhWJGQKA0KtGJ2hn/N7Zu1rXx8q45Qi2xRuMO//BAA+YCHky5oWI
8bHaFeEDXr4NWUwb1vuLqIkDS4s2xLbspUpwEfvNqAhGDg30JPEzq+ZcNvvK9DWNxVZgxbau5+RF
p1Q5BomunofoAiGYa3D2pv7Am1vKWRtPc6IAK443hu+F6hYc1IGwcvlToZJwuZOcV8UcvL6ljQbt
cTy/Uano9lFyhYXqbrBjnP87oyUpKsu2ckfRoPUkJ8t+BqkY6jGQdA76Ro/pv0M9vQ2rOGCt7SbF
d8rcixjLRDRcTiWXXKf1uZs2GbjcEGvbWTRebQ5BW4sAEv+sUfLTqb7CRibnY4Bj1B0l1aPkKIib
1zKPSAHj1kl0T74YRXxI4m4L7eN1Q4owIbmoZZVx71Zr3Cn9KHUbg11E2sDo6/1+snWkcC/ylPgq
ltrSmF0QL2/VoIwRYk+KLE0jD0orYkuL3ZI/RTL6fpXbYmyDzdzqo3U0C3FhRRpxBrpH+8N2sS9r
Ql41K4iSFbjKD5H5IMRzTTtFkZ/yLuSD8h54EtZXjIwXhXN7VaZAU88Zjebk9WGY3afJuzWNQd3O
vsBVjDcOo67mReQRkoyP0hOqjNOAoUsbFPkb4IFdSe5yAeqOz9Zb6M8gGRJC+73Ikl1ZjJxgy9nP
y8jr43kDceWa4+Qj7/BoTDDbNYHuKJTbOpsui/A3U/06Pv1t5/uxwJCGSzwQ5ifA8Z8XGIwpqhP3
yeCq+VcCN9QV9xlZtGNYbMyRQ/oV4QkuNRX+0tpHnS712SoCGmTIIZw2UjiSAxBuJrPeAORuRERC
hX6FhnTD1MavWV6tvJUTIfzuYvv9Z6ymXsLvUDijQDqvtme52owpmQKZ46rioiLepNlUWKsLCNzZ
Vlwd6tHSXqhZUenGsOUHR6oClafZpMZG2DzjjWsvR1P/iAFY0lK6MLsLvIZ+3u3TGJ+/C6ntimwr
jXc5b6K0aTQ2TNc0L7v4puhnz5h+I1r4lQn7c9X+20Vdj6l/O4YOFtpu6ggHd8nv5T670quUFtLM
XabMLcoXLNFeKT+ZFhdli/IpmJvfGWZ+sQ/++b3S3IL6fR2U2KV+fgulQHEydhmaQ8UKNJxQZHSQ
MRB1V3nsp+bbQlpA5y2xFRiU5tqeod7o5r7EcAy5EQZZdclSIasPcnLkqZfmPd7cyN7ifczMhByL
XS1jSx5+I9D8+fz+/V0jTyBdYNWfIsv9RRihcMckioNSsnXekAj42Bu9xTrO2fKb+/7nge+vF9JA
C5iT1yTcny/PEA3kWYwFScWqx8COCL6IPHvaJvYuan73WtZ/+VioWzmfkAjHmWSNRvr51UZbniQ1
BLBupCMJTEgplH3SjTuk4ztwWb/UF790aLJPtaexztl/ta1i7LMqMArc6+MpB7nGc42VfE7vbcB2
bCibKIXWzotHOZL8iH0+lkz2zmKXl9VtGmHY1R5iHl7ogQ+pBVrFX+jkzT4Rsievqzm22To6j927
olPobcxXi+J39niCsjlMl7p83dhDoKmEoMzXbay4lmL4jvk1G5y+NceLeDDBCEkFQHoxkyiwOCgu
avBdbV/J03HCpLwmAozjFFhtvlOjh5wxeYibfd2SBBxLlHgE6fJVSFdR1h3aeLtanrgr3JROt16c
FRBEYg+iQvUTRWFWUUnjab0+vJPzPWZvPNM7q7yutJlVvd6MSecqFuk9XAbrWUTtZqwfJeNh3Yat
Ntsa8yP9vqumwAsLEp6oJhf6bW3NXpJM7iyfxokE5vlDkY8ZgVDwWpzX7uY0AUH+mDEYyUVgpsZh
HoSbOV+28mFxCTQ5kJqEMKjXIUu82Lq0lJu0uBT9bpDpYrkR7ByrMbyRHqNM+HLzfQcoqsceT2aD
M1tWEn+Qaq9Tj7gytDTzsO25RSW5uT24YwzUq82+Gdd4p61AZ2jrbSqJJ7+rJlbP2ZXM0dO7Y6PL
fHSwKDJBmkXb90txZ5NVReQN+2di+LoYfXD0HRFLfteTYlPtZj68hl8KRYq7QMtG6bva8NyDvdAH
R/Ol5yS7uN1GZGOkobK15vc0bvyUgYcseL/imBix9w2thwo4jxy/0uOAqAeXlytjM3DAa1IRuk77
gFvtMJoHtSNUZtvFBoqjjDSuB2JFAjE0O8u86gedpRzbAluqNqZuMaV+zSADiLSTpdLLc9NzzLOR
fIRDeD1lQZgbPDP9lltvI2ebQn2yFYqqDH5tiHbapG8jw/aEAavO8DjHByN19kZhIcozCXNK0QYB
mFFRWHY3i2rc5tq9MMRJowwOR9pBqbdhdG+jZWhsTsrwkl0Mcp77GThbEd5kfBJbuopDxVOG62Z4
HyeN6Wv0BOk6ukzMGCMBrvvRIg6iO3QO0ahMsWrxNYwm84gZ2JV6U+ptkNfjXiEgQ62/qHkx+5u6
JURAoy2ydUNNcUddcbOM5IPoKREj9yqJ7hSPo3Lax84V499of9Ko4dkxcx1JFwtbpPLQ2JeDQYXo
stOYuAqNTbxw2KilOyN5HKY7lIJ7yebbGeNbbG3uIiJPQRfWqpehLAUWmPvQvZM/u+30pxETeuwQ
mzCOhziMbteRcky7YHDKoOgENQFiE9fvZfdYZ/VOZdacs0sarzb98Ex6wb1ODsDSIbhsooD5Tut2
UngiqiqyH4TFTgnslkRfas2oScitnFjo4lClVy5D98xAOvcywTmcLQrTGyeLW/Uqpx+VYAxXm29g
LFx7eLTUU8Qy24nHUEEhBhRLjDQcxRKAmpCBTYiF+lTJh04KaoNnHrIwrvYUhbqh1G809UrZZfHg
63qgxg+NFB+ijjW2yh6cUQQjPJadGMF6lBiU/NKyosBs5o1WLtumKFyj7ANtLl0x6Di8c5+YBxfm
3JXD7rIh3DEyp933om1zrxEmNpko200e4/YlamfEs82eb8udxochvVfKr5JZSULibpi5jwZzT8Ux
qRoPnSUHS0Ud7W0+fRgce1Dg7qaC2Pj5huQfKN7lEBema6DQkuP2WupusM/uQ5WZ18Lz0OqemeyS
ZfQRJroI8VwVe9CiTYFd3rI1dEpMnVt+J48Xcctdmu+FfdFIr8pYfn8rPcEPinSVjblPZZkXRXNg
trzTqmWs6lzdeIff9WyFx1ZufY27tZdJq6kDoCm3MaQNN9ImZqqlJpWuB2T7K9fT5mTGGKQOPBrz
bYHg0l4rwrPqkNofSr+sS94QKhds7NsInjcmI6XxrDd7OQhnN+oGpPQJTuIi7O8zeTdQxCfabSZ2
Qn4eB7bN/tggb6utcm/ol5KxnYDrx+uWwDtB9zrs8UHvjxoyncxtwl3OVGArR6tF+d4XHkLYXdfI
fid9dtNTyNmL2ccxcgrvVNaCi5pU6NTcjs3LUj7U6+sU+blo0xfihVxhNC+m7Xgh/VzpQ4POws6w
ilnqppvuWis6Ql+vpdVEWEykSJEAQ7z3MF1mxuyPI/5Swn/n2jpLnL/7sdksMRSbqF7sZJcJ1SeW
86If0yBfNjpn2CyI5OlOqfaVeRbZs7BeFDW/V1rT05WvAhndvFCEXfkzyGM+cZ8umzgOEQ1zMIlV
f3mZRIspYkNnJI0xXpwQfENkbRjYdoc60CdR31/77lfWt0QcMNel61wvfGHpkngYMP1JZ9fmVp2A
uRaOruhPUuFP6N4cUHm7JaUjrDxLUKquoAjIfaPGLafthIJeQ7/GUxxMdszDkm2zVmwm28G7Jj02
LPVjJTYzx6u4vp06NNyNayGUQYp4VLB8sCv3EhK/EUbTeuJwf9ZscJLmPpw+JWkmqKbYS/rowVG5
c5d9yQndbH3NgW1fOgGoBF/MswQ22TtOUCY8eIRZ9XJ5coqQkBMW4mzwjZDj/N2oUXZLY/1UDEGn
cV7htkZIgmnF8NbPb9P+UseRq+joG2XaTJpoO5TpHVXErCbrJpcdlpbHuh9d2MwgnaTAREFRqpC7
qjdBZ3B9ZEwpLTd7SnzNxNXV+IQG0VrNUp5UtQ5MYlJztphcEEou2M9rglkcKGp5FxfpgRZhN6tn
+jKSYM6Z5KoLQbi5VsG96wwnozcn5MLI01niWaYFhSS/r2YqfGLO4VpDaNmryTnUJly/hvwHEaWp
ESW2bCNd8i0gn0w1tkWruHZluHC/R40TvxSmnyRHekLYblbU21ard3pHnZZsn/HSHxutu0R9fK/V
sp/oO2UuNui7fTQOninXJz2q/CokDzGk0Hd4mMKCvKk0MEPu1NRdpctmOp2JAnHtrDjV/WWRMX4U
LY4uTq1T+aqmzXloo73aZqFbxITUCAaJ4aNjyRRmfhiEso/MaGPrI8fV1puaK+oWg65IN6m57B0G
UXKx7BoVsll8aFa8Eat8oSR3rH3Bc7pRp87N+B6r3PBDi90BY36mMn1yjWyDzBppw2Lcyxca8qeJ
rPBISja6+VzYt0OvewJ9s10+cTfroQcIvNWLzk372F/buLIo9vPwBbUek2ex02eOytXi05VNBs6G
pMIgr+4Xwp5kV627jYyATc8RWYlNW79SxrotxQnv11PUZodBVy6a9AnFSZExUo5iO84njUg38iTz
S2lsz6OGCqonClYdt4Bwhp4fBKMTtbE3/zow/X8DOf9ked9+Viu71P2KXv9/iEurK7/xz6l21sss
KV//2Lx21d/h7O+/9sP0/o3cBZztuEXJE1nPkH/B05LxDfZ6hYfR3JIpA23xn/i0AhcPpI31kDB3
cpVXYuwH+eV80xWs7gTCfI/IdWiz/guX/++wX5DrHF3/wZxg9V6jGdADYGzC//5fCjnyLC4UOBzP
QiXkKb1olrNWONpnLzFsiHwdDBemN7N0zG0hMvUZh/umEfFOIsnFI3vdYSqYlSDG2eFYaYg1cd0L
bZggpXasiyWMweLyLGjVWd9gl0h2db5Q6zJTAET0KI6GLq28Ur8nZO0wj6jxcgLdgty2GqZXx7yo
uvQWt8p2nDpR+xikL5Nq4hTpmBuZgMp2DqNTTf1CQM7+eEm6I6CfI0muQrlRyXfY37SUXfr1HF7P
8/wYloJyT8tDvr8pYhBikxPMo5OwYypWecRTbfrkSeKxXEz1qZi6eIvQaFXLc+xaOm3yQpOUz1Du
7gv6US7HXtX2uUaVMQvOV5FbThA2Y3cl07z8hbvgRbVByVQKajnwZeleTbQuKHjRy9QZ9IvSHrNr
wn8UtJ5ai+a0E/eJVeCrGMJJOax5lksAWWHc6FAJXhMZ11QY+HNtvjgiVz6mNMcj0aVTMaJtquXr
eSrZe5pOD7F1TjWQQKUvJzoutRNVrGUVjFFqbiJiKL+aWDFAfjE1BEZvAcU5dRE9ozBkNdEmteNY
z0CXN6Fmu0OyzFcViRnnNd8WH2lRUyARWdq+w+XcXHXLVJ6S1vpy+jzR3ZBLKAK1H+f9DCuynWbq
+0hb7p042dL0EI0a0c62ye4goCm0cjTZH1MF8VBUOE9qqtvTGx7DkNC8Rr6kDrvjHCByVblr5Eg+
i9a6xg6sBwVprY2HfSNj70rRAvfRBEYeNtmxSpY2qFINMhWVZHGYcEVfCodvI86SOoj6ZLkM2/oM
1wlHAYPIxgSZQ1psMR+WyHogakvNDoi7ShBPfScqYrnsJZw3xGy9oB3GZES6Ws/e/piEauQvFem7
KcqtepXvL1hMQtXa2064XM4tWSbzogYR/0SLrmsMkmxr5Tkc9SOYwDHNLFckHBr7+clq0hNaNY5W
yUU5qLaPgy+I4igYigzGKJpc2M4d9n8KdMCAbMx4JBaD4hjNybKyS01Y27wQ2GBx6xfdnQU0D9qZ
bycZNIgCiDOpjF5v7nvtRlS3jdFuazETZf+eaUuAOpfrKT/JRtrdDNlwGQIAIPTaykjCkb2SlRqq
F3mru/IcniKtXAsZJ3cN7EOdiAe4EIGz2LskSZnE5cRbWlRwkeRc2Eld7vmqNiKfLvJ68la5wJaU
VCiKCZhlNFd0Pu4OQjeWKyPmdQnnI3e2iIifs/L6lsfmqKRXcwSSJL8kmX0fr1K3xdjONjDP4Oy1
YiFfsNzPfXqp2pVXo1Wc2+UCX7kfJ186qwoK6HjfaQwxY6uZ0FBrYmizxcuge8QsBlhK76lBwVzc
FQbrXPeC3lc5xulMzlqWfFV5fpWnNeNxCns8yM1T3YwfUuiEQcPTuFf14WJiDhum/Fw23WtO+boi
Tcuu15S3ucym6JQvIeBA0g3bGbtLfl1l5ORkEpgzMFzljQ41D/JMSrWt1ud+YgJNqyTCWLm02iat
Q3LoRRZfdEWMwLWAXInuI4d2E0tyNlHDQSPOfImCqrnLyeaNPxNJfitnLpUS29l1sYwe4bRBHYol
QIgpuak1SDc6fu8PbWlvZPK0b9oiTDhfqtI5jUWlgdU4gtOQ7IgTBYpIRGup3Y11ZaFPH/J9RN7m
A9n5HZFyXYVKthSeqrdhIFHUcVOmKdaeTFles7ZzTrqWbKIQotLq1QVKqltnUDBuxBEnU5Vv45C8
aCOxn2DugfTydNqPDjGauZCPbZImh1irHfoQ7IEQo7Q+hupsu3HuBGlte11d3Cn5eJU3wo/7OsMg
3+fED5fpZVj2rP3xPXEVMJty/wjPsNGz16TSPCOObq0EyTYSkE87MXfEdx7KDoA3ybYKDItXaeZ0
EYmmDqSsecenc7Kz4R39SMdZS688rGHXraK8N1KbeyMORzdSBJ6srKZ8smdbwHRAOrReB01GK3tB
wrCH0UZ3nRnHVa6tStUBK38cloD7S/0eKoBieV8eJtlJP8SI692oyg+nrQ4jybobK8q8woAdQwkC
IQG2FRbnuUgum2aNPm7J1hXlSikCmDY1UJxwS/1BmR6W5bkDBW4IKo+5ym3JQZCbDfXLoyPGY96y
m/U6sd5EexjScyKVWy2zIhcJxaNlY6eSnk3MyEMznix9uouYRl30tqsgmvzrYXLpxNsOcnlN5c5G
r6Y9Qc48BiqnWEtcRX19qVFulhDY7GL3eiPYNYcc704oNPZD1+6pPCThOD85jX5P+9lTqEsHgecj
4+at4opI0PSiNB2ESYqAOpRfwjY+m0W91+fFK6zTYg2PySwdVEmDcgV7s1rpbDnl5yJum44zAfLi
DF6cQ6KY9S8zNAItNbah+qoPmW+nkkJ1cuSFk3FLwdjT3H0VVr4TRDabYBkOfV/AxukZiduuDltz
1TtfpYCf6hBfOaqug+PltmtwOpgBBITV9Rvbjk+xdjFqYco3/07Owx6ffqB2tZ/WhPLOAJ89Zxpn
eklsxCh87W48GVowqwr5mgKESpL2ttztcxvcPkzdlIwzmZss7h7jKbrQ5sd5BIIvos1EN6WkKvj0
ZLo+ZXKg3SQSN/gbdmKZrgUlXd4C7DeEzgcPqx/TjBrmHeyoFc57g7okSD7pg54Z0EkHUVTscWt4
cx7vK5wDNqxX2c5BKiRfNu8MqX1t6d/QSLhdWC4iOWl48NpzCMoil/2N2hakbMEDS81+5pxLzJ8X
6o2vNFriVbLiqWl2gjpAc5gXz1n3aefmeSq7J1WZN0Mz7/TM2Bg1OYvxSPh6WfmIFsY+3UeWsP18
kQtPj1tn2+YaX69MKfJ60Ddilij9CLt2nGkFc8nmvh6s4b4aNckvxuelGHC959WOdi7rYuqklA/q
zIe++OCr3GPTgV4vSHUuTmuQOKS1LzJaAbvQcB2RndtGJnx+tK5NUbR4v8BwtME41VYDT5hYQRer
N1EdUiaoguAxYIheXEkx2yFsvRGP+3YhQJrcU18du60yGb45Qhdo3e1Epotf9eB1iV1g8SibFdGc
xG4BxnUQMdyJUi8DzeicC5yPUKFCBludJONu1pInpbpzlulMJP9tBcNgCHUzSP11bDcXpqoeKcxw
xw4w1dGJzGy7Qz9DWCMT11v1xgZOm9TkZZRt0PxiIzlHdZT8eJG35Gq4A9c+BwQoRvuOTlEU/XL/
sS7kG3pS2Qcqsc2Jc0N2f9+U6l5eMnedSYk0tBxEEva9Q2NEC3o8moVviX5jzY96Grsw2/mmTOiv
6bArVcBMTbITA/iIDJ8YzAZ8vky0PMaVgJKS96h9K+M52TKix9xKuhYgIX8oteJZme0XNZ/Cg4E7
EyyGJYAGhkhNyVoug8Qx94rFkEheUpCyLuB1dTxqY9kxEkBAzQpfe0N4g8jPWlW4TCWeVYLcFF0Q
aiMGYRPM6FRo4VmPzmHyUlYMIvplnnVbUUp7IvyeO4Hsg8ZmMtc9qZZftAhDL3xCT2DNGC1BJsMK
Vjap6aXkNnK7qQqY9ZBMeNaY18bUiP2dAzvhCzGkO2tc9mWC9cxMtpw7d5M2+JHqcPOM2NdqdVuW
UrhNKnaNVA8A2UyoXyvc9jouAj28sRqise0Z6Ly0Not+o9mFFhg4Q3D12pvQ0twmmsnpNZR9KtuC
jO0jB7tNaGD4JfkcpW32QBy1n8zWzumqh5jkblfK3xwFt5ry2ln61axbb0r0nsvmtDXjRnGb9DAo
j1qlvhogpUOp3SWEXW+KxWK3xiyZSoDsk96BwVDN9gL9Ej7bq4gpK+0U9mpUocxINnYTlazgpm1v
Md+ED3EV0qKQqNF86qba2PRJzexg9hVB5chEiq6kTEFnrtIig2Tm0iQ6IXujo+tpZH12oyhUwHLW
W9IUQQfnos7aGrqM+yFpbhUoiaoalwN5NI9qE9+Mht4+pnL2ka57aZgdJalwVWXctktybcBmBGqd
nMNB/uga6YBrCn0mAhc6OTA3tB8NSOXMLeRM9gnk/JzDSXR5JhE/X1muLFdbdv5ARNIxYiu9Sh2O
eaoiZadSNOm5dlpnN5PYw1Sak3kUiDwdUGSkadGeOeFKG1E62n4YM0ivXu0QQ5fxU29a2Uso0WaQ
l0uOGUntjmbOON/X0vIiRT2MjxBAlSQjn8QiOTtku1XlKWotOrcLR3PT54t0RDafj74mDbRjQ+ij
xcALrH+JGj+0a6XleM5SbbiMjFbKPKIbIXnKCke7G3UD6rFIabGUKEM4VkGXqLVyrJhv6SyiaXyo
nF1aTYPth30WGQ+FXJgr8QCUt5XqWTqFZpRgendw/JWLwKWXMncsjN5X9Sgwa2JnQqc2hMnZIY2A
QzcZ/307YP7vBA7tLAeVtom+R4yTRzHh6VjyMM1UuuJzsWCkJWFFVSCAPYA2GCweB9ZRZFyZyhFU
zyVzt1ARQUB/FI6Tly8dnRuhU06w+5EO1B/nOjUWQKP7UWHxZjjtqXdIav1sNTUk3JQijFvoWcBE
H83Rbm6t9sIZcgeEjZ2g03BPM5JVS+HJWHkQeBQ6QoByqqxz2HcSFjpH4hvkh/AgzFOijcvTgLaL
9cjO6mugo3y2g7GTxvTSViTD3LRUFy13GBATDJCTIXFydJAjzI6S7IuGY5qvS+H80JRVrG1MnWep
zQhIpcpjdk2MRN1FtMhsYNQ+W/gzHYeWjnebbVne91aVEo1X4UHNtF1KpQAppYbSKPVJElpJi0ti
c6H2YYkC7ZiOk0zHBoExwpPTBZ2R21gEv5/zuW9GbMKWOd0SJpUrnxzcYuszKamqEWNX6ofYoIb2
qYDZOvYwfjusA0jkwmkavamFLVGXylRuGn0VRLMSKBchuaesTAmeti0R1mvAUo+nE7KVydptWE1Y
z+rSPqXEvNSu2auD4YtpIkq74n8xEjhUarmpbvJdmEvancxO5JHrZNKCtCDLjLfK0HQkZb3TD4dw
KklikJc53CNRjENPayYBgB6FzHoE4KeKWw2ydUk7kVH76KekGxpWtM+ydoY35Fvq9Uw30WfVM6Hk
Dk0gfVvTJFTO3aGWRfVcK0oJUZAZ6rIf5RlRHIlqeASLfFaD0qjLfktMa3MTJ2l9QLIcXachEdC+
3SwoeswJvYSZTOq+/A/uzmM5cqTL0q8y1utBGeDQi55FaEERQZFJ5gbGVAAcWjjU08+H7OruZDB/
0qp3M6uyUgkE4HC/99wjxrRZ2lUUP8WpbI4dI8yzavR6jbPjHBvANoB0ewroH5LQ+EEOAjP1LvHv
y9b27qrYK65Fq+wzLmU2PVveM+ZpSlWvncz2PzOrss9V3mNSXymZ9MvUbmr0qxXGwtAd5Xhwsgxe
K5ZFzD5xoPVP9E2MVTQp941BSmAVuYxQ7CBxrQ1ZRt7nwY7an/hMstb7QIfNYUb5fY5q5zaPa21T
JaM4ZlZIv2AQ8AoVr3ETaojMKLO9M43sdEOtMxqz01AwB6/9J3S75UGiq74P2pp6xOobFHuqA2VD
l9lC1BT+U6NGTu8sDnB5HoMhfMnzNNoSbTatZdMY3xI3tVLEbkb2SSajDbwYasRGlVFxgyda/cMI
81vWUbow21L+1KRnsFD7qSu2aGo5YnjOzsbx4huiOgBHc/YXivawVHcSM2Ak/E1oPZtFE9QLeDWO
d9WWnvPZGEqqGZIpGM2ZnQHkY9C+TZZg0lUozHuZwQ4Mf2cp7SNYKwb+ote7HZ5vIXMNRHyRdWs6
CdtValrbUjcDd4EwON0onAEhzcTm3h5C+1QbBLoyNy725vQlqu/6OoS175n6FYjn6LrDPUT/+FDx
FR5M7Hg3sdsyJyJrnPIZy5sfRoJp6nKAwXsQaR2e4PVb973JMJqwj4apdNw8DMS+cwaaZrMJlT1c
pyq0aFvLO9xPxhvDrhjwtaZ3tDv6K553ezbZYSg74Dv1wwMaS2MhgBZ2qV+JhYXEkKAbptRODRTJ
u9CHIwRXcBePUWNqymBZmWTTOX2uQxshOsptb1QfXespx6ktt3xWMBbr5Kka7ftapxIuttrgH4cs
hMSabpsUCRSljduk+8wfd8rHME4ElB3M8vRgUlcQQQJ04BIfY6vAAicheMJzAZqNou6uraJnEl2P
Ns1PYn53slb7LEMzyjY6BjmfSMmhwjfWnTgFFep9p5HHEUrUV8xyomvIwubPnsKBKa+ld8eqFMkT
cobxR2qZ6bNhtdYhGIkDHKJ6jRMn41uQGLfeEapR+nvifhu4rmWSk4xj1Fm07xD0PqVuLr+brR3d
JqQkfbMmB7J25WoxNj0W9EbHNJ6dwocR3OhmOFNCtJewrly1crVhj6ObesC1OYckq/ndLWG507l3
sXdYe3rrfJW1lRxETBnLf7RVdq/v9MFyvpcoJ64iKiRj3Yuke6lbiEWyb6tbM0+znVfZ+jaeNGLr
XXfa5hrDUxN7vwFcSAXHcSQuJm0jQZrHED2NdWZs+ygTTPKZwmf4D3EErvB8cJaOH4aLIIx9ooPN
TcNmWum4H3GQZwvpz5/kELebaKquux7CpMwrj+iN8AicJZeeGTprC88Vxnpgu5PynU/9NKyJI96V
Qou+z7GPcL2bYzvE0JWUancFavJVgtqf4aB75fog9aHt3+OUQzPbNt2uwQmaWiHiYIdqbZNbnxbB
I9IauXUsR14VBuO/oWyxAizG6eQ2xfMAeV52xK8xSwxFBTmITJyDAoJf4qXIJNUID12bfUIvuzaD
ynxxRyWYUEtt4+CvqCq1Db082Jczlw8o/dFwWPjEcbi3jK1BWrSs3oBlrUfVUtLNuneA3frWKe37
rg9htuoT+V2NG3wVXn5kCLHq7XbC+k17rkqQy2KA8p6xjP0SfgE5NotWQcT2uu8SN/ycRmtX5k22
HNvuHIROtbBynkuXZu5aed3nIUxqvmP7BtBGfqL8TLYFVrtrtvdtgD8BGS3NHHE/3nmmXDEP2pDb
Vmy6zi/WFvYDu8Ls7L3uOcbeB+TdjXndPY8izSitUdXHBEGdUvvJxpGuUfUhBNJdk+9kYpMyno3E
bxkVy6MazXAHu47IKigc00KvW3c5ZElIEArsiMYSt7gmAg/HBvxMvqXCqzne8pXjxkuvh7/f2wAe
+ob2utzDEiUEE7ywdxPjLo1aZsZQq0XYDWvNqNZMYb6MXoF8fbZfsFX72UqAzAnz3QS9YIZm2T1e
NkQGpdRhyxby55xcxxdoDPtmaHcpBOSljOL63PczizQdbhgl4J/mOXKDc3l6laHLvPcD/Rr7JGOv
tOyhMcYrEQ7fh8E9VNhFw8YjrUd+IpAdqK9v76ngiRwssvRcGu7wPQS4w7qkvmk6T/si48S9dfQE
5s5Qqx37rlrbaZoevSyXFB/8mF4V09kRyddWuRXWKuEiYqq48pGbYrOVQKxqQqgz0MUA73VZZOD2
gspe7TH0WE5NcmY0uMs8dxdFMoX/PXA69ZRfZrZLGuzJoCTndrsuB/nUdhOSi0ot8drOz7Kp7Jdi
6Lw7JD8pzmbsdFRLenr025CyYhDWw0AnAMuwwyJjQoLgFLg0muCYGdOVbdem7VXvmgcBiLfs9P6m
CRr1yfeT6DbQmo0t2vjOyCcgt9YbkFsM2PxAAUQR5r1UFePEZVWM4rrvDVCdpgv2Ok4jJIKtkK5+
GafK2OFVsSALSgAE9tveDLHQUOaDYivBNXmoDyrP2q+DHF2KUVibtsrvzDhc6vl0RSTHndYYX4U5
BzlNWw8QkDd6MFvoOP59kjOtmXUPbS/2Y6Adw8Ta4we3b/3iS4nrcJx3R5ySCDzL63ZllTCJmgk4
sSxTIHU2dj8dErBx/ZvZ4d6U8mukrL5jRAtXMTkWZozTQ72CLTvATYCHRrc07pxIh0Ah0k8j4CO2
reajyvyDAsiDPJQuVPYLFuRDGCLRfBpG2XweMhwYKqYtcBnLZd2PYmNEk3106+pZhtERLj1DAt13
p2XVDmrjDhAKOZfx79H7J7dxPzdZcU87mz7yc7JFY/dwnb09vGpSyECMh7BcYcpyZdqHPiqPEgDp
1Cs93qiR/M/4u0j7WUjQgMtUY7dx83w50BA+x50YvtZQfG67uG+/x2GvnHUjkYAMg5qR9LiaCZ58
gsTiaICkSHss/5zlOJMsEm/wP4W0INqRybh2a45e/lxAeXvRZ8yNaMEeRqo3f09eqdcanBajbtYo
FatVmWmkVcLSaylhSCHEMUQ3trboQZ2DpruFSk9IfBnp14bjwJSvXQZRVqpP39yIEgM8JvtBMRoy
P5TYURASyQaWoqM8ou0AitaCH/oYLkihWsdtAReEwmwZtY58NlU/9teBZY6Am42sSVLJ8VVLC1QT
/5wi8i8lh6/4H/+vRR4YNpSJf00CuSYq9du3V/yPX//H3/Jn4y9d1/FsxODeEQ7OCwgE+x9N++//
phnuXzitQfBARitm5SKqgv8UKNp/Yc5gecRXMvo3XWgof/M/hE5WArb5uk4qNHJD8Y/Uz9Yso/6N
/oH8Gukzft10YFie2QQqvFY2eJMf4i4fvtTK0qZjNiYiuymxfuJzyFVV7cM4lwwlwzazylU7mJhD
LDByJtIWurEn7TTeMtfJoYLgO5yr8dSzB5fBVYKSovJJD8DlCSp1Vv/MBuwMB+BAwk0fJCA8AEVJ
OpoV7HEsGEo8sMzcZYhCK+lXn0ORFDQwq8CwI8I2K0HWfQjlXdOHxoOC3YUKDFrD5qpjg470Fp6f
NYi22yiMx9V9HUmVMihWyn5CJZpSLhXoAk+c5QG8XQ9mzkuc+fDsLDuiw0pzNcB3z4Bhloy6kGfE
Wajrh1A0GuPvDmcsJuPEYOPa3tRbZYmuvrfN2i/vfNXr7S2ZqumzVhWau3d70cB4zzq9QK7khC8y
61W15NhnD8ucXLoLN/QGfYFtdZ3wz2uBbE6rcAcD7N94WsoJYSsv7za5YIh963YFlpZJV0p341tj
ou3aOjMZG0NuAD3rKuUQc41B3za2K3vXWIjCYE3P7MgoVBAbE5DHaAUwkTw1XgKPjNEilUZbDz9L
h1PwmxWqJL9hXKHj2hA34YMGUAUi65nBN8QxDUrUIS77x9LWYz9AdyKhYK5j3Zvil0yPTOtgZnXq
/ajKMZJP/mBN9S3MV7856h1/0lo1BbUcVpedecjGyjozzSy9jeXVw9dMZFkIbyCAwiHxyL3TGB8i
QzA6amd8MwT7Gp5tWEuHEQKs2naiYRlXBqFyQHX2FzuP8/spg9+/qoewe2j51BATSEQDRDeGWNSJ
YD7LLadhIu4lAw5/nsTSM4R//7MTXtsuE73r7mOziOkC3NzWl0mk17e123vYGSW2X5n9ulGTT55p
WvR2/9UBLCiXQUJtQphrVcDMjEdvY+hx6h9aUcGGwPdHNOumqdKJwEX82dGl80kvxkGbeTdAX8kN
OFaZbDojHR9LBX8ycrNAHjKbonshYy8Ob10g1HBFeY86pi0d4wuqkspZTLox/dS70jPRiVp8Nnql
mc41naJgdtrq6V1W9gbHZq/Z9hbiDO9bB8AMaULiehOnscS+NirSu9Tt3WnRBQxWFiEVeYFxt0V5
PDgucX5jmwT4d2GslS7spq1rKnfi1hF1lq62TYHsAMxcaPMrFZTGc1zrYMRaWviI/4VNr7JvOM+y
lU0XyCsUeOo1KwyVJP103yHxTWUKYZMXVMX7nmRdbKcZbjxWloiyrSZFco6ioqTrnYaqWlY8GXBb
5WRQLF0nD8nTnTOb0yzVrlLqHNAHr4LsS8HryiUZgjDslYgVlf6A5BG2vWs8sPWG91aucFgIPFV7
a4GPm/WQpIXeb2O62PQGxoSKVmGQwCfBak4hM8vAe3FEiezoqW6myMblSY58cpOWEGMyZMYLz7rv
T0PhWGfZtvDB+15o2r1fdd2OH66t8WDyYOJXBaPqPrMcHntWJSvpWdBUyGoqc8StYjCB99G+LaC+
4/0kS6AWtLjNgI4mHoqumbEYI91gQUvm56IUug71OwP0+oJ/Z37UIbuYJ4FjVrGhI4DobA3kci6q
QYtfptq2z4i92dXF4Ch3W0xlj7esDKufLj3QDqG2VX7OVG9EYF5x5W1jehXjykylVSGzi0a5VQoA
bQyC4sEKG56W7LVyuLJcYyLI0O2QkrtSZ6JaUbHVayOsfX+J2zC58QvfUWN003elJa5lquEGt2hK
R3xSpeu+eBaSx8+N5tqoOXg08P2GKEmIdSZpeEGMphnveidGW2cNztARumdrxQ3YuX6fuGbVoOEg
OvcQWa2ub5Dbi69dZDLL8pPeLdYGqmrzFrJXb6x1rWTyXWMXjWn5iI0MW9Q0iZWuWgYmjFxakFvi
zJlAoQXxtQZx/OiXyLmJP4H6pkcYoJ0YuinyA4KsiRmWOVMcKL7SaXQHegDcIBGr15HSuoOXunPt
m0xxTKpy4rQusY+ZVn8lTT1AmOQHdZ2yNaQ1xLgiTczoc+QMjDoUnrjTNycp9MfGq0eJH64N+Dvg
eUusY7PuXFG5t3WoRmtX9Gk2gupWBOX1kqzVnRzzJlxxCiaIFzqZqVNHHs+4jfORs5Lxb0clvUgN
EeQrqhQJCwz/JXGXOR5Jp6XoJ7I2hsEwVqE22NONbCK6U0Lc4B6MrqXCbaE42xjvA29bXuz2A7AH
zvh7RI0AQrYRMdgkErSxr+CfRmo7ARMmT0nRTYjEZCipylE8FZhSLSIVebQMvoT2/SMOtbE4Nolu
u+66CMohzZlK4iv/4k0ZIaqLkC8sXxldjEXuoqlGkX+SEIVMAdPccyIUSrzccp9KXMJTqE5jTxCK
3yLRvs6HwA3WdhShMLcaxcwZo3AUXZbIANARFNSw86ApDGpADGdjqbhkg/AsdLi6wKIdzkIJTySe
0agUcTPDe1hKMxllOwptoBZPFOX7nqUbsjeJ0Xej6zQzNedLhU6zue4wH1W3fV73QCWmFgf151KY
pX3VGqRdXQtVa84xQoCfnLw2KfKVX/VETc2w58QgzMm18aGCO9s9k1A7T9m1upraJTXSGO+B6CqX
w41Qi/rOJgQGppprGzg5ZuRkHtOmZwBl2XUaPAe+XVTrLPLcBxJ//GsenAvNwrXyr6ULh9JaTtUg
uy89rt0+zi5BOB79MnGsA9Q7M3kYoxq7hQRo6muVtwEwbdGl3dXg8BnvA0YA8RresNWfGJd1aAoo
eJ1dooo8Oo6haWWHAJFzvsOFfmqfMr3hl1p6HNY0kRJ8Fn7kM72rIR6dzAAtmGOCgbQnvYx3Ie1p
h5CMcSlbisCPQnR9rfaG18faA6BF0d/1PiY5zJMztEM7j4wRVEVtZHBTDKPu8J4K/jbN/dsj5RXD
+r8i3f7Dbui//vb//P/ZBnlw0P91F7Spf+Tfov81P6D8R/M6Am7+P/+zGzKtv2h06INgh9ggPr91
Q7b1F42Nh90zUId1YQbl4TWEhxR0dxySwCT+qx/ShPsX4ngyLBBxmfyVpM5/QIj/lbDBTYdFPvth
2XhVkWFE8APZJjj86+KiH2rlANVPorToYxVsqjIB+u2lglbOLpPUfXethrZfGwZJU65rTkA6Rb4W
YGarvvaqhaQ+WZl4URABHukbjWJroaA1HSqHCn6IYvUQZw70zXz6VA/qsRrjF7yG1QPiJGurE8ex
0LT8bwcz+ur/dr16x+WKn+XQ3OH55s1kfzbaCxuavgr9AvEcA5hy8vaV3xFpz4fT15O2/XWjutsv
wyaOTpYTj4eyKob/AAj+5S2YsxHFqyfLHRDMgEcTnl4OCQ2vO008W3xploZ+PSE0ffIwhj/lbC7w
KxNtndMHYMUS6JRclgifCIakuo7yqH32Z2QFV3tsVVIyKnToTWiqM7yEndECDyv8aZcljg751XPz
J1XY8ptHxXkrzUQderNxDRxGbLkfzJ52gjSBvWM31lVdV5ztFKoNDqbVrAqyBuadI2gNouRW41hP
vI+yuWZRx+VTYA8lhQmfRdaHP/sFfXu5i/Ow+fd/M/53XUUw/TCTvWaWat6lzAgndPk+ZJcCQsxP
I44EfC5Gk5BRQmdnB775rcvdYBM3KZIqV5dmt/jtS/17y3q1OOYn//rN8E3xSeIxbpqoNi7uCY/E
sBwhiwAUgVYl+O19p7nBxhfjPmbq1ciYMultrPNrM7xlgjkc0s5nhmBx2HGzJT6ymufhfP3+jc2u
Cq/vy8V5nJWCRsUnqOTCAqOJUX9AF+6vofx+IXDOn+Hi5IN1+cv28OIqDrsNv18XNpZy8xv77Y10
GSyC3q2n60kbkYO3sHlD2BIL3Y7uk6pqD55jTj+oY7Q1NDh6aTqNGolYmz1kaQGP3iFxen5n6NQm
qBbdipEPlBGO+63ZTrSjZo4fIrF68oZ5X7wyjbFdu1HunTOMC6Fk2/6LjUxyNkIuvc+NEVv31uBl
X1wCNGK7m0J6xYzemNxeYIK8XvW4ASDoC/BgWzUu40IKyuo7qy1ZFcyhrQ/ew4UdCrsHj58dmGMU
IIvHcWF/QTtGllc06Ne6a0co5epkmAM26K8I/Gs2RKpvrEaWDvLmsD6A4SD+btws9lf9A+x8vKm+
v78y/nRH9qxdAqdxXEqAi6Xh16ZFK+yxTeto7bRgEoRBwSkMhKn2Wa9PS03r+30+6N6u6wx/F3cK
So+0ZxZbHB4hBf9D05hfT4njA5TPdqlpOIleLyRjsjD0KDX9Whuw/W3xNghX1oTHJ1i0pVY+MMhG
hgV2FEahj8iCHGY/RYNuIxnsolwnDp/SgjRBZ/X+07rA+ICyHEHqsgFa7Vuz3enrG2vhEodpG3Rn
6qyXEqdj+Fa44+s2ctAEwsj7VzMuN3ouZ5KS5YIrCv6MWfL2+welKa8OLdvrzpmonjgN9G1dX0ew
0fEm6Oh1Kz9GgKO+49FX7kz9qfK/ejnpnzaj/8WAPGCRaV740WfORX//yrkp3N4weWSDM0A9L14O
zQvWo72jn5vBrJ6tIYWPKOv8Az/ZCzdJrE10V/eFMYOzc6TTDOm++u2asBNFEtZ51BsTShrz2gbu
Lyo43VvBfWbwkZlfShf2eUMKE9zMPv/IvOjt8+dFM3G1iEhAz4eD3at7mHzKnQYo9qwGf9i6JJtu
ektv1q7gK4lc76bzXejWjty5gRAL2++Ca0j9N5nuMvgIfOZ6utlN8GqD8qOdZD5KXr8GjywoWkyP
14Hh5uW90QcqkSJ48XNG80kbeMvYA9BJLOQhPdwUzGFchClRa98lhgqBkIR91VBPrT9YpfMO8eZO
WAseBeUc+nuxIKwwR6Kjg6EamZFu7RB4yxwaY+WtbhDR1gsgOHm0s9lM3Qz0j97RH5/Db1e/+EYs
kStTSJ3c0D6rF2bZ6OthpjBV2ax3ryD1xHmJY04hjXWgMQAjsGbjST/8aMG+2Rvm1GPCTqy5hsZl
9eIxoEixhnzQojNmIdEioGhflURL7QJlFudcwvcOo3k0ryGPzNVzYbfPTW5vhtppH/tmcpE9xOa1
Mw3Tpo/S+oOd6+33xO0Z82q2LWe2e70oTZTmmywIGZ/Ri4BfBy7DcHPa2YMTHg3JsK2pdXUjUdcc
nU7ZGyMkn+b9lTIvyVcLhVtwMIJ0eEpEwomLV+UxAIlM4oDgwwU30IZ0hJgjpnlwxfdNaxiwsoLo
xqvc8vT+hf/0ahzGQ/xJtkCkcnHGMTmyw2wKuHBlNxtTsTwiHOcAfhCwOGmYfrAWZofvt7/UMsSc
8Itk+dJ8e0xl1lrY3J9tHwYhBvz9nlwbexFWmbMnuIMkg6YW64AaBxK0B/2ewTWZSI65KWeroUpK
tRmRAa1tgq2gh+MwBAXAWvWgL18aTE1W9tB+curS2ISOGd78D57X7DRsOgKw4k0hF+N7X8cqPgvS
AZFomQjrU/kkDXj2RoYo5/3LzS3Tm3XhACGCncxH7EVLxfgmUNqUyjN8xoegSbptmXkR/NDoayH9
q8LH7e79K749WQWfKcM6QQ/HaNC4aE5J+JrSSPfjs7TrAd8M8YQAOtj3M9uVQIpZdtLCBS7uSK/g
sJWYGkrdWZOQta2xWF7/io8xNu/f1dtlSrNOiwLGPLftl05s5CR2EZkY0dloBm+JiPKTEN15AmeZ
U48/jKH+0+WQzDtgyXRPVBi8lt/K9akrE1I92vica8z54BdIy1xqdigwzxqm+ruVGydGrptJm5Hz
VNSoaCINz0C9iaZtB6yPYY6968LRfvQCO33hgeNX9P4z+XUXrxcH3xHAH50uXoS+uCi56AjAnPpJ
ngV9wG03GNNj2/URcqqUQWBemijgrZQBJ5TuFHEIOTLZmgGkiFmzQfbFl2q4wkgv/YYwAv8bnEnh
IDQOzkSiyc3rvLUrhAPaeM5TWzy9f/fW242A7Y50VQdXXRA5e34Hvz1jl4RfupA8PKc59JegwhM0
hXKzy33WVax+JXXkYpmpWKxIC9mCreJjDwH4yQmotccehxZVJLu6ok8QSkYr3WijJWxNbNBwwhNe
0iPM4VgbyKyAazstY3ZTfwggqtdYoBUdqkaMb36Eea8d7PrOc/LkPrD9EiEULohVqt2Hed5ejzXO
qwQG4NVK+NGGyLQUDpov9gJa/tZDlPXBNzgXcBcvlk8PAAWIyKC8vSzwxkQP3WHSTmMZ4rmZId/L
7Sk+vP8Gfh0qby7D8mYgD1JA0/X6DfhhYxQGpNRz41YjyHyJqjgvMC7jJFrVCppRCcoPW8qY7iVA
1rKpYnVblP0D4tEJdxmvOKQ+LCnDKl+Emz2qxHdXnLIPzjg8B30WracwW+tN1W8rQah1IECerI5X
UtXZRwaKf3hobFxzE49pBWnQF7/G09VYs6K0k9kkGk5hIj2RZi+/vf/Q/lAssA85iOM8m/4Cf/LX
Dy3QSiAw3clOccyHFTBuvMkwA1hHZn5rNe2tRNi96YO8XHmZfm3XdvbBCWS8PRO4A34gA1KU6xS4
r+9Abz1hDaOdnarOfYjLrWvfoLtYuF8l7NeqRRToJkdjWvv9uKnH4cokDBHTwusy+hlCqB+k/0Ec
6q+U6dcLiTsibZl0Veoo+7IZw7o50EJ9yE5TiEcTXHCojaSkbSZpoVFO8uzoEVPz0FVVdg/KzxS7
dSZ4iKT66l47rvu+blatZpffsRfsTzlzqHVpYAFihAw933+Bb5fJfI7QtgDpY113uWm6bm9VRkJU
aCdMez32Daw2P/noBHnTHoEYCCag+JSaQM2XFqWpDlcEC8zs5EVds01Uj6u1YTarYFTeB5vF27PK
4fOd202H2A/8XF4vh6iLHWjfvjxNcElWYmxxWwwwmotdrOESU//oZf/hp/339QDTL85GGMay7pw4
OcnUw18TrpxhtszQ/F1kGevSjK5zrzykJsJE1JqxtiOxCZoiI/OuOoTD5v3XOf+610sPgH8+QID5
iWvQ51Pmt1MkzFroJWOdnsoE6WNpg3RB1dtiAhbN+XkUiDGRVNT39lJqWNa+f/VfX/vl5XHusGn3
QRDpg19f3q67PEUqIU+xheWV4yIjDMbKvXZN/A81SSaTJszr3poNxS0DUrE59qRGaeFV3jXoFjVm
pIcxqQ385cAkciJmdyjUwmu/lTGDuuDh/Rt+22e4OoUJ4IFvmYC/Fy+vgIdjmiB7OKmMyExSD1Is
/jKrHIrYMkTQB1Veuy3IkfqgWPnDvgloAWQD0WxGDcz5u/ztRSFe6FkfQXQCVRw3fRbfEWI5PXad
+K574fS5NfySaSr8XYlNzgJgK/vgFt4uXO5gXinGXNWJy4JDVINwgBwQzzfNXV7W4lQ3gkzbPM8/
eMpvkENBwicwGJ8jQBhzkYtvcpQSiyFVcKmh2EkXT13NS8xrpUHyd7PmpmRgeRPhK0nO4kKVwQru
Qko2hLhBLuR+8Lv/8M4NEisEbQQuUOJXR/bbkxe960wKb8+TOfnaAkVkc+M5iX0W3vQUY7BQE/x3
r+Pv8eX9tfZ2p6V+AfiYazxi33+xAn+7LpKPqnJFI09GADlIc0x76YvOX71/lbfbH29zxhXAw2AY
/mpnfrtKgQXRlJh5dJL10O19GfaYbCTlenKse2gpH2SA/GENsbNbAI7gr0BL87//7WpW5SR9mxfy
pFX+Q0pk0WacwFNBEPr9+7/r7SlPf+wRYEmmjUGow8WXWosKK6oklaeuN75DpcVPMhD1p9BLvyFz
1L/bjL8+2M3+9OO4qMHT9OY52kUFVVR4J/dSi084TGtXjtl8Cn1H26WO/uP93/aHdwbMz6DVAOxH
iDH/+9+eYgTBHo8rXdxWseg2Zdo6O0SFP5Toy+OoI/d9/3J/aJRmsJy1QXXCE3UvPkejTANAJmHc
TlHuXsOTrTdeFE83E7SXpW/Hq8qT5M5hPnzFvM47EKClP/mqXNXMH/Z1FIhdjdyb+QpWnN9U2w5b
VQ4/TYiCyOzKZpmh//3A5PwP75+tal5klBA+b+X1MxJR5aEBKszbunatVQkr84xzz1XrUmfmtYYm
2C+a/8mDckFlmIOBBnmXAfBjgHdSy5zy1k7y7aiHh7Z5SNRPUxM/KKh2LXT1dAwQ6SAr7nyIlGGM
H8PBCrYN4aGJ3T16CL7ZYxA5B8ZO9uqDPeXtU2EzAQ6xmYFgquFdPBX8xExTcnyeRKGflPLvml43
bypB6oBeZ3d9XkUflFdvd7G5ReVzmPsKwNSLtVOWzaRVVRCeQNAkzpm5t05TQ23fX6IXmUdg+uLV
ZS4Rh5xivy8cNzw51UagrUj82WcR9RgjoScnnZ4mr0UFrF3V1vDV5Sv+YBv98AYunqw9xqEZd354
YnVstB4JqB37OpJ7NJ2l2HR+cq2l/lMWHBDPrzN/Uh8svrebAmUJq92bsRBHv3y1BO1C44Mbe8Kx
Bcmk5Fqj+okcvlhlzef3H/cvlPF13cYTB90BxmNa82a0l7amjGPYqiezkne6QRGWljD4xjwTOEqZ
+DWNsv5J0xIeZxT62dAr79haTr6zGrbihFhPnGot/6oZQ/2nbEsUujmyfrkovepHicvBCCOj+gS0
MFtZQIjFBB+NLA4rGXNBBI+rICVZFym8XMchnkUZCupr6UX+RthjcoM5QrkJusz5ampVumzLMXjC
QwW7PV7SB1vNn949X5Q3b8Y8FWDZ13tNYCJ3S8j3PSnSGZFWTz88W6sOgdA2ZicUNicdyPsUA2rN
tgb4dhiPJZat77+Ut3UKc1Y6arprfx4lXpytONEC99ZGdLJZhkhEk5/+VMXbru6TK7ocrHxa9T1L
W/3nP74uBcQc1IREmMZw3nN+O40ESucwbzq0xaUzYlJmmedCeeFdMIqTThG3HzKHLGHZusf3L/wH
qJUBnoV35xzXOM90X1+50HAnrhgmnHTB0M72vJ9tQLpRZgpywKswjjkbkfr6pfZJH1r/PIpRbA02
o1u8YKO13cTwg0rrVnru+YNbM7n0xQfCHWHRQa9skX9x0VdhxlXP8JCPf6R4KYFBluVnWInRkwNE
z0A3uUdcRmwm3WYvsoNykx9NYlTXJNo6/3wHnsEWUE4BR8C5HDUWdRPWDp78txi8DC9+wQBXd6fk
g1XwtvhhYsjRQvED8G1cDoGKNAbvnQLvNisUybzRcNVIv972XY3vwfsP9w+HGG6UdKugt2x0vyLo
f19wqP9iR/TBbEtcrBO/k9jpheQHuKR8VGbRLdNSGB9c9A+wER84T8/8VSlbl280R9yCBXvkQ01O
inJh1fihNwUpGPgBklxUu4usc6JtioC1JyFHYLI6BSjlvWjnWxV+U23t+ssGl5eDobtq6ZWe/pN4
30/vP5w/bUZQ98Bm+BIN0MmLzWjqiXjGbcu7DfFv2hWicshMneSyrYX6zAbykhsmud3tqB+4K2/v
YW+0lCr69sF9zNd5/QWgjuLrtBnmW0wB5vPqt7eEP4dmtFVQntSUl5+Jkkr3NJCERrAhrUYmuyuH
Zm0nnOBRw4N53VHHE1o1LEttyFdZOa7FIO0r8v6wZZrSeDNg6rCAEq0d0zTS/unpCfpAtUjUnGcy
+77Ecg0bwLxgMznp1aCW+lAD+rfy0Z/IWxkmrGfefzpvljCXM2lvBXQ3atPLXjqhVQj6wAxpoZWE
xjhlm0EjDgVLhXTjRHmz4tBNP9gv35Ri80WRqrEJeP7/5ey8dtvG2jV8RQTYy6mqJcum7DjNJ0Ti
JORi7+3q90P/JxZliJgNBMgEzmSRXO0rb9GteYRQsoRR8mDQjkrMmrI0hlB1MixcQ+9N+YuJ16BX
8wkpFJiOjNjF5cSTt5qZLOeOCzt7T5mEina6QlR31TQHrBzx7tY2ib/vmr8xVlTSAXqw27ZfkZEK
Ydzf4969wRb9DdvffVaEaMp99ZwIm4mW3/WFh1U++SbsaaJeDi8TlNI8TUwteURfUnJregZbK2mf
rbEM91Me9AJ8LrqLRSNthtJ5tlB6OrZJNAUqHm0ruZdTqvyydSfwLD3cXh/Xp43GTEzAHFIXy6RE
dvkRycijDo1X/4wgB0LApQeYmiTpULYlrAYzutNz2sCkDP6jLYfh3lHYVXoHdr8eEcJf1TaanE7J
R6sH8RcRqP5poAeyv/2Y01ReTLXO/caRP0Elp4LN9HU/7HEv9Vto07L63NUC69D2PCZHmPxYvUXK
ktnWdVGInIpAgw1K30unQHQ5GLSMiGiRPC6XbNMtM921RN+tirAlbPRz6xiYlXo/xbt6Zof3ZqDA
dk/k31ojkpVEq3F3++Wv02KD5GFqMU1mUxwZszmyx8YhBFGdc6NXzh4rhhHjFtmnSAlq6LkZO/FQ
ts5PG3jMvrPtcmtlBSRzbGWZQzwA9oUhUEkyiurFBgv0lhcS1WBkaLCY1xrfWw2O/Q/UslIvnD5X
08aDU0Kk/UIUr1ylqXqUj6Mie/oZrcbt2E8uMGr2RG+O64Lez+3P9NlgwDapZRGETANeThtALF+P
S0M/o5A/nEwDpjcKrwHKxmydygnUhfGudjQvR/FFNybit85auRyvTiv6tl3DywFMXuWqg4VKKy+d
cp+OwirEcp2VCF7vcpQkMXPkbEz9rNrIELR5AfLG0YqFW+m9SnWxwTgBqAByjcrGVKKbLTEQ0mEc
S711ThS1PclSjTQmdJVNU3UGMhwp9rYaqorH0BphaFUoPdVVRQurk4DEbBulURy8As32nBGcINEW
DN4/qx6sH/ZQeV+6ZtJk81PZRJabgBXnUMo3ZHEyspYtel5b1cr8RytKoq8O3LtuZVqNfZ+meohu
i4c5QooKbryWMe9Bz8cxkkNY2pMZA39eg+PMfzlBi4kdZdyJPKWW69FXA0QPzVaR4DrFULlk2eMC
BHsZ5SY7RJHQlYh6ZefpMeD33BdwFxEeQmOca8tf2MNXi5ObSuUEm5Cz3Ijz2JisZQya3JHPukjx
pwAEDH2z0nmqONpoNBoWFudMyZ86BcB6DKMn3CXBsj2/g+vEiJC46EdXaeWjbf1UWu21buyTCDCk
A4jhh8fCfs2C4bmLI9ShcB4K4ztovcjbQX8ut6pW4/vUrCXrb9X8i3FvbdnDvkpLGJJhEU/igKCO
pU2sPmn0KKIwuM9pJKUU7RLpq90O9Zp2zFNTOrtMSfEVlTZ1t9Aav0oGprek/2eDU6dwOCdoNATv
Haq2o9sMLZm+Wlan3sffTYC0vn26fDoSXIn/NUbo6l7uww7ZptYO9NFtQ2RK6W/fs7JTHDfqeHt7
pOtsk5eioEySC/sEisbsIAMKqHimU4xuZvTPotLfqjh+sk0QgJA9wS5n8DOH+p8ovf2kfgVl9txx
KUdBt8ltCvhysbCY3kPoi9NheiIuReJIHNJJiS5fPlLRdBrkYHSDyoId3agonaio+Vm17qFx4ig5
hg49lhCxYp/CNqFXYx6RS1dcrZfSjaVQLWnN3H60tFzdQEwsF3rtV6ekTT3CAuAqUxWdWv6XD5jJ
JH8WXF5XGp3wYNgFEWBUnRcm5qrwwSjEtdPM0CeBNn85Sts5tVrgCulG5H07Re0wDByc2DggVa+s
6sCzf6JoedYyBJDMWOANMco+omIOHUcRoGxb54310Abeny6YwFBC4NukR0qEFY6eLCyjd/DJ5aTZ
dA6hQHElAkS2Z2FMBG9X0QMUdCyTW7B1QrGH5mvsEmVUCzKPKj46hjQ8CD/Gwlyv5D0ZfHCGVhx8
g4RanmNkfPYJIkicUgDplD6F/V6WTrlSymZYB3nlHEalwSSHBjsqaJa/bxtLQsLHR3y1zdCIsFC7
WzV6luwdbdw5aVK9RWqls2bkxjsU+FkgXTcgZeigmaYrHXygwRI7ygjqgXWOE3Edlpt+UMWR5uPf
ZBDNvs21+osYOnsnieDJHhSkI6xcEa8dwuhunWfZjoZ+v/Va45Fb+1RpobNHPKdb2BXvPp+zDwwj
xaCZPSWfRGiXyyGPSoGsW927JvbYGPEYtf/k1yiJ+94I4h+Lsb4avmH/4z3SfbdcoevDPdhBcS5H
zPy0nKwTzRyxL4K+whbSye7rBtWdrvL7xxxoyf2ALOJfXUmwjhC5jOlkjmYf1deFhX2VQSM6MgX/
/AL0Q7nj8kVaE5nJIQg6tzTgQgcdiQjLF1hnqsh/WV1vqNMhk1EPaDRHfaksIRWmfTP/kMDx0ThR
iEnJ4S/HTwp6HBUCGa4ahtY3RYLYJazePvYdESkByLBXQlF8bQy/eq0kspQGDRAEbtBaa2yxub3L
31vrs6eBiwXayuLAmwRZLp8GKqraNnltudD4wgPCJYiA2qOBBXWPM6HdyFBzrBpP8LDVKLWH1a+k
yZo3pYmHZxoO1YvWeibyJWPyEJay81RERXY/oGbyKFVJ4ga6E+0ghSWTNFCyoTcd7mqkfLZoJ6g7
ZAbxB8tx1Eww5yqNgypq83WwiuBLmue5s7CGr8KSCaipvkfn1NKuWr+Z5lPyLO3G1ZS83CE4F7pg
bsI90F9lXRZduVAZuE6DnanHTBkSGDW4m4m7+TGR60DW54qa2q4yiWyhxzq+kkD4D8LJK7fBxmAT
lkqzY/W3e70fi3UZ6+2fBpHQXwDwcONANGOtDvDkbs/61QVCAYEGOH1pcEDXmcrQaqGOl5Hj5gVN
zjbKzAN8d39hlOkaulhadE2mZJteMWmKPsc0aaBwZVWMjuuo9UObqdK3Wu2OaYat9u3X+XwgMkWd
BAWe7GxHwZk34jYwHRcviPTBtJDTtjw82/NKDRdS8+vslJcCxzd129+L5NOn/ZCbI22L/JUa267U
DsmfFKDxEzmo/NMsk8p1wjE4xYP4oUlxsemLbAoQE+eLLw8I5yPT8ipJyECIIDfvhgR1UKWUwh8m
ilt3HUl4u9IoKUIBMpy/t7/Q1V3+zhCmta06LHwOwMunHprYxve2tl0ZmY1VLyvIiApNRdq/w/Mi
sgfnQTLS4etYRMHCzXxVk2PoCa/NQqCewVa4HLpF1oREL3JcuxlDdE+e0URGogHr1rI2EYocvKXq
02cva7HVpyKPbfK2lyOWhi+0KJJsl92Jb2uLOV2bp/4j09pQAkui4GTTW0K4N+iXKkzXqSWvSw0d
CjUoG5mnuBy8L0MniLLKdmsxKF9kZA5WWtDUm7FEWzhqGwU2q+fsBswk85Vv2+MGQWg8wFDE3aHm
TNjgF+2pMxCPWxWD/Io0M/wYYY64L45NQhpZ4HlZjvAhm6iWT6OBjoyBTc1GATwNmHqQSiwW0MIf
YXHeoflgvdMRfPQvMbWGPowFUVUOrlT36MkqcrWuQqluV1mO7mybSDrCxY4zopGfirtSFhjOjGOO
1DmEYd320Ngr8kPot/VD6EQe9pCdDh9ZhZyR2FgGmI2svdxevNdATrY2cHcIjzbsZbbf5TcNS3QL
4gb5kkxCgqsTrXWH63z1IJDVR16yVjH94dPeE9N/LepYWYe1KTaY5LYHYsUvolbDbQABDxJrA07A
S7rqwfJ0sZUVVEZvP+z1WcSzglEA+0hhTdFnz6q0ZoMaakz3K66UX56NV8UIqdsfxfPtga4vM5oQ
ClXCqT3Ef85WOcZbObifWnOV8Uyw6uEfZ1l3tZq/DKayEDJd3xcMMAFHuTMBq80PWCvrEU+PDUSp
uwBr86rGe7Ptpc1/fiMuZyaJUjoQnDnQx0TFki6CpCFdqBJ/tY28jZPgd6C3+cryQB7cHu6TlwLG
TmufoxwEjqNerqpCSZrC1ulTjojJIxPSeLTUvK5ZmKdriCHEKd7LoQHC5aSrs3hzyMoOGTLqqtjq
vBoNomSrwVPwg5PrcCWb+b0Y+nA39nGJ9naiP6lB9OX2m77HGZc3MT29CSZCBA+uSZ4tyrivx07B
V92txyjaaknc3Y2pwObE8J6AUww/oeJxJRhlFn9TchNPOar2uBsi2hQO2kOpBt+FgZoi5IXmvhi6
fifVsr3X7ChDZdPDLA+9cQzJ9fbgxTgHtG11PyAnXfuou1UVUtl2m9yHkZHhBaHoGdLAKDyVuTNs
SiyRj2GqZEux13TQzt5Z002aJtzTZMvzJLkMhgLlpUZ3RdIgGWZZ/SnOCLE03MJd37KL76XknKlI
ceLRKQDWoFjtz9sf/irVIBqAuEeoRRINLXX23bHVoiidIOZuw0w6NIaBpj+8yntsTzDgSetftVGn
aDW1Ll7c2v724J+cRJqhTn038niAK7MDIlPUUHRWrqFtapzUtlZx2E2VhwZjsv+MRuIgMlhfk9kn
jPl5MVrBO2yQwsx2s24Qv30nfcUlU15YxZ9tJKaROJILlsKENZ2IH0IvycxlSdIYRRtMuDVxJ4Fw
5PajIzq1kKrwZElt1q6q1NobifcX63B14XS/Di0UikJQKTRdJdSc5DE/PkIUSprd4BHqdr51UpFx
V4ckeTKpWq+HIktOTsiViN7PQgz1yVEFf2Gq9xBPw4acHSFjXQmdaqPjZnSAdrnjK1s/l5bi9U9H
MRSQluQrDhjhy5dLlKQNSnyxXAnG6TkW8klT+vjp9qr8JCeCGcb+nnj5U79k9gmNBmFE2F62m8fa
mS4hTtNwd45akOen3NSLZ2Qxhwfdar+Ffi8/GUFi7LzKqnbogncH5CnrY2PUCxfc9UZVKalCAUYH
A1GtOVy3UAZ6RuCy3FYfXqW2qu/DAuag52STN7VcR2vN7OCFhxxBR8nT7YW76Hpdcbs6DK/Bm+f7
z5Z2acu+EilkFbpXD8cu7bJNVRdipUVPKGOWUoqpvOUsQZumCb08IuEIEFhN/RbUEeY3UxwI2R4K
xXKtMfsRRy1wMyQtsi58pnX7S5PaduFIupKAQfNXIRem8erAaWaVXS6xqEXNvSql0SU2w/+xNMQ+
d0YkDAevRAHY3+HEqtyjsYbcC9LYW7sx8K4Bx7Cmcd8sVWI+eX/oKeQJnFuwzeZZkSzlHQkqx3OT
p8ZWDrmkkLAOk9eIzsp9lQ65i3al8gevFAnhgmaNiuvG6XugRjDHtW+Yiqg4JOBWWuhycM413NXA
J8OyvL1nrjemCkud5yNQ4eCbs3tD1MzkQiWmVHRhnk0nxUsCt73bg1wjXBy6KKBbKGBrBvjn2dwA
OsaDlm6Z62fJiLVeUAXrUNT9Lhnq+yBK0g2y+MM2bWR152jNl2rMGyqpnvNv4UE+mRauSxm4Hb0j
wkHtcpF4Ekr9yHArbjco0cEPx+yQY4paTCWksF05Uq6/esHQbsy0ifZxZQ1noRWHBubgz8rP7Qcn
R8WGnK8krRnSIjn4qKwenWYpq74+NQgtZOhlVMipic5jfZOGL9Z5iumOqjT+9Sskk7JW2aR4wA8a
Ku99+DVWqvE1Q/tqYUm8F08u9y5jUz+kzzY1nOfIGqkZtbBzetN1HHQlsS6rCy1fRQ6SWtJxHN/K
5E/R9m9ZaK8AqB1SsznaFCRW6UicB53FsQ99+GDV1aq170MTNYE6QG+8/Ss5xuH2hF4HIqxdVBaA
0CLCRd3kcj6RMAUb6Af6Y2Dr/9JW5I9JjI65g0jjwkjXOdGUPUB/n8IdKJezkF72w0pC+lV7zBUM
t7FD0XZdjPhlBeBiOyXuC+HAdfOKsRCzAntDlIk11OxiNuSahkgda49l59mU+RN9L8UCOq+IzTc1
dYyjWeAg3k3xvhHhxGZ4wZaSiP4Sm4H06tuIGpdtgXtGiGvO7c+uTW87XyIU2CnZTyBu9Ikuv7vE
6Z4NWm26vvcIKCAv8202BG+B/kNCuF84NIAj8x7nsFNmxP0aIZ5VpP6uDUwO/Oq+ku5M+4cavSDi
6qNwunLkx1J9EPaT2YK4xbW0E4gOO/TGkYDCaASbyLs627e4pi0s9k8iP2gXRNGWZqmEDO+9iQ+R
H8n9mJr8osAW4N9lYPA7luWqDpv8yffsCJ9IyfvRmLjXoEqV76tcWmDYXJ9JZBJoZNEweM8VZysL
8S/VwTtcdc1OKCcsBJ4Szdk2nf6gtAVoP9F9vT1777nBfPZYVQCf6bcgLTALCXylNku8TcmGjQSd
7nLb0qgIDAxRqmobNc82aH9dApKO+v84pOsmABppZnieZd982VwX43Nv52vZOAbeCaVxrAdzd+i3
dRSs7Vq9izUMnWukEurn20/+yUXCt4I3xTGigpV0pszsw2zhDWqlQaSpLml1/xgkWfSMMUiIJnal
rLnLuOCt1t8auiTvq0o3tpgti001AkS//ST6Jwc0BR7qcGxQct/5lYabJz5oQaK7gTqCO9DvQ1vC
MVg9R6LbOtGzEj4lTbixpeCuGOoDmwikwLCVjGJLzejsBDs1kM5t/q2XjiAnjfJbKO1LA+li+03I
jwZKevlZi7IXPETvCie96yz1m8DnW5b4K+hXh7hxeI8eJpJ+LfzVZMpX19Gbp+KRro5P0Om/xGlB
Aa+mD4Il0Le0cR4m0QBSlyX6/iQwOT8PyIPfxVyosEA2vpwXE50SQ8EDxcUf6V6XOPZHb2VG3yVc
5hpCH2Gdh/CFgl9FszGVV9hitFh/9/9G7XuvKWu/damm9V2wy30I85CoM0w4Glt7HQegEFYaP3Ui
csd0V9dfM0SFZOPu9oR+kjygKwEzghQT+QvNmi0tBGNQlCub0dUDYzwFkoraAdniOcm9ZCdGbN7D
KuseGuwy97KEA7dRRbj2wqduNpKBX4rVxs0h8Ft7iaxwHaMBYCCS5KRF+8t8l9r7sOjxZ9SGHESw
29fiGFbYZgizM+4UG4O8UbMkirtJ/UogOuwI4tq3Oh3FzhhDbHCd7CXzkv5HW1YLh8hnBydNX7i1
oBhoXLxvkI9P1aseXtxQ2oiFlGOlqz8Jb4NDSJf+qU0CsTfNElulUgWjRqX5aAXaksTidMvMzjG6
xQgIwUTm05iz27+VnNDINPAdvhbdKSgEgBGAsXU/BsFSoHHNe57KLBT1yGlsyAFzxojhGZnT1t7g
VvbQHtHZOo16ER8NaGsPfoRGXtFBkynxNP7pA6atQQElLNg2GO+5hZNNGsbcirkmmgenVZVfjuRb
d2rpm0/yMFoPmvDkhXvluq1OKYElDXaJYx6fjNnnaZRI2EXh9G4jJ0doFb0rahrfq0BWqQcKYxVz
QuNwaOlPlTwE91gQZPeeI/pj3Ub+EXVERJbtYHisyqR3lSS0HzsD56ncqk84zxZbMqi971eTp2gR
nZta+u2baLIsHLWfRV46cETExAjyAIxcni1JM+qirxrtMSyTDSIJ3gYYj9uOWrN28iVRxuu9RtRF
nkwfC8gT3h2XgwHdswOjKLTHXmqUNdr/1qaoyr+3z5rrdQvrh3YxZwpZDxfa5SBROOD92Tix6+lB
6hZ29TwIx3gYcbS/PdB17j8NRIuUupbBpTn9/MMehfnutbpaxa6FHckdevl/SmwU0I8O150SnTAY
U1YlRqkLset1RENflmYg5BWgsqy+y2HbzIucUMZPTliO/00bjZ/qELzoeQSYxbGbuwjP4d3tN72e
t2lIeAAarBnygdkF5MHKtpKxzlzJt82T5RfqqTaWwFGfvRdp4/RNJ76oNYvU5E5rEwQ+iHWAfmzD
erCpuWb4u5oJBrWqimdQ3EYL2/g60MCniD7npPZAMjgHPFp26ntitHI3HYxuzxUsPVe53jyWof3L
KfUT7XGFGrQ2nDKPEsfC5rvmBkA9+Dj89HgflhBuD9IYRlXujnK5apMnL37A0eKua52t1jUbioov
XtLe6cDds+Z3ZuMXif5kV6ZfirCmUfa1IHaP6v1YnFpLWlFWf7Xz8uz4Ils3ynPgLAk1frYSyLeQ
caNpD4Fq+vmHB3bkNM3tQRQUjJGQrj1HxbA8ixa+y2dLgY4L+Q9XIIfrbGfJMhRpI5BzFHAi/4Ax
Lh8nSr8NWLqthrApz9aoL8UBn4yJahHscY5zm5ebTYVaDGY1mkbiTu19E/SrblTPhpRshDZsQzw/
S8SdmxbvAxwF8i+JYz9nLc7Ysn1Uu+Ssa8E+7Zb2xPXpDC5hQhuxNAHyzSu7/ZgNTR4pqRtm3ffa
tDIqIrJ5GPUEVY0iX0yLrz8CCDxOZ8IhejAcbJfTm6tlIXjnxo1bPf0exbG/Kwt7/CYGFciVKuCm
x3qIlXaleodad55TNvTXVBREQxYCg6UHxgxpe197TupUHMLcGn8ljhG83D6QPklVJgA9By/xEbpJ
5uywyARGCF2JHwFAFueuwiznVHeaib+7Gf3onfrspdWuzCjxrRTJTL8Wo1GsM/KNhTvgeoJIbLk5
iWjBpFGLvPxg+Of6XTz5/8klsqSa1Em7BieofZbjrjAomA/efvHrO4fxCDomsDQ96nljCsRhEWZQ
slzR+pi8YjayxT86fEhKfYcBIK7lHboCjejDze2Br+kmEwaFhigYvKmDos/2pGqNmmS3VuNGQja2
Iq3UfTsY0tGrYHgkdSc9BX4PZSjHmKiC0vtT8FMwEsJwR6Dxmy5xluRyPlmt5IcAoQBFsQje86YP
hxE2Rr08+Ta7Sa1igYkR+NEwinRDly77CdjWwYG+/3n7O1wfgNwVYGKmwrOBWtbs9q0HHyMc0bcU
wklJMQW11qOC3NntUa5jGJBK7yQRdE7pP84CpbAwpLCMy8JFLKMCP5hUe1vJ5acxcMRCv/WzF5r4
Q7BzAQgwx5crOK/jYrBtL3d7QdzggWmhJlSOC/fseyfxMpuYqL/AKzhc+W5zBSv4oKQzqezhxkIX
2hzi9EAAdUoTw1yrlShwOjN+S1WUPkW+Uz8jgn0omxLSgUWWHZcR7A06CVtMCau1aYy/eqKjXad6
YgWNHushJ0aiGjuz7SC1+tt/nQ3WFqkJpGHwn9QNLz9RifHNAIjCe2yDhlpNBHcvM9Nq35WUcG8P
9UniRyAyBZUy88+xP5uOKkHPF0hM4UL3+FWT6T2LsvW2XeT7u0TYzirm9L7TZByvHHucpBjramHx
TUN8nCq8SabwC1sY2qUgLGavi7+lVWJnWj9S85R2HX5eW+EM9rfWjsVdF2XirjWqysWk6IRzir8k
QHbF9dNQc5pOGRSO2V/6HIklBmGJ3O6sxwbB5/vOVouDKPxd701Kb3K4TUN2dqDhtjxq0U/RmN5B
aqEA1uQcz7mEN08UF8FuCNQfvZd2d5lQmu3taZqfPKiZgoij9TZVNLiYp0314eTBvhneyKCLc+sU
f4KuM6i72OVBNqIMO15As5pImx+3x7zqwU2DUkwlTiXo5LfZoH6KEDu88vCcaLr/pfMR34fHjopM
TNvT7uFfo6ca3EmaWq/7SkpP6Kcn68gcc2MVGPlSUjC/+t4fB5eu/0UoZFyX36ABTgAszxbnTnJ+
hypeOJqxj212ZFpk7cKanN7tYk1O7/5hsNmaJG8WlOwtcdYbYd9juueBFkAs9/Ynvn4lyItTO5cA
l8D86nZVWl8d+lac1dpJXuzYIw9hltdl35t3Clnlwm6fH/OUOhTAi4Qy7DTUeWbHvEpNR3gpb9X5
xm/cuaODEdVYiAzS0lX56UhTD4c0ldtrfspnukQO1/TiHOJEaaxS9LtWcd9q44oEMlzf/ozv/efL
2eK9iHyB/03Xijx7ry6CzckxD4NAwZBLC3eaPXWwBDKCXd+P69FrnvMI5BElcdg41tbwB6wnx12e
RA/DOMCxoDAek8QQ3GApiMG65p9QlDkKP1oI/OcR1TQHE+lcn0B53OmzZ0VKz/JC0xHnIB8wVdFT
+3ms1XSbt2hRZLLoNtlgeFs975dyz8/mhGaXgZwjGS29wMsNlEZ2WaYdI4vEwOmxCbV7dHS9lS/r
6X8kHk0vSXd4ek/QKFzzl0NJozkYpUCKKxBWsu6wa1hLTtctzPv1Jp12KbA8lhmR4ry16QWRVIeY
lp9zuI00DCJCMdiEu9ur67NNytVAisbSQsRk+vmHs9dE6BCaYifOnuM9xr7XuiV12WMhdf2jQEvt
8P8ZbuLqonaBs8vsQga8g+tJzh6F6oEOqfmPMLPYOpL9W43Vfnt7sOt7hS9IjZxeGX4DRGOX74ba
qpqHvcwx17fGqg+Dv4VcINfVhN0+TuxzqFZvt0e8XoQacgt8yPcqM8jXyxHbUc2DRu9ohesm2OK4
L3fIf+L2rBXdwul6Ve0gQFMg71Dw4ICdoNaXY0WtAakqVQ1gG9pOrbxdTyV009sVlOSuPkpdjWNm
YP82si+qr971AmfQc9Z/DZJzVQI71I8KOGYsNld+PO6E1Kvr0kq/YrngrZSu3tmxhppUtvDYV7km
j02Nj3rlJNUHyGda9h8WXJcLs3dIMd0Ip5xVmGjdBgs64tcgtDcR5p7fQ1QDV2Zdm48KlqxHvFvK
fWg59cLK/2SuSHSg5pJ+4Bc/Z1waZV2aIU6FQNRr5X5qz99hjgmvFQD3wktP73R5gluTfQBQBQ4n
UpFZxQ8Nf6NwEql308BHtQnlwF0vl+n324vveitfjjJbfJmf52aJPx+lTBt8uqbi3mAr+0ijseX5
+f72aO9dw/lLTV5s0NMtBBPeY+8PE6lIiO/YZTW4fqrspMp7yW3VW0cVxMIAV4Bj0f2U8GhvlFMa
ns3uGBbPIvw2hK7hndT+zbddIzyrUbpKhnVTtOvcPAOVc+P8VxX9rspj0v3xa389yojw7FT1jz3+
HptTVr8WobOl7LJqvJ8d6uKDc3RsNF1qtL9/1PnZ70/C+d052qozS1jXd6GEC6zyRTOepPFFlrdk
t1L3VDtohoV7o/jntIdO+YZufktJEueNlRX8k5w1xoGrNrwzJ62h36n/vZOiVRq+0VOPAmgs1S9L
/E3TfwksedvTCTOOQ3VU1O+582g3oKDUTYqcsASG24oPmJ4sRDtXuQ3BMsixScmY2jwlhNn+RxBB
9AG5FAjChjZl4yjfUOE33mqn9+8LNfBRh0+UA5QJ/ZQB7VuhvWst2bm8h8mzVUBaMSEGidwR+J52
2YdVkES9DaHL69y6zHEfkI9hfjcY9S/8IygWBfFfGoHxZoyNN8UO17LyKxyo9qWrBjBOgZ+edmzF
eIqrH3b/Z1T+OspdbMPpkB4b/ZcEugJr2ocou+/rXZhZ3/VMfTKSX1ZPBxl1jDWlu4VT4TqAASZM
bkrDgyv3iu5ryEFgdWasuaqAg60FLxLV07WAqLPTUyO9R7J/pTmFsTDsVUtXe2/VgQmdPOEAOsxC
cqVIkTkz+sFtdCYptKpi348IYMaGV+/1EFQe+sOt8kNo3r5O0vhL1GjGg8ji/IyTqv5QN423NoHH
/ucLm9IMnoFojoJrvgJHZlFkBHHoy26FKG2GgPVOb1Mbo49sVUxgtNuHyvVBicMLZwmlP82ZUKCX
q0m2MVwfRMZoyN7uhrxJIcH2S4CIqwYpH5tbmqN/ktFE9Hi2dSwouqqSq1DbE+ngcSLXB+DMqzj+
0iYJa7ANaKcZa1+R8Jv3QWiOyu/QS9/MLNdWaVl9QW90X0bxuu3h3WujVS5ELtdH+cSu41anbkHi
NM8GRciP6wGJgzw3OmS+NOnFcCSx9nAz+kKbRft3+7tf34X8g3x65ExBIwPtvvzuOOsUJuVx2VUl
2Nm1E1S71s963G6XYudP9hdMfS4qg2biRHG5HGlM9DGQfKALFpJnG18AbYT626y8YDz5wZ7CmvfW
Gc3X2+93XQVhxok5QBIBuAYENn3wD8eUlmTgi4J4dDsY4t8SgIr3tL8y9PaVwU0partBWnQ43pDj
65L0ltUS+lW48a1rzQdOQZ6HgzrEDhMW/EqOyxbDqC56vf2Y1wGrzX3KSUAtZML2z+IEgblHOFQm
+h2al0HuqpSntKjMx1wfxboTRrjV2mapA/rJ3FMEAYUM9ppsZo4WSJFzK71OYUbImMdesal4YwcB
HKBdWGVXOEH2HWxzUJDQb0if5mKOgzQA1bIdcCtqaG6UVjbPcTl+jfNoBHXp1PrfoUKny8njJ7oA
KxOXzJ+5Y/R7HW3Fn2UfvWh+W+7aWtP+c4QGN8Ukl+PxqFbMaWRqnJRB1eelS3vDRx/JkFZ5nycL
x9tny3Dq9r3fLdM8z5ZhXOSAZ4yidEU1giyKg+HeRsRvpUAffKg1Sd+FfbGV1VrsCETMDW7ayIGn
pYtehLYFmJXuskb+CfVsXMcxBixD1PdLDzldNZdXOipY5O50DPkS1OUu94pdN+CwzSZz6+aHQPTr
qOJMftRjo/uRpsBmUt+BCOkNxmnEi+dcY76ylZM8+NHI3bFL0oU8+JOrcTJ0In1DfmNya5sdTlat
IhdulLkbQE37qhtd/jja4Y+kF84PqQqtL+0Adl8S9kkqg9jF+dv8paIZivtg9z0UJX2TQo7/+1U1
ifoAS6RnQn4+v6qaGu+bpqKrGvtB/iKqLNi1aTRub58I1xcirRGuXzDpaD+A+byciwYcd10AtXct
OwlOzShQ/jUHe2H1T8tuPuMYwAIWoAKAfMjs3IljkA5ykRWQ8cmHIFQW28I2xo0pBQDt+/A/Nkm0
CYxGsAhqnAMZMOvlS3WGnY99rmYu1mL1vdzIBICdtdBLvD7WOGdo9BK3TE4s862m1rJP5m3mCHX4
PuTy6inrlfjNQYXx9hRd9fJ4HcpOUxuLK3uSPrt8HVUZAyuWnMrlIkPIo1G8O9UK92ZYDfsMXYg/
eaneiboeXtt+EGugrs26UbUItWjtJbTSJY2yK8zs9EBTcWoKbxCDsmfhTV6DwwgxlnWroLtrdGNl
hzlSXVgMexCak0heZ0mnfQnYyJvMkbdy3TmbUW6a77guTuxP3clo2GfdygnQrnFQ4D3x/9qrKKnb
bdghisvdaLSvdhI2K+Qlh5e2duRDlYlyLcd1Oa4CTQChw/D+9+2PPYUHFyuVbg7hCSEb+QZ94tlZ
kDf9iOLnILtyBYRFD0aRTgbOx0ZBKyRJbHFoQWS+ZEouDkKWxqWz6OpspEWKZBrNcn0iv82LcnYc
lM4Yxoob90n04tnOXR6O/Z0XazvQliDe28rbI/n1muZhtDay1txYWDqoY19Dm+nShUbg1SLncSbW
Eq127AiunGx8xaxpLiWKSwM/PsaqH5wGKIC/isRbyjevTqJpKHqOEO9YX0jgXK5yrwnqwXAyhepC
Np4lw6rWvUqf/Pb8XoWHjGLj0UpNBrYEbJLLUaAXxAES97I7EYTXsVond1qmdGiODb3L1iq/FIbR
bgtE1xeuvSuewP9Rdl7NcSPpmv4rE32POfBm48y5gCtDU6RIiZJuEJREwSa8//X7QDO726zqUG1f
dHQoKCqBRJrPvIZGEEVdMljqalAFzkvXAMab0Xb67oSlM65yIu8+SziF+LOY1JumV5a9lRgvpQwY
Mati8JN4/Z2WIbGfFgtDWRrKI/YhcfRUIDi+r0e8fqu2+Qpu/YEsXXaRruyPizOLk5R03OOUZX7q
xcY5QSRR3ddIZ4XajCfrVEthDUrCL0pD+kLbRA0XDFuvLOWLWJPXpQoLYZX/aJacBeJFlTpja0h0
HpsWaVTqV761YvaZLQpmAZozoG1l5deKRtvR/n7/MurWogFOiDPQhZWmtdq5GPXu1HXtDmSH1X0y
qABK9QhMOhiIrRs999RqJ9pntHHcaTr2EDKk8nOcgQ8Xj3HX+dsxW+s6tc7HaEI0Qq03DbS9lGFl
5bzWkxrmfeYX1X2fSLgghEg4JwPdD0Xs60jDxxKxnbT3bD0PYpXpT9A+vIN3HueGJ/WVn4xTmFlZ
CBtvbxVTABfXRxFPAFFIWmQ/y2Q/62XQZYW/BYoFwogFvxYZQT7vez0G9AlkBYyxHWhGG5a26Vn8
P55kLKDtUC9SP5IOILh3haV4efxN5mlmfTeo6q6Llp2gRoKIVDsmGRcj9Pjf77HL9JcCB/0xi7xy
qxuft6RLs5PpVbXyKRpWt5ZWzHfxGES/zbmVtCU+LczWbiYW81WzaOG/dCsilHlzXEzrp6Q11aEw
SsuPaFF4mFXHgQTrwO9aW7sjfbsmLHyhewGiHOkvSl2sGY7+c7MNJ7cjRSpUSkxGX+3LOm1uUWpV
KBpO0o2+xsp9IhepmwDrViZbD+S2j4Ku0JQbfK+/AHE4lRYt8k1QpvHWPJvCSHPKB02s127eyzMS
jAEtfsq8dB3oQ74/vcxV77VuAS9VUy3wFzHH4aJazePvv99fjbIRF2jWEHjSun4/ilPLxgg5cIDu
Z2MnVk3CN2VU2n4/ymVYoxHNgFpDHmkriZ0Hhe1QJpGsdcMDVkjWkU7YFxU/BLcV6tssw+nTdIHt
47ijLuflbYeIjZWtOHfHeXrD/CpXYtTLxgHJKQgBWsqkT/Czz6KaSrRGG0t5/dA6peZpVT6d7BLl
7jKNjTBtklcMisdgAuTnlRWhl9SWlpfm/dPv5+Vy9jcYB/OB0DUU9PNpMdJ4zvB+KR9Wx3p1dNyZ
61iurlyDF4PowOFxwEDKiR7zRZOkdLoYw49MOq0Ib97CSaT6183VldP4IpjaRkHakMUPSYkE4P1C
ylKWqaYs0knSqzXoi7EOBrMa904NDsK2kywc0sk8SItt7cAISlci9AsUE6BI0M8cQlvNA7752ULW
1LXUMmMy7o0pRZAdd1ZXmXGsaaok9sk8dVha1AldJ6WCby8oqKXix+KMmpvmxYPWIVfWqfniIYrz
ko0jQKJYGnFXbC31YXYya2/Tdr7Ju3FyF+zeg98vhIsLlOwPXhfiXvjObFrA72evmoXo+97IT7lo
FJ/qUwmnKqNgNPW7VkkPZjrI1/bkxfWJ6Ax39aYnyyfjy70fs9XnlmmkxSNwUvJ6LE0epgz5EGuu
9O9WqqWHuaI2rayrcYcnBjaXkVkfujW1dwsSj97vZ+Ai+qQ2ySbgYYgK6R+fVTMcdPajOl1r+BY2
jitGqr00iAr/lBZJv7L7LzcEjTNo87ChuUsuMtRkNvQol4ArNFKZh9a4wZWQUrwyykX0yayxKGGi
bF+Vtsr76R3gOCzUCrJTZA1lmCXYoOZImIVIncefGjGlL3kVJWFL2+vKyJenG6Jg+IbivAXXccsi
3w+dz1OkD2Zfn4apN/w5kYc7XBgyPAizsNLnPIzhdrptkVQHC5+DEcFGLyv18dvvP+nlkbAJHHHh
AqChCH+OFousSadX04mTYYATQVak3/WG5SnZMj3W2bIghU6Dp9InZJajTr0yC5dbiqQKmXwAlL+E
Ps5i0knFKWKVJ3GCXpO4JaSpnT4Yo88O/JCNuR2USnbNV+2yJgf4gfPHlslqqLGcV6SRRF0R+rLV
ey4uPSBArQMivVr4fa7HX2JJFvtEXiH5V8ieupR9EreaByTZYzO/K+tc9ap+rWk+avJXox7Y9Hmd
azdaITt/d79t7GpkMWBY03AFWv5+jWRrOdr1PMv3uqR+pEs+UnHS0e+JxivXz8V3AJ9BEgS8hTIt
vO5tN/6pWi4J8BJ1xUCrdLKE+GJhPVlWyE+0bf4pEtG1XvL2773LCrbx6DxsBahNgf9s8a+tXra0
+uV76Ke9m1hz6plxUVx5q4vjahsF2WhyHcrPVF/fv1WZFxGCcZN8L0kCLWz84Q4qJ7ZLmX29UuG6
DJ4YS4fO8ovPxkFydjTWc6oIsXbyfWKqT9oGrMXgJfd0EFFv+jCPu7GT76JafUrNzlXB2jdu3sbO
LhZ0S8vZ/vH7bf1Lqfp8hnVwDoQUNBcIHd+/uzbYbTo7jXxvx/Xil2YSBciBZEel0ga3kCNnl8lJ
vl8jOftZm7hjuvCSk6+Oumqot/fCCTDV6nZtbPUuzuNlGNGq2Jl20exRm/wxm0WyBz4p7eTceIvy
vPabVl04piTtxphycZ+uVfLamNHyuUW/fV9UqnEzpLp5aspe8TjPsWDVx+aWi8x5VsrhqsPOdna/
nwGamIBziDdgsWEf/34GLKvKskGtYRgqg+mbE/TxaVQe80z1nGoyfMY0/W5q0e7T7NhrWqm5EjBc
9sopK+DXRNQFMmgrt75/hMi0MjUu4YOopXTUDOl20OIuaFprvhHo9R27pHid1jG7KWV0BDGZrOEe
ZBp+G7lIb4uCCdXiVdnhTjv+NPtC96OuDbS5gIKf1fG+JcjZZVzZQUP0E0zKLN92tqiPTar1niwh
v++tC6zKddHMuzJKddeuhHSraEqD52LJWW+h25SWD79ffX9xxCIOQp180/RBuP38PGlmqc6GJodl
s2hSqKNGH5lah9hGqjQcl2k/3ArJaf02X/fFtD71TeEXGva38tgZB5HRgyUI7KMn+p+OT1HjNNiT
duV0vTz0eEh4IKRVxBhcBO+/jh2Do2rtTgIrrjfHbkmQTSxgL2U2GJW0zWa3GzX5yo13efJRqaXp
RMnL4eI7V9/LsCOqN07GqYnj9QndsPZOTrJrLb5tbb9b+xsBSQOTuWmCIIJ2dq+i4dzwEogoyKx/
ddGnoJqnPOinrAFQetWH4PL0o6iASBdhFPV9IA3bW//p/rBNTlqjWJRTltdofNedSU1kmLvP1aRL
QRO1uBNo6f3SKeoh0xLDyyu041Vp7nw1K+YnYG/XQruLr7s9EoJexBYcbDRU3j9S2aEDYi2o6SBB
95n/hFeIWnwXFTCVWJfTj0t0TYz94tv+GhJEOwI+5Dm/NHT/NAuYRM/mUkXKaUmN2OuRPvWzuZr+
bgkYJSR6lpvQK00iiuLvX0yWka7OaYie9FaJQ3st7M8D8u17IVXa0+/38UVwSGTGMHSimEDYYmc7
JKunDOlhpPTkNh/u0/xmcFrMAB1HKjwEhjTZo8UeqCi+HyEKXxn8sg2I0dcvAUmqQbRbzjERa46n
WWr24jQhgbdDfjHa54bVUpBQFMibWFzJwdTIz7Kd1MHYFQpOBdUYCIribj0ZkRfH5nLlSL8M27eH
AnbMvGy0wnPeup2PEhd7Ik6ppncHitqyX1WVs8vj1nBzmkaHUVY/JMbs5XKGclOa7yO1uFZWvcSC
8RhURzaJG9IIEon3i0ADUonJz1Scyka5W+Q0vkNvUwuIsgEyKU3lF3A6fGeQc38uMfgu8vJKcHW5
v4gqSB1IHqgmXFhliDXOuVpGeOKD/qTrUnzoM5SzpKTuffS8gkJrrm3pv3hrcFoApOHoyBjl6FvA
96cNViDZ2XeiKk5LXbZIsdbO1zaRcKTrc0qXky0D76BykFExY5F2TdDNDkWC32+Ky13+/iHO4gpB
jShv26E4SXkqhY0pZUFRZfHHvz0KBH96PDRoIeKfw8NE7yhSLrLkpE4JGDtZkfyphMT0+1F+MVLf
XxSUYWgZQt1GCJCa6/sZTRdZb/qlTE6xM/lc5lhtfSq01IerFM7GZ0d9yIxjr33Sp9KzMt0FROs6
xeAvEnbDw70VLWgyp3gVym6fvqprfq+VR0N/G2Id0/gnNfkYzThL5EAvh8mzO6AmTbEnMg/tcvoI
EerWjsdPdfu1wictaOtvKB7//e8FCZA7EGwDF8E5MxnSzxAPqRqf8FW5sYWk4hfRXY14tozlfCJt
QITICW4kgfN4G53ZmQilSU454vX72lgsL4Klt1+cKkwkKw6w6Wi9yc4czwJLty8LVXHBXXRXvuhf
rM6N9QW+GewsydzZ7dAh7OEMaIycpjHTaG5gOChvFdLfr5vLzQ+3jHWznQBI1p6fgvXgjHFqlfGp
XNvnSV6dp6az+meJgwonlNQixWEBf/jbgxJOg1Ihrge8dR7QJx0gqsRGXmiVu+KwYhZxA7AcD5Zo
DotcGn0i0Wtup5cvSkrMRJKqYqkNwf39/uj0OaEr3Jcoq4APNMzM+CTba+/b5az4LKP4Jm1Esfv9
i/6y4ni/mBgVcBJAExBzKFW8H9UR9NGapS1PvXNaq8hTEjwOjQLVMeFWMAzWKRzgaZfPMxhceXou
JLI5PYimQx3ta2pVZn7fDwfEW1zLfhzTr3rjeOay7PNlr2g41ED/gpslqlCbEjfTnhRxpyX3lkMZ
ODa6R3NVwkUGs94V6Dx2bsq16qQijHqx65DLHJXe75HMtLr8VQB8DpYCzKzdAlhMehyDpnba/35K
tkzpzzNCSYIKHY6z1oa8ASD5fkaslb0tT+n0oeRy2Dcy3mgNhpB7qZI1enPoKPTWaAVi0K8dkb+i
tndDo3cLGImgffN0oJTwfmjbEcnKpVR8QCxTdXtEaJ+Gwnho1T4+4OFCCy1mriNbRIGWsb3NYdL3
WQ+SXJgLklmjUHHmNdNjBWjAK3PhhA1HpoWB69MqsN6ao0+/n6yLfh/yEmT+9iY9yCq6sHuc5zhP
9NaUHkm99wip1McKuNSpTooukGqj3UtD5xeGXPvSRACzzLIdRLqkPGR26uznHpfjgZK6uahYjo+K
9rTYY+v3VZw/CDVTryz3i0BvQ+xAyseghBOU5sfZJqskpxmssdUeIyUmUVD1LoRIUH0GYf5VigaU
yBAy8GQ1qu7i1TbcxnQGDwVi+NZr3LqmGdUeDuLZ37yCge3R2dvS2I3BQaX4/YfPq1WqnGpWH6Mq
ToLMlDp/iJPoSuXo/MD+NQoUGSzO4OHTpX0/ylwXSTmtm53GktYhFnxsu6bpD79fEr+UWP68iimy
AbwC2q39yhzO74VRKIXSF5LxmClOE5qtvng1aq/woeVX1AGOU67lQW4Xz+am07F0Q1COWR0sM8K/
jt23QSXmfO+UjnJEcOWlxcnHHZKnJEkT5JLtj5khz/6oldWROrvJ6UAGhLpK46mxkgSlbjW3TiSM
fZLUpaesUh5SnDU8XRYW6p09ym94VXtlo+vPdm4Wnp5bTZDJdnHl5rrYzkwEs0BHgcOVOPTXYvxT
DJnW0+r0WAU+EusERojmu7d44yENKPPfzF51l/hQ/E711/4tfYquXGHbkjn7Chu6HuDOVo4kS3z/
sRFb7tWk7dVHAJ97WJx6a/mmvlNIF37/vS/IYr9eE9QFolQQ0UF6vx8J+0VbsPvVx/rW3pm7/H4O
64MSwrR240Bx5VB42q7+NAbWo7GzjrJf7mI/caXw989xfn+eP4b6/jFmcxjSUW7UR5SCXQM5uML4
qtW7VjVBlV5Z4+c7iVgZXMsWexGZICdy9sq6tlVTEhTXZqU07iw7/tSVjnMl+/7rQcBOU9bjYj7X
viWgatqoEICnUxwVqzRLA1Cs6ZVX2S74d+sEbRIgEPT6N/k6rp/302ZMCXKua12ezCHGwRmuNZLQ
Vbwx8yMfwYyvtAbEQwNmzpPy9driuXzHDUv472oOZe1zxh7F4QUeKqM3cm7CnlyqLcO6Zl55Ngpg
rw1lgAfv1l6nhKe9f0dRUPkRCE+cqOCKwV2B+e4LEurH36/AX9IYf5rLf49DDRwdEGph7Pn341gt
8hhg+wQCjeCPit4edlNVP6ql8UNeDQVlSjNd3GRBMAouXeQvkzneGXVaBxgqmXv0Cju/UZLJlUcl
5YjsfWQEAXROWhLqcrEj+QtFlvoyHsueE1vPipXfZXLu+E7Th4tGqb1yJONKVnMWEP37regN0cfa
wNnnEgoLzPGoL3mrxokfF52Sb8u3MiCDuqj5pK4eo1VZK7L99zb0r3F1ukSc4kRVtGjfz6Zjx/PQ
OK04xZTwPjr1VB6jQbyZhYjcSZrpl6XDlc3wFwsFVAooZYpqvO45aiHXuUymJi1OvaUn+2hZba/Q
oEf9Wif/9X3+X/Fb9fDvFdH9z3/z5+9VvdDATfqzP/7PqX4rn/r27a2/e63/e/vV//tX/+f9H/nN
//zL/mv/+u4PQQl/dHkc3trlw1uHudCvMXmG7W/+//7wH2+//pXnpX771x/fq6Hst38N3bHyj//8
6PDjX3/8cnr/rz//+//54f2r4PfuXmkfpBe/8Pba9f/6QzP+SRGaowXQPxcR5+Yf/5jefv1E/edG
1qVtBvYWUv9mBFpWbZ/86w/J+Se4U9DGRNn4TDuY3f7xj64afv1Msf6JrwwBMnJ2aG6B+fvj/zza
u+n/f5/jH+UgHqq07Lt//YE0x7Yz/7RzCbY5YmnhbZVsTsFzQ1IRZVm2gqR1HTiHmRc5VbPedshc
hFEeVZ8SjIVxmZINDCRtvQ3nwjYOCe6TD6lDa6e0VXHTqS0hTZ/a4ZxL7bFR5NUvwZLddg473zDj
yYvXbu5cWlH9MZ4LNNfrfvFplXnl1Ny05nRjmCCgVGf5IsYWeeHoQ7+WAQ9Xe1U12nSWcBiR5/qT
3ssLTwJDVW10sLnipkamsZ8mNE1mw6dm1RwkpyygX/eDC7DJCadlvKG2imKaIv2UVOdlqGj8r0PQ
SYlyWBR28zx17lBTRZ+pgh7rCXJ5gk9AsDotQtad7S95Gz03zeuy2fPOqbEf1GwOsWlm/EZ5igWh
lgY0UodsssrimdbdjsPdT+YVdGSz75HCc9plXyn0KykYIvtEr8xtqCGU6Cy3Ubf6iap7Q2re6VL+
MZKCjhq6LgrnpBTpSyLnXqPN3lSkQZXrfmzWXyNz6V2x+Zxlmvomd13yRY7N0pd7Y4EtSjFL1MoK
oK8AnYkpjTvjR0xJM7CmWGARl4P4QUv5AxCWG71Kv7eyJm5yx5YCMpdkCxNrtx3k71qvJ35v/MBY
7pjI0mMtnvEE8w0Rjvlw54DRxPNnem2NadjRtYhRj27vSRyPdf9S5sdocXI/QyTP4+LIaMtWh6lX
PrOiSo+U50bdpJTU8raeqHNpI2jNYjBxAl/eWnLlLf8H/z2Pe6Oav8UT6XWfN74V5ccJWIPXruJH
mg7fYx0NL5O11Nq5K2RUz7NUou22TD8pOwgPT8KDMKJQE3ifdfKqgf8Ysv1cFIBQoYDRiVrcfKQd
4FL2zE6ZHEOnjUfw3916q4J1RDpvSsNJiz60ZhF2pYJdsNa4UUT1Wa67+25KB1cvmu/RoHwvK90f
luWg5ZvRt1liBQ2YslUUuNB9LbwaBYohz9+61HhU2vWnOgEtx35kDiolfdNbLXRA4svr4ngGTkbg
1NKPtt5/zLPuPq7lJ5ysQkfYsKD7haqsSmvPnilNR8mhWptjYpbfuiFdAV7E5uuot9/0cfw8OljX
beS8Uzulfum0z06l+RrK8SBBDXjFqpdFPfzw3lNRakSI+ylt5/KhidPM1Ug7sJQalH0Wq9/zRFOP
iUTzpQQT5tZVbfqZVByb3Hil8Q6Me2XtIEu5HBz4rMjVrPEN3nmeBdIYdyh05/ZohLqto/xA9wMy
VLyrh+Mwhqsyu+NsxLCVVZvNX2AmSPopxAFkL1rHnlhbv2qjcJnbrzD6FneylYYPjf9cMfqzJt+W
xYvWPVWz5dPFcDNdABPg2dnyXt68TvoO+VjPql9G2/yRFPDk3Gq05A1LAPyp8fRY1lxnqKz669RP
isP2LCtJcSk6qjWa1m0GrLeocNvCs1jD9tuW4eAdx3YtaqaJvtR3Ixt1Jw11Tp0MfjssKv3gRLOc
fJWz0pwEuDsLGTHZRGviZCm1aL5UdSqUfZKio3l0WgzEKrezRG1xF6sLXP5ei/KbtVhyEx9XpCd8
Qkq14Ugl2XPNPta+tbXAg9FJ0tZXJGl87BHNkDyV3hJuDFXpQKkVo+HRQEsAIvaZneySRtdeiryY
VXda5LrddY1mfo/lWKZTXmarBhx7HDmds7XpNddsY2pcUpvpZlCURYPMWaxlo0+5ShJBP2DhGq7c
N4bfqcPs1k0dRw7IBg3lUF0rqocVCHVAe93eJQUwINFBi1mI7gbbgMWexLFrQoS+i9ruULDLjaXP
PxerUbx2q3KPgPJJtzPprkJWCVVrLfZqtLiBOJjLE66rFM51q/9StegWzFH0SXNEBsd8+AF0o973
9SxOSj+ydTAWbg1sw5x5X6rtURKJc8QcESFvr5/zm96Y7vQUL5A09oRZU2viEMUufMwywOwjE189
TBreFg4dKZj2raR4EhrhASftso/XozKVPdoQYWlJ4m500DnM6x7t8zRP3TH60mlp4ES1dYuud+oO
3duqF3uYaDLSCslepBbiqYPb4M3tz3iktJ6Vh0OWuo2mV16BAkkw1UN0hMfvRy2CsMNofCUR01x1
1lJ3Nsw+XNlFBzMePplJ5bUj5kI6yutrjTBcE7nzyJZUm+SDmUZ3dh2H61g8RSDX3BqJ9+d4ScTt
vMyapyI1b8bzY1FJ4qAXxY1o895N9RlSvBGN7jhFO77mDtPe2q2X7i0qip92nimuBlZzn4xL7StO
XuwBVxZeZ1lBWxizOyN3X8/svXUqAjtCOmUSS6iM4mc7SLd63O8is/PzFlxN8kXTly6Mq/RGdLAi
S8PTtMTLwdcsabYbKI4XmFtAMUGmYb6t6/WDWVSRS3wx+m0ruHTM0etrrFzqdW/J7U+6Ww9YBtPU
Y2B/1tddp7R2oMzS7WjQbGn7zGtzZzFcULvps6PPr+gwAL5JcMIEOoeZXYgwtuesty2i30M5+iPh
ElepPf6ojP6TnmWpV1sc/v1MVUYSah8msxZaSYli09J87K35uCbjeh9JYm/KbXxraktopCqWeXRV
S0eMLkH+gzDyfDfq2fOavJZjH4h0CMd1Oljwiv1Fht1d18dozr6IVfYWzfakqtykNgbnoPTZjY3V
VQB1hmdJP3RGyXm8M5FIdhGk3Hc2iW5am86NlCc/LW0NCl36VrTV3q5YSLUSTHPh1/Q0eqcRXtuw
AIYFR5w8XT7VahMuVezHsrKPLfElxl+prrA5iNggsuUuUvlGbutNQgTFSCymM2pa5S+a0YNnYi9G
JcbvHdtQju3QNubyoMFHhgOxX7o5nBLnW59bPtp1XXSbpKytpnGlBT9wm8PYeYZTfLvOMvHNx1GP
gkg2d/300mjdXl7M4tNQy9yCJ2eVHeyXq0MTSXtVldwZ/RENbUYIui9y84of6XcHS9o2Qzh5lN9S
Ud2oAA/1LnKNufcLksohlT7iXRYFcWapO+SwxKd6cl6USS6e2JO2G1vcclU83lWGvIsL86eZaVD/
CGkaZ+L0TRNYe+rslUn7IU06VDg7IwEHVr9Ijd1C+FUCe5nKnYGLBjF06dPi9nDOQu0lp4Eg3YtM
45W/mnGg5jdd+ihSI8hGhO67dE28Kl3jh6muXgw7vR9IiH2j13csNQsonip7aTTcbCJhnVy9znp9
A4vx3skV6dCkdYt4U7vPUSRcvRjmVuIunGBB0Xak2t36GS9UxLHar3XhVH7cKHHgTGMwWLu44yIH
V6j3Eg1LVbPpvjfRxwzsgJPu63L+vArzEXei2Zcq/YvTfBtxLB7UZD9WSx8skfVo1YiWAarhZOgg
Kem4Bvb50IWZGVk+YoUelpCenrF+EDwzK/MeVZFd7KydnxpyQ0wk2o9VWRaWCzRl/V7bFeonbLrx
VpvHzB+aeQ3tXqXdqkr53dbE95taf25brhilNh4qscxfVrVbf6ZUHtKBwgM9m7uMNRS0w4PTTx9X
zHDdzDlaawMzJ2rcTG29Vskx40vhc8W3WmGFY22GCKTBhe7xHCl6TxKW9LguJh1ckYyfimR9FioR
lrTcNP3UBWXUDl61YbVS5UWKzJvWivaaGA8IJ/mFjT6CsJxbe05us9RxEye7R7XxZRDz97rL7pPy
0RmMbxEoYi6Xzw39sUTQVhiGILO5nqaoNZ8NpZT2q2ngAqoXBymGa9RXN0q23qlZrHD6T7zHJr8y
4MlryE+0rE9iahCvLP2Vdoc7k7i6qty0+9pGarUjv/NipEkmw3qobWmXwEtylv77KLbSTZskXoci
YGPG+67LvFqvkHyombzOMCs3Hrd+mD1/1OSBZE5AGcLy7tnhkk1ETpEyOmjT8JFA8DhUNMuiTgc8
2izHdCqICV4ae6AtkRjqqez070YqHSfOr6gU35zSSoKhQFRhSYPeeORaeTb4pVYfpgCLmN5tW113
JWN0pzEajvU8vOSa5EEhuF9rJfOMVvk5telbPMvhEGefBme4HVBZwlc7/ax3852+YF2MdPDCZzGj
fV9Qz6++Rla4ic/CYXdXrJW4X2VoHirOwCR3AQICL001OJ8ynMZuURHd68KavaYYQoB8pzXlRk6t
ZnHrjJww1qYXs9a+lliX+paT3he99ErnCh8J8TFp8DzOhOMpqfJj6B0qMo117MZToy5eZLX7pm1A
B0mNP9X6g20l7VOjg7Bvi8ldcXplQ9SPRYMG7WohqJJOP+O15RUjmIBWsuZur3Kuyg4nljNA/5zV
VznKB6SjtB9RAoUSe20DYUmxl/K5DDdrJC3qQ7PEB5MCMQqiFs6rytwRJeqvOnhmL6aNcYyN5Qnd
129xWz2T3isogXvWOFNbCBHUCUXRYKqUW6FexR+moQ6NSP0wZXEwqqgsTllQDdqPsmv39jQ/0Xb6
jKilVygFoRI5Ull4jX3jFHrY9sXHqLotO/FIpbr5EBmWn47jvtWxixrh4CXfhrXYpdMLKj7WXds0
htuvZvY1R9Uw0JWIzoyUNB9icxzIFB4Gy0m+x/gWjhzbRfIWa8N6l+lZFLsy5qYHVpRUBfhC8YEJ
SNykmrRDMkZOsKS2+gzsrn6QlVW+zXPWXhM1ulfI6fCCrtDgGeg8HQrLxJR2IXmO1vUOs/DG12vL
9DqjqkLiecQOchYwOArFN62p263rgKNaLYeTI3/beBSJCzRNOeRCcbzGaOZ9Q4l8h/ruV0lNyo/Q
0yUSulj9VsxF89LRC9slrRgx/rbSHbwS2wVw1B30fKgeSGGVxwg98H0UmcY+wlaVuReNFiaJrX3U
ktKYgBrJTe5K8aJ+MNYoMxgfdSRXotD0HHGVHevScnAXKvXcdWKVY74YqYxGubFwaZh5dcvVkkNJ
zdbCn7YyR5f3w11SJ8qpNKPpKEqbprc85csP3G8sr12a+cAJhIx8lyyHsYqxnOtLco9e96qujSkY
pHB3ZWcIZEDtL7mzCjRJ1flzV1uQW9ex4gLgMT+YM2TgiHgKPzLD2pWoBuwRy5xPcySWH7nhkPTK
YgmWqixqD5wBDVArIwuqeLPqNs/oSOIfuu56ZMM9i27PTmI9vMZDZ+4cY8m/cZAfxxwSVLOO8p5i
fD/73FTzG4ij+nM/jobjqbmpPU9mv3jzUOq3mjbLtVtFerQfbXSK0U5UfUGq3mWt4Mgctdxby5r8
t0HelfsQ3/U0i8KByb8TZVd6Mo5pOCcMMkUka6RdvtUXa44SU3uiCBPlXr4a96baW99mVWTPssiZ
L6rM2c6RNxa0KkfP45RUN1VWa7ciHXMfwNVNLqV5466mjK24BDHIm+Sqf7T0Wv4aG8nwJUE0jTO1
79dHK21ISOxJFN/itCTYmLtK8lWi273V9Gbu4uy8b/SZJFYYqfGDjuu4uGkDEsKLoj4/NEba3rR5
lx8NqcpuM8Kjz30+LYcMAa4bKU1pOWPLbf5v9s5jOW4sStOv0jF7VMCbLYC0zCSZ9NQGQYkivLnw
wNPPB1ZNN5lSi1G9m4lZVpQkJMy995z//EbySlUN9hpXdWdMO/R1VtYG5XoptEf6J+B3iUMmkK1d
HC9hDzN0QfOkEMrhF7VzM3blC0YrG+ZJTF/rcBMpKpbEZAq1FBzQuHdt0La5yywWBKC0ShvcOzem
CziFbCNBz+nvjlqUzF5UOBui2HqfRr6/M6VB9dHmypAM6OsL32wtg96jCNZOK8meTju9QXlpaX5i
WsFNORTRRuapTAbhkhVrYJMGbYjWOe1odsJBCjYS10EGVSl+Dmm9cW1reLHb8rHvHeVakkedOqC4
yLThWElW4app1vopEY0nlGnWUdKtmxLnttwuTtPY9JtWm9tuWwrRh5t66KzjaLXkENVZ092GRfUt
LZRlpQ5Ru8tjhC+epk6V5UpVHV8w9TIyhIJsqZk915tq1L/jmTYNoET2eAyNwhndKcvNAxWysiqg
qnFuaGqRunHfir1SlcLtShyPzNoZSbitiuo1U2cwz9kyQ97oKI9eV9SnQabUVlV6KYqRrn+Oqnwq
3LnLZna/4N3rb2QeFyPn9GZR1PdSI6rJtfh390EIny2WrOwwW3q/RQeww4DZckWI0GtQK5TiSq/e
YcO9lB6zjSWhrmRgilDq9i1ABcdrWjXHMYAN0TGhP6hVsGjXe8WBtUOHyNqaFUCVtt0Byqzwi6VB
Izu+Dzt5U1t9910RHflyGGC5iWlWbitKNCD9Woq0DVLqQ9mpww2GC3T3nSaPP6ysZEabUYfQMKfG
TH9tE4XKIb6jvRI/jbiJ1rONCp5fEdYYDBvRccyj8WI2SVF1VTXqoZczp9xDg77GFayi+MnD+pQR
bfYtpAdzXNGJoqCH1FltSXihKezYSVr3V6oVPuiduE/LBmCxDU8KLCOvkFTTF3OJ/JeGHrhD5/Em
A9Ksmq9bu23VzYyZ1bMTSOUh00DaMivbq+y1tDbxN00h4m7I6mczT66Vsb3rA+WNbcQbeJSUpfTh
0mVfWxWFRbkIUgZfyM0TEBh/ZAqe2kDJVmZmD56aIPwtStuXS8x/9YI2rHs0snDmKw3yg7Ce1RIe
rJYpm6AWOiRJ7XoYLazDBrwNUNQ1aSlt48F4aEQW+SHK8RM403VcjGvCZqE63GmzYhFJmX4f2f+U
rAbvlQxdHLpCEidJAkxvDClezRMv0m0pTlCFbGxJchULvI4B5jpSA/VbMJXM8cHBPKQl1n1cmytE
Dl7ayXcT+Lw72vbV2FA5GE7+I9PVS1kvK48Ku/M7u/R0I5kWN4ryh8G3UrEr+xpkVzntm1UkgpWd
a/5gDbeZqROcIxfVTd9BH1L18SBS9bGYtR9Na760yX0TWJ4clKt47jWMDx5LIufX3RiAObV55oUp
wiTFeJkdk4cYW/eD7BwnzDdcCQCgnnoPFHF2hawApiSNW7V4SYONGWF53YPy9U21Hatqxa2uDXaE
gOlL3spr+uaHcbI413O99wKR7J2hIOUvYTiZ6PqNJQp0lQW8xa67ChzUfTTQh2HWNjFekF6cqfIq
nrKfUdPXYJHWDfyFZJtSpx3AG7alHcZHMqv1NU6Da00qgmsNo01Xceqf0LLz7VyWxTUA8c1I1e+a
Pb1yMBi3cNz3UwW4LWLLWbWyQpc8bJnp6E9d2dMVVA9ko67pi4Tf2vlPcrAwLV7Y1JxMiXwVJ4V0
D6uk2A1OYOYbzZSeQQ4uugKsWrGHBxuXodkaxy0ampOYylekiTFe4QMlWpm/NSGCllF+Gwvl0Rak
P5YabFxdJ1kYPX28qe0oXYOo3A8xqLkcilMoV+ke+Hk+SnEg1vkQNlhZ5JUH/aLzRUN+wTR+M7Ns
ByeOJwcahtlQeQcaL7lNLmMmHKOMHnXdazC5O8L3SXbGlHul3ggLYqFRHsvO1HyHyfWM356sBbIv
K4InF3hlr0YQ6jMDLGd8mgysjoveOaTdrB6lBm59KtnDaewUyWtlutjImdbTXOorOoPJHbs25Q5n
mzN3PlQiOyFctldjqN5ZqsB/LUnUb52BXZI8yCak5TCMSSTErNaEQY59s4ntB5M1b2xf7RpNEoyl
5naa+/SZg3y8KMvo+ywF8TN2FPZl0ATbouNzCSWT9kQs45Ek9MJK7OmKApEGqziwSdjoMvIGUo01
YTfTwXRSrCjxjcVj9BB0xaabqxXCoZdRANgBexBFazAYc7Tp2BqKO4zDT5V9WWTpU8QcpmQ8hCMl
Kj5QHHa0AP+cUl5FUWccVZN1Wo3KqtHTVzWJ1sXEXVPmudYQrDMtvRd1a+4ypfJ0BaB6sZsbJImX
pFJT08cF2n0sSSMkr7YBj27fkkY8zakTHRwr8afQUtwc9mlLheEiUks2aqwQJpLsC4ExlGKAarNF
R3S4sTL33wwhEeUaNIMbFPb9PGg/eiu+kBIUiej2ExQSTkpdlTZAKs02GnLXSANxiKVQXA6ygs8w
ObRupbJVO3Iw+4w0JhdDq9IjGZBNLeEmwa7K6iC6eac2dkbV2hFE6RwK3ci3epWl+zSQJHIOiXow
q/QOAdCjpI1vTLG43fnKVIuSrX2pEKInB4Cp67KR+NSaUn+Qb6H63I+1pHlVEe10Me+mMbgICuVo
1OYmYYjlMvW7iPWBNHmjAQNWCLlkrrluDa3yE51WxGK6kaSkBsSyc5Epauiqs/HYzC1fzjAQpDwa
yp5xyJ3k5F7fERclJPEcMN32eyvQjyl3si7NaglzNVGXGNRt2kOZPDfDm2gYdkh8+pEyJ1QpsfGz
Dc1vdTu6taVvy1xTGGAVAL665tyXhpbvDZSBzGsutX6+K+P4hcyfZ3lkrIDgd9U1kzeEl6JHV9MK
c3LnLMKtMLRt36HDRJ7gqlonuQHlGWVDqKxKLmvgYNmTLunmPIckxnkFJR8QlSdk+aINdQx5WnaH
2QZqSEs4hJGku3ohrwxlPZjCa5J56+RoNpqqlL1IDlqftv8yH0luzgyFSRcJkKOm6Rvibe17KwVf
HmYl8qXUaq4gVP/omHb0jbRZRpy9hGENRJnIF5FS+E01fzOS8pQkhwELQ7wbZIyKdRqYrLwTPIXD
nGIZNCvmnYJVaDoRY4s8vfZTpWWc9kAelm/08psp/0j6evjeMj9cGxapzOm1bEqW25SBc4kY4VTD
fkwt7YoAr4iRSP6QqoHm6s5Mxd3fStQa21ku2XC6l5rvK3EzZ3jQAGQTYQNSt+ZJVsPt3Fouf2wD
pspQI9KZkHO0j+zjsnIjmzjLOSxWhBPkc8H2iQftzUS33XDHri7K1Md9/EmtE+Q/NpNFNTzNOcPG
cVT2IpxvAkoQPFKZOzMiCfO3ENoliHbsmhDMN0ZH2cpRcyXY5HF83kCr9EWnuiV2016RBBfhkF9o
Iqf9nM0O17N8mxTaDi+Rxk1h6P/gQAm93tFhtUrN4idSbZuyrH1HFeAzjPHkIC+uWFqp35XzDb2Q
B5XXcYNy1v221ku/zLLeVa3hDgQYuKurtkHEMFh5pfDf5pGEGp/ePrGy17AZjlgXPeoOdPVJc7w+
umYihL9rtUoVNuSy0fxwEoeCojB/zIZup2BoCVYEpmZ28QP82LU2T9iQtEpwY6fVj0HLbpqBVSab
8k43SdIY4wungjCghE+pxQS/Uqq3vISOMEnhpuUI8RQ5XkZlE6A/mRyu2sfHPFK+d6lZHtWuxme/
0S/ksOtQu8Jl6KOVUwzTNxNH1sd4bvvNIAH+WYBC8P2tbTtJzyOmVUUkgOiMwYcHgiY/mZm/pns9
f82S4LItes+ZIk7H8S7Ci8qWh9tSIUxObd/AOplnygELK5juUZ/E37q+uJ5oVgciAeSqX6W9RDtk
iwu7bS/Uqrsu5udQnr3KzuEOENmQWSdgu40W4VcVwHaEGaPyLQZavRkVwLvSmtidsbnSsmGXtexJ
2tT4eR9ftr2NMqjnP+z2sqk4mktiTCz9ivHArkqU9VhqPyTBvh/W7bHo5UPNHu8ICTjt1KuEngFY
V0XYXWmFgFz8kHfoExj8OfptgW1MO8n7KFpKAX0IPM5sOkB5kWakW1t6kkTOXFnpLxprgP0zbRRt
pFJqDglBXZyyvt13zY4gDk/qt7KdU0Ty7WGc0hIWPzWT25aIK0qkdDw+dHBuBrevAcvHEiTbdLqx
1iuOdOK01UY8RpPw2jRcEWrg9kYkfA7I6E0L2WVDDdthM93R46NdNFfzDKUJp/tdbU7HRolZWerg
ijR8lKV+nypAK/mJchNPMqbEY5JJbp68GHWBblW6a/NmJRMjXgWMdmf6Bo3eolYYG6gXXa3vKhN5
yixpoLh5C8xurHOVbNqykSPP6GP4jDABRoTgzbxRgmaP2NoLZhO1Vv5iZPpjj8E8mFuG2dpjZxYX
fS220GjhZ4roJDVFIDH/IU/dkidw+qSafsLLV5mV629jROoMNreZUd3ITno7G2QRt/6U4XpQ9JcD
QxM29pqOqmpWI/ruVZKiT9TKDaPGiO5coo+2+bInzscVsb2XWibm+4bylA0yAnAFTtFDfW9MBXzY
jD5UmX80FE5xnd462XxrN8M27hCbGblzTGZbHITcJZdQkmbkX+PFqGI7oASvf6aYnusSF6KaCkMR
nBS7GpRmZxKRyunnIC34NILSMq6mNDDFRi+69LWw6uxRjANAalxM1mHsq54KMJpadTVkjHpXX/yS
MxkaOhWYd/jzoAtFGPpLdFAcU2jnrVK40PcaPPkD3rQCJpi5WV6kNyKXpFdge/su68rm1m61gYSy
oWl9Mm7Sn+8/5l8xKo9ws8qmfGs/0yc/0zD/r+NdLm7i/z3tcl3/LH5E/8EA9qV4+ci+XP7a3+RL
yVD+MhUd2qWDnA0Hp0XF/Tf7kpb+LxOLLNyyNYNYgPcMu3/ol8ZfvN/FMwgdI46vpC/8J/tShXu5
eGvJiC2gjJMq9q/IlwY/7RP3clFa4R0Awxj3NUK9Fob6B5mEaBU1FcWA2IaIoHTXSTOxaJNuV0Rr
kCCku5Nay42nQprIvCEm+0OrIx1qdZuWmFD1weyV40S7C2GeSo5qLmfT08JwY9iTotP2QB2JEwBO
5mMzKXMtpMlVU0+2g9kXECZAEvywaFIYFrV1FF7VjVTGRGHpoXDDqiUMIiB8B1NtIEYFRtss7cqh
bt4QRucPfZXHpZsEVWtsZ0rn0evrvBSrPO8CeUOnKiFCSLo55WCMgvG2GxVzPzR9M1KDOPUzFN+o
xQXJNk+iHLWTCbsm3wISJa+pNImblP3t2VFCnMbCPhJPIZB25zYMeKVLqxjG7YBEDYgpEtPPnKaM
bBC7tH50pRo9td1s3xhalk9+XlqzetCxO9S8eC5m2t7G0O9F5vR4x6QShwmj+vxVUWn5H+SwNe0H
7IsUgZ+kbkYrW+m1u77IR7ILLAtNLox2WjxCjzOYp+YI7a+bJMZlNt4/8bWch8Sepk4KyDLlWsdb
jPpRwy64k8QxbaIc/jaeHNBmipoZrxOFYq+rtnhFBroUbJOWiHVtTXbttkmmcRYSVQVjxpnLy7wb
6pLGumm6PbKqsYW2ms35PlaCAfLUDOSImZIpGZvAwUStqPqG10mfinVMXiSRN2NI8ho5mMweujSU
iCrKtfppkiX7pVAH/dWMmKe5EJoniCxS+JjJAww2KZ97sZKI1WW01nKKulrudBbcElislVdBm6Sp
FfpPcuCL/CoVjb6wZCQ2T7fPsTVsG4zl/HYsjIwRucbZrHY8W7cw4/SoRCZdTYysWFs3WdWZN5ZV
LaJLiaLQsWh7YBla0KjwIMdBKrNEGN3VJdDi0vdOw+iKinXmgR9XT3Uh5zq1Tjh+V8vIDtypHxnx
B/FUP+XLwHykJ6ddy037VEZxCTjQz1l+UtqKmUOHa40E1Ukf3vC7dGLYn0kUvUAcpzTVlECz4CFB
2QHKVNoAINloEpo2JlnrIs8p8uoGT084imOBp3ibJR21XdQ6bm8VQesJcMnKY7AUJhu6ifhJxjTo
pygsK/UK06ISRPeMM2utaZAE50grt1AhixM2F/pI7ScguU0p3zse9jolSFUyzoNLVdiaD5TV06LR
C7xJKalFfCVY2flOYqvNweyj4sVSGqbyg67Vt+mg6dQYWq0CTUhU+l7RObo4dlEJTqrmFD6+FMoR
YT2kJe+HeqROy3MzXDPllGMynYp8MyZGVftRJvenuRTBUxWFteTVqD8uc7kJap+dr73L6hyiFQ42
6V0YOksCvDpaj2EuOzcEu6rXkCfrY0Iah5eF+OP7/JyITkeHiM5UNh9MT0QQzFi0wvzGDhk/YicM
KcsgEnZnO2h3PHbqpdshE5a5eAq5aLCXsh/SOGuTTMrhesoqRXNzBTM6qKIp3jNyjcWIN0uGE/CJ
wiH1bTXtRqqtwoLEZ6Y0+ZPUjPsswFnKt4cONFfr7TZb1TH12/9AGfH/5jnOifmng/z25/Qj+pll
P5uPp/j7X/r7GDfMv1QHOoFM3KqJjeCiqvz7FNf5P6ibOIqRUSEWW6ww/4+GQvsLUy6iG9Dl4R2L
LImz9z81FDJ/b3GZNHRtSUzBGe1faCg+CyhsFX2HrCi2QomBYN5SlkP+wyFeTF2tkjEfuB0UOnhx
bNthMGh+O41fWdV9Fun8cykLLQnGA9zRuayy0GHUcVIErh3Qi1qSAzPOggP14fn/IxL5KAr59SqW
JlMAUWOr4CjvhfiHG8Kxe+pjQUOU2BomuHWjrwqJ2fe/vgquG8rinmSovIWz2odxRjAFWY2Fz4RG
IscyFRYRh9Wfr3Jmc7w8MoRbi+kkojYU2+ehRHh1GwP7c+TZ1vQqugMTRHcsdLdLcHpUOShma1/l
oVtO2cEAEehy2Wf44QPTubLoYfhcs+EdrTm6/fMvW9SF/6W7WX6YgyOmomNoh8cn4rLPn00bNUaO
eyJRSDnAq2jz2zI0YI3Z0QCHQp9wIYvjL97s+wdyflHkRDQtS8oh1O/PF+UQGNoAQovnEGKHq6lU
7lpZbbxptBpqRqoE8MFhBYV32PVOL8N3My+LyBw3pgYgyzlNWWiE9hcd1bIYzx8GJTcWgrhHYARx
nrpWDyr+zk1BMFchTRPxCRPceah7vpV0pel2Sj8gUojkHGm/0VwMhrztIsEERUvMRyjhE9iBNhzs
hFH/OwAc2BYKKasJbWaNuPR5wgrM5242pAubgddNr/Zj4ePxyGBUwqAyaIiU82otJljuz+/519UE
t8RCQMibVjV6h8+PfDAtaH/g995koSHVNOg6ImQE+uer/PYBYo9tyrKC5vrdrODDmp1TbYLwBzNa
MmS4vKU5+nOYoystMXFQ0+Qrn/tfNz1iTRdrLAbMZJu8mxB/uB5iXAHZxmBZRZnlDaKXFiaN6U/T
8FUY3u8eIDwK2Cvs/ewYZxLWGsmDjMYqYiI203LLSs/iJfz2zw/wPV34bGksBqmsCjyPMBQ824+U
rmqZAPIEZ90pLmNoCaTDIMlP0W5s2sqS17ISk0fRUaplmW1dBQkRArOJt8dwJP086i2cQdLbNqJy
BXvIr6PcoZxoJGMr1OQb8VSxD5lpoQEG8wqv8+bCIEJ+hYoIJn0oKvo826SiCb6y6PwsY33fakzE
q+zp71Zjv5iZQZMZu2iMvJaRFORDm5ZyTgk0dTLV67Ar9yW9O6YpwXh/fqi/eXU0cnTSiyOCSlbn
529frTWzCYUVeRE6ma0jhtmVuuSr8NPf7KQLJKNicIGBDD3t56tAAMjqgvmD19uqxqE1jZt51IJl
kml69jBF64Bd7YsF97tnalF5gAUwEcGx/PNFK6OVe87IyMsjnUp9TNKD5NjpbdarYlvHSvzYaRMG
TFbxlWz9Nw+Vw5k6A/CA5WCc4WApa2Qepjj2Jgj5nlQwPmws8VV6/G8W+BJbZ7+fFFRSZ8eT3erw
SSzaURxMcKJX1RFmlzz5FU3hV2f0+eZFEQddUHYWhAbl63mMnDpFVCEtrU1aK98qrFqjbiQlSUo2
Q60yOQBEwyEVvxKc3q5x7LmLEBxCUbFh5Md2tqmE1u1GNSNd1C6+ylY+f9x//zh8XoD8FI3d4fOL
dgJdoOLnx81Msk/DPOfHoJnkL1bKu5T84/Zzfpmzt1piUgCmLOtuwYx9pUyIWqO+IjljnubvqYyu
rzGC5iCX/XQnCMdiUGPAa+yi7hSPk8EoJ/gx4mjoxrGu7WBTd2tpyp85MtB72kN46h0YPaoFpV4b
0hiGP+IMpXN+/nnF/3KSU1hTDKvLXs3SB0L7/LjYmKesFjCIWtte2U4sFhdb54GFG8s0rd13tB/o
qhI1ZTRXWonhDY1Cjks3UWxV0N6eQZ1CxdNZvIobKph6pWlOuyVKTbnNcJyU3ak0UPx1JNthABgj
1vUUvY+ZWvQx7q0426DfQLqJNwq5FF8c52cunDwvjnHwZyJicXJjHS4L58PJhzQ5H6yGqZboFOZ0
cTk8c1vZaoxRkVF1lD7NDMMiR65XdDnDTQywHjuFuQqgQecgT1/sRL+uHugCJMUCcvJ1EuL0+Qc1
qqCr1ifLDexyfMgM7U0S5KdMjCtxzcimLy53Zs74/gCwJMPrAatsjZyMs009x8C7KVjMpMiM3tgr
h9Q0cWoYU8nrurzeQMEq3bkJIMbbIkWtDByjOePuiw9tqZs+LxiWBJs+RSy7r3y+Lic7pYFHzu5q
oBUr5pvhXYvVO7MiZWHxF7M/KjMUjawpL6S5BT91RO21ebngJUBcWK4rL5WKr1hV5ek+rgW0Ngmb
5D7tIQdhr4dz/he+JuebKr0oRhw4l2JTzII/H2HAStWqOWgR1dWTuXYK6UcWKoObFoyR//x4fnsl
ZiV0t4CGWJl+/ihaIaq6F4PkSlLxxoydQJGqnj0H/fYXV1oW9Kf3gD/C0i+qHBfYtZwnWE2VPinG
YlgaC/go33ajYxrrMh8GH7fu4ovV98u3DmJOYg2f31JJE+r4+bbIhOuQVTENbptZ3egRkbIoAYgF
WtkZ+UN/foa/3hmmxQD0Os094WTq2cJyKjHa6cBmFZgzxAK7L2t4xwiB5MyoT9g4zRfg5skXJ8HZ
nIv1xQ4DOkFTjNcvde/ZSYAiEfkYeQzeWDTMmbs7ANQjYcRuUjsXsD32qaVvkmg4yIwM/nzHv3w1
LCcV1xGaU1ANnJM/P95sMrrJGZCVaVGvrbSgCryksVMq7+GrN/nLw+VSJoWhsXg5gp+c+QgtQwNh
qVQxWVioEI2c1I3GyloVVSP5aYJKdKhwdvnz/b0HO376WFWLhA+sG2WV4gbP4s832DOkNQJYa15M
U7YRHVzgRClCUtWHcFOi/cO+BgmAVl1VYasfYI23V0qIoLIO0/svfsvnKeLynvktqsndL5Zk2vnC
seNeoGFkBDG2I9x5azHIwKNNhikxVF4WWNWmQpZ4hcIsLyg05WJ0W3jNX/yM5Sv+9EiYgOELx560
mInwRj4/EnnQdXgkEA4lqutrtpKKuKmqZABhzr7mhOgk6gARCVMmLC8U0iWrBrWlMvnAB8aPMdc2
77/o/080/xeBNh9ezuJUc+YkUzfRS5b9x67JXorX5iMe+v5X/8ZDCUf6C7QTQxkAUTqQpTT/Gw9V
TPmvpQqQSfl7N5vhk/sHD1WYd4IXApOye5rALOwq/8Ch+l+GRSO/oELkgIEumv8GDT3boZfqj92D
lEGWmU2S1tm6HpQ8ywc5zm/qUa49RaCRk+3bfjA11jc8mQ8P6Prvz/QjVLnshR8+3verIaFwqEKQ
dVjnzqFmEiJTlqr8xoqbdJ2f1Dm8Gsh3KbX2WGoR7HXdirf/+ppsH+xdPGKAlgXd/lgA5kkQqegx
05uegNwxdhjRtOOmamIYI6W1iZHpxo7yxanwm8eKR8/iVIrdmP3LY+3NHkMKJctu4DLO2761EZc7
j61kX2Sxqaz+fIdUJefPldIWtJ0LLs8VH73P98iBX9hJJps3zpXRI9D2F7fi9FUeYbeiPE5eY9Nw
i+KpC28VvFK6S7uFPrQ1UHQH6JN8xtiz8uLMDIf9Lnq1w1e7vB8h8HTXcr9r+zdN39nJqsPhNFpn
yR3RhWZ0kdmeMFZx74EY1PnGbp7nNnRxEnLH2lPvunrXRL5+SJjbrZAoTuWd3pO3eplFV7P1bEqb
udrY9iYwbjTLr9STrN/YOM40SoibAg4X1amVpU0a+Z21jTejupVCBma25Wk3NipUHPo0MliZeZXW
lfMwv5i4FBpkCGZ7KMiP6XdmZal0PRs/MnwdYiic0PgEXhDgJnr+05afJ/vWsF9EsgwdO7fA/0x8
FwliRwiBlfoTlV5rBAj83bBbNxratsJNsGLWxFMwn1DfIv1g3Erz0nPH9H7Tk4UORNEepfiiHvcm
HP4MZpGjXMi4FKVucw1kyuRhkUlBjAudNd9CWJH4cKEHvjU8d6hd0U1LfkzA0ZcR0r/7Ssg+wMIK
Byk4XGflgkiYsuaDY94McY7FoxnAMm0WczeUjHwIAez9JtYOWDzFeAKIu7JFK/DnT/WXdcFiQBhJ
eaYsoq3zinqy2jZNJ1O/ae2XdmopDAdiFU00+u4St/pFrfu7q4FUsK3Rw7EIl7P0Q+9nSGoLibI2
b7LOuQ/QMAJCoCzCxPMw1lH7xdV+2dwwYgN3YLL0Tjd6Z498uFowWL3UkUNyN6oaDIwRsWhr3VtV
sGshhZoO6Qp4tHxR9J6lijBle7d/419kNgZt5rzEnoKwkPEFTe/qyXhurW2U9/a90wY4XNipWEE9
wNmHicCqSYctwDffchXdxXl/oki03aaztR09YklD3PvmmNz8+YVbyzP+tOXTeDIFpHjiIMQ1+Gz7
jVVDQs8YOrdFdbS6DW/b0rzW3hoqjTdKaRDi7ZRu4T3u5AECH6Rul+gC6SdeK5ODgRHMQVe/bbeJ
5OEpeKwvIOrujL2FjNztGGcLzzmaHffo8QfrGjK0q6BY6l3FQ2moZa60N9cyKhdUM670Kh2afbk1
8OC5bL6Ht9Fevai/ZftwHW2ClVipFvIqcBem8X5wYzz/+Wm8b8S/Pg2QQBl1Gozs5Yv98I1gBWUb
k0idW/t+mDztRyiAVtySJVAT3ekFb9ZFeZ+1rnqdXfAgUOeg/qjqtXBQ57n1A24wEi7Pt9VxuEh+
lt+5D8j//VdflfPLVvH+1v7rdy7twIffWYfygFAqcm6TXXXQF88mL9rVaySoW2lbsI2+YTSgPaWX
8zo49U9ogw/TvlsBagSXqboB3A2O0c7ZhoGn3mg7yJ5TvI7LLSLgEgcv4SP3qiJ/Tg/EvGA2gNdt
obkD2s0WurzHCQZNNl1hMGltrYtgN1wrp/FmklzY31XOH/RHw42hsHebzMQo6UpHcGesm+DolNdT
8CKXz++eHp6Gk9FTdhm45VrfVpvkVB3LKzX1yltIDJuvnF0hlP36tTOl1vBHX2z1zzO8UrwA8yDq
7dv4Qd4rV8puvkoOzWV+6bjGVnrUHxoXGiu0E2Q8qRuOLiPEuYEQvsaUKGm94Vs+YtXkoTlrxl09
XNfE40peoXh14/H3MlhIAIQxtk2YQdF9QXTAGMKfko1teAFRSYUHZYzpC5TeCwwAim+cO5a9kqK9
qFh06+ybuJX23c5+TL6Zj8qxv8zX0jUHD95oySkZvdx2BzaPWzobQ791+l1k0O1wcG41HX8QXKg3
w+w7/SpLV+iLc/j5X/Q478k456vEYDNjwkiiB9b9n7++KaHGWQbnt8ExOMYPUKd2ZCZ4lZ8dBI3V
uAJURIEf4WdVeNi/50dz162zi+Ii3gjfOZU7ODFrfQ2NXX1c5I/H8ouikmbr7E0bwEkqmz2lO7N9
YK3PvxHXjBFsUUynzN7E+aZU9gg57XoNKwgvQ5X9/yKtcIRxVnm4C8M9UeyQxs3+lBQ72dmbw0VT
PevOPf4LhHBZ4REDFVnzp2CLHZHAIWUd9rCt9+3bdBUFvlS72qlAzo3vmeLqryi/nZfwunpTzVVX
3ofTk11fKeOK/6+hQp1g2XlE1dndCpkljpClsq5LP1Zv59JvBH6u+zK51HIMnqBaIalbx+G2RaSs
8YAXX1dHIwF838v3Vq54U3I5p8dKbKJk2WSp/uIEFUaBf2LsdZbjq8W9qV06js/C7Luf/HjRbix5
ldzYGDV+bxRXM2/T7iJR12V66qWNOX2fqBXNAuo1DuIY7glLW6XoDmsI55hruNhTuHoJSa+mEoSN
nbsLZU8zPD5RXBBdGVFMayPY9JlZuUOkoOg55OONFV333bGx43VvP8TWnUobnjMGd4Z/WcoscAQF
PkudND1aqLPOKcjVxpznSMZ9H6nSMCY7DB41cp2Yz89IX/98cpyXMpAuiCyj96cb5NA/Ly7kHO1q
Gaf1DVqj16amdMMbkIE60zqOS/UL4POceICMjlaV/BN1aQ8trME/f91tjNUdTqjhbWLmKCEUMfv4
BvxgjLDU+XvCufAqsnZF32uHUBAQOoQ+qr9661TWvi614IuH/ZsftHi006jSUulgH3TmHw8kaUh0
lKijfKPYwWM9RMaawpGQRPOA7UfmRmGwaTUOVSk/ISC8jAUW3maZ043IJ2vSv0qjOK/1qPAoawDv
qbosmvGzypK9aYQRBzFhcXRDru5FOlRLU5CSOmPkiaSImQa18BfV3rKpfNwYIVtg5M2xjKMPYUfO
WZ83xlpr2WUn33QxagE5bWSvV8LGQ1Sr/W/2zmQ5bizbsv9Sc6Shb6bovCed7iRFagITJRJ93+Pr
34JeWplIRokW80oLi4iUGPIGwL33nLP32l8UlZ8/IYhpiVOKIa5F88eEZyHM1Cgs8/7S1TTAy8Dr
0JzYGikqVJbfFSXRcYCp/t/vco7Knz7h72gybnK+VdH8GJo2IXBUmqqSLyk2W9PJk12k/sI3jjHu
ZoGAn2x73GThjwLomjJYdrKwKACeE08aLcmqfNbqe7W7BNVjIZ6n6VBM17l6nNuXuuMuma5Rdhy7
l1g/qN2R03JaHEjbM+dtUZ9m0K/4xlWPMDaKOBI+mBQ/5Ybb5YOT7Ix6m8olix8Vnnm7NFi4tw3G
sQq6Bk/9uehPGoFj4vMKM61V4aZetup8SoU3PFoOJEWnlcE3CL7B1qs+6eGlty5G+VgbVEJbgzdi
3jKrlZWfWfmozYTT3bQh+p4te9xg3GVIa7UDphWpeMNsynkAq+wtxhDOQ66QbUQIiCv9FE+i4FkC
KpsHebmRowsVNtkDAZ8p5lsU9rL6GgB+HX5I5U2h3MX1fUZ5q3f7RNpEY+UOQD34rtYOZoNm7Ugu
oQup0mtM9LPaaS79/mdUCo5Z/JCA/ETa9zaKYXzblb5BYB212Mruiplih7m6U2o7sA6yuqN+1o37
ob+P+FHE7Ih3rrgpJxOMky8pnqzg67XjgMJ5XavbiuAQhENfpG1/2rU5lq1jDxKOaY2yzL1fRuq4
GENDC9RLFKNDFWZIs1VlkubJpMeeNaFxYgmmxt/v6k+naU3DoUDNzdhP5WU/nhWiJRz7qRCVy6L/
KgYswvgAFk+swXqWh7R+AxsnprZK4Gsf3ikAmZR9UGBEOqn1Y5f7LCjt9CyYfmacmC3I5IjKBEZq
dyalgHY3S99RiEHOgp2sc2hs9mAakbQ3+n5OzuC5XPLF7XgmUdwfLHfYy8axsHPlgVPdcg5gQ1p3
1rDSeWxkkFroD4ovB64oOK25XwY4beK+EPdTi1rcVzXYWV75K9A3qLv4HetuSE83C9C78TZKnkom
rVrW2HWc47E5LupdZZS20Twayj4cnLi5zUArTnYRfxEZAm/709KBuomRv0IxjNZJ/1CzmHBGwrlQ
5Eus7EkO5bQwHLOddg48holvWJHL0zLYzZNquBI+CVKcMR7PhNEEd+KynwCg+Dkl6WScquiYqS/r
/wnB5sT5I8PRfHAJcQTJiWalnJgX+8J1vikXcMGnqDjdlvTaUkfEaKCpKsAmCLzz6wQGMlWeQEjY
Rsk/juW0y6UKCTssjO9W/GNOThY9H8sJys0cX6PYQ7ghvFRnqT0ZgiuFh3AgqPYRo+LQD46JzUOe
f4TqnVINFEoncJiCflspoL1ATUm5k48sCM3tPP8w+6MFuwRWg4CqWuyPg1vWTtBdRIGeHabufg8N
3K4nN9TsYXExbEdIrsN7WEoQ6ggdG0EEp6Sb3YuEq/OVzdSDPfBktoEGLz1WEmp4nLEM7tMJD4I7
P0rHXj7Vygbvng5wML40P0Y3lM5Qsqqlt03hBCLDDutbLbgJkhH+10ZrfimsbRFe0Gkbd9ApRu1Y
NOdWe5RC0g1DyvHqFl7fDy3Frde/lJN27Lt4FwEVNQGLV9NLAoLHeBUxKNR5ZbdL5EvlpmiA19S+
0f2U4BjDhExAUxjlWgohO5wX2dMb1kyE44J6Tz5sMO+mlGQH+np9fw4xC+b6S5X90pR72W4GV5g2
WorBiTPzNpndEDZXyzHfL037gYu5Kb4/yi9C5UfLhhQeUXSTi/DQi670K0x8k+KlhlHjWaVjpV4z
ndJow34w3HU300IJ7A885S4bTbaJdnPiB8amBFZU5l6N9w+250OXHmir+qvDz8PBNmFZDHeie6yy
zQgAxCl46ttT3HuR4etby2091ofoGfNH+T08WH55k/4QzjgKcskeLpPX78Yt3tH2tqeXqu/g8ESX
6HtYwN20xW2Nt593N6vsZU68qw7JN0iAgTPfNaqrfiu+qPl+y67fH20MVAE6vUlm01TQH/pEJWd5
UtoK+ZI0iekNcQUnoB4cCsTI1hU1dnvJwthZyDyg9LVC8vasEmCATmMnrvWbSJUeWsE4tmL6xZ6x
nnXfvTP6h2SKKsQxraLk30rEP3ohyBBy0OT9dEkiwHChJpduWgzx5u+bxKfzFh8dnxYDc2SNOuPc
9zuT0oETMZNZvCSk7NqV1j+KkXhWxYEif/nRict5TKwv1kyEPp8/G1Hg+C3U9ZtnhvDhVXVDAOIz
S5c8s+PFEQ03F7c0ouKFlcCvC5f+N5xyXYK8fEOwdcR9ujxmrLF04aud+SrF7gvLT9WtLYs+OxjS
BfSkMwnPRl0jN7mJNdaMwxy9rpD48VXKn4z2IGYvQ3+uk3OZPBbD2wJUVqGL5UjAk0F54HWGlAUV
TnM4c0p04W2j9rkHfiM7wOA4FuB1TlIJOpBdYbjT6AJ6yTBjxTbKYx5dJg+w3vDNyT6BSlv5QENj
y0HkrvUoJh36hS6tqw2Rbk7tDX7rhTfmXfC9fAse0rfqqfQ0tzwwR+HnmBr5tQdb5zn9lr9IzxAS
d/L3+U7gn9oZk3UMFgWuI1Vo6fJXAaRA8lNEy8J2hpSLw3W8Kzamsq3ylyH9OeenST6IMKeGk5jc
duMOBzFqaXaaajto16RGNvaUu0V95AFfZD+GvpEeCAIgTzTDrAxKPt1MAA/wY8E6HBz+PlzE+/o5
xfTzDHTQKB2DfqfEysYSaGeTbTzHL3+/YSl0P988+DFxdKwdkM/VCBYrKsisXy4RsX/1dtK3QCRU
1ZcmH8gih0p+XdVdOd4xgrPFCpO+rX63sAmp3lDdF8ZLX97QizeXU8fBerZVaTPEcCABTMBXBr9g
0y8PQf1dsmfhCQx/edM6HK7pEAD4vHaBB1kZhZx8G1znJ0gN6ezjptfu1KfhUXqLLsVjzt1wFx6r
LW9oX58iHy2BY33PkLvAyzwGt71veLzHXfFY/dAeh03pYzYi1jC9sty/aeBXZoeusqSDNHP7Cr2e
XW2jW2MLo0v8geTD2Oo72LyNdK/f6n61j75DTMlUG9bKrnujE8jGCdfoWTtBv9NOyknzYLJ7+Sbd
ELXuQ5O22Uwc0W88KhjhB3rblgcqcZTv9FrEa3AM7kV4t3x3v8Rf8i4k1tBWEscEu3oq9+ONsh22
+i98bYNX+vKL/C05zDFfAs4J9R5/IU/cwnDLSxY3Tb1x3mv0UCVvKbYiM6vhV2XczcNuVq4R6ERt
OlqRn7QOvxfDFWNTgI5zEZ+Lb+kJRf6ImNsOT/kDJFL+MggEqrwmQP651Ut/khyoIK3ugBipS4d0
7XHcWu1hQMYPcnkkgTZ/auf9SA+T9f1l2BobAs67ha69N0abWHGHuxRR2MP4S3sdTjL0ctNu+JOA
JjCjTD06SJAJGh0dihOA4ko3rbaRu5s0OxHrY6guP1xizlPt6DVCnVnb+ooLcM3ZFXs/0PaB5TYJ
iDUfuEqg7CTJN8t9NN6ltFjDrd6/qTHnqavCiHjYxvWmVU+ETSrt7Uhpknhd5/KLvUGK8QYMQjey
1IEBcFJcqsAB7QITqcX4jknkF1XE5xYI4j0CtOk2YZ0iIerD+VbVmtw0gny55L0BWHXkCQ/iKbPT
gXlHlBr7Lr1IzVGXwVWUnqnlsivwPycXAeQISvrFjv2pI8XbYdtQUFrJzNc+jvIaBY8hcB/pIj2R
gDd7olYxYS0Za0zmF/sUo75PSw3JX5wMcB+t3rKP3QgxC5QhlarlMrn5tt73N9NxfJS9xLe88cyj
EQPClNB27/vpHj9nI3sSLeIH+azeA5Ixz3TJk+GcpE5Cx1ygHqES9jHzgueU440Z2ebP5WEWbUf7
kRMCp9koEzFqZaVLL7Pl3j7Dus2726x1YGobxPx1bp94UwlT0mdeI56Tt/VBv52f+2GrJPehejMP
nsLyfJ7P1UF+brbhLj923rIPN/HGuqQbwesO81l1gbSfqm/83C3L+2PxYzxWN7I/si4pN6pi18mN
wS0ZuG3iwbkKGkgQmy49Ld15Sk85uSWJq54nEp6hjdXrchgojL88wbiT2HKQ5hpcG2c8Cw/r2ngS
z7z98HvJMfxBPDNfE5+QoLJGZgf6xEZoB88LYszOpiBijdHPykV3dbd0JFvzwYb5JHzZ7Lcuboq3
hpQfyxYeihcIKKCZeL/pw8hzZ9r1K1/0utRsl73+FF1aYDz35T2lkLBfMcc8oMMKR7WtX9YZ9LoK
umO0+fX2BQM5CYgBFBvZ7t9KrzjVt/ETbZO9edPvra1+SV5D9udx3xyze+3nvJdP6QtiapZd40xT
mH8K0z55UGDjW67aU0LbnXTQlPVRXfRjNty1wcFsb0bLFfy03GfDdp4gUdz13TlWT6Hqx41PXpIA
L0zySUoSBpYHAsQ3VruxFFfot0u8iSN/BDQC+ZzUie80rHWIfIm7IusT7hY7/Qb+YlUWoCD1yDGo
+pMsb+fel+eLDLmqdSJgwnzu4ij0p6y7FTqoMdrJih+rcA+0x/iir/sPzyyTitWAiZoN79GHwYrZ
KwY01G65IIuvbgUlBmWSE+ASDJPq1Z02/+s1wpIRYzIiQURr8vC+P14mpT4n4yikl4CGskPiFCtm
U+9LMf01m2SU//1E8ts19f6kzssxmMGnjFGRxfL9y1ngcYc+MtNL0gaVu8z5iyYX/RmqQuPAPwcv
iK2cKinqgH4ifDCiCThLUbCl6mxXXU6GD7uVbs3CphviyKmsvoPF3P78+xv9eBn45ukGrd11caWk
yB+66/XUi0mX5PGlWkD1C03PbarrnUux4yyj/FVW3EdTJSwmUVoluBobCHDh31XAHxVMWln5UrVZ
fDHjZTxk9XycksD0YRvA0o+Xn7VORTUn5JzM5sKgJTINn9ZwAZQwa1bYDf1QQ21WgGaw1S0oEzAn
jSPM3S/2uN+Czj+vIJq31ZmL5g1yx6o2fX8FWyz5QdooyxUQIa9HZtNgZ/fCrbrRrsHG3Odeece8
NLqG+/JV+cZSz1A0/p6lUAro19pN7OvJWS19ROy0azIEEIDSaLjEvhD7gHU4kmiBK6+xAjH7/7VX
b0B6WZc8OYTSoQgcrT5wyqszJ2nsYmbg5FumMyyeZg52lO2kzu8bDhE+o0+ShgQVTsOpkGne3gnB
ZeS4D+G29ugJcBCZCcKGzWzHL6U332F5rw0bByOrBJ2MgXwehigclzjLsR9961j90FgZWNqdCAor
h0ANYMMXX/Fv0cvHr9hY7z3mCGvI8Ic1INUlg/ZrJl6XqjmSRQckHmegk0VslJUwyTZP7Y+hYP+s
yDMBWXmLAe4tsdJyx1Dk/Pcn4WPPTpc0/FjiSlPBSWSKH840lMIRNPeouMpyLDHFITFIHYdNEP+U
5J5T68M8lNtk/NKZvf65778EXhe5PYuTaiEw/rBSFEqVW3obF9fBEvxOQtRVTRDEYj2wczkmwsLQ
W+/vH/XTQ89HXYW7FExMDn8LRN9NsFSpayXQcNekTAavMQ6zomN6qznNk0/v/+sXWx8kwl9VYgn5
lt8/R1M4aXGlaXyvSf0U466wU8V8LaX+YQbE+MUt9fFwxh9PEwFpA8fBdVv50LpRakWkuR2O12BJ
abkVLWdtmZHN3z/S783iwzXT8OaiiQXMjnrsw42bqMrUSrU+XM0TTTdarzZstwSyHIAXHn8OfY5J
0RtvzeysgeiGn8h5B0Fr8dDHu7I4JNFFsG6r6VARyRIQQEp4fUb4LvwMt+o8TGxjfaM09xU54KEr
tRt03pa6bVOSmwk9OHSSZ1AoWodQ9WbVa6AyBp6lMaJ2pTfKSabWE0eljpQtN77P76VHgiRE3VPI
F7rh7MXvZ48p8SmlXUOqr52Q0+fg9J0DjH3JbkrFIwF5ym8Sw8emShG/hI4pgO3bNbVfK15obJJD
B4Iu2KTjZjgBR/3iS/7YheJSrno5fEIsD+CyPqy/qki4VpyJ/VVMcZ/owy0zPnuxQKkOXfPUa+Vt
RDv/7xf2o4NC1CXd0pgzcxutN+vvw/8f2xOxIGORabp4JfmPTJRocuccRCTWc7RdAxwaUYFv1w/E
fwld6NUlPoe/v4XPH9ugrFKQaKOtx1W8Prt/vAMxXMJoJNboiqPoMYtz0tTUCDNFXdQESMiym5Rv
vUG23d9f9vOSwBKMHhMvDq5dTLfvX7btgenGQ9VcZ6gN+464ArR4a4ZHLoXCF/3Ff/iW8X+Rdr56
B9BCf2wwCngRAmBEvNhoXmtR2rYFdoqyfovGcykUa0ZEnzmAp6ddVpVfHAT/4dVRnioY31ABUrqa
H+b3Jft9VMD0uQp40ZhZAKstwpPSa6TGxfFpPo41eTiyEj4ymXv6t1+zhf9WxbKxurhYet9/zbIa
V+FgFs21zdtD3crUNSIs2abX7clqv1yn+NPeL1O8Gm2x1biC5PxjI9saxQaJn9ZekVZ0WxpZY7eb
hCW0e1l/VGSY0HIBA1tS0v+m9b4L6/1TXf9JC4oEnE/JJV4tQWhT5PcfNOLTGELFBCzPZ0RujXgf
oYcu+mvfCYeiIY90kBlJTx1pkRYbgoNC1PQI6tatEAlmlYl+t4i+Mar6tWXO/vfL8Ol4ztvTTFVh
t2ewr/C4vX97SZUJiHFD8TLXnemE0/wWDXXr62XVEo7AdJ/DgIF0nVGmlU6szB1FdB1962IyIDQ1
V31yqksv1znuVcqFxIPea3IUb1XyxVv99GAiV4XyhjudB5OT+od3OhTLqEOEqq5WhX57aZmYYC+T
gKulP6E5dV+sA5820FWTrTP3wFYrcTT7sA5Ybd/iajLK62wQPCdCJrehGGVfPIPaukG+uzNlExMo
hhNweGQSr2CeP1e5UWuUspWz+FojVovt3JKfFWm6tNGyi+q4POoqarVwXhgCq3V10DXehyVkymnq
9dtADK0zKN/UDxbkPZOh7Qc9HW8qMBaHVKKnoC9PqgnQjjhW/daKVoLq0sNXln+aCHmFKHixwkjY
8TboltIUlrPpxqo1ut2FRfROM6M2EDmoEMq7F8gyvlh54SZKxwVYFnUD0qG9W2kEQWcCsDK8LJCt
C7KCWevKs1F3800Xf3E8/Ydb1sTWx82wKqHYnD5cmTYGcdG3WXJdOrCjoclIeBDr0jUyCcj2Qssv
JTrUgZ7V4SkwUe0qZc7QVbRexU48QTj2lEkdvuFRdpaGVkAjWw0J6ZL6xQ72m+Dx8eJS2aGo4Shm
Ut+/v7i1DBLWMov4qo0C9NRxUEjPLAUvHDoZeDJ3VB+UCAoqqiKiBAKFAaPY8Phj0RTcSpEgNrcD
gsAg95d0iXeLFR9zY+h2KQTDOGvboyqEB8If5O3f14VPmy/3IpYAa91/cQfoH87iClg9IdLGYZV2
WRuFu+PIkA2mLRp2E/eonZlT7/7712SlXA8eBrZ3+cNrjrKGVNccmoucdD+XrH3No+xbFqS73AzY
DRmACUCg//6a/2uSfH+NOPjzYquozlqXlvfXKFWURtazbroUsasUJ129GhbAuemR9I+QDNFQetLy
E4YkEllyHfEOIk1ie8A/S9hax5pAk9U2j7GHwAARcwbEfFehZGtnBAbBAh0JTYb8YoAZLF508rJK
5dDQ+cMEJA+3A2DsTAVIDefwIk83AzKfKiWw9twBF5m9IqXopCKCplg7Q0WQ4stYey1zvF7bqZZv
RW/of7OIFqG+CWit5+qDTgLlt0J3x+JJUQ4YIVMQ+IPTngn96WdGYih/mJfqHp5zK0nsfnoTqktK
mzyvoQTuUuOk6rdG8xDQyNO/QfKDZnQb8oabC7kyQ+lX5F4A4tFuCCcF1y88s/wy+Yq1HcFuxqo3
5Y/y0gKXBfs6isiN9BXS5vN2YFGJYgEFJooM8+OpOBPnce51maVSAc8DPlahkXQToq8tyTT64tZk
Mf60TvNyPAngvHCC86/vb5NYI30mrtXx0kOklu8AKgHib4nfzESiFFtPy+gYaE+G+QPzZ8BFLINr
1D1F/b5VnhX1VVJfp5FeV3UOq9dMOEWBXS+emn5bVhQpQ7dDIDKMeZDMh3kmAzv5Fg6y0/WwLQPd
j5mXCYnTBYw2UFcMiEfGdBf0lzE6lfImNJ96OGZz9UtuG2cBwDNwhQivdiTo+10Nx3D6ZgX7OWps
DVvPqGvOXNBgp6Uytd1uiASIFkSJA5IgaXQk9F0d6c7RYU7BIg/oJBiqWSXGBrILgI3hgFARCnPr
gP0SlFdJ+xULFZl/Z+tpoqpqMIAJKPoL2gbhU13mm4G3vuatNvyujJdpDKDm64/IY2wxJnymZVsh
rjQfnrXveAgI6F2gkj4OqJYyRwZUX12S9JfKFDmVLRoDO6BJhKXdW+Fd3DyX+kVEOhM9kapn6Yfa
ouTFWYTiLU8uZNRCtN9Z5aavntFRoWeewJojo+CO7TeC5poI1GlJ1ztTtpfHks3PIbbIshwaLgzU
+gf5TbpOkcsoXIKvnaZkHJ1K1TF4w5HXV3fCHePB4UU5THBskOVuysJRGw/+JC0pFT0HjRtkbLJb
IuljtxTd1HwZ5UfB8srQYyiUR+4Asyz1QgVUo6v3hL1ts2JjUSQH+xg94/jdaulN7mRjV8/kE/rj
asubIbEJx+T3L0/zbdegRsco107fyNlhMPfcl88TA13kuCO0u8fx12K4zPV6c4PLkEltI99b5Mtn
TiHvw+4pNHfZ8t0YfizcmSYuFpNzxzq07iMvZR3jPmE8am3K3lNM4tIx0xNJSDK7XQzHRrimSKTS
HcXZJO9T0D1EoxGrWd3oKEaK9iVdB8uTnba7QrpTefNC9WuQ7tbo5OmaMHVsNQ/XiNnsyEFiZvhQ
RKciuFGkjUzsWL5Xw02QEK2yT4hJ79c6X1lI5twXy61UHHQYp6qfa5d5/IajTxke+swnc7e8nc3N
pPpVfN+keAQvUn/uUQAE32Qej2UiesWzzCOK9lzbysUW5BFZO/VeZzJZftFxUtc9/8N+YyCHo9gD
q8i579MxtuzKuJuHy8IkMEZkmiUdiYwdoTCSeE0S2PRLrY+3alerhNOEx2KSYzewApLG4W06JBvQ
IE4hxKcy0rmaGEPbGJQOwECOoCEPmKXYvTUAZy/uu2Ad5MqllxkiMohVEVag2urIwtrUE1EM2kAw
4tCyTWWWmDpaBBhUkSAi5jWy2QEDiunpdUfYkI7wcyk36YBG64s9+NMZmJMR1sO1IAQGpX2kPwoV
AFgpErKrHIjjWY8Gt1YKGDTkgZEixmY84Goxw5epb1ub7Mb+qzL80zXhDaxGwdUEuZbhH7pYGmw8
YyGa6UoVpx7D6kxbgGypTn2LWzSEXdeTDdLQJW7maQSft/zCPc7wqeJG//t3sV79d3fH+k5UUsaY
A8Fy+t0o/qPpAWYxsrJkyK9LJj6H2sLePVN6lZx5N7p8A1kg/OqQuh6rPr2krohMjkWNOvBDJV7k
SgYIRKUH2o6da5bFSD6A8VOpLPOcqyEOil7e6WSpIoxtCYpWm9tmIhCOzXBfmzPSPj1/COWG/8yc
G45AxDzAZrYt+dWY2LSwQU9ffEsfQXO8V+wG4OuJfl0pJh8P1vESxOkc1yl6OO6PQSIXcJhE2RmD
fnClEWB/lQ2LLYfUTTqy3cTKw3OH1iJk7tgX2eCroSVtZlHsN0CUba1uiVHpQ8kPg1b3taIkp9BY
zTA5aWoLUM1NK1X6di6RX0VR/HMujPY4S/lmnGXxi0+nfrogqoQ3k0sC2GOtzPn9P+6Bdq6moFSX
9CrjrrBHs72fxWT79/tM/nSe4Rv880U+XPUgJO1TTgMUNa3IxGMxcj+WmgpBDX9TTax/Rij7uk40
cJnppGm01lPd3xZTVvmJITZ+RuktjfLtZGIUGge0X4yfHBFNg7skM4JX5L7BhIkp11VcfoK5rdQQ
f0IlGL7lcnWVr47yn5/itasu084ySUPRfpfaf3xvxGbpkRYtwkXvUDiVpPN6tTjQJTDDcRdVFC06
54I+PGrT2ucNwwZ/ramj1BrNLy7h717++4dqHWHoqCbXWQbl6vtr2FlqAAWmFC6kgW+0Thk2RHrG
nrCou1KTcSuQ80lEISl2qebI0qzckjLBIQHDhBdqHMK0nJFLQuDs36/7P74xaWU9QHwQFWgV799Y
UY1FkjWNcKmteXG6cLwoS73jfJC5rG24gIvueYDhOgVcQ5JrDiINBceYkUsNwtQ6ihBdy3x6+vvb
+l3bffy+KJB5krluVPUfar+mH+JkDqvwmgVmcbNQz+pKvwkINDwsRbAjbach8NMMnUmdCAblpxy9
rfQDIFQvEQ5TeVQYl6oiqd1h2+WcFfS3wopmv54L0ZkwSPx+w/8fsPJ/JI096f+dGXH6kcXvoCrr
j/8vVEX9DwNxA2QJbdZVmLte5P9GRUjyf2SAHyYWXPqgK3Px/1JVZO0/7HUiaL51MsZqx3/1X6qK
JP6Hxj99Xzo9DLJ4pv8NVcX8/dD9eZOZOu8MaBwrKxaqT0ZvU2JS0adkA8KS1bZlklB0ZJMYd08K
NFyjsWOhMQsCSq3FdGJrQsIFBb6uDxbjdWuj6XU1XJSpkrF8JJ2R7MQwgMMR1XLZHkirGzwrN6oe
NI3MCVdOeqXww1rPpp1qhpQj5FpHgV9pWdE/GikZrM6kLKO0rZemlFwJvihrrBGX1B7BjCvmataS
lv4yx0nHlqJMtGJdEUR++yuJ0vg2V1rW6qjMxvjX1Mod/iO9aaxdMqujehvFDRGcUSoVDsoG1biL
o2UilKtYmDAQOi2hYDRGC+9yyZAtngnsGa2fpQWIFUGbq6wnZVU4gvOls6gIWVLZDIyZh+R9x9yA
wqar2pNZWuajKDbfqT+lcDepgSI6sk7C6yIaD2ocfVPrztovVGSFV2nTwldK3E1OQlNvzs6COIS0
0tBo6UUilHhUOWI0NoHaHNezqurCw2il9d4w46h9VIVEWDY6CglniadhfFzSZiGokE/QFLuUkKZb
kgaDY49dr8XUKjA1KQVOuYVU5buWNg8qhRpRaNuqYGWjaIAQZvYB4JKlFDABEDcuXZRcLan84qk0
ET+XEU4Gc4qZbgbBJG6mWVXC84IkYmXtW+2L3EoUKEGyGHcN2K8wd8IGJWyezvKzXPfzj7Q1SeiN
sVgkWXQaAw2FaaoIJirKGjiMMDwsRSfviOFTXrNWwqmQRMuIdLSa9Ig4xAkV/E916nETqFGbJhtN
naf+VCVTQpHdWcNTzBQf4evcol+Nsib7nsRTPW+CWiKVLukaAq3mbqyDS5QnRKp2kpgorjSEqfEa
91omvabkCU/XlLzWcTc3rdXcZFOOrB9hRKaA1xaltMu7jbIYzJWxkkmwkretQfT1Yhtykoq7Spxi
+SchzeRKYOGCwOKJPWXGt4rQFOOZDCYxJucMcNgrYY1Jp9umEjWLPTQAXIZNC7G3pKfS1SZpasyp
wxPxmYHR+GLDQ+nNhWwlHom7bfliBWMf7rRhqo1rNXVN/KCEbYsal9zDDFWMuZQtAR5y3bXnVrTi
7KYzydqt3UgUM2kbSI3JzBhRjmJrMQaGQXIUg7jAdaar5AyT9XLEAZbo5ibVhgbbTFvcmDXDKZJE
T5E2QFBO+2S+dkto4OSvw8NvjDEetoE8aL3Fh2SkL/lIm4QjKso3pnyVQ/gLral2tOjkRsVWgMjJ
sTQoMge2GeqTmTj5wkmESsZsMy0HeTBXifhcpPcYIUoDW1TP7Zv2/ePc982BNS6h9F30fZGAPgys
8S1J1PBmqgLiIiTzUqZLuBczg++9DGvkLT09V3sYeR4a2q+3eTUp92YmMyWIi0bdiKyEiIA1pNbk
pI/+LAyzH0qT/iBqzXJnVXO7z4SuOzZzMzhz2+huaJmIsjIlmgjeVOio52o1eEOtWPCly6IDe5Rl
wa6W0f+TXmIetFaRcVnJiq/3Xe31adO9DFr6M0gtanejJIUbhA+zOALxZJDi5kAon0Gs5GCrsUzc
sxKYrkSEttNVZDKKciswsoiFUz+0Z6kj1ivpW9EPi5E5fY2ucAggawIC0k0Hydd0b2gVHpWk6w9T
M1leNqYjItVcdPRhJtNXmF60QRi3TLmbS9dO8VYQYxMfnySiypYnX1YRFQuqIB3UGErAHI3RUzin
hiOUo0FfR28w0vXBDpjPNTWagBM00S+jqYebRUOOgEUmuYlzrTwmQtNcaJrFuyHW5+e8IUISU40g
3NdR9QJlrPHjaezpyBj9Xd3hwOzDUrGlGiIyw/mNnKrRQSwSmaBjEa+akA87Pcl+hMtAoJDED6/P
gHSi/cyPmAQUa4hr3GnqZT+vVn1kU6aegIh4G8n6uOsnQz5NpFw+yYmMFdccqt3QxNW+C8CeyE3r
LnrXrXuY5pVNX2wZTLVurQ3jqdcxR06DFpzCMgo2iqDJ26kqmx9zMIB7bJV6p1dQrFo577fW0r0Y
XEJPi2X5Uo+Dn+dZdEzDpNhKmPUP6hKYz3CzYGSIuWX4pAvFuaMGHSYt+gfnihH5/chA/Rn0IVLr
zKwJNYy1YlcanXKWohkfXRiY4s7Ehi7ZczgWj2qm3ZWEuDqNIMoXgbKSyUpU+7pItjPY+v9h70yW
40ayrP0uvUcaJsew+DcxBwdJFEmR4gZGUpI7BscMOICn7w+R1V0pZf6ZVvtelVkWxWAgEPB7zj1D
cTeG9v3YivDk6Yw2UobUraao8pDaXb6dWcxeGb/0nuI5FLvMbXEqiundKgaeNSkrBH7f2gqAbdDy
gk0xswiok8xDs0FBL850uC7GI5zbfJWJUGGhwrMs2ralM2BUJnLGqmrrtpfRsGlaG+umbKv+g2Jd
nW3xr1K+YGVUPRyorQ7vGhk0N24+ZT/MIr3uZrBVloqcm8AbUrLdw2qgX609ECTvqB6CWdGBVMPY
RpxDEs+jbB0avVszwGk0HTmz1l5BMDfIq2NBogFU2Fi0ScGGPFJhmCD78qJMefb6gbfKvofbcjt7
OpshSIbtmNuK/LLA6vR33FRB8uoG6ChYFUnRvyCxqs7N0tjcvGV8mIqq3+a6fykaPW/D2GSnrBPp
J7q/FQFYqnjIRUmAh5UuHoHxBLLn+3hs5aEsTaa3Q6Srzz2FwrsyT5xbYkn6fduKOsBzPc0HQarp
KV+GYmc80otNWM+0BuSw2mM3EG0Vee3ZSYfxbFlzerMoob+Uw6Th8fHEvhs3YdISFYKAKcVKkJRl
ePCa4rHEw4yW0SLeLK2QKYg8u7VCmb3WDaZda6gNyvFeDIc2N/1VYegfxsS8ENsSxfNT15Fwp0nx
PUxmEd+zGQdf4KbWkeaMV5PUjHUydO6isSD+WAf953CoeGzwC7ltMpwF5zhLlbXxiUJnXnMhBvPg
vu6ouBVZhuNezFb07tLRtIl7Ez42Qj8nydzflww6OLtVFt51LtR3sz60bMvFgVIPZOQXvRH9dV11
bbybZOveGz8hhiyzipJyJa/0bodmUS/TFN87WkWfasbhQ6DYSjizyjCLWRSvTfCH9Y4qXnTiXony
PWgD/TKNPgFvWUCBLMzArTfLYRuKZs01CYtTpUbXRfIfDQ9RGkw3KeHkW0UzEa2plhgJtqPFSIsm
OJAW/mbFSmz60XE3ovTL5z6cMY8mIysPj1h+sYHhnAz2ZUfMJ/pPsA5QTObdBUtkPw9eAxMEe0Mg
HIHWwZOJGv99oVzpkaMStXs/LcDtecg/qFLxDJ8855wFmfOg5si9FZaRX0iOyN7ydpb4codqehxd
uzmFk17Pdm3Unl5V93aWRXdLqJd9qx2dXOX8ipheqNq+WfQSPJRO31z7M90VyJlz3985C4NNLWb1
SKqkvPW7dFoOi2f193hH3GMv6Obd5Ms0kehHgFH3IgMqZXbkHfjm+6RLets956m1Ejy/VWJyDz4y
ddy3qEE0fts2XYvzIbEn+dTkluOSMOiMEd2wwcrAww2Y4cHRVVrfWlaVuBuk0V63U3Lo2AOmQBp6
oIuKTfpVrBsO+KGdLHHrjPaCL097kMW6oLYbSt6E5SEcY6Qzoxvl8hSJkebMpKOogLRFFkxpcmod
fY68hgMZoEAgbvPE+6r30owdfzbfKGVxAG4Y4Oqz9kxzYxlrvjaDeIOjmoiBEPFd1/jZtUYgvdE6
puvZGGS7A24GHRJiXjgFQ4ZjyZ2os2slZnwTqqhPvUo1KQcyOAuhv455cTe4hFMXPod+OI9fE5eR
veZbvZtyrASWIN3B4n3/4Avq3Use3Vu/N+7X3kzq0WlYlsTGSY5p2ATkF8qAGVw4C14eO33tgqa4
npLRe7VrP+zpA6+m96kLQlInWmtWYCeWgOdxBh/unCJosw+M9cELMXm43c3oaCwXWdE3yASGrHjS
6Tx9l47P0ZdOdlSctBOMzVnhvLmXZR26p2Y04csgU13uPZ8lwcHX6WCfba9gXTXHvjibWnI9rLQC
0y7aqdu9bWZsnUWekdg0JEHVnNiK194+CiuMyqUk0eU21HY0nOkIyf0rdxKmY4UyN9MrpaaJizxh
SN7ToPVosmtwF206j6MH+1Woo5uB/lD1Gvbat25pBA/1nRWOXLpIyh6b9eDxOBeBmq6WOKZhm8QT
WjWqOk3CnT/VJF4Jb5BkaySJg+DbdLW8c0QRErwwtrXYdWOiFsrhUiP2Fm/q+xhA136IwII0VeQW
iWPDSHT6Kc8ok6Zg1uLTtkLl36iKywfzFhCNSdljUZ0WHFSwXHRAnKxs+CLSrrhKqDXZe/OQUPoY
kxys6HIkVAq7apK17/bSq5dhZJsVLkXwZPXZsq9pKz8mVkKSGbaFDdN6VGwaN8RnovRUvM1jQltw
6XnFybcL9zqayhhmMnguWjFy59uhvlJtZ11J4057kWv0NrSE77KSf0YZYPU2uprEn4Kx4F2nY0De
gFuQYTXroqLkt2hPlmj7b3OxVFe2EclbDaXCM1DUXrzL7cVntVQjJoRqaeZt2S8wo9IHFWa2Vx/R
98yHAGIEh7ms1k2b29/pxEmuZ2ojjzRkuZ9mu1z2psJCG8r+S1jN8yEsyMm0MQZcj1XHN28p3Zto
zt1bSVMOG8i6jZ7jlA7gxbX7N6+yhuuC8tzD5FL+ovPI/WbVfXutIG0+y5lVGSqBiBr2OUQL4XDa
bAZBtvSWrt5pi9MVQM8X/iDWPnlJHi5XOLnzZsxOmqKSa+PP1BY0Q34Oldf1+yT345u+n0kMFIm4
r2bCp3tKJc9lxwUhmSAZzoKosE01uM55nptsVwxTcq1MhY/KdfJT72RqI2Rf7+sx7W/tIoqSU5I0
9dcsJTAzAxDQ9/eR4Oeyv+otSwgGSSGnK0t4dfixblQsjrnTUqa+CYsq7j/+HwXZz+dv/++/kOP8
PQU5tGn/WqavPxGR6z/6V2mt/xtrIbLg1kobEk0v1sT/YSLD3+AabdZca5cZOzboy3/lO7vhbx5s
PQbKGDfWylP+m4n0fwtxMFHm5pI14PM//wkT+fOCB+YRQWGMSI1Y4ItTc5W2/GFR4QZ9XI1D+pJG
hCsW4UTt3QSr/Ydr8ul3WvOPwtOVyP832fmvFyGRmh0Z7Cq+ip9fxNc6lBz+LybK1amcqc/sYF6u
7Bpt/t+/0l++HWpK2GoTEfUnhxdbyriI5/irMxd43R0Tj5/7+Z/rGP78MjwEUISzM0ezip3s5zc0
GErBu0o8G7tx7D0NpcPDJAr7n0R76+Lr5+vGyxDhTbOcEDgbfv1w0iiNosZ7XiDLNplIvCdJJdom
4TGxQ0DZH6qQBvVRF8WZcqL6HxZHP6/l1k+Nfgv2IILtJvcIjPdPt0bOXTi0vv0MCCXZydEUMlj2
7O18YRFRnKMUGai7oDZc5J///lP8q/d98d8QOY4CPuLm/+NNSQmL5bbO8ty4ss8eJ7021Zug4zjl
CWnZp94ryQIOpiQsDqyw+hA/Vc0E9vd/xZ/v2lUtSccbDXtobn8V+QZzShVv7T4PmfIRHsiHprbk
Fq7M+Y9fiA4Nwe6YtQPiW/+Xj9lYlmJM8Z6tPm8OCZL3PaEzdPpNUp7//i0h5//1lsK4gZASZxNB
InQz/SIvKKlh4qZVH5bZI+BqhhXvd5DJfFmiqtb34HAEeq3KUdy6DAtXYSxXPV2goxSFTwAZkAWj
qzZdv/owyhWMJGFCcPbQBt6rNj0npnT6tqR6oSnx/S8T2cHjBfiMZOpEG7dNI3IFbImMw2tKG6v8
BT61i1Y9WqzOeUcf4U/7bFxUvPFhLkjLdHLZowSTI5kPjRcyHJN23l1TM7ncRmIZbtJlmScENznJ
jqYZ6tdI+55/21nwmndRbKknwPsSbgtvsquTm8m4Qdm2Atbc8UaOyGAgQqQ10bRZgpiQYItsz/tg
7Yle6br16J0TVLz6gqftQlffWF9lYl/YWTGeE99tH+bR4HYO6taCCsq1FZ7qVHbnOqFym2ragFyo
5kIPoF5JT2x9fVp3hmSe9qOY5vEhxFXjsWTEFQtpn44vyirVt9YuRYSvmyR6IlcvlAa8sS3fBiK6
Py+jsHpEVSv3MU0te2eEdpPFhT3aFlXaV03verAk/u+cScBhY91VQ9AxuzgJnSSMBJDbVCt9Sv5F
t2irKGLoFy/pATH7uaZ7pt74rGsJImOohS38WtdVmnkE9Pt1hOHICN19zuzWGTpMioWVBPemiuke
PsZtQx5L7w15n15rp80b++D42Ui0PxFlql59kx6LEWhVTaViHz3oQlII3VOVZScOBGqY8uFvLUeo
qd1ZDkMmQbOBK8PmKSFfciDfxw8Hkt6LpgISnMcafQ8jG+td2oqneUFq5Nm6/bG0Hm7QDGNpE29H
6Po6uRk9WQ7zJ+FCD9jb3Ku9NjsG2SyMZu9tW2X52Kk2o7tYJPSJCVzvtYcqweOlkMinsm7OcdNN
GE37xtYfFNIl+3ock8A+dl7a/jBzRU2e8NroNlaBrM+Vo6Mnrx3JLUEbUHzPisqVP+qpxWraMTcj
CWwShjZXjtZH1gVpcoQntdSXOVJus3Wi0naPYTtpstkqMd5xNgj5caqltaykVobGrs/C49hi8WH3
4C8OF8M1U/WkXJiHo1qIEb3pg0QFp5Sl27jB2eQT7V9KJ7tGvtI8BzmkwkYvNHjunSVwrG3vEL10
tMwU1m9S5VPPlO5NxACgguBHWYSTNxOPcpDPJsnG9tDHZWI9zqYfvQdnGZPkIzmBDiq8GanJM6IM
UrNI17PVt1j3TfDepY1HpDP97o5DfthA//tTUzmxRYIiX/f4NrNxIaN07bO4vx3jXmMgHO3eJEzf
XTtmj2jSW/KX0laF5mH2qpL2gqqSy8CzBu3BjdXJhc9SSZ+45Cz4NEd1Ue4hCoeIVI6xuOsE8gKU
1DZPnVG4zOOONfr2Ps26AEHrQIqqKWradGqnLe4cYOOnoc1QzE1tJ+NdX9TpxOGYCBKPRer8GBou
6KFLMxVty270iy2zeID30XHYsaCpULeaJwttrc6Qp8c67ThhUw0BeHSnILmTAOcvHdszRAOl4OuS
Qo7YXKKAY6iTaRRuSn8cHxK2PY+VtSAH8iUqKcSxS2sOYxakwcG1WPJtcLmn6EhFq6DFw/RrNxts
x63Kpk+Or4S3Bf2ikcm7xCIuupQjdGkpNN0bPo92Z07Fl9K48iXqB9owRW4lX203q94HusKZfAwy
z1C5GYkq7JCJeEy7l8CybSKBRZGzJEkJGRuG3lZ7Y0fzVwCIbqFvs7DegpAs4pucKn4RcZmSSO23
5fUyyz7A/2i6p850iiYGod+Ua7A7u23ZvNH7ZU3bIDXVmbb0Kj2qwDUfSirC9Dm3fKJcIiixEXvI
kr6JUIu7kWXFo0MA/2umrSnYjhHrLFyLTXrv5EX3oibHJ43NMu88obCaQVvH0Y5jjnC4LGwRENdj
BAU42+TUWYsKf2CijZbNwssMUA+GhsrahsZGn0gTGJYKYljRsoEYsUa2pAIFjUDdJJYi30QmcYin
on0KAmmJ8/5Y8OXQaB3ZJ/FN1IQy6cEFRpaZh+LVkzhpYLtQoDCQzp9mUgN+DGne33TWaO4LPgED
1ZlG5abMB7e45auTfKiyxW126McT6uBjOi150Dah3kVRq4bNwikZbyoWyu8e/E2+9ceJ8KJpyeX7
nIVsXPtYeTBXs8WzEGfZutSfRfWh6JIQk+pi6rfWiI7aeWfkc+nbWb8GUds4O9oPLevgzaUYEViH
JcDblnm9k0ttyNTC0VhsVdQhpcx1NdwodpsEKKZdmR0aK8mf+cqUztEkJbt9N+mIymlhh+mtcmvx
2buQk5e56P8kNP9FhMQfRsQ/dRTdfy+/y9fij+D18i/+BV4d5zfGUeSfLqGUQJCA0fTf4BVfKoYx
AqfxpnnC/V/w6gS/0dTuswEI1tIgbxX8/Y+Mxr3gWhQ02FwIKsLS+h9Uta844Cd8xLyMGIb9mo/W
h8qSX3AC1ZPTrJO7ILWcZyjA4hGhmSEeahpSD6o0mt6qKUyOf7hCf4Fm/wT+LlO6Q0c9FwABzy/o
JIwkcs8yvksTp9n0UjSfTduE/1GoIOBrfRFavRExraGlv0ZyQCg1keyjO1Si/vMctt0D645p/gfk
sSKLXy8gjYI2l4WXsVcC4o9Aa4iShrEjutODIpI+cqV/51Nktpe4VE92Gb78/ZX7E6LiTWHv5ZbC
uoK6eMV9fyQbQsPRQFax0El8Y0/evds4+kMTItH5+xf6q4/oDy/k/YJygjJ2B9uEdwb1wU6Rb7ix
Wyv/B1bjr+4+lFvwsvjCHRJsfn43gcQOp1QAPxnFn/mhUW5YqS1XgEbrMMcZ+wY/oJHo79/aL0GY
v98ZuMJxG5Lyjrj0l5ctsiWdVYELxSbFqhASUND07HASzvHDUsX5/dCSO1CGRfgkolVB7Gn5lkoE
MUz0A5USxeKTtD+wRVaFk+Cn0TR2/P1f+ZfXBlKJRQ2IBOHwz9emt9lUEyJwx3akiXcRmi9ixqL0
h+st8adxBX1zHIrD37/oX3zqRBJAi5HvS5bQr1dmXlSnqsm981pTX9duq3ZpZJt/iEj6yxdB6E3Y
Ps9E1mE/v7PWakc1D/ZdrKn6YzFm4wuIzPHv3wkyYX7Nz99Mqsx4idXkhXrw10dbrWTWskO7mZYx
FPtWCPMcZxGVC22kSUlKozjHsulk4bAbXYeoMadcRiIkGs8ZTmjJmx8iEokkab4kLasLgWkbU8YA
g3bpmAGyViU3QbNEdDJUqzQ+xdn/OTczAeFu7CWflqwk171RPUlfcZzWj3g66sfW14HZoHdq8WZ3
/QApHdmYry2vo90XrO9sXBzmTxNiKoJiUQw8oI6hwkX7zhmRstfvpT2sQchp2kHhuMGy7/qmRBnt
DtONtIx3V09R4kItpPmrcJCPEVC2ZM62CgPnCBvmPSaoHyIaqGLvc4sIbDp0Ze2RZ+20+o4t8LIc
c/4DrlakDTAVRpiXwKnB1AWoGAjd1LpFQAVw3VYzeIHvT9J/91XZWNgTe+tdDu70g9GeUrMSbeVO
GCEIV8aGes91jM/uVOr4zKwJS8JXTF6TDlXpczWr/sH2cjdD9dMnZ25zcsvqzi2rDSrHRrIJqEgx
LCtnrHYy6PIfyEI08g12opJYoH6pbtAneUTL8wibN70SkpjLrrW+t9M4Y7/kmYAliK3GVTL4JjpM
VOq+lEmQTti1J7o7/GbVfLSRylle9WV876Wi+SS1bD5UmlfY4mwrHspslZ9XkRU9cqjII78deX9U
B+ZrZJnhJooKVCmNl7eflrET140dy1cVhysNeZnNgnbKn8vLxJZeprcOVeANdlNmOvf3+e4y6+GQ
Ye7TKCvynYpJj88UvlRm4XVADC/Doghk+YpShBHSs1LGSWedLPVlyKSXufpAjA2jp5dPE7F6l5F0
uYynAHv5jvaOodW/DLCybOd3+zLW6o7QfW/K3SdEsIHeLUAdMMplFK6Y1ckYvUzIvw/LhrXxRl+G
6CiPzD14pb9pvMr7YV/G7Vw45tpdZ/DqMo6Xl9E8v4zpxYxCkmF9Hd/LyyhPVsnq2LuM+Nll3I8R
wdpbc4EBo56hgZYVHXD4ARSaC2hwRvQeu3El41EJrcBC2mAMA9pHhbMiD6tD+rjtABEp5wrEMIHR
K1BJvGF6T1f04q44xqyIhvBHDbjJgjnYuivmMSv68VcclK+IKL6Ao9SPu3aXxVV+ri7IKcaL9aG5
4Km09KvzcEFZwJD6Lb1gr2WFYbadyK/8Bd1TOYagtKBcwivWgk2+i1YYRxtDImjMa9dGvQvS85dh
/pqsy769e8GCPRXX+Wrnt2+LHMVuesGN5aSz7zAvoMnEKccHZ4WYwQo2ozLCOFqtELTuHP/LdMGl
eZyVH6EtQKt2nINcRVWBYt0Lou1WcBsh/7I2VgnkTSxFhHhHyggK4hUThyhkg0NywcpGNx6BgcQ+
lTvrAqd9gDWpkgCdyR6+TF0G5p6RcCIcSmuweH/B5XLxzRdkicldM9dFfmwuGH654HlNe3u3hVlQ
t7aXgvhDKxLzrrowAXlSymg7XhiCfCULTEsd/UbxWCbd5sInuC3eoY1yXfOpr2VxZ9h0KvCj5dzA
Jgtg+Nh79n64MBWTFUu2KkUJg4HnuLjLue8RWFw4jrb3xafOaIu8+h4SxJF+6V+NGbbdcREhcUk8
yesXPbQV7IbvppRQAGEdnkBNVaIgpShN6PQmaltJEgePY4qGaig/pFhD2BrvXuiWiLLK7twPfevj
VZotT1E7MbLFurJiocgd9w1qSGEN2Zuo3Zpa3r4sCejlS4G0NI5q7od4oS8SqUnLU9M1M91VS1rs
Ryt0rx0vDX+U1RD7+4IkLgRBiAm2ftpUEI5+UxO7mYzFSaSjfW2hRCT92JPB11YU841Pq9oKWCFz
t4MXWN9GBO9fijGJaQSDH+z3VWanL4PW+ScbQ9Z34gac74zfsGJTmfLJ161SyBITSe6aVXUFDVOo
g+9q0loQOyCCsp0vUdrZDw3LW7LYZ+iZU0MHDNZhSFUbUUfFkGspTHvU8Wjy2vuJ2Y3NdeZ9E1NG
/a4Vtvl0YnsmWDSH2VpejDF5OnlFnVt7gHUI8p5kSKtRgRFs9ppq3NpxY6X7sc5XNkz7zRN8VDjR
1xnrpwSqpd+MYTb010nM3bOzWJnlkEbrjeVDR8Rb4vCDEL2NSnApTSNEe1kGrxNbgHKfuCjWMAV1
IzFL0gwpWl0EmFvSa/R4mHyN/35CUIcdIMBKtUfZr+TeHwbkaejxggm9XpG8exOmwd4UlG2ppOWr
47ScQxiO4iLZz25CRBfDTOshv0tLUjIygR891B5EiEgNWZnYPKnhoC8V/1QKqmBJkErTbE3KTb8P
c9ZhJECJnEjflTpGMYa6mkr2pGtubXcy/aFzTIT7u6ugGYIimrNTmrAJubGLalQ0OzjEUVfI6Kaz
7irvic1JdA5UR6VDT6nUs82kAL9hz7TViTzEkDbKtEsoAkza+EHTu1jWHxenQfSj0ZXfIW0JX9C1
raR555uP+Qgu2HIwFyjpQ0+TWShM3hD31+BX3C4eiAFV2Gx9xBbgzNuo8zI4VS9gbiCoQ3M5E4jI
gxx6Ghw4jIYM622ZUhMX+kS3dZ4hDwHdOCaR1kvIGhu8YUAk0mFImMixOLpzYk2f0tnLJuIKA4Uc
qppq62ScTN8HKDWjUzub0Noiygv5R2gE3fGqpaqTXrUZRfTGZ7Oqjy3qsGU7cIaU6PXaoecjVsaH
+Oo51DoIqPQdYq2q0p0yiVvvjRN39rEZZeNXtGF7IYHrS19P+WFw7DD/OGc5nRd5eTXKyhrP0+K3
5EDEWiOXlK6Hcz0jo6DjQtN/IlQL/z6UAgmSNWFid30cA1tvmKmVqINs3AQMKsOWEXhwSOuspd7g
jgCH9WjTP2YOx+tGJ0sBVxzTxqamxeKxzA5WEeXGmD1FyoLOdIL2Wgcj0SZ1Fucj0Wtp9jwAXIvf
13H/RztBO4Ht///Orfvh22v5M+nEz/9OOnnRbzAegQh98ACFpQH/z++ck+v8FlGxgOEZxikM0FP8
L+XkYupy0ULYaCIilzCvf1NO8W/IG6KI3+MTesVC+T/SS4jL2vvfyAzaAsgfUqMM3bQ2vP1aPuhH
Td4vffDctcsQPKhmbELCqkgns9ubqNQy/C5t02Zq11NdV7cvKPYsd97LpNTzCc0l8v12qVDj21PM
bNxoHVHHWPixWuJj53Oz0dPoeb37gYpYzCaHJI3ovcuUyFghaBG43SnXzUBHUGoy5pWkD7rsdqhW
S2uHZJQihinlibwbLIxb+Wau7CrMD02gHXWUUxcFb5Kn7pyTbD6XXX8wgPicHk0ewtjdu4IS2IKQ
hIA+gQaEU04Lj5o0rmO7OkZVUJmtzQGbysMg5kIS8iEnQ1ultcKSnOXEUOz7ZHbbXYthDZ1/sX6W
V1ZTC/EtY5dp31YISofDPGM0qjeJ8sv0ELorz+ssEYi6Gaas3lZli8q2ykqqbBafWXQbVq3T72ru
kJ6spbqH5pYw5eQs+e33yjbmXndZXv/wQGPVzluEVtU6B4TNWzYsqvkQSFm1NPCQfMmCem5zsWmm
YiRKtkQKgfyuiVYbkT9FFHJ3WZT/mCu/dMtNSkPtcG13mlgMy6iKCcctiGqMPKd6SpweNxvwkC7M
pFxYCKF2waBfFM2nYZ3diZHzh3s+MjE8Akx677qxfHqOYfoH0rN0NKS7JmdhDluO7isbJBH5POFR
eORyMfx5bgEPgNvJXuj7LEv3m+jDmM4cRrJin0OFEIsyKEaMfpz78gpFsaz2yuEHZeKV4bZJKuLc
wjnDj1HmnhyuRGDsJ7A76jUfaeUamOPUPR6DRYcUcifs4lsTU/tRVkE+MWn0ERezNBOnftyv9j3s
H7zLkDC0+An0Q22S1fWk/Ue5RzFBsaBAQyEgHTXgZpsaRUR/gbuAmdIvRuK9ayioj1grUgYeN7K8
acc2IP1mqCIzxzBApGifR0dM3qvktPQ4hiuWV5uxsWqZbePFHwnbrLrFy45jbhIaG/q2IhC8WHDc
TBIGYIca1ftYxlOTkMYZEWvlZFgldkta1QXhxaLkOEqxMmxnjafomK94YTOpTH0aHNF984eWw3DJ
1jkKfxGzz+zV4DEzB0xQKBLlJ761LOm04DIau0Nymc6ZQN4Qmf4jMgp+tauIDdpkI7PCvhrnjpyk
wau/xiiLO7ZMbnI0FqPbDsKnfyk1MZckNfkvC/zll7ppNTVVk1feFC2CyNN6OpubQakhRNboUn7Q
QSER7z8EE0GcfsbNVtSFz+zUumGwYbnqLbsGviy9CnsYOFZPQXXm3FyzJOxp/BzpuH0uRK2IJsdC
5GzrcOavLpOcW2VN3/1KuAKiDmxzhTnB5czVTbtYyyE0ooheJsXRX2w630umjz22237r1lIxvLmA
KkW1SNSVVz2ryOHA4wr5UFa5or+viKArbkvZV6TomKXS8VbWpbBYGNHYkw1oSTWC2y2ymXB56nME
HJ8xGPZ0oFmNSQDzszsvEyE+k98QyO7xNaVFw22TZuclpPqQyVwLeXTjToVrKklu2+PON7bTnpEv
x3pnxopA61Q7TXBtScvvz3lF9sLtTEK4dc33VoXYbCqQ587EDY31VlgRUm65dhvhVo/GEuVtEYyV
fCfTV40vU5y0pJiQ+0AjSVw51lMZjZk7q11RE+PJFtaaZtPR4xzWzlvsIn5HAgqwdHWwkV5LsAIG
lEA+LnYnPqZS00/Vy9B/NDajx43spE9xVjC27bFGH4om59ltRh5k8WiVHolfyllmlB6B5KyI/Gt3
SFn85QgvnrIuz62bcXDrgWwxyLCzUh0NZwFfGHWv1UgnLPbVUu8mD7/mxqtixv0Qv058KCShlOB2
ZPqfpe7sEH9d0t9FDkYZMjLJIdy42spQesx1kuyazOgPydi4EZtc232N7EK1Bw3xTNmurfSHjgpT
MtuChQo0Ga+3ZIrzjcK11rOJlYrtQX8QjcksKrkJPafP2iPtBzNp/mFE7cOB2ome0Cmi29yPfVck
87GxCm2O3awSJBEp8AFOw8xnTgWbFL6gb753QVA/Q1QgL44hQW/ZBte31N2zWw1H277SUgtiiVI7
zk5LnpD3pOgPtc/gdk7QirPX3SUOD5VDaFUBZeBDEdAwktXjrA7L3I+vVqXrbzKeovzWal3MItlQ
1s0mwRTUbV3bdwgtCAyxvYXsEvLcE9++QhuStZSBcAAgnobyotzAs8ocYICXmf2rDqD/8EGmuyhE
apd6Dc0tEOfmJWJKnVAexKo4JGXd4rvJw56n6lhI0qwiste3gKv8yg+lP23mZQFvCG7X05qqAtyA
aoD+TOtqOszw5tlJYpW99juUdfsq9NjQTpVFhDGaYvoAgqajiiBG6XpELRpUV9xbhO418RQs27Y1
wT167jrdZxOKjiApmoj+uJ7ehSIpIwrK3ag6eHU9th+GkoYK6SWfi2ap+JXaFBQDAxoof5vLVz10
9YOxuiDaT2OQNPkG7wPen0ZIbrdUlg7NkYGyqAfHy2Gdks51P/qBP3Wbrsmc7GOh8qWioXLmEGAW
UXc8VEg9q5BYnGBP0++CD5xrq5GVPY+96w+PJdsEsreCDNNri7/HvcLrOdrHMhyb5gQDzMY/hxsD
K/gNIQ89nbe1dTehae+/pSUSYrMNeszHW+Rfy+2q1HpTRBrdN55PCrWlHPs9mRT5R2kxkKFbVQ1J
VChUw88YofAWJqalsdONVPsQGMf+1gKiaSJUkiLEyfaW9wJ7DU9cgt9IdsPSDy8UluFrPrE4pK5N
OfCNyJCv7V4gdpq7mRZJpN+52buh7Z6F5kIQt+RTupil/nirpNMpPrfafmzL3mHJX8XMFzLrGRut
pXYIRWvkLPfl2KU8mfuCPz5zluZNt7ijiFxT/WvskCDG1lU9oT6v/pu9M1mOHDm77KvItIcMg2Na
9CYAxEQG5ySZuYExySTmGe4YXudf9aKfQi/WB5lSd1Wpf6m1167MWMkIRgAO9/vde+6DkTqLGblL
QaEkgGB1yRrbBVDmYgbcEf1yoBmMYzeGNQ/b05Dr1aey7fR6cMf4c0CAfpXsBNvDoiz7AH9eUtNC
HUGHTE0a7DRqSv9BSNABom138bOeTcNnavtN/NL1OaSXTid0RzqvSM2vc2lW6gkbQuHWQZLK2qVL
rzd0ilA5Ovwrou/vp6jbiYCINqhIxxOmY26G7N+NNX3V2ZnGH7Xb6AsgURHdqMA09OE+cwmrc2Gq
3vgXw8d/eE0c4xxCTJzlG9RF/AHqsjlXlTdkLs6ZoroSVusdViAD0RLPa1SU6l/R6Tl0/WYexd/I
67kCYgZTW449f3y9WsZs1bnUaROSbxRgGAGfsYyMfAUJq40TepahQlMSJyFkL3/lC/5bcvHvh24/
X522X8eyN083lvU/zHPXAqZuamD/mhtHj4hZjsFs1h+/OYL+P+b6v59Oby+yUa5Mzp248iHW/2Gy
l49tnc6s6ztcX07QLs4GPbN0k65U1eD//z/H3f/v18KLCwbEtLB4//6SiY18SPoMygARUqxjiVa9
dJOvX2Mow0H5z1/rDxPjX38YLo6f6HRaDf5o5NaMDpbX3Docb1h9nMWt2cJWOvXExPOCaiynqGUD
HnZzDt6isrzvGtaOKLU69p5twroweYKQXDe+YZlbzqvWkjn+52/yH79hn4EnlmTA/Zzh/2iqUEmC
Qjrx4eeN10QgeAgokTL+NSH+j+DyZ/zpv/nA/9Hn89f/av701FR//Z9/eqs//nTX//V/1e9Z++N3
Gsz2K35pMO5fBP4ctBeHSi33FwPplwbj8BPiKL6P2VXnjtmG7H/LrBi4fgSDcUQRvEJQ4/jR0Mgx
/R9/1vS/6ARNAN6AzuHaETbS3L/j/DG3O/63KgwakMD8gxOcgwJ05D+sCAorPlcv8+eFcGNg2HF5
mqWdXRWxqWWM2nIkVRek8YkYoC121ppaZ9CiqgzrLB9utiRe5DeZFW6sA0hcLWPRYOkoWeWg1zyZ
ljef4ngDiY7lvwLriX948+z26KfAt8RS5lCp8Pu7vxANRyz3q7LbwqRbyTDugNovbH6LIcf2ycY4
5Xhxz5kKZajq4+S29JzuEzKRdbFwP5+twZyfp14wQEkoS7pKa6QenjMVj9oSUMJh+yaWiHt8iUY9
c64Rgam48rJSe+9je/pBG3hLG808721pqe+5UNkFUIEbqZTFb9f3dX69NJTJKvZNCCy9VtO8WZCj
9ZJ1+LQLoFctD/hrq6QLUbaD1vyLB9zvHSR4kbBxcOkx7mAj77Eg//4zGvGele72GbljaOn+TSo5
0xV9I9jSjFhzjd78tQT9Z3H4M+69f7Y43LxV2fffJ9h+/otfawFQLJMHlaXjOCLpxHrwdz0WdyA+
NWJAOMkNgROQ9eNva4GGB5Bdgm7o3CmwkVk0/u9iYHr8jKWChyx1XCD3/q2l4PePbQRhigxsC0u/
wTZd99xt5/IbU1lLVs5YzI2PyC7rfpjHb4NBQ7VDrPPX0+O/3YU4xu+fUrwWcaStisTCnsey42w/
/81rDQCblj5BDdXLHtS0nLr9pPPSeVnNmOTrGACAXSJbdEI6N7oq06h15umRdun6DXWtvkGlTNA3
UyLoZFWOSrhbix0ekDI1f/iaI45tO79kjW+dBzlod5k0x3Dz090VZSy+gi7wHnlCQuPQOPLN0GIH
W/2AgtPsVhfoJfhboFpkUKgWdESF75ri4IVpkgbbgEZMKluGarxTZjf+gPFe0Fxqu989JrSHzBcY
TwZGImLOabxbLFrHO5rAATL6nPRpZY1rWX8sYCGgw+gWned9a4WouN0jDkjyrS2BZSDESwxEy6nG
5MeaQA0IrTnJ9qm5gb4tG5EIl7uVaP34WGm+VkBAqhKNwinyEVZqeEeMKg3zSEvaouzOuq8xMtqr
uVnc6ezOGFReEV/pik2nPIGxPNHdctsTYbujAlJyVkqov9RkJbKAoaP1hoXemDfbkTjRfrC1IDbj
4iCmjtpXP14c5nVx8yGdJnsw5EKbVxtnSoTKGBR2mWmxv5HQdnxaTyobBHZq8lkbpFuSs51a7uvC
iFxjEJqvCnlUn89So8Rib/ROfFxjNXwZmsmAu9OjgZ3FOmCTMDBu0GYLdIpcgc88d7cYevZiNkM+
nrWhoGgyKQEsAP7FOnNuUN3wKzAlxeTECdIGelCQPqFWU6NOuLfhQo+VZcNCJzhzJgujUXi05PEE
s6Gvn22nWRi4ds74lOsbc1v4WBl2mS6dT29mCMCESwHMSPBYz4HhpVa9i0WFVGUA44p3grk+j9BF
TxM4yK71MuQq3Qg4GeFqiYflh4qHvqJcrTQ/GOQDRvPdwX8ZCW4Q8jF9KmKtPKXIXgFpUsgpPRi2
KdvM766I5c5SmT0EtH9w5TaW2bznlUHTl447NcwHb6akHUML486pAbFqqbH7WAuHQ69ycVRF+Ds6
CPNFKfvQ7EWn9qr3lzG5x72/sB6wGC3t8KPoPZGG+phOX0WpIerXBAHOLTr+GllO6lP7MjhmDf6h
NLqo1mSdnjuoJ83RHUes7RwyX5c+7UuA3QYJmMVAoMB2ZekdmjcREIJsBewvDTdWHPaxm9xbdu69
c01k4tQODPMDo1QYs3Q3B9dhk0363iNliGg0C7Pc56KGk1dIj1WEy6f6Wqy6RkOXW3jhJDzBjFmg
/2SDVXoMRufVPPgN1wx6dDLdV7CbXOqHHSqNxxI1cbcIa3zOG8nQgZGBexohqCPM956NWOJqC96W
yaYv2pmadNfM+vCjRhrMdku2sRdqX0IwqbaIv4ZUTlGdrsz8TmeY/eGC+wNa16gCJaJBK96lNMne
JUaXvepzTArIyn3rYzZs+W6UY/nQAz63wmYSax64mqI+vNXd2OA0WdGliZysA/QEGi/g2OZRtzjD
XdxO0KOHVqaU9GE/WY+NTPoHg4pHeHTQl0xEmTb5LLC3IjxVmmjPa9+1cwgyDBtav8HAIr2aG3mL
ar1yv1TzyPwAuxwJDCuT6b6HTNhE5tSRz0tj5ZpnsjN2e8JFyUWh0swyjv5ok/4y8pwkaOmZVjCZ
vmKOJsjlELPbbiT8H8n1gjaHmugzHKA7WR/JEZKi0thK9sn7WMQTrXGexxTEmX11VWQV9dRNYk2v
HoST8mgUPfknjF8xDdSmRgHhBF3RexkKeytzgFl5bTPjcxAZYG9z85bque6T0gwS3VjGS+nbFa2t
c2KPP7zeqKtPtOEVA3xs5hWklq5jtFEaxtQ/+PmM55v8Mlm+wARwtCzohgwB0aRafXr04cxkNwsM
G8W1xTQi4VYZaMLYYWyrVRvg+Xc5jAMq1qyD7OnwvOVzNjTaMTT0V+KiqiU+yO+Pj2mmFfKKiYDg
T5pFWaIzwTmJrc9cK9qKLC8qjSRPqjSqXxvXXtx901naVEOZq+ssqDSJ8BQmoxazIuluN3zhpLwM
GXXPeuU9w4PNBxbnJO8eWmYVVugtprmSM7cbgenDcssIw59iKRlphMEiW1TZOUHOcI52ie5xBzmj
7OzdZDaAtnjAylcktaI5QB1EcY9lTvdzEmeCO6ojh4AbCm0Xr0c9deKhYOsrjnXRS/eEDI0oRo6x
MPIPazI6/2UZnJGEeO9zQgnhkHX5+4rqOD610lGAeirQPRfcXEYXknNeYHHNE7jg63bgCz3Eqq3i
L/pGVw9RgVR6MHNad3j3TJ+jQqum22laLM7q5ATTC+vvNP2goqnKQ1Ugad9PhW5dzynr69W04kgB
95gyF/MW6oseClii4znF+/PeGiLBH9T4uYwgj9RuOK5DCpp+sczvuB8T+dkvXZy+4YSv5EXIskuu
GycHUViAAc0pU9b9MQ0mltHN3F0vnXPgUpmpMmx7QW4oSAVuuTMnko/Zpn1znhE+QUlVN1hB2S6w
SyFR3i+tT/bVX+2jLNtUBnk1lCLEpgt6TGvkzlNLEy6xnRxtEHrQ4eqvDAcBZcWV3UYZ03Mm7Wl5
w55h/rQbvQQ3ybKFDUYDtlrrK3cyu6Sqn+vbvqjSvSk7E58iUiRxPzgkSk3dicFDebAGoe/QxvNr
U6vKQKlmfa6LPKWAgDxh6I0d6aRhZMDOPILUM7n4S23MtBngD945GWM537NvaCvcYU8F5tZa0zXp
RqJ5g/vRLoU6piP+SSZrJE+TuN13RAb3+Th/rFIbYayTyZAxk4/d1MiXLp/rO3+GgJy7qXHsHZG/
1lMaf52LCncMfytIVmrMfL7kkhYhSkFMHnLmwuZSIyG2S1wXYFZuH0WZmBHu83EJGWjTPOS0uqXv
eomBIBZ+udfdVXun6+M7l8lwNwsCoNboEp1FmL4QoqX5w9TMgdWq7JGJ5Hq3NOT8WPnac4ev7GDY
m4taiGsvncew04oqrMBJ3cYOia6264pz7i79o3IkM9nMlZrOKkbw1hvST1kLsIiW3/CcrNGSEz+z
b8YZT6ApqEfsy3g3zSBLp2HSH9pYUyHxDIoomI9ikqirxzael0tseN1lHPP+hB2XzU+lOyFUZ32f
Mi5lOWX7NDZxe16oveXJJmhTRXPOro3RfJxHfGXQVtvQSijb4+vMCLMl3Ssn63Ovj0+4NxlAs13+
XkoSUDvmOiM4xC2LSlLzAdFZMuYqbKpjMR9BcaS6p6Bjoa2zHp9AQ6NGpi/PJVptt0998c1mQ7sj
wz2f6tpiRA6bB0nVW7mFsaB5zpv0Y/fOmnmIu/5gX5zVrA6tMT27c199XRR0rgma0bmcXY7rVdd8
dD7NkcBnmrO5goeo0/LR7/CWUaXIfm+MaV9Zq6mOcguuYUCPFfZZ03S++HjzMrLeafPDaGrqFq3c
6T/xzVL+IXAom9JuCHQkE3a+oQDoRtlNFvqtNsrQM/Wi4CbLxx+kImVYkxePkFTWYGrrb5reCU4y
JWiaorBP9ugzxB2tSWe2uMjPvEth5P08xv7nRP9nZvf/7ET/uMluf/pHl9X2r/7msrL/AvYF7y6i
N1o3dqa/n+pN6y/CFtRf2PARmNBYnNz/rvDhsrI2yxNaHg2GP+OAf1P4+Ed4rPDp4sb/ac5y/h15
DybFHwYOJgoEqsEmFxrWBvBGW/jtUbs2PHr/Zvns9ZkW8YaX/mbYAGh6V663Uk0Q9CY/mQ89278t
hZt01n5xRvXYZmJxT0aJZfkabKwimi9yo3qnVNvEqe9Niz9fA2vy7nWpuJXM1JYBMEotxDDZU2Rj
1LHXBtDZvEedkI9/BFaABYkIyB1w3etaS/SX3lZDcfEHbtawaT38KGajb4VP/TjoIgtdYxoq+ub0
If4qtz42+Br1lFHlSrR3XNuIejWdrkI2OG52GuY5HsRRUwXelMm156+NYXYL+e65rIzmWMcIKRRK
ZEWH7azXX0rV2Nl1uVTV9EAMBCwgTs6ZYfHs+au2T7PYLvZDbpRx0Fe1qIJpGVaetwz6W2q6RI8d
vZPKpTYV9HcxRC65ii2/4Ho/JoeTLP1vFcezHv/rk9HPEky15T2pliIytXrzcanoZQgMWTGAEi3U
zd6Uj9SwMQxaAWV7YNBuKXMs2mBVJcM3xXF2t/KUuJEUu59rr22fN9vWa1nUyT0ErHIIGb3G6RFe
gT2d19XlOR9PC8EWt1JslSu3jtm922Yh9cCul9TCDKfjTzK2WaMG4gp9k2FqH9ptVuGOry0QlCLJ
c4wBCy1kmqtxisrhFHD6VgS0LYFbx8hobRSTD68rBuxi0dRwboQnL1nVOXdM1OiSnNyJUiCPmW1h
GR2z+7YqXtEtjP1kjP7JMzo0E0/FYDKL1UDSdTiVfdNX3BCDn9BUDvH1CuuHfp5hMURxVhYnj250
qTv+ZTRt42j6NKg1VtXfi7QyfiSkC+75nMU+IUi1x4bBblsnjI+/i6/tLrGbHF2X2rGdmVYDAktj
1gflLu3NArz25DMgP8+O3ryqKSsOTZb4n67dcP4e2+Y97QCJso9oo2XiC2Jvl4e8QxCHXiJD26Yd
nUpaYkrAb4Jxsa1D6q7zMU+ahPdcpjJkAyzuKrZ4cMfSIbRLNV63k+zIIJYKBIaIMVG16+PQoc8k
TCnvk2y1QdfbRK5MHPbRvBjwUZXnbc4rvL7VIo5MfPVwtdZ41/jaGlIGAwseq0zopzoj5Xoxk52C
WxtUzQJQGCBBqA+ITgS8SCXUbvW9Wz3ttvXoqSsWrt5CJSktWVyVwSA8Lp6VDAT1VonrnLGpWHc+
GbvTpFPKImMqxAWp+aAYeeaBZdytRENu2ak/x3TV4K2JT7nN3Ewzkmj1jPe8pTFDmXZ+mOruYGVx
9mEWxY+l00Bcab3YtZzEQsyFdPiUVwbgu8G06W3WGj0CSZUjnwuCeTb0DKn8rezPO0wjdk+/GMQO
skcSkWYxz6rLNxBCPbCbnI2JyAOgF1KVlGdOWbBQ3RdVeUmecz1mksAQhHzyOTln07YyIFGK9tiZ
IpxSYT1gizZYS3MmCQNsPf2OLHgWNrZeXqVibEN4K0ZU9ewmBwxAYd3m5mGdNT43u4hKz37ymQNj
aFjjNtDVcA/wnWlpjrWF1vD6C3cXNWfmGhjYqEDeT+xeq3sdT+AutUaK8br1TfMseDP9EpP2sL7P
+fRSF/O3ZXWeAJKc3GKyib8s3L4+nlcHneWcebG4KgldEkhIKPBKug8CjHfFaptXDdSnwOzNu2xt
5dGmRQZFybvdxkF7z+UMasOFipyBQrSGE1uyCBFUtXtfF9qlN8V709shpMU8SupZ2yeAS5CrmlMq
8ps4qeqAGogv8ZapEVn/zibvR7IMzVXj8QkVjIp8CnFxg96Xa3XRodejSOI3qPp25Nygsihe8m+J
Z1/SHlK4gv5Qg3sd/PrWntO7ItG/STmf9bSxQqIXpOJK+bBq3tlpy92G9aNGcW320JkkO+EejPV7
bGFK7GJSQMO3dm4qsJoojS2xCQYpkAR17U4l46OF5TiQbT8hMzTYUWNUMzeuX905zYIRMtGucch+
uJtZwa2fBr6dU7WkdaineOXt4gu6HxUBKz4ndzF33YZOhDCvcVBIZlzydRs6ORMf7KsVqVKdp5te
OtqO7iyc/E5vX7sly0tn4g1rNgBGMqIAtt7T3Po8Jcr1OPosphXPmcR2b123+FhLjs++drCUs0RT
39GCJrNqD3jjOSs8Aoz1d0x0RGiEc/S1LsbWa0bKyS5TnzkYt+qPInO+Us+9KzLv0ZSCbvchpzYP
86e9E8Xyirnl1hlb/vap/2oP2FYQkfHU4iY54hxquamoVqrLcqJtbhkuUGyNG0vJFAkNDKajtHPl
ZvNn1iQqTNvODArkm4CKpD00apwvPpi0ZqW/Z8mT4skQlMJxY4P9lP1TocfX9cDjHZ5Iu8c96vGv
e4Xptpcn/n4IIiC7glGWZ0cnHMHmGLF+tQISE82lx3ALcpNQoGk0xd6QrCytR9DINGPWNjOuv2H9
iyOtoo3OMN9GVWaHoWrq01B4+34aHOzJcMN3hQX1Mo+NH2WKGO819n6xYqDUvvupEKBXfcPM6EPH
HxJD1UWhMJ5qjvFsHFwQgQaHypJ2Og/kc9jj1dipoR2jtvPi0E6kdqNXXX3hSHTxChx6XtPdAUqe
LzC9kqt8cSGzu8adseYDbUcq/6pnurU3pi4/IcKWt3kh65vR0On4qecXgA8TPlpZhAPrMdoLduRP
5EH8t7WrgyTBijS8Qs62SUGl3YNvaI8+B5FIrOb6deAze9RjSNDBImc3xBydg7mdlydOwfBHLdcc
72QqUwRqYWmb7BI7qL48L0mLIOR5Vea/D6MlOUcb+knKIgljM3vn6Eg1Xrt8Q4XtbsC4uHdr17EM
brY2UKU8dkot+OkOpJ8DZymQZRAq4dymX2S+3R9qLq/K2jhNRXrC2kaGrmzzxxQh/nG12q/grhXd
jXSlWBN5wZRT25WLZLkvXGc6cWz+ruNzOwi0x2NmxBFH3kANTnPdYK5CgjYOBg5Ox4rr/Yij7ezE
I8xuRz37/Rs73kc7Lb4tgk+jFdbWZLBbnW5vu9plKOKQFLh30tP0sGjtA8lK0i+4229KI81kwPaZ
brOBVQOT2hwqzUytPixjO9dF1Olm1n7y+4z1UI2rO78qrzDdoMh0pQjvNPo8PKJ1Y/Vff/n+k2rG
FIyE6+pYMbdwQPUzKDD8Sg3Y7bT99nXlOB/pvyIGZs//3qM+6Ak9p5UaxN6uuvwqNvv5LV5d9y7/
FVOofmYWaFT2RFD8zDLMszNd6irTKKJuS4oUptw2ttTDrwyE1roaqSRt2uIRjgTwc3BQ0slNALcr
8ID27CvsjKemTUmnS/qusi86HgRi3y5Xuxu6pCMTRmc/Mxtk4LcERyH4EZVPLGr+of2V9HCQEgwT
xw25seNarjqBj8kcBnlT4eo2gg2c4LssSbJBSMYelPpB+ite4o4Y4i5YyC1aXfR8GJynpPppaOPr
cn4YgLy+VyR/L3kNxInR40//2/LTDDfxrJn3lm2jBrvEu59HLJxOgL7UHXiSzK/ovd4bYPA+fkHm
UdHixkk05OtntnpJqMAWBYT9vkhR3DbW+joLMmcD0QKpkzVL+4QabrcHN0f3BD4y+iM6norsf6hi
9UDVTzC5taoXQVePrwAsGRdBW8PBimO8HVSIEE8z8Oi+UJxVhH5vTzezouSRSCuBGZ6gkW7q8YF+
iyqUCl14tP0XVxlHaoWsSDCEohOCLk+fbWJQyrE6NkZ3SVTcPFnr2gR2pyiQ77kBhSVvC/jER81Y
k0Puu898xXdWEvPASo/WiAvZzZ0vaZNS4BlPb/08XzHYQUN0jdulFq+Vs7QHcm9d6Fn5EprkNYIS
qb6ABYrZYkvcgAsoOUlwr6HC9NQba3QR2UrcMyw5l1b3umrVlVENr9S9PHjlStrcuRMERBj8NFFv
0uTgrdlz2bRkCL04PjdqJInTlksAzepztQxIB2wZ0lKAGkwMdjrg62hssXfA0L7MGE3PCnfLNHcs
vASq8aLkQWouoVwYAFZeTjuiZ+dHTfero0JpDQmO4NZcxluzcEHyVTzkZzO/RuWa3zho6tHSa59w
D/dMPrWF/YR3lrrHrlRuBs86l6c640iINExadKn3aAunPqm+qa6+XmlxhIkfP3p5gzNfat3VZBWn
LO/6q1Wld3bbr4fSMZsAg/xdwvvc0eS+7NrUf8homvBdOCqZbL71o/2W6t18xCUDs3+1V85Becn8
buDAU1zSZVEhDlBexJ2/6S5PrEUvWEoL0FglyML7Nh546BetweAizSLGUt/9unvYoM6A5NMd76uO
BJ9Z1Nl2dU8iJD2VPUUEcrZkoNfzd71d3lzEXEpiRuLAlWtGHUWk1ordO6/im3ztj45yrlYoIruk
cvsD3JsKOw05BC9diDDOALYxqL6kmsn4Zjs3YjwESL4QuRg9h4hDmnxiepJ7C2yfZS43k+SX96sL
yEuU6VVuoWumOb6lbD5UMBDIWPU05DI4Ng38T4wkP5XqnjxFcQRvkKmHMXyMCTkDGr8Y5XKd0EBO
X4Kn3nIte5UtnUJV7l4xAFiRVrULG1F7a2u48B296h0H0L4rvRDM5xqutPKxl62Sw9RPdUiiFbol
2V/aBNeg7DQOQFR5d7PnUmxFt0Kmwf2YHd/YTZNeHJmiUNqTpYxK51zs/L5qj2inw8kyjdum55Tb
ouMjRScPlupehjHhuKFvVbIjJbXMbXKIj+MFMk8D5XFA9i1o3zUt9dW0qoPp9lEzWWvQruQG6riT
946FEaOsRRdKIzuTnbiZ66VG0V/fBGtS2MA4ZV4o1yiOS47FbrkC1KUih8Ye/WyOmMCqlBqSydEO
biPyS+3hpE7m9JZb/oDhIErt9UWzzKuFEqNQ97Q2qF2H1mDNrpiD6bzFjt2eL5aLaq09eMq9oXvD
thcAfMJkah7orl7i25jSpmDy0mtAdF/zTr5oqECxN7NHs40blHAMHisUCCc99Ir/nrRLnlfprd6k
7yTozqOKKZPj8GeO9LbrEOA1ew+8zgq0XgIUWYnveoPJMXT4nrNxFmWzBisnEoLPJ26nqEA7CP2s
OPpDfSstFCo/CXXVB61J3wlAAxNBisQ6YLmltPdW/lmwV5eSBlp60Xa5phH7GA9uxXbeazHSIxPP
7avXVJeJwHFBnRWUji8eA5zYHR/pmMx3RTJ9Lez4ERsMl4SJkLPM5K4W6uHOFldgPMz7VmdTU5Mw
QDQxQlU68aW0qtt2WPsgWWmRiEX8TILotIqRWieqhcl6OWToreneJFvH6SlOb1ObHyaDvO1mdugW
eRcv8a/UWD/2Q0Gz1/qIyelqLEWNBjFf/Hm6tPpyhMh634xaiH6/T1eAqSuq6K4TqFXMS4N4HQB1
8guKZjR24EwCrrcXCnzOiPCU2LMMDIN3SUwf9WEgZpiLNTmZmfFRMcxmjFpHq9PQ/TnyIbLNcqsL
aYPIT2yO+2v+zCoaerO+F+b0kSqfO2PWgIKq5FbE/Tucjcgz5DVDzA+mzk9UpUPPgfl1n5kqCQ3O
xDSoX/fFqs6Zq7/waxOWoM3mQmOf3mAmqZtoMJvu3UraA+Gec1q1zQ5K4MEisBbkAn+wR9OQl8EL
3Ar6GCK/SfKRrEjVFeU836xina5qb7ltbO5q4ZbiwDg6P8x2v3OthQ2Vvceb+ObX/ZNXuFeAE6Kq
4yxJ2qjaEQrcL0p9SUq72ncV7b5aPeqBZOwO0ZC2BxH5g0lhvUPRjjv+aAdT41Rl8jx3Eg5lxPQF
/TlGE5CTj6pxQrpQ3o05quLOBH/w4Kw4laZApovTH5qcwNWRjBVbMpKz7o1FdYh6MqnkGXZ1KvXh
yM3OMFFbl1J/n1IkJpic63KkJANrV6Xn7M5SYYRt5Qw+wyPCX+Q8O+MAMnPci1YApF7XLYQnui4f
QnpY0ukeh1PWnzrFBDvlM49bP5rJwX5IsjHp9SRo3mEIL6a7YmIPFlopdku1Ky1IL2cYkb66JjJW
Gd8gdX5HgUjoxcqKtP8yj0zOdgk/AiqqWxN2NI+BmDyQxm9TwEEZZQRi4jqPZddXj9Ycs3m0RuJ6
hVzoW7Xd2D4SiUO4EV5tPpb50FOhNdUH9qH2crBHT7/pCp2JrpePq4zYPfY69ixzKq4cryn6N6Zb
Aj5L09b9Pk9qZPktREe+jMXtpilLUNMFfOOmHTkC41pgUty5gvEm2t2qX7B4OfdJ06TLEdWbspfa
nkrE0xpxH00C2IVbTftxrEixlItV098uIL0wc6bm18K0kt7SPUJiNa8qCWXJGgZqwrrEvCmFEP1N
DzKXmOwEmSTka2dYm3Pwm3alrIz5ALW2ZmS9dAnlLINl1aexAod/5Y4IjozysEEt3V6rCfztOtKm
p6Y16pMHtCOD8kxwhtSuxn+7KTSH/bwuF7y8/a4zba1gzCriLqCHQ6uOuCqSNbJro2PrIkEOjbZr
y7PHz9iRAhVCxvJqEEtYU6jXIzkVf5ntwfs2KHZ+wQK21orSNgURg8dsrXhzowthWyxEANdiXxp9
j9DDccW8VdIQ5X6cc3cH+DkN89hcDowz4EQpjUrNuC2OZIvrMK7G6i4zvPaIk5NKwYGvzeBuPBvw
v+9LdygOkpAHN2jSnDthXbKEVFm8rCA21vKtjy1oPcM6HjUOVFeMXfQQxBRphu121MDhkc0F0VK1
ah/jRgPjNbHK0vnuF411cGRR7yn7Qlhu6B5AgOaYG5NU8NzlqCwsfHHSLIGsuntdG2owpp4eGUzm
Q0G/EJA7L4/gjEsWUFgrVkwpmRxUMANw/ui1VT4bw5oQzLFz7dz6E1dT75b35QhdJQagd7Sm4QvS
8EAmtNO8YBuXnTgp6Durm6cwzjX70XSM4arKaOibILQgzdSKYpY1OxIEuk8p6DN70CMFqa+dbsiH
JvGuTTmeVS+puddK2hZtJtPEjNlWWvNzqsQPApXTzZgm+G6sbLqUmvHsZ80SCcVIFOkARqojZNDk
zJYbGOlULeoIgQUTnLbvDjQt7pqEqYs/kfOibor2wgbAFMIcas1I9EtOHohzdiGggPx9VlT1g2us
473U1ytHkh2eRzYwMlljHl5LFzmtVh5qa0qOjJ2G50F3QJiZSfpE0vNSrfY7wFoGu7Ssl2iM+3JW
4jCARHyPmRZE9IGhrUOCC1wFm2PIUYsVIUeFQXQ5WUT2TpXy3estgHZHPkwLbfC+p0yVLwCE42PG
BX8D/pXPv4tpfpEtj4/cauklY+7Wuj4og5bIj6YTnNxS8SbxNwr/rKIlIVsinmV86TcM1PR7QE5G
1BdMn5GbtD0NRtNBGK4WNbq8rVhjiNXF/re1qLOrtkg5Z4zMUiilcm8IBwycgkr3Eot5Cf11IBde
VgdK6SL6tDiNrHCD7WJi5fCqrj93AysMpG+OUtK8lQPdXf6csilAxfEA2PcOJmGmk6BwgSXtBkaZ
bP30CYNISe2PuzYg80zjYVmgNexKpf9v9s6kN3Ilys6/iA2OQXLpnDOl1CyVqjaEVEME5yGCQ/DX
+0u3G7C9MOC9N41uoN+rV1JmxI1zz/kOz2GyyceITQ7Q5Cg99GUJDE5YspfrlNb47poPFSwF06mj
WJvFL24/hlDgwgQzsPzVC8e9S8ouABHmdz/9vrb7WDM60CL3kZXSEqDyQjyVLFBUFieafI+qb/uM
6DDjSXzCYV3hG46aN8bz4K2pZrHnsSjfJxE8L2X+m7x0QmS2ea+98l3YoTm1VfOr9APMjjSb3sfY
n29v6JXKXH+848mCyc9k61W5JIpLVMUN5XPxDsL+vLnZzXnnVt3LJNJiB+wHZkSW0pAXzTb7sUre
rHVZxxcfRMNzsxA/mGRRfjU+h3Lrl6nBFbtOe5HW0IqXqDxmdbz1cDpthNstB1Ad3q0xixOqZNqg
hUh+4UR7qWDXbBfXic5FF2WHtmj/1AQO7wnO/ytnVhA0KLVPtDuVW5nfaoLUCX7h8CEHDUpODoZU
I/gZ8umaE6Sh5riBjZDgSdzmdr7D0YY5EtwDsUpP7DPD2DrXqT7r0NsTP32soHA8e0N6P3W4gW+S
GQ/U8gdCkryLYC9tq9kEr3Uu2Ci0xB58cvqyFpeGi3QXMXpgfiJW3vtDvRfjShep6/4DfeTxzW/f
B7teuyQ/41/9G2Ai2hhswQeiJe1nXmMgtAJjcNuP9VGAC3jojX3S2mGRIsuA7rJJvIUZaXgM/9FT
S2f8jgnOAU3n5JJGxpEcczMHZ8zj+6zwi71W9op/Oz5XEV9+v8vFJ4tE/hggIXfKqe8H6P4biE3m
PpsodF3o29tmdCvilWm/SlulXJ1iCU6md9Z71M/0yXGApExdKg7Cc7yr7kN5EMYviPgUQ78piYs8
JxLtOJ/8+YMvHiWO2p9vX+PPrpuf3Lb54NPwrjQGxsTG3wUy+k7OiLOkzBlrsa1vR1l/+dZzXtDn
6wcmph27xdsPgdMfr1tyzOYuOxmu5b2XNe7ZCVOyq2Syv41VH7nr/cUcHTCt2x8wH7Erkpvyj34r
lhNsa48u0DZloZW9D1Fwm4qmU87P+4iRVJy7MJkYgVKZ8JQYbwiU6Q+lhGaLscfSfjh7V5+ObNRE
2HI8+bMPzs8C/FXejc/QMG/ERmqgl9j5mYsVdOQU5TiMWXNHqmnYD+osOzJKxGe+PsHWy/3otPqi
v2+C8ou+GHl24Rq8OwRpkkxZ6uzX9VQIXvUw/7vj4nvFbqVB9zCzm7hIKwKONyqoipS/WBkFloh4
V+5jCsIfRObcxUuxU0l8t4ztm07G95pu2j31vckVdEFxjVR8x5clv3j5HDCH3TAUxfg7HDt2SAUZ
Bb2wCFtBx+17zbozHUp550M4pEfuC+bU/NrM6f2cs7dJ3f2tkVkGIOjwS3i7KM2TDbyJ6I641s2X
xjOWb4w3LiedRdEVhy6MLYPk3+dFuf//BqP/7L2K3P+rwei/NeZr+G3y3+Re/zYm/1/+of/0F3kJ
obf/QoXf/vf/CgYJ9z8gklBrFaXCS73w9uf8Tw8RitJ/uPQLkg0k/RXhM/p/MxG5ofu/Y3SJ1uFj
IvoKL4q0DhSo/yNF1iH++V2RpLDnRlvpwa8vZenxkfEw0QZD5uPXZN3e4bXGZfKvi3Vu3KcMAdt5
Fk7PJNtv2nqoeT3CIqhvbISSllvnGijZocpUSTreQrO2WMPswc1RxXFJ40Dl4cvX0QTHoZrWcHnV
WJgKZ786sI2mSwPbrVYPsHNx7kMvHWyyQXTHUDrMjgkfKU7xliulvVTRrSkvoFOhqLr+42KTrve2
JsDx24TTjRIqja1vVTlDtx9rOfjHjv1q3V6awUggSiYDnsYmucOGeqI2gAcPuQDuWAwIopgBJy5s
f13mHi70w5hGHMFy6suHzox8YXVesfe4RRr69rdegtr8WBnUX/jlpdj5qzHmaeHNvkKkadP5R6kj
u/eoV9yFak7xNEqb9nsVO133nJJ3fOdPQAZI++5hcVQybIjuq5pBj+7HU5TF9qK9lehSAz9eHbPB
TH9oT+3Nna2VeNJrhvsZvgG1Q/fh6uRHdiXJ9GnSihYW0mj7VYvwqzQDlpIcTAQMYNCbW6d22/S4
SGymY+p5H9M0DXafx6Fr4y0tuZKgA+vhLb0mTJ2NW80K6uDgoK9NIaKaGtofc805aUbr0G8OIulu
SccFzg+SrD7g9aL8oWwbcKLEPPaejDJ7KiJtVsByAejwV6bOvvzQ6+oU/zSlx7SYkpgIuARlHj86
lVokBAMn7rcDq0n/LPICqLMlJ5XeDQkK1jf5pfqYGA99Ma/rE+qb5JEb9luJsvo6jW6V4n+1mOgV
prJdDzj1cSTfscM2V7Omjhm1YCZvwPCWTytsZOavUtW/Ekg3h6X1i3DrSQXOOuRtsWU4gggMQDdm
zl4G1s/MRLzNbHBeyNn88DVo0O3KBAgNogcTWCd6fkpFUOSbqFvztxWmMNUr3WCWf43XsSaOAsik
4DiomqAklxrP3pJZqveOb/s22wfNnFFfq7Q9aSvBx5hgqTGwBMa794aaVui1HvIrtxfnuSiILt81
Jf+Ku3yIkcCwPEkHGVDptEo2pVMlVDZRQHpjeuRT+yFaSNhf5IqCg6vIvuMtixRZLaA528YHVviX
b3B9M4JkFxp1tHOvsjbUJ5IjE5sXjHyYe/1i+GDBJtTTQgnODp0m2GvCMIcbJAXDQxdOf+cIhGS6
5vXJxwX9ObE5zrZ+BvJtg4W8wvC14sXtwpV03dh4uwyny6FFj+LDOfqDvGFQ9SM7jJDfvOLNtfXH
DEFS8gZaoOHEEZPyHJL8S8cZzxXGDkTdVRYt+TOyQYixa3JaKajcw0ZmG5WNbD+uYedJ99l1xxnn
Mx2m8rcIguFHFRRVd8emHlOfdDA1HqwTo1uMZF/UTlHPeZrhV4N7yBw/u1/CvLpi28pfvFujEGDH
9t1Yf/5hS0u/Z43JhXWAkSy9/FIgabbKK7YWR129b1C79h5OiMs6LeFxFaV8whzoe0c5agFMJ5GQ
pJzu5l0pnOQe+2dx9aEaGEjG6XDVUzr9EOxFg4841L67ZTkXsHdVE+jYoEbxp7cpfohDmQFPycRC
W9wUX7XSIJzCOmna4+QHZMZHVpssoVZGyWQcKOfJKvmQuGVd7co29A+mcxr/1xDy5NoDO3U6zOAc
IGzZne6RpQGbOBafK3aLhaUE6jUpqIgLFd18gi0091P0kSWc4bjS1knjO6dTlIoYX19vVF1iVwtB
0Z/+0BZPawdYbseeAW92BIU52gQVIv69ky31ayusvi+GbHlt4xR9RztLsHOryHshBBQ+ju2afUsi
F2DH1tok5Y6JGmKSZTMDbQXvzrpnlYaSFmXk4rGe2sjgyEHMGCUSKf/4h66DvN+GNnX7p15w0Gz6
YtDtYZ59Mz/HESL6yQdifNR5Hv1aiaYA5hNmdrcuIcT0IOoCRI5aup3XSH6JvPbVLsHyHjZbXvoB
TeX+NCwWSS/OX4RZHPZiXVP+JEmUX5ysHggSZm28bDs3a59F1JF2SoPQ7CZiEc9twqzPOjcKn9PY
4TxPOit/xlEzv7dEHt23nGKvil1Utf7V2os+FUcUFCV/cfllV9WRIgKyBWWa1AfNN7XcF4lCc48M
H5VNgYb92EWEnvYQxehGGll8c9lNc7qf/BhHHPJkE5xSCnrdk25jw8sfYDwKvsFa/90LffsjTH1z
5pQF6kk5dN5JTyT+EG5QqMmcJWvHu6yJSH71zNXc9DoKdeVtCrnkdfqW8oLfeAqYHLF7RFG0IoOk
0OiELCL/aUNWH+fAbddLHEfzY5K3Capd5TTdYRHRbVE8ctyLpjOU+li6KGcOwQDJz1Pg/FCnVzQr
TgsKM6nMrUPYQ0ROitY7hKU3XRKtF5+flSPkWY6Y0TZ4Hmv3m6ilW/a4MLmrt1mlMnvguveeFgQg
8qpaxvMj45PlJCyq47waflqyyhl/CvLaPDJ44xxVO+LlW72aoCrPvcI7BUQc2byl5B03JXdiQ93U
4lTvKdGpZd877qi3lHqR9imARONLCcoH+oeqRENkIeXpYXeBVYYVujl7qpAsPGN+CEdu3/kMKoz6
bs8Jwz3XE7+mtJKSvkwT4dUsfYWu3YsshesaraAle3rPfjcgxeRJxinV39uCsNDLWMKkurogxZ8a
8H5qE/hNt5ywubXsblnwPfuq66JtBIwaryMZlR9I+AbnRsil+54R331zYYTTaF2E6bs7rHyE46pq
XpTKk19Ics7PIoCnec2mKRoeCUZl8D/NPG+6uihgU61rme9935+eILfU3MslBx0ichnnP0qp5Hed
ZyBqMPY0SFRlJsP70YG9c5esDs6LaRgirqzeFeOGXX3wh39TikC35M0Lnq9+OS6xZEChZTH8xA0H
GW9TuobaYbZZTcUa1yW0nZjAQl1yI7hNerXlVkXE4uGAziAynXQtAkTSLvzVjXHhbwctcVDOxDjr
lykwEhWpTpb5dfWH+c+a5/bTeg3nZDMtBo3X6zGaxRX9lBhrUvE8AfWLjlp53fJuyel1ew1wmI9v
txbpIQPlTTx2RjHhV0zrxOyU4gSTAtay0/lfi+i6jEcwdlZ4d+0ARTqBGEmfwFgimMxNQtnZGKKk
xC6kq20ehhNLM0Wak5G3iEn1CFrscSQmaXs3uH3gYOld11UMmxGQPy6Uzp/1DlvI/GZxwOBARTLZ
xkvl7LTWE4avRkEFBBDVMY3PJnmdfON4l2YJy5zea7dpD1NTdOXW8303eLBrxpRSadUTS0UYvLaV
xHVBeCvTV+OF7deIa4RxhL++oiDOl99Tyd7kKWrI611M1LlHW5nsZeDTEx3JOsTdV8/eYpW7ekya
vUNDU/+CwWrtsaeKNcZ+v6CPYFlO+pQePZL47/06a0kCdFB3OpJgbCdBpuAYpMiQKCU1CXTKc+bv
rKFX/rJAo2pIbzVkkIFxp+9GESA8TFBG7yOmrwBSJkZl1gIOkqoH+F7vkPYFpG4zo3QI7qXyIGWE
NmAXNz9ZxOnlUuXjfMyCqMNyGmc1Zo0e48+LWTRieOOsyZl6EJc9eYhT6mZzyd1DH3Li8+uYovsM
GHrEx4Jl1KGfsKDhrneo1bQiemtv9yrtJZ18KMYxyH8KZ/Xw78OKXJAnOgVVocPqepC0HxOcb/zk
GxwSybMlwnMTVzX2hH4Av7/nbsaXAZJI/QKRPjt3xECwL5VyiPVTgo/xL9FO1C3m6PHaLzwZznFv
YpixqyO/lrZTGF0GCnHYkOeHpg0V8FhSJ1deoP0WCh/3NqmBWysm/RAyP1crPAbaQJLGu7NFjd1k
JG77h80pOa9klG75HVZDM/1xZVaPm6JD2CI/i8DyI51F/U0o1x6hE1d30xDkF1Epxcwm5XdcRj28
AF1HP4IlMbfmdcolnRg8Pv+Wtn4WUx5/8HcmZSw6zoNN3qWUIXa1htoKUgJFF5yseZ9c47OFj0wa
7zmVMAjCdKiDK6WNEZ3s+VL1HzPGnPyNaNqkdgIGTfmyuLYeANSKvCUPK3n+bZs1KcH3yJk6iHnh
87Dv8EOMoLqpVdkILjPi5K2WR4Ac9g3iuevuO8+Z8ZgNSTE93NoSf40+P2TSm4rOGeo4KBA8rshe
C6HWuFj+zq7poveFZkt9rNfFIwwcTcecpd/LuMbuh5ck/jth9/Fcu5jJP0LEyN0gfPMz4H5Knouh
gQI4UanJZ1ok7o5U8MpsTcwQJJ9pcxbLsyeTs4yD3sHy1oXb1A/rx0XI8hQPTXKkumHaZ6GKjwNx
8Ku3oFdRWu99OG5d86lEroJZ1PSaQ2ecNMhY5rgddq8U2CUvuSdBFWezB4oX4POMwmClbyInp16y
YK42xHhcuSeSm16ZeMefDKOYW0dRtSe3t5YCeqagTdMAsZDcXT4xazjt3rZPBhFvMwJlYP45jJ1D
k0Zt9UPxWWiuXXQjvi+a1+8prYkMbhIRFW91VmuLxE8NsxlngcktDItj1mgQ+k5SYqz3eSfjoX9d
3CZzIVILQkZ5Kh4XYtHX0DMNb4kFtd6prUv2Mnbr7Cthfcg2tZH6sRW3IskxyZtL1IbLA+vEZfzZ
4p28wFToAUtSmXyXUDhzN1Z6/QNEP473Bn/wQyXD6biksiu2VTEVeotfvUh2a1yuLw1YoQnbXJ7a
rUgX81pCmgYCXBB1QNdeWxIvoFH/rLDm37MgnsRFDxgBtx37b9JdeZy+C3IIryN5KUR7HjKbyWFF
hyNpwow7ho39ihzrvTpz6H3klvIIecPl7qtWmWOb+OSgTFxln9iH1T8wqQxmfrE+6KXht7omxuLn
poeTCVOAOgIyyjg8iHlkyUyY+kgh8IwjwkuO6TTk6Q6aNFuuxmqA1WoJ9tBf1HI/EtMkJQAgChc2
kSkFgJk0SMQDemY+0tXO7TTkAq0yp/xkOcovz006Ygq46BP/2euZZJ94YyfZ32Yq5KecI56gC5/U
C9if9iUOIv8NuNXanxkFTfPYetLCwVmq1CfPCVF1ZTofjowD3W+WmWH8CcBRkMEdExHeO5K2ch6u
/rXkDbu8cKlFv/qgcM8J+Efyp6wnP5u0TexloC5i6+dR+gyQh1rpsRzK12SFsLovLQaKk2R3EW/X
fB7vIlI//LznVoTnLG7azxWqYc/ONM+e5IoNfJNXmpcP0V3uN8Wlf1pBj74vKd+vvZ5DW92VKjbT
ubGxE+8K35m+gOxA3RI4bjy4BA9hPk+/1zDsqmOLwrSXhIWJ807yh+wyl6WqP1ufCgK53Evo1SeY
1FisMJ5Hr/WM1SuPWf5sCDd0+oGpOD5w5afeEajsSudzLOtDjmsdRhD59uHZ7XJspmwonBxfRsOH
xzPOTJjb9mrmeu5FNJ6VbsyjGtEWRlEG6jX3UrbOy6wgZysz3OVTnvibqIji+OI1NnmF5CH2fGGK
o09/3DmUcfYcOUny5AaxhKPdjrXAGUpFj4m89JJGMNhvrfPtYbFt+Y45uj7htOjUZpW8fg/jzIqI
qznuf1GGV3kfRsSzf9dpRGHOi7AleoMx5Uxj6XqDoN7EiS3dCgl/FF11R67L9FUVKzZ8zJwt2Bog
3s+ZUcUvqno4cm/iw3XIKqSANGwrc3AM2S04E850csqq4Mc1J85PpqoGD4dImz8d9xmZsVst9OQP
PNsdZ7io0F+wN1g0SYYH0KGXW/+4TwZNeVcXPExGU3nts5oKvaoZ3mNTdTgzVmdZ/7XtTJ8QF5PF
4AkKB5wqYt1cw3Ra6RaaaF7BGLrtFHUYlmBlv6d7Jsdmv9KYRkp+4Jh6iIvAVDuY+NW1M1HdvAcq
D29m/eUGlOCcEhhrWTVjzsodgQLsi+Fv19TuL5UOiTp0A5yNgwo1bCK8J6B1nlftZQXpgxSQRYv1
yOxqm5mDLHnnbsJVRR8WLswD1soo2BBbZckscmqtt2RcmntRd7ccJyXk2wDN8k+B5kKNU8wT+DCP
K6ZnTAjpPXN+d6Jyu7EHKvXsI19l+15n2fxi6MTpOBfJl/E2x4qVu8pWZJLa8GibBLaNULBONuT0
5b5ogvBziUV5TzyEzzKXwggTx/IB2c+pKpMT27uRTDmq1IJBjq/ajj109YmVpy45aBPzhBvWvKsK
HykI+CQkSYmblTBTmOVvgKxhZi92nNLdsHp22Q1DLab7XN0KiybX/VXpMge302BXPoHJneZ36yXj
r6lL6s+5pVagVgFWzJCwDcNFYC+Ou0QIS/08vitrODJHt3ftPuiThH1eWDYkZXRqj5ymTfuclQ69
atKquHwOK+LBVCiknN1L2idfBSZfnHfS5JJToOowWnfzsRZk4+lulveOqC39aM64Tw37yRIkEUIT
0GhiNq6NTrkCQE1WR+DoGzoyU2Nf+wekNXWsit45JoFx7pvRLKepIU4qBi96nNrU/VUO83TP36t7
VIHvnCZFFpNkiB8fG+U541FYJ/rbJCzyMSEYexrhOBwJBsm/eDLC97JfG3VtFvqB8Guxly/qqnmW
eHxPmYF5BnJs0BdPQxPbSt+ZqVxIWR4C2MIwwwSfoykEMIv1ZlhU8pu2m/C7Lx3svoi1517EzNs5
gI9DUNriI+/DtfGxtkymOHgE4H75SPN8jdilP8MuVPkFgbMNLzl8ObyjzRgve4qjvWRXm0LTjjTB
UkmJO7mg99M1OBgfxtOxCieqojLj62BXkUPh/m9by3jvhQprHBCVHw2rzHC70EWGBoh95n4sgj7+
i+xIC1FGtBpjNhmE6VCXI0L0wGnGfn5Oj/PC2BtQSfMg+wraJOKsnA9QjAySghOwoOe53rN4IbNz
L0YhnydKmXCXCcoZsQp2AmuEND7iO1T8p9aO4ycFGvIt75XIObYUawmMAYnYRbDuxqdQkdlNJuY+
quS6EPRwXqk8f5q8OX6OFPfFQ9jV9GkMQNHdf5x72SflE3C7Beip61T0/hN6O7+CoHZOkDOwRlOe
QkyszUL/EuVd0f2MVZV8jVFcXbOqjfdRSfo87bpSYxhOGFJX6r1OXlDPxW5g9qwP03zTL109z82J
g8a5t6Wumw0pdPbM2qjyUawJ7qtF2ebi9AkUmFx0yVfA19ujyhRTGosqkkV5l5WHKGQHwNoJMwd4
SQpEJ1DberOaHvB5WZYJdws2wGTbkhkgscr/+/JqYlkeaz+JLrav9Ne6Wr68YUmKS/rCSYgSO8Ep
Sh0gKYlw8rtqyUhRstGgANwkO6oB95O1EkKLT3NsSfHgmUQ9GUjOcHvoksD5OwYWRYUOU4StfECX
4aU94k3GR0fFkR/ab3bbyX3uagfR1+mWR2+qwt/SH9vT2ju4UQeCzXNY1dkhm5zsnoo6Egwxqxx1
1EVPoGPFa1jso46ep7KyXfGyzuzyuZtmrNv94KIUAPSlJgy4/vswZvpmK07/uYVxX2QbtT8quZLz
K6a0+5Ebkqdovk5d7t0FJJBOHB8XVOe5/4ZQ2KspTdBegsln9BaNNQunYRW2J9wJ+Od566wdyQTE
t2fUETzxUaHkU9ypUt9VNtXLndKTUmdmGfMYwOpL3hr4if1T5HUm497H2/l0Y0ccUTyC5GjzuOd1
30bznQkjIiwygZR2TCTlbEWY35J4Y9REu4ElDFwGA/30aBK+LBzCGcsvUUbRwZ3GJPipyHbGe9JN
mC+L1Z+6HaULAV48elG9HaKnGYMtaoW4G5CJ1y0in65wkKrshjghAxGSHg2b39ma9PlDNUy0yYdd
HOBgdIFR7eKGDyJHXql+pGGvWcc40/gadMXkbZrKETvelDy8YKcQVeEyCQlMliT5Smo0dkBvPGbe
ghJ6EQzTnmehmRRYgh4GUVK3EbK0ExRAufQI2THfLcIWIB2ddM5JR1QIvFuh+vk48+1/Xd3EBbXG
nz/RrNgMwzY2DgwkdNTvlE4hrNiqjz/5Z8cXRa7qfLOEHdk0jV+rb3zClNq+YQRlaYUfFX48HTAG
q3kXrFAQpmVpLgWBreqjmtPZuU/iRvXPUUgTH87F0Res7UT7BrBLPNMZMTWXsgjrZreuOr63U49Z
kRmy7Z7xZzrxqct87eDF6iZYPXkXjz8znfntr1Dqtf67ajyyHESYR3ahlxcNNjcK7J6DdE7m7arg
CnLrl2b+MzRpN21Xqk6T/Yz3R2wxmMCm6gn9OVubpdlvpCoUMwaW+cbXJDfX8uPceGE8X2FgGPVg
CW1sScXDIBTkPbnhA914OOZtVP0Uuhdf4Gd4nxGuL08tKc7v1rJLoRQHqi3Bj7Zci/OAUi7PPMWD
y0hzcr6NhM+yo/EHvOGlia+VaBZQvXaEY9iTunlk5eB6R3gUmCi5aOIBoUeAGOY/MmdEQdgY3/Eh
ZOvFndr6GMEpEQ/SdClLywIkBLGR1XTT1fdz0JMeIqM+JKW+yetIH+956fMpXeU0/ls6f/UvWIRb
deGXGt6xb/CmDSxgZwT3ZdaQnHpUe2+LmNrlMrc9WO/Gse3PjD09Uun/0Nxv/6VEZgTW1cMyzyOW
m7bG+ZR69hPcBQ8jmwdaXSpOi+m89PnsnTELqrPoHUpGiwSpIqAmr/xGX3f2Y9r5yy5tOz/E49uW
1zXC6s/jqJt35Whogw40z/kB3fbOqVI8kILUbAKc7Cc+omg6+VUfkvVwlzOdD7gV9cITIev6WL/h
V7fJfqxoZrwOjjdXZ084yzZaJm8/V557x362+2GJnPHtXSabYqYse+9KasF7KSHVTruW5wNzsLWR
2Dlq0diCQ2x37tJU7wZjoEvEo82iXcWCiKh/GcnPpS37O0ZxFmhLOBS2YtwV1buf2JVYLVm/QuBf
+ODegzyRsqSgMHPBlbt6J4Ybd8YuHSJHf8qqVvmhJgMoHldeVzzsY93aQ9EOY/7KSzX2sbwy+p0y
iaxDWjWtp/WX1mtAGpiNEaXQclyAkTBHFKnY60zxiruvRz+Zi304dBOks9VrBpEeC3L+2c84xsy/
w42uTfi9DED7NgwsyDDgJpLpmfhC2q07OepantusSevxm79W6Z/CwQs1p78Mo/GOZhEDmr2VXug3
Z8U3c/4so1z6T207xfmngOBWYQkgv4qjg2+GaLbt6rvOg+/zst5p0U/mSDQSF2qNFcs9kqvu0bxZ
1aQ/fT2mLf63nFcUWAvfhdvgjMQ+jl2u45R9Ltr0YQ5vObi2WAb92rODKVn0lqyByPIAUAPGWWpk
+wvoLgeSaRtFIYwzmoVbOlFIsObUhgAIVWl/TNGl1S2o6c2nyFLApB8aXILtd8OnhinfUqa8zxkR
DENx7CMn8XEJo/keaFc1oqGwL+OJgIzdP9VLpBbgs6ogJtj3lFzRfohJJ94toRtS6BtQxEggbulQ
2k4Ob1cAstatxvJIOtxjSF7Q5z1Ksq0hSotqvWzHcCqhmfttrx45OQzzNCteNoK1KW+wAtpi2jmi
zdnV0a0/um/9DfC/SsP3aczcYtEH+Q/yJc/NFP9tw3iI370kD8D2EQqt93MjlNxR2RaH1KoM8XrX
U+XD9ehmiWf4/iExf7ROUZs9fZRVs2f1z+HWRBhJzhhKvfIBLY3y7dQM83xeVWKyY1tlafp3wMJT
6x1+Jgp5T2kqAFyENrIpGJUlupmDWrhq0bxnfzXHFwHALiLdMzvIgqyLZcogQRyel/piq6IITirO
lb7DTmb8mybt8xLd4CbJ/wwF67HbsN5oYoBrktV+RB7PVdH8ostOeutr6g70iWCsYSnPpGRC96hQ
YwKmcQwnAxVEfRBRb7Xifdm2MeH7rUlCM94tTq+Kvcowc4FOnaWBAwtwyhIaat0Ajzko1y3UuRI5
qjWVTY4uKIohO3I2zISIBndpzU5Te+edqtI681+2MLR4HYJkdCSebScazgpSqH6e53xx/xVJ5iBv
863ovnvpsFv5F0FjYwkcNqQ+AZWIbqWMJfDztiD80bmSm8iNuEGd7YK+cWsJh8m5S+agKY8VbpPh
4CjrQkApUIPZyyHrbTppq/EhAPjDftanb/hC+Y5wHjCFl/SmATBKn9IgbbhGFSzfiDKrbi7a1z4u
2vQfzTxkMNXQue19lddMqFFmiN8Z/Kr+VyFql32XQM3y7iRoTJ9tajTE/3QdW3LROazIvY++rEH0
gCckRFct5XidaNl7c6GewpluvbT6LhZqxQ7WWEykpLJWxBPKUDHdSK89rwuOhLcxMHVm9qVyooKg
fe/4h6lnV7Af4zp3jw5pJODY7Q1G21YMQedQOYvz67YmEGfNhR3/5HjszDaZadj9yBzQCg+6hwMA
WgJgBYXvQEXXO6ixGnev3/htdxhzzjpui7FYIHIqB8Y4lD5alIDTJGo9pFq64a4aKutwVa5q+UqE
lv5PmpqH6B4hiuF5k7pcAa9VKG6hCx4PznL0PJKMEfZfAvcVJ1bMLpnFYJqySHVx/1Q0EI1uRwRW
1HU14CdwE9Mc4tWTFekPxt70gpbTmvPKfLx+diHv2kvvZKAVcVbBU9l1k+2WM64dv79O8FGSf/xP
ul0Pbji35iGJWUTVZ6QRHmekBIp5X99qYwlxkc0tznMB6Jl2QGfJDlgVy+rFhXi2rceGVwJnokOp
F0+qZeJVEVQzxmYwaqt8aNhgpT9E0/Y23cI8tfoyxzKoLxr3Qnb0Pc7qp0Xwf5xi1w1ACBVE84g2
Q2NKmLFShYngyfRcmNs1HOSAqGOpeTuLWbb1oZqpHnztmq4JXjg/8FUcWbWv9UsB3LPa2Sk3HOe6
qmt7L51kcpm9p7y2Ww+g2PgRVsZp/061cuVf0fVj+cKJ3LKM6kINw5mzxse/bvr/ztF5bceNa0H0
i7gWAxjw2jkpS7bkFy6PbDMHECBB8uvv7vs6nhlL3Qw4p6p2iQOLysr8YARLstOasWH6HQ8pR5VD
5bObeuIit+pjBXBTH+DAiWF+paXPiFvtWWP2HDGR0JZoLUCBR168NJ+EvRFSlw4q5XpZx74ID0RX
K++fiOee2KxrkpcQISDqkVme4mzyiT+Af+WHfCqXJhUato1HW/uZBOQ4Y5A37tDuWQeq6ffUe+At
mebDEe7sNHrULNKVseTllTVITqPzTJpSPi1rwveECT3h/v2ukmKdJrJj3Vx/+2nMUMgaquiAlBIL
GLrg5iVVOHN6YWu1LejfoN4QMoLdeGMcOXuAW2SoK9+rPGdfl40wryKn3Ng/2rtC/+ZXHTkzugoX
gR1nrmufJJ+ka+IrmmBK9fuksHg3YTDl0zofKhepZ97y8argIQu9UTwyRTWQyr0c78YziCm+7r7C
w1WdcKCATWp4h2efqe+DNtv3plkyVP1JRxxWpylO5oMWI3+pxF73UsL2Aate+C4SS4TPblaq+QiF
t3gEW3XwJ7f58DUVWrw0Th7ZTZA75jaqPhK7UET3NBqUbflI1XmAfbeh8ADuPKie5pgC81n3Q9IA
M4dma0ezj9zB7aAIVFP+msKE9g5kq6rmr5lY+z1h6vLtlz9a2NJbozJa2zY6Zs7byDWNmiMGypGL
dgU6VzDSumK5efMgHmcaMw90HhKcLo2DxZPwn7N1vZQqb+0UDpthTwzPrU7lKU0UMvpgVE6geR0e
Z/xhMP88klWsD7sd9HcAJnVp11dal8VTTkUREQR8IV9DVUbHYgqiSxhEBfBeOQRnL3ScrygS/Ofp
PUkQrWn2ox9lvCui3P3NcZOQGG3VV5KEIFenPly2M2+iw9ih+0VtKICphjV9Y+WKrqOL4Lmdmukp
zx0HVPUKR2jjVDBKAg4Pj9k8tDs/WIMHCcYV7Zgd9LlLpubNnWd/C884fvXv2fFplR0UK+36iqF7
wenHE+LHHb64j8t1/IwxFVN8V7SE1PtsB7wI/kpq9QWaFalzm5voJ2CX/o3JqWWD5ng54qxs01vj
KUcShCd0ytax/oTmg7wMq+ifG2fR8oS+c2+cHmoBlCTN/2hta7MNudDvj8zc/67FOpDVTLzsqKLF
DAf+ffyeWR5za4TFYzIG5a+GHMi48QYdfuChxZ8hlogjwjQG5yFqE1yPeXrzo4A9o5NhUPFt0fA1
D8Lb8pDt8V92I1aa1ADKGfHywaoqmz10Mp+Ex92uy25dsv2nv2vDm8F9DGZmz42t0vgZcAZaGkVM
w7trQqy8/MD5Q1DNwMtlwdWYDXXzUFUsZ84erpJtAmYoQByN137jd45vtzTSrjvpLMsjME4cE5TW
3VFz+d5rDZYc3iw+14eaAwJoUPAw/CTgsy3h4mqBM1P6/6eSaZaKqMPsu8safX6bB1XBuD7jkA9J
UGLFZXNyHKJcfLHPqg6BLudjkKzJAamMjeEoPJYFtizOM96MJyqv2ssic47s5RRBWXExtpqbv3Kv
MuE1b7WDeM/aIFmB+6iwvpqlYORVLdmSnLlxa1ckQ67rBq8XvHLCmTQQCGSddcZQkDjtekh9lkfb
MPP1HrkwbB9ZSwZX6wukiopA0c7xe1q2mOjrHa7C4FwElT5NbjUQBWJDe6YkV52hqfQnqnbMOVes
JunkHK9wQ4dP/LTtWzEyoSarCHaTYTXM4JDkJ9o07JOyVXFLk1w+AJ602L+krB69ibDiwY2i+DVv
JNYymOzi1E2dc0njWfznsuapeMZEcS/Oiw854hBgdPjoUqd+dyvTffjtIi/+PPj7Wnuoo96yZieO
rkgb6ZRT32dGEOy15aS5luA2jbfeevYnt9GWICWAHHgEd/L+ocDW8pkoBS1laKpgT9NtQjiPzENy
EobEDyybsALOEXMrAhZtnobaYCxKeNPkgst9A2E+vw3YWoqDqT0NMy8Zx4vA+bLl9EeoOxlm81gh
6322Af7+GeQlGaC8PZCIgyWwSh9oG7CHL67n6lqkOgNuwJFjPziyeujrNHYgEJXRo+ENhccTsZNX
BcLUKUqIb7AdNek7++j1BjoJQdsV0NrIl+87TKUZpamsCDMfb3Ge1tOz7JN1V5dBuNXsag9hUMaP
gnPqTdYrlS6Qn8ptAanQPGtrKLpIV1W+EQG0z/Gd4MGr24ftxzPnL8yjpd/7KwMWCJb4N4cwuZyo
pXZ3wAyc15asxylJYibcDUiCcruqufhZ8rL9Kmo4K7x0iAJzASO5yVhaJus6movdZM2EnB+F3/2Q
pm95P9zBnZxeWLdoANKnAOmD3Hmvp3nPPkS0uxiB65npyTIUhM2Hxjh8DfpAvo+Jb8IzlZzrcYwp
YH5asbvAe5Fi/siIzz1mJF9QKXr54rFIOrvzYAnS9wRfWd8n3mFJXXHMWDr/xYgZhs/zrM0ba0gN
l7FQI8xpZ+j93WLjWu4cnZcvcOwoz6G3i01axmJzXUoBo03X026AIvE39FYKuaPQuXAyKIf3oWwC
uZsKV9EPqnHx7vsYJmGMSZOa8XqG3D8Xec6PMoVAaxD6okf6AYBHdr6n/5ugFH/crRIJAZo1Z1NC
crbIqrY5ukrmyzHzU3f9bEwfl2wrZ/77E99GHezYrInxD7gYH8GtLlAI0fyxArmzT4KkjN3ibBbc
1HsihrW2KCGd4JiYS3CKT4YyC8vqUpbVS+qiStxnfy+NID6NCwNm6mYyAEk5WUg6RQwSd5Muo+XY
5GBm0di/Qem4ovfxKDdrkY3+FoATbMGNPxu2acECSTjhh8OkgIIIgIUvov+J17zhHFONarxyNpPp
ph+j4Dmk3KN7cWQtIF/GyZCcyVXngtGSB+SFV+O8ncNxJDofEzfYqSyBtj47FlYYeHl23k4WDvWP
3PHSHNcdDvuD4Um0khEe743DTIYYFaXUX6KIGSGTLgjhAxS9+TMxLm5rWE3mwgPN+e1yCAFCE478
9k7HsUjjCuWOUzxZNpWaKkAVROxjMuAizk/pbNcLMkDxkgGWbbZr6Rrx1Rul1M8kL/A6rNYBgpQP
js/a1EmQanl5cTiOWd8W1xHzJjniUtxtibOfKnUl06rj91zwMRxDf5XqXwPqzsFUwOfPKZa4sU99
iFbxL7a49sCaA0csqW2Z837p6+qHXmrcuNKi31IC2YaHDAOw+iZ70xte4UvkvfYD68MbsszYsn+Y
deztqDSJuzONmISf9u4I0xfI/DKE4Zn95PDOuApeRUJWuHgyqnKM666nn/OZ8Kq36VPb4bdSHAp+
mLKJg12/EGb4Dr2BRSZ0Nb4QCENyYbeWCdBHg1/IEwcTp+dsRcZ93bm2K9ghx3QY9xsnZlPZEsFI
ycX1+2oObPqEbuocQjNU30MA+4OSFLf5na0T0+xasF3Z5PB+BvJWcAkmAKEL8Bq4R1Wr5Sn3iu4w
jm413xzWsinKRnVvdZiUtt8yDOd6m5Zpc+1nUcYvKcacv7iTbXmOTKNmtDze2vcYHfmMLsu+Gy00
vxwwlcd2dqOTCKPyb+loe0F2i6KToUvkhjX4r6vjhKdXGRdB+7XOA1k7FmMh4JEIEyvBYLHG/MwE
znuehmB+3Ue8V12+zfkAs2+1ilAfRyeGVrmzJZotFsOlISBOLXVUbxV1K5jTGfakexoFQ+42Iv3g
HppGpA4GGX+amZCJWuHZqhJZF8+tRYk+NnI1zadj+gV9Tg0S0Mc0x8Xyq3BdEW8qDvSwSxsf2A2u
KJowqrgDwB9LBRUZ+PdMOtBi1WGrvmLlyReHx08wsqWBLaKZAyn7++5dL58hB/B6Zu+QmdD5IA0i
/YYTjp3knx5ZklR5dc/RDrDS1X7BGwZvrc0LsLFTVpUsM1ejaU0R7Gf2Ln8MFDOjxgSFGlv+fCqG
RkqzXXTYQmo2rPkudsawme5s5Df6EjqNpLBcl24XQ8wK1ko04VudLeOyXKPYGdivcBYbV38Hq3vC
es++s50fc02qq9siHQp157gYIcj4sCEnCB16WIXZgbr1LirW5Wekda/fgjGry30UJh6XMUeaqABS
6ExDfa4qI75XPqmav8qFOrkPFS+eLwpcLAj4FfF+IA8QYHca4mTB0pSDghsOmoYDs89Bq9Ct7VDk
0j55nbD8tSOIaO/BjP3svEDpKiPxwRqrjPZuMuTyWAjW7sxOAoheS5MIDTHbJCd4dsuwMJuUrqk8
a/6ZKvf8b+jhKJwAT3ADu5Q+7ALM7i+qbrLgwkjshaTRWfm8+LrHrNr5gWuvc8HH8wbTmQ40AIML
PNO0Euewwhy1cbv75kpZCBH0KeIjJ60HqGKhv/kMDiO+8kzKtsmEanXBxI+9sM+m7wq9cVfhUgp2
YE00sSdbXuI8te5hAHh7CFTs3To879NvUMg8g/Y6KEGzhPloPXmYhQDHjQXOQjNboiW3577PQ4d+
jxFL7Vg60Z+17MjqrOFQ/oodY46TXRfgm0ET0zYZseLgIl1Q3eshj+6JVofmnmxJAOqWdjz08B1m
9kB8AftQjOZhqIlH8lDo2hf8senF78PubcE3mzJnDvNjRMb002hEg13nd1g6aZqyWyTc3j4FzoCF
dhkiD2MU9tjxjBNjvVZBQOIEoy4oj2nkNcnymN3BtJka2ZVH5Q4D/6hazXmo8/KpkprJzMx+8cze
P+quE2Y1SCUmLJ7DUOagP+gwpNZYoqUG6KQTVMxVu0/tiLp610NxsleMxq+9NyXkYesh2K4Y9eCZ
1UnZck/ryj0Heecn+4bAjDq0EaL9Nk7pMeljv/gZeGW9tXJMPGaaCnmtxoTuPELx0cd6xNpGOC/O
l7NiAbstElYvIEs0lfet8PLxYdWCeY4InF5xL1QoU0SLZn5HTnHya86d/j3OmyTbjuR1ePgpqEBn
Wukmj+5taX8vHekDUjmYdnpw3h++XNxu6xoH4hH+k2a4Thi6SImucqeqqZh2fT2LM7vfID+kVJpv
AydHfStRxX9EtnATksfj8jcPifNeVSyn1ya3oT7H4Tq9ezaK2bk4Y3kMIb91B1cyWR6a2IiTLkof
/lnjNeJJs1h5bqsCcKmwKnxUsRkuZU2CEJKCuzMUBZ3dtZZna3R0Dqkv+Y5lDEtM0xC1FaLqn1Ve
l0SdHY8B6QKdvRkon3Td73jMylNDYPPEXZLvmV4sZy/NJu5SUNOtzh5xEbKc1bDKh37AOXhSDjaZ
gxtQvYoTzUE8dbC74qFJLWo7KNjwCD1sgDLKEZX35aT+mmxm1GWmB5swr5Z+I1X015JlPTdyb6g4
zNFy3rwGA9QunTRbEDoQH8h15GjJvKJ9hojWHHsTF3ZnJ43+C3CRA9NUQffwQ3wFbA/keO5GL4TM
ykngbZAlq55AARLhlgR00vSN4iTvu/KpszrlZE0McwOBNHpZvJKM3zwvLQjGzF1AyDnjcwoh8rBW
TnNZpnTYWzFhRhrN8tIQjdw6Q4b1sJ0G87jUFXkX7jjFBFrHdkcpGR0PijMHIjKNRkvoN0+KK28b
sPW8l9AU1WWo6arxMPs6+P8dSxqJTXqOimyCj5FnEkViJhbHPHHwPBXFRB/GrLKRtXBQYzVi8dO5
Z9C0pbOLHCXxGoxpf1zRxC4Ofh2O3SMZ4QMWGVzPa1wu8Dqqrts25BWJNJU+TsHcNYjM/hiFy6nA
OE4k244JBwxfyJ2HrHAyrvUOVVCxPKNfwPlDljw/yjrKf4UDRl0qCNzgDOsGl0yr4y7egOjCExME
6S9B3uiHqJrR2Q5YqS4kz7pDHo5q74pWll/G9YK30A+LFdsA0sUP5XjzWSvhBYcWCYlJsfDh53B1
QA4Ii7z+44xj9KzS1alPDSlhaPWBg0O4r+x3o8gTCsKQL+3SV7sGizNQKj1jduidpt+C1nDPCoX3
uayW4dmYoE5fC6TSp35ElMHjAFhtU+FCYrvfBvnGn3QW7lvGQdAwHp5a7XYMhJbSh+/Itkv6u227
9IbEwL1GJ1IcMH9kEXltVl4nU2Jla2g2TdynsekMxVEGf4SzzOiIPBPK91y5bXkaUzfaewhFnHtG
f4fCPLM+wzFdUj74JkKPgdgQ2cId1szFPztoELhOjgAAdy/joUqoxdklI+HDXNF/efAxE7wt6YLj
lgWbexz0kGR7UXQN8w0BjO/EWYmJuVOyVZQgPEHqLiIqmnl4bFXptGxFOG08kD/uB+AmS/o4c2z5
YZXLLxiZMOcDSq3BQ83Gy285atBiGG5tVE2vDMF58kAVZXZuuiG4Jf5ATaskYwEnqkPQ30RTT2rJ
FY2vfqKdlJxNke6G8xwMc3sgUNTg7UVzTYC1IK3VXJuh+5ByfagTdoTxN+aC+qrjJbznRKaR+LcM
452fTt10iFQRszcoxSMGEPakuVBs17K50ydryvZ3FzT0JLBLX878cfAYdC1GWr5Fx7/ckXTeQ0+M
7dFKL784gW5ODr0Qn4ytraE6Uc7L2fZTyNq75wVKyiQWlhRXrMC6RSAgLhSRFLemU2TAOu1O5VnP
1rCOdqt/hW4ZLPo5HP6t2FbFBvuMIgxL+xFvKaee/EsKdL57t7FxOSMImYHWbqh5JSxQIXc1k8Ig
gZ+yPIE2rJ4d0Yns2DT3FKb1LPEqaFy9+gB1tBZ0wpkmwnLWLF7Y/yFMpa5AQPSyJZ6Jj1JDTwOX
gI+13mPs5iDi+jSWHkm2UUgBlaDiHNiM+oSoJ8nawBPZ8da2T5xbh+GTKkly6bjWgu4MXjpNTquY
ssu6OPOvSLM+Xnq3wTok0896IQn0cl8q208VRwspNaTfDqa3X32VC6sL+hSL9cPDZsMVjfCLpTFl
FHv088ZzdxUZB5xzUVCcBiDByUF0ZrryKwJoYDgY/gFUST/81YP06ShsgGVd+DCxaw9sAc7MCmBk
5Zv4zjfGnA99oM8Ib+CnyYgnYjqa0ruHLbfrFw/HAmGHgTzI0CtI1aLCI4OespkkNbDQ1Oa7oJ1w
5CWrC5BC1yKA8qdG0hHH1S+G//xo7F8MRoWVthHBEpJLATtAjfP0pUq86LWtNTg7vLk70y7e3umn
fs/zpdwtfoKB12Avm9/DCY9GuJbmiMFOqtekdbP8msd53h8DXgAlW9hqWc82hPKxzxaywDs0J/+m
G6Qrh7zMuQtylyBcDJeQugckHck6OND8YgAoxqcU/90lY1H+7UCZ+Rxy2xteWlNKgDnBetOQQTq4
k3t/bObgHpg1RIcMVDiHSIc6OsFEhmJKHENvrQPii4LllYwJlBhCM9otRszAI59dR4YCUCMK4RTy
S3fIDbsxGxM6kSAGxw0nSjA8DsF6zk1U6wVgq1NtT4OaQA5wkgWBI+75KAj49i83YpsT7c/MIxOl
D2gvEfWrxCz5x3pzyPXE4nUzUN5zXIGRP2BzQfHVNl33xAT6p5X1y5keu+moZso8OBODGGOqRdHc
87k4b8aEZKnzFQtrmWADYKtjuv1kIj7XmiFg7xJZ+HQz7s1/i9tr95ez4KP0zYr721sKDuTklZvd
FE/qiSBSctaey/6omoxkgMrcEPUrkxrL7Dqzrmnt1mDwfhsYZ05a3dvlkrwtjwUbYhz+4YJTtB8G
xznVsce5QoXk+A8O8TizWxU7cmLXEd9sqJOQ41O1cpXxj4m8aACzfS2bx2Fq9UPKF37DTETwrE69
kOtuIGicLw2hNZWRP4kT01yYNKnPBnnzR490c6lBi2CLNWdI91a7SKcwOSTpQA2Dkdpr9z1swqD/
Ufa5QGJKYrupWKrUpzDuCehWua55LiQE6FGQ2wgAbBwU2aH3BGABJhoKC2IEgfrdY8JIUFn59tDn
UR1OUxDrZO/FrVdvRxPk8tSwWu72NQQX/DAxUjsZ2SmSysPjbXNCQz6wFRTosM6OvaNc75n86Tg9
jIRMnpqcJila1Vj6P7sx7eFnnJMCqwNi29Gj/oI9H9885VzEWhWIEDPD/CrXp2y2mv9FRLqHoPXP
GfHsnXMmDkch8qi54nUu7M0dKVN9rezol8emN0ly6JLQ0bfC66V3G1Y3EkiYPk781HTqFLK3+YmD
tfw1y2rqMRwmOGZ5F/Ufg8Mc5fLupnx4xaynKW5ycogIXkiJ3MDeMUQ2JRPbz7gV/fJa0Y3wVdg6
/hMkInqpMxn6D6vX2OLKVIC7kbf73Oxy1gjsXFk7P7bgaL6ToC6eNF/nC752Q/g7rssEjcynBmIb
jYIiKegwfvASY1AO9oFvBrgN7MgNIBqSDdvIYoRBzKiRidyCCnbKi2gcBaBv0gnbYcbRdB5S2swm
OR9S/od/6wbEDVK6Q3FlnBXjHaHmEXEscyOTw0IZREAUBt/JD/rTA6IiKS6YfexKeV5GoHQ0i/VP
sP4obVlL0CM7fhpDzgjH3lm3dhm2dlnHn7Za+39RouZuVy8REec24oS2ob5meco6nAbb2V3BKHTY
om5xxMbpcc5WqlrSoMOGGncDMnOSx+yw0xRf+8OaZPWLE/d1/OCsAfaWkIs2PtKppC/+6oCZW7yI
voQk/XZnHBA8hSE2X8MOH9sDWKxm3S2uq+Idnt66u+S1cZ9oooLoXtn0pQO0/17hM9YUF+MDu3ac
LxKgSqtAsqvw/0VU1IGClQ1l3xtw8azMMtbZ9hdlGR3IXQKeKb73ULnQe31pn7Iypa8c7363X7Kq
P4VjWz509JGcADMt/icKfoLZuuLkkJeYlTnU0cry6jDRCwp90iQ5L2W4nlC5FqJxahJvixhTCUie
uYIcOPHfB0koY2XL7wQ7YL3FVc8Sgdz3sNtdrOOKQ+n4OK22Tpr40VftzUH5PrS6ndFJWxhFZLSk
z/m44/dFQvcEnWCByr13Ij48GPA9+P7VG2XyWKVUB+hCU+M0sFbhxxVd9IbvX44vWPapd++9nMdA
wgIPkQJEmnqRIlzV1SNmPwlmHBIDfCtD9c/laCc+gqZ3JCa9KLRyYyY3uVqbgQDq8g6bBVF9o3nS
0mixx/Bi2z+emPSBPhI3fHCUwbpCQEqHBAfGZkXW2rAeoqdiA2zq3mUrA7fYqHhcHrhR1D4MNRij
epa7e+HtsC3ccTyuDsvETaOoj7+0gazSAxaO8FIunMd9ENq3hrQHSYsFZCl53h7TgcchIWLufKhT
P/ptk1K1gvMC4ZVnn7LS5ARTihgBSAQCwnQO4PW/c32brp4eqli2lD8Rjhp2Eyt2UBDeYovbyASR
H5vAsO0uJzZflE4ExXQMOmekdcSo+FYNnWt/kZ0Jgw9FKOu3CvlB86Fpy0M/8hAkHK11QaWKd3/h
xNEeC/wYH1jhuutZKDi4i2dqc/EilwikBVt3GwMYt1BWPEof13Zewl/jbCPvlJmYgRsDFOIGnGre
Gy5+h+XPAi32bUDbWiBMWY3DcNvWFTv7pa2q+F9t2q78ifbgZiecDiVNkuiIGEhUNMNg9sJyOCR9
wLRbhT0NZBqkdoLcHquz4ESBQu33ulkpWu/vt74g7pK4tpFXhmB49PmQrL8jRtlbNxbDzxRBqniO
bRg/siJaq90wDQkdXSXCF63jqnD+NnYYaFkv4uGCqMmTDK3QudUUFO7xfdakSGNsz15pThD9I4j9
VQcTBFc77eVFJ/wPZ2wwhE2iiX8DLrgPbrYss/JLS29GpFwwvI3zzIE64tbI0g4JB+4MjxDfJ9z8
A6MtdjBIXjyaD1ChsI4qNrfxXrp2HU9z6EOZqtkp/6RHhLUKO0X6RzEO04TOJX2jmHCG/KWwVu34
5TvCualkLzOWiOHDwM1HDoNm7rI46ilrKFbj3Ues1KM48Dxpfs8NXJFK/h5p2jMvcItTPJNRVGAi
1fxhVHh3H4zRL9zE8wuIJu9STk39HFobg4120/CbtX7ygHXc7Gr65hdCKZwp4brh9r5zvnT06avx
vgsp7uJnvpJgu7AMLr6CXsbhhpB98NiHKOcsTSDjh/8h9eOZShHUNmVHP1DQdPeGD1/Mv+CSyIes
wk65X0mfuIQ23eU4C84Lx7lxUgG2pVfhvl5K94fGXs9CUQhwfhm2YHPiFoshx/V50WBVwj7RXNbQ
6psq6+l9SHATEzDJbH2EimOrHeVGDa0dc9m+rkzK29BSBT4ggc8b6SUhrabJCkACq1qMh/BosO3s
HYb8v9z4hKQc7XPu8giHwrEak/TcwyVNTiMVF8uJHNj60a+TnY9RIxya34cSwS7Dy1pvAd1DMcDc
FbGDTwArfJE2X7lVdRbJF12yv9oykvc/aW2bZvAXLs+2hsPEJYrylKgsoNzhKmbtTdsp0esXHnvz
m/Gg2rjKLKDj0hmmVByyPMxwrx1WRr83WupXNgWoCe7BkDcr9/eigDvrCHd5egg8F69c6eExRU3J
sZDzygwPlMwF/Qu1WwVGtDvpu01a9TB7vPheSDRN/oP0anERjWhc5nAEsjPO9yG4Ol4EgUkGif+r
hFuReMS3256EghM2PVWBKskfa2zT5acMuuisQnygMK1GOhbqjNKI18l4zUfScdqrJVWOiDlVf63a
bi13cQTZZgE3JdyfNu/m/9Kmc06z7igMX+0Cs9kJY4PCrLt/4d2Fu7X1MPjP5AyC+sBx1MEiWMcw
n0Re0BWZpU4PTNiYBzgKCAUyEFqxIcQxeU6aMd3H1O4QVGb65LBlEtv0x8EwRuLPXwV7Wke6L7W3
3sO6S1D3OKrsLE4eyc9Lg+keavPUF4wd83oGAR4FhxSDIoaphmsdy64cu3PWzvIUdPK+4ceFBKjL
a987HNrfMkiTrY8L6lb0evgLqzjwsN4CRM8z133gFTqhWSr50yV5OW9yhTGJq0vYhwkf+6VjV7kF
QqLJc3bsmp8RaAgMehYh7iJzNpPvC0Vr+Jx8SCjNr2V13EM6E5DkcJ66/NUukKV97vdoGkxC+Ds5
rnf9bc5coKaFJe6j2G74+ySS608I682farHOxW1dVA2lRIjXbOAwKp1sCZBfrHwrkCVufddXH8U0
4ifmw4d7FnJDTFHqDrsGOlP8XmoH5bO3UUB8McTZeI9j4BYwJj63SNDqRWGexzYbD/UfUAmkJ3Ix
swYNXADIW7EgiQGx6/9b5dC9rMWy/kc3ofigO9KJb4AcW6qLECq4WZAAAxYeYO33NJyu5YctRMJr
ia3KHZQ2zVfU+himfsXr8EzX23TO2P1Fh6VUq7OrCWgceaXSa8RJf3ziJayQrzPZHJK68ZZN1VPD
F4/1WB5KVbq3cKp4MzicgOA9ckU58Bdl+x/LYXCkkhwG7gd9337lRp/WVbJEdCdgEsQv6zM3psFB
Fig6swQkpFouqb9PW6xJwKwGXoIQz0jOZLXpop1WfZujywTlt+vanHLOOb5SZzNwghag1RHtM5xx
g4l2XaPIynExUC2XpZKMdwJF9dK3MgZwA/6oJX9LxoYjGwIaApFHcOpAeGSGO52wt7RzMb2VrcoJ
tfWEdV7q3HAoT5elPLgjofdovOPvoTKs/tEbGp2fV4+sBmStKH/v2UMDy/EGlT9wysgeppyMC6xS
jg887mmREL2U7TM68To8wV3EgwUjTye3eYgR9dqlUcGlQ0rn2gXJiJnLyRRVCWbq1JUmwabAhOO0
RN0CSX4+ReVatlkUEKw2Ciou8So8hjusxCbYQtDAKyndzG//URbcPka8vn4FpU5eZ0dMJ+HQhkyk
AF+z5/pzi+Lboc0LfP6PZVer/oBDJnkyodf+WMOyohhnUvaNTWKcv9JuzDOVflkaD7+y1ZMduLFE
ojpEnmKnYUYS7JNg4/AvKbJG/BIMGf9svZBSHco5/oo7essyXCMJCfUhRl6qx+AlaMOBDic8NOs7
J+Tg/sZiV1Pvskiv8almtOo/Inruhj/1lGTFf8wWBWkHii+qS7IOZNCRhHjzxih9K77Zml7pOsla
6CFxk/zrbSh/hFkOTwN5m9c+FguuC6RVPb2zBuTO3BtCEY+hA+HmCfMhlkSaZhaU4qVIwp9RUouX
mUNJd5pUvZwD0eJ68JfuTRQTbipXSNKM2sKTUjKlG5cenOUCeT/51SuQVN8twYz/2oHHKDJm1NK0
Gzayf0wxVwRn6IZhi8cMtjO4Gt5MZG+xnPe/GOjU8odEVVftSCn7f5Xnh81zfId+uKgAAc5IKsPb
44BFiMR4wii5Ce61dSVP3oeQSvQILEjs/578KToFMsBZEvdtsg/SiKscLnu7dePYetg1gmEPb4DR
q5slGRqYGOu5xAo1f6pRROoL/IZfcs5ZsumX9pW1vJWL6CcGA6tfuVK84QdYQQVKYpaG8teZ/R95
7q565hkBD2awOX4PzbJeRQO1i7GUV8UJnIKD1AORRfptFKemmpv8nJd+9g+He9zueFL7zxxZx4vs
1vi+8Zbmv0o1/WdfzmQwyixTJwIf5lXDDTj2ydD/ptE+eVSYJfRb4mbFsTXTtDyZgMAi5me49rQ0
sMClN/N/JJ3Xcus4FkW/iFXM4VWiouUoX6cXlu3blwSYAAYwfP0s1bxO9XTLEgmcsPfaOpE/TOEn
J9uPEnUKvlqPgCAceUuwYzsaZDBdEf/xq3l1MP3NVuFBNG4RDI5pImFvf3Jy859cKZgypj6Z/8Cy
1NwvVE7uufNZp6B4Wm32LZPtCDsNgFG/lSA/SsZuEpIF3pMo2vI1Op8UexFglqLSEroYDmOe6Nka
izSCNzwB2Eec8oGnQaL8s4xvniGD8vRvXIw26jLiCVRp0y8gaoKh6A+JjAyjshahUIobUQj4XT2+
LD82jfMUCFNRig/MAtsuoGFYRRVbWG77LgDo2itSom1vbQJUsGr+S0pAs1xkETP6NZ3MLzO2iG+R
sGXPdzlLO4Rptsv21INyOh8qPwOl1ldr8UyHjvyp70r2YP08P2ceZO1pi83JPjI6ZXfS4Az4vgU+
rVfR+DU8WMQcB0+zdGJ7x8ED2y0jasbViz4WXLpImHmi6+GrIUzuXuJMaVgXtiL4jyzxmvjcIitp
2JCX8szcMJE6e8aT1VZ/SEdNsC1Qpcn94pb5rnKBF+/zTC3E7HQyIRZEl1n9a+Plc969cHVI6vZh
Fv4ZsTGU7zHqAxaiqGez4gzF0r2y7iM3AG8o0jCbJBfyoCFM+n7GRsJRRXtoPA5bRTdfX6JpxnEt
0Lw+E2YV9dtosoIn5t6Z2JUOaNvfwS1GHhDYouFwoLTBfgKDkXbXuKeMwobgs6ZFphfPXWGlXjLi
WkBihA8zENHGxvRJwHOjTlSV1koiQmxZrzz/fn+ICYQSt229k19WzwK659Wzr+/6icn+/cDTow9l
3yfUgT6D2TTPxXDh+V3fwG71FXeQQpasB2QmbWg7LEMcoX+KuRvLjfYaSXgqdkJei9j3zMEOYFnt
ltGZoKLJBa+FR48OyKhZTu1sS2I4JIlVxBq3jM3weJwcL0BjEMUjW5TaxVG5qZyMpFCvzS+sQ+S1
DhRaEOn59VtC6ntBh9MW3+yxcsy8vg2UZDKItBFu8tuCJtkihfRgTllBXtcI19ag6r9KtYTmKGf6
/DJk6rmLoO/sc7YVWGKrCNhBEgD8e7uBzyS1M2/zrqPWSTYeWU0tz1Trdju0oCbFAgaTDNsFGCZG
S7c1PAxJmF9ts24cExLsxggev7+oGgbRxMLjDwwDWzA/IQjw0jAlCB69Atrmhng5jduhN8xSsnCx
e/KAC8GqaQ0yUuY1o8L5n+JAAuSqmGJcYQxa4iUUjC2urBCpCBIHdvuRqmMp/nhyas9RIp1yS8YR
Zik6p1PNOhEiTWYOQdGySi/95YwyHx4c8NHjgg+YBAmfSEa+eBNhprm9zrYNz/7AjSgCe5MjPyDI
KurgtKAemacfMsL4S5jBrlDcHAeXG+L7pmfJOvBIXFee3fI0IEfAGTfgoEUpG8Z/4kpM3zBTPPVu
4a/A29DwMUi8ACcaRtFFMqD5R3uZoU/s+op1/NB4bwR8Zd6R4ba8FPTLNKml1+VPKFRchBLLxG46
n/J7xkWsy2TOXjfAG0YyVuwz3zO+/zw0FgTJwJlxIPmMxXccW8EHshnrpS1dNKF+7wPgBUVyP4/Q
UAoor6zIJ9V+t2C77vqm6/f0XjiYfLt2jwZ5w2tRAM+/j/E8p+AkLBtimS/8LRKX6rHQHZlzhlOU
3akzsfln9eXtWPKSvsofaK4LHe4ruvjQPoTYIPmaplIxFZ9LwgGCqDz3gY6sfauy6DE0Q8ROc8lR
H6IucIe3Iqnb38lhAI3vuGsR5tlhdieiBcQK2wf3j8cevTnN9Tp1N7JPL45QELL7nCRsmsX5Nj7b
kMROOhyvXO98EHrik66+zH7yOCAW7a5zPhJnGIOxXF/jpBP9ZwdJdN+oBFZtQlg72XsrxdXjysA3
jZ1u+XBd/J633dc/0Ieok2wNr7YJ0VllY6e+/Hqh2FDEmAVboWR5AZ4cjs/e7DE2aalwwGAFNmpK
O+iOmG1z99R11BtjHLA21y3/4Kaylu5LWev8YVmY0cFcacxJgzkAGglCngbdnEjvJjgcWH3ps4Rb
Yv0QxQa5zaoree/EkGleoGO4GYCk0D1ycax1jtQVCcuOqUP4aYO5eMbDSViTaBPmSWvv0jQirk5r
igZYOpYYDyAMaO6hQJf/FQkvaRybMn+Yhqaev7WMkdfNYbhE0G/G/uA7Y2X2poIUvB2R4xNaClnp
U4cu6FXV4iKfqiD2Nozq/Eeuieha0cKiO/EKLCBNXP7ArdX3cL7nHkd37z0BN5ZpLTisSbIe1qsf
JWW6dJHVHMh3XXck62A0zZylxHICnYXTyT7YVNx/igkLO6mKxv8cFjzhdMP8TDPNfepYNH00kJZ4
s8kuuGJ0UE9ov75Ro04/8O6L4wyBhtl9WZ0rlDJHD8AgE3hfSWbHU3CKogj4j7jZmjexPdjdFhb7
dOf0IvF2g0UCHirC3H72/Tj87jUnNsKfojtWdRMBxBjdd5eJApOiUbscD0MWHkM3YK/t39A+qBT4
lEyKi3+r8MtXnKvLD/RJC+JFkHms+PCyuDZCatSSInmcJ7u59nzsT5C23RNlKvWYD0IIk5otnisz
Bd9SugprQGSS+8Q24XKXe0UYHTDf4mKZrTk8TIIGEIES7KwIk86D7zR0YJQLO79ARb8lXy9CjiDR
jCJ9vHcR21NuAoJmk47CzCRFzdbKztfUtz0TpkiKxHtb6OKtovUHxtYnD4Wq+qtSApQWRU35PkbD
h+iqgK+rRM/Q915z72SZ/9kCd/lTeDOuSDKaxTGcWemv/vJXFfF0kPkaPFeqk+Ux5sXbeVx9w6YL
3OhRNx2qmxAP3mW06cZ30xCOGLlCOJfa41uN1PBBEbLsOowye7fNk/kn6Go73FtwWPYtHAHCOLVg
O4rgG32shUau59ci6iQhnNeam8RNrcG+xok/Pdi3TgvZCM9vMYGmRFqc3Lm1zF5sxgmbVcVV6rP0
YrVBxsm5J9ntxJB+t/jltK+LiGIL23kn2fSp+GyMHsGc+M+GGDqqzKU9W6PI3xYTXnFeWXsXZt+9
jd752DRO/BRhMD+sVbuYk9MCDuAsUjQNiKSb1PE89yz4faAasTxwNr43+SxiRodaw6+aNxIg5zMI
PH5bFk3EI7cEjr63rDHXo49K49nnsjrKIrPfUT8QboHcmZ1qBAok7NaxTCfPj31ayOEbfWb/msgW
JVAVynfUmO6pCUATV6NrPPT34CIRdxNxHBPkLJqh2wgLOVzY87maGb6VHB0U03RWaet5kLHKaCJ+
OZ6YCbuBXT5iaSDhvIiTl4JdE329ETmqMCtkYS9J1CbJB6IXeoraPiLJmv6aWc3fnnRqatrhC7nh
vHOraUawWmfJmxVniNVy63m9/aVoIFvi2OjLKGrJXD32NcG0mwkyN/xe2tgROcDQmWNJCM8WhJ1L
JvtENxpH83hbeUp7U82tOEdYbPioKxDdWqDisF3qHVCo294w1vbhVW8cMjae2E/BkGb4I2eqps4t
PY7DvCMtoVcncAg9STDj0D8l+Xrku052itzSaxBZbP+w2X67KAPSzjHWeRbTGZs1I0sVDvJf7BT9
xhpcLr+eb3UFulxe1yUhimsMJ5JRoCD0mJj0lh604kID0vWR0/Teqrax624bIWpERFJPhGzEn1Yf
ECmqzR0Igdw9J7nDoepAtn6wRwT8AySoLY55qKaIau4plqr7YL4Z0kOUFj+ZIkMUhzDeo4TMN0IM
nc6ByMETbTnWf1KDDHPFAnwRh8Ge4Yth44gSrNJe1GyBinIRx1F9LduohH1ZVu4pZuT8GUe6vZuj
EVs6NfEP5XvzW9ftY3UzXPLqZhH/Z+KQNrZjOV+Tqh7bXucfMXjzzcBC9DGLCXoFmE6e3JSDet3K
ICE1TmUtl7rwfxrLqZ65sOZzQKWlNhOons3Ykf5z1B5FNBUudDkvAiFCMM/tCq24sd683J5Sxnvk
FqzJcGRUYTOF5GOumgGGXsRyRtiD5LqQ+BbQhOi0qCJGCBS4G+r65F3POSaCsY2OqIDYFMkKx62s
9Gtf9XScRAb1aI+CG0Z1ncSuDQPBIfP/N6I21V92UwkxpUvuPGiz5i5WBgZH6NKB0GsPXtckmh8o
LIO34fG76V31UPwps8x9IOlFvvhszdOqn2OA5DQB81YjDol2Xr8WMq3qsaBvzQntrOE4bKjau1tl
UfzOmTtcafg/FamCh15CQsZlT4XAhpRkglp/sYefBIWf0neml7G/LVhiwwtgSve1QN4ptmGgGnNn
9/T9euz+MiImQDj2JgBX86heRGjHkKgScVOf1wiAInnDjY6Q4HGMu6+BNxHDE3Sq+tLSKQ4r4vut
7Hym2/DO2sMC3ewp74x6oVXhLAmNMn8J+iCfdFxREpimZt6igqDYci5EBPIA/dn1a1gM+5taYUtr
OW2NBUCoXXSWWrWFvGPOMSG6JQ0QUtaGlcYtbj5jwNth00rREve71giNlaHGuWpLctjDeSQoQrax
HnZiVZSyLeIqMrsISQVieUvOfANAh/zRm6xh208JTtfpXRV5wBr/Bu9A7AQPJ/8wEzZTyHoJnl+E
ysU8GzDnrNlDjjPcFI716i7sbjzPlBc78twPBjXFp4lsdUqGJDQHpyoPUCNv6qOS3we3uFs8ZQ0T
sX3kwmTsNJ6dLXlkKGOyjpCeCT+2FPoE6s06CbaP7cEamBH6JgqvFSbta+QFRZrgfCO5K4GLFvXu
e6V7+8MC4WYdKmHLn9H4KG64terfMuine4EYK4H5TpAXUZkIYRPsOCBSfCg5KhnFQzOE1Z0/xd1W
m5h5PywIrBwAebIhpGduMQqJzPT+TcYOvVSMikzaGLeAYN9VR7mP0G/+L5/RReGTPEsbn3lLdYyg
Sn4wfeE/NibP9cD6NCnrM06BZKPiqX+XQOpxp8wL8/W1zPs/plxe8+xWI5Cp3BwmpNzogP0gXeAM
7cIhrk5YzvInzd7hU2beLYyjjpht3xYO7lxwfOJuouSCxX5g08BoI7Zrsnds9dDF0EDlUurXCWbF
tiyNR9wyVLSbTLF4vUn93vA9LPU5Y/JBNZUXLWFBYF9v2encb0Xf/+DHTgwbrbzhgEsEQrAg8hZ6
N9fydmqY599WSxaYI3/FbzAJnixRZ1tLOfD/SV5dvhSBz3c1IxrvQAkUg+xmEY4LjQccva2oLca6
yEpgdf9CpJjfGaLYh7hKAk0UVu89j3HbFafSYae971ffx8KDBc5sHAxa/1zH5yqa0ZKmY2EPf3l8
neZQs7D/40oxNV+2Mc3j2q3qKYID8TShOqG304mD0T+eyhu9H6zNCTGbT+5UYgPwlfA5p7QH0o6J
J3S7sH6hcfQ7Rh6KGxyNq3SPkdfcyHpZPd2ZeZqTr5E+L0In1WPeQLRkXVdUt8tfLXgFVlIz7S0j
J1Qi41oAO1yNbO7EEnPz8gNKWT9H02gAc6yqPAs3KuDoteJncQuHWxVpdbAHUhNUT1gACDadQIy9
k1dHrWWwvu2LsGmOdIdIpCXh5Y/OBI4vHkg7ZkG0xtciLwMgcwat39Vm/is4NmDcUE2Mnhl3qB4a
YmkdK7kggHHD7VDVwU7IwN5Nmr4buSBMw1IQCrincS2Y16GQ8RIFeTMICVnzuQ4R4bfJZSVv1D4M
Zvb/Y3nanktvEHSA5H04CKjd6cJbeMMgk02wh2TS/wrUmo+Mcoj4qRPfRy6ceUgzATywhYxxF5nU
dIYxkA26IKPCmJ3t6DNZ3wdxtH4iuQnMJvLX8I/pq6VJc7sJ9eM0YBslxq5DjDtsqiEAIRh0Qt5o
cS6dXpFictXkGS64T+89YHnNK9ssa0Gcc/P9ftk0se1H4SMxQGeg2Khgq6Dv5x9XZIXLYLZqSi6C
nfqt2zOa0gh583450SvwMXFIySuEE9LZtyw8HD4dS1GcjYVfhrClwK9usfs02bOXl0UuU7RVxawp
bZlCC5LYGT07jEm93HtJEFZgFkYeWfyBrSizt6weTfI54ZkfzmZCzY99pbUMOm0Doa6duI1IMnQP
SASG6VjwrsqaRU9hLFgdbWaLezfLPBtgNawnCG8x0RDlqcxFRKq5WVd7IHpJdzMbALI+K0o4/ieJ
6Dx0MLJTbuQZXjDaECP+sZK0w/8mMsuLCe6CkL5C1FGFk34pqkxniCzoj8sARB48GPLYCQf0N1w8
6wvakORmXyEr8yWRttUfdQZOiGwVrpMNTZiD2U7ZSVqHunnhwuJlwSLLXKyYc6bIaKT7zzKfb8up
yjX3dLgZmHVAGFRgGEz8zdAFujyO9bQOe5P49ScZG3Z9skrCCxzsQGPqSruUR7pp0hXDZVrlA+w7
GR0WHXnxaYa9lqHobKg5gcy4Z+ON9CiQe9g+BXSvV3A90CA3lq+G4a4eMiY4SPPbBu5WLOYXbE0I
hxsT0kK73OzjQznMUXCsuyaZ9rElVp0mc2s+XXeE2buhYJr9C93LdOzxRaLGr7qou3Y3eEfr3MIc
kbwSkt3ehMBEM2aCoSfShn6LzSMf9g58r69WjChEfJCN3DV14D5FRbDcOFoD6qY+JFDlhDYsXk6d
8sJi77hTVV/4T4aa0FGNHpfjICT01BreOmuJntE/memV6KL+MYyMzx9FOg3cEs/Th6avPUB3CRMZ
x9U0/AHqMgrayp4424v2D8VCM/6OcIB+Sa/DDOWyIY9xk2Hdv0en0L2rqlDgbpm4PzfWOPxLfOwh
R9yuKForFKUPzBE9+ehrl8LHi+cdj13xjbki6k8W09VNqHL5KDkOqoOZqqLcN+Ti/YQh8TmpwIhI
8gWjy/xYwnorMIAKPidM4voOiFhIgpXlCj9dS+Uu/xjKjy9drtvxkCxd/ANFzsZNTcYiY0ZvoIYO
YW3YaZGH7an1CQrvYY0wV7Itcuv6dbLvbFZtXzhJ55dlVtYbry2hUEiGCD6LRzlGpz7InIeJrsXf
N44p7wp2bWiSJ8VRzy8v/b2vS9bEHQMDHBsY/tliaJncV9DZrDTHlUGryAnk3E3V2r5h0AmZ/NMo
Iap2XIGhZY4c+jY39GiSCG7rHkhHkBHJTgr1SBW6+jsjmOMSBGF2HgNM5FzYUwkGx2lxE4aws1Hg
NFb4uua4Ovh3YAIhTDRvQS6NTnQhYwGrVGhBE7wZdArDCK8K6xRxW1C+1bDSp2M9jvWPVc2GKS2z
WZ5ZMTu4h+AV/fgSiyoOeieLXuGal1d+0YbFQFf1Z6JAog8noIc7MgR0ESL1Bu2xaOJx3zUqsPYx
PXB7WD2G7CnGFLpPz/b9ed+piXkhTwz+vh6396dYp0zdVQHE4DMa2CL/23VFLXfWMA35zpq0rk4Z
wEYBPZZsNpwWs3MFfg6PO2Thd0v8pFAb8QA+R92oGYg4GUuCqqIk3Ex8meBDFehxbrlpeJaIuO5s
KJzi4HArfhOvSM/MEjd8oSoBcmqq2yceRpt5RWM1pOQEssIPP40JK4zYpnLwKjkjLa4dzm2zKjc6
YHOB5sxJia+45+R9xkhQfzhtQCouTy9+gtyATEoJEIPOxpVIZITmIDqZXIj8tVsYPe9GkFrjlvGB
9ySAibWp5m94zQ3ErnT2/HwLTta5twZhY03J1/LSDg2lV8/Qtf7sAqvr/jBObS7WsE459q1JiTNt
H/HcGDWGA5M1nj12Ys0MFhR2pI8a/8JEzj47OaeGU2Tm26njCh9NtTL7dLDQsRJaYGLenrm8OWmW
hkhoSD1zUFBi8ZVpM7ndHyBi4fLXzWpCQja1wwjvW3oGrQKlpxceKQhNuOk720EyDZ+5eBnKhm+j
XJyJUCQ/nBPgPAmTpHluk363THj5Nw4k1GlbWbVZDvZkZfJgRBx7h8FiHOZqnp2NmvTwEzssufdh
paaLgzJHfSvmySWqhrwbTkzHrfyiSBsND56RYUgFVYGPmRguvFSzFyNx6ii5cZZKSH0hpiHCTli9
QTlhJuvwVYcmn+wja4FBfLHmHfW9H+I0P7qu3wYvkmGzvbG7Ua3Hqu2JHvPaqQmOi93J+MRtMTEQ
FzfQ6UBIfQaFxmVp6tlg1re2UtFrgyuSGCoYUfn3YMZGnXNu/3+Et7Cn4cfurlaHhDPt4YOsD37e
2P8QJs+PYz4BmlYCpgu+B8d+WrSF7Wme4MWcu9aN/iFmYFUX+raIthHax/hMAskafWmIoukYo4Ma
IBtSPdSVeIg639g7w01s0RfhhXNQ9W6XqojOa5yQlkxpxQROdgWgPzjwaU3qJIdBX2fOXtosPa8e
/LVTBQyH8mFqfucITfTGdANCEhPAeN45ecNoYPBHoIlNpYfHDmIIFWVtKImFFsErf1N2nQMbVBx3
dmKDnsvIeJJx3I7PAr3gSa6s+m9MNfsB93txabXzYWv2vekA0/FxnWaIK0Tk6U0AvmWnW3vFjW95
5xjwYM5BHSJ0b+LMeceOOsjnZbQDeFXMwbcu5y5rEMt9jOAKEVkPk4ZBWGs9OUjQL5J5armtGfTt
lSXJKbxlQXQNyq1dxZj8hGaigDEy18kB7RjLfS+R9cdaG+yttUeS1GEys1VeusVDrWQcAGKDTvgu
TJatzg54mlbsubK1KpHHrriRWun+V2osUUU9cyO1bXOrpuLPGyXmgc+gHyC2AQnxWLcq9E5V6W7E
1II2a+rlK/TqDhjvilHFxpty9l3vNWfUvcvq+AaxMs4Z+RS8hrZOPiDH/IVy5INmNdMTokPefzmu
vATMbYPHmSbqBZTwzIHHRHWP8jF/G6zBP5Qxj2E5LQXZF7Vw4OoXtAGB8qp7IAYInpZk+E8FQ3lu
lB2ydi3Ra+4SUdaXxM3KY1/J8K2NK+5AttnYjjrowZtJYxhHMhgXcsOdEO1EgDYZ5FCWbPSQuDDU
8A8dipHMaoTg2OaGtSMovJza6F44WJyBaaBgM3hl2KTAJ/H8dRdkPjcpRIMHURbhY4H67RI7xA8x
nYZbFDEyRXCp9M9ItTGm1G3Lq1k9AEhU4on/3TJe9Sh5+cO2s+cymmq5LBiUqUPFI2DvEa5nLd+e
5u5Yeg17p1Hl3O0GdxTziXWunaWmqgdgtFQW2GB4N6681qQwMlou1d5ExWinka9V+V0uhj1CYM0c
uRIOFzyBmuTCV4E8CtGNMqDKEEiHBdgOcuAgECAhOwHuDRhSz3br673j8PqlNB/18tHbqmi2ztrH
3eNs5cN0YdaCryPEsOfz7CfIGzZ5hiP1kFs39iUnAbwqxSDF21buhCyAoU+CltL2k4OvTHXj2pL8
w/WSBw/AKW5rtKH4L8kxlIEOUMstFIgThHBENPMAP9yMhJI963PybxFN1HDLEqLR6LlHjmSvsQ0h
egzNCLnra4QyZgkj/niH7vM2R0aztBVFrRduo9oZGV8BQENmjmo6bdw8usLRYpPGf16+66blOFvi
RH15GWu+LcSjhBsEC6966bHZ8vPOJHbuZgS82L1wI+NKxS4LNCSO+nGP5tK/wiFLWM0h38gR+0kl
DkVJybPjzGZFKYciiaHoZsjrI+4jXnOymiF9FmYCzVgADUr9xvWXI9agyWy7Zh68AxZVNzl4wI1O
bQLaBXVHYQyjE63lBXOE1oehZMeyc3pFQkUS9gpASmz1j/54y8yIyad/qy2FnG/ANfKi/RLeLIRB
tMHSxGLhJFG2fSBahkkiTxJRtIKgYu+uI3LRxcnVdMUvvA7QzE28ZF82ADM0J4MWOgWJUbF98rLu
1Sar8HddeqDaZD1x36PabWnwI9+5fTYTR29rPmD9oeqsMNR1kHHPeukF4YLk8nn7dlnJEKIV8emY
XCo3Xlci6vZwJ4c1RRZLi4hGmTKQ0F+zprC8XXB96Dzmo4Jr8c/lh/1qGPvG980irfmOQxN3NElx
Pn47GqxnXm/srNHcxeysEiJgqAgSYRFeE97wACgXnhMEz8DoMvY6PE92eZo0IKyt6Zfk08pcy91G
8mYZQs7aBPBOl85l1dCrTzSmINqoEOz9SEtBOI6LGoHY6y4Z9j5CJ1SfXry0KDDGPmbeRD+zG1of
UpNbAYnajHEFQsNotyjveoYjAYPvNhBHNm6WfQrcEBmfyVQN49CYON7NauARgh4TjltWXK3H3qbu
XwKJTv5mHp1sMHkcfpwpHsriRja0tw41fpyyzuLEqRyHYJ0cm2MIk5qY3B3fQ1sCpsmUf0K84uVX
P0Zf98iqvSd0I2iD+TNwvFbvYX+646GsYjfZIh4JA/ayaLII5Ir774KLpE8hBUS3kSvhe9sC8fF1
FhV5kVj4huCQh9YU7CjCO++PANlvvzq0XBbU6EgkOBh4PlOEKFV5GdECAkKiED6XodX9zt5ww5vX
c3OgEMyvY4RrZKdaB1s5eJo5vtihI+IaTrWpwDQEpll24dzCoI0QBbKcH25SVSrS8B8cYpZ5VA5B
fF5qN/s3B6Mkp6ryxO9SOOpSk2nNKAXIC7/76lcZsaJoKpEEJWiBOraqLFkgjH2ixWt7xrgutCOc
rmjWityyAGVE4puZgTFMahVipUyH5zpHn4WrQi1X/rfoOUF9q3arh5xuXzCIdrd46vsfFrGzlVKq
6CAdraIfHxnblgWb9KGByepMAd1kjyrp3s3jOviwMpw8p6WUDHj8zhD+DhxyLLdzJseLmTD4pwuy
k2bHiEnpbY7R7wVNBN2v7GDzWUXgv1VLsNx1CPV7qLIqeoLeTFwNeRx6IALSmzhoO5YtQLTQFgKh
HIsjCQb9P3ts5Y/VC2rhqUdLeXLxFzvHgNv6dYFk+Q9KUaafGhef7Ea59fowUsQ8dr0MHppcsY7I
OExh2Uyt9ZwvqrUuda+r74LU+P/8IScUTCsUsgwGFFENxIL6KUz/EF2e6QmZTDoLnpqxvZ+bgpDX
1RLyIWSh+Be4kfOLUL15ivMFhZrE63dA7QTE1s49UsVYWMGA68gfwfonbkitJApH1mheSb3mOw7F
LCZQ750wl0FuKZ3950oDPd+VTYhsTVk+q81OAfe6gtJ0VdqhOPxRNn054RS2enMIIou2BGaIfl+4
+q3kiP/rxszjwKAV0RdObEK8AkfmmMVxrMIhEWjssAsbO0qjpSjYrOJKGFSdfGdadIxR4Cut3kJV
p/mQmm3NXqgwfAit3v8DIPOlbJdXKIxPlZDzkzUvZDp0s3NBXgbtpyvyRxyzy0PHUyUgXs/lqUKQ
ewpdg+oC1XJx6k0f7rloyiOibH0l+Gd5YaG/7mjySK+cI+sLIaN9R3wvR7Q7hjvVE+UlQU/tnbhf
3vNweJ0af0K6IOXWK7zobsZCdB82PfrnMrbOTTzbqd0HnyvPyi4LhqsGWZM2UPeQJxB4h5inYT/L
8JGVrMZMk0SF+cCw8M7OPv6tsDw9WwOsAkp8cSxQVJIIXSVfKgSWlDuG3ZlifrvJ2qriYB37/ZL4
4VcAVundKpobxWp066fGiex7byqyLYqurywmswZWZKSQrioYEExD9AXb0+vKpY8vL4bJlFhdimlD
EnY4i9/WBi23LKN1LklRea4ljAa76pYn9IOEZnQWQUNx3N2hx67vynKUP0rl4D9kLY8dUYGPlhnX
95D3MqWTjXAKBesXXfty4grF4lDAHH2fBd5FRvvBf5GyhzuoSjfSZZf9Sor5NI/X7i7Rsb64uJKw
zPfNER3X+DaiEmO32+vHREc02B2oSMuOhteOBDlAGjhPgOss/F3NDw9jsh262v1jIyLfxkHonkBz
e0ffDN5bJvPwvxGv26FzCQ1CheA8uU5f/gkCqT+8IKbFd1vnlZF6cw5lIA/Eh+nDqm2MDfikdxZQ
lFBpeXBq9R+ZLM0OkARzvIqpxJ0x4MKzFoV0YDyfgS8qrkMGOQEbjN+T2kPq0WGpEMlSrSAP81Ci
paYsnftKG/EGFahCNE3tiKxk3I9OOByDsJnu4blC+R1DZgBEFDFLTBgw4vJjfcHk5AT/YEH7IqeY
Lc8cb6iYkycul7CGdL1ED5MfX0ccJvdlseqQLXMXnslvzz/R5b7gI1Gf3ogfJylG5LLtfCK2KXtr
y2RvMUf7DOiI7pa+dg8tmggspgxs8dH1Rx6gJ/zCH6LnfnYqa/yHHRDXKm1j5c/9E8fcZ9Ss4r0M
/CmFTMs0yoUC1ZC8CLe5Z8DOmOttFgDtiwYXEA1AcHB9zbkAXhC/qtdH3jYjVOmlAiRlQGnUO6dN
qiMwYf1EJBmO0HqKTiseoX3lDCdMdzbCEZXIlDxw+rahD/4syEI++Skmghisq8Ki92mVdA3oJ5oL
eXGE1/jIaiD4jZiKGkKgj8ot/GMAko3gbzCF7JkbJjf5tP7WTrFgARjMfnU0dqppfHcsG/U4IbMh
C9kcNkI2jYwq6QW44SaxXENCw0nGtfL3sNPZdiHJ77U0BTmha6CjHzgo02PpsYjcNB064R3eOIby
SEXdn7zvgzSE6ORsAjVIQgByT32tqn4uVABYoA8vGtIoapua4Az+HSXeMW1vyW0d3mXRmCu/Sbjh
yo4ODr53ZsyB+Wv7dvIRTWghixkIvtZB7e/WHFF/DkcM6C+6mbRZc+fVWzRmjsDF7Ok2pKESkf3i
yBY1tpRiXdFyRvIPbYg6xG49p9VawchDcK5OYQ7CvFIIFvyWIWyIkEFDxnysApuNaN+un/ZMPMic
IcxnX+jesaEddnAQObJcNBcR/PWTzpKPKYD1P9BAvYg8Fv+YeyKhUIIRgF22ch+JMEpxGuD5oCzM
GLuq4ceNmFtT9BJ7w3CeYB8dgfxrPdRGPbUqJgEHw+j/ODqz5UiRLIh+EWYEW8BrLuQmpaTUXi+Y
VCWx7xABfH0f+mVmzMa6Sp0igxvX3Y9TO4QPolmA97bt2U+w3uRewPWP5fe2i4L2GOvy/zsp2Qyu
Re/paKoP4n6M72hW9ZnTOPlTxJ516Tr1YyoMChDS/qSOsC+tRWG2pi8gjMDObcVgKRgfVXxFxSIS
aiOb7zBskewvzDk0h6G6klkBQJF3aCl9Qm60zryqJTKNOgdgr/0assy5z3wVPQh3ynAJGsnWHN03
OLDxGzsYVGhMbw+GUaSfmu3C0yQ6EoUl1PgWEOU9bQQPlBnYj4WS4tDNU/poG0K9WwV+3CEXg2RU
cPJwLfi+m4xOHYIAYi+zoE3uC6jElYAJCWBvVFvWPPVL7ZgYYnPd7usgsraQnVTIys17TPlOMDAn
tCPi2iZFt8j+N4/AgOH00fYNgSYiSq7EsWU3uLOKIbothQ+sIaY0D6tidK8krcPcqClNwutlf5EF
I14zTT2TojNyWpHSvMBZgXuDUWN6A6ZWxzsv4NK5cU3UtiG2nbt5Tpt7UozI+SK2dgt796sRN+IO
zmR/mSa/PZOpaN9lxx3SE7Ldswye/3Rx8gQsEjNt7D/Cxv1jOm6DFZV93aa0iOp4SWXdIsAX4eDO
/cW2Gt4+vAZDzxvtk5iL2xoS3tNvBbM+twzkk0Ef5oAPRMtibLeNjrmc+W4fbBQmsIeUWOVZYXF4
lu4gXoeh8+DIm6of9hGpz2FTedyBL7ySvKPfV+aJ6V0cp7lrqc/ghn/i2mQydtTWp7fY0Skn639u
F24/AUrDros8tR/xdAicyl33NNflcKzSaXons18d/aEC68YHK2EMook+T22z3Acdqro5GcmlC2r7
JbN8flq/zwI2S/yCV6TG+GB0ubHNjeRlSqEdUiRgYd6FmORstUllBImtitWLgT2byB+6vsM2Ei6r
k3y1fVTvhI6iD2UOVwBi7pOVriSzUkbRxe695KGox/K1Wlz7PE00khNDsa6iXgimcouhIrHe0a9T
fmEHcHbc5cnoLAS8UR9VysleU4FhjNGNyg/URdjH39RyO1/AXQ6aS+zqQOjzP5zGgD4wPIZwCoKJ
bL3ot348MCdluqRVp1ConVUZIffjLDxlqTJesWO0V7c1so6pu+4IakddudGOZ0MyTy2SmDxH2bbK
hD1jxOQdE7VMCfbi1X+TRA0Hdxrk2zCp9C9+YQwXIL52LvHy37kS+AI4QbrNQKfwIZX2+6CJvG6C
2dV6Rwa9uLE3yUGHu6bxbJFP+RwrpbBMuEYUerUbXVPtUQ0+c2/Y04D8lgztQKWG5zxieIJExnme
M/9NFS0CDuGMjAoOwjpINh8RRQsv3FExx9lDvMOu6Idd6RqHuBTiN8g02I+VvU5TQMKkHrkvDh3w
RIOs9hk/cwdtMJr3rA5YW5XTQGUwRT7oiMXIHKu7GxGa5Qm4msF1f5as+opCnVJIRMx3s6TrofF3
1A9GWDrj8cu1SzOs7aa61akXpLxPzGQXC8GtI/apQ6ijmmGhSxMAzYF3ogs7uLbZ0H0NvJjudCHl
K8GscTfHAyoBN3GXGiibp6HtljzYsF2utxHr7K+8oWIebWq6E2yXjymBk1uWUKS4ywf62/CjBfqR
sGUSUpOJ8Jabw2PfQGew8iT921g2vihjXCu2IueCgS+7LsFEteVsOG8VbthdPZRjGAeCDruEJeY7
Fo/uFbEyOtl2Gb3N7Xit62U4DxlA/4pqnO+Yq/Se7AenyNxbmyTjyICcImDv+HRFi9wYzpgl+x/Z
qzHkn4teDN/kgty6lNONcPbPFpMEdncaJdJYzndeJKZTFfMaX59rh6WkNVxTxqSGitkVz6XKf3qu
xmsF0u/edQmVYf+EsG5OJA+LMvuLB4DDPk2MFa+r2q9xomqWFd95gp61Af8c/7Dbyh+4FTSf86To
r2mVqF4XZb2RsWOf0dNQuG0GZu+gkeNDAPk4XwPj1UV1KXB6OtsfszIqn91Cja8tjLMj/+bLmeBT
9ORIQz9bjWqvPK/Tzs19/hirY0jscvoxPTeR9yhgVb+L3Vq8YcjlBjqQV3+u/s+7Eb/qb5Mfq/MA
kqQ/U6o4HmmiKe87CKEbT3P92gDOHeCTFZXBeZzGn7k7cqIQVPM2RTwVYapjbp5si9/cvuOMCDIk
XPittxyo54GGMh9mlLkCkhfdJDvui1YJ2Y6xzYuKYd46bY07eSwBjAvJsjmPW/nZ9Gy5NxkooCf6
JKOnBczziW6i6VZjp9+oKfXOKYbBBKO9Nk8JEviP3WbZHSDq+srydQ4xjgdPdFVEzxA7GBcX/tq0
N+ftwCIaHbr297HTYRM0cxtg61yyC+US8A5PzGRgSqsL7BKmKJ4Cz8ezGKmniS3nR+Oq+YWO73JX
F9byG6/aSkN91g8qI4z0ZnafQS8An+gTqD4+vNTdqjQ8ZonWobYW7kYO3rQ2nuwDFLT+oloDikM7
K7RcKA6bTiqa3ZsWWryM9Iuns+iyyM4jHGlP9UtJuwmcCtQ0XLQxMLstWBETUFxUQQSO+1rjCO8S
5GgeIvZ3Li0ulnXwWY6RlxD6yiWUyQXx88mwbMhRJMqDbd5GHoC+0vltJm7lZEOb4o4jL2CTWfvM
8ONkc3PFTxI6KRvZCVmJ4CoolLbQSUgopD6WyvbTcGxFE5J8AnHELPDqZAEpUcsk90Nk6THqJcYS
TPEnIlf2yeSAeyeNaJznUVU3YFsugHo3+TUWGT+SQCV9m5v+OxZc58/QJG/aT6yTBZxzq32YEINu
81+K0auHpEvQXmKiIhs/L7EaqiX4ttzCOxnDOlzVVvMak47GDqDKIYQjiWBA98N5YbkM7CworpnL
LLCNM6QiNYrxHLS9e2v5cNFEWgM+ONPhwQcIciQylS0rUrE52mtbGzQi89AQSXobRktcYX+Kc6xn
Y9+UWHMqqPBsjvsqNGeyMwmi3UfA2v0jbzNrXw6z/sf4AeOgmAoa3C258+nlwuhM+2G8Y1Nc7zVu
LsnWpRue6S8lxivt+tOsemMdRt3TDNHkfRoB4+CfxJRGm8Trwu2HA5Irw1PrD/nD3CwuJyINH35r
igfRe3Rpq7J6p7ey2g2R8w/cV09DB4TXvuyNL0PTDTTZKj1K0GpriKH67CcLPWNt64jKxGOV5ybf
OUYYlJHKuniUXvLx2imAAhJ4QExiCeENpsdjlOAg20DR9E6x8mwYR1X2tPLINiqhdcvTfEUz0cAc
IXbWUwZgFf4jofLhhQx3d19x4aXzNA8bja15tI+UJMgwIAq2x4Ec32qiZq+W0hFAjQX1IwsUEZTV
f1v59YdZQkudB9s45k4/PZRZQ18Aj96RyF535suS0BSDeLKBdyh+S2Jau1ayY7Iyx4TFFXBTwRf5
GVSdYIxC+50G+tXKJg8WfvycMpkA5z3G4ehNcQ0NNhDq3gmaEFM3SPB8RlGjrgTB9dOSxMOpYjqo
iBlTweJ4xPVtICW4puFlIGRpf0/bxRKOpVcc0iDSry4D0IVy8fIm1jYXGCcONmIEc2+7iBlujk2y
INvzAnLIYeUieuoQ3u4SED+ffuE2j0ZtknVTbd9tTdMlgtsAjd15C/pXP5Jsrmqo5RcPM70ILQMv
wwbg03IU7ZIcxwYCNfOP86E8a7a3rtWVL3DneBpVkhnXjio6ojtT6iJt9On4F0SJsPDdeQm/RIyO
+65OsUgFk0evyBrQCR0saO/VWiLwxDZfeHvQe9YZMx8CGzv+0qVn0XXNYJ/O/fiCkMtObygl0mqa
0Y73TSJUPyEvxCJMak2FhsbaM13spMcwTUdgnD1ia7Joq+Lm+Nf2hGlvywKVCjqSiUxHqwcGyFmP
Es+9KZWPMyHBOyDyySVvOvNnbiAAWlWo0o5Ey5yVNpnAXEObRHcg4ZDSID9HFDphAw+4eA/LZNyr
YkX4WOs5jRefViz0+vw5D5yBTaFIS6SvXGUJZUcJNpEy6OInjdnrBqcK/0mSG8TNdWXs4TJyoZK2
XR0bnDPMe0Xl99gfRYd6GoCiOpWGWOmkMlh+yIUQy/KXQZ87tYjlDCm0eQFzDW6vwwsAoKJe59pM
ish/BKHLU05IjdHDSeA5gYDLDZg1riaeGnBzZa9YERW9WOSICeWkQ0lhFNN/cVQccgnfa5BrBGwb
oHrw782D9nryP1mVf2g8wAzZZBK91fJNA5+qm+CypB2/l9TkqNXGenDDObRYS2KOwKDMekGWAZKy
chJoKq0BP2Q/zb75k/cGHTNE0cxLCnZBPJgcv8HBKrXywz6dBfTB0nXPml+kvBKEajhGGkF3tWlI
4zILVUZ7yxNVuevAzzSXUgTySAGe2Z50XsAYlFMqvlZ2LHcJ1dW/tqtlWHp0jGwy5JsXlO1+oeMH
MkXYUlinL6kwnV9TjVwLi8Rv7gFtOA+U38j3mOYs1gPsmF/6iAvoXuDspkkZFNzBLWuAQUEB8yDV
xicoWfME/VexxLbK2g/xtAp/L0v06h0rRQwvFEgdNC/WZ4td9l9jyF9pZgaREwfsqeEFEBhxoNOo
+Qtw8xlPM5b3KLdmXMvt9AzNxr9wXWR4i1l7vJNNoBkjgESMMZVm0VztA1Cnm8Ky37mVs7xRpXHg
3hK8pd30O9tZGlJKw0XaG9EtnDI4tqQY6DUgRYKyMCRP2Fpou8XgkfzYI7YZvgxgwb3vmdP/HXDW
2eVo3ky0m9e2fjQ1grhLAB/03iMZ1Ju/pkEDJnJize9e72INnXRHjTzU4X2JjW0nRo9UJERJGi5j
K8SgRobYa7Kj1fcFb15/PFj0UAL99Jh+MSI+NgPyxjaiAw08xKxDYjwf+Ef1PZqAecniRp5M1xcf
zjBEZyiEVIf5RlB/Lk0b3OdqtaJFzksxMpuNZpD+m1maHEwi7MSWwbnUnBL0l2WDozZW7t/5kzXd
C3iO26I2PbisBASxjCQvLXqku3EG7LcQJm+s7sUby1b/nl1o/TeOhHr06/5v1EX3oJ3Ag2KQ8S+y
EM2D4QFN3GD1Wo68YBoCvfFtsoT/lMDWBcUFm6Jcm9N015RQCxYHIkgBUAwE93vpd78BtoUQeFD0
ZwZV9RNRf87WQTmPLsjIMI+aaWP7xhGxEUmh9Hn/m2Sf7kZPkOjzet5BaVW/xob7NIITOQn4NWFH
NecVcEaOWs0RhYx4jHNCO30QGWFlUX+SIQZ0uwlk/32l3PJCWx/7Tf+GBJtiXWm9CwzmiKxxYiZb
Z9HPYilmZ+N30KELTXdsxYmzZ1uPnoMR8oB/h8s30iC7pBHD5+x+doRONsNov/lIdwxVaL3QAR5k
E0RXY7LuM6a9zUikPQRGxUfVF8NuXqQK5ylodmzZq/3CvWM7un3zDSZxCHELD2HvOO/JTNq0ZrvI
XQhsJ/P0jqjSygiW/h3WXe/srvuOTtBN1kXYGVVHqNxSwUsRw+WjuRnqjve9kC4Fmakq+yLxqZ+q
JPHecRxc3AUfvujSlFJql331KD7nWf2z2vy+BzHRt8qyWZGY7cWOyuxgS++EGdjZeb5bsy+LkiPO
72IfM95u/Nqdw3rorEfkFP/ipvMFcCF7fK4JQIscRqtlrxJnvmBj/ZOIUTIPdKDHMYOHWMq+Mjgu
W0ycGaLrCJKD9rTVvRmTu12sWD+OJnuqIgnIXkTmma4TTFNTI3fd5AgijPbstBuZVO2nwNId6raG
vdxqTNkXSlGlt1WSdwPfDJC3QmwmH4c04pl7gDtlPbWrdaSMvXIfzIWz7xVwD72yCDmeMKl3tXdt
sdZi9xfJzqSCmJUl1fCQNXaCkDlhA2s4chHA+aeF2iSq+CltHh/uc8atY6g8+2bXHwHm6G3np/Vd
ZA+vsEKc57izWeNlOEgVLa99ZB8aaU/fwnRLtsb+nWS7yD0WLBMEkS6Eawe4jCzkEbJUfu0h8xya
wfhWoKE3uc4GPNhEWXzP6+kh4Sg6yrST35Q5YsLJC11fOIr5V1Boe0Ug1HVuknvy4FS7uya3MH+u
6r3tzNGpkAarAwbx9JxUI8siRzNTSFMgD5ERKfVK4ouylspgeiAcYsy0lWeCcknD+yQ0P9AJOxYu
uBIpxtAKcLtu4KcN5HNFem2hOoXAu9pdGzTpayKMb1D4oz77qQGYlPD5L25u86kUUMEPRCpqbOkp
vepGNbnh0tEXzFKaFR9jOu/B2h4vEIOMYybH5pGmm+yT7Qj2s7R1+CzZZabNXD9StCHvLFuFwfzX
qVOHjVvHBX+FuMH5WHa9X5MC9TzLO6mAJVBmjvmjX9juJvAt48brBl+Q/mrxNWWHieXrp2MP3j81
+liTRDzPW5XFvXVCWsdSk36OvRM9eLyVLuxsQ7wa/j0hkjvXljTbZpUTjzv0mPdKkXPgDQsCbODW
kdKoVE4FLvd6JKHLs48A+S/tmQn9oM13/I/gbCZLM1/EUsXvqUFVuB9Zcot/3qd1yfua7fmn1Uo9
tQnrVgfWy4a2sm/T52JRJ8udn8f2Q9tgpTPj8q4t2w7F2crxhufmvqQSabssPi8z1/WbkHHUf0Vy
JyxTjM6Mfjsah8zqeCu1MrjzVw/DmNKmTW3VekmNTXFppo4XYOOWL2hXNPzytZ4cswaLkuSv3NY4
kFAzSQpy/DssN2Tmot85ZB5K+YBF4iFex0YQfMV9vozt2a4GKyTzUD/Thh7RLU7f1c4yJ7XzYvKr
JePaH+xqFMSPw2tn4DksK9+jNLGGSdVIZikTBb8NVpgLO4TbJNTZHKd3v43DYMDBVpFdWiZ7YllR
NSj8VvkvtuemoTnFAGgjGQlRCO6HNJNv+UItzjRnD6br8cpqO/dc6Sgsuvy7N4r9AlaY0x8U58wv
kxCf66r4X28s44XAFGwrzXkNNkddnSCwkUDS7jAnw/oz9PGDZyXry8+z3TvDj/tDLNL+hVfpvDd1
DWfFKYfiQ3qe99ecRPYXbwfAmiSt9xnkzt9IRo9pStZoP47DR28vD8rL+rtiQiHcDtQuJIvX3zyr
OdDw+MeR3XeM1XuLDJiRR5vMo3YrdYfwuHZ2r7ycnAumTtTexSm65RXyzQR3Bvs6neqFg8Yh9X6y
uplIzjTE6abvaLcbVVPuWWhXB3c0fWJ646olNa8obM9el0cEbuL+kptV/tojGDyOUtGMys5ZocrW
+Wttc65KIyZJDFf5OPrBAdj9T5V5C6Dwfl9onrA0x76agk4/8TVx7msjOUwz4TptV1G26zvZ7rrK
gheejtpAYkczcpvXDqvTBk8C1BrB0DuZJSBUl1ak3Fnr64vFvRJg1OYGI9a2iPrPoFFHKCclylVZ
Q/IJHvOMtJuMcLeQlaL1TM7piUrC7ML4FR8mDCl3qvrAKYXLfXwx6IDzgLc0hLqwf9hcskDHHGJZ
+wzeVa+owIPiakA1PIwaN2el86PZtyJspVM+KeKY+zpdF69ZSb9WXzAMl95D7GRHQT6S5O7UfxGP
aA+2Y8whNYoM35aEhziOzb1akpvPJoGRBF52CS27WUUFS7j1NxHw9G+f9898gQR1qMX0UjnkCVCw
3b9uB99lw9pS3PKm6O4top7Ut7KIt/zxT+e6ZIk2SqS3RFuY1L0gXlfFDFE5UFPY5ek28tLmLhjU
AxbNp0bgKZ+pg9yAhPkOVFVfoPzU+2FOmBbVWvSeI8pfOqNpT4OXBrspJuApK+a2NP6eSxSbxZmc
EBPMSyKqh6bpeJWOJX+tk8TyqBmHbiNKMTGsCZM3Gl+hWVL3ShrPpEnXTTgeAAv/8/rdF2/2igDM
AsYcHLDF0XCTpwXpDJdTXu9irOlPRjQ8FjkkY4YKc8/qx9w3fpv9M/FocMzwxR3cID9MojT3nCAd
QCwcYHv6Q93t1BrjUzqOihKlfiHKRgM06zLseiQpvJRFLZEgCtLWCvX2Es/IxFAWQsXP2TSODMnr
cNOLQR1zAQZtzqbNqY5dlgDIikD4eP5v1Cd3DlZ16LJoBrn/xXXAOy3AXQ6Wtl0Q8rm/bzsYyhPP
RRXxcgQQI/ZYornSshkcdNhEvn7x3bjepa6fvdAscW7btry3ZWv/EFtCBh2z6IMljl5xhnD2mtHf
o1e+xb45EmLmUuRvRjFPOKHqBXki0LNGWsRsvTPXoWNnREytcA8oLo+D+Azm+RoYjkayALWT2xRR
nBdi5/cF7QRnuYCn5Mlt5J+glP2tM+xrAyyC9SI6x4lABfbPJBjSS+LTd2AxcGyIDGQPS44KNY50
NmR8O14R+NLt1Ij+Y0H+ZP1B3TnQn/ScjnHsnUoWmbuafQizvEmPCW1S+gs0EtdNq0jsA8G1Ysd3
rT7AkegIDMFOdKjzA4Et8YIzd9JHBeiVD2WajAc4gXwybmF8MIVSNUAyb4sL9bqSOVG5rfLcYDkl
vDPzarxYciqfnSkeXlXrttc6j82wTxb9IuhaiNH7yG73HnsKt5wvhaKuqLZKZkOKl38BhQeMk3qN
rElqs3a4LuGLlXE6FiEtVs21bXo7HHvxlQfV2fUH/Vdxh7uQrxScvWSLJrRDu/9N+KCLQ146HrbN
tgW7kGZLNBzoztAo11H0iDt+vMQq9rJbwbLGCbXLNujkiZ5jv+HKTH6WLcQmafpeoHPV8q0lnLJ3
KOd+lKmBw3MZMNLjJ60c3gF5/ySl/1eMacKuqrMPBbiy/eTNWL5zK3BhX3tsTLl6hQuDxIHNPob1
UQKomshoxTQrEQ9oV/XTnGANEWpm9+3kyz81pO3XXMp/c9V7h0J1+R5vQZJj0yz5LrNvOy6QeZ4y
tzT++E0dUdC14gFwZ5Pg9S2KjiFKt1xMi3EDwPcffGTiqxZvmxVet82pNj1wcRq27UBVDz88sJFk
vddzl6/PfR03oAvI7TsxDXg41AdruwTZya1SjIhtp3Acz+0dRyaoB8z4ON3NcX7vR6uG30RIjcOS
/tDiZbQRfs9S6wxLTFfxmAIPwws6ICXFLBho30n5RELMUJ48+ObUn4oK+9XWw5x3wBXYIRKnZfdG
5w7JaZA9jnsuAUvU+iqxviGjG6NK1nkMU4oiUVynmBzN8W7BHQ7XxpPufimjT6bt5eYQUzc3MACs
IysqdRqhV7yQCZewWzBcvrVS0YKAzbO8mUrrQ54EOFoH/nHT7ONfGJ/jPqBo9Axx4A/BmOq4kA9Y
jYqssEs4kiygMxfUWGy2yD+ydm5M78MlnwC7YWxjgRcoET9EXuexxea5JEmA+aXRbGut7IMWnv6c
IJgcueB2oGFl/D/DYDybMF0xKrCHxFRRmqfIGBMsnpQd0kVCnuebiB5RZDvxrY0cMEVRwLH1CQmx
XGNjsmHnkB9MQ9jZvhCYYshKJOLVytVbNlesIecZhBBUBRtDpNv+9kkJShUQbDYhcmo5P+QUGG/G
BAsX35/dBPX/io/Ju+8wQgOKBoTZOsjos0tjFe+Df6k9ijAq5+SOm8BbjPS1ycH4AerhDndql2XE
XtPkEVs5JfU5iYplky6qWGFKQlxGEzG1ZxA+kryxaT6C/kolAEVFLXw1jIH6PImUGJyE51647uNi
1wtbhKPZIghUQZIcB78lzJ5CUXeKPth17GGw8HLy/mG6IisQDc5rlFjvfKrrDhzr8yY2srslkst7
5YCHrHuNXbCzzC3RsOpR5Kba+2rGrp61N7pesUBEoLPXPhGBMCkVqMWCB5/9noA7AOiDv2TVGlhx
86YCnAryRnL68vTM3c7vsEc1Zs2klIHopE8voPuwrS50vIxUfkb+bpj6fJ+tk2gEDJLikcln00KK
YUfweFPbGVNkoOnkgsb+0GTyF3XgZ4CTQF4J8Mtg0CiG+6vAyTo4GGwXeu/3gyst7k4uvlrwj/BO
06wOLb9aXUlLxR+4uK9E/Ez6CqSXfvIieSJDS4eFgBEAEJ6Bn8q0ZWip5TKi2wxyhUDIPExX3r/t
00TwdT6R6LdJqvFfM46NmVODHeBAIY/zmFniPOAqPrJULY9ZNlDAYlGBmE54CIeCAAvFedigrTi7
TEOR3fxg2iWwmw/StKGaFeb3EhsH1XZ0hBZALFtdsN9KrOBp1nRXyIlKl2JuTn5D0xcGO+MjpiUZ
omZnRhBBvAUwYyv+VP2YNCHdrVBZNDTWynOHA0Nody4XbHQUjzYPfjdbxy7VKySDKr7AUqQ07ODm
Uj9/qWhhf8wC46Ztq945kIbxHhvscAttTdQrtaQIOt1D5xnoK/VXpO38p6HVjloDI4BtWgKzWRMn
/p/aVu68n7J5KS8mXPlnyaq2PuO8YF+huv6kyloDjO386KoGvrYPYNDqYj/VOSCNZC5HHbreQup4
h4xY9aSaSusydevh3ar2ecqnW2aZ7s5q1TeZranZzgonK/shJr9moWUTsDyZY+xEM56iJMYk6EJ2
2E3cDI9lGvALnEz33zQEzTliT4dllNVf5xevhkGwM57Zo5tY7RLw9JsOnkBM4nnKt/k0xewmi2ob
5WaOd8UsQD9FpK3Z1nSiuPgL7bnuXOi73CmA6gkZt9ui8Uvetpk2rS3OD1rOZ229cazXP0wBy3vD
5XLad4ucntm1qmdngfCekXI/CjaS58Iw31YK+Z4Kj34fm1bwgrV8IEmVaIz39tCjeJrN2TNb/8Qw
AVEkn+QeKz8LO4sKnEeAFXNB5LvNiJvH0Z3LWyl/MGwl9IXepPkMuMbDFuc3wxHPig6QOtpqm3FP
PUqE0XshFsjdg8w/5rLwvhqqmm7OUthvNrjBDRRnhDALDZFvkaKYaYtYFRPBiSgYL1kJBPAjYHk2
Tvea8Qe/t0XdhKNy9mwrUFcXctAhP6LFWKZcMuac4tFy9mSU3lJYd/fahxHHTgxQGQTObArTeSIP
VGo3385S9f/8eja2vWxZP3FShb7HJbvm2TXKdE720DyA67fE/Y4QAlueQa54tALjFqe0N0t3sLmw
maf+vDNJ4RzTMpDXesk/IbjH+4W0NslD2Z4Tr7uW/fJSQwKzFJIRzCvKf4yl+xlitoeBrDdN5yEB
as+RKIxlYWw8r2whbiTuuP5dL1GVFn9LMqz7oB1bXG1psJARNvJw7CLnaMLQxg9b1O+Llx2ctHz0
kvQ39zgE4BsQdh8ygh/IELy/Gt2u1SOupHs9NbJtnICkykaoxjG41X3Vs0AjP9mXb2rwcrQyEOfs
YTlgO5xhocG1/2QqO79fFDCDnu0zmxuEoiYKjlgU8mPOLUESIJyfRy9dHimlrnloZrbAY6vCNBjc
C+sbrs6yHA81YfG7GH7TD4hmF2AzTC3WyQHXD5xDD3KegyMCtYWfjYz/MiHB99L/kTSpX6hYYuSA
Yn/gyAGA62Z8CHyNQzkxI+AWXgjZefVHg5LgU/K6UPEzKHfrdqM41r71KoKpqIkMFe3nFEcu8ega
aTEsUmk94dp/oijDPvcrjSKy/KvfGO4V/yVqJtIyLcAipxggiZ4SVModtaG4KEgpDLStjHawB7U5
v7bjIL5jD4O15RM/G7NaPDSjYL5pIWebxyrovJ3b1eVDGWTTziY4doMX6QbhzP9dbXrbVrDIcYxd
EDmbN9uVbRcqlejnXBXWdckiHlc7zY4ET4szsyAKiWeRv4cNuirrDLdIR7RnawOLg9cWg7pp6TZf
Qxc7n8wxwzmPZ+PQKJFdgmQYPPYdhnOAYSb+ssRPfsxZECZgSV7MfXUvp+JeO+qhRkiCVBCQyNdF
WtyWasxDOlPWPhsyZdtAezaoY4NqcKrATiU3Xv7DqUB709ONqkD5Sd3+pCm0JavjWGcRywsPGgEq
YcU6Z7NUFQxeLW5dO/GH8J3Ng774EFnfhprbSoazQAMhcGQUkr6npI2WFNAnAYZBlM+T27TuAdai
gRTi1SGj7r+AT+pA5ol0t+YHJvoV5YQVl/SS4nLbm1OScQ2dlsd20PUJrHIMq29OLGARzJofCyo8
phRP6XdpuOo01a2+SSPonw0AQ6RCgP+4c/DdBexQrQxiNclcHxhANks8xxGXjKmf72M/G9/KwHax
wFbtXy/OnLOVJvVvFmNB2mEZRf8bhIbV4QHxJYWr7YjwoJgP0lheKGeiGlWBVNnRMJseyQGj/DtA
g7Duyekg+ghr9uJyPrW6/7/fmHQhzz3KCiZW8TdBPX2Ag0Gle8Ov5DeRS3EaCy0NNCaO3cqkC2av
XdhoPtbAC1CyIOSbUDzOpftPEe7cRwLkdeJCqyQ50vFh5rx4yMjPnkr4qL25+AlcMoPkgrADDOyy
frMmZjE/iEIfetc4Wm5ZkNKsnmzuOKQdiK2wWKKcI24SrDwQ4ZAmBGKM8AzrYDdtdEdHcvoMVr+f
N/RDsaVtJohjCKwhPkx4KVOFi99T3nS/EMtmJ9W6EYtkVo9YTdnc2n4AEK3y6mNcI2PgjbeD5cUd
+sTbd53s/6jGLAt6Oco53UXTaLRbgo98+XFpjOoNZhYeIqcezTtJV/o5yHIjeKZzz9tL0ULdraDk
7GkFt34Fme8nz4kjfuGCnafC4PCR9KAVN3ni2PdtNA/062HsD7MgXaIDKYaqYxdVqrVZErdAPg3s
cSarH9JnLqKTvYd+ylq9av1y1xtT9uEmVh7a3Ga8P+wF9HgyVKOz0DH7/zg7sx25kWzL/kqhnpto
mtFIIy/69oPPU0weo/RCaOQ8z/z6Xqx+SYUSIeQFCqhCKVN0p5Nmds7Ze20CZ8Gm4VZy2D3Ocoqq
h6KGQgbk2tefyTrQ2X1II1U9NrZivgXLowgfejalYuv5XpnfwVS3KT9JC+/KU4/Hd9z1dmzYSzMv
vDQRgZ3lEMXWI/NV7EuWGbjNCuANSZNr6qFgF/n40mkXERdOg04SA17O6QU7sEVkeW641BqjPfUD
TRVinJmY0Ug5ZkondF6QuiLaLnpgaRHJ226pepz3KbXgSpfzWJ8nR4r0cYTQY+zbSA+mvxJ9VdCX
CaavZKLNX+qMDMKzUkb7BSey3KW5Hcx3iGnjelv7TTA9c2SE00C/P8q/uaqxHzh8ZnqfKtfHwdrR
yGoyu7k1UjMRa8hKg/OGfb0o76xS2POesQQqm9Us6FGupxCkTrmi6dUBuEwgvPqGj+EvkoqdtyDx
rVwbo0pHXr+Wljlln8kZEBm2R4Z9YR1xpNpflIoJr/cazqdsVaT7+rHobiMGmuklgEqMoge923GO
60whwIe6fEMuRn6lCE3sA4XYwPKfjNjDfQFNdhWGfPZV4oInAxDUgfgc2LYm2hrs2p6XpbytShIp
0emiFBu0OtEbx1SL4EyzzJ6nOumqV+3xW22hnNB092Nm/5V2tX8iKs4Uxyxsg/HCrH+yCXSm4luT
oRC+FlldsNz5HQ6lnnt+ySJbDaeSl72BFWi5BwRpjXzBwE1orSIbdu9wPP+GFLJ/YR5T2d+iUUWX
wW45JNuMcbfgeZITlKL2Lh1EfjAXr1BhEjq2Mkq6/PRUnMW5AQbphaZeQtJorgP/c8GheXhwkJOz
fBEfDg5BkdhTNPlScWcdFjWn8aPh54ilvUCaGepqhwZobL+mRu8FX2Ni7IeTKQeZXNJWd8feoWlL
YFSdLrSBoUZjbgT+qUT0ZF7R2o9X/KbgHuumJwDdyWZiC8g7CinAbtFPScR4ESvFaEVo0GZbddEl
L2sjvjUzSUBnMMn4ZOEBKOEPhYpBHeV6n9LDJKrjkJsxwm1RBQlCHSu4Br1H9oSd1qiIuywlBrSN
p4uBKr9l5m1HrwY6wmmlcuKv7yrLNxJwTmDSHOLc9U08zu5r16EFXxlj5hHi1SQvVVnam3z0zatb
lPnRjpz2SyA9R0OwkbY4UeMxAvVmOMJRBMEYruHU5x2RvTRdaFnHRbSnL0cK49AHJoJgC/8Kazpu
EhYbAnza2keDjz69+Gw5QWdxWIl7PJ0jcoFjGZjDN88J2WkTmqohjsa0G7ew4WnJ1gFko0X5Ifzy
6DeVRFWWNjMKf7Myi1MMeAWEbhJ09PtU/5CNTH6ghgOFAoZgzXL+Kjq7HV4IGQmaXTwW8aI0CSOi
WqoxcuN9PZjqpqYbMF8t4aT3CQwrna+wVdmQHYhfIsGqL6v7cCJtAykb2Ywr0RkEPOU5fahtz7iY
NjDjhfbcGG2n6KkG2r01yV1g+xaR/FRQT8HShFgo9iEBaqeKtvr4ifwJ4xmZM7QJMlk6F6LvQswO
17VgYk4l2UgwwSc3wXVR0cWKSUxP4wBlg+kXS3q5yCEdWlChUUqwayMVrZ6SCoKG3fit91J2teX9
7PF+d3fYiQsSA+weL5PBfBU1zq2YGpOOamHq1D65hPXuCh876rru4JNdoqGTPakZVh4eS5fDwaFD
arBFNtk+W3UE+q4MCurnRetz1Aomh+FAEZrIK9PfqECaLRF/6JoC8Kn3nmR6ei4F6sFr6ywixxYh
KOTZmunqSmsCn247kbq46iM8/oSita0mJWLMpFVgruy9oyaUpzr2YtEmmouYZxeXXviTDBTh3tIx
dbJbNJ8KToon3Aqvt6D5Tzc0tjVevXhg19Gh2YqdxdhV31leEDLcYWKysXAuBRvOycl0GVv21nuz
qGm8oXWqzjobihcMOyOnpNxoXlNTVtskykrxFmqRHSMOJgy/7cAB62NUdfNcAg8Imf1Y6P1rhqJ7
Gfhw1pzQPcZZ7X/XhDHQxu/KMyB0/0Qq93DRkchgIfEJFJHVjVWjMW3x8cSMGGHB2igaGmpB5m38
F9hDK0whQuh+RFnmwH3AE9GMGxXaoB+RcSkUbJZiBowZNdwGAh/4Oc+8cMk0abvZPTtKIv8fOsxI
Lc8C3sbC7tJ941e4nTACms9uvqC5wZzR3ZRzlG0TBqXZ2qsmAhEw1FJKpqwq67ivdEooYW2tQ47v
L1GnvTu+JqNFdMTdInWdwjvNfE2uZGe14Z6zf0M2XFFb9l09eNbRcJkNwxEYkT0CtUVuF1S2ydTE
ml4soZwXGfbiIekSJvfDkjlx49ZW3d6YpNnkNy1dIP9bxpCRlUNq1lOIg+SXHahyaXrS7iKMK9BR
akQbD5dskLJN8PwejCGy2HLQxTwFY6YvWreDEa/IKDLSm8mk7II/FoL+H1n3y1WTGfqNQ6kwHnDa
A5dMYoUb1YQcu0dzlb50uCaHb+iDIdyxoVvhm245n8AuqsvhmsdTSMzPqBEVOVg3NjVREEuQs1ZY
r3TxYAEkxjFSU0RvHNliYWsKvDLnOYt7hGgLm/e1M+p4S3VeXnky/P6CHVM+kTFD0LwZt94xYsyr
Ga7bwVsKkH3aINXzeMH44f2zDy8Uu25ZbcG9oDvPB0OvrWbMFeMuaYfOrd1TqZ3AbWb2vAKbMyHM
qoJoAYVYAB6e6bAESMgtBgOT7+FyNsPsuyNc/lqJGnPLYG2wEJ9xhj5gW/GORBy0aA14Wbbm1FXB
2Rop7NdJ6avsLq4cGB/01Dj8pkPlgLVsJfNEaSbwXArtNAZSM9vWGCddadPbbxAHQzn1nC15Hc74
2QNDe2sIfkO5oYU9vHR5a1j5BrdI8wYTnWj4Cp8G6DQm6+egrfSJTsVS7LXR0rVwFI+dilWN7VTA
FnVXwlUyOtoK4scxjyNN+JPBvrGiGYwuMtTOsMW1N1/oRc9vQSPMet9NlUMPqJ4IfepmcsuwHA5r
VITqkgNGhOdoh3mMmW0hcKWz3xgvyE79o6sRtJ9L8GTWtZB5NT5EmHqLeJ1CocL+l1SBa+9EK8r6
IQungRkKxFvqUBstLA9B1YObsfojjeH+gjJMkow9wZAxbPui4fx4GzTTNiSSuGjE54oIAWfT1Ryb
1zEMmgndjIi8FNSYzoeT8JZhWRFKqudNAUXGo57Xgz11m3jgmWQMR7x4Stg6LwUF2E4uQSfB2Nlf
Y9AKNy5P6YH8dd2S4jgX41UZJmVxNfgA71u8PYCj01jBUKiZDDiWN9Ybe4IfmNYV4l7k3cNXplVh
+M0tCZe+wQqf4i6WREHuJB1VHzlo3CTtQ6g6pvpW6+bpHsaTsK8060kpGLSV78PKxzvTVD42CUbL
N2UPEeHgmFiIt3ERF2eUDOm2r0x9CEb0r5usoBHWjVh3VjoP9cIWDbjNc31D6jSH6cAemmaLws/a
0dMfEH8xkqzgH8Vd9tSObpJcsAwNBUr72fzuhZX4TscIcnNhWJ7gXwcy+bnihbE3cw2wKBhbsPCr
yMmYcbepesauqzbYODqwcblxNnG1c7SjSVkYmzJ1RQ77L01Tws3haiAokrn/ZR6bYduDYukU2Llg
htDa5oY8VYEyF/spg/YOk+Gzkxql88VswvoGZfoMXKss9ugkSLlhnhVbCJCmbgdNbkR1UHQ0kKBC
qpD7EctuC0qypqwpm3ZnV2jlaZ+6w5VzXFw8w+hD/sBe22ssoS1nm9Ke2Auq3nVcEmERkU7FiMCd
ZIdgXRCVipi6NKbkgZTw2d33HQe2Y9Mq3z64RSDKJ4xdrBFjDCroy9hPI+zHHKJYvEi4y/I0g6LD
869N2VEZzEH0gDy9Vg+A0gYScIjrpRr3QgMm0arAxTec4GeGNVGMOYefJxiBFFIb6SzA08Iz7K3t
RB1D35k9sqG4KePw3m1JnFx1PaLGBK13UgzItpiFEQlD/mizLfXQ/lDpMpCP6dmdau3CM6ImJd5M
ttVzEQXePrKFVe0CKUIXRZmtnrKx8R7bLmmfRO2FP0bIGeZnGwLHgvR3xXf0jwNy98Tu7zm6h3Bn
QtxvoLGrge08BONU87c0XkEH12iD8MnoJuNTLrvp6tFA8gkUceEYg2eE8Hbx4QY++FTrPyrTo1vE
WuA8gT13k69pMnTTXQoA/6b0Wr48ZAyLeF3VZ8FWlZVi2JAnHqwTf4QE2jlhUW8zget3rUQ6nfFb
MzgJKtE/jRjgvngIwsQOyX2Y3bulCTLZ91wz39LKZm0zR84UAWLoJ2Ckhn2alNuNnIFSMOxQzOwi
B+yeEIfDIIbRodl53g3mm7Iky7ciIipzyEA6ZyiCU9J0SVbFBBMqse1IaTnLknk4uD5i1Rktsvtt
USf64z12Je8NY0r6zIR86Lc1w/SjzhwSHcA/XWfJJOhEeepkp4BB7NfQrPsX1+xhcdDjnehkuBPx
5xIkrBeIof1MkGk1lOe5ojVUoOlix7qNegaRBEQbZf+JSCP0MmiKZiZ4QCV97LSeiZYNqPFMn4zF
HZ69iz5HFUZ1HglMLtboBJhMhV0zMKYklowEZ9t1atjSyAXH2154/V1ftfpWRkX26ECu9O+MMSGS
WPr9SFB2qVtPbHJRNpwB/dIrtrKl0CdYoYoOUVfaL6EimfCIZkA3Tw0nGfgCqQzFxiMxSFNWl7CS
V9hVB2hCBsEMYjTjg1+r6KsdiurZVjUso7g3v6Vx6p1Q5VQ/28hsL3HkqnOZBkG6l15PHJaHV4Ou
3ZBF37OpWSC91hz0xCsZzq32mbXdNjigPOpEjsfnyTZreUGC3VQHq+cbIyBT0doL84Q6c3SjCva1
dKzPqm+NIzyFZnjBH+2ZTAEoTkH211jKfxQuR4C7TGW0nhmSzIX33VaNim/SoYtpNElgbsRGsLGg
+/OtkV1GcALY5CRGi5UHZu7Q93PU31CCIO4GhUC5MMYxwEqya8uZrOiZU+fRcWIkusNUekTbT31w
rUtSmrbdJBLA8XNoWXdob4wOhSzH/9NIQArXmGK8O77lDrc9m8SD1PN0R2K0U96TLpV+yvOAzurg
BQ5wj6iM1nO1/HbgiBFO5bjUN81QpcZVSdgm+UEExMQA8p9qr3wAnAj02ohtMIkrPHJCFksSdEzY
gB160Fu0bxeIZPVAxbBijjsYgFpKe4Tkxuc9+XBtCeuwyy7rXw0GlCEmu7bEr0ZXKhqDw4zh3iFG
bl4G0Ypc24tZsQahqKQvRzdpCl8CEIIl6IBirjeM+TH401YZ9bMiAA/+O0oWjNFeo9sIOiR8oXLF
xuXVF5sJ2Kvjj1BbWnAgKV2TIqDgzyaScWPwHRBCRlXgXwf3T5Vp2wnZMC1+SfGaZXULWmLqw8C8
oaRsURKmQISZ6VuFSrBs4GNBueeq2WA4EJOvCeedbiqn3pGb1xTOIRM5xpGgHg3iD137aDk6aSDF
cDaB/QvjxnlcnOTlD8DI2T4Y7HJvVZTfPzR2djSzxLEctScZlOJ/zb6NsSVjCn0xb3rS7fWG6Hae
xqGr6LdCx1hsGkNqInYqKEVuI0OXxZ2URlftapRqwVr0uUqPRjOazlWWKkfgFyToN8lexAdDQtNh
5PkHgmoNjvkDK6mb7jHWsWzGlPlnZwhgJkdJWt0BKWdD95NyvClaDzTyqm6DynlKsYKqR8wUWYq9
1BmNLUo7VI0l0DL0h97wymDS2hAnaKLap3sUIC0pDXmTcgB/FpxEsoc5zqNHh8YtdRzt42/EsnDA
c1VQP4imjosNSRruOee9/oT/coaQPSEZozijccRoVYzJyqYAGeHmF5lzjoqAPyDTAJIkGRsuWNbG
qMtbpn0RpNtwtirnxRF6OsCdUHiBcyIpaexZq07H8JzzpDo2VpkYdw2VEIoSYdnjXcF6yoCWyUI2
b8ZGBw4iHM96igA/ItCKvDzFwJ/Ma4ziZVduhiyW9Q3i3ij7lIeIeT8rx+k7IivR4K8dv2mHdRKZ
hn8fGviVGPQrzgm4fQvpvBXYp7WBSduS8hVPEjM7NGZeckQLVd7IUcEvYuRgf/HIA/RxSBF2TaQT
q5GzN2YaGRm1Dj38G0P4if/DK+hhgaVjUQai/LnkF3UOvFZ1S05FZorqxmoIv37pbfrgu7iTpcAT
amq9ZTqGkS9oh3mLKYK4ac1YDPN5q2Z9cSeoFrBHZn2Tk6ijmQZNtEG8bUpvhzEOGNMnel8hcjrG
shxFXCgLGLMsSqkCT4ZOulPsomA6sqDNzpUE9yqAg2P4DSfnkrFmSkijdZfOVr4ufYHCkmNjmLvP
DR0rqvYy0+N3uuioaqk/J0QUtB7LhJYkAWhj/8Py+IZroSL6Fd7YNU9JGuZqndEZeptYi5nOGk6Y
cQ6bxqeGI/Z9OvcGb1ZYvYJMUoeqFN18qWz8tEipcwZAIDWCZyXMkcbGLBLnO5WGwkvHlEs+pmHl
vs4EggTBTsoZQsvI6g/TRYsEBJry46e8KAL/rjNQCBOQAh6/SebHTsT8+htTQl14VmMqwq3XT5By
Cair8vaBbSdGf51BdHiVVcDriSkn/MQS474106BpvqSz8LFYSXUvDNsz8UZUfU93LZ3Rb2RKPUxU
CeaxJQjlc+F2bvSK3glY3WjXCaHhrm9d+8KX2JaqhMIoHNSbNANczO6ExZdTqx08taDZ3AeiaKm5
eHO8L1M/gpCyhHshbyI712JxANAwTV85xk4HWsGYOl3LabfkcwPGJMahBfqGimG6yeypfsW3EY2P
iZsOUw2XQvJPLt1SGpAccL+1jNYXI4FDxhk4IiBZXYnPL89qvZ2pm/HfBFSE67n1rOiHD170Mk7k
cp5E7BWM7JLWKfeymzmGAmAs92HUxcxm6kofheToiquX4ReR4KOj1vnQuLckgnPwxpDCoDkpMvcT
E/DyoVOyh55iZ33Tb7n9hnnJPT3UnwQoJ+N5wL5urGcMaEsoLWj5UaZUknmhjZ70DasPv2vOp+mx
7kkXksrFTkRju68PFn7pHpJDkiHV8pqkvHM9d8CcR71l2D/pRdk4zQ1IFuU1RcJdbIXW2COBoMJD
x+08MGW1jTS4twxAfmY0kuyxNeamcq9BXONw5Qzjr5l0AnWB0gahLMLCZ2xFXeryphzMAjm0y8pM
egYgysKnuN/4s+1+m5kskc7NW/AcyLZB9pFA2cbeYRCTyqlQputmzgZvQ2Ukra9ejp94DSmbYTGI
J6AkKFijipETfIZVaGJMpGnApOzRag1CSSqGoVus5UwrB5ltbYhsHaMlTR0Adw0JjAwXIrE2W5wx
dHmD3WDhGe/B1Vpri6HcE5J9M9nFnE6Wgb05uV9y8MJwQICX5jtm0z5+WoJ/T+NQ5M9ZW9cMP+Ju
ChB6LpBWalwEhruQAyqG4w5gDvTEIP3csYKNd27iyeQs4i5qGyAXpTZeSwhr+lPZeSA424B95wRg
DbFgJfjfNPRopT7NDr2il5DD850cOzOZV8pCVfbDNJ2Y+8bC4oGfBsE3H3AXtC6QHX7iN54aMb9i
XnACMElxFnaPBRmRj4xwx4DADDf4CU69Sx6qylXA3BFO7FODe8ipWCO/Mmv+ls+kewkSJ6xo+jK1
pFmHacCwFZeqtXKnAEm4NgNKCIYVSHpFEMQ3ZRcUP1Lf9WgDCLQMuFcjZ+e4PR2nZQo+nVCb2/Vr
HY3+DyZ5bvFlYKMgIhSZOccjw6/rp9wPLXIC6ARefbuiQZBAf2L/kO78BWxYiUePgx0+Q2LoSSgq
WXTsDpXsjTOawyGdzfJch4PfPqE9Gq3rAi2o961sYShsyq6ayI7pfNYRFWLgfyScKgsfGTdJrmkm
WGAtg2yi/QQN8wc5VJSjsduGjJnibld5rr6rVJ8cpU6qbSVi86vGZYi1H6MA6jhSjKqLM0tSyWiO
oRebeSV32CZME01XNO9FkVMEdbwb7ghtg9AqUDIRbSdwIaY9P9QGqq+NyuzhLQ+y0dsnxJROgLl8
j4QMK6YnsQbAnxM8yeIBL4LMBl+O81vOQAzdqsjneMKVwd6+Zj7lLJxTThirXtpu+cSwzp2PAX7U
hKJncqHrsS5Wh9Dua8ZIU3nDaDKvcQjZufWtC53y2TU6oYAyTYM9owMy+BfbfOrvnbzuLmiK9IF8
JAMrUSLRXeQDZITJ097S/s9hKXl5P79abRlBKDPH4dXEnm3TZ8KtavYZj3DEfVUHDksBEZS598iw
iXucGW5ssJB5Nm5TUthsLMJZLIrHwAMYc4xY4lBudgXna99h10cQS48xgIeebjluzcgxPFVa6wRR
cL4vOiaiAZJoBQ0fueMhc0Y74b3va/sTYs8ibuk5xBV9gXlGx2kdFO4HrhBPZug+IMiNbuYmSws4
C25v3PezOxBfV3mOeTdWojVPrGV4GqnC6s81SUf3iWmU/osuOwPZjEXT5xj6Uu4qfCGnzHSmW6Um
5rNG5NxMlFYN7BDmsWv6cfI7vZYieiZ7Y36uDM2pjVpQrwuX2/pAFmb03DDRWSPLLe3vzCHm8kRS
qnfOOlKU1uBtPWZSMbFTOJvJsTgTsJDcsy/glKIksIxtpCuPSXacYbPcNZmecdQMEa/oeKqgI4J8
VvR/yTkkAZfccOGAc2lKmuTxWqScHiR6lz401SFpTUfHm4D3k6NuZnf6MR6oLGGmzAPVvTUZ96U7
Gdies6WtfZlRt4MXizEOEZrl2f1nAWEzeZqaMQmgDZoNbQl78HDt4PuipwzsiYsbPcmq5toivCIz
Vp0qmclULskvRBeU0p/6K96EYK5+arPuelyUfTnh6sSl1Y50LwtkdPm06aswJ5oaNHJM2rtvMOZv
niILKuJL6xb9eINexyiD7x6H7djfMUvjBUOCDj4o2Lsd8mfy9DIcxrfUejOhK0qbXpDC1YBLcSA9
BieGPVF93tLZd+dNV8jic1SLot/HyqgYJonKUt0+ZiPrcA+O+JXytc5QlFoHRkdh+CnsFSvWYSIp
dip3IkeuZ7c///2v//1//8+38b+CH8V9kU4EV/0r77J7tCBt89//FuLf/2JZX/7v4/f//jdlCEBS
W4OY4dTm2aaz/Pm3L9eIRD/+6f9lJUHWYgYrv/hOW1UbKp9hn5qpeHUk9QTmQ2zj+PiJYG9Mb6J6
qV2m+GPCjCtCpfTxp9G/fhipaXWTDOJhMXU8pqnvPgyTvMkZ2Pc/JQLVx0ao0nsTWGzareyzKdsT
m4M7uUpCjhT/8MowAmxbmtpyLDIapPfrbZCKSZARGsMrZ8VkX2cTITwOWj2tneDSDcY34efl/uNr
iuUv/cu9t6AJWq5QdM7h+2nu/68XRT1FKwmVypW4l6G5ca3OgRHaKjtbMZtlAAUxjASCFf4pW9zb
EhsssQe2l7I7W2DBSAbpmGdkRWEeHJq1MU2suuNQQJzqIpc0CDdPxrjsHwfR+e4pyChsLh9/iXc/
mWV6lmIUbXtKKgRXnvXrd5DcoNkOevM6adGjUirHz6AR+20jTVBoFoeat0nK4PjxVd13d05IU0iX
ntnyoNjCenfVYm6S0Pad4jElexkLZO5mlz7B6IireW7XNIU1s2byhY+hSxbLHx5T+2+ubimteFql
0panfv3OHdLdumnM4tEvhvaaZJb9GDSLahj45R8u5fzdpVxbWujzHI8r/nqpRloGYwFVPDYtlWWO
CGSNt6nedYk37mptus8f39j3P6eQigcS2aFr81yK91/Nhh9UjbgxrmSMYqMIvWXYQh9jjc40P9D2
Z3rkcDz++Kq/31CuatPGV0JyCFfLn/9lEaLHwRdlBHctEo7oq9lwvoYNHWxmZ8b87R9fa3lMHe3a
AsSteHctk6hDGxudf3XCAXaGFYNRwR0XndPcqsx/tqxY3E5lKaFdKRTjVmf5ef/yxRSedIfW9RID
tdAFoAN+mRZzEGQiiZ2OYp0Q0TQS0/bjLymWR/CvS8v/v7Dr8Cuyjnrv1zPCXqIETY5/1YHbw020
QC4H9FkIU29IIoiGuf6SOeJVLWlM66RpSZTwgWfUrLQOHoyBWs6flwHq1Bfi5uNP9/tDzZbusfI5
jvYEOIFf70oVlsHQANG4TsAOp1WYOfTj8G2rc94Q7xmlRfX68RXfr7TcDk3lyy9gAimxTfnrFUPK
5NkNDXXl9xKvVo6PoaUbgE7b8WjjQ7M6KMdgeI8Npt1F5CCvP/4Af/OEs1AKPgdtLeHIdx8g6QV2
lS7QV6cb5TFVDS2kMvUR4/bdHy71fktfHrpFF8QCi6rNZl/79csG8eiDhC+da5iH3qbE37tDlU0x
yDR/n8flueTIt8KHa22E8BGSFwXagHrODh9/598XaZtf1+bDmHxzU717+Fsye/ATjPbVGDwJxXh0
xbFM0zdc/RzxCwC7fWpOG7y60f/gyor91DN5vkzHfbdqevNQe3ap1BXFBwNQwx71ZqTxtHNn8J5M
o+7qbLR/RJVbnj/+zr//zjZbEtshC4uyQAj/eu/ZlVxsC424ypjTq4iHYoQ7Fc4bK2r6rx9f6/fX
yNHaJIpQSaastl7u/18WFyLFC5szsn81kTPuzMZbirjQ3qOObte5OcZ/Oq/8tjlotJWWZkXDFG2K
/zx4f7lghtaid82MyV5giPJMfGVsHaC9GrSDI9+ud04LWzYjyAiO1RQQZEhmJxRUYgvne3rR80tU
0W9ntpXrdK2LrriEUY3tvSzD+NYLbe/uH90hx0HKLqGSSO4QVgrn3ULTN1NXz77Iz3LO5wPIsvpQ
GJnYMIBLr0Fo/unVe/eLcD3LlA4/iSAYTZnuu1/fRGxE4H1SMZH0yCDOB7zzfsUc0h0YUgCPd3cf
f0GxrBt/Wef/c0XOkRqgmMuLr99dsUcpUSBdqs7MjttnTxnZXimZr53QHI+RNVtvxqASkv5GhCBl
1ib7mWn1xqRm2dpSjk9/+DzLm/Xb59GcEnggQSs6755J7CgBqiyITihl8iwktbW2vg9x6Yc//ZKx
27EOxwUzZKbxPkcqAzR6SoxHRQSVe7LIs33+H3wgxEeuZQEw4qBo/vqSMJ4TyCVbfpIgS/s1hG/k
CYokLh5OOzbvCAhFREwzFp4SWZyTtbM7w/yZlphaNn2mmC5+/InevUTLLya053mQqNGBsVj8+oE8
0xg46I/tWdDT31lKikcyjNIFWFHCd5+tH6agU/TxRd/tf8tF2Q+E5zjInaX5fv9LOiKOOvob5woY
drYG0zF7lwBqX7Bhvud9cnMMrvTJKovQGfraTySp9vUfHla5vG7vHg5OsRbuPFYRW3rvluWmS4kG
asLmHI7pdGyJI4RTao4vXlTfctRXML3Cu4KM4u/ZMqmh+LXYnCqa5Q4huQdiseDGM9UZIf2yjJCu
5f4MemhPAcznlR860eNkaX2IrBQ1SEZ/EfHsl4/v5PtX3KVg5qeDTKmIsuMR//Xna1RiWtTs6bHk
oxNr5NiQdHR0xx6o10Ja1vXj673bUBzX5QcDQMKJSbmEyC0LwF/W3FDWoYbybhxd1+tNHKe0nkem
jFWA8W6VZhM7+D98Ql13OZWxffE9hflbceXgUqDT77Yn1ZrlQdPvJttlAp7Uqmbt2NW4BfxY/OHh
eP+EulzVpgrgbGSbFMPvFzJXTxmST4InXO0yN8ywytl3Tsqw5FCZZT3toI8ZxnFsRNkyrkfVsI47
5j5/+PLW7x/EM+GfSHZVmxuu3i0YuYmwp8b4dSIL0BwuTNnC9pohLM/Yw52ueVOdcPAYd7T7NvC3
R8LB/b4dpyfdR3ZzaRm3mi/0dW3aI9CNzejTYC2xSMh6wX/exgj9kmsFHsTfmEzVvG+NggK6FYj3
WYLCrjavJQTZcB3kDVwR0kEz5Myu04Yc08oJZBDH91KYxwZOEQlOmRqZmE5xYSwVaGRGp6HLup6s
zgid/RqzlBE8WQPQ6ecYlX16z/kaNuIIIbuTK4JC3Oz48TP72ztCZe7ZlsVjq01q13cHUIlkL/Ij
BEpOkzMaTfzBWTFbBM0j5/I7HRX3Dz/a8nD8dWHh2WecZkrBf1yWt3cLS9LgIyd2LjuZw9g+AO4t
H11PB3+4yvuDNe/ichmKaikIQ9RiWdr/8i6WoGRilOfZCaUGkd20DI+1sgJsNExifMZ3RyMD+EjW
e3gblPIWULre63BK/nDIfHewXj4H9aSNNkbQevHkuzVoTCzYm8Q+nAJPDc+qSqNdTgL5KSdzsV8Z
pBWRSF+Up6Svqj/dg+Xxf3erJT0phz6Bprj4T0/rL/dAQAksykjkJ0y1C7A6nm8zmErbYXkKR9wd
R8Q+mmc3SbYmquR1SkPm/uPn6/c1calsLB4uOmeKnuyvvwPzeDd26Med5knA1EIXChcPA+7R88FV
f3ytv3mWJdo2k10TQS+Lwq/X6oei08TP85vPGBUBro7OjeX6k70L4iF4Rd1PrsM/viQ/robeyDnK
td5vMXETjmWYheGpUYQgqb454yVEX98hMLMlmScfX+7vHmuo0NRJnA9Y99+3gGszmVqmYuFpcFI2
1DGpWel8lpFxTHbAJ7oNzgHIH1NcXgKfKcHkttCl6+rbHz7I+6MRz7Vi5acfbfISs+H9eq9pXfId
CWM5hYyIWTc4YAPshdLzDaci0OnEnRzIyoyPEB+nGWnyjL2rJUOsfyIAQ6aXJHfzR4mWw19rt4lu
iPcmXIHEYfkN8ulkbj/+xL+daPjEtqkd+uYcwR3XfHfc7dWI7KEOshMoWjkfh1GP7gm30Zi8KTJ1
51VFrpr1eWyQG64pAWW0cQra3KvZtY3gO2o7oWhc4r5AF+3Vs2OsmMnY1qYWXiCB7HMijk9xRBLI
7YyWqr+rhAaZ4JnAopp15needShyVSMdQhEM5PTjL/g3Tz8FFGc2utOOQ+H37heZChPvbROdQGfO
FnJqkoNVoJtne5ZucdMydfj58RX/Zm1z+PEBNrG2WPJ982J0Ykkv3EhOw+T1GyKebCSrOjrFeR7t
Sks2l8YKiJwsg/j54yv/zSbiWGBXWVr/H2fn1SO3ka7hX0SAOdx2bk6wJEsjSzeEbMvMZDGHX3+e
0rlRs4kmZhfG+mJ2UV3FCl94A28I79ftXJtMwyCrihOfQjda/BEeUCboEC/7+P5xHJ0Y2ISJZxAG
345jWMD1NdxK/NRwx2sLD3KvTenWG7FylmRxjVCK24uq1uLLAbg2hs5LU791zdL5I1KoWBwH4Eh/
6qFO73HEOxJ/iXIMNj6gtvJCcHTpJzmmTulleSYGTC1YOQfOq0GYHBTqd5yWM6i76DhZdoiW2IQA
VOT06MugV7DPzcF5fbzEa5uIJ0K1qf8QWOqLYzmD2vFas0x8fKQyanx6eW7RRz5ErqYc8gZ6K0Qq
cx/q83B+98hy59JRo/cvw5/bj1sL05hqJUh8YRv1MR2QA52AnD+PY2L/HLEExIwjLKGfeLoqNt7m
u2fRA1dMBV2lm+fKWuPt2OC7w9jtZt23Yb3tS/5XH2c9QD4wUfONLOhud2E0RctQo1dHo8BQF7vL
AnhRNJWq+zhs61DmcNWiZe/tcUFHHV/oEOfRjnhvWEmwI0clAAOET7Xjdn51BqZ+Ug3Hz9D7eCIb
QvkKL6ZdMbfxuaVBsbGe9w8jaRD5CG8wzVtK6XIVfot1dCdvZfHE4nYH3w+VET/3JPmvsrEuSCew
9kWcM3tRIPgeQcqAmqifyhGdm8ebamW1Qbk51JZoXBhcxLe/w7ST1AzCwPSbtvLOTQv8EgmJ4mDW
jiE9vNXPBVSyjdnfnSEmbxBqmgQ/KpWcxXUYB8hojmpg+FmT2BEI224G0TIQVu88ImwfUUQUrB0r
dy41+NKNb72ylz1qBFRsSHsJMxcnGJnnMvf0yPRdWF4/pdz7ue179NmB2iJj8nh97145pkrzku4z
abZDcWaxvqpW85wklm/pc5V8Rb4O2RrUvctXUFop4hlhA/vg8Zhr31R2hDTZZDOt5QRnhUcmD3vC
OkzioKhUyTFQSu8PFz+Wcyi16IDI5snh8ahry/qrkmCBZuWWWCRKGBcJ0Byt6U9qbqjIZTU4IiVh
QKlWi0DWPh5tdV3Rq+S8smnhzNyua545XaIohembgmuoxXRsTxtfO8XR9MNAbdF/PNza5EgLaMpS
WqOHKf/+23HtYLjFqFMZKElM+b7VcSRDxVg5FmgXbGQga4eDWq9BgOKQhC0z3EqrhtmkxwzlMDD3
JswG1JaL5FQ4hYHt2lR/UeduOlDcRLnx8Sx/NShvMjBZnHG5CsnDiDrVxTRrhBFCHaEG30AZPnfB
O8+i3COZM9a49gFRhxozNVxE7FqMlTFuNjm4VTLHF31OmhhF9gA+/47/b4KIJzqAk3qaCxQpvoC3
CPQNgMDaJnBQWeAqpQKLSuTtVwnaIAjrGJLw7AJL7IGDoqPh5JciIbnBjUnZWJ+7MI7lIfChtwgc
2SE8vx1vBpYvqilE/Txv23/x8MTjywryjQhjba+5NBNpKVoeSdfySm7dsVLV2vTbsmr/xAMqf2pb
5KfiZjY3LuL7oahFUYXjYvrVxFx8b6wTLJSVUoeIuFf3QdTqx64yEaOOe2Pj1pUX3e3WYiiDk0PQ
SLS/bPDUoZVwMTSOj0GGDui7UY6OHrdvQMZ7/AF19wi2PjhMhugOGKrVG5/u/k5keMoqMqmiYest
Pp2BChOKFIXnT5E7P2fCfEkFSryU3YJdZgBE1CP0BR4fp/uTzJhgjRz2KPH4MvlFLbII+0mqWVC+
+6TOIzprzmDgxukUr1aJx3Yz9BCzS+WfxwPf71MZqPGmaxpgC81dvK+NO4iqAh+ES3xumy/CbFBw
R8+5St8eD7S2f2ReL7M4ktRfOexv12KP2Fc1GdwX0dAPvg4U8Tm2oy+1ytI+Hmlt+7CMpqzkqkBW
Fo92GrVqPOmh64uoVsC02S3eo3GdPGnDgKZdWlT9xzRz8m9DpyY/KUQY702tiJplxEKpxtapnC9O
JdUAoSj5ZPtISs1/BOgX4rREHv3+O4YEkVjU5aQQLixxan3imIqDooKfmHONxa4FCOmSUnJ89y3D
OLyfpBO6xYW22COUdGd3Fo7tE2C73x1zLp4gF9Vkjuq/jz/d/S1NOABDUwcKSK/eXYRAjhnhc865
9Hk7lGOgavmJXqb1NkPBkGFRsfGlVo6dRnTJRWM7xn2GRsdHwsS5aSCQ59+QUUoOJlXVPd257hsM
jfyM2GB3AFq21YVaOQ4UKWmG0aMEirFMv8sYA0Ks0xw/8grYWAptrqnN0kM3uPH5/YtKhdImP6KA
aC4/X5Qo/S/6pQ+FmH5W6CkTgtQ94FOzR35Fwcrw8YArFyjTcgFO8tii07Z4KjwFnSohEu4ULUTh
ubeunYXfqRcbFvIneCaPer8x5NrGobFOLZgmIznnYuOQmQwVKm2G7/Uof4fgaJ9MHQqD6pQmsjOp
t3HHrH0+UA+U323iVx7G2+cdne5ZnYzK8OmcAjgAhoEk2YxNyuD+83gxVy5oGrWk0zQsibfU5WXS
TmMl1N7w59Lyvmp91B9cayw3jvjaQUD3w6L05EnYgH47HxukVglviaBVyb5UXq68YVBQHMK+pDJi
NXqzRx7ye2nX40a0vLJXdHlHu0TKpuVai8saTf0U10CCcw30b7GDDGu/NaX3VddAWpsj7Iha5n2P
13Rlt+iUDXiEJMYXQNTtbBGScCLRp6R1lMbObZiGB9Mrg88dAiWHCoZmvBFSrA2INKJq6x7fEfHO
2wFRKoDGPZDF9m1jYmEe91e90IMrbknZybOaL4/nd4fHoBtDeRB4DD1brpglzktN6smKvc7wkflp
91aYIHeDVMchHgbICSPxwK6PDcQ3ehOxzLKvX0pJ9Rk4y8g8RM2wseArT7JOBYNuEQ8W5ZrFV3YQ
NczKThg+ftRQ2I06kq4mDa6i9eCJUwOP4YILffYpyCrrGX00datrtnJgAahQrSEFcE1jCfYzg9kN
4q7W8ecZgnNMV90fq7o5RlUZbkx2ZUsTs/Jcys4jqDP5998iHbQEDQv1RN1Pcld9gmqCTGvX2W8l
uc/PyUmml9bo1fPjT76ywkDsaFeQD3LpGosVbj3L6Z3RMv1CRV0YmXOvmzGrQM+FpMsL6AEjMvga
tq0m9gjGO0+OOUTdxsxNZrYI3HlNQfZYtMRk+/525uhQJsj4kfSA1gy/xY10AO8jfX7/aQJJY1FW
le16VV+8L2U2oMlXaqS9gUMPA/24cynwlldTeHlGQcf38dqu7R2PyxfYCnGlay0eF1yYBzxt6X3V
ipb/Oyqm7QdmrbyWEBA23rGVoWTDX5cZPbfFMgBCzy9UajMzfZXC+B7l1xE3zRZR51CPEFR/PK+V
W4nYAzyOTDsMQoPbz+WlydwbgkczB67+2evJ5HawALF+MjCWwHvWc4ONIVfmR7mWvIpDyJO27OTA
i0l4zVzdh8GlPtelJagmNuj52WidPp7dyomgcMddI6NjsNaLJ62JcZoLkgDvKU1idSz0NwaCHw1+
ZTxD9Db68ZtiDPZpQNmAtHKyPj3+ASv3AEw5l/ohp4E+xCKPnOLMKeJAQLAE4q1AkjckGA4BHMQ3
9FFDqwgET7qHnuVWGydkpWbMbQvRCeg1iRAlmttPC5O5aqoyyoiCLGeCLBggPafaWELN+IPjKKa4
KPbFUfo66Fqyp5OtH905cn+arWMfH6/Dyq1gA0REJpKzSgF58SHSUVHJpNX0CYCC9pOdke9Fllgf
H4+yEsHcjGLczrhHlahDsj99stQkOOjeaOJFEga71s3LN/okn+ZY1H4XF1ug7rXPzMPicJLopXHr
3Q5sFkA7PajrTwPEMPNpqhFz+OyFlvYnrd/sezuqCAM6WuaMGzHbylmCi0EYQw1VNgzl3397Z5JW
0W2kKpMnhCDqi1s0+jlJNIw0wnjr/b7vpnkksgS6hBQON6+7+IbtwN8M7DeenDozcXiBj4OVUJzn
mG50omvFFUvBLjiFeFdiNjwWPPOXqoJ2PONnDa/o9Phr319dIClpL8mmAHtqGRUT9KRzMOX5U0LY
X+FbWk/xniXSPk7CGv7o2mKL63O/2gZJFJcldA1w7Uu0B9yo0FKVBJ/caMzPRabGx8rKmwOA/2xj
cvc7ygDUx1mRADSC48WOwje2xfoIcltiV82PSIsLtD05ouj6FC3M80jPD+rkoaP4eFFXpigBhbzg
1BKAFi3eg94WXYK5beAjWoVkKqWu/AVLqqLcizQF+PB4tPsDK6szFtkaGG6He/J2+xowV/FCAW+L
1K37miGLdgxEh4ENzuPo6U5d1+51IZHrlLiDfx4Pfj9V2S+kOct8HZ0g4nbwEpqHM2CK6VtxTlUv
6yap/Zm9ZmFcbUQP99efTGxAElBRlEihRWQGQAoVO0yC/DaoqJlamX4egK8c3z0hCf/g0icE1Hli
byc0ODp6vniq+xPm7x8GgaAbHX7v2GNT+f59Ylm8aCpVGkdSPBaL58ROJkA7TT4iQ8UpmnM0qVEB
h6icbrX/Vr4TOZPEz3OOeEQXWzIZCgUbAaP3p86Jf+D9lX0oEiU7KPOcbOzH9aEQ1XNt2TR3FyuI
Q4hQUbvqkeksxw9IihQXvTSLI/LiWzhoTe7t20CZTNugZKfKxqK+BHlA7VWjwQ56v2rbzkbJ0uqx
OR2DP0uzsr6pdaCdwwhU267OKWLYIU/KQeT6cNEzzGi4VQVWtZjyPt5D95eqBY1DIm0Iq527boLb
9FgaevmAHsKQn1GdrY9V6uEP47lcAWh9Hx+Pd3/P8ZKQEhKiMSKRyO2ezWu86vQEBy7EDpDV0Kfw
6HRB6keIyaDEMZ6RCDWvj8dcmaMMBiUDSt7k1iIw6oB5FBn6nL6Bmu9fCqDmt7GKENBEDuKkNZjn
PR5vZVcRFXhweaGKSk7G7Rxbb0RbJ487v0E02i8QR75S0p8vjtNo5/9hKCDtgCJIs+9oJkMmRAW6
rsW8N6teWysMroYS4guqBv3/MBTXjCzjA0akeHM7KxzBO5SvktYf+7j54CqadybW1T5T43A3FnBl
kzjUnYEQUZty4GXfDhWjsiHUymFW1Yj8vFJ7l8HB4dWJkuGlribEquZyK5teiXeotdkUK6gmQtqw
FxMMvaZ2nVyt/XKYwbIcEDwJOIgq1jU/5lqDxthXQavjrRppVDKQM5Yq50YW/Is+i2g+PP6yK5uW
4IuHGUSPTV1H/v23SK/rMsyX6xIwOGq/08cW84PoWtQVmnRkOQqCqJ0ZZPvHg67sXFCfEKcle42D
ulh4p5moNMxm4ztGPp4nzMBOMVowF1NBP+nxUGvzk+tMHuoRXjqLusGA1WKkalNNIwOb0mKOg2Oh
FcW1jRCrjDBd2xjvPvSg0gjFV7aiZN988STrXU/iGFm173EBoNAP033CPuMiivIjtkfxpZEOYsj8
NBvnZnWiRAO8zxyaO7gFooXFpOAZ7I+NFX9mOw0fYJxYIJbTDHlFUR8fL+xKHkiJWh4eYl/aDcu4
PSHaEFUraJ7AzAJqlqT4p2eYnO2noUVupqkxLAmn2EViMp9HUqY8/DutlfQ7P6nZuHvvdxQnCroR
gB7I3RRSbrdxNCFyjizNTOWtGkI+bD+/en1aTWe10cqtTXX/keX55cIg8iKpXHaR+6hOJjOrVF+r
ShuVjBRt+AP8IuPLhKL4Z89GgBszrCQ91F0qNrjF97cWfYFfPWzZ1oUWdztV0EzahMSS6tMkqfZO
k4jv2lDHP8tCQV3Gkw7GVpu4Px5/7pUFBo9OSM1jqhNcL26tJKn4KQNmwaGGuJyZtO4fRa43Bzds
8o2dvDYUlE8Z2jISXOLbCbqNVUWmRXlqKFPje+GM0xXxFEQIVUT4Hs9Kpju3wRL6IGwacgQXxtqy
kBPyVEqd/ckPwR+faKZaCDkX1iUDYHjBihc4QKN4FyURI2oTojg+Hn5lpg5urnxOXgSL8vFipsjy
5pJo6ns5AvQNychuwKtkh7pctxGC3l8PgLeBvRqU7KHmLYOTRlUMQtC08nsTaRkUjpAXxLXplGOZ
hI9VHZ8eT21tPEipEtWB7AEJ/O3UaqpAuFaPwsecxdSPejFozjlEM/prLjjITzXHpdx4y1aWE5wB
ZxKUA4BgW78dEyQsvoARnpRhbbRoyWVW0XxoUcv7R3j1kL2TeuvCgibqMkxienkkFqO1mCSqWHQX
fu4NIj/PlerlJ0MCwV7aoiq1fUnFd+OaW1tV8Fiy3yrFHX7FFr+91tQERZ+5VKFT/OEOiP6nuCrG
2HXZ4t9C8bbgDuvDuRKrIh/Q5f7URmlB5AW5X1dG82LPjTi1o55Dwqry86A0WxoCd2wDVJdtUwqe
SGy8BVvj9gt2hdc7WBvPV7xkQt279DXhaLpzsTDJTqjA1u6TS7Fa/VKYKDxR/3FbgUt4PaMO/a3D
JkB7HWbXxeXa1mPlm4IulDgZPaq9R0WFgXtuYBeE9T4cPUyxo6BOsg9alzgIy5eSHvDd9QCWfWow
AEb+LY4Qj3t8LGRM/vuFQ48O7JaEbtCxcwk7byeYGjiwjvYUXFUV1FHCi72P7Cl/ezzK8lpjGcky
WUoqhyArzEUQopZlEUEFN664dzX9RUzo7u5zo7bR9u5QwS1CDWZfbrmHCCDCcXDHYeNmW+4cfgEx
F/9wZ/FEGYsPqXXIItuja14nLStDvAYMzFGxTY7C7jVp1awrdrLJqG7cAHdBCVcHNxx3Oc16h5RT
rsxvB6SusFae81C/4sbUUgyvxmL4XFv1EJ7oUhTDh3lIB/cUKF4QnATiK/iQZSINXwZBj+IYIfQf
b8AD7wJ+fhPhliHxzXDKoHzc/qYotENQxmK6ZqKydmUY1k8jnem9Beloj1ck1kEwhfcuJl3UQNPw
LPCr26oL3H8QifKmKMbmI1NbNpo04iMlBmB8HdgvR8dlQBziR99x2n9UHKo3IvxlhCTnLGsq7HIq
LHzIxZzNCceoXO+vkT2M9Yc09zK4XdGELs0JgegoxgOxBjob7bHQiydaxjhMbGyG5XPAbwBqR31H
U7kvCchvfwPq/zGGJGZ/xW9Q/8+ep+wtq6PstW6iLYzI/bGmCcSdRfTNM3snizBjm6g2g9UhNVg4
GHdUzdEmiz09PtYr35BLkfyCKIwsYlm89XKrAMkw9Ne+F9NLnUGPRvcDn59sVHcuGoEbMcPKR5Qa
NoQo/1/PWHxEL4HnWmhzdzX4esPnPi3JZrrcgMuFdWRuZz4EQT3AbhI36l2Ytab68fGMl7Eu1yXZ
BYEg55ltuwQ32CJ10G4PmyubLMHvITGLKTtBToR8k1YO+mGFEnf4iuYGxuxb0lT31yivEI12je4P
m2h5mZixF4MgDsdrPpiJjxtM588D1rdji4lOo2TRIS6V5rkuEuNkaLGyEQevDM9bQV9YVkFQi5Ob
7ve7DCPjUje7AOA12v67sOkgxM2qHmA5pNZWdEaSKxwoLgMKPzpjqptgSPPwz8ef4H4TgDaEJEK4
YUJ4XtLVIqcsRlnuvc5OADuU0wYIu6fvNEdp8APTwPCQhlnnodplt1tc9fsdD8uHhIYaHtgWgO+3
S4A2n0DqZvauY6/hF6Ra+XNSufmHXkP6sXIZ9fFkV8aj/S/XmiFpkCx3PHK3fZSMzrVJK8yWS8Po
cT+tobI1QiEFaMJqI4q8w9NQ5GJ2EpcrmVwAh26nqAkjDwKuxavRUon5gAv7XJJ/qBNtcqcKDGQs
q6iklwGeJo6JnqcYaPJY9/UH8l3bRZQW6QsEP5Ig2sg011bDoy1nS3IDcOXlBsyQCaBnz2rgS+Er
4fgZCfHqGPRq+pILJX53zGDSMLGh6YFtBRCxiI2GInFajKGsazgm+S5q4YaU4WQftVAbd5MKB/Xx
x74/X8DeqGCQy8PCJIS/XfnRZF0xrAn9rsTfYDcLHatS2PHaD7sMiueqt2zsvyaz/4IsPIZFHh4m
xeXxb7i/4LjcGB8oOvBU4sLb35Db9JUDowGuNWrlpWtwlE/jKMO5gYpJESJ7mHE/vbO7y5ajuyuB
RACZaRUsThWBUMP2R8gZF3JFh9IBB+hslX2HS2LWeO/Fo/7/cIhPMiyp7hKHl9Nio0AxhD6Kft4h
p2N79kqnOCEvsKWxcf/ko4HERnWpwss20mJmmkgFNke6QiFcaa6AvZRdkdvpt5kYe+N2XgnruJdB
TcLHA39AHnj76URgYDCqdbi5WdZ8MlIcPgs7nHdCQ1O8HgZzn4zIpaIzh+c6ZCTceb3o9Hj7rMyX
RIJ5WgT5VKIW4W6QKaEqes+7tl1XnobB+uhOc/IcAEg5PB5p5S6gTsJbLEUvuJAX11ScedZsoW5z
7VmPs5sXqtjVBoYJ+6LP6n0W5nCJHw95Pzk0fQhXqQWT0TO/2wWOZxPB/kFBUm3U9BcAEBY0fa26
QCprN/QmVj6mrOZRc5KdM9nEuR1LD4dcCzFXuM6imZxjVTXqT+oj2l92n+KXkuRZi1CKXam7eerU
l9lUkq+YBJobV9KvTXObH5JlEm7RapHaLOqibJLkbeENKB3jiRLDLZMO40rpIxzu2J9nPCNG1P+D
HBVxKSFzbj2zUj6NuJZUz9agptV/QaVMlm/Hk2J/GnAzxWCmbnLjh5N0doh9zmBEvBVBF+fXUZ9E
d/K0oUBFOa4xG9oluo7xJh6BOPHu8M+J5284/0Tql8jDjkCctbpqopNlpj0IetgN+jcVb7d/0MTC
DNFFyts5ZkMSph/coszx2UMoY0tv8n4fwhIgJHJQ0SGfWS6QKOfWgFFeXUehuNjJoy4emo7ie6D4
wW1kb4/34P39jKixvCLpjBg80YvvURilzrKzWnEjgjPe85/moR0vNEnyUzMB7lXHYNwIQu73PWEv
lBl2PP+GFHu7FxXFxALbTlF2xeHxENe02NTCsncqxJPje6cHdor4CiYZuBaqWbdDYXaZF5GSZ9ex
mvQ3E0OL8NCmbjPuA0fvxrPoRwDLc81tujHyfVgpr2ceeiCl1O2XSNbcC/O6xkfjaiMLNEJUD1Wg
KEqIpwt95PTkmjGGklWPtevMDXd697zhn6NNQDuTZV5mUqFiVDVltvFq9bmBWLfrHEmLRyANE1Ys
mTt/LCTt+/GgK9/VoztBl406LP9eLHYHbropDWyqHX2MqktfwBu8qHoZoZfdvP/RpZzN4055kj44
tbvbLxuHGEJMWtNf1Uq1jnaDkzjhjbebE2Or1nN3RngDgfU4nEuAB8Bubody0HGexjJqrwLgJRab
WXXEAHB4HUNV84skS7FZTbcApneLKdEospBBHxF4/zI2dajZmTT3mmsbhCjhz3FlvTrV5AlE1UT4
5fGXu4sUkV2Cjwp0CXSpRBXczjCekmSu8Wq5ds3gHTGVTV/zQXi7EN2y4wR18TClxI5uV0gP78rc
eHvvXyeZgQG5hCZusll//f23TDCNwUjhgFRdSwN6PCL53tkshgwN6rmO/oAxlu0nWlAmvwC/8QNW
xZWO00iyhR67X3T5qanp00qQfbbFi5x6JQbLrlZf89lAeqLtLMwQ8AnfZejcfn685nKD3ryEEnjo
USGlQ04OskTVd5aO+mbZ1ldrMoC1FrhpJjtE/FLMVrlZTmZUBdrGCV0bE4A5cQ79NZKRRTgVmshq
1HZQXavGEtFF5Fo0frFrBb/rkhrHJ8dJ+/f2gEh3yAAJWi2Ktgh5LtY0cLJRSTurokrVlT9t+FR7
ew7tL1OHsMfjJb2vjjIWDycbmchKZlm3+1gkcWBbeQeVmy+cdDRqRZGF+6xuG+qPSjBpFyPSvfzo
CuF9sdRSWMcojfXmk4KzaZDsGqMq29PjX7Wy6ISVgLCAwFMyXGqOoeDStphe59cEq7ev4BP77yT6
kbIDw9efqfmHzfs/MxVZ0kxauLLztvjMopgtRymN/NpledXQqB61+BDh1zZ/D8zUfDNajCQ3Isxf
jMnFfmZPQTuGQcGWXp4dNR2M2KIFcZ2zKsud3czBicXewsNwQjJFtiD0KBNT5BsG7kUfbbtIhlNl
Uel5nSodDZ3WmobyHw3fHWMvLK0Nf3kvJvj9dDblEKQuVa87DpHnIUSHK9hg7SKBidln1RnH+lLN
tmg3kqCVbyelcokh6GWgSCCfht8upqg0GqcYqwyIbhlfCsXSL6lSj0ddWF+EGyUbpXSZUi3WkNqn
CQ2E7wZ8dXEPizwvNREnzVWl1eenY9s8Fc601aOx5DFYDAPVDxwFTxov9VIgsY48pKvmarhixNI7
V0oCBRrHKoYjp8p16HcHCsB++zAq+CZ8rpBT1fyQWA2NaQNz1m/pjPnIB+qFQ/A2aJEX/ZGYOMJN
B8srDHqhShfi/pcSl+8xvh0FNm1YadpXaxi50+GGuujET1VmHK04DdozkHt6fJ4UL98VdVHBCgR9
oF9iYfYaBtHCsXbpnE3OR1RvVfR4gsybv7cl7rX4YmL09XehaGp0zAPdFK+Rp8XxMaNrM+zjBp+g
Q+ZW8/iWmSYCM7Gu9//hSJFPr3Ohtd1TNkWKgYqtEc1avJuiolD82qvQGNppOroa6Q6Ih+W9ooMY
uPvRnDAmenxB3IWKCMQBBYAfTGUCBZNFjURvFFWqkDJfXIbzvxUM2hvnmLvukLTPYrSSUEoOZerr
nOR5w0voxEgwPP4NKy8fjFquC7Y7ec0yFwVawzqQ91xb9H7HSyP0EQfxMIqzPRye5ufj0e5mLFHL
VEtkp14K0yz2OTR2xM9onyOAaSfldCr1wZSuesDScfob4/RnW4VJpx2UqM7FgS60Vv33+CesTBic
ODOFLm2T/Mi//3aylaHOwEdPFdWNsfhqwPH4WmOFgxkrhi//w1BANCELEVbQubwdyityZ7Ljor5i
XlsG/R5bNkccYozjmr/GOunM9zYVINCR4oMXknqH9rJINHRVIjKIy1dc6pqXvMakDsrtNdPq7gUv
WOSdUt3auP7vY2SJy2H7yMufm2XxRc0E0SPMsnCrraeiO+hdq9d7WzHzL33YKPvaLrGbx2jsxzuX
VpLZpDY4Dysl1XstS9umA+zYIOsK88XBjduP6b7is9luBRd3T8GvoRyCVFqvKOIvnoI6iYIGGQ/7
0kRK9cNsvLk+Yv+ZftDz1rjmxtxvXAurA/LySB168CXL9p5RRg1dA8W+2Ob8d4Ai98uAi9hBc+d/
c12NvzxeyfsYHDg1rw4FU74hFRr5Nv12IDDMmbG9dMxLqSrpR62z1G9mR0RzTNLCRtCxKEr8m5Oh
Da664rTaTg3QyTpgiasfH/+Uu6Mpkf4gCFDQJGxCpuz2l3hdQycuxn11mBs490aknnWrKc49kJrr
u4eyJMtLtjXlzl0cTZxw8bZHVvIy0pwrKRBFmWH/ifG0o//Qka2uPzwe7+7io7QjdX8kEQhvA3ex
iRKan9OoKt3ZTuzh2OR29PfU4i1Flak+R6aAt+224ZNpingjx9LvYgt2Li4DYHmo5aIxsBg6K2a3
Rt+mPUdOgwQk9waFjwEfZsUIxBGDN3GA7Yq+j+a0p0hoOGhWAR3ADDNGrHLiq92VuMuZiInSZ88P
6OEhHpaL8poh+Exq5lVYoPad9dESQ3hVB5wPs6DWX00tcTZum7ujIeeC3RX0c7rRZDO3OyQG9BGa
mCCeWS37Kaqq6pqVarJPcIc4YXMWb2yTO9IBIRBCFy6vlmRFUk26HZBwwC4GkTTn0DQjcZqKMqIj
bARdhsTlPFd6+OeIiGfn106Qhn90oO8zYgWwIc8u7h3qZ2+MXOWM2SbFtp2CnpK5ldv9ChNuojqb
9Ipij1QEoL9kLY6Ngnaw1Y5dfW7wb/C1ZtJ3dR3Vu6aKcXsnWvtRUAQ+qvNgvIxlQJqJ6sOhrVD4
zUWSnLVOdQ+aGeJQFUXJR2y5zVNjWdWhmcv0itx/+ownIdagSCh/8Vqhn9LKSg+UXbWLiBp7Z2G2
egIBoVwwEZ429q/MWe5mxwXPNyCjoUyw+AKai4ZQqdTnPHSKA2yr7PmXi3gpav0QpF37MrqWOKht
1z4TS0UbO+DuTpKLS8EJOiwd87s3PK21QlPGqDnn5QT+tIrdc1RX8763ja1M6v6OAGlKV8AgYCAZ
WGpDa1D+RmEbybXKVa/uD1qaOMFpsOoxORlzGZSvrm4nxvcgjIoZRD0FwK0i9N1r7iA9wpvD2SKK
4L9vFzu20kHNaPtfqzQbn6KwbPa4iTYv1pBXfmNz0JV2ni+P78bVQZkwCDJ57S/RCAOisbVrh+nV
q/W2j/fwaq1kb6htFLH7qnn+J9X1PEn3RWrWzZYA+d0HRguI3SXbI0CAkae8nfI01EIvNTW4KANy
YJ2FvUneO+mRSlO6sZXvh6KWSA+Pq8SWJKbFVo5IZ+w4n7xL2djZhSKi/hFBDQfoQzweH6/p3UUp
qUi8pBJgYjkIqtzOKpxwRVadwLvwc5pjiFr9xe11+2nWp7c61dON9s7acOg20EMjMlHhKN4Ol44l
HkwRNJOMcupRlXJAGXpqFyXCOksRzhbo6xeD5bdbAQYCrSyaaMTw/Ac41u2AUN/UwDQG5dkcTTQ1
g6qshuccR5r0FHW9W1FAzJ0w31FQC+td7aii+AsP4EE9p7hG2k/uYKqIymJggr5sQgPhRBDbzd8E
ael/JJVYtyazBYB5JoFNjqad2tPZAhowNwf8qNLncUhV+6SNIo12HoYA1T5ox3HCDGsORuXVg8z8
AZESs7skExzGParc9DzMAJTDxUmENR5mUMrhOW4DJycJz7XZ2AJ9LC4UWIZAPWS3DUCmhBktHobe
woqe2k/4rGZGcK7r+q1vLfuzEYzO3jHh0CW9A0xz6rcqX4sTLaWZAHMBKEBHBS3hpUKmRg75q7KM
WlmIroaq/YBxo0CMa/WrFpnDRWp7nB7v+JUx0eTkjjbkxgcid7sjMFCOhTW71fMYuvYljJEvKDrh
PtWJOaHfHaYH0GSbdWO5hDf7kLomlwdSEBT4kN9bLHE3SAfqzJyfRFOB16WHZ3zqe3fWMe9ps5JW
mjZF/5Z1MPxVpYqB03LZZOYeCXH7U4jvMaIOCdz7fVXZTbOb0A19NauqqE9BHjnOSyhC982aaz38
Wia5krVcxwDUEE7PIgPv8jyaqg9ly3qInRfiufyKdFabHPqpddzPKg68xaFSy1Z8NFwxa2/1UPb5
s4OlWEplJZjScl9k4KuRMJ+9ju0oJeRDZAJrHC0wfRhAUn6iwIeGx16tbAFmxxHeWB20sCnqQ4cr
0VPTQGo7URdMv/YCubodzfPhijD9rB5j3s4/xm7s/02xePtZzpa91W9bXD3IzBLBy30GRvzXt7j9
7h7tkmaEnPokunr6ZIm5/KvVu/rJNmhnelLM7vE+W1zivE/0ZWQyL6W64Lot9lluoASkjyJ5LRs1
PJVmkj3NcwTJoUZ97Z1D0anjFCFfTN5JLX0R7c5pUBWwaYPnikzwT7UeYc3ZUfstG8ctVsOvYvTv
GxmsB2IF7GMOEYr4y+CjJY5TUWUQT6pZtR7YhyLIzkE0ap86sxXqJ1RVnL+GxtVDaG1C004iUQr1
gIRmXh7iyRTprp5L13hNosE5CRXC244Y2dFPrZ276cWYyirdOPJ395tEUaDkx2mHG3HH+Z/Dkvpv
1RtPVWlO38AQCL/vDazfVSM7Ug3Rj5Ne/FCSWmwUduTC/75YZIyShkHxAYIYKLLFhynSxs6HglMP
eqV/GrD5fRlau9qY3iLylZZXVAGQBefTY023jEx4j+yojIrhKXWr/pib5XxwZuXvSmT5RRNW+yHs
4vg0xTMkS0ckG5vv/lxJYDdpBbtcgpsWhZ1kwq3Wm/X+yRzmCTEOfKP3fepaZ/Rmw1NRl/ZWKXJt
vlIqSNqIym6r/EW/FSLGqZhLpSDuxA0ec3LdHUDIGNkISRS9y7DK1GY35u30hxri6NNP3tZ+ujva
aOvIMJSSFe3euzOgaMjrw/rSnhpr7g9Kats7EpP/2tnbYnGvTJW2AmcaiRvGXALVWpiMaZF17VOk
hBXWFzQ+VOybD1MP1SUFqHnS1L5+LUbnmzfaWxnjrzLrYv/KexOWHTx6Fd2M25VuSi1opzZpnyqv
Lt6qcFSqI8jrKPjTMHBN2IECMf92tLlOdn1r9uX/cXamvXErWZr+K436zmruS6O7gCFzlZSyLC+y
/YXwvfYlGdz35dfPE/KdKSclZI4Gha5qQ7YOIxiMOHHOu/id15secqd6aPjyANY+RnSYhkPdd0O9
MXsrvXEbXXniZPHKbd5JQLHXYRJma0kUAqhqMMtwcCinF0SlXWydfOj/MAtbTQOEbsr3SIvq6U41
57lCY7hv8r09xZod9N0UvrHDzshZzST8GCJKMvsLEomqTZZWN+qthV/aPkeo0x+ccLinNTD6l3fw
lx8RSEzJ9ZOOetCNVhtF0w6aNVPYvi2d4a+i5iYdjpH5zGYXvlWp5Z+X471Igti+kcrjmwWrj8LN
6jITgpkbMcdFvjHTzb8m/H62vTt60c5KjJPTR8UnvVqSK/XKtWOtXEqcvwCaqcnSRF9XEJ3ZCJOm
9MxbC0nlTVWY0dFL8x/Y64CpwkgpsLo6P2mVpoyBI8WAl2V2fADg1bfCHd33jZ4te6OKr6mIrEub
zw/GuYYDEOmBhcba+TrP6QqXc6UYt2bkTjeCFN8vdQS/RztNPo5aPT5x5X5w7cZ6F5Mi3oWJZX26
/EZe7imcUHT5AXKgK8j0nD8C8yAy3Nft27Dul22M7csx6kd3G03JcuW8eOXlg+N4Bv4inMXrPw8V
WYNrRhqXGyNMKfcg6HnozUkEdYUShor6/jdXwTj28vhernDAMYD5qY9R/yfjPw9aevHoLexyt7mn
NYi+at/nOUzuTZjShzkRxpUC4CtjhGUmazEovb1sIDWwy8IJggSS3Za4bcPB9BPQRmjLZfVu6a0f
hcf39bYhkhqR4kNvQyuQ+V17ves5WgL2DLkp4ZeL90Wfutqmhcn0RxXHVfUAV8F6Y9NBWrUCSCGp
kRpggBrksvrtLFzcyRoGe65vk3TI/sAFxc03StNVJ0+Ivt154TB/e+soOfkkfEJls5Iiu+cRnUlp
s3kKsZIc6vKkt4t6oEPRPKEr2aPFaFwTl39mO/9+CMkhciulWIBhIZJcq48zzd1ao97f3vKXSgrj
htnl6BWPyjdDEWblw2eE3FcKZ3qo09QyfQWpRG/f5M74yc30KEVaAbe6Q+cCLYCdjiRbPffaEyeb
9kbWl3wdIEwQz0LFC3zbumlIjjvoZY7zZwSgPuKqryXdJnJhOBzLBv8t30aZ9JO9VEow6v3y9OZX
A4ieijdABK4568TItQrKYGxXt4oTjdp26hQxbLy+8uLTNJbqVmCLHr550SNpyx2egKwLgH3ny0Ga
buehY2FgNmfl52nkbpUYg/0tSfRQ9RNXaR8vD3K9UZI1OGi+STCqrGavU6LWtEkUdGW+lZTcQ0aj
f9d4oDb7rF32l0Ot9ywZ6tlhCR0rwFBriF0VenqLTsl0O1aasa1NswzK2VP3URH9uVD+vLJnvTYy
sjzIc8DZZcf/fCollGQ0YMTfFohtxkEDEb/fjLHZfbOq5K1Cnw4tNDk+EN8SV4Biz3m0wZsT0wXh
vc+mZcQDIH8aIQhvBqT87tKhN68c/utMlnB8GpJvgeY7ouCrcKR/uKkOdbMfe6W5j1oRgyFW6x1Z
QkFbBqedyaa4qhVmtne8cPYvv8rne+nvu4iMD2AaihEVZCx5VxulS+Y2Aq6t96U2xnBvheHl913v
ep0PziyDOaYn1X6qMNT0o6IwaPUpSBkdcrhPHyQ5LUblsipSv65yFzZOq4/vXS11n2qlaXU/RPH1
g9p6ShEUuTLR2oaS6AYYZ2fbSKBtCnKvnr6PZT5v5wglwSB2qvzT5UGezzEaNlKOEp1uMDsoYJHK
nL/SQss63aXPtZsnOz2Eeq7fzMootgblnG4zKkqF9FtS7IvZqr5GqXpNm3wFr/v1ABS3nvtgJJZr
NXTHqr0oBVm4M6hy7Aodjq/QFvUxBlu8wY95OU26a73r9Hw4NlobbWvwpBthK9WVbOP8xv/rQehg
cjeTrD0qFeczkddxr3iLq+7sLqTRT00MxcoIvd6+bvubsNLqh7p3oh3sEfPKpiFT9X8vNHYKWUQl
r6IWLJsU6/vwgg04aIpY36eOHX1MwyW8a7nQXFnP53vFcxTEgziI6Q+Q5Ty/id/O/SwpF7U3F2Nv
Z7O3GYYyP2qz3mw8EV4r+Zzvgn+HIm3jfkJX+oWhUAhkq3Ri09gnTq+/S5SOs6vRpq9hNLm7ZQmv
ZYovhkZngDsXOEi4y+h7rS6drjJ0XkMtb98MrbifRPIXYsrdaaTUElz+XlZdW4YmQ9HHQi6InQmq
6/ky0ax2puzb6/saJdMPnGMCErqzHIzUaCgIg2hWzWI46EOjIKaxOIessBvaokqzdY0ZtryL7Onl
Z1p1aZ+fiXxJejQAOqJ6uLoKWhF5BX6M+r6xuu5h6ftwoymu66OZoO3VTvxI87jChbZvPoelZvuR
Fbsn1U3Sj3aBzZQV6+GucYW9qwsYsli2WsfZxgped0Ry73Reta/V7ovATvBgxQhbJSPC1g1sy/0Q
uTmEZmldiSDCtrD7+v3lwb1YSmi5UoYFqkJuJC1Ezuc7TFyjcDtD38O20agGtuD19PEOnjG+BZz3
V3aB80vAr6kkTwB0xB1AAsfPw5X2MkFuNoz9Mpsq12pNv+WIqoMUjulNl9Vp4ouK/fHyINd7D4uK
j4SjDjoA/+9a3iyN4ZtAXzH2Fd/nTayBihFGHPqOU80fVCNRbuN20Y+h0l7rdq33f0qMMB3gk7CJ
SoL8anoNK2zAwM7RIeNStAG7OOwMgT0hmlOWb1fDt7xUi11rO/Uh7Y1rmtAvXy4XgudmG/1EbkGr
6ENlFQ04tvSweDhCV6VTbkvLiE+pS56GIti1qvcqHq076dog8xcq0nDuVhlFNplI3UQVXCSjQgVl
N6YKuVnO1dX10FueFlRWuTsMh8uv92VYan9Ug8hiWFTw5c4XVeMkiDrbjXbIQ0PBZNJVA7zbf5j1
OO2SJboG8lq9U0ZJOIpCDJXcnqz+PBy0ij4yUbQ+4HzWbFrP6bdpORhPRpHE3yzF6w7p5NobZlr1
c9748fJoV4v5OTxKdZJ+Dz+Yptl5eBs/qn5G4+CQcbDf9KmDnXiijPu6Eu+SvFO3WZJ+lXTJ3eW4
q09XxqVGITcKjgKp4nIeNyrUxGsjUztkdZg8udheBmY6Rg8Irun7xSDBos2cX8lRXw0KqQ7AIMRW
UqjzoHqCDp/r5fphaixjp+S2i7AOx4HZxhD/udBt6k7Lr2wXr7xgFFuQyuVSDe9ijSCPQBfbS27q
hxgw2x7bxdAXmlbvDYGcg831KvDCvj2EZWlt4ALpf12e6JfLmdaEZnCfh4UGuWc15hG9WT1ZHOvQ
ZNC/st7KA90Zxd6NLeEvavw2e0KUAeHwsJpR7zBkcXWtizInupGOdWofhDu5gV267n0MaKTwlxrR
y+Dtg0MKh0oFdkdS9eX8haJiVCjL0NuHlDV8wJq5uddHCZEczfFzzoezvxxvxXH4NTrIhNA5aGyD
Ulwt27pcJpK1xDksVMn9WhjLXTWO+Qe9DBtfbzRj38R2sdczEzM5kJH7mUPQF9xd90PeLXci1IfH
VuDuzo2ofDCqIn/oHFgpdNLigBtqngSNSm40htGYvy2nlK+GHhIqDPwvYJA1l5qC82CUobAPjjbm
D1afW4GhIQpcN0hyXp6ol9sK2zbNWFPlzIKep5+/mGUItaJ1Bqy+S1ccPB0Ojgbs5WFsbaAOUH6D
MkvcXVIjFXk58iq7fB4ktDkJHgVbztI4j2y3nJKxWzoHjFusL4vHA/i1UaNZU2jax8uxXvm2zN9j
yVn4LUmvhjjDObxzDk6k4frtQIufnd6+sWEtBI05OFeOppWUBstPUuElCwWtH4iPa+3NZKl6O6TL
f+Bo6h+VangotD7d6G3cfRwbL/5Re+JW7yvrOCBY4mPaTANJFk+6VKmvJF8vJhpkOYhvEnhOS/uF
tJ8zYH2tQlE+TI5iB6IZrBuYoafYa40Pl6f5ZSQ4nmTM6CvQp2F3OZ9moG7wn8ndj7OHdIMiFmU7
Vo5+TFLdvrJu12/UkFoVQFaYXNkUW28ovdstZV142lG36/y26OLvilv9SLIpf9Rydb5yNKwHRjRO
3GfeIzJm3L/OB9b3TqgUiWEebalM0bSeuPMKDCKVpdF2l+dwffQRitoqPWSJOqMBtVqqQzM3gzOx
MBK1nf1q7my5JpYg70JtG8/GH01uOm+7DXAAEJNquSnr5fTmV7uzNQvauGZrHWP0/3c63cYNPqZF
kNhNsu0Wqm2Xx7g+aWU8WmtSwZPtGdHC8+lsMywGCmpTx8ht602P8EygToAVN0pvq4Fh28r9oCCJ
r065t8AJHPheLz/BK8uH8BotRfJjKJarFLnMK6v33NE64uKm7Iqh0bdDp+lH1avqoI6c+sp5JH/f
b7WI5xlmuMiqyPX6Qh1DDQunHyaLeHE9vc/VFoWVsMEK7PKwXlmnFFsA5INCAAa91ggwi0q3U2o8
x3IqP6nNONwhejf/HBLHvVZgf20Gfw+1mkEbjd+qSxP7KAw3um2AYT6a0BECevXhLuZz+fz2oXHP
YHBsYdwlV58g1SXIfc0IbaWmZpV1ZX7vcFJtJPfijduYXJ4U0UGmgY8k2upMFOpYhC7AiaMbDqnw
Qztyg4iekeMPdlFcSXVfe2Wc86iMU60iM5I//+1oyqPWNDI1RnQJN4p9lBnKqdcpFaSAYN8cCvfr
ZydjNmh5hzkPNc9Gb4kmdo5akv/IMmO+V8VS+1VYTW+eQfoCMqfg25JXpdWg+mF029LpnSMdhPgd
rHwDm5RRihoiW3J5XbzcLwlFEUqeuOCh1gXGtIeVFkaGczT0/sbOpDuzO3YA4VxAcQ4qAEZsL58u
x3z5zjxa1IBtuE5pVFdX+9fcL6beuEt47KJGBwlaoPhZmeIISPSa8trzVed856CVKTv1tDFp66wv
1+YwoX2VacpR2EPkt6AEfuC3NNw1/fg5Q/PtqGS2sYO4bGzyqpaUtabeW8jNbuYw1m+GceoOxZSa
B120xlFb0od6WsBc1lmEpL1rBHQQmy8W9oCBBb9xZ2coyimKHW1tS9g/UjHaJ+So0m1lmuNJMUfn
WEz5dBiq1ttYDXbWo3Cu+di93C49aPb0skgOud+ve1l5OExTSzp0Q+Jgb+aiiR4cMzWuVPjWVUd2
ZcKA6JGSPrRe1lVyQ4syazanCFtGL987WdYG7ZINj4kyz/4o8uG+qmlUOOiZPdZmIgLy8TEOFlsH
Vw/HqaeprGNf/+bVBfgAlA+lBnkgG+efaWnnLWl5rxzBoE43WYy04CwKizpZb/1/hWK3kyoDNMxX
32mZNq1plbNytDiO7yG4I20NyOkmGoq3+U1Th7IlrAMMJo0AcOfrCm+2dE2KyEpy4wwtXCWh6Ecv
blXfiVvlaLhQ9EwTeao3TiVBgdLTYqNyw2G/2vHg/LFxGJO4Qdis3Se91e4NNxn2hSmunfDrlsvz
AAmBFjMLFmeK1aYQpmNbWmGR3sxGsXRbz1iireGWYkZW10VxtmvFhPe7niYeVjyN991uh6Tj4p0v
fwLGKd5msvdrwmVflnsIvUWgzufLyFHg98R2KG6UrsSMZ7Kn06hPXTC1eXGFDP8iF2Cafw+1yh/7
bLBma3IFsmpu7zexVmzn2Ig3LIg/oog+6uW3ugIi/D00iB+0EeEEsu+fD82bc+r2NVKIQ19aQaGU
5SZK42qrT8sMdaCI7kYLGI1VOM5uVowekoOyAJFGMEIXWvHOQ13o4xwNFco33IvKKovemlEzIw7b
NUISLHdoPedPGDpFpQkDvRlOoPyd6K2nSdeirxkxd56ZldekG+XvOzsliAcogy+Y5q48Ls7jYaoT
jfgApJjMDMVOFEtzL4oeVZbCUXwUG2rFH/W4DhYSx8KfzFbc2hjhXclyX5yLEoVJdVIm91KjZvVe
AGTBA6rc9KZXgWMuEbxFNALyncU3/tYrhAxFXV+DN8KNc+0403TlIEqs/26qNNPvozxzfAx8xTbW
nPE0hbUduPgvPMR2rN6GEd5il5fgKyteMr44O2RvCION8/mekBEsu7HObgptmHZuq8Y3pVDbbTWX
8weLjuaVeCtg3POS5/0Ct3AMoAIvVOGmcQmXKh+ym8GeDFZVOoJbWbraHz2c1Pjv2AoWOAZRsGS9
HpQT6jx8CdcsF1/c3Jh20D0clhSFZW3qfNxh1XgD4OPsxpmc6cMEtG0X4dR2Y2b9Z34yPhmKlwX2
3CaB3eEI9NbzivDS8ZGEz5TN5NUC65Y6msNqyW7MPgspFLXufWtXyQ3AiWtmgC/yShIP0H9kXDRT
+M8qVDVAzR8mL79R6phNBabGp6HEc0Jxkf1D+i3Q+yS9JnP8om4EIg98On1k8DTsGi/AeZoKoFjz
2pupdNxAFcg5tnDcIUfFJXCqArGWHL6h2nvZdjCMfo8Mjvseirj15Azm1bbselshC5EOUtzz8KzR
uKGcv+7JU/ICtcXpoJhoDPs1II1DRls9YL1V6JAs+X3CPBznajC/0uiv93EXKoe3fWsUQWWFEuIY
DTX0glZrzm2EVY4l3LTe8KZ7DdsB33LK+Bbdj+l2cuprhfH1m6eYxG0SCIeEbsHQXSUNWCiTeBWW
duOZhbUxYQ5sDL0hCdNV5SFHxQCV4cLeXx6kXE6/beDkDFJdEt4ImRh7+FpCwEJftw8hcN/FVa2Q
sDvxg9KpA9L0vRmU3WAdphJzEIXU88o3tRruc2RuUNTrZF0eTabVO54iCkMzxDwttdSbMvLcPd6E
SJY6WfepsBpE4DnmrgRdJfgE5UXCzqZ0J7fQdaFCoBkSU3DJTy1YoU06aOFOjM0bG5MyCh8UTVju
oZJZt1o5Vuu0nVcs+QlVkv4Qq53hR90Un5pWXYJUW5Tj5Ze4Ov+e41GjQBya2zVpySqdzkH7jJE1
56fMdcTGZu4OzdThPb7o13q8z8Dw8wXDAgU7TJuZc4Es4/y19XHbttjuFidY7ogut0DU3mdNZmPZ
1Zowf1NwXJ3I9hjqQRKr2vyIA4H6QYPbeAIP24JPMFE1NqjgRJVrf+5L9A0dWOnGJsxnbXt5Ztbn
l5wacKM678Ojzw856vxxgZgvCsz2/ET/xHCCpIGrq7VKsk/H7iM3AuOBkdYfK7PxTkifGT4G1NqV
vPGV1wMyklODvgzZmbnazYqyEp2I3fxURrT6aIyHjuPnI0qyoboU1y6X8rt58YKkIwvbOe28te/f
3DFcZyaaFS3zbWrNJ4yxvL+KXqlvenz/AK2RmVbCe+o8J1SDyKJAglhvscmRDt5dnv9VvvJr+uUe
TnORFGItKisS01Two8hPcVrOLhJNyr2ZNFQRDPO280rz6XK49WXoOR4i0mCv6M7Liuf56+5GjW65
ohYnAFEF1QmhIZgf2YETmupdopCsdODjvtVua35qS2Fsy8wongoSpysL77WBc3Bg/QPeUQpqnD8I
no5aqidjcSrc4ovdFiVqV4t9k+jg7kbHvbLCXl3mv4db7Thjj1OeZefFKaGRvCsmvfwqqnnZDnye
QWnGP9t+VuC1IpTihlmHfFd0TRHg9RFTeJOQJel6cT7iwkpBGo4DG0NTzbdG5IUfaI+mW6XqlA1d
bS+/kpu+PEBQAaB9AFgKNCer9jyg0Y6y+eQWpzlDmDZR62QzyaLFgPjVQXUQr7eRR9tcXmEvz0uC
Uh6hKwNLhOjnQRtbVD3FsOLUJHX1rolxWgsTu9+Pc/eAOnqyNUG7HPCfv6a+82pgUBgS1cmI16Wp
jAxFA9RVnESWLdShbf2Ist0AGMOu9lY9pH4oOsVHyPwaPuHVeQaS7KAKSdtkfbtq0pRGyByVpzjp
lw9CqfK7povLwGly3EvNqHmfVPY1bfHXgqLkgSIB+Yn0Izif53DSBMItdXHKM0/b4aXS/1Bjj9bw
mCXfJs8K77AwHq+co69uH2yc3K8gqEgHpvOoEzxKFFzL4lQt1pQGnJ/ztq1F+9hq1l/Yt9r3bqs8
1dD1T9qiLZ81re02CB1c66esiFJkghxbvz/IKjkCnuCm80zRX28QqcfZXflQ9xaSAtWYPADaTrsg
qtXle25m1g4IUrx3Em/mlZTlMQzLakfbN77jxV0rubzyXsBOw8Tgu+M8XTMMKpsWa2/n8SnH7iWw
e3feOFZjbLXGyFFc1OYd6jHmlc30xdon45DK+QA5pIjX+ksPlSrKU7xsTu0QR1hvASX31b5UO5/z
Pb9XGm3cDVbk7TLHKx8vf/AvBkxsgECyLsptGH2k8yVBWhG1XC7jU+I4+QdXLaGHIZN+zIrxSwJY
4X5Jsyu7+SqkBCXAcacyDCyIbW2NQqqmNjXGrC7eVfh2JfsmhPqW+YBtS6sMaB863YMadn228/Ru
tt9fHu9qGye4rP1KgROuoJLUez5escQ59SOnf1fWS3nL5e4zKY3Y1FOr+UirTFcS8nU40iEpPCJR
IJL7tt7W+mqwrdK0ukf+b9/0c/x1tNJuU+NedgDNaDxcHt0q/weVTXWIvUzWiSQxe7WttCjETyKq
zMeqqMpNiwLV+6gW3sfLUV4O6izKGuIEcACKkpGYj62xiK03TMOxpP39rlMB5E/UnK8cSusF82tU
MFS4qEptWznq33p5ltnkuWW35mOdFVnqO9bwUeHWt5tdJzqUdebdkixdu+SsstpfU4ncEeUC0Hkv
uDFzatF17ibzMdFUPB4SOP52B2raEIlzZXzr9OY5Ft1ravmAuKD1rT7CpnTMwjNG81HFey+Y9EIE
uUA1wkZUj7R9nrbCtJFa6t0UaLoz7tNyVD5cfqnrw+HXQ8DCls03vtC1KSduBElhLzazPFR9UGh2
HeAhhv69Uc4blJSjnS0ascvQEvlYIqUb6LHavK/hkgaXn+SVmX82hGA30ii9ri2h0taVxgTCeozt
qNhafZ3c6C3s96UsrwnDvLKyaNDIax5XPsq78ue/rSwQ8JW2oPr62M8iOha4lP+l55HYFCNM/9Cc
vcCGJvvmPQEqI4V9eYcByrQugdlRVgNEG61HXRvvY3j2vuEpgFKyIQWl5Uz1NfL16nyRb5a6Il6U
MN0l0X61K+D9ZohU7+1HXOjAlXqiO3pTj+J22ZmnJUQ3Ii1LYAYT6gKXX+VKTcOVoYEvy++H65q0
vzmf4HDsGjTTNeuxmuH6ZnaNcryJmnuIHPtuDtVxU6ZRsrUcLI/omve7Mc6HwMHcF4XqJNvqi65D
MsIGim4CEj1FpR7aqLkGaT9fB6x4Dn2qkiADYfVIva/zx9REGseckvYPSuKqd0s5NNNvw0Rtam8T
GgYw4KHoxPA578vIeptrwHNwwkriMFk3gO/VkRSPBvVXLCp/TJWT7FLsIG6Y03iTgmO/cnuWb/rf
l+dfoQCmouiAU6EE0p+P0xTznLnG5P7oEtMLEhUo/ahnM0a4pfbQCyU/0O7TKt/FmcwXOKq+6fSl
XvqMioUAyEmIter607YybeopgIuf5WSU7mE07Mr8s3L1EO2HOtbG0FdQWViurUK5yn4fNpsZ+Sbf
3DMUC7De+bD1pC7mzqz1n0ubK1DXvNhOt+hh2fXRyZpqaOnxW2r/wYCM6D4ADlXF/dzmceubeggQ
Hi2OcNuFXLCPl7+P85OUJ4KzR+NWVsPtZ0ej8wdrRscbMkWoP0VLR8c3Ad1su9ZNzI3V5vUXNSFh
f9PuSpEbEQCopdyyJBr7hRSAqyAiODhW/Bd0VwTR5mn8hMff5Gt5Hv+4PLr1V/UcSqYKJJbyBF1N
e9z1fHD1nPyF0l9i3AmPVbaB/eRmHzVdOA/YRGLsx7fmWFfe+IvIMq2U1E9AdyCj1l5GIDK7Plx0
gSElziQBoFj3WNWOnQdDBYmsQeFiY+tNp751crk1oxkI+AFXRUkiP3+fQ4gzVe7F+KEqDj15Jeqs
oIqyCCpoGe0vz+75rs6LRPNHnpBUYGgOcn89j6WwkTHMuol8YdnhoSxyQABZOfpzpSXvxsUx3zWm
GPwW/cArGfz5CU1o0LecJHLlSuGQdf+/WQYKYtSosEA33fk+8uZwm3OJeafX9AovD/NFLIncxzCY
rESyHddArjZRerAgRcgw+1B8W+wpVIJCokbypfXaK2fzy2g2jSm+EEkY1vk+zic11QSl9SUdY5q5
dG98205zvxWZ5/kjB9eVaC9eIVchWgNA4difoAvI7eG39ENdzGiJ9MyOfTUy1ZFoKJf6GD+GJg2S
zEolzhfCgmfN5cmYTffL5bldHwfyNkTCJ/tQklG7bskgOZ5nxmCEsd+VtGHuHSM3ij3o9MHZlZOH
xVhTRmLeamrj/ohdHAf8oWFTu/K1rndBLtwQJQB+0YOkMbReTjEuY4vjjU7s946R7Hs96267EjqX
XTsFzkjLNVGJF9sDyxcsNh8P+yDV89WJi8eJ07j5AINhMkT+dc6rR2yFjU9loerBQsHrpmhwtr08
2S9eNkFBxVJ2keU12r3nL1sf+miipEXQYuzaxyGPp21kiH5rZll4pIDcv49sY9xY5EGHy6Gfl+1v
B6CUS6C+JdNpaKAU6lfLeggTzqDSUGPfJKVvP6j12E6bZsrnIuDP5kfDjqfyMGWT/tXu8uS9ket9
8d3OtOGuRRVy9K0ynT9ZapFo/uTkc3WXiML8AlDfOmlOOz00fQylPImsUdm3cEynb+yD412nQkgO
ug5C2YODVEX/a8P9zz+n/4p+lg+/xtD+67/5858lLtZJFHerP/7rlPzZlG35V/ff8p/93792/o/+
9a76WXzomp8/u9P3av03z/4hv//v+Jvv3fezP2yLLunm9/1PVB6oKWfdcxCeVP7N/9cf/sfP59/y
ca5+/s8//iz7opO/LUrK4h9//+j443/+wc70n7//9r9/dP8951/9r+Vn88f3RHxf/5Of39uOf6v+
U14tpDEU7xt1eBKi8af8iWn+E+4E5T9WAso4zyXAoqSeyY+0f3K1pnVIfxZRCBgk//iPtuzljwz3
n7T8QEhIUAZ4Ntf8x/95tLNX9O9X9h9Fnz+USdG1/GIW+r8Xo6RYP/cvEOWEPgEla5VsLzGkq7mP
1a2zYCmi1KG0cafO9duE/B319yirq8dzGNmSgYsFaYz9ZXUWYzSvafC+tG0KSvw4O2a1tYsu8rnR
jU+zYf4Y9RGkUqPn26ot5gebwslhSrX0uz1l3cleBi6CXZHYh8FKpZtLN/i0sK+l5OfbwvNjcvvk
OehPc46v2/AJWhmtnhb61jLMdo/LVtH6+eJFt303/YziLDwl7jBsOsp3V06fFU7z79AgpCnXSELU
ujleCG1MZjfVtxj9Zo9j1nZPHXXPbWL0DRpCDrimsgu/52EkfForHdKbcftk9gJPBbvZatkwX9kj
X1kaKKyYLDUeSsqgnO+RdHmQuOS+uJ0bHVTmpKgpRc88//Py2ngtDBvws6Afydr6PlC3WpebbTdt
yzhvjgLEUWBZ4zWDtlej8L1Q+OOYRxj1fDClXRW16dbTNskWL8DoWNm5avjH5aGcH2XP7xBsCzdW
iAngbdeEnbBOR9dLkxmeKuKLsLVmtPOK8lGndotAb4hQKsC47eWg53kDQdlBOKYl95sUlFT3fGQ6
drZFN4T6dszGbxVWBQ+Lq8e+8Irom14WUMHnFPfE3KgCbyitz5ejv5hXGZ1cAbC4hLyu+83LosQT
IrP61oa7Z2E0+2CHQ/94OQjb4Xqb4m4k01zObJmjrSXAo0ob+Rpbsa1LZd7gsjSehB0BxlyMbPHn
KBJfQ29Ot6ZeNKdmNKL9oucme8ySbbK+/emBCv1WqXOaBrUa4S8kiz7fol6zDllojbdxOmY3vZsI
rvzpgMIKI3LCZar91J1R19KoCvjh0ttfw3oYUY9O1RZb1tbimBVDsh0sm0IKnuCD7Q9oU33qmznZ
NqgP3LaNlb2fjHoMRNzYX3EZX/ZCeA4lrUz85dSm8hHwz7wb+nHYzLzmOUjZlLeitgcwZ05xyhph
BwbUhp2FaJpv1NnPOWqrnzAdTihRhje9QCBiO6phueUqEN7nU9mmPphg51YdM+/GqEke/G4wlh8L
KLYbCBnVTRyO4lPL91/7iLLNLXcjO/HxLJlyH0My7Wtvi5FjtngaHAqMJfRI/g6Z+J3IkfCP7a4n
RYyGHUZmLT68WNPvoratNu5SdDsvm4cniIMzMOjc2yhLZt6rUKGaTdYOy/dImxUf3fRWUp0hhwSV
mSwgA/ryEUjv8KU1MipUdVLh8QFZbZPY08G1+8jPS4rO2VzVR70VxgELa3F0TCXdN6UF6ADkswjs
ZPoSl82wtY3GRB97ig4Vm7jPKa0dG6WEzyNs6F+jOxx7s6+o4GIdgkWBhw22hy2lrZa+1obNntse
oiOGtyltpXtA5AwTQjRVt51aDofSTNWNPo5+OIQf5l55jPpuPtaquksBRfg1FsFL0hZ3PfJz5iDi
IFRz1bfDyjw0yqAHIRnYHUXtJIjpqW7TzDp0c0rLRyjhVqnL9pvTdwfDxncP9MsWy1g/L/q7mOtS
0I/JEw46mzZVb/tE/6PPtc6PTOshSdtHYYtlu2B3dsSazHuwSa+PpWLqx6LMbuMyvdcKYW25AwwH
UB3f4MSWovyzM7K7Vuk/F1HXUAfobkK1+GLRFjq6EZOX2WgqaLk1bPTIG/0xRgHTIp9P/BTarh81
Vr9NGgkDmNppqwHhspbKL7tJ+KWpfygpDxwUarwHr/fwsDcpL9q4zoVzh4myFfom5DxERo13qivu
k2XUN1gJ5FvqpQKHIOn3qDeivTdDTfdbzTtSmDE2faEvj60y6ce4HsKHsEn/QJ8AFPzcDyc9jodt
kUYTcum94qMElW2GwtkmeT6fEBbNfBHBb7SqdjjgFHo71+OhNqevraqWCCAUX2A/Rn45We/EUrxX
YA988spyeNCRTvw69PVyFGr2ri4676HIrRltk7pAPaVB/aQZfljAkWe8uH3dqh7saNoXafIj7JfQ
R/Ow2cTYLW0GxWqCbok+lbp5V1pTdhumTJqnfRuSaqC/Pn/PUrwrlML9Y3Grg9Zqw+CTuHiuryd6
96GbRtVHgrfZDghqbhTTzP8EnLXPDOc2qis1wEMShfmlelKS6QfCLtG2HONlAwjvAMtluW8n5U98
kMIgKzwgtoYw5ncz+Z9fjbMRsKqEP6ssrQ7I426y2z8wLeQjtOM96MhvOJW9K8vmyU3i+mSDpUPG
4H+Tdx5LcuvYun4idtCbKZlMU1blVZowqmToSYAEQfP050v1iRNb1bpS9PjOtgmJSQNgrfW7kbV6
3g9X72R7CG4iQDCE53gRSnI0ayuDlOQbqbusdxbQpiU3b98bdpNo3CdYTs2nxezDxK4cj61BJGER
sZePwWEc1MUsq/eqWi+mYHIuvByNUtyub1oaKPpdLAQEr5ggr5ehwF+/HtfXKQpupqntUjlH5c4c
vCx1nc5995En8jvQ1pZm8dSN1WfYgX/rbD/w1ziaz+hbAN/RxOGBzvbDVIhBw0KflasUBUr3aLuQ
k+ISk901Dpig73vpWo/Ca60r3OBFYgk1pFMrJpnYnc45uKIxPEkgvRPubDireHZXz/zRdnbSujSc
b1UZLrs/H7UIRP/jqD0b8FKtn3XOJKF+KNUblKu1LAORRoaxrUBMpFbuba88L2Qvi/AZdJYG88XC
G+RNPtWZf8SHz58I7tNIaUXdym2ne1tm+0Wp4j7sys5lr/e3NWnavn+fxyl6yzA4IvNlNLt01mp+
nGC//shdPLMTyzAMgIWGeNlEwiX6spZR8U7IgZknIw7u1IcdSXj7fPLOzpOqfUMsYEzp0vne1w5j
208lZtR5PLeGRaBBELY/gsao3yZX+AzJ+lBx4WoTcmeaVY+/fR6gCdPl0r6zZOxbZZjDJxIaCAq0
4QB4e0wzyk99P/UolEFwY52ZZIVbLX59F+WoZw/yRiHGOAzRnaDvzeqb3F3Ce1OoDW+L0dbitDDW
fSuw348dRPnb2zw1S8756ZXbXWES3ZOachBYlwMoh7vInWWAfH8eztwLVDcxghaEHgj++q9ZG0gU
Ftqwjd08EGAeu5lqb0O3Qg/S9K33xLy6GWLMzokGdzOHw9HTIw/TwAUjzhs7ujLqYmSgZi/LECN6
w0h/zEy8KqSaQ9yQI1PfO34fkIfdDC4EfDvASp0WktDF1iyydgdRp70u7QobZsMfSCxUaJDUBZGC
RPYOzuwvSWuWVbUXooOyMndV/cIk2EYWNemo3iHYOdM5bDgAcZa3drUHmiIGNArgo+9xo8qOOJp5
VlI3lgKOI+4MfxQ3W8Upm6zmsy/96puZr3YEUyBnm/WDLP/mBZ0uyHnKpZfMeu1R7xle+Z3xHUcU
yoJuZ4ulAVJpmo5ap0BmfrAJtlnSwZxFSxWi3TVWVd4S1gAN+su0os67LFt0Fulkc9zd+JvR1lfw
UMJsiVu3G62LJtRdVyaduQwZtPWqr3d6XFbMunO7PFXa1ttzFGqctCMa7Bdj7EsnyQqmuSk4r3tR
+dIddktjOUsyVXDUE6Bp10lVu0xPQ2dyrPRBtjzMGsvRXcGJJmLpzXjZB3wLdxLst0EclLcwSutC
qUR4de0k2zpaqRg2O09sMzeXBChi4FACULPitQ1zwRdWDw9+X6rP+EgZd761LZ/5K/Mpwe67/opt
0/Am12Z5s1fpfeKzH2SijdKbjqsdLP3OzCt9uzqys+Npa+c2sSbCKtlY3eA1l7CjY8xRhzrWc4Cw
k82/NJOKrJ6Kl+Gry3KaF15XPc5fx9JjgzaySXG8O8VMfKZnDUSSG9q7L/Ng8OPG6KkHS82sfc8x
FPg7T+TVi2GE6CS8coAhvPWbJuJqrt6MUY/ZboFKTp1pLeXKOhqNZ7iBPAiG8otOG0vqMO7bQlmx
kfcIPCxP1beBhbZkyQ0bPzY6hauuDoTDmTxnfSJnVWxxG0ajIqgsz66HyFy9vZiVSypzPoZfZqfD
Xob1MspYkV982+f1PMQwpmrvMKo2qhM3m8oGiqYTfd7MgKQGy4c7fVEVE6mT0+YXZLegqbPjejKX
E8VV+Oa5w/KEtssm3MXCcZ5aA9PIPVuF99yulan3Grl/fVjxo2ATm1Qb2wr+QNyNa/CtwScrXYwB
417Mt42beTWzly1qbP8CL30QX4sXNlOomGiNFreKtnhb8onep8RWcrfyHc7HzhoiPIG2YVYpTKj1
dpntcSSnpc7uZKDwdoPKD9tad6yZuNPB1ibr0Azm3sDaYQPfLvGuWFrXjkk7dpudsqQZxmNUug8O
WV1FugbO+AlU0g1vtNOZ06EGSrnR3uKGCTSh0owRP5lmXDg5vgkVjUtx8OqIatVxaLBxyRQYSRTh
UgvEE3K+jajx3glpErhu+sXwzST9485qdUU0z6T0S68959Z1M0AoGHb5u/a0e1q9nk81Ih2i2kUw
lTkfKgOpT1HKktJFBG6RdEPUPwd9EOSsw7OJxELXOFxKczar2GyK+b3ohdHGxWC43i4Q9riL/C7H
YclYovuu3xwnGabJyM+pJK2IR9+SN5M8mx363khyXCFtfknOYzk2VdP6ydJ5WiWDXIdXcr82OwlU
JQk8GRvxtNqlKlJtNU3JNJvLI1UBy6SYmzzvAGsw+2rLxf1OGiiAlOMY+pMKe+M7sbtTQ88KNLmD
qDQfwj7nwOyE430x27xXqSTo9aVlw6/jwpS6T4fh7J2qOsendJzb6V0Wc6n3/hpKN/YJa0MwE0Tb
HA92WT/pTvCft9miym3WjP1qdpD9HlAj108NDc68C1ldxSn0hL4NsrC8r1XmWInt9f6QEAc81omo
JwshsjVRROSULdupdnXz5uTjss9ns+RLz0MOIaw/5rgNyuJJIfSmDPTrRqXsFX3DWnCs9oRAT/u7
GsqMwJQvVE2yCaZeMQOhLZVrMT/apZEHMTKc/n7mI+AjOvddgKqPdjbP98qfHBKYwrb9NKtoprbg
EMUyHuRvjGefFm9XElD4Xmg86ZIe4HraDeMwPtejH946FZ9sMgREm8dhV+gyLqP5rGXDuOfOHupg
jOtlUW4ceT2YZUNwDlvmUqzvQmNXwr1t9YvSir5rCRSnt2FoF2xT60YecJqWxaPfNi6dSVW8Gq3l
k99UGfqyDabGu5zNUN7UzFjuh6UDF7TtDBkrnJOpSJrJbbI9+WKeSNTS9DKBUB0+cCy4Q1KHcBIT
A2/uaF/6s1q47kT0MjleGZHEonpblnlsiDVqxvCFJq4cd1m4bNvTmDl2d/LKMb8IZit7xayauDRc
8vIlIbQ0W1OGrOpBVB4Ga9NUKf8lDCeX9Pd663AJDiu9xjh+z0xOwIjGPeYl2WdPkVF3CW9wvkMr
XodpQLEwxVmrVL+zpdJ8xxRsB0dH0khLgp1fnUCX0X6FbxFdi3ncDPyu4CDFrYHChYY8sK9HCK/e
Lt+KpWR7H81m7/AfDliluQ7Wsot8GKo8o4cp5+I7pnwceDPe8lHcF8WG3SG125RkxjDlaTS6zfei
ltUW27XM/RjDqeqiyFslbl3Ci6e47qCV/Ltu/1/s45fB/v+BKv9/YC9nFuz/G3yJ37q8efv2fSz+
idec/8y/0ZfI/hcwiX+2x2WiD8Tyf+hLGP4LXhPuvUhXzojrGQP8X/TF9v9FGDRftAc3lYnbuXH7
X/TFNv8FXkOHhCobwJhk6v8CfPkVa6UxJD+Hvx6ukwU65P9USv4Dcm5ze2UGEpXHrepJt1zW6pAX
KIf8rWsO+My7+388mt/AMB/m0y7MprP+Drc1UitBmHkW/4S4O8eqR0rV/LiyQhOXEdejq4v2tG66
ul7DwryygT/jP1/0VxQfO0UuitQQmi/OjhCrPvST9hjOk+7d/KikZ1yNTV3srM4n6JV//Mv9fRiF
ny/FwOpMnEYDdRZBfbg/jKU24dslFKoW96rNNYh5i1wIbnW9H7DXjEsVjIef/1SE5vz05zv9cHkE
E2c3fHzBAEbAsgHmfnm8HkOtufHC4ViraYrnpnX2qt+MTzYnD/PAftjiUBXuDW27fGecNB7+fP2f
jLF/gHn8AFjcSLbPHpaU2D+n6P/4nupZe9lELXHMpvNLrhf7aUJ/9qXWRBMVZDIxqxwK91LYcgfx
cTrItvPoMBfbLxOtRush8KflEFrT/Jn5T5P/Zbjw4Xv/+fuQzqPwho3D3voBbCx7D0S3MeVRhgX1
ctvp3egt/jFs9JKqvDM+/eWBfJhlnC94thdD2nGmd/6H8x/ZFCEnJoaWzJ9NKF2U9lbMnflhyrDc
vS96Wd1XQ71j4g5rJrRVRtUdrFdLX9fqL0DNTz/Gf74elNaYmp43HPgz+Kx+WH7tFPTDeTpw5Dx3
mZgPedSjILLHCwljdImdoaiutGBkV07iGxnt6jDO/pYSgeFW8ZSFxT0gkvnF7e2hZLw/5BRJUL+f
czWJ07AW9IU5JY1OFmVRE80E+l317C9XbSeNU1uExADb9P/7TPfZdYCJ3Jc/P/APGU5EM3CL9KZI
hn6uw48rUChlAUSX7dETc4i1cydHZ6eUWJ6awSc3IxDLcx/JyowJxYhuzEbUe8mwBqsfANc689Sp
b7PxXVue8WmjGHlovMlEhLP6x1VXzUNVW+IVcUJ2Csap+ubgQp+gVLffps1gSr10ajYTDGucZ3cc
TeKGu228nlutU6SBzcOfb/e8oD++UEgkJL37bHGwZX5d8Iaeszo0iua4nSeRPorHZFy9v9lAfFw1
PFOMMokqRD99Rtg+4LAhgPe08LuONOv5Z4MGVGRqPOlh876Htfk3lcSH/fr8Cil+8IxhI4MF9FGU
EQDnFdvA5Zy2z6/BEy/4YUsSOYv+y3bw4Tj695XYJskcA/iGT/br42vh1ud41jRHiu38uom65any
zeZhI9z3YnLK5qG1ivL+z+/s4yZ9vr0zNot+ARUb4qJfLwpHITIb1bVH5ar8XVVzSAlZS1YiKJzl
4NXjO89rtIjXWjUsosEz/vZCf/eEmbtSlzAgPrM/f/0JxuwHlTZrcURrYOxKz+z5bqaOGYVNZMp/
ZYj2c0Ui1IBseybtQaj+cCjZLSGxNtbx5B7lpGsaHLpZ0HSXJBLJxz8/2t+9T/wTzlURruC4y/16
X11YSgKIbMFJP2TXlj1a19O4zBeGLcML16m7y8LBhfXPF/3d+yTFHhI16n5u88NFZVg3mzf74lhK
Ux8cNyvvC8lIiiYJuka1rbzDElOgJl4H6Ez0VZw6f/4Jv7tvCHPo1HGZP8tAf73vbcRDT9PDHt3C
ZG5o+/5pVpmZ9uV41+aG5RH30fztbPvdR3TmnLLTni0cgg+HyZljY8qRjyiv3OgmA1C0AIxkSw+K
IdJfCqvzQ/yw0cHPgKTOMQrx6KMcRVAphnAb+iMM1+imbIcnPf71tP7NReDGoTYJEK/b8KF+fYxt
5AzeRtzAUeVLxnxdGFHFYA4k+8+v6zdPziYTF/sCBttoCz88OZJ7NGgKdKOFuetzXWIywFyHsaCu
nU785ds4v/sPT85mT6G2JI6M0uzDTQ39XOPzpoYjlYp9aIuotHeRycm++WFL0KI0PmVTT774bPhv
f77P3z1PiKwRakLENP/hx2lUbIVq6YZjU/vGbtDuu1HN/12k98/thYMCIhDs1TN588Nepp2KgXOd
D0dhBM2DW3IBVc7BoaeZiYtGqa9/vqmPmNr50HDo4qDwgISwf39YbD2MzFJGbX80JSHsCb7GnkqL
oGdpuxgmtclm1NsnYrq6XWFUGZLpPiyvSCvpulgXZVidevau6y4rx/fJH6Z3Nizy2oo5c/Zz6RtX
Gcmyr3/+0b/54sgg/+nRhlYdSvOvXzYiVVnbndEdF7DHPWGD2fWK+fSx8zLjLzZlv9kOz+6rIO94
MtOpfnw8RC832yr6Y6ZIHtq3flVdIVwLU+3K8W5S1nqyHaXyxMNW7GrG6/6/P2+wBDu735GGx0f3
od3DFSuYDWgZx9bNJ0ICuENrFdHtVPbRX1iFv1lb54zHs6gTxvJ/dJb0x/65VmmPLiXjxdI5I54g
G6VxaG7Ocw5oXO3CfhuxN/rrsfObPR/qcMSmbzFZ/I8zPDJMGSxm0B6l4bH9bhQNW76MF7may/1Y
SzhCZZT/rXj5TSnIGQdJjhXNef6xgdrcgnlgk7VHQ3Xuc1evxieyJ+Rj6PTVsfLbv51sPxXHH7Yv
KOkwpF0+X5RyH5Z3Dm+vbTa/P1aOAyYGqJXJuEJ784NDIHjiQIzALKJoftpEmH2KuhkVQFH20BRy
r5I/hGs1D3Nl0wUM3RocMGhwQBTm4t1zS2r/2lOzk7BuARBDGTmpA5EDGak9PrKziJf/eh3C4AQU
ORco2C19WBwY7o7K7WB32ILhaSxwFd1hSmS84N2h/2JX95s1fy4Izvou3hW9569rHo9fEa52TXHr
G1ieW/O238j9PkTnWcR/fVvM6FkCOL5wyY8TltWUqlvttTn+nHiMZrAkZhYaOzcrquOfL3WefH04
zzCqshkznBmOZyvIX2+rLXNjNpeMQ2XJ6agVJHnmBdhCWENjfumUzRjVHbx+u1UENxLau4Y+bgp1
8zAaM/6PDd/ZpzXU25UKiCQjHtuCpGP2ACy90b//+dfa56P8188XZ4NzpQ2xmcP+o15FuusIx5+B
CMHY+aWYHfHWwAW4EuOCnmwuy/ydVOHhUXkyn8/4JFEAg73d5UEhYf24eVJYprobelUnbUAv0jeT
3kF9Gy/8Uod3c9gtB7OcmfNnfns5++X0l2Llgxz5fMDSYFLZsqPSWv/HfmqJzaCqD7ujZ0uYb1Mf
iaRyx4yAOJPGnu3nxugKJhiK2BAzt97XptpOf36OsDl/naQwtOBAgWGKeh5TK179+dz5x2gp7Iis
LXOrPwaISBsc9mVe3M6dC0Q7VCLF63S6Ddid4k3Nz0FVB17sDaW585ai/GHXhDUOfSUTxnHqYVqM
ksVQEVZZ9/D6iMVKwB79S1c1t7iywhYE6B1z72DM3vtclHFWkPhtndEUfS+L/K1biyc/OH9eznLK
2+hQRlUXSwNquJ91XeLUl2YHvoOG14ymXRnBLZdF6hb4HFjDVe5Xh1GsT+aCBi36Yi/mzmjGY1dX
d+usLwHPtlMPc3Qr5tcBnoiOttuVIQZ+V51/CitAH5JyGKWsp22QzyFRd2L2E+GFV8R+gJ4MJwXS
7VR2qpTcV3lz0mP7fcqM1GyHA86UJ+KyENrqV0eNSVhyHDO8IMCB+U2dqMpIjRBjyaY2jtsMauu1
R3Mmwc4doI9FukOeq5wEVtGXCXZXDLvx0TWzXd19cnISmKhntmapASfGm1JZ+bHbjKvVK+5dIpvi
ruleu6qJlwm2q5e9O4G8W1c3Yd79mZHGTtjmPvCugOK+lWRjbHX+KFd9Klz7RgTb3pK3eW5f6nB4
XZBjjz400KwB8pvrg1FF6UpqiGWEaZZn6YQr1GAs9W7TkEiUd4EVwqGU97O4HE3vs/a/uZurYzvw
bqEJ7Yf1m4vdc4z/J34fwr7whfk9nH5stnMxIcpmQ92pIj80gxdveJcH0Bj9brwsI7g0qxM+Y7zV
xhEj3m0eru2mD6j+6gtLWvc4/h6DpiRRvM8fbemTWtbAYXJjx4S4a8qsi008//Ja81xXfdtM/lPO
59wEFVxeVDOt2PlZfWq3s1uh9RWIce8ZGtrokt0EA/yz0X8S9fjNLgbAaej6jZG7B7SdseNX6dKO
r4Zpx9GymDGG0l+8tr8h1I3yNDMOrrgZh8s5Z0hrREmEZb5RGSfGPknheFfbSKZYxzHb+Ze58q+d
JQJNn5fEt6oLOTR27NDw6egpQEKZVe5DuJDAZTTddYRSB6YOhrgYKsJBKFPHGV7duv8KFgEFsrjs
YCGqJiIq1m4vIaNcY5AxJGQXpouF+o1t8gn79Adzbu9wbPy6ERW00WskKvsOYpmIwUotxdr+Wlr1
pevVO6Gr58r83MFzqFkmZbVA/tPP0dgdjWh8h66cxyWpaIQm/hjD8USqXOwY/bdC+1d2NuywT9sB
wu0Imk+BNl2o+uHltEJ7nfQx90m2rYchATsYLsFb942j4NnbT1EX7Jbee2w87cS687hZdpBI8nfY
B1yMuIa+7zgV4xYSsRLzqYfZYJNq07nhyWQma07F/cYDFLK+xJMkhgwexWEl553WWrw6a0GATtMX
WM+MC2NHukWYevshE9dN4b3anR8HTZV2LnGdnbgv3VqusV+FO/gzcZs76egLNccjcHQWUnuAU8RR
VMe18v2HJijbRK79TTuIdw1n+zkcJc7K7l6a0Rukpit3mO7l2N8xzfQDeAKtdudjpXIyVHVw6JwF
VFFddSusi1yxBRlTfgtbEO5W7X6DCPcYbdONV/CDRX7cvOMkpeaLqvsdQVAxfWJciuLOrL9ZPbGE
AgZ2ZBzHablbldqLNvhcsa1mkQdht//abxQAfb4RFhhseE84hffibYF1Wm03E/AILsUwNLfN4nX7
SKogqdtRjgSkQb80m3F8zPUgCzac3L6tcir4ZB0DuZF/xfj2AMmmf/eKpjJ2feaXO4UckaUP1j1t
VXCRRXXwZLkIgIKJ2yO5I4ItvZBAao3pIi1UFpnRNw9lkxvfQpHBb8cjUH8Pxu1+q7sfptXbO2gx
5J4vVlyudTQlEAOhpcDOfYPDhVN4ZbqxqvvgprGNLe1XLR5hvnyLMlaIIyLYiaOJVQTOAO4TS7Tx
Y6ch3sCORn0tQ2ObDo21haeMbfY2L2RzJEJY4GDbZcaj7Nfy84o414t7NOXHwluMH549ihTnUTZD
EwGJuvLKJnospZPddjAyKV3cDnJ/OMBdEEp4eyVGb0uNrXJ31SRgQWSBVtd9w4CBQXSm3yLp1OZe
a69IUDp+GeExv68bF4+V166vA7zz01hJeJNM7erDlDlFE4eD76XdPFb3dHCNYj6vXymj26/WopYT
cItz1bSNeI5yjVeoN6HM6iLUwLVdC97RXGASlT2MAQu+bQhAxRExcvd4R/c+CbfWcgtpJIirpYmG
eFu3Ce/PaIR+0pRNvy9MiE3LWhIhtJG+GfZm/8mQ3XhVMsR4KXF7hMCblRehyvqTAUNo37VueL1G
LdQQ7DPCV981hhNCZPYezP3p6fXnQPh17LdGcQGh+FtFMNA+U0Q1tL5Dc+iFD+7SvwVKtceOpuBB
6Xp49KrAOY4bA4PJxhsh7gdc8tvJdGvsYJ0iHS2f42yQ9jvt83hXOLWMV+3WF6A69imHmfhkGZaR
bkwdrsyswDqmesTao9pN5awugO6GLvGNudl1lb3FsO7mtEc7l5ZjthVJXy+QPys/Kov9MFXrPrOk
jw6lCnMoiyCbGHzqaUKEsAjJadfQzYerqTLcRMYmoZ85WMoI3xdZ1rTdbrhHm4IXKOGciegK1ASk
aO/qrcmvpk2auyAo9HWBrEDFW9noXX6mRW+btcJAhaJ1ifk8Iu8ShpulvfCLJjTgye3CCabQNI0J
37h1aikCIShrx3iGfXGtcHJ+GZaVjOOltL6Xsuh+ZLmXPxmm379v8i6DUELLRxF9sKIp3yOKqG6X
LRNXAVGD8NZbVQYJQ98ekYHk34O53Hlzy+ZSzuIGE0jzXQzlcuwK+P0zNfI9tIuccsgg5aaZOzhQ
y3aBHCeIo8GjI5qFRe2otP3dn1pYiABxu9Fc1N7r7JfRdABMjU6CSw+L2iJGRSaGloGL+HzNBY+r
h1dOTSKDJ6Kdpxe3ZuSARa6nU6juXQvP1dTHRdnr1zBYujHZFhrbejZlkwZC+5wBFScP3EvndsUc
t4291l3uuizaXhBwWEcPI8XdQoKO+FQ6HVz0SS7Gu1Wt5aEx7SKtSt0+i4LTcDHrLpED39rO1RuE
LQfdQwJNxhkT3dXqUHRllWYU2UeXvvbCi7Lx0SATc4CthpqMj9gWn0hDKIxkLWBWxXWbufvcVDWn
+bgFXezNUpd7WuPoiniidm9O5ECUuXAePRFRKvGe6xMvz5b7fhL6kNdt+81nXvugGd+9j92PZa5B
m1EbfQemctKgDC5rFMhskKQGu97d6LD5LkEWJMVm9EnTmMGDtNroUqkpjIOceFl+hWYzLxyZvfnw
l2+VqLqLudfyQgnXQNjmmdNnf26Xa6tVfuLp4hI72ubYLpWJZ5JT752Bg3qNgjmxJJEhLNtpDwl5
SrfN5V49LGuXRht7q/Xdk1zV+QShnfwyQyhBKQZS81DCVq8/4wtCsRzY6mi5MxrVaRJtLNX63TPE
dG0sDXQ9VEmvHl0JaYZTdWcLb0B8HYiHxvbmtA2M4tvqdtszGbBNKmV3ULbd3E2B+zwOZISbBvbe
23yuDwt7Wdm9+owqeKpRA1ExZPrVbVz3egq9/KJ1Jj/ZIJaKeLHX4uStjjnHAjivIq7LUZfCHcrH
ru2sOh5Go746Vwu3cvWH/mJSnmen/AEPIc+ieQkFyQCbW5WJM0x+2ho9JxvWeDAZ4U4/2nNg7gmf
WR6H3ggPxNnpNPTgEwS2uMEgBg5UIHJAz65U4cMW9D5uHqSJGCiGMKcqgqW9Q7gqZCJsoygPs7IY
VIyB8x3HqnzvNs5o7rpVlrCPPcjAbSGtWJxdO7I1EifPo0Th6TdXJC8dV5Dnd4wjo9MCjRMwx/X0
wc/mCEGNHporvW7jtyKTBQEmAk/aXeNKARw+M6nb5fC20oU6CBZ/0/1ojMm6EX7hPemo88iusHR+
pZvSaSiF0KPAHNSEn0y+8NOeeOI7nQv7uIW4HmJLtcVLX9qXKw55iKX84kaszvnTnrbLoeU2IXkz
KVuEb53ZnQOR7c7byEgoCSnMk9UYIZORF13vZr+hd5Fee29SyKauVwioOUJul2xY3wsn6tKNauVy
7HKJTkt3b3rJ+eCDfCd6Q5+Uwg4DZau+yqk56TkdNEkqyFNm9msSLn21E67zXul5eEH/Qm+yTRZu
gqFxVFnwbOG5lYS1tGOANEwOCzNwTuUSUcX2bQ0HM6qO/tYXaa5ntcs6zziWMyHgltU5V7i7EnE5
9zhRMEWk8LTXWHuc+wYgfrKy7T/AqGgPVT4U15uq6pz/TXaDDLRzWyP2uieec7sx8KNi/4oUQ+kz
QVFk48MANUMltb1oGNombBpzDeGJ5v1L4QzGTs1D9rxUjLSNua+GpCQAeN+eH9EY1CuzEqiXQekP
x2CYiSipP3P6sYt3dm49ulZNUOaIZCUGMGWIYOVdeZ2P/sniIV+Y4/YWFjas4lGFexuF3dHqep1k
RCEUsTGYwz0Fzg/faPsveuvoQ4rhZcqW4TUYonfGCjqByfw+Wuy/c+2VtDTWF8QVBGyyL6Rd3m73
Qa2ejTnDENw2yrti2qDuiipfD7lsURXY3QaT3p930wAhZbKZsQ6Raq9Nf4xS11cyzWQ7XIYR4pSi
b6J9ns1JO1bDyaXJu2YeBRMcd9Y4c1Zrjx4nf4G4m5/WlhGA0z42K6FielTigr4SOqmbdVeR007n
NYAfYua+4/t/ru0WP0UP6qPJpyxsRfmKK51/QYfr7qwBn5sq3PqdJGQjNSo0NAsmVfFCoDibwTKm
dtudC83heq2mIe4G9YyuhEbF8aYLPDLEGpvw8RPLKqs6tvwyYu6QZbvSNfynam23LhaGrIo4sITL
crMi5D95lOIu7eNMq4rE2np90K1h4OaOvNnTbXBN0mt7u1Se+Co6HOyDbnmY+uyn4sfcF1PZvkxz
rg/zQgCt3c+PMlps8H7hPTdlWV8PeT6nYz3X17kRRTuzPJZut140pjBPdjObNwPM8UOBGuhoyTyM
VRuWO2mI8WKjyfs6l1ghKr8akRsEFGdTuDy5Z+s6nr9IAuEWF/B9prQrnC8lzepuQb+cNmrmC7cQ
nEYMpwfsBpPKQ2PbWA0jCGWU3U00K5HWAyJLe5bubdiTBmYVzVdrLNWzyqR7ZEfXF9mgQE4rCyX0
5OXv84ooDmfbAkqMUz8zq5neBsPv7yJEep9tjXhQet1hakPnUs3ZuIM0OCAEiPSFoa0uOpYdY+Xe
XUS6Cmfk3TVbHbeF7n5gV1zunP9h7ryW7DaSdf1EmIA3t8sB7ZvsbrobBI0Ij4Ip2Kc/Hzhnj5oY
rl5buNoRCoUohWoBhcqqrMzfTNCe0tmPOzrtiRqoehPfezYmLGbEoasqVLyUuKuvG/Rld3Ef9idH
E+qBT5bv4eA3pOCwL7zB9Q3mlBKR5oLWA3tdt3KvJJl1xM1tl2auTvI5TgdlypsTcubp3mi96v2Y
IedUJeyFQ5E1xwqg1N5z2Hts7jAHkPPizgZUfcxUlzuzl2TlSZN1fVLAmp2UJjLgnZLYJxhhZT3a
znXy6Ni9fUO5vjnhqj6zTu3rBonz8oAmpHjQEkt7KMkAA4Ws7srNum4/SSM8tXUUvUcRU+74geGA
LWqzA8HVxDs4V0GutAAS1IpaR1urOzecb3ORfFMn1b5fBAjfFXN635ck+L0y/zBriQ1Xkd1BQvV2
+qDrP0Xcx/sO5bR30Obyk0619JORTMpNLsSs76axs5KdancvYa+Xt7WIp0Nslfey778Ai6h2Zqt+
LDPoKCgO54cu1nHMqWy5b9VoCHJoBNxlZfau6gXnNjiAnSohLeeVQV0vNLtrrdcTLuZ16Kt6EhPt
Y3aMzdD7MGiAyfM0+Z5Zw3xbt7Su9iKdnb2T0Igzezn5FjKvP3pyq5ME4HalgRl/HDC2Oeg6e66j
kqzsKBfAW6qL2vyCQ5YKuDpXjlB9ixcFC4AbFwD9CaYhLJ5Js2n0ht1OH6PpAfTgN4hM06GbE2gC
GP99y2r88bg3aYEXm+ZzB7d+VxZ2ddConVNuWYT3Ezt3OD7SGYo1Xwvm5Qx7OoGI63l4RHQUpZ1B
+EM7yvscPvtLAQ+eA0WEh74ysusBWBQFnUmlIq/bz3Yf+pMY2ivPjG1feH3zVXbQPtVmvBd5Pe6V
ksWNG2f1zo4K67ua1x90cyhvoSNX+2QC/z67Y3LtFaF9Sp3WQW4w0YeFcNvdNqFon6ZMDtBxuT/u
h3ykdFmNSXZjhChjRlH8c1YBmXSFEqEDgrvoPPXFtRrSYqMWVo0nacT6SS3G+ZAWkL21sj9WLi0N
XTEgtHctVba0ywLdMuefIxnpLQa32hE7njslMeSTgd/mCZQNCEn8zw6t5ogfRhiJvVErLdkBkefF
rlXsHDAijylIMcCd7I4fnWQcfMussHKP63sZDZSN8/GLlzV/xUnqnJyGhsJgNYuQs6f60G2K67EX
trnLK7v/i8aHVu6hZvUvqTfFH3M3beBV/0wbDJ8sS6iBHtItoPRW7B19Lj5HAl123bC766YfzOus
HvtHZLU5QgbUZo566GFtnmou5U4Z2b5aaOZ+XO7yVRwJSnl2+D4a2LxCRJeDBGmBJ05XeHNVGR5S
CHZ7xLBHAYPTFKdcSCIJahNsJ4A4JIwiq76ExTBSW5MhlagsPsouiZlWbbpGxO1bgwjWdTN4oZ/l
NW0DQJ8PUwnfcRen6q1leNHtIHL0C0xVeKcmqTOVG3oTD6eYG4YGWwOGwa60KuhP5tRkCBzUApyR
ZU5mjnRUo0KsV+pqOLTw9ciOQSG1BzHM0HGs4ZmScXkSNC2vnCx7jC0HR4KIFDyeaeiYU0ZXJ5vr
kyrm7Ar4KMyI2q0+zIWYxh3J7BjtueDBK8Q/ezrZWN2NO0vrtIlidawduyR5T82K5jD0ZllNpIOO
k8Hf9kb7AF9I20e0ZE78zHAfum3oa2nS3Y9hrqJdO5vHvHD2GqDcvV1nd+j1fe3LuduZZoK1IxWz
k+Ypx3q2650WouIw1153MxheGOSD+dgMoqFK05B+xnr1ova4+dbI9+5mqHYKlPdw/EifPNkXFjdp
odr1zwGsz1fB8fgOjsxEzT2NkLioYl+zI+MOmSj9U2k7GdsCmbaxK2Co/lVFkebj7vDFq6riOHgL
6xEOwZWmZvmVo2g3kbA+4tdUXjkFOhhJ3b0Ijbp4bqK0AHW2PVi1OR8Lz5Wfe7uzXX9Ck/UI/5b9
ty1Nyx+c0HqibJodcqOrfaPKu7sRfPJ1FSbTKdbN+Au1/ijbDU1MZbntK7ocYXt0vJYum5sk90pf
uz43rf5gk/Fdd6zSGzIDgQGc4wWtGSn7RtrmdVHMKjmsNF4oKVBidoV+08R2e2f1o/PoeRG9+8Fj
FQqXPLyjpH2yW0KW6xR2WPko3y3SbI/jZGS7Oaaig4Jnt+Ri1k079iZJW2Z0XzO6eWKHpobp7kbm
8ElFqlrZIXVq/0gAtiU78pfmEYINB0ZDk0mSN1yHXdTecVjTvHND56aW2F/tSk1xgg7HgatS8XR9
52DxeV1bbfhpdmJxlTq9erUQ2D5o1JhO2Zz1HplE3LG19jNXZFBJX5oQsHma4DwC7x0pIEcWMMfa
wdyJ0kk/IozXPGmNudDaG3LuPB3maD+yk4mdNytQUL0oo1cSpWXyNRITYzd2X0SHCUrTnQ0gApGf
fPwu41QheOLcz6alIRWKeXiYFaV5J8JMv8nDsnpOtSgjmygn7oJ0Eo51bPc3mQ2BcB+lEht1Z0YP
ezdnmvZjgIR9C0Gv+KYWNrLLsT2mjwjmUZFX5yqxbwtZkgS4tUhvWxdu3y6rOzc+OGOifzSTvv7Z
dhlM8knryxs9dTmYkYZxFcy29PCxHJKOo5cb962KUkJ9h6Waou+1wbKDuladH1MCmWJmX/wZTSJy
b8jD7ACDPs7VUdHicN952qKjkTXlTWWXFpWiVqmflSg2P3h5Ib+rZVVRLUS5CrqtBC4zsFV96VoV
/7yi53ERu01uow7ob4YuwYfcy+qfiKmpX/jIDqzPxGuOg66Yuy5Oqwp2vItbsWdLZAjQyweyBc7c
PbVc6ajfZ3oQxob+VOVNez/BrS84GZOphD0ocIRvC2ALgypb8iWTIvkh7haGiBeNL+Xsgp2vRQFl
w/z1XEbYW/u2StX0RIJZf26n0fJ2KATx90qy4w3lyJtojvdgAHW6s7oY2RnXi8NgGp3xRYSIhfhD
MXnXaTPP9U63u6y+i0pHNXZgY5P2KaVzHEShGkW+U4CYSfo+bp/6tMqwoihS81Sk9PcRVDDyJ3qV
UXaVu2Gc7CUNWOOg0g2D9lyUxm4KPZPKhk7Uh11qoA3T0m3lQIjBz+N2BIcZzcgbB7LeU+2m0q+6
YrSO0umYkHZqmVINeG5E+l9p5olVmmonsBNkFkULiiejddUh80N1Yx86c/5ESSP6RBmeG7SnVOap
0wb1i8CP6pr6eXryijT/oI4pbiG4/o30QwVeMGj/fm+HTt5r0zhdY7/bJTceyJ97CrIMn7WAxuYF
vOJKj3XKjT68GwULcw9VC0y211WfUXUKEX5IozsHmsYJRaY0cEMbRE/pTNE3TYnSW/ze23bXQw/B
cMim8IT6EhckdDN6vd9XwBBgr6MQ8OQU9PX3CcISxUEmHasxCi0gK63LPzZGmNx2lMY/UBGA09kk
VcNmkbfjV+FZ9XM6lPJ7iviWQ4nOUL4qOgh9tB3rZ6qaCpe7SdiHxM0MPJjKfnhpVKPB0oOCRaaV
7gfuDDY6n9E40+r37kRjkx8gswRv2ypxb3Ja9isQNOTjIXovBy+vou6Uxino6hbpa3XEFhTlBdW7
Jw4kavUUZ7N9igcTWYqGSBR6B/hEApNwkcTqnEH9VMGkdve5BK1JBYuV1fSp+cGlQl/uwtrgQ9Q4
8u3sRs35mFla3fQJTA1jatrwPXg/zl2KwcVDAtHhUPdufOflXv7oyTLMT1pIXXWnjAT9zPemALro
5QNmm+JrwIrWB6MuWAS0Qj/nurR/2Eac4gYX6ZQhp4HtQZUA4KViOsUu52ZOW31KcJctU5XgycUC
1U0r5HwOFiY1z3GssOQdjxWoVDUfoezoHJ1aswP516eWAe0cNcIPUe9pRUCNanhREIgKVLBuDwYN
g6coAceRDyxcjoXwLnbs/GmC9/uMy2vcXifYq/3gsjMUB9FLYiORsFFICGYFvoIiyMwk0E6fPDpK
TwIqOdbc1BE/5di5kGeJSm+vdMeI33MU1fbBbbIwvbJxdwka/BJAohAfxX6gxfElRsz/c0b36h4c
ivThoWcnVGLYdbMp+kR3iunEKnQqHwZE+Uk64mg+qnSM0tMvDFMHGPJnpSJkcBRhz3ZvV1jz7up0
iW9ZcdG5dxfGTzm12WnBNVpcsku0DrVsYL/nRxjUQ44xN1Br3A2e3jxJYxpoReH2c0qXnbnkADh5
8zjeqlYY7T3sxt4j7zLSOdJQ8COp5wTKbP4zFWfV19NyurNVt2EOoIA8tk4orC8ZFm4JV8jYpohK
XX2pUPGRxgKvKFHGXIaaorDd/aSndv4Qy7H3a1mLK1WpBIpWinotZ9wIlkOusvd8YIrc0INRRxv5
+yGeM/Z2mOHhQ27Z7JHJbLDPWaFgE1FrxfjAlVL18xRgjxUp8fuG9f1Qj1l4N8BUPMrY6gMl0miW
jeTUe4wwmSRI9oW8cXrRolpSllRacdUNleupUPNpJwQLTkdOwETGKO19XafneiizmmRbXTywYto1
IHC62d2lRsZOUjpI/9MxzWG6yK5+HiuNWCwb23voKyQmmQc7CGtP2WdG0dSHoRHoaFitdS3oJ9Cx
d0GY6lplPZusbj9rlSIiLxPW15wDhSwZxbqgioa7tAA0dUsrlCNL2vBNShMCBMlDGngjCmpdOlog
lCyWSk+Hdl+5dD4AdnFeqPE0vJiqtMkbGw4pNDPB2hpT/kSipaAM5UYsXpl69CjjCtHB/eBgk7wn
O9RvuMZ3D1PdQ/qvYkARePnB6EpHDZUu+dBp6EC4partbBATe0UZYcNUo3LddUN7TWmCt7HQpWr3
lMYVtHBrUsDC6dnje7b/dx2Xo54S9diqN6nHt7ufQw0CjTJQYztihZgodyAPRM6dpaLTniIz9W/0
8T9iXD+Lgr9+KdT+h5X9iw/895/+d4K4/l9iEZNt10MtT/Ofsf5vaOEutMbzfOy76WtZfG1+I2Pz
P/ybjA2N7V8a7pvgRuGyAVcFPTr8ksKFpg2iFBsOKASWyn8HaPw/ZGz3XxZVI3RuAbabi4Duf8jY
3r9sOLf4T6sq5AMLs81/wsb+nS8B13/hzTLQCto4z+XYGOwlQWPn4jYk8bg1ASNfQnIuyNi/sah/
D79CzJZphYLTwvai8IthVjreonebBdMwaGJPuhQ7+9GlZbyry39moPX3Ty4g3ldgzVgXTl+1TrVg
RtGdRJhBfhrjjEQgt0VNzNeIGzxK1C4uGbKfm8MVTlyn4C5sTJwCAGyhuR/YmW440MqL7hG/41D/
fqUVnJqKKMTlfBKB2XZ9d6VXdHL8oXGjj3mk28MNabD5zRL6A1JP9S2aOO5jpfQKd7FWUS/wDn6H
dv/9DMvLv5pWJTcVVmhXB7Y5gpIbVDNSj+mQdy/QOvJ/BOr++0dW/Im4lxa1UEcERmT0T+Xgaj/T
vHbNvR0p1H1exebjv1ffa13mc5+LkHr9JiONdBvb8CqokxJW/GB0goxnwmVo2/jLV3w1U0sPf7To
4FEcLCmBjvbwzuIU/UfOB39P0YpTRZlG9hIdz4CbrPlC4j7TYixdx0TPatZ0f9M7rOWP1ciLdRu9
tQDNRXFUNClONtXVC2vpzBf4RXN6NUNofJZa4qRVwGWB1nLfkC8URW01x7efXjuzWH8B+V/9gEbd
15wUUQXgpsbhIUqsSUVd2Qa3Y9ngePbIRCEQGamif58BLU+uNFrR1TXSMlV9axWtmRyHUFJYk4ln
KyiL2SO6hVmpXfTNPRPTa3LJlGB5DaOhCsLZVSgyCbWNj5kZmQVYsDRVPycym//Sqh5cCid/fI2+
hycO1My5RLR16fQbP8Zqc7FM0iM3W5rHygC8Clih8x4zU+/b29/i3Lde7RtdPldZOqR1EImofE/T
n77h1IBb3BZta/4HQq+UieAFBLmVgzIMtbJ4cWD7f9j2+KvNQg5oQkDGgUSh5umLEjfp92Gqiwv7
3bnJWW0VHSk22J+sBh48tSYgFnQ+uas7zsYwXm0W+dw4Xrnwn11VIiLraVH9UQd2Jy9M/pk4W/tl
cMDOYRxyKEyNpM87OAMebPhSuu1OCSPl59vfwGbj/EMSsabd6AifLM48sH2HerynY9n+BQpNc29a
lm5+P7ZdmFw4G5Yk4U8/tUoeOm+STijVMjAd0Eh7OK2ZfHK0cXSoyYZSO3S8L9JlUkf868JudWYR
rL1XANvVmlGFVeDlduqdHDnW6Dp6UZxeeKlz87eKcKMZB1CfgwiirCojwC26IZQjREVg/UXOzYEb
ky2nC3IY515nFfA9vX49RDIy6NrKLY9I/Zrhce7i8uXt1XBu/FWOMFaUDxEBIWPNdBcAcNWKH2aO
vPaF2To3/iriKXhUYCETOPUeJXqQqdw/7fyScL22hN6fVtgq5Lm06UWD9GrgwSfxjQEPqu9xpCXj
UUWXVP+MoqNlnGInHiiEFTH+77kVDpNCyVV1Lmz558J2tS0ABOpNTeMTKVXvoXlp6D8GFdXDfSFd
5d2Wz2R5q4uFrSgOwmATaTg08GifzvQkh9BxLuwJyzD/PY1ckPj3r074EotCwFpFjVb1lLV7kz6u
d4yAGmDjJRKwSkaLb/QuDF0km7tsyj47oW18f/vd/hxQ+Bj+/uNQNLKpNkkv1KVLD8QMThXw/1gq
DwnkeuXJiSU+hm//2J/XI0zz33+sUvQodMqcK1QL6yfJbBSp6a3P4YU9/Nz4q93BrkFh1aOsAziL
ysEoYvrrEh7q20//5w3VWjumFl4Vd0jRVkFsmyXQNa/roZdEfXnd1ZU97GmJOT/70Urzja+z2h4m
q6iBmPeEr0olrHPql6ZD4ffttzn34Vd7g5GHaVvXS1459KI7xWE0PlEwLGJ/VubxRhGpc3j7l86t
79U2oVOyEQnwYhACSEW9QKhQn3SriJHTKNXkE8gG90UqReicAOmEOEKrFNovvOW5FbHaHgB16QI0
bRVAbzBBOnduuld7o2gvjP/n7cdam315lQTmoXKFqaZo0cfNNAfBQ5h3dFPbER3/t6fwzGusBYqi
3KgAYGpVYPRoqnutDTWSRXfhJc6NvtoDBFytylvCcjTC8AnwvvakwCi42vbsq6APbZkA2+KOWkXN
cA1P/AkZVnnaNvgq4mNILbWiSwZfdCoapNROMFq1jaMvE/ZqZ+5roRd91DDtrWHcOLS39obIt2XM
FF1/Hz1GTscrFNZmAqrmK/ypqdv1mt1unPdVgNNFbhHHph6bFpN4EJYyHfF3uZiJnVs0q6hGPlur
wOrw9NPwEytcFL6xhThu+6yrsJ3KLPccUXITagpBid9GXhVag79p9P+y7oX3Tt3Ew5otTa7Lfo52
CCe/bBt7dZhLlFDDkZZZEDtmd0QYbt5LG9rvttFXkdqNfQ49rhOBMloRcDBwdz1eCd+2jb6KVAkM
PU9U5qVUFlY92hS7RBT1Ydvoq1DFlDVpjIrUHfad8Q6k201EVnVBteTManRWkVraUQ+cgWmP4MbF
qHA1lERLTe0uiQ6d+4FVsKJenrcavbxAcxugux3EL9L3bRvwWsmoNirXiVtdBLKpH82mOiK0sXHW
V2Eal1ARPRuRJA/vNUDdMlWRQi/sZti4JFeh6lo1yIe6EYhlgrM9VKECCNwCE/Fx07JZCxZY44R+
PLDLAJj7xEYs2vfdpMYX5HbOfNa1ziFqjWia5ixKEIdtfjfYMKgOdqtVlxKEcz+witgJVMpsxItU
SabV017ihoHPQ4fU27at0l4FrdU40awtWwIuo0aA1rN2a6XusG2rXAtv4JuX4JZHP8DAEhCNFZHS
gI3qjc++TNqr81VaVdak+F8uizMFh2LdaqWVXxBwOTfzq4itqtFRB+g7gU77059TmX+HyJTFu7fX
5bKh/+HWZq+OV2GqsZcP+HsaeqgTuE2z43bwqYQZYEnv3QwLLchqaV0Ig2WX/NPPreK4aHsD2H3F
uZJUqbOfRhiFu3J0QUKAUr2kQHtuzlbBPANh69OIORuV0d2rVWTC1TGdbVuFtVwQXn/uFl29ImMx
EdAOREuB14wML6nonHl2a/lQr0aHUgwwpGQTrVy78cdONNcOHJJtqeBa+ktXhNUZGhvFZCbarY3s
wWPI7IsLq+ncw6+iWMcGQDMmL4eQjgRApKnzcXTK9tLDnxt+dfbS07dbI0O7QZuGwj3wx/qTAgGp
O/Y1+msw/8a+ux5F6Ij7tIgajPLa94qVLoBV6MWlFsXQAbB2yw4TMqD2bl7ILPtWiKWa03rpXxny
9++k3oTpHVVyCk2dW4aw98rMhTDSZdDXWxgICTQGy05wodDG7AXSWP4Ci7yGo4mbOJZz5kwXw7K9
ANEoSzmB00jUOwMp3NIfo7yBJDhKzH6V1Mys7zDWDeOqdaT9s6/G1n03zhOEPtNu4AlPCToicaxn
nXrhG/2S8/5DDK6t19HCUOYBTfkAXUoB6MMAZXQCDyFQMZkd1Psj/DSsvQr4tbrVO0Re/NRF/f+A
eDRwcn0AuLmAPcyyuZA4nLlaW8v3frXmkT8yMr0oSu5Ws3yWpZ7cU6j6Gg5IVJez0ae7tM0MdwcP
EXGzpoK+/Pbud25BrTbXaYpRB04iEdhpofpo1B11SDMXDp1l0f9hnq3V1mqVAxaYWSKCuZU1gGLk
1Q8k7IW9A1Z/1TXz8LztLVabatuoLijxrAxyF4aKpiGkMnsgyzZO0mo3HVtgELNZIVELIQPzN8c8
qLlnbLvfrUXQci2zEEUx8yA2+xF5H9nSiHI695Lo4ZlPbK4yFxTPE3wpoI3hTpP5qunKvYzlpePz
3OirDW8K+2Fw0FULUgSlP4eRCnRLa5zrTR92LdoWmkoihxbRNsj80Qn/ica3Ss++tJ3+eX2upWo7
ZArsWkONPIucEopmW+s/+ngylAvjnznrzVVwKXA0ckOf28AcM3DkeQU8c2cmmevRWy3yD9vmaBVl
mpUMmYmyVJBhNXYDMXJ6cvNkvjC6fWaOVqEV5+ZItSyWAfRtxBh6rcExMc+MxQ0JL8i9qNLm//uW
/2ZbfhkFYa21WUt017AdyRVfdbvsFgLrj8Sbs203BGOVtMxal7axGEMfBuXog7tpUOyO+wtbxJlP
baySlszCNyks9SaAwAxdH7uiyDoC714g4EUIi+btb70yBfwfqIVlrIMZv6PcA/QctBBQ+qss6ibd
V3M9+wyBJq5uLFTW4a31FTpP+Mpl5cE0ks66Hi1LK+87wJzzhUc5E/i/lCpfH1l2WXT0ZkSAolw9
HhyYsh85wRXzwuFxbvzVsoYr59iqh0arO+Yf+573ETYMvbfn8czgxrLaXz28QpaG1E8bB1Fdm89a
LeCmehsDcm1tHeImx02lZvDSHYPJNTD00uW0bd6N5ZVePbrV8jmdxoiCbCY49wZ7+eccYGuxbd6N
1ablys7SueF6vtuoKvB8tYb6aorDtolffVUN6kVRS9PzISuZn4ZR8/wRfaaPb49+ZrMyVpvVWAD8
x3uYdA1/YLDcEA53GLdJVB2EqPuTgYb1JUHpc0tolRR4uEHjNaC6fl0m9mGE/hNEntGf3n6TJZ7/
kDqtMZCaQRMcVbQoGKGNJn85PSzaa01U5eAr0HfkkfreUF47qqJ9ePsXz8zdWse5LaIsxds09BOl
1vZla5nWzqiS2gRRpwHpRlCij45v/9aZuftlzPFqDfejG6PRlir+EKYgsGNvaPJ9YaitdmE7PvcD
y0u++gEEEUKIR+gQ4NboGjiCSYwaMY0s5o0/sLqIgVfRmwolGL+3w+TTgLDCO7VRvY3zs7zWq8ev
LZy5xqlQAFUJbmf9pOFypl/q95+bnFWUzP2YDLo5IQCoTt2DNQ3eqS08Z+PMrOICt9nMRosJfVQN
U5CGXPwOE5JLGLUzz74GAXpRXlhqWOg+VD1r5MICpf9oGrW5CcporWGARg0Ymm27CIZ5QFyvcsLh
GxnPLPYjMK6Ne8caC+jmqI17izJSOKVJ4KCMDCshCTe+w2rxlwhloGXiZCh+Q2VGpkfeIpShP0fR
3P7cFMC/QI6vFmgFxdPo2ZQwrU6qa+nYKJs3Mvq6bfTV8g/1YfEjsNMANl/fncp8RJ6LFB1NwG0/
sDrjiqaz6mrkB9TW6T4giyLe97NmlRuH138P3zSB414oIRbjcDLvEY9Ce6UEU/fPXCD+kwT+Sg5f
zb7Qwwn/zDbFpgyDK7TmyvkGuj+Kl29Pz5lk9hdO6NX4/ThXtp2HybI8S8hMJna2CtIl014I+5Ir
wpkfWeP0nCZykFoJ+QaaiOmFmx0yIXpeW+heRZRkDm+/y5kNYw3UAznaqjqsx8DoIKKIodb3eqtt
7ECqy/H9aqYyG407MTZpULpYve4szEOf8rS2P217+FUk6z1MmqFk+LHRv9YxBY2oNrd12tTVCZZH
g0RiGvmJoY2rR3ys0gDRr0sRdu7rrkJ4GGdzbhsKhKhtOognlVM37kvYos9eqtUbq1fqKo7TyJzr
qkLXyVZjiXWq60YRPDCc3DaunlUkK+PgxKnlxii7du2x7kB59qO+LZNXV+dw5cQu2ox2HGjRJH1U
9RoE+KaNhe61NUGV9QMgICMJut4GhIwfoHVTxilF4i1rE4m335e+o1p63qBiCPlCeZ4KD1uJxr0k
dP7nqEUz/vfBRwDBozZESaALTUHui+sO7UPj+e1HPwN4RBnp9+EjxdEiZN7iwJlrLz9GlRuLvZNx
g+3rynP3SdyZ39C2KpJnCJHK16nQVHzmJ5cadfD2M5x7w1VoywzDm94mwZ+zrv5qDTK7L6PUedk2
+iq4NQNd1Yzu/6LGoePMVrcHc4LStG305Z1e7Xo2hD8U0N0owIPVuzEGXI09bKe3lVvNtWOJyBVc
63M+uYL19Y0Fufcg+1Bsaif+l+nfGNZWhCJRFGhe+NNCWnxHzSQ+bpuZdUjT1TBlzNW/7iilqyFX
/xGhhgvz/udN1fRWqXXRTTJxVTWEtb/oF9nIE93HtWJCMRBda1z4lTMrcw2Fa0xTB4vSsjJRNor8
dBFKQXAkbzdld+YaAwfr0E6NaFZ8B5VK2kva3myG9LDpA7iryIYsQ90IQTofK2iIdgUG6OkUbosq
2I2/rfu6ZytNXQaHOAhPX1TZjZhMa9vacZev/iqqGnjCvZYqnr84m98a46xe1QrCtdsmZhWzBV23
WVSu53eysLETmGx0l9F23zb66iBOCttC+R3JXkOKn67Ixd5FRXnjo+u/T4ye9lBRlJZpL734VhQD
2jWiTPy3H/1MUP0y2ng17UbdaGUXztS7KgdClYlihERcAI54hbT6sHGCVqFLk20eoB5wo7cNPeh7
RDCxW+825XI4m/0+Q10KidRLhec7aYrSsPQiNE708kIT5swMOavDWHMRYJZhGPpesniZIkyC0gwg
yl7fxaU2bKv+45j7+0tEs673MZQgVIFLB8567CO3tnFTc1ahi2Enx3mdLEdWhralHFCBDpHZensN
LUH039U6DGJ+f/SkTHskJ+ktIBgyfGqQ2Qrm2JCP20Zfha4zw8dIUiP0B1TndzCJP7aT1DY++ipy
RWUh5j4z+KjEOuKL4QczVb5te/BV4C4+eiQIiyLkjFOHYUTxrSJASGw7qJzVYetNQqKNrYe+qZbf
1am+yiu6+dsefRWvEmEQ20gSDw28NLttG8zidmqigU3eNP4aDVcbEXLJ9aT4dTZaH8LE9L7mWXbp
An9mPa7RcKVpDt4Y254/A9e/zamUBXGnbzxj7VWgFu40TOPIMYjwaXNVZKaC3iWmyW/PzBKRf4il
NQ5OLxFi1NB+8Y2xMA4TyBA2ZdR1TlVWDIc8zuxNfXdzDYnTs7gEctEsxwpk2xCt2WFOktPbb3Hu
C6xiNhmZbsQQFT+v9NGXmfO+6C7eSs9N0Spm9cpNlRTgNotHlZ9dOSEvq/eTIdGphqNxa9UjKmDb
XmQVwymSo/3QJaGf11q0x+mwPzjgXzZ+g1UI214/mZAgeBOn0ccdGUT5vdbccFuub6+iGEV/3Zsc
4DtlaqhXiFsl3ylKRNuucGsY3FSyv5noI/mmZWNarop92I/bSsTmGgXn4OqbeQWtLFQE62PSackB
5+1p2/Jco+AMZKPz1IwVHz1Y45C2Hkp5uTQ2dVd5+9+PQ+Qda6MHWUb906gfQtRYd40Q0abytmmt
DtsCh5vKrWkezVoU9kj2lDnKSbNWwtzCvyDdtjTXkKwIwn3shKwdrdfDvRFHw9WIl+iFlbnslX/Y
5axVCKPcK7wZ2q6fyGQuuCQWuryRSJq2SMLGyDWWba5gmlBkWXph3s5sSWs0lvQUS5bJoPix3ksU
JfshAOs1vH97nzj3QqtINmRizCbUbl/B0vWnmCfruWpt7Z1KMqfuew2TGjXPx09v/9ovSYI/zd8q
sms3ZIOdOfuFWtuoecUGUsCAhMrwsVLr4lGzC4pRjdda2m2MbjWq3cOseyd0uuePOR4aWDIVc447
Wlaq/fsIWxZ5yO0YhzxwFPaw7ZhfIw2bdqLEF5mKX8jI/NLIDISk6kjx4e1pOPNJ19AxT0NfUxMj
WYqKJuqEcViAE8s2uqy5Bo6ZVU5CbiIxXcj+p2emfw11Vm2cmNUWYbjIrKEawWUXz79AHZroSscE
YuPoqy2iLlS3jYDh+jiWPdi58i5Mym01Z/Rlft/cWnSPhslB4isftO9Rbr9YYf1z2+dcbQoDhh2F
4WZkJGEHRrLPp6uxrrY13ani/P7g0EOTEWNXLrpa+z3R0+fUbi7kbOfW4Sr4p6yhFwjFHl04kVzj
czUgAm2o2263a1iY6B3XDtWSczYR5kfDUbxHCjC2v2nS17iwUE5yEI7l+WUkm12hjc0ubuZtvEZz
jQsbJ9lYdMM9v7Kbv/AI+4LF4LZpWUPB2PDytqwAoGhcsj6WWmkHetRtPP7WCCk3xrUFBtNiXeUm
L0kcth/rJHS2ZQhriFQatjSzdIS3c9eWd9TrBP7ruXHc9klXIerhNQ70OHR9tSmtp1k24gEBkGrj
gllFqQ5pfECQl8u+FF2Mnl2c38lKLbe1hUDh/x6nBXZIWdGzC0S2PfnNWI33dm6KC3OjLyfkH07O
NUYq6emIDlEO7mqUxXcHLEJ+N3fC+BIrU1thDTM96mp1BAdRfA17rz/Z+fz/ODuzJjlxJQr/IiLQ
xvIKVFG9u7203X4h2rMgEGIRiEW//p6apxmu7Y7gcRwxFC20pDJPnq9qT1QWmwc/U1gK5Ojy+aOC
L5A5BRw29XCjBz8WOv1Wp+A22SlzzojP1ThG/J23/sUGw3bHfQ0LbtuvGgbdTCCv23kxCJ/BuLbH
Qvm93GpdPatVFeKoA1btjFq0ABgSzJFD83EvrWrYUMK5eo7yEoRj0GjLx8LKg7mnvZZKwYXXiY0U
eXglGnY9JE5auP587NV357SaCcx/gb7Lpw28uZIUAEZW4pgtGae7c3qewhp+3AKwhnXtH4NeRp8k
c9vHY+++3wZq0oZFb/HuZKNJVQI9B8/LYyIMvte/hlHJKr1i+71iwN/8qpzOtJfFp2PvvtsELO8W
LwDMPYc31UtBB6Dbpq3Jjj18d1z3QCMCtYBIoPZ9UNNs8Gkp+DFlHP9n3/lXPn0MPGDJNkR2HtoC
ziEcdx5WZ8WXQ6++13+xWVLq14jsYng25hrdRUnfF+/p7q7z7id74179tbrZAx3DQgNZzNNXBk+7
N+qsdzcYbzjWMMH32i+v6lwwLnGUr7DdvekFeJqdEMcsIEBY/+/hAXDg1natiPLKBt85aV5DfazJ
k+81Xwv+pQf0CIGvC8K7spmaG+A3/GPXbbJbrBEaC4ZAIcjr9eKd3UrLKwDaZweLyntPtgXm01Po
gUzeouMtA8nkHu0S78lNfyUo+KfT7F+T3oIICWNUhdjaN80J+KQVC1asIDO2xAVL3jCP29R4UlmY
UDdNexJUhAssRkGgSo4tjd2qhuUK7sQG5KbFi/0TijYtwNbVwQLKXhPm2cCQwnNRjuyLeVumzV18
N2/HLhB7MZheyVqFEaYt95qbIO5ZNoAYlR4amL0EbJs9qrlCLh+w6BGN7fQznO3rgw+/5kP+9eU9
YCJgzI38KNegW9sQjcRr0BfvuGL9Iu7Z+7C5LnDEFCNi/KFcUVzV9CSD6uXYuOxOX/Q/oE2eTmE+
L3pUKTjxTQ0lgR7NsRnp79Z0ucwbbMdtlAN6Ag/aUeqPUqvp87HX38XhvYc2UkdBVxGRkRdIXGRu
N2aO3VD83QGMTNxaKniC54vsqjNgr80J9Kn3TJt+9V13axW4blBMA3xXYYzKg7FHEw/aId9JLv7q
6btoeWzh/QsnXox7GH1YY5D42sA/ZunC9rovDbEMOKlDmA/FWH+FvJs9L7bvDwXibC/8MgzWBH0d
BNB3u+oZFJziNWbgVByZMmyv+6K+9ZfelzgdQWbuYKKxzq+BrhA3H3v+7vT1R4bLFWdBHi2rLU8V
7qBlCmPR8uOx5+9WLCskCTkIHDloz+K14cR8BlW5fD729N1yncpp4BOtcE3BqfSJhk30Qc69O7Rc
2f+pukIeVwCsglhLuyGpl3FMyhnkn2PvvluuATgXgqwyzDv4UJ9ivXn3ui/Mh2NP3y1XYJeZqiUP
86uiPhtKj2XOU+TgnN8t17nF9jtez6desEwHcHaiwt+OTcm9mgt0gLWpwXWGIAQIPGBLqQQcfARW
8NDQ7NVcc2mV8/vr4Vr3L1s/vMaa/fj9o38ejbO9lksVVwKFckU+mar7CpdhV+ex8huSx0Yei2rh
fvLf8xtU+WbxauSKFiDNgeXQZcJr+Fz+/k/4+U7M9pouZOYMhJJBmJc+U7hqxa0/ArtZF/Oh8INF
uzUbegVoUGDV5wOwWMksdT7GB69yQNL8d2z4ytrFbmGUTzyqVQbv7YDBpjoCbOPY8ND//gAgWFEz
mQhhXzjDb7/3QR+PrT44+LtVqxjkIVGJHaeHi2lqI/WNLt57tvC/+rK7RTsyC17Jimh7WwhwKj0U
e7BQPZQwAorwv+MyqAmuAABK5ZPzNEhFXpCVzrzbRBzhMf9/zWV7QResW4NGA9KdV6CnlZcRXNbp
dqTB+uRFvSpuIwLuAtz9h5dym4HnrrexBozI0/63uEe1iVg2TV/gyEm+lQtcyy8Fj/qbGvq5P9YC
HCYI2kFd+/0U+cUmsFdp6KX2HHBrODaWZv4igEQB4rMaQMUlbvW+/f5HfvEx99KzQVs2a7dGeduh
RTBDKWOTaWmKgh2b6Hv5GQBeuNEuiFXXdh6/0E20b3yaj6m92V5+FgHUosuSYhkN8nEQ64gOGvd2
bGh2G8y4bV7Qj22UUyvcWYRV+HWEQc+hex8LdztMRHBa+9Cy5BItfDBlbDcVAk/YQ2Vy7PV3Owyy
ILTpYZqSO/hgvAqogL5FLZu/HHv6bodpapiLw0sO1/7VVT/mWqubsYiOCZRYuNtiCvilQAAvkesq
VDmBcghJcAIwgIiObZB7EdpGQ7PGHU4nT6Ntv2KGwt4ZmOtDg7MXoZVDGKvCQs/ZKYDjUZ/u4YRx
7NG7S3cMwwMb+q3Ii6HXoNYOt2A3BMemzF6AxmS7lnPhiRwtygsKDmT4PAo3vDNlrlv4T/beYLee
mtGBPiaXMAfEVtwsQM/8RScz+ikT3blFnwbYlJ+kJQU8cvSxXDULdssMffHw9HaDyCNvcaAa82hN
lnVZjpWsAA3673m1KR44w2qBXLhC9BH5m3i1DdH+6dj33q0zOLdDmRFh0HzkV1LGQEBlXn+ses32
KrGBD3ylV6kV87sgkUv3hyHre2ZT1+/6k++9F4k1gKZtY4eHcw4X92S1auWJHkJ+KInD9joxZw1A
GSu6Buow6p9gGOgS0dPl+6GB3+vEIpRR+RxFQT52gPBK4IOIHOWxO9teJqYdboNLHQLQvW0kh79i
k0/wFjv49GtA8a/EXLBVTW8iHuTwwu4BE2d/Fip+z6/rV191t4qriQ0dmwjPrW6Gk25KaN3YfOy2
udeG9WvHtwlmOLnY7GPB/D4Ze/meIumfOsPPJuRurbYDIm4JtHY+97zpLih6TrdTACBHQl0/fISf
0zQlQvK+TyqqvCKJgsrY7FoBAQa87dWQgDrd9UkYru4BoIbWS1zvFU8a+LglUXNUy0N5LCZ2y75B
xkB7g0OCMoBsra5hCIv74LEGSSZ2x6uA/h/aL/Dhh8Wccey9KD4ee/G97At9qfHsBDKrQLbTPJaD
zXUr3kur/lNi/Mkn3Mu+Ar8dNu4Qk80M+KBTtCldvsLEbSzTCMahQwLINvlQ+Woo0VEtSnk7Vy1u
t+MVNpZMorT+KSAWHHAPeuo1m8Nh+UTp5E8ntQxiAQiwXJeTcdv6w8e9PPMoyNIWYV9CWk+/ha32
zSFVItuXrwGRRnoeFLh8iSVI75rArDBpmeF//X4Hu97jfzJW9Prv/9oGgN9uJQCMQe5gnugBRy6j
MOXOxX8GYcc/b6hpvPz+l36xJ+yL2dzW8GSURuSzautzANL193giYOYee/xuy4GZYohohyK36AX2
RsBmH3m6g43sbF/NbqN+BDmT4gRfMFFTNZHuMbI+bp+H3n6vJTSAdcZQhiKo6kJQW9dVJh0VB/Ou
fPeRqw4TKK7Ba++M/YNgUSdISR3rS2J7Dzp1zemWLhB5UBZlol35KSbRH8eGZfdRm3BifmyQYZkj
Md61MNbHkvSjYxH43n8OuWJKQmMC+KnJ6YlOnvh7BUXm9di77w4SUQE/70SITzpz+mNReO+shFDs
vRaZX25zu+0fbahWI/8QoOAcNvdMLfOraqhRp1YWMk4I5LSfIQGPHvXabPwOSYx2+qpFC+PVFb3v
nxpH28c6iHqTIXexfNCmlH7mNgW8syy3yEtRcxxRqPXt8gjkpHDpXMxdnaFw0LXZZGAb9M70/6dM
+rNtaDdYUBdXAahXAttcHUKMHJTub9lRzhNodbbwpnRlA9wxzMJeUBly95DBdOhTq4g+pollexUl
urvKihdo1aa+B4I4pvGEvfDYTNuLKNeycBCJ0TBXzHguIY22JCWyOsj/YHsdZcfmGIpeVFbGifMc
GPflVEcmPB+aynspZazmEowPX+QugoWfhv3wLSCW9bHKPN7yv2fQBhtABF3XLIdfl38svUGKE/UP
/5hLBdurKcPSmmleVoEQiYcJTnBka7QcDg7Obo/qoS2vtmAK8kIi6AWbsmxfZV+oQyVutveb20KL
4vM4Yex1OdwwKaY0DKb2WHixF1P2wO746zRi8242FBVRMrvthoPNk2yvpQShrEEoFHHcHCfIO+An
moDwUma/n5XXm8pP9oy96DEawS2ZWkwbPvqGp6ts4ZhM0flc3iphg79//yvXz/iTX/k/6eM2uWFc
UM+1dJg/rbOUDA7RRL5XL/5FwmMvfoRLpHCNwjFhTPhmurWBc6jf+Vvq0DmYboUUf4V+1/1QAhlM
tI0jPDv2h+2OjyaqGWLJTeR9Pf6oi/jN6IMmjGwvcrMeaaKoX0QOFWzxBNPmNkdJ3z+24vYit5hz
jZgV4YyzRN5HvCQXK4U6lkzZi9zkqNe5bQnLIxvPj4uszac4KuqX34/6LybtXt7GeFBvbVkxiEr6
ZkulrLo1Q9/I9DrAyHs9lgDcy9xgRmVl3JX4GxBYJsVQfeKuF8cmzl7o1vBSuLqcWV7UXXEq62q7
kJ4fPGv2QreiKVZiScvzIqjJWc9+h4ZK/+BmvZe59XCo7rym4fk0j3pIVueZy0zU0XLyXugWIFs8
eSWe38eeediEDzU4SHPvhEm/2Iv2xmZwExqJLGuee2YOIEjif41XBunvZ+avHr677+PN4SxjcNAs
lavviKqqhJkueKdkd009/2Qb3SvY5g6M+3ZGStofO+1S06kxSOFjtMEbjEY9P4/Umm9yptOP3/85
v0rk7GVtRQEKmiMRg2SfIAtQbaMYkw0dIH9fU1MPtou0ut5XpsaeyVoEfQ0fTCQIM1b4bEwcckzk
NIqWzolrO9V9tNGg71RR+02CaDFcbtFNh3L471/3F/vC3ilN1tJdaYcsX1oyrUkA2c0XH5KEH/1Q
HnMLZ3u13NiELtb+gl0BdPJsICNPvbZd3zmOfzF/9oZptOZe54RjuVvofDHM6meB9sxje/5eK9cs
UQjnIJ/m8DoZMvjMT7ftYKpjYdDeKG3pWWmGjuPpc+MS1tDqgXkHhfZsr5VjFsqhIGxZDi8VdsNU
TJ8jF7/XbxP8YmXtzvG5Rr3EwFs7b/tYI3fTqv5r60yjErTG2C7jfjAeY1uxvWnaCOeU0WpG8sF1
mPpAgesf0cy2Q1OI7rVzQTkV9VqENI8kfMVOXAqQ6PqpGd+zIf/5HKV7+ZzSHfb96yxa4ri+ACpQ
ZBLSioOvvyu7aesPYTkyH/XCKEolD8IMH+OYkpbG1+//70xdZVrkM4GLX2Q4nbbCF1mjh2MVeBpf
96V/Pb0Z13IMUITPBY73FCUwWHJqfqiMTfdE0cZrwtEBWZuzTrWvNXB9SViw7svvt85ffVT231ff
Iqm47nySB6aevyBrXz+oVb9Hhvp5fE5j+t+nz22EfEg3krzsB+jV12Fsv4QlL77DHWPwkmn0Cpt4
Y+l/9uUwz3kJZ9NDGlsa71Z2xajY6nkhkEsuqHbAATRF0Xi6OTZsu/N+EVzzpZ5IzqeuzodGnNH2
dizOontZ3TaVUdSsPcmVsctnXtXiPFMxnQ69+l5UZ7qQxqHGqzdlWP3pd2TT6O6GScOxx+/WsRO8
XUEAwWmAlP/LVI8W7amUvh17+m4dSxvNPSIQPwcNuTlr5AxQNFTHDOTpXlHHcLyTMIj8fKwgxkyA
8R3BlXTi4A66F9Q1WwRHK2L9fGlIkYWrXOCyEh+TdNC9oi4UphyhXiI5ZADVj14GAnWbo4kmGu3W
MjBWopu7gsBabx1uFzCT8pHU/qFMDd07pYWixi20Xfycdhu9WbcO7htOVbN8Z1r+/KCn0W7Bhl5T
9pXGPldpuFYmvhc3azJ7kDYlph7rV6Rog/XYCtsr7CQfvRKWUTjKNrbdwBBjeyyH+T3R1M8FdnQv
sHNVTQCQ8vwcAfq63DNah0+B4xt89ZmYy7SwYTucfHSh0Gz4J1g9tPT2OjY1azX3bevnFVh5jz5z
5f1kpTkfe/puYbswnCO/hPc6zNTKp24EeqDZtuXY7NqL2GylS9iFVXB2D605DUL+AHnPvTO1fnGE
7rGiYhhg+uywMAo+z3+Mm9OfxdS8B2v41dN3B/TQRmykuqS50dxPQAzs0jho39NRUfJPGv3/L5d0
zxX1UFnXsG+luQSQ00AOMHebSGD8VDc2gcxqGU5rCSDLjb/BSzcVq5rXq8jEa7LN0cB9sjBkhrYW
jmN/Ro1jU1LxDdkHsYQxTTfT6vlUDG1QJEDRVpD5CRdU9y7ubJVAVB+KLJ6Gwk/HEK1OKdJ1Nk6D
IQotyHFDVafRpOiWlmvtL/lY192U1t3YbblgM7OXuEQ4drKLsFEiQMiz8CG2bXfemIZaZducb27R
kzqbO9OMvU1VjXLOB1OCxH0RFVICJ2kd4GeKBiJIKq+m9M46CTtbWc5OomQ5KPuhAlnkq48wb/re
W5Cp8WAxy5TaxVtTXTtf/cFm7tZ01HM1JxoGg9XHuBr9KvE3EvBc4f67JAvULq+Qs8LIKZiGhiWF
r6btNtwcJih4dehP+VS0BFZkanLVcBGh5xd3rPccTTWqOO5BAKhWZ5vvtuKtbfurbAJ7/EqTVcVR
DGySMuoNpvDqL3y4qDjFjBryg9BiKh5Z1AQ41ES9qmTwJo8k2vc5ttliHJpbOyEVmK5wcvYv8N9n
ww2BZ2iHV/RNlJJw0i3inIC8gcbIt9QD5jBM69IjH6nwePxBgz11AyKkEZcNrugl+IFsLV4c5f78
YCitUZVFOrASt8wbbZFWXenzDLyh9s+qX+r2VHp9HcNkrCLT46ig/039LZ7VaUIw8VQuCvAvMjm2
XZxz0ZyopSimE+zKjDtP5UC/ESWD4bZcOLzW6Djox7Uv5AvesJpS2g66+FxNNvpeyelNICp9Ux4M
kLKh37Ci+o2az21nt496avjLso1TfaIbh1rFslp3Sd/UHrycCWzikkYHNLNh4D3H8Ju9NBOuE8hy
xINJh4luHynEJPRSVBNSJqMIFnFpZNvSjBiBtBAsyaoxqeRWoZC8dUF/CYiRD6BBN+1nDr/m+BQP
cvoKsaSusm0L6ulbzfqiOrMlbLfzEJGIfqwLPdPz2tdFfVYoZGLSjv7SfoxoKcgNA9pqBT6xMWO2
RpEPYb3w1irjaJ72Ej2uY32KI2a2S2emtblhgcCUxNwtKxhRT6SI0wj7O2rpntr6pJEh0pRDPQI1
tU5xPaQV7wmHEqRZaObh6v8onR2jj0s71LdDFMXqz83MNDx3ofbrOy5BHEE8KEdUvkzwd41M4g86
BOKJ9Eyvp9Dh614iq+1DybcA39Ot9XAyG+/n59lxal+FwNCkykDDCzaisdt9u1Hv1YbKwREC1vLB
E5DOlU46eFp1iV76zsfbw9riUU5AZmZiwTo/x5Ftl4fGTLGf4WMW0YmMMvyz6NrGvm648hYZpG5R
eCax6e/D2CIZCWmE94YOCBKkslwbpLWqqo8z2pNYnXxPzvfAPaH262kAAO50Z1T8dAX6apOYnl3p
meWA9omNm/GTwBDKjEd+48HqFDLTu826rUnnYF3hM0U89sMaLHE06QzX3aQjgTxd7RyH8yIx8s+F
qxZ+YWDijncB71+k8k66mrc3vxzwXVo4gy5ZVAIdUCeB6K62m90S0ujErcfBX2zXQN/CgblU+GQR
WoIs/DXW+8gSgvJPQWf3MACI/SNaIzvdVdCVz19rS1v7UOuqXm8aj4hlvJ4OYUUS3rUGeeBIQlHq
u6LR6RpOs06DqQi+RgJZy5Pna/OnX6glsx5SH/j+V23MdGqbIs7WaprykPYAt08wqA9c9/2qIUhq
y4ZUGvW39CERTMBZgOw/Et8KmOyd2YqmzxYNWVk1z7hDRn2c+tpW6aZmk+A6Jp6Rp/CydoGueY0D
+2ObRAvDk+WrAb+MJiEW8+NCoiGFBVWblSjLpo1cEA5GnjhhysgSQ8El7tk6LO9q6c1Lak3gPQFT
Cn30GDkM69Kh7TsZfS5hHQQNQQINu70YsqQliLg4Akx5Co1lGcBtX3CCydvVdDT1YatYJmUZP7i1
ncoEzAuSCZRrZ9jMeZ8WK98oJ8UbcEL0OWgCINZnr086H8eNXCh2dF9WKdfj9nEYp/EV1CZ719fU
/9b0cnxlYV+kpqpc6vOw+2iMxh/YePGFkfVbu4YfLbCjiQ6NTnkggwxWMDTBpKS3DcRR0OGvIVyE
6/oL3BvCJzJ33z1dIWe7aSAc6mX5uGp0AASxN2aygBnL0BeoTk3xRc3IhYoGmgPGiueubp5Zo9Y0
KvmUe930MlTuuzA+Pa1oA8xbGEwmnprG26D2MMN7Xf3lTYVIVFs+1wF/M1PwBBLVXRwH09ms7ZNz
azwlbvarP+CGQ91JWBV/qWNeIk0EIxk3zyehh+jSjCAt1z0KNmwYmtQtTv+FlR2Q1CnzR9c5mKT5
kb5FcGJOjTT3/hbhsAKn4pWDGPu9sP0No+tTo82aksbnj8HS5AN3zwotBjc4KPz7MJDuPAtqEt9G
y0e7bvOrUWpLam+KUqwx+1AwjJNE9JG0lSrOXYCbjC9tmCLYkF8LvW0fW9S5b0MP07eCSXQ2FF2T
+CUsv+fZbPnU0++uDDBoi0xE3IxJx/R562AFxOCumLOebY/Eixl6m4qxTKDHm9KSEvodnkr2h7Ts
B0yzWAq1ypj7ffgVYsf6MhIPTisg018k8KkJC7m7BFvfqyTksI3GQsPwTPRVVjGII2AuYNKN1VNY
1FuYRHFUvqoSB9oUjFMi+9bEJ8yRU1R2JpNa0sfJl/UbH8bhwQUezWbtn3lYDo+cIpicpuZWIFBL
SaD6kx/UPrhcGiESnfnXEVXui2nlmjSDvsHVWNwXy/JYSe+zkpRfsHhOpBThaVumKtEFcckqfJqq
Qd6aqfhclGpOGTjtqSLrmDSAFKJMUVe3i+9j57bsG2/tG4OHTdpDd9gkC1mHE4oG0xuaOXXWRV5V
JnapxkuosNN6W+Q/wm0sfGJEchwUbvnqIHXPZtmNgOOwOJmq0vSp2+xSpxul418VhBdV5tuxq9Kl
CWUG0kSbTPACxN7Siu8lX6MyX1EyayDNKRnPhfWmITXEay7URHO6yWJNGBEiWREWpNTN33GXnDhE
RiQKkg7d6A20LzQywLasd6IeeZtpZVuXxnNYp9RgSyQrKW8tgEzrI/qFqwSqxCDzQQnN7FXACU8y
im5BdlsVROZLV5hUttV3mC6pBKYnJXwMQ5KtoWWfB5iXpdUGxhB+hIbu0rOCWvjqc36OjRruhLaP
8xZ/qVzzOGh9a4E7ugRxNdUvaDaN7xEP8u65hUEGDrlomb6Bwbxsqb8ybbFaeihD5+W5L9VWZ6QY
cDgI1sfw5I1qctLIqVX3sxvjczsZ8tDUrZAJ4ERBlLJl5V3CvTbGTSNmiC809pqkmuBzbDAU9wWQ
Wt9Ks5J0QOT/UcRRnbDF9+5bF51kFd4hABoePKZHmfB5XE7Sj77ZcrztmglUiwZBmkLs9wTTeX4a
vC3vR62f4PXwOjEIl+Nex8k4u3BI0PcZpbOvcHlpK56GIhwxNcSIKMn3b+MyHMjFce2FybD63S1u
J1RDSyu2vyu4zeRrodshU2YrT+DkDIlH242dZ8UqBK9o6kyjqFTnivM+tYo/DqihJV4pmySkgzqb
cAhfKKqC4FkBOjrAVStpCo7/CzfdpNlajJ3uJ/9GVtWYFThBbeoL5S6GYp7ClZIJtODp9q+GVYam
FSm7j4WrkSERuIMl/RzrOCtWOAncGBGqD06t9hTbtciaFkZ2w1Z1rx3X9r5fIgtalCqBc3B91pJ5
PJumRhCENoIzQdbuS0v78YJdoz3FY9+eFM7rkyfX6qMiMXkmiCkQKm5em3phGN9Ua6e/ADYOpRrg
ucCeNn11Y/lkPuCONj9wQnAuRi5qJ1BQW5ZyNWOI5yrin2YzDX8tE0xbB9XRC1Ws8ZOi7cObCoH4
PRxkWVqtg/9x1IvKmSLokLGY+ARiTPiU98OQjKsgCYEZo0mqtu/+9AmutLGbP4s1Fllt6h45nba5
hXizRttqW740Bbw90d7XSf9kQ+IFSVCr+o+xXLpPqEPqe7PMiI7DcbylYdthipVySuKIeDexYzJb
6tW7ZcVU37SkC09I0Ubqg1kGW59UGwYhduxwhRAI/mnFxkuZwZy2eFlE3UUJluX0Gm8SRFgeke4B
2pTqy1JM/jfBSoydNE37wthIcJH2jIfgPyAok9Lma9C2Jpvja3Q96iZwSdhOwY1fjsHdMJf9d1Gi
0o97DuIm3CqjUxHDoGvUMKH3YK9332+tmC7FaNuEtrWeHlYGi9QE/lJeOkXTrFI5eQ6nU60L3HcC
EqIIUOD+xNYY95dlnG/XrY0ekQ0gb1cmTgLy5YDJXKoFXCFT3s4r6URi2sC84NCJ+jQIRmgsYZRZ
hkkbozFRL1OXr2gNvcEWF32qZai+koYuoDl4D8UIFX5iuAOOfiXYAYt+CTM1xtgx+bC2ZxzFS5/W
lX30IJzMEITHf6HtduhOmJVj/agMQ+PUtaEpXQYkDKBSD3Hk0vgR8+QHejoXsOTjD/1mMW+3ej2J
wMZdUm89djgZuvozaIJ3ToPgWU7dV8uQREjW2fdbGIbVPTsRrugzCVk/v86NaNczAMgc/WyKgA/U
uXRZKv/D2mjsxAEdKpupxRdoVFom+r2PzfZt8cpZJVvXxR42tgKwxaUqcTMpvPKzFNWGNAjzIMSf
+9I7RyyIXTI6MT5KOkqbLRHHbRD5EOEnYQln4mRGAujMNw9geGjQ+pdicGMW1gWoMAKag7uNNghj
KBN/dghE0r4p2pPEzvKoZqrwfUYGzFpByvAS8WK7LdBh+DKjvHSSjM93wsgXSJCiu14iYaSwJyTo
H1MO7nJI5MDsZsg6OHXf8HBRGKKKlhfdqTLHOVI/zE5PWUC3Nht5yc+1rwM0a/m8TIrFs6dJm/Zx
QJUpRZCsXkxA+7PBf6dIv9TZAh7v9TA0yDL4VH9HmnT+DsWhyYNBlxkbF33asGGmrJ/KG+TYcL3b
kEdF6gWK4H67msgJ81zDCiILZaA+VUU/qATaedmn0u9fZqAUEjbPrkvg3Rqcwelz50FhR57J2GeW
BOykYdZ7M1tLkwk7ypOIrEwgHcYMH5ulTmCHyFRGsMlmIy3ITcGN+BviUXFBoBTfqB4XRzzwmSu8
EozsTYYIUJyIrV5wb6Vno2z4HITRU9j25VfPtd8sr1GAaVQmdDDCPaopPgM3Vt/AKKqZkmYFJTWp
4V+MsI9XKfowcNnhPonu5MTqtA6BPuvogl1wgXkpMnftA+xfdELDek4nC7XjqqoNbeRW/ZgF6dIR
cIA7j070rDxenIMaLR/DVPSv5VgjoF6Bb6m8UmSOSHuCu+P43OpRfOhxBn8BZxC+XwNbLgNFosIt
xSU0snqsjdRoUodz09rMnx0nfsIhNcMezpvbCmT7r/1QnVoEn9doTCWuGoMTaXFjn/rwC3Z/leHa
JHDZqp6bPjQp2MnytEryZxCUQT61mCIVHS71SuOEMoRgxDXzCf6qfzu4z75FuFTcBhz4NK5Uk/TC
b0+oJpgnYsK8VmJNTahft8Gbr+Lr4SwIZWnTiSrx7Lacmvp/zJ1Zc6RIlu+/yli/U4Ozc226H4CI
0L6nlJkvWKYWdhxwNufT319U10xXqqo67+jpmrW1WZakWAB3P+e/HXtO0pGvZZa2PoDMi9Mq1Dea
kuswqJxN15bnvuM862aZDrIIrk1/4Rtk3c1UuFe+Q6O4uDOwkWd8yULXPDhhCapKRuDV3HsNwAgQ
d1QN2SE1LFw4wYQhBxPrw9LaV8I+FlBuKWLim5sdMqXPnlFQUgbVV3sOxliM/veilHNiMU38yjGr
hVWiVFSqbfpckyW28zUWrKKy4kVLN16wIB1021ZxJom1zdeAKFF7qy+pT7inHA5Mot/MZgcMQNUl
XXoJMgG5OaNBwr+Z7VO9BnEzYDzriK0+4qIiks1gPZWG2Z+ZS1AkDBBsI+oHjWil/DL0GUjTWrk7
1TrX3VxRlpbtg1i7p1D6koqhL+M5s2pEgVm7n4d62LVV+rU2K1TFnrObiZq8yixmNRqzuB2YO3Ob
Ot60y+eZCi6vyqitmdNmD8HeyNYwYSJ9cFL0tYhyUX4p087d+96y2rEbpsaTx00Aqp7zB9KDTydu
dxQaaIB55L29cFL2g042sbKKfk88+V0A763KrIm2fNYtZ3gdnE0MTbsxwyqM69ZkS3JnLFBrLvtT
xQD58z7s3V3uZrRHciBpbVHwhqmwVOxW/XRRGtXURR7xP5+pdr5Ss1Znyi71VWdPRuwZWp9jd8pv
RN8rzr9x48uBFMshMhbXvgJkrS6nzH4alqC+Hu3MX49Ycbt+7hEExIvVpnzwyr4i9G2JZqQwEVKP
+etaFhhg/LLnUo14eZYFsFo15WKfNWnIuTyjVjaAvHL/xs0YMnBYCZzARj1OZQkKns63dr4puV/L
SlkvWbENsSED2zpr3WWy4jIF24tSi1on8goRyqtmKZb8wjGUFdH9NQl3dmAJcuZWX49jSPLT0faZ
MkxSeSvuZzMsv+u0nf0nJzyWF9FSu8GVbIU+1aWfzZQpHIBfx6aerTNw9NmP8SQdFzCqz73BONUN
9/LkO9Sy0uwSR8y0o0c47tGTkz8knF8OEjzXcC9yYQ7lfer7dXtnkxS57tcs69IbZgh3h8ko6ZFt
VdFqTs3c25fF5g5naYDqmoXg3pjmZE5RCFWU3654EVuQuqW57B1nmA7aEuOQqH6Q2ZlZbGN335oT
52xd6Wk4KBwYZVSt1pp+Uakjhh0QKPxKPfafULpYdDTHKitaS8GotZ5KQN6aynKxOGLMuybliYzO
CE5n2fs+YOuLGhn8fr4WhtqSTDP4OMqNbZrfRLVxCLNGvGUfFMXwSYVhdjKltbyrbLnJ88BX5XXG
qcTC8Ny8Px2NoXiYZEbz74TaeQiaxrsfrEVuh2w+VhdZ4ZPty2oEE+29fmEwLtnyDh3dGjo3jTeK
6/KYPb8fvFQCv4+r1AT2IbQ/9XOnrC45u/vqxOqIMT5trEKc8HxxerUzUqSyaObrGrzgWYqxvMCX
2MFo1QLnAiPag4AZrbpi8gH9Uh5NXmuVjHioyzJppJu2Jza7BSApYvET3ta9X+hk7NOJYFf7YHie
vLFcRZaMnFKN0/0YXcwOlfYvRMGODyX+sLthbaw1yTruECT/MLyM7mQaCW23Zdwwd90/aSrhgxFJ
x70fnKwt35ZWEoBC6cggnZRINBWlXPo6Tv3FZnLtCgfRl022UKl16edikm1+WTEE2EnCoehZJrkx
tOetUZVnYd9XFzVBkOaOMSrdFDEGLPVufE/NcW2OnX3VGc4wJjpvwy7ujPzFhvSoYlukZbdjLHt+
F7qejV26r/QJjawlosm1AHymISREv+Zwi+BqqrdMWLAiedgtCbj2tiTpUq1vkx78e1yQlt6XkHFn
rshr460R4Me7PFQDLumiLA4+Tuyzii63PyqZgkezhWu80MWol7izVzE+S114VhYFZbkMV8a0SePU
2zzTvq3czc13S0tc3r5pOuuMvdqfz7qMELooFMvQxpqwSjdePdu/4Wa4FVyL2VOI1AFWXFI0giFp
SveOwTNDxUaXCxAGsTnAa9YoTyavn9u4ohZDmdQvaVGej07qmS8mmLK3l3rKgmPwJimrzy6kR3UO
edLbt4YBApTko1XXN229QRGunD0Hr/VGffwe+d7dWp+cP8dk7yyHym5jj3Hmj2hK9RNB8c1lMC/B
fmq2+ROCBABsxeF9rn1XyRgfX7FERpu2zPpxZut7S8l418GVPXTz1ISnddHNtPfC9M27wR3UpaHd
rklYs/kr92D7vJSB65+4nmEQ9diubWwZlXM9raW+rVd49ryhu4yMpqSVsBrbLk6NKgVrAtvPGypU
AJukEaX/GAo1XVP82zfQQmkV5UU5lYSBzmH/ZHdrEcRDuLVp7AHhHouNbFavQqyzsbdFwZzTcLTC
27yctoNPZ8Dk7RzDUlMv1ZUXuhAIYuv35uJqm11zDYD2cyG62Czd2jgdhS8KaNteWRUQS1cZT603
W9w7SR4qw3mnIL2ATW6mGz0IH9R+mzzzuXBl8TUE8L0Y09k34pD0C+e8a60VeT+4dRmvQEhQimVg
PdLHqWGn69J9GA1PnWo6YH3wvTJ8tOVCW0t4Uneqs61pXktyOcl9bocj2QsrcGKu5kaPpbeKQjhw
s4eit4coFYaZ7zbvmIPczQIaf15SdU++1vYt5P/TaMvcyY5sjN0vusrN9jCOPLW7mTL1rgOFoFer
iiHSRoXRW7trL84y9jC2AB0AiXXs0+WOrOvajOtS48NGNSiLk3Z29f2yZOH3pqwo31trGe+pQ/N7
kdZciHRaWxyJELHPDaqRIqo4DhR8vBmEO2IA6e5cB8qlzlJ5mi6Y+iOn1vKGjn47H9zNP19qm7A6
5p9UrpXUvZ1usexq8YoZys321tLlFSMbdN3GLkryl7xpx2dLdlZ/pNfb6XQDTX3t27RMd6IBkt4r
QQcL0txw9kpVmRy1ziru6rYHuBZ+N3QJfLqs4jb02C4a2+Bo2mDsU5DqIpyjzEjDJ4C5LDvPKvYP
4ChpZCcI6nqEn8UiaOz7rH6bvLL/XsmNIwA2cH2ZeyjL2DW75dYq9BJccHjCZoixgQ20C2FTx47L
qWE07uWwyHw6GwZROnFuNMzYUaOGOxKlV37qYOgsnmikjwcyPsW2k2atXlyQz2ej8e3mPCQAOk20
ysGNjaJlDwdgzfKDaZNMHIc1pHbMmhVOkrXQYZSRW/GpqZ3m29jOnXm2NWkV7NM6kC8w9bMfbVNY
x3YVWC/H9iOM0eA3c9zJdLk2xzGtYuViDY0h0tnrzXR89Br0F/u+DqbmkE4Gx7Ljph2hyJsHCGxA
dlNt+ZhJk8xcmmo3kARn79YWAGxHdd58WaGZI3YXB1ZbNd0+cKuFnbZc2ys2YePcXAwY3WBev4Mb
hzIWzrQBTJppd8/cUZ6YXpkGl3SZPfMwCIWhenENPwOMq1XwUJA94J6yydpuJDxjRI4tivKTv0zm
42AYU/3s9yg5cCRsmwK2qNI22VaF+3tquuByU9m8JKJPxys3D+fvG9jBFuui1WIvh4UOsV3rEYJ4
cQlA35jmE2MiE8bFOpkr7S840n5sJ32+DPzpNdgVsD2+tTI4actathcVH1+zK5asiNzvOtiMukPs
0bc8GfTl68rMicVgfOVMndnSZ5NT9FoGBk1Yr5y1iYw1FO6+DcL2ZUpd4ACTkBsncbZmfoA8Xuy9
mVfzvD+G62SJsfkTChm77R7JMs62Q4pn9TmbzXaKKi8crN08UrzFJFW29W0tCgUvURUgf0YJKMFj
XbVgMnWPupdbcakqUVx0ToPO3ay8VEdK4DM7VVunRuiRnrp9mxe73wV5Wz+yPkzzYQ60JblOwRAk
K+23FbuWJRGU0GY8Be0mwpNxMUmRKgIqmijFlzfcrXpzRqrRauneRNfocM9bDJ/Z3BiNnZc1nFXf
9I5+5Fst/o5YetlExAQUPgoet3T2AgZ6isEv5LOyF2vdKZ6EOQLLZTyGucBk7Zxs9GSSGx6XdfS3
mqLd3/RzJjLbvax7mjbaz27cjtCUt05XPrD7edjCgsWrbVXjrs4gPA6mTrvrBXP2pyDNj2Eg4+h8
qWhP1V6hCpmTvu5cmUx0IeYTUXWjuhVSL/553i8OvmRAWsfdG2Om6b3b3mk+QY+3/JfOC5oXw8+l
eQULECx7bWBElVSkGKgicAEOJmKV2uCpqCgjUJyQjHpWa06XhCltDo1+gN4j9jIOmqsGItyADymM
MXaRAWaXujTYOO3a6O+dunW+SGudvqIEXU7CSuY+X2+TaAksq5lPF9E4dax14x+JOR1Yz3nZzDYn
/EhFt1HtcYUOdlGJYYtGcwuaXbtVVpBwTh75iLq/YTBm/1C0OZS3YVv91WAUfGhPFnkOJjxPj72R
EVjYr8Oj9iy7SJhnMmynQdZ0n9fMd2ScmWu+xdxwtlImsXsrJXpjLTFZJojKzHnKKPcWpiPd+sI3
u+vCbYP5RLODhztjLKSIOQG6y6AtgyDy8Ha+gMUsaexTkgMAlEOvjsOCHJVY09qNF1NbFtfl5rtG
tAwWze/CdpuwRbXbOec+z7NLszhGpQdgjJwvvFuQp1fx1PlmERc1VodIrhvwlbSpVc/CtjQBpvXc
9GeWmmgHaT3ZdoOtW+sIDIm8QtnxaDfCcDAo1qq+dGZd60NGYGr7eSzh8k5hDzlUfPRIOgKJFe0u
CNLZPI7amOtkc2ohrmauBfncqVWGkRn04/xpmggdaKMiJKyKY6P08htmiWRo8bJxfCBqStx2gV3d
VEG+fONSURa7+Aam02DSeUWl0HnfEBHayBQ8d9QYo1XngcMFC5DnQFzeflnz3I3BC/yvIsw0zGjV
rqy4ytgulDP3F9otYU68aS520qqsr4NV63vTb8r2UQwwdicqTEOGU9ajP5wsJuPD34KprDEZp9yx
nTKn1jvPzFas10FhDm+TO+jnoJJzirjp2KIbbAPZfpKWtaK0M6s6GX3bSlKzydqdQdDMWyAcKG9P
OZ0RccaaX1ANbnzGpvQYXT6lUxYzQNE50WXKbC7Prw6B7b6168IUmdkzzI5RzAbnna3IIolsIh7s
pELm0d2kowrKS4uV7e3q0MqemEcj+4dgSgHPWwYyukllOvY5xVdv3qGSocCNUu3mb0vayavMx8CR
bEPGEddu9ZM5O7aMc702xq4dcn3vIxuY+RIZjUmWybLZOYzBzBLL3lw/7rxiYzPo7Vwyqs9th2hp
PdBOwRGVRwJq1AWN9mR6Oo5G9cWEr1yjSfWVALlaJuJhxrJfd0NuwucsLMTzwjTDdVeOgX3p5X39
NHQW9bypYOgt0083tH4aQmjZ8CHHLt3KfVoqbZ+WhspTiJ0+TU/QuGwUbL6wYKAz6MhnvBUSCDnk
SY6dYXPts0oevwUdfn3XrIZ324cVcKNrc3/MtExkaRWQ62oOTrsSvRiJT2PPZQBY3TFMXS0c37Y/
AHCtdnVSGVN1SbU1LvuZlO6ADxmKZzt1i4dukCnQxWoMYHqmMvYcOUW7r0OnRqvQYR7aQVEHT/mc
DTD0vt9ThZHx2cOFuvVXozOnx7o7okkovpv2pM23NmcQSgcqWaqgGPahmIdhn0+GXyQ2NEKGZMWu
OfNGb3jAe4CsNC/VcLzudPgPdZD393pikP1t6tqs6MBjcFZUOjjuohwlSZt4YV+8UrKNzF2zey7/
6OZU6oGX02UDFlp6x/YAoJ8HVQkYrAznK0WrA4OVFi6Rd0EtHlMqrgLkUIw24Gpn1ftt9NerlmHr
ZaxmS31bkEI+pZMtGqANe0wchkw6cT/3TIeQVlqNSVW0lCd6lRO8F90jm9Ai7E++MYIXZ1U3XR7H
Y5cH2qRMMeobqnkPKbfJs7wdpjWB3nHgHevOMU8EZWOZuNo4JsBvdf+WT7l/N3v0oagQAhLQm3bj
ZQ174OJvVp2HsZuWzqnBZID+PKy0F4cZfqnd2EsAuAWzdZOoILNejape7zeVK6RMg5BbMiE8fa2d
uZFx77lMPLTdHOxs2taU4bShMSn0r5sCRRF1cZ2jIT5eeq9+roxKfU07n4Vkzi66K+JQztG3tfVO
Bd76VqhBzRRdHWEsSqfyskpr24qNqTdEEjJIad7bli/7XTYbkhqNesXbg22tal/MYd3S329+d1jM
tV9hVu0hxKovW/8qDVRaXOTFyK5ktY27whg6XQY9XTUVA0uX7U4SgVRcTUHbWXBIjrXuzaoMRw7n
Y5XduFPmxCPhHvKxQTi6/sQq+1dy8ne2qHRyBd8oPPogupXiGrn6dydo1evHZPzvbBba2NZ1NSEo
RrE1xyim+aJZpf0T19WvTvM/0aq/DxXFLc8wTV2YBy+lVj01MlbpYQxRAUSMNcv7pLEdSlK6X/2d
Prp7Fn3tDEnRMJB0n9NdNTuO9tY/XV3D+5jR7H0UKQRiIX0Et2wiKKKLvNaJKH82o+MvbCveOzcV
db9VBS5gSd86zeeyWfrvK2j5Fjlj35GFI3qQpg/duvfRpFne+1Ub2ttBLGt2ro2adecM1v3HXt39
0QkoTHsh3m/YDpbGgOnas3lqmrL4mAXjffBp2BZmZjG1+qDLztyZo2j3DP8SH/PzvE84rYdQmkHN
Z5cibIh79BzfYgJPmf/E3v8Xa/J9wqlxHK84+Is+wNV/N+s5mvr29mOX/d1yp8WwJbNQtwNL8UsZ
hjumSMsPPjDv1nrXTxOq2CP3V3k1MzktseNryA+lcFjvs01XBBVuZ5bbgcl/5bnM+mHfb87HxtNY
75NNq62rCwoMfejVULx43VBfD7bMfxuM8J/P6//JXuXNP7ck9Y//4t/PstNDgWTn3T//8SAb/vdf
x7/5n9/58S/+cXiVV9+aV/X+l374G173t/dNvo3ffvgH1Dbg+O30Oui7VzXV46+vzyc8/ub/6w//
4/XXV3nQ3evf//ZMCTAeX43Nq/3bbz86ffn736yjbf0/f//6v/3w+AX+/rc72XxrC8yc/3yx//mL
129q5I/DX6h/A+ZzWE7oCnH0Gi2vv/7E/MXyLOEFQeBYvm8fJ9+2mA/yv//NCfiRgzIoFGFoieBo
3lJy+vVH9i8erZIfmo7n2WbAQ/Lfn+yHe/Ove/Uf7dTcyKId1d//5v6a1/ivY8W3HD6DfzT6WKRC
OvRGP25SdR0AfeWISouqIsrOmol9WwGXN6P2IgM5cXqNs1A0t82GLnVFgdf53QQvbZvNQ9BC/l4N
bmn5301NJGGUekcmeMnKHLUcvZWzk4Fyw2+rrgsNppGJ/tpH+iUutEmYyslYEjZXRlOGIOShqgHm
LmUzOSFZAU0t5UXr2XReEuerezNLKfzTfrHGe8h+/5yU5ODGngq1nRbQ8E9cW6NL1gYee6/ptJHw
qj4AvfDXXoNTCdl8d8dNINwamcSQXiC0GxYzyRGKm59MbdfpVU/WcofUoA7avZ2FWqF80FQoXCKB
a8vM2y9O3qTe3qrnGb9JwF2PxjKs0532xm6MN7L8Kyr7HjCBqP1ggjhpvSoOjMDI9o230FNlmS+R
Cyrmhl7WYxheNvba3HdVsc1od9RyYdYLpdfRCjpFfIXi6zhu451GlW1FugAOio25tfd6oDFGMkpj
sIcmLHKGzgdCM+ctm3GaeaaY6cItuXxmBFDnRcgd/QJsZMDHgArXhpmcJue10KN+rHLSBtOQ3nco
FKMpVebBkgzyYvMa3wErIa0x7tFKvmDzr8oDBOtdU5uuTmpHqW/E8NQxCUJNHPK4X+Sjsz2hJo78
vj+qQ7PuDKEFpoO0zMdzGq3eJgR1qD/ldjWfdl1QX674s3o0VJZ9Jtpx+p7Zm07CYkVE29j1s+m2
Iov6pm3WGL9LeO1X+CFoQxeKfCGgcs1yLb/WasiG2CcVYo05A+CDhmUN3rJisszIRObQR9ZASusB
5BUtqL1Z6r6Zj/pFFLTdwQ2xuEc9TBXXhif0cjPWWUTZluNg8MNyCiO3dE2xnwhmQtBsVQsDSFWm
YaM7HBKmMxpYUuBLTgbojSmurWa8Y0z0EckvAvk0TANh2yrg00cZhO61rRwnjUdnrkS0+l57JQvj
+FFps7d9kM94tPqieAks9u64ssv5ackLqj6YTf0wKQ9I6pg+LIip60fjBEbRbXA3DNlLSADsp0Fs
INpWulrykK75VCZokbu3XmW0d006lLctairC8Dtl3PYoZvxduTopwnflHQWkeq6/LPNcKUKKJTfA
MqQ4b7C451GLzQwbkTXqizGvFisKgbBvRVlln1B4OgOoQ5kejlwZbf+Y2p8tXWhMM0FmgKgbfXld
14aHmGxs3LcmNzJ0GsBgM8iYT6Z358/LBdiZ/cAYNWwdkz+BqvrKOqVkS5fYnR31ZAhHjBd+P+mT
WToOOvA2DS+LpkYtWKu+XBOzmQZz5yBJq7CQeOZ1YDDfcl+OSHEjCx3kdGb1gLWRPxnqpQPAfpX2
sNWn7ViF2Y3b9TQvmwAp3YUju9d3Wyul4kb56RfJCB2uEcRLywZnDCLO7aZ6BvZz1v0gus6LSQ72
PzEWi6AVy2p9BOCzHJpdj9DkEyi/TpOxmZonhorNIh62MnjG79XewNALlHFun6FqdMFT9s2Up6gt
RW98zdzUIZkIcfAD1qMcjemCu2pvICF5s/wVJ3TVdPKzh/hSnY3BPBIDgS/xos3kGuw7V2wbqAsj
o3f0f2awH4+SNJSZdk9eXLlwjzxvDT7ZlhGGqPp0o1B3zc3Vca2G+9ydcfqtJRRkJtbypu98W7O1
1OltWhvNEDt2298AdWSfPdhlEGvnKKDgTec11qaTpqcKjEDHLjcMa4Ed6mLXW1QiidOn9bdj4JBP
9h+7WtKzhJ2YMbZlvfeZQN3Hntm5K/Rdr24Z5VfSXTJEZ0jW3BXoiUoT1YNAmnHWgZauzL9Q27Of
ZsEnaU3j65H1uKx9a0GmFGbVV1XOThEJCbiEd0Hw2b0Fni8Zmqy6V6TSEtNNCzskGwCJH9lVB7U4
VZiGIG4QxWEQQUmMIrNkbPUwF25khUQ87W2iosoEuWL7yF2bh9jNZPoSzMgduKcbhnUEtoWIfT7l
J9m3w/lUBBw1zboRTDEuJH4jva/MO3LwgnXHEHs4fjCk6RTs3ZIJatD5bgsVEsUV6Aqx6zBnTzXQ
2LWvhwWwu6EzjMjgVgG+A7ldO3D3ZhLY2YIQUCzbS51ly1nhY0eIJq3EUaWoiVzEyD3C6yMiPQrv
/c99u9pfiGXM0LqModKk+aMlRYIeOk9TrcWdYTLdASy34HH1584/WUSLvLMrXbtPTEtm3h6Wou7j
JTTQWppMsf9m+s4gIuUsMDlB23g3rfY5Yrapd9SFzuoOWrh19A1GzK3BKBJgv5CZpR4hZ63bjf9g
7Dmz4J40JOUnDiZZnbnzhHLDZYThrsgLG733UKUd8CgaMnSBsuv2Mht0nqC7n/hFAkE+46mdml3n
OcYVkn+a96XBqBw3fbfoxG+84G3OaokysKcciuxtGtPIxcn7zGuk9c60TetLhmnupgPWsHf10lms
r3wTZ81a5X0cdMgF0By6xX24jdC1rlTD0ZfIJNzE2lp1nqbas6NMhR1ucl2z3iZhVt83dy0R9Vro
QRzZOyPnA3cx6cp2vCXqTuozJDXzoYQ37GO9ej1ygECDe/vA5hLthQW6lGdp9Vmg7GQ8q3D7i3oC
sotSfxuLuBkNNmzthv6T+yuMXBXK/iQrqNuD7VubGzHWdZv2CgVsjdJB5c7OwYepyYjineIqx5Qe
IedrtxMJMQVTw6JBjYGH6QFAl1xTRHVUgmuZhzdlaBfzjrKxcC5Wy8sQjPueNe3cAXMuUkVKXwRA
SDwmY22RbAZp8E1VWfZ1XCfRE87pK3Bihpeh9wyUcVcLHKdJHuReho5XF+SxVaUTRARuTrc52qDs
bOsxn5w2zuTNF8MWHJcS6qCk4zAoL4R2HLDMYnbNGHsRslulZ3G3aG3feYym+7r4DeiYJVWJW2li
bEjXoIeNCwSO3k2zli2egsllXvXeEu5q7k1ZLcYVB2nen/eNRgHZIYXIv9QMO/aGyNGZF96KqU77
OkLQ77jnrNKpfUR4PBC8W9YYzgHEGmt7NAew5O+rOW7VpbTqvn9YzZTSE29c0L6sc4U71rUbaX+Z
ZINr7Xedy2/9we/7gR/bcboBR6Bt9SyXbgXb+3tQIS0tphOVQ5Y0/PjSGaoiQWvaPP/7dxHHpuKH
pgMzkwuP5dJaObzdMefjd+FRGI1bRbVXJZ2DFYLCAfATuz3bIzVjiZRDWN2F18kSk5lNrWfiCUlS
vxgefv0g/6te9bJ4HghPeBvfd6I/NK/X3Wt7Pw6vr+Plt+79b/5/2LOKI3741z3rKQkDP3Ssv/7+
PzvW0P+F0dNWaAKqcWq6xxTef3asXvAL/xZhYLr81DKPP/mtY7XdXyh7Q8/0qUZC59c/+q1j9X7x
PeihMPAtnwaThvZ/07H++IQaFrpFxxf2+7zD0CpmT9WrvzsSCXm0bVo/5Za3fiQthZd/l8VS+hw2
y9r6u3zoh+Fu8TYze8gI8nr73WX+kwX2p6Amr/8OCwybrQqmKvV2IXrK7bYTTWiC15dISkzHbHBg
MYTnQ6NaeLPjNfzd8lIePtMFeeBuVQwhZHwQho8Idi/4yRSbP83m5PXf5bP4YW+SWwFbOInOuRRi
cZr7xSxN70Ij9SX2wN/Y9Rrdd3f//ur91c0HQ/n9F+oCs5v94xvONSTwGUqkdIodNeXFT+DOPw1t
4xvxYP/+DYJiW/Di4ipZKuUvZ56GUIsJHLDyC5ezzroUEzkj6Fh6ahU4EUeg2Gvpzn6C/L3bGf/1
eL+DYThBVeUqTaxLls1UDni8fFu8dUxLQGTUM/oZhkv7xoVcCHHYTZaUUOIGRv7mI5i++EOWYg3t
jRdr4RIEFkbyQb757lL85Pv9+Q0ED/vx+kpW6hKQSYDZSPmfTakJWZmn8iPjYfjo7xgDkqmZvW0P
7g4DafFqsttftEYBHfyRp+8PQYoS9wCpMy45CaM/P4qFamtNN/9DO88fghQHZLcd4kA4QWls285c
jXlIOPsgVj728d/tBtZKnC3aTnYDyUyVWNPcOVHfs5SSj73Bu+0Af5zRStUxsklq37tRhcrHxwa2
/id75189PO9WvwpwDZDGHxw2KbCrZQ4SorWo1M+GTx334H9VJf+99v4QmxjKyqknSzNYzwiYhrTQ
uc8U81oUCe5Hxij++8v0V2/zbonD0qXB0h3Ju3GyxpPWk62520isWTFWjcuHorzFH5IUe4khGjiR
Ka1WtT3gsc6vsdKGDx/6Eu+TFFG8k+dHeXCwCNfZgbb59gUBNrJ/qlzUnz+5VH9xx4N3CzoPsq4K
/C44DLWjT1GbmtdhJuhE/v2X+KuXf3fYozDQJhfHO0x+b60RwKHzBclL95PD5K9e/vgA/O74nWaf
OfEmI5Lmmjsw1jCwRNH43Qc//fFtf//yBVM9UcoFjDGYK+6BDlYaGFMX2wff4N16rkLD7cOVqx+K
pm9PO0FI4W5gOM1y87Hr/25B+5bGlm2sjJJT+dHEqdTNWmRg9P/+5f+81vpDruKR+MbynzFdHAgw
vfObpp8e7X4LzbPRyEP/VmfS/lACJcvt3aoGb7GRirr+obOZSXNCWteKqIXMLPNjR+f7ZMWViXDe
aGG6rFTWOaeqseaAtCBn+NnZfDyD/2T7ex+uqLMyMxkLzMjrVIN1lZnt+zfYeGfvDNgWJfSa4T7+
XDeB/XVCQtr+X87ObTduG9zCTySApEhKup3RjHyOEzt1khshcRsdKEqiJOr09HtNsTdQs0m9wdui
oBUOfx7XWt97yoZLF/3qDztV3oByE4HOiXm3gb7mpgzGHCifHQzl6hRPSw0VbTvV+wyBgQSWFAFm
RZRKvoTd00wmaT072JkNtlwGUQwwX6ajwKZhtURZHCGo7r8H499Z+7/6VzqzgZintTLMJGCaADl9
2imU8CcBvk9z1SdhtH0oRt39hElp0Vcc0Q7iYQ3hSrxnMDfXX2LFEIzy35/ym3kpciYOaEdF3y0V
WAN4GAuPck/+gmp7MX6TtssebpAmSqHOjLIh6JesmCgkpEUYF3/6fb0zaViKd/caJMCs6Nf4q8BS
+gA9vfabsyPnAGAA4amDIEoy0eAkc7Q0viiDK9x8vTPKfldlzjwxVmYTbB2AIN+WnF3HfBjIjxXa
VKQIsZJ0yEyyPTzmu+yLV1x7Q2vu1W+ufggaFNgyEEGXyThHPENv2IjwY3uRb/v9gcu/+B/r0c53
mHOhgjhZIyCH2OYi3WUXpH6tO5OEzBPSQt+5ZyNS8TP4yZDQMPT1O3PQb0rCFQBBZ4o3bSwNGbSa
+siQT5DmG1KX/L7dKX2cerqYVrCBIpsRRpOSvrQF3sX8Gneqmcq+5St07lkRbdO93VqCvYCBc9uz
/fDtzwq7Gp4Yh23HSy/MdmxeVQrjIs/8vt6pZiR/CNjg0fqUM3ivQ+QHjRpiT7/WnWqOW4ar/Qg/
awAmG15N7QzNPJ4Y/Fp3SrkmwUBgZoNAjVZwb8FWcZwF38//3fplcPxivXBFQG0uyn2nwZItgfgL
x041n/mkevjjlkj6/QtcKVA4w9heq3zJQhTup2TqakSydMrvOC6ckp1abIWWXS6wDwl5HSfCpmAY
eU43LuUY5rQmj/faZkj+5rcVQmLuYUHw/HSnYrFQ50rRcMpMV+d4kBXIHohKPOb4zWbCKVqRFyM8
Bbjm6dtqvVFTAadGnjd+RSWcksX9KIIebI30QFss41O4QML3AYl20gu8h5cCp2rhoJpNMcORtBYW
/rFefN2SrX1n4P9mLhZO0QrEO/CLHeRkmpLCpmAviW2J9RzyTtGGFwl+Xsczej74CvtGiCAlJHr9
d83+5tNdPrHqdzj0Rvm/n86Zgbx5lp6f7uKJwSjPLTzJM5JscGnMLq0jk8C3dadaFZn7vBnR+lon
5dHGyl5SsrwIVJS5JNmSi7gjjKB1zv4yFW/ORVV43mz9iyS7wnFaFWg82WHqbKIEwSxKrn57g4s8
75/7mhUZG3mDgNWTmPIFZsyZQVqQT35LlMuSBZCOtbBW2VM77+0Bmp6/bL1Tv8HOnTod92FCJtti
T1ohLVty8TWYYf/wG+xOnZJcDOFWBtMpMgShVGv1fbRwpPo17pSpQZRSjZ2wPdWIOUGaXIUkkYFF
fq27WNUorOHTCxJ8emLpPTKhw8c8Khofag10as5GeLWctRwtZzvFiyPisWMpUoSOx6PfmHGxqsys
ibZ9MWcb17B3wIYCGCPkkK9efe9iVeFCZ+BJaqys+djcJPVI01HVm99m2IWq2iHvw2ITFt6F8But
2ceRhx/9Ptyt1HGrES4bTBkUqg+YHhFrDVmcX9vOmppUlY4Qfzdl9QKFJIAdz51CJrhf4+ztFNOq
MRiS2NoMge0VYgyiOwRcEs8vd+oUz7dLP64xTHjN+me10RcmtA/+DCPdqdK4gooV6/VFvU+R+AMR
JQIHtzEs/KZel6E6F8IikmmYsiRJyBc+YR5ALN5O/XYarvwA1ipGGng0MySX72m3Rj9K5Mr5dTtz
1tM8RkDNXCHPSGzDhpjOHp+u3nt5/c1G42819z/O2kkreQXD35RB65zcx2OBhNgg71+8hiNzdr8I
sJuGaagwHAEEhwB7+RLFledP6tQoMgWSOi8B0BnEHB6QRfa1MfGj33c7NcoXvi7IEMR31+Mzt9u9
4KOPT4Uy5lRoB+JCgaiw6UTyIDgGdX5X7Uj09vtup0IpFKLRHrDgJAF60Fv0FVqkxm9qcYm6AbJG
MJujTwBi+NgVHUI/S7/PdnG6HOo4JH3T4NTt4DYu7JYLvxXURen2m0CsQY+zndTFXdytWTu85yr7
TeVQpyyrZoL62eKje/15R7wCYn28fkQXndsk9YDgUvyIvFQ/hjUBqlH6zVPUqUdrZoWcIjll21jT
ZwBGWQZMgBflnEJY83bxCdscSThVMmUjeDhwbKoreNi/+HWKU5EKUdIioiQ4iQq724DI7zwJPRc2
l5mLgQ1bCsGSXFbIURAjD9IEiVh+hfP3Pf4/plhQwqMJwYTBySDErUtj3GL79YmzaJZwG3JTblMG
oBukpuHYH6iRz16Nu7jcBe9dyHHNxxMt+6ulwdu+Cesp9Wvc2dgO1hIVNGg8hgsntP1rxbfBr1f+
peviYiMmTsbToMNHgbZXC6SF33fLtyOcLlUUXrLVMiT3kjsbF8ii5qv07BWnOksEQ8BfbzFQQHc6
7KT+3MjSb4PlKrjWxPIFlLwpW8NtqiGhzxH3wrADqvymFlfC1S+aQ8OPGip4/z1Y5hc8Pnz263Vn
yZzDkAwSiZwni9yY1FiFgOCYRX77CFepNZRzhPvoFR++ro+2IzfrDFGt35c7FVojIYZHZThmsQrv
GwgOT3EUMa8eh6/v7WCEww3aSDtPAFM0H3nQIBDPy0xLoc982/QggnYrkOqfMVzZHRcNigLl9U+f
TqGuuGrDi8IY62mEmkEi0HiFa0A8+TXt1OcKhgUCvIIh2yjAHE0XGQT3I5XRr3WnPjuxtMkMrVCG
J6Q9bffuIQrhYPBr3Fk8bc9GVSL2K+ugtYGo2yIALJjJ9smveWf9XIIQsyK3+EXn7c8RO7h1jH/4
Nc3eDpYJC0/Zy27MlCw+rX1/TbT22izDBPG26RnpyhKhNwOCtEx5mpdLfnHTvvp9t1Oc1c5zJJCo
MUsQPa749qDj97adlxHx7ycX6sJn4TSCmxMZ2VmpZ2EPA5IP743sV+R+Mrt57Suoq5wSSBRqVSeG
rKnCb03JX4JeeS3+sAu/7XcQNhCfHOUD6n8er+YR7ho6c7+nOniP37ZeMATqDyHDh3P6omeE9vKg
/8PrR42dGi1Xg4AEUo6ZYBVYXXtoN35o46ZUXos0dfGzvCyK2CLIINvX4GOlGdIp/c7i1GXPwkxv
cGBG0/mWfIQb6UMeSq9nKBic3nZ5E2+5NvM2ZGEOPGgQM9h+iqXyUvrS2ClTFs1EwKyGDwdTEd4x
k4XcU51GXT2UXvNgWsdyyC6xjUigic5mKfxuh2GPf9sv08DhV07Q5Zgeb+eN3TZi9ashVwWVgLtj
a1MMiGgt2gPC9G6RP+v3bkYjp0ATjBKyMjVktJsfQ2ruBjJ5frdTnYBLInF+CUwGQtBLRYePjTJe
hzjqEmTzlWuERNVgRaBnDglE6Aez6dhvPnTVSCAtmKDuEoN3G1jlBqY+2iD57DWtuFIkQnDOagUx
WVGFuga3DulCyKSWnh3jlGddJ1ClIXM2g3cVWCMr5aemIrvnL+qUJ1yiMofWzmQ7Qi6PdOQPWEn9
Xs9hwXpbQTZoQWFaOwyXLgH1AHPtpuDljkEd9brDwZ727V+AFpgkBUzIWVEg0R6AZsh28pwbv3cE
xGe8bX9T1saDzvssDkZljgiw0z9tEsEL6zV23PghqhnhMKv2GaLrgAADTfyAHhJnv9adco2idY3J
TJCV30iQESVE7CFOv57f7iynE1i1uIVv+2wEgW4C0YOp7wqg48Kzff6279dqkIhTQN908H8CPKY/
Aw7qt+b9K3EIMRWwbFr0exv3V+Dpjuel6corv353SnYO53DrYdDN6lzsL6TLiysexWAA+jXv1GyI
eVKwDT8r/N8IT41sDJ6RgDXdeP4Bp27xGKfgs0VCRQdmz/UwxJ+RbOh3N09dyVGkNIPGeOiziE9P
VTF+RKbGk1fHuEqjAvkcYdMUJova5FvbLWCLcP6etvYy7H6xb3eFRnDaRnGA9OMsHOr4W4RHhSuL
TDS/IeMKjSYCMsYeii5DpSYgcwCaEmxBdPLrGKdUYTrGGz1iKjIxb/YgaA86wHsqpr9n8191jFOn
plohr4sR+TFLVeQHvBbXmGyiagW+RiP54Er32/Jk9QgO8og48WwqSyOeYXGLzCNijMbhKYH/HaGU
FfgAtWq5PAAPiMt4BKjEZDnsvDbD58WwAGi9zbTqewffNeIZsLEE9Vngrv3i9wbSqUEGDYJ/8Eq9
XiNiMAZwNVpLfp13SJo4AiMciS/IPq03JI7XY5SG0Yo2lwYxgmfkeiOYgjQMTnSNZNQ9HZEF035b
I2SmPE5cBvWPEdZ2k8U7S+ZsWPHvTRF7LE41mQWQE6A5qKPcosJeFQBsJHcIkoUvjJidPcE6A8wL
k8N1j0zEPSNdEm/nBZQUns7gVABKGiHl+CSacuZHxBKA/kDmJNmOMeA00UF31UBvqx02cqBmo6gH
/xOk0KO4RNrse6AfhnYG75sT4LEOoLzk+xNSPbrIbxfiqr30CnM7cI1dBghJh1uf4MCKMPGbb1yl
VwiKGTaSTZ+VUv+VcwXkS+X53c5cOeMlZm2Q95EJm2dj0tzkwHf7FZUzS4oZyhSKG6QM9kZkAwWJ
AkIRabderbsqr4EUoVR4tAPRua6Rvml+yvp/HelvwtN+b8D/Pw8adTVeNeytiCElXYaQhv4BbrDq
Crmr2m8q4875o5QV8j+ZHLNiUPyOY/8K5b+dvvr1i7OnQfDDDNDe3GUqLuwfQ2x2XOa38eTZ7c5M
adpqgk0k6bIEl8oI7qjvyr3wc5pRV+RFUMKCx32Xbd3fRFyy1BkomUB6+PVN+HbHRNuK7kGIESkL
JKKe2NhapN0G4Fmlfn+Avf0DkwawJShBg8RD1c+l5zcC4VqeH+9Uam+XYTZb1GWIroeObBojpHGF
Sc1++n27U64zCFMhYlv6rDEJ4kwROhvijT1mzE+LQV2919K3DSVrgQ0Cofxgo6U+VVXluUFw9V59
BI4gKCYdbiOm4QhFmTz2wUIyr85xxV4LgVVaILwYrtqmuZHhLKaDNAOSj/3ad6p2rFsgJLoO03Br
I4Qdh+QbzrSb31Wwq/aKVm0Qs479Kq6yViAdc5tFZIr8Bn3o7G9Y2NgEoDrs5itdHMfFAIIxae03
4YRuzQ50BSQm7rJga8O/SqjNkRxltZ/yE9HDbytWsLCty1ohbE5GcwAqIiJvCLjf4p23w99kCdBL
Ssc/havwtuY50E9ttjc0HJ6RKzh3QGsBO5ouYxc8w3D2EARJU6fYxYHFVyQ4jCKmSYjO89d3Chum
YElsjf3nspkyPiI1GwEUumz75uw1eF2BmCThjjPLZWbKJ5rf6qqA72wzCIXyqw5XIrYTO8Bey9os
BMIJKJalXvihBpjCc4PlysTkuAPciki4bLMMsuXdvkC9/+rXO05pIydpmxK7t1k/tONxLcKfgO/5
frizHBdmp+OoIp1hb3tugGBkbPS7AmBOWesAaI8FCSIZ4hDHI8CSeGpAarhfpzhVPZXNUNBlbgH/
QQaXLZGtpYHV8hwvTlEvETJlW/yiWTUgvukCh3wdAiw3ft/uVPRYc8DzWqoz7LUeonm/bUzxTpbL
pW9/cVR0dWLFindGifz2bFxZeUObIQausFv8FjFXKrYoWcXAumswjuIOYV1xbG7KyLalX7e7gjEg
TLpQtkRnkQBi0iTxleIIQPXqdVcyhpCqAomoVZslvFzuxkEDdD/V88f/bv1SL7/oeFc3lixqmxGW
h+sFYDWw5SdjkZwaQrvuJHGqa/32WK6GDKlweSzDossIUuf6QymQ3YnSIknntxa7MjIdVKOZkwpj
U7AnOyFpjeZ+w/4SafXPhQxJFlNMBnw7btdEWg24yt8tbT1/XqdkLySdQEEVeKLRkH+atwDA0VL4
uZkQvP7225uqpZawsbnMwfHHXocimyoRe3a6s8D2uF0AcbVt8BiOW4nOxB8DDmzuf4/M30wJrpbM
blO72a1qoBBAhBOoUL35ujdJN3u2H7/tGgTS5Hk/DU0G0PQP3B3d66h88ft056DLZ4LXajgEYVrt
APk2o53/An/EL3qDuilhFY5vLWJY0e19nH+zZoyvQOmd/TY1bkZYx2q77gM+Pi9KXDshA++ASBXP
FcqVlIHpE20CoJ+MLhPd0ra6EDHrtq1nv8sXV1IGlCdwenXZZLSUWxoXhDx28PN98vtlnWrdZIUb
rsUEKRhna3dTE0oeGOuFfefr/z6Z/GI+doVlkoNbI6XF0JFW6A+GIsj0qlIzQvhxELPsjGxoOaZG
NGt3h+DeeL/rAYXWXxkN+dlKtl9HHAjSQ7IDSINLx0CpD7oVK0OgqNmq416U+f6jA1bQntsea+7R
inp9DTXnt3NfTzdbdWGv5ADIJDsyMJDrqyu+P5cAltQf1SWn4rmt4n5McWADVpMAAHYsCZSfD3UP
dnGK/3us7kOWd/OrX6c70wx0jQZUbNBni5zWDzPA3XesYoXfAktcSVwHtGeH21GVsZX8JZn5mNDi
0efLiSuJw1lz08BkqizcobMFzuwaaZ7vBWlc9tH/HirElcRZYICKfVxVZnpkdVwDBtwswJJC9ZAu
OCGAKpbIpvS6XSOJs5mnBnhiPguVBX0gT1yBeweSQ/HZr58uu5N/qJ3LLbc4I4YqQ3x2mYLO+jLV
7L1++vUWhySXBeYfjVOC2HU1WCCBG1s9QVXNP8RlsX4HZjR452bzd3/C2SKQPIkQo24UGImhkoAR
m8FUB9CsckABFjja3jlU/+4nd6YfyBMKOwNfcCoqJIefrViRuF4HzanSe8yOUHT73SoRV0QHivyK
XPbmwlFmAYRu8gUTkd8CRhKnoAMEjuAioFUZxXMcqLjnKaTvTNC/+SVcEV0UQsu5w4ObqsJE03XS
jOLcxQne/WUxN8RLXUD+paJD27KqogAxHQgShNe9+JIYoGm8qsEV0o0bqGUVqApZFInpDM11fMgB
g/Y6rBBXSDdXuIoMLS2zisf83M9gLcRJ5XWOI66SjsieNk3U5CmdqxuSA5jWSc8+d8p4C8Hy7SY0
ve/8lCfmrCvmdT5E4uzbGWJD6lo1JioHpo3dRiK4NdLvFg9xtW+bhqyQRBgrOVKzF3NTj+OUBSJ8
8hsozu4+F1E5b2GAwU5Bjev7gV/y+LnXRpC4GjqSqCEXJAA1HlDbW6heX0yx+YXDEldDV8gIjAVm
q6zZANSzydReEdP4SVGJK6MLthXvKXqosqquTYrk/rsgGsaTV6+7Mrq1JsaOYZeAmcCr9czY8rkf
lPK7VCSRs9KWYDsCndYmaTubB9V0WT10fou4K6XbynUtdIGNVDMBzNLalhz3Rrwz8/76vIb0/Lcj
fYY6f4fDD0U0zt0BqjHQHZAo7NfnToXuCOkZ56mv4FrS27Et+s4c8gFUbM/2nTJNNJAQgKEkMFoB
TH6Im3y47VZV+fkgiRvsZWWbt5EJk1QvO95swS9+Twz19w3HL7aBrpaOA0CBcCpAzCmIkPMtqbSA
wahAcOgzkpK6rBLJDtqtmbU4SdyuLUczKTEjjrOX29nYhJjT3tOCfdcRCKlZHodV5HUDT1wV3hoY
ityN6XJcGqbiugJJyoI6qsY29RoXrgyvrapJxrSM0nUoJSaorbbtsRSShq9+f8A5yg+TAt427+3J
dmV/0jFf0j7hXjfNyOJ8WzLYsomwD7U90Uvu1yIMnNo88tJXE3nZIf1j2wtwDR9zYF1Os0V2czNy
c+ga5qfxI25EPy8t3PC2tSdW0/4YKoA3cCPxw6/TnWrvVBwTEubTab4gc+MggIFr5cRvXZNOrRfQ
mhIehNOpg7Lm0KmheGiicPrD79udNZkvfR9SaaZTkODVg6u9OFWb8OwYZ+NcDQvt8BA7nZBRyR4B
oVI/JNkjv22QK8DbRbmYyc7jqW1lAxIbCGXLBcLk1TGuBq9JpnAPYzGeqmgdziIHZgs3n35v7Eg6
fTvaAagP90ZN4ylcdAnF1fQMe7UXupUSV4NnF4PIrGgbT1tEgZsnCmwv5blXEU6dCmVlEBr0+q4R
17JM208ylH5eQjCa3nZLAPQYaEahPRVwz6TJUgKExGDl9PtJnTrdYYPIqxkbq6hnP0YdPukS0DC/
tp0qLTWulLue2xNA5QS8F5af8hwyuv9u/TfHROFUaUOVYaoL47PMGzE/llaDorJJ1gxnDlD37FlR
Tr3mc5hzCmLSSbA4SGcmQEdfrZ8SjLhKsL7Mo2mSaL0o2iqNIQMD+27787976DJCfrGtcKVgwGGL
EnrG4dQDCHqstKnTUed+C5+rBEuAsQZuTQynWdn5rMuYHRBgvPutfG7a16ZDKfdhGU5TuTdnOqrP
YHQJv5/UTfvaS833Dnc9pz4uo6Nu1voISaqf7J+4QrA2AqM3ivP+FOhgONZ73x7CfvNLbgIN5e1s
kHPeDBQMxlM1mfK4C90cY8Tk++3F3LgvSzdcOQ9FfK7rdn/eSb/+UZP2vdz6341Hp2LzcFmohVgZ
uCYKP8plw9EDe+Q323CnUIEZwnX1liRnHuDqfA5eu6Z99iokV/2lkHmRg58RnZHzlTcHYPrsH1O5
jl46VuLKv2jThd1OhuQset1CgFuvsryTtGljv1p1FWBASFns4vvknIz0UCfsBpgov52YG/WFIC4z
bQxNa47l76KHaP0EicRVfgEGUeVlZJLzfok+UgvlR17Gi99wcZVfNWnKad86niKF66od+kci/dIE
iSv7AsEd2ySteSohf6jb4I631Ue/kegsqQIxQuUApl3KpNU0430D33W5aPvZr32nRNuemrqxXXTm
HV0Roc5HfnOx6r2XJ3jZy/1iSXLzvqpA9TxeQL3VfTBeTfkMGuQYEcAp4VON8utC70t5P+35/+Nw
/feO4Bd/1NV4RRvL27k2DY6t69KCUNhUDetPSqHqmnOZryAwmk4DV3NoQ4O1fa23AZz7rullqc84
WNdKH5pdzdt1mW9B/j0MF8juWgJJqzqE9bYvywGbnN7cKTCX+/t5zBcqr9eAR0YdAAEF4fRAQnBN
CwBwox4boU7ipzuIxHTF934oNVCCXEWVvg53hbjndMOBPirSzYDsdlSAl61PiJBb5uogFBA/iPne
qnVsDzQBGY4fkg3R8OqK9koi+l7jzhKMO/gKGjBTQ1AL28890zjI1FEd/wTUHP95ACZxTiXkvuHB
oofUERQ5VmX7ZldQlxQJx/Z7h0vbyB7WgRK6HEQsi/JrW3GVvOrCAvQDI+cODukBaV/19uUi0rvq
d72thxahUeNxWaqRqjSCcTI/7XiyYacADNnxmMcYaQnIrssmdMrmXZBbGs8yOVfC7hq+MNNtV6AE
tMdI9rO8rwnQlinoiEt4LCMJNu4a6ziNNQJwD6sppGmh36y7skinBOf96IgbkrXo8GXgYgJDy2QE
38hcZTmPsG3EXCK1vcGv1ZXVYYixszskNGh0anXLvplJy3TZ9jV6tdW+hed+6IR62AcWyz9KAwz3
QwgUbXi352VsixSAPsQ2npPFUiQi7DKyzT0cGjF+r76qenxcQfaksGeCVGPsxjTpdnUFZuO6/DAx
AJvFsZtxGXwdwYGUPNM1Wsft2LQcJLEiDi4xkI1t2iWAi2WHaAsJOpGd7WnDb9l110zgIo1dS9XG
5UFJlZyBYm2PnVwXwEhLsUFccNlZzuMtsaM6LQPmqAfZFbZ+XldWtCBBFG3Hrmexh/zYFSVnSIkF
STLFuaaMv8YAXXe3ybrj4FcKYtfhsPQTLvMPSSwihh3UNIVheAQFLqw/UhUP8oyAFbXetmyhuNUm
E7LVdjwzT3MB7xbZRjlBySkRskYa+4M1IDiehzni/VMkNI3TMh9F/QNnn7hB0WjezelYg3v5oCwp
5DPkWUafAU6FTSjpSCdudhEwdUfLRe1/Vm3TWThmhqDjDwZFW57avtzYda9pbV7KQMeEYXpThRSH
SPOkfyDTpOgPXuc5UJJ5kegiWwAsFjdkqHj3pV7kJo7IvCdwoxdLSBNEOwvZvObTUqjioIyKf4hQ
mv4F7vK9POJ1CWsXfB7ddg9VHwCqhnUBf+1qoEWvNeu37VnthFJgaVFJrzXHML8qFNsfpoQUZ8JM
XH+IBxvJE4mrvvxkVLnujwsMHizASzRyA+L0kkQsr8dlatufCi835W0tTbhlXVc3eWbAKAIT1iQR
O9Y85OxrLMEZ/5MuKn+AhTy4wTPS/gpriz7UiyjSAgFBQbpWe7zcgCEx71cIDwq/NEnFk7Rv4HT8
GG1l0z7QIq/o9dJVdjsFpqzXq2QbiMwiuSryQmSu8k+lSYr+2G8TQMmHmiQjTDRajvPNvI9iuB/J
PpHrsJd98xngjrz7YIERLc+kVF2UTms9Y+5cRDyUZ+in6XBvklm+NsgEaI85rgyXD+VKBkwlZbcu
Jym6CbhJgteq+VbVCDg+54XtYa8Jorl4LuMx4de6B0r5MOXBIH+UZVL3x6Id1VSDHktzAtARD9fr
sdHjlE4LI0E6jS2jh7bZl/5rOCX4glSQgiLOcMVXVEExDod6Dcb21F4ieQ4ItNvVg1lgTDuJfli+
MbItEni1okUuJ1AQ8h7bpeKvHCUcHeumZACe6kV0L5sJhUDAkdaIPAMheN+r62WCS/Z5A59uyMGO
nYBkhhW3X7oOtFIs0wsw1moeXxWdpuLTXO7JLTgcA1YFhcia5FODpi6/Zj/Z4SQSiefOU7swLQ4w
gLYiaxKaqNM8F2GzgcE8xfvtso4Fri5WsKySK5Jv2CjCzlaW1yNQa8FhH6oqeJJCDSwtubRBOpKZ
Jmm07Xv9x0D2sL6ap31JMqu7IE/NwvLtLgQx55HQsa6ecH3ENnWoGuDqz4iOL6abROEY87DhXiw+
c1Vh0ZvyXBiIvXm53umC1OrYAdY7HXk/RAHMC8OYVwssdPtIP01EaTgyWj5Nj9VKInbV4d24fugQ
d1eZw7xxUHQQLn4wy5DQa1g7xumDGE3QfmfVGjd3sglHDLS21E35J7D3O4aDRm7beOqKuJrP+Jet
9UloxcfPUs1lfjMWVR1ew0krm3s7MFC+TpiTGpkCzhTmf+3IS0aw+VjW4mrsqqKAwBk2LAwUwMzr
mxKg2f6qr3UI4TCDkJicxh7ow8M8bS17AkU9vpl1k/wRM4ULX8Ski/yZ07IJfkJq/3QRvV4hSoVt
52kboifIP9ef3WjIktIAC+Bxrlv1s4e55g8NG4a4kpie6WFOjNqu6NK+qIHXKeKQq0841SAjaScB
gITNsIMsnqwMQ18TABse5n6dj/2IzdqjYng2PBdTwNKlrlKGVM+PMmrn5b7Z2cbTqqpH8aQTA55y
2QX9sVw7dgBNgmAYaGCkiRX7+G2oGY5lcY0gleOEs+B9PcH3+VhypCmmkDnltwv+w/1eNEVaYe+E
uwWmwjWt+bB9UcNQTEcNa9t2h0jA8Hs5DOuB1/K+1Ipcz+MYhBl8tn14baDAukqimD/tVCMMpkxQ
9c+EohYPCQMXHsuaODKGdZ8kddWmmHVG87AHNj7NcdIeLcnv+jrQn5HZO3+ILKb4VDQ6TCvTve6k
NIdN59U3sFXqO75sSDtfRjyJXCk5bBw7jmnttpQMIpxeDC1gH8VGaxeIL5yQOIisPoVxcOiWgD8z
sGJYWi09bV/jOcR8H8C7d9vXIyTrNUTDxW0Sgvr+E/qaqTokeGXdUxKwWdzG0bSvf0atXs7FPEG6
fCgR0P8hNpMsj2YNyv5j2WAy/BZ2Oj8MY9CH5VGrzSJRJS940x3UEPUAHDMKiDQ0R5PNllHq+0Vj
M/iznaLHcNo1TduaFhpdVcJS3ySByR9Z3+frGcLItv0EzdpUPyE8Qd6VpMrnTJtt2x4ipDf06bDi
Yf6aIypnPmjLQIoOV2PKL7YdCvKtKsP5Qx0y89gPw14eFkSwjzMeIfZVvna0MvRpApAx+ALa+Ba8
cImZFLFN0yTgouWNFNsRJN+ZHYseBNqbstqHozE2wn23tDY/RruYz/Fk6zrD4WTv7xdoYh4TLLbR
cJgXDalVIR5YotvjFoGYOOSQ5WH+toegtjnkx6U9smGPTqtMqutNV8d8ab9q4MsO0Vot1wt0dHXX
vkCNtwEv3PEjK7mSCDdZgEsYuqTB8gVDV1znBCFtdkuLhvfY2Y89uINzQu8qwLG3tBxKciUW6G+3
HI+ivJXTCZT74Ng0gzlUoUBwxCDbz9j1fpNKfLAUYAY6oUT5dlFia7Zi/ym/FFVyP4fJsTMUlUEp
yUrVzO1xr2u8HgWEP1G9mGvcvKvhQOsmzBTvk6OFxfVxJE18E9TA0B9J0T3gnDHNGWsiIWf8ZkSb
h740JezrFFGw5z6pm+4+1P0SYK1AwsJtIoswrTszrWdBKz5/oC0ZEOiMh/vkmcftUp7nBuilR8PK
8Ev8P9R92XLktrblr9zwO31JgCCBiHvOA4eclZJKY+mFIZVUnEmQBAiQX98ry+6+LvWx3X2iXzrs
F5VSOTBBYO+11zAhNiiZ/AzYEi8dFZyXTmbhxh0rQ64x0KTdl0kF6zXzm8bbyqbvHRtNF/ii87Hj
QnEBDiTfzp5Eb7J2uThm2DIRuc59P79ZwKxyYhvg7v0yrWaA4L6hHjExbDKzOg6FV8rrGlnpPi5e
3gwpXaDbbjaQQHopz2jXJaObIbreK4sG6dVaXpKCg+lSXHNQd4sc0eIzI0mrB9fTeBJoxrtWhWnF
G1hzRWsLaey9hIKSPuZT0J/GTqOsR5J65cReBetBLF1u5yg0ATYJouGtscsDI1FUhtZFL5grTHLh
EzAaZCxR31H7Em/GvdU9bsyYsGBI6qXQ3ba2OE++MgRbzxsS1o2HDJwR5nqeX1KeLGFTfBMzy6OJ
eutGc22fuy4rCFoellXTWYOthx1vRElfHmgpDWb/2XLNl0vw7jqu9DhxXrspR3KSRfmGUjcZV5+y
R9PMTr6vg46pewSSe/OXbtRejNncQF6WJjNzzGzpJLIuHoTVOpql87HUUHH1mPREIwLdd4VCXH3n
Q9ePYo/G66qERPQ8FNGg/daI0XbJjtTEbG2vRWrakB5rKsRTg4Iqtkv1lsPI+toDpHVTeMiDR0yB
umNmPvQ9ToYDN/ny7snKexw6xosdKQvIC9ZqWsXV4JDxxjXwH4b9PbuCc6iOeLDARUW76xZly/CY
A3Iab2ZHgmCubBhrB5SLzGGPnHdTtPT8CmNIeAwgc5eO0eTmR2xx834ZOXnA7p6nNamCOmpbq8C9
QdgJYcaJc4MEiKTGrYProw32jKzclTrMUywMBIYF+XJYA/7Oea5ufQStHwK3xoKjzRiXbnDbsLF9
8NbGXnMkrN/mrpxApNJNXQ+RdUthpihH/7ZsFoQvLrtgJvlj4Fl5UNXCRVJ1QxC3q17tphsrdlhA
yPUfjMPDu7wxFEEDRHWhs8vacDZNlOFe4TB+WAr3vVTZoh4YC4IlmsvWcpCTvdksSXlxuNg3i11h
BMRHb5HIih6GCavMlrSvkjyYPecwez78BSCUNu5hLLxMnCfHTmozw7nCfVyDhgSxWPxZHbUvWf6C
XqwdEJpBHLKTpSz9U2XnBvHFeTdja/XkyB+pbqR7PVBNZQrjkaWDycYUFPvemUXz1cGdiRA2tpSs
TAw3vY4WAOdZKpQOy3hsUHWbKKMOpU20sEWX3yxndDjNtp/XN8SsGRT4heIMp3eDG5nJqIIErkrh
C5WR7cibsrq1HtCstO982m5UiI0vQY+eh/vhQihNh7Al9BoysYodwQinXuIJy8TegxDQfi9xirbX
elJcuvEi8rk4TMOEWPEIFjkc9d9akWa5BdgTEuA6ICGvx2lqJuxERReihpItbv27GvCL+VqzWuz9
HkNfOrUm/OpNtHZeWlAGAPzYniFDFGOVIsbqQOUfZXqukQAzapvMbT7ypwAuFeqRm8Llz9M0CFIl
LBwcFCtZx5z5LjBrZfPIISSkqHKysY1FRhtynlZul+9+VonmfSyhz0x5hSDOL0tTWAELDdaPN0gt
Z7VNuxl+xVtROqS/CXB/Yg926XgpEBCPFAL+LjoI9XcVdQuzo3VRu23ir6Md+6gJgiBHsEGPjhrt
SzXEC4pUFNaoe5S5rRRKRLMVdV6Pj83k9POmrxwl9tMkNMM3tgozJgNp7PxSCwZ1XVDUYnpRph7m
jczd1olFreHEMeRZEA+gdqjTUlV+jq8kLCFvnTA3ikc5D+iwhgAGSY969QWH5H/ITn1Ohq3JLP8y
ULKoKVJsXeX10jRNNCLtNoLMMdcUiXm86jeL4ShfODoWs6tcG6QkWH0nKoQOo0kZFNGR0spMt6Fn
wuL7jMQenq616xZJYODp1Uf5hOiU3Rq07G1B/mNZRbR3RHZAyrgf+PHUrJWDDmtxna1dsYy3IWFe
eFA4XqpXsZZFsnRwP7nuyTSmpTOsGlQBJ3P26Nioil3A49gaOe6WGK5h9IHOCrTK2RS53Ivickbh
kikPpsV9X8Y4CGX7yDCZcjdVUXQqkQ4rTTpb6HOAZTiQja5h4ZVnXhkXOFC51GfIG/S+ycqgizTL
9KF3gd9dCZIrskfR3bzwqujNuavNdFBD2DVFwpfFxoxh9wDCmGcvcHNBR5K32FLLaqyvlHIFFBKw
1zH7JuRFLNcFcTsQNbm7MhxpczUoOjVXY6ano5ayr17JaHmd9rwe74Gl0LR1KEoxvJ+A75c19Me4
sb55ZPDY+RhJ4LpRAVeZEisZ1U7UmLDdUISp63hAw9rHHPP6GYmP3GJogc1zQk062rjRAEJieEcJ
G0PIteSRV2AFD0tNmliC/wXmOWxzyFUvOgXUUDmraA+hmVnxbM08rKfVx4n3APeanpzaoNTlFCs6
y/LYc7DD4AxobeIGFfa4bPavCZI5k7kPbQU7hAwJ1B0qi/DWKygwmWxCsx8FSHQ8rFXmWLBmh2ZN
akzSUSpkCtq4b1mHxJk9qYEjRhksJ/hHr4Ct4TxD94LESeuCSLEq7HFXDhe9usPMjYwnAzcDFL8G
SahnX8NkKuZ8lOa6xUj0zV/R3r50OVPFU9HnkMzVSsoGbMDWv2+JQIuDEGJ0AjWSUgAEIRESG+As
n4oS0AeA5mlTT3rxImwUNiujFYA0S+owKIrmuJgQ6EkElZn3Mk6yo3EPfGW+XmS+mltXDk74bLKh
09d6LkV54IVAX5O2OqvL/ZwX1iuw6RL2vTYobF/qJTftnK5Cwiu77of1AeODFhS4GThTayOLc37c
2WoyuL3J8EhoQTeY9HhHWCzgNOEMRudRZwIdPuB+ME0qClWgc+FeZ0+G667+alpAMhEaWe1feQ4J
ug9ZCVEndZ+N5N4hazufF5dX8znrkfN2y4Grkh9okj7LidLuO+smEe6slzdu7Puwyz7hNMtxYueW
EZNkQWi5jJGUBfJvvHqgwNzN8DZyDwF8mtwjg21Oc0DFZCWC+1zbXQkJlDUKJDVwO5fF+OEyWhZn
smYdWEWZW3c72M475AaqxzDoY2Q4rQbTm26RG6QvmnEDnppsY8xEmH7rTDs5iDdcFd87DXCQZ7dp
B3QRAcrHxBuFrNDAoKhtzxroXx1DHaEmHcFJxSNHNyAMpTtTTrdzkAVbvHWyFhafKsjU1uQlN8nI
pKzThlI+JAR5MqqOhrFdig2qqQZtgQ/zNFAnm0u4F7LO+qQqSmEPmQLlOIbKIxcsgY+CO8EVPWsx
jcYgs88PwWzpGgMTk/4O+2SPWfuAcywCiurVEeSea5UMbaebjW+1N3yEJasbB3WS5yuKtFpYkHyX
ddtAjVVjvqWmeG5xJvqx04xiGxBJFruv4QXLH/WIHJbTZc1ZiQ9e+pUfV56l/TULy8Y+Ofg0AkcD
Or5eby5e1CjyZ77O/llf+pNj5vS1xUEDtivsoZYsz6+X1ptQmI0a/gkzBksAm8IYkxJmVOROrei+
lQu2bDDzlrB1P0Y1O8NGw7kTxSFucwAAyJrpx8Mkes2vWVHNOY5FXq3vdYFZwktVmb7e+LnfOWiG
B0k7JCkHY3nro7TB0UBE6LONxNY+fBTSZ4ZHyhPwWjahr/m9B2CtRHgL0Hv1JmDGWj9KR/fOTZ9j
XHM7i2qY4Dew8IbE4TzAlRiiNzk2+6LF1AqLxJd0M4Yo8oIUKYh6OEK/lzMTr5gA9S081sawDBPQ
wBQ/Gok50AmVBA9Otfb96a5rqno8hDk1/d7RiFV/oa6LHj3obABJTt86OmpCYpxT78Jb6tbRky6f
nRWpgrFAFdCli275eC4nBZlKy9xwvl8bEBJj7k4Y0ZS06WAQM+aO+saDSWb3FABRTDqkE1TzenBW
hG+PCYUrYbM3MqdLhFqjWmMvtErvlr4TdDcCIzfbpg5W99ErFGOHssYcL5Zui/F9CjWwO6LB6wDT
A7yfLHM2w0iIjmnQVk6Ee+4qkNMFj+oYzC02LjyN+2FTOh6mNUGHAc0SNQhI49EyWMmSsQiZv1NW
i3Unfeu4HQzZiNEiqmmOpDN0YF51Yt44TY9sgif6R5j7uj25QLbDTcMKLe6MwWAlaXJgfNAWgk52
U3ZdExyzvOnqO8NxYY4L4fV0cDUCcYBWgF+OPPJlZTeVDtv8YKtR1A8oagElATYMlnIArMBb4M0+
HNZKN9a4maUTw7kjWGSCKV7IxaYGme9iQBx+HQII4L1YCNhXtmmLQc6k92FrRlxYFVZyvLEjLhom
nlgJiCQnoVjuKC47pFGCFfX6gNkH0K0Zd/JGrGt4Yui6nCNxMsCIUeDCe45chnCcbN0qCOS2rsKB
ndamh27aI0uvvppSC+B3tYbxx0YhZnopIs8AiMWEkoAy5ULvO8Pibmynl3b2ObnpYZowkc3FqNVD
/2YZotn5uIq5ikVrTJ0s7XjJg1NTcGZj5nd7Hzpcsxs6qWmSz4vsTmSCy0xks9r19v4qGT05k+c5
G8wWVZk0PBcoruUwScBjtC3pqw2R/n7M1ryyX4Aq+wpweZGN6zvtGM3fZN27zd6lkCju3dIswxXU
/qO6b2AlXTz0HfPtyYNqefm+DKySp3LWbZiumnEAIAIz6giDOo2ZSDlNIOkNyr/SbjuZWC0I/NyP
eAtVoldC6hic9gCzbt+/0GJnvhFgJJ+bGYm+D66p8+lqVKvXHULE1aEiAOydQaMg1IJE9yn0qzcg
Jw7gJ8YdOQEiRAkWTx3WeZtimFQDbcAWemlmzKUSEc4403hxHG/EbcKHETIHyS7XTkj06nkE5FZc
T+HcOLAJKMPyXV9OxvdQA2yDBpzl+6EXKEJc7HTNHR1HonTs54Dvx0g3PowYDEW+Uwg81E0oYQ5Y
MTQfsjMpQmU22D9hYTg3XTl/qMpKe+rXsGVPqAIC30bVUOnDAkDSPvGwlfM1juuc7ibUKVELj5oh
QoZPbpOOAqDHYYu54w2qYhEepgICgTNGGy106kgtWNG/DzVacxZ52IPVq9bOwCPogYgBpilroBbj
UHwBu8HLk3lGlvKXCoREHIiIxoDloph5Jh5DCW2hjDsXYyjAXNk49CoqIdPzo55j/E9jjKxH/YFu
OQcmhq7UVa9oydbSiQIFAkQVMWyvao3ypodII4K3vDT5xkLViUyfzvpB8RXCaCDTkTbInhm2LXqN
sorNANtvc0A3bJmXjLQAA+PfY7p9tuUJFr9r+25qUlc8V/598O9J793PbjysobOd0KCntPzC0fOU
7N/Un3xObOthdSiyMgw3OKVc9Ktidq8mbJZ/lyv/J25P7ufQNnTdRIHOhbrbwU0wFH2pjq1xehgI
TqC2ABObK3jqh2IgN3YCShQjC9dxY0Cz6Dn+mn90kU38K6rOhTr4B8VDbgG0lc4YbnpEgTZJCUXI
FZh3Q4xyCWM7jNz438j0/4SJRD4RKcdhWiaf0mADNf0Q3qmlz3Qi8zLwIb1GJwYYvHAaFIV26f5G
Yvwn/EfyibxVgVyFzZywTcARaKHg2ZIOgLX+5gP92bN/om5JxOFNYSEYaBftWz16j4bL7G+41n/2
3J+4laiSh1bmGdtg1oV6fVz2pW7ov/fkn619lOeprtcB2wDuSsF6BMbqAd/46wX1J+/8s69PZjHI
YKIMNrnrTDhS5wx9Nw7ff+/ZL4vrD8uV1JKCWoPrgk4NxrZKIKJx7e/++sn/ZIV+9vUJRkxrpK2w
XIpQkPepK1sTu8FCEMrDSSsjqUFl3kEhxOT5r1/yz67WJyFDwXMTwvCEbZAlyp78YZzOlQd05q+f
/YdV0L+4uz87/ITVQoN5yf1Ny0UBnEt0iwGOi/8+Fk8Fjz4KX/xL53tdsC1ldV+t5b2HlcZ22VTq
Aq1CXqSINny3My0kiVSIiui3d/efPzmnTv/8L/z8rZfLWOaF+vTjP+/7Fv//1+Vv/tdjfv6Lf24/
+vNr+zF9ftBPf4Pn/f11k1f1+tMPKcpitdzqj3H58jHpRv14/vyjvzzy//SX//Hx41nuF/nxj1++
AdhVl2eDrVb3y++/2r//45cL3/c///j0v//u8v7/8Qt4ft1H+fnxH6+T+scvnsd+pbAjQZdImcfQ
bv/yH+bjt9/4v7oh4JUgEIIgKQa/6ZAVWvzjF/YrSO8M/xwImBUjqRs70dTry6/wNy6FPYdAYxsw
sIXYL//zfd38tkB++yZwGX7/+Y8Wtz9sm/57HWFMR11KCKXUFwSd8meq/SodQESeafdraYOI5g/O
WC+wGOlsFIjl0fjojER1gosymqZ6D8JcuQMme15E9Tdi+Z/Pq9/fieCCBJShY/A/bb56Kuo2y8De
lLXZZ0sMljjxy68M4NHf3Tz0p6Pxt5fCNSRga4U+dT+rF4bpAo3DRXKv3OypQC9KLDnZLKA7iqEK
eu7MRnCPbs6Ol4/xWvbwTRibaoNCu9x5ehLpH1bLv/gWLiZLn76EEJ8c32vguy75rN8MhdMvwkWn
kPVGQKQkng34jOko/X0RmDBp+7pIlBs8/PXLYn395cuKn7deJ6iptwwL+uehH+OOMYy064lia+S3
f/1K/+K7/eMH/KzOhSiiaHCeAnwozBtiv7dZNQPgXcP3pvzbT/XDHei/LydWMYYn3A1+XEx8vZ89
s7JRjO7E+hpwWeZGWViHqEcy0DA11BIjeyTLsm2F933M9qx30rw+yAtXU/n8mYDEsW0tLOz4JgOA
loIBKSBT3ivgCKpc0rbt6jPYcis4BgTFzpB42dInxnX6Lx4j3g3I+1M0Of4bq4rrYZ2LqK+8Z8Se
UXyDoGQTb1cU80MNo7nNFEwPlcNLsIZBd2qLEXgeAz1flNlXbBDzLSA+8JuBslXeOiSW8HNWLSQ1
NOsfR+WD06/n7iuZnPOiq/6w0OLeRQ+wYdX85MAo3cfMKwWicYf0CRB3eF5c9VZcCetvp7YFyl0s
oAEwE3m2Pnja2YASyHeVh8mWtG0Qj8gMiKdCP8BCJ4sUCN4pmDDenaDy6OddfW1qlo5U8U1zGddo
0Hp8GL8Db+w2U6k+eJe/g0kB5hjM15QPHsRYrBgCF1/5Gm6gTdz0xo2CIgcISW3KS4lmtX32usmP
Ah8jfHfbT98CwEjRCinDDuOJfq97KcGynOTOTgL0MMy3/fJ5XtR1WZMPhKQbzOIDmDAvqMGzfkEP
5OsIQKgfIbJoBwgPTF1DH3LPbrFQ3pyscKJp6PHGMC7p4TOSo8UDj2qLSSGwKX2ZGubYjkb4Rp8A
kj27CkzHGeASmOhozcapqYA6+nfjqMCuKIfzlPMm4lAxQNql8tSdQPhh6xgtPh7QB4+hh3UhgICl
EKrzR6WDKSVL9UKgE4/aLJBR3S3bENDuZl2pSnDR0bPPIajCPSEHDFiD+IJ7At5+83kgnsDWfGAr
OCudA0xqaVmTVJgbdKA3I06mi2RodyulaFn927zCzGVwMUcc9sBdvoGatwgegUBxC4fmFGnFUREW
VYQcAprAzvoAhyVMqobyWHhILwkzNwG+8yVzyC2iBWSkp/C6nfgtH0Dr9RsncWcFQrHXpqsqv6yV
Fy+g+iSubXaiIY9B7t5XmTxgd44p0leiQae2euLdeJy8OyK6fW7f84KcGmJjaZttM6dSs6Rxikh1
b66/JvCW3/NsvCLURkvzIvM6RuOF6aCDZIE7IKppb/y0C9aIOSziFZST4bP1LjtAn5IhO7Qak+JG
p6BKcUsAWskni+2VAxqTuP3yHqDbJvAioJ8HoDBbMOiIc8XBIgo0ArrqM3jkJ1nzNCjOud7m/Ete
1ns6rinSDV3wlVz7kk/bC9ox1Pqkh+taYpQKtt06vDC+vPrFq9TvDjRtGoxugCRh9a4cN228m9x7
WGHw3drEgpnjQuAMYB0QR4wcnF1QJCZ/r0AxGovvdg3hD7qR6r00Nil0srbOUREQtuTBtl86pBOD
e5CaGbwR0IBbFpcAsgN17kaWUudiF1ABhydxUYwbQoEDi+dCvzQ2CSmIVGQ8wEYoLp9wecVkv1jg
cXZoo9KcJTQbWeOnnsBaqdOxR84EcNh1uXOGpCfu0Sd4AGTNYvAPpSsQPSgPFXgCdY4lPLfoTecY
XgIxHb6xdk0XGmIZbZ2VgLTib3hbXJN5hiMerrCBxcgI5wFcS8ANIPoFm1HZmCjcla0bgamIg0Qk
YgBaWG1oS76wgUVjfifDHlxEngRSbo1LEkuLzXAZUwPzmkCI77Ln1ltTvWJAVaVwkNh4RXtYEADk
gRAPuliMCcORk9cS/G/MeiuAMfCJOKnC2w3u+AjRbMw7/4oUzddxaaMucFPmngAzbpm7Rg7YPy0Y
Es7YRJ2b6rpPptHZgT4TD87NCj6sH3xBEntk3DpuK5JekjV8M8Q+e13NXVCwy55y1YHRHPjXFXnx
vDJuQSacsPD7+kuFkZIYX013nXcIAcm/MZB/RTAmoPHG0E0AFRJgWpcJvADjMDuD7bwlLeYvDKxK
bMgii4fL24aJntiiwMUXVsH6g47NzqtcMPPAiQGD8AU8Qz8qQXMFu4NOG9nAtgL802cojsCCgX1h
RMGUqecZrEewBzU2jXXxvI1t+8d2zL8PrbqwBtdD2Zg76194ZhjDwIWhbg8SkXQA/mHg952S+Wb0
EmCyW0yaeQII49i7TmQV30qo2ZPZaT4y8NQiZHyfcWYd/ap57+fR25WVvoVy54TR9MmbIFJSbr79
6wLGd8lPxdKlqLh4uwkahKD9if8tSqv0JgbPUOHsFHwPTbkMwPl2XHiY2rT1nNbFeqy1qsB6AyEc
zFhMApIeBg6g9ZlhCypZe1zsYEBttR24YRiPtAMQzAnK3Aln5Qwzp+oVqeJegwOimN6zdfADaHOA
ATsaPOSQ3g9O8KSyqkgF7ltPvsuGb/qlQl2gogYiFOU38dA59pw17bjGPbnyq72ABvA7iHvhTQBR
0CuuTggHUXk9OjMEsH0M3QfeCvrIyJ/Ao9U5puQX1l7+lFO41+RwQCwELMppPHvuyfjgfVYedL+r
eFq7ukDOCY5TGlCwQR/rdYIER++DUGVv/YoJ7tzMd54H8pbfO8MNx9QsUosX3BTDWF0tII/E7syx
h6xySFyAIm/FUvVP5dJjSDdcqUmdCQ3rW9ibOMmytM+GZQQLmldgvBhoXywUWivoMRxba44prWsQ
76LX/o3wAGSwRt9koXww9KIlWND1ImreNXG1lHWBqUCIHZ4s1+RHx9wiqmE0BVj+hUVajRbZMRy7
AYItAeWZBMU+bnvM9jgM1EDEXF+qLGdTNA9Zt8PQhsWOATlXkOnQaXe57ZX31JOexXoEVcuXzpWD
sUCPT3sOM9mneSHewxH2jQ6DlW43yAoQPlqwakFZ0nYlIjbMwg8ovPxkwOgaQTdOjgg07MjYQrA3
AUPc9/28a3s6Xk/ITE0GGBjbTn2rIMXBPniyK3tYVu/Quf6ekrKG0gljutB9HAv1nDsSDJd1WTC/
DKY9hUwjqQn4NzmMnRIPResVmBBNdBn7YFxQji8ZyC95JKyHb8BKN8c3uTq3DfRa31Tdz3cdFU9+
C11N7+OglP5zLkB2xbj/plbeyQLXhQpkfl2DCjq9SVZH21tYSMzZ9Qpaut+iDFkpFlTNthBYSXB6
GwwnoByMFCmGxFEdtCThk21GVBh0fuZVM3QvPSyVl2RFjB4YrUstDpiEeWEUYj+pU+640Br7ZILf
DsaDqKGgP5luMXuG7wY6vG/1FOBEIxhufSAG5yqAG/YdVINITxoHkiUVVozLXiv3UMGmbyi+1Qii
FGlY5fdaafnaAaZnVl4XXQO2iRR7yDryHcIUVTS0gM1iX/t7Nr10BvtDvGhMKQ1T/Xn0tH0KrXcA
mz28qT2kThWYNiZyndsYUd0YcR/rAXy4Pq8juezl3JWHLjvphe9sg1bBuZAd2LOfO0j0BjUPSBB0
LBgLGNA+/ReYW4xXaJBQNV3ERVDxpI2v4ma48scOohscaCv0JRZVAXhnCcFthBt7P0GimfWYWMur
wA+jHuclbOxSQY8t7n3BvnvVxpZYHLimb1RvHVN3sRieZu+tn/DvduMJ6BndDiaifdrBlpEN93DJ
jNfae5Lg/tMumnt512OMVzfFXpQ3A1JP+xwU2XW4IWN75YWgvzwN8zFYlrhGFeGTV25u3HXYNHze
CNaBble+1gp3v5oSpr9p04URyuztOjj3A25YTE1PoG9kEaF1kpM3TEgOfQHeqVf4+eVk7CISyGA3
DR4gehpXVrWxW2Fm25dwgZpqf+MKjPWlmwrEDXCDHql51uajnY5UFZepdBPngwKzK0fNqY8XMUbd
BekQmINuxh0Db317qalQRicUFb109gPEhJFqqzBx2vaoymbn+4+tFyZZ6W98jNcMZkHOADZ12FRp
sLYKDn+whbsPsUXo6rqS/rHB4d3M901RvlH+oe2pAjctagYfxtZzKZOsqM6jvXIylGF2CNNAINk8
9CAPIVOyypVf2QkHKhKTIjAmPxCyTLFhQnfLDEU+lnf0x9/tFf9fI4FX5TfIL/vv6jMU+BN6+P8R
Xkgu07A/BwzvX6uyBrXh9SeQ8ccf/YYahuxXj1EReEgEBib0B9QwCH8FWgfcivvA7jD/AvD8O2ro
e4ANmcshRfSCUAQXQ87fUUMa/BqEHgqXgAtAa3jG/xvU8Mdo778RlkBwyH9C6FB9PwArCKDmz8gR
bQsPGDQRYOz7Bi1hvai9P8zNCcN0+qag6iwx/FF9WpkVIpla4ZQZTJj6JhNJUAQgd+vepqBUVamw
rdxPLsI9T1LVM2QWsrTPSOKonvAYcx06+QqO5uB+rQDpveWmCiKPwq8T82MVzzkcTmieN38DyRHv
hz3iTx8yDAT1/IAQ4rmuzz8BkhkZ3BBkXW+L4gmycNg/PuDihvpoMTv3Nghs7tKMhWxJgixQmCPL
7LgEXZfadWm+TSPvkl679Fbz1Wy5FeGjQFjWHfyRwc5qO2gMkABQQLBHyvwWhodkZwidQVCDmgZk
Tjh8wELXL/wNxDzzDQIVg7csMxCeNaWc49xCYMVXULmzDhcElmYZAKQ3jL/VzrY53XjE56+YeA5o
RTAo8zYzptrAMBhTibatqQ4CruxQ/DIPHPS2+7AgTn1XIAqpvQIbdNwuJh/RtBDd3vqqB9gRiuYk
TZbj7AGXGBxLzDXamshrSOshRQY/c/gmzCrv6j6gfgJSV/GtrzvxPEAZnYbAiBI+oWeMfZWDBp4z
X+cp2Bazl2C4Hj44Zp6e/caQalNDbATjMKfCmZRnLokhI4eI0VRt+3ipRuJxIYiVa0NTpyHcFa54
b7t9OGVVOgeu2OXwdk0oBwtXIt5xV/d1dbPwukfiCFrm1nWr7xz6gbTTRXbmWTXCpDUnGvBOSK6I
ok4Sup698kQm75uwdDZmdcddndX1jembEhKPudsMPfRmkTH2K2btjRstdm7fbW2b5zXLvePigpMI
aSgEkBUdHsH08TaUzfkDivj/wdyZLEeOJFv2i6wEgAEGYOvweaBzZgQ3EAbJwDwbxq9/x6tKXmWm
VHd17XqRm0xJ+gQYVK/ee5RQR7JE1gproruaaLi2ie14GSmluvmiZXCuod3qNRcMCUIRofQtuD0R
QXrcSKnRHoV0rbu679iWlofT2ustvWUS2n1oEgp13975Rosf0V4C4m3VviSlcVCe0TzoGi99aTYT
xWQUOHkdfXESiWMOiCFgoUy0jSlrTiXZ0W1cS3FIWdxFXsPrVg5r8HZVYtKZ50bxntnafejcef6N
DwVIpJ3NyVO9xOUSdHjjgiyx8TCb83BePMfrj2VlzD9dfH8rY/Eil521fmaupKOXjWS5+raAaHmg
JD0stvWJLzc8tyAu19wJvxpu3JUq5jSQkryLPcQTjuT53lHC+5aevsRgn7DHVRtnmLaAymD2d1Fz
jSgC64WvLET8vR89QApqKp1TM5kbM1Itj+nwqCPzse5sPJ7F8qUq+9BP4aau6v6c+l2xLQm3LZFY
+Rl9FoL58DZa5jH0rU9mAhYP+OhbmE9NLe4W19sUObSieYgfpjx5rfT83Cp0lEQ+iyh+ypLikVp2
n/aQEiTI4XTcqR5OPBkXhg7dKk4jZA3NzZRBLZBR+1yW7YdIx9fWnZoVOUqcxOTts8jc5eHLjPPS
yYZfsbSf48x6n+NZX5RQ1VW09PfsI5f3nZV+zXGUUK9P012txTmb1ZFIzsrszL09gihpvwtJQgH7
3fGG7VvBF1g3C+uQVd49G365ueX7ZMhYeembeGXX3pkKJiTj1z7bc35mffVKIijGt+DM4sCwxdCb
oBl2dkxEJNZyEy7yk/BBGoha6UsviUPnVZHtS6+kQgydYzs59Z7qqvmUsUBhoNPZwq9dZ9l8NXX1
Q6Sx9y18KfaqdY7pOD6PTmJvDMrpJ9MZNlaZR2/W1KSrbvADZl6rJo9JASPUp29jpfVOmf2mUt5y
q9VWeQb1tX53BjxLs4yCKEu/S4umvpBs2fA53m+JujFvN0sSFSuneGEkQAT+jl0Az6m0Ew6+8ivM
+PtTQ8oMMttFQ/lA4BVB2o+P2JFQhIod2x7JzNle4DnJMR/osGPjfamMK+7vi0uKcfaG86hzcRnU
OGzmpH7gx0Wa8/YxdqKtMbnxpo67R70Q4zUgk3QVYrGKN5VAch9hqws7uTRIek5lBk7iNaTzMID3
zXIH4IC4cfVgLR6JzMpl/ACbABIzQUf1gwzqxfb5rZJWvqXa2yR++dDHxZVRzYPZ++ka3/SxVRAq
DOGfU4EBswjB2jb1zBWIOd9IE9Kn4spN/SRg+ycufy1SqgsS0jlZDlgS4CsaK2CRxSo2enCug9fl
q6Sur+MwnLGs/qzH8i70nECH0YeWSTDO0wSRwGeJmJGcFo+alaZtZxnOBbcrgchWPUZ9f8rD+q5c
vKBPxasjy7PJlCDF706WcHjIeFgos8rXhjtvCOYCnKjkYYwQQ/Xir4waxRI5PQevWU7TXjsvFhbp
IIeQHCQTSTmnbTCSRX6412Z7ngrnMtUq3dn1N/dXvJ7YZh8scnJPWP3LwIFvs4GfZ559FZvnpvGy
XWZ0s16hhpb3ZaWn58VT4lgq+zF3FvrowjbQs3mRJZXz2i9IbGfZyEUjCp/L2uDp53KNRpqBzIID
uatUGEwUFAiqDAeGKTZXGPk3Wn7Uo0qx/mHMQKAiAObPbtAkYXZKPHGhgRBcL9mKFi0tt0PWRE8C
ig7Yh3paPga3fwyr4hXzwBXkknyd3HzyzkhyLx70mczLt8PorhzlHj2bLyh3Np2fbovbHuYinS6e
POvmle3dkP5tfp1OJPeFcbuVrVVfzXd2lK/H0nx1hftiz02wDCgYvp3+tIqY3FgYZ1ungDEBmKG4
auy8+AO7d1e198sUxiB66mBu1TFaeBAt5t41SVc1IY7aKP3o24XDyvK2uquZM5GycIE5IFDTBeLl
4bys7S9Wub5Uc26vaqeGf1Lnv1yIb74Wep0UxEduTsJFtBHXUUNZFeVPfQTkRKh92ST3XVY/xWn8
kncJJnGblDOTkbi8n1wnR0d/6o1uD/1uPRU+dQpZlrh8npueiHqFV3SRNIJjfMwcJmOqAH1Oyprm
y3nhHf/06UmHEPJMa2yzUeOPH4wfU3yLkjDLy/RvxiQXXzfIR8XOb/2fU5o81kLwsTzELcdhOY1+
lDCWApilNs7U5D328g4BZmB+JtwjWYWTyYiGKBtHlOaCn0UR7irD2EN0Yb63gE4hD7WQeyHIAQWG
IQERsnM3he0aH8uCzgQbwh4PyRQTxEubc+ohCQ4cXKohna2o8FeNaO8tu/zVGppfiwAHS6Lafi3S
RqFeTHKjp6eIDXuBxVoaXlBtvb4+YYUNkl5Zr5HjWqu0Tx7TQZNB8sYabEbEu66sYOjwvVvjsB8M
2lYjaeiWGQOg8RkU/7aKdpWZvkxOU64V2Mq+Z97hgBImjL3z6HKD9OYGplOXKzzN1j4p8GFin/Y3
+Fl/aBYIx6Q3RF4+AEZzUWeQKHrtvvu3BVftRFRsJtcY1SSiBFXFelBJs3Uk5TZYil9ZWBP0yDkg
TRPYT9MYAZPpV7wqD+GyXExc++sK/hoZP8V334TfN5s4aYSHKhlbhtGu2GGR3ZZgdZJp4ijEYcuR
FM/lj6JLkuMoqbu5tk6mM3evBRXbPoq8Q5jg4maxxtaoPSSDivU1S/zb9FOCiWX7mon+vnatV9v2
9lg5ghAXw9RjEta3i1JlxamJCUWnvnudcsLEVZwdZoF32XKMi3CUxxilfrcmSlrDMvzAaOGNwAJE
e8/ZCVAVdh9EFeoHGZsHhnyvqY73BucztpqAXHWQ6IKz1n1rQqPhaBvkLrambJ1Xxp5VLS/uYiQ4
H6cNC+JtSir9qvL5YlvE/tWyz93hTUWorYVzb/X+Pmmml5Hwn52KXaWdr1mdoqhLtwPOfFTn5bQM
0wmo9vfNEr6O4uRWkp2sUP+UHdWNvxSnhVRN0BGOWTMA2svO6Ri/hRu35T0MDZnZvp3f0WCxUqXL
B+8VzSn6YXfGXUNinHvZRiSUIlzl5fDLK/IHOcfntnOmteDIXKfKYcA2OciYZiv5blwrIaFgrkMP
54ANpIDEW5k2DN2nc9kRC7Cb6LlUc7yrnQSvCWhqWBwN6cH5kkYDvjTmdpHkeZ4lfaAKDtfIXnfy
0YvaY+uqtamSZdunPbq2yjh2jFZx0KfPMsNHnWbpenHkb9MgJVQMRH7jjbLmZ4HzjSyt3skqeW1l
+8hWccp5jtxeZ+ue1XErwqtbaCjDDjtB/JzLyCjXXe4wgsbEVO1Hn/t6lcU9fWLh/WAvfXcA8ZDt
cg9XdjVY/qF0BvUAQiLdtJOLUBZCwTsYc1gejJiYn5Uk0U53i/yutWO9eVWMW4185rJH69y7cQvl
ihYCIhDqoTkZ4RWOB7FsUTVtfeMkiGNs++Gnk8NUMhw01lt1gfwKTyO5p5Eyb3DZhuYVK3cE/Wt2
66AgkIw/uaCLY+KCoWky5XdGg8GZkTBwoVhof5Myu7UR8Shvbbl5qGzRbOBYo2o6TSuuUzswbxrD
6jRUidgLsiCbbEhhWOil3zeLFncu7nNmpGXWkSGY8kfEE7kN3YlqsWpK9SOxsE06mRJI1eZYoYQY
3pZEi7udXa/5cjjricukpbMSvhW+qLYZPkmNzUePRN4PZSl4avniZ2QnZvAEFuuaALm5VUCKuSSa
X4ZPqWYKmPhC7kkOxF8WbmC4tW6biZUUY+HtExZZcaD5DUiVopp+6ywW1yLMLVTw8DhNMxYPvyx2
s93MLcddq77C3p7uKSd6P2ir2L6LxIIuSrviHFkOwGmlqIl1pmTQmErvteXbr2MjzI9K8uVPSfG9
lL77tJSL3lhdxjyhmaI7WGeHPM5eveTmAdCJscP1TSql8SprI6u4ugh/xKHR9B6NVTXsWBty0xSE
vx8dAUyir5R40iyb9YOwQWQ26SlhMJW+cwRVb8W70JXtS+J78fe4DMN7qiZ5aJ1i2BJuo1K2G3FZ
+kJcDHKqQRuO+hjj9dlGJHsZXPOK0xDHH0RgDdYsYHc3VsuQu/vBc7P7rHPTg1k5YDv6aCKLHBPH
QNtfwdOY9uNNfua+qVgWUowfqtNv3cR1X42niBZqV7aYXgnhq+SXIVn+TKfkM0cPlz5BiWeRUjAz
f54hnLDlaLL79JNYbMoQzUatrSVFo+Ga9jq1XHeVEpS4V0bPfMHo6+PQDc2F0WG29ujzedvTc6rw
grambrZu5LVBp5y7RtLCVZ2BK8Ca7nTZK25rMbr7LoIdUKmx2i5dt/wSNgZuE3TSj2pgLsUTJn9o
hij8yWIqeVARhT3/WI9daBaXpmdxI25BF1oFx8e+nROf4Y1qUtwWCquRPXcuLZfr3E0ERBkch3ax
VRZCWey0CQNLwEIVNLrvInHSn3QO3lcf1WAYwpFweG3fUE7x/JaB/3oOR3cCPOq4V1uP3ib2jGRT
M8Xa2EM2B4vVEiX0JrOhrsHgFZZFcjXcjFN7crotcdH0zWbdClwmo7i6EUhqQoPG1a7c8SHrxuEc
g7N5z0yedCrunYfY9OadxaTmZA9+f4UDuLzzfGBK4nilIm0KgHqMM81swcmTSz04nrVio075xSiL
EpKa9czIrrzHz2gHZSetl8aklIstXZ9MRpPPhtvxlKHBI7bnl5EIhgUMFBZQMk1JyGDV6IYTTUpy
8NlZcaXPqNcg/1g159hx4C2G9VyXcb6PwyrdNgaIeTX56Z6RUb8G3dlXgTbM+kMMc8auabwmHdbT
deTyp4EQhgFZoTDwXKN4m71wYeJTyY3pQJRyLX2tx+JJkeDf+eEwUeNQVDBQNDHGFiCiXNwclhMj
hPqOQ0PM1GptR4v+ES9E4v3BT05stdUv9WTYRzOEEZUOt0EbMf5NR2qfCJELtMRfOnQDdVvZwU7U
Bq+TX1CszY57LwzRPLRA/8+yjbIfRJ7xjpXMci499+UW1CW8q0L34q5K5hhMSUP/l2Oo5e52K8Y7
nhWdiqztjO04tUJfZmhGBJ2b+e80ULKSwKZK/Vy0VfaShORvGRX6+bUh1DSt4PTRAhKW44wkNY1l
RAJvnG0aUY+UznNRL85qcG13DThgOAGMca451QmhId5i0Epm/CsQQQnu+apZt11G/aOmudm4YZUf
a6upP4HSmQcZ58tN2ayuyrd4KEC/NgF4Ed939GMBd//N07q/L7OWIyqkib20Ve5s2ULxM8kLMz5l
9hI+ZQPrprFOdz8sgvifgvDdrmqT+cBcU/+asNl+jqRnf/WJYT3VXiKOKiHyx+7xBW6dx8oGintk
2ZrxXzK9un6RDGv2YFYXpI6WK3w0vUtv9/SUSTNCTZiZNL3DmKw+OhLDvwDUt/UmDRmFsYCvwo8G
9oReb/STPTgl/zkvxLIFB9MlmJsmH0XJjZS1boklRpth7unc8rEMCegVHFFG1NUU9QlDTHpg+eRZ
07gb2e54H6eW98zwgSKgkX1/LvvE2gITQHoBS5E3PGXbdN8Okf+qmszdaBBGmHhxzIEBayYOjLoe
gF6WZN6B+DTkwvoqtDa4FqzTuNyy6X0Od2Aux53VSfs91Jn10xZDv+PbLsE7po4V1EOYIjCqufiK
MAcfJkCI17FO7VdBgQIoz8Q+l/D38Q8kHhTAlEPerGv50jXIxlu/waJf56bajTF0NMgyqQryFOda
jneuUZHYmaVpH8rG5rifa6d9anJMcUyODJwD8TxfW3zcl6RU02ckYwu5igRFMtUVQVLGfXd9XY73
0VyQLBvdLguiIquCGjSWFUy+KP2VtLIYe4kvDriQ+xfYG+IwQwIk7oGKyqS9/yIg6Vc8c31E4znd
QDlSZ8BroJiGtTeU90Sm672A0LrxwbIeZrPudk2/jyabKbPJekmU99C4y1TtnuzJyG9stqQ9Ny0h
dUASBr+oabUrrokqMJrJXhvpbVjpp18gKFGiK1NepDO1z13d1C9VZKAYxWJcjotGhQtckYiNmSFi
eUQozZXu7eU6wjFDW4uJkJbgc3etNfJkt6mvcMBR2IIJXg9owi80deFpUENFQtvGC1fq+mn0hXmc
8uZG/gPW9IBqVh1lLedgyOzp1MLiXOd4cOnn4nIOTNKFu1wiSRIQBQRUhRE1v0j655q12G9tJdSu
5zO9OqNT7vU4Qc3HELCWKL4f4RILcalGxy0uTgweLRjL9EdOyhbyXtOu45zJ08q2E/9WYHiETDlD
cN4mvbWTCN3Ta9836kqLYZaX2XIsuQaotmSsNCKHi4Wjaq520lZXz6iho8iszCZu9Kr92VVO+olc
BWFFlXF8SupOv1qYkh8IdSMJA4H4XNK6/F1YXb2lFOlfiNlzT+S+/XMg0w10Jqvypy5W1X6ShQuy
x0SANdNMXMCL5FhT+v4uxP9z6Jy0Z02AHV8rp5HnBsv/qjUGa5XlRn1FZeLK0j5+Oy+1gBBp0DdE
ABy9yaJheEEWwwulE3a84TwmJz5X9ob+sNhGoo8PBDLNU0bN88L1QdJHURigLuE09/Wj0D6rULoB
8WWyRf1QcNTEa3MhpbvKYe08YJINzwaC5dosKZiHqoV10BXlF8MDYnvlXIBMyU28FL3g3ukajIBY
ncfinIOaw2PeP0CZZTzgjPmzjrEOsLvMOjIN7OaV9iSuq66sXuKshwvuRu0O5k2zTuw5w8Ogo+gX
8X4r31gJjwdzaDa9QjUCBdd+8rtKWrJaf7ujla+1Fsa9AiLMknLXwrFoWZBDVX8pR/xTHKQd7E0j
d6jVCIBRzbT3YZiJ+9RYnv3Ef27TcHos3LrYOELhA+atgiuZuKm2EXSjF5aeK0VTMY49wUsS0wD7
bK/FWeKJA1HubE8imsWGlVc/tjz8gqp121syunwvALW8c8iMZ1vNy8VIQ3mK6WtA9NnLS2RJeDyA
qN+zuLV+OJahgpHR3688rcznMuy+CtBNeMzjcFsjqZwtm9HZymgkLiB+CdzZ7PU8mTaspyGd5Mfc
R1iavelotbxXmHF9u4qGrjkgRE/3pPNvhpcOBTBAxwNPHrdpcWbfznlRU36fOgYnkF3Up8Jw65GZ
QKlvhon6U5RqeOEUQuygRd3RWlFdWctpNr1qbcioRP6TX1k+5/CIiHEzFCEFXATtNCd7ybNoS2wX
WiDFSvUqWtv8Vi5ColUxoJvCfN7S3o6XdlmGDaCJFlNIVx6n1jrlbtpymag3abfuXshBbufMDO+T
sampfBMbGLEUQgeuY8D66Jg6QEO+y5NGfUbK+Mi8OH71K3QvNhYysTD0zmF76ZqWi9F65lMrdfEb
7EHQS140g6gWEyMnxY+N5D2jBy0UXV4tDSCd3mvkI2tG2eIGE6tyXGx90iAmAhb3MuYm9nIhHoeu
lachQ4+j/cUoCFl/ZfTmte7q+a1MGaNMFF4r1+Nju8xK1xkU76yEn+m2o3qCmn2oiSYRNZILnSie
xThdW27xEoXtCzgd75Das3GgyCDbML2LAZfaysu1wMTuXfO0vhvTksUvlIWV8Q5L8+Q1mL2t/DCZ
/mM6lQ/p2F6WFBq6U8gcv2b4EPWt+2qyJwlM1hDCkgGLCMz4kFJ5qpUxTsYbZSc5amEj9+jHUREF
HxxhbFsxPdNs0Nazj1CNVNS5q4rPBbkZBtAs8V+pdhhXKaXgr2QClsZM2XcDMeHm62wWjZAFGcp6
ixY2HychW9zMXf02cvTtltipiRp58g3TkYYvtoQBo7eb1FSPj5pbugiy3mH4KaWLmN2BlFh1c/rc
gaTDDJWG6XkCR4S4QZpLVzASyPEU78y26anzrt020mH20ysG75N9Z9Bb7nQOR9enb+vB9lu/U1Yo
Iy5U0D8rUK67UQpOyS7OH/Bl2He0pIi9rQ8hzlThcjdwFu4mtzjywBre0r5aVh0T+PWSaaR8OvOD
NcXhq9Eoc4uNm4Ghtm2ahsxAdllZPbeY73nj1uxKHlJi6OqHqBqqcU8mHF5502Z8SbhT7ZE9DSnk
lM0EubBfq9tYNjCjUSMv47Z/8TxAM3pYstMsu/lMt2hv6hlVlF0EU74S8dj/wBntfGVVjD42N5F+
N2anesxDOTEqMiF+QNw/IQVDnnOcyjkUC2xwbou4vBhgDppAO92ZR/X4kouuPXf4bj6U6Ds0PqoM
P3BM3X01tZ7Ab6j4jXhhd5rYbcCcF3vewWfGvMOHOchVhwUjCvBrSUow8vscFOBSAkytPG8XqM7k
pqk6EFjgOT+hvQ0vPbsXFhrrArRWZ/vlmc2eAgupnqyQJYcSuyJklbbYMr4vUwqrxXnCLZcePdhb
F9cDfkETLA5iJpRt4zt8ZGTYICeUy46aNDzhyBEK9TEqjqGRQJOapamvYeakdFWzlbDowfZendid
iZLEXcUdU8bVK8TUbDtUHMRD05QP5mQC/xm1RYuw+OaFgtE+IFwT3JBRdVsOUBkUaIDrWdRS5KPa
oN5WmILwLdu5D84F1ox7NGr3Oc89BCoH2OcdeePwlDhNsg0FhkJFd5vM2uYBaxg7WKTub6vNkntW
eJKkoPGQV9lzAwaDxGPduSo/uaUJRyzSDS46TkCGbgMMF4Iqik23AU9sPh/zRKb+fLxktIeHISwZ
IMdRIzaeO87PpdNXLyoMo/2MmWLl+Z7eLsoJ7wwzrPdh/MC6iXdZJm9Oo1AlvNgjU2IMT+QLqr1B
7frjti7pPrcyvab2Gt4Bz1k7skPiXJfdkAeZUWHprf38ftFx8jR3ff0An+iXlaDabZD7iNYsmWNA
+jNnjLQiSZl2CVWSOqPUfGSNtLpvbJJu7L9o3CCSrv85Qk44pHM1MPa2TYYMnGGiMcRvk98QX2sa
vxZ0oVuOA3mIWtvAElvgwM3lAut/MtXF76oY54E/HGtoPQegu+avWoSg5QfHORvMDI7VMJR3c9F4
B0aF0TZyy19xWD+RvAMiVNMvoq7yGs3tWmKxA5+/l8DToS8GdusVm9b0f3eg2p9TgNxB7yXfsm66
k3BzjKc+YwGSkOkV1dh7ZmJuPLIqon+YmepcEnidAeBgzWyDyRgLETL/iVgLJsreTf0PGnzap4bu
d+XrQj1MVonmtCzASiDe0Vi6HlyCeCTG44Aa++byx+hRa/u1i8poT5MfIzUJf0s/ugdyvex7B3Db
yquUux3EEm+lf9sGnrPHGyMp4yBHt8TkvLmI70pfw1dhP+SDMdxmmDR2y86FVcZGQZmOuDYJkgVm
byH+5QCuCRh65n1RetV9n8b93QiL6pKOsRyDwWe2D2rLPNDjM2GA5hIkedP9hvATv/XCmYnMZ0vK
qGOEk1LlBfydyXxDjUM6ayr7zEoYGkU89uSicAVBa6oDhp3uGZiQvqajIBTTZnXgafy0YQNguU28
YbVYWXkelio85H7ORBKQM9YIVz+CIi/v5Aw1sNEw+Y2iNAeYMTw+JT4+NutQyI0L9lqv8R/w3oM3
9XP5WNXZfBF16QZj7TWv7rhpsCQEYa3vVThOqx6TglED8ayxNAFLcm0ryNXgI6n5fGWUJ+GpXFBZ
+tmY+pWWbnLK7SE/qUHP6x5+Iw6GW8scaf6qtKdjC2byDW0RZ0yUMomrslPpx+3VdFmiS2fLTjTi
ddfZAfo+zUbx06TL20XV0vwIu9h7U4lQX6xQvtUTlb3CmAYe+QZSKWMzf2nr6mXsivVEH0Gko2uO
BjmNO+C3gu+4IRlkw3Luk745zV0Fwy0JSfflQ3WP5s9nNeVk9mtkI9jruRu+uqkx7bLMqGE0Yrza
dZXdfaTlYC3M7/3wK4a9vTdloyMCFz1rxd0sfTJYPVCu8B+OF6YY497XZtFzabfj2YqsiZ0oHBjt
KmFxzhebEfs1Ev+FCJaN3mJHLs4HtJraus3NRTY7x36guNQdmB+GoQTQFGOuZ9PELGCLcjOINvyV
FdPtQDWS6avCq3Pf0757azM3iEE6ddpsytlYYX/8xu8sgniZnwdjxtFiDkdeB/4w+tomjDWR1ExV
zXuHZ2UXYvNE+LSt+DHrNItWyKOZjIsvU2lb3rotKufLgdVmI26kyx2aWnoH9XbaKFCeG9m0B7zq
RE4iih4m5LYN7RDIGdN6QaiVzKkDvOIPnt1/E9v+C+YFG6yLyg4ki3S/YZE6vsWe/8Cu0IUxJRxH
yb4P4VmPoi2rQ5JaHDD4+v0thpR2Y+Mv2FT0amfP64lW9i0uvNP//Y38mTXB+/AcmHkGa4QMZnqu
8Re2SEJIYqqMUe2Irsggi2O9SWSX/iMD9V95uf/fjNrX+ruELP39rS8f9V8t3f8f0h1ui+7+z2bt
4KP4VX0lH3/kO9z+j3/yHQz3b8pysc0alm/9w3T9T76DYWHVhtTAmA+AGibu/3Vqm/bflKf4b7bj
Ey3zFHiJfzq1TeNvtuGzCt5xCJkp13X/K6f2ny8N1/OweHqIQ/J2cUiIEX++RC3SBHiYB73P2jQ6
hK6iPrxNGNxiwQVZD+N9OULjcrMx5yjg37mg4h4QEbynic5htfRjft+IyCLa6HSfosnFvsFwu8p0
F+Ecy3FwNzygHljLQNpiguLHvbftWzv/D1Cev3Of/uXH/vtHcW8UDd+zyFz5Dt/ZH++2nrlLkTRx
t2eFTPIl205tZ5PFTXJk2Dzmo97kEHG512bnJPnUPyonZO9PrtwHRy4Jmy0M846IfHXnFXJvR22z
rxG1frJNxNwkoUAflEmy/3tCxsZ38XPsjPGT4z7ZVamqDpjqpgejr5L/sKDzrwyO228EiZ5uzOcS
kqhzf/lgqHNGGrntvnXTYh3qqfgwZjjPNQ+d/TzN1SG0jHZnhKyQoGGMtyk8s2Mdmeqo1Jgwq0ci
Xf/hEv83Z9vty/zzl+3YHtcLIQOHI875y9GWQzimeTO7vXt7hdbHDBiFdXcZ/ZF5lOoFzoQy/scJ
8ydszB9pJP/mRR2HhIL0Xa5+jrI/fxHa6nvtilrvC37on4muWY2QLKbJvjndsENlLvu9GB18Ov/1
h3WU5B4GCcLY/q8L2sMU6wblkd5jM+bKRj0/Au16SaeWq8Ooune6hf9AxDCldcsP/OsrBrXimGRB
fcOmFqd6M2+37h+eHopdUGwcy8e9W07Hys7w23pRZBznJNZfREnlp9uG5k8cB9WW5SThDh27fm5b
Oz4bEBzUutAGM1RztOnU+069CM/GXJb0IVVumvjtrmapB2lcxvXey8AAGZtiMj0lzLOPhe4+gbyz
WyxWck3sMVs7i2r3DeGGfNuxj+Kt95HjwCYfJiDvu1vD8RzaHl7tVI/vOb3tLlOR+5Fn7qq92f9Y
IhSxdqkDlq/dsgMFUQzO2Spr79nQ2IYZ2oE19NnohiFrqetNJxx5jAscnuwPiGgqZeXNkKhZqQ65
AAmTGoAlLY6Tf3DX2RtZ+3rdtO1AQIFxstjn8zC+s7Gsc9aeQf9L6M5tHkvCDB9mLEDB8gXCi2Uw
woO3Kqfk6g9ontDa9ZWxvX5moYuEdFrGJ7wG8DjS2lzNWIHJUrBmLy1C9zgzxzoZ8dKzcE4xgMDb
pKwvTF0sxyqZcHXxODAOsWgDw7B9y4z2h91g1cAz1iSYtZO6eGi8OX7Do9A/w5H3TlUrMeSnMkeD
p9Fby7hVpNas+GHosVAzJppd+jO+BeCTN3xFxgaSWZffnZXj2I2bnGiGi/2UnOkKC451ZMedvnb4
P9gH58GQR0ZNdcZu2wrLaGY6xyhOQ+QJMH2hKJyTX0AZ7KgE1zhubvvwVHZOXTsaNzqiiOtjM3uu
ohReit8pZrshsCmA0fLd1IlFCJh4PGP6je9E0CpbcU/kAt+H6JdLgs2hZMJ/z04LDYZqmI+WfTMF
V91RTPGvGS2S5XtEHES89RkPSMnBu6QuS7RQlqEXDtWj4VSo+o7+7KrF5lO73rq3xieJizLa1qA1
sNQNNJZzVj6T246eUv7TvSm7Zj+13nChK8MAXSc0lP6ivfVtb8/WZf8dSdaYMRRQBhsTQBbOD3Zq
2UBV+umebENHm9rrZxULjPwonvH/UHdeS3IrWZb9Im+DFq+hUwVSMkm+wCihtfavnxW3e7pILyZz
Cm9jVk+sawgkgAO4n7P32gyv0cggvqqpQTj1F5iIv5CxOZAvI2LEx02HkrhvsxQrhdFYJ3uW4gl9
m/l1Tn1UQu6F6NCJKWgt04cMDRLSBQyN9qNejmabVs6ROVN6X4a1e0CqmATO1Fos5BCXj3TfGMyF
+4w3RLBYtfhcGqNAwitHyAOQmNpau8AhluWHSytw2w/Z58RvyJoo7/sQS1ZXaVusZK+N1gRdIz4Y
s8dC3B+HXYgg47kgHOeaNIv+yW8XuANx+Q2YOqFlBR+kU4vyBWUKvLofyFCaYBhchDA2A8Y70ALg
EXT0cyeTFAiyDSp0O6m3KTs6tfAtN0OdYYgq71PdNa90T9BXxF0xPzm1Z+znhjl82I3OToCtPbAb
zz82qASWrUNtdpvaKXIcrbPOaLIlZjDZwrNHe0lwZb5rDTzOm8u3ac9bj3HpUsaIx7L5EeYyA6PB
8zcUEM5ibch3g4VtNk08sHKt5V+3Qwjfm8Al+YpWzNl2VvJ1nFvtHr1G4ZxGYiM4am9f91N8Yxjm
kiHe92L6LUzzOpn751FP+4cuyUvE8WEUlLC2N2NE26+0X5h3zfemFLcGff9DZ4klmJhlXls0Rfrx
I9EAqNV164aJNcgPWMLJT9pyz11hmkfWBs7RS225dy3bRmdfd7uoqVFeILeVTWU/I5gM99ZwkdGW
8uy5dIx0L48PxqgXR52v1jdankXgmIRXeD7jZhpnWVlsCDZBd61rdpk+8+C6KNIKefJaNOv7RW/6
c+bJaAcXrhXH2jW168S0cERYrMKYU1cNLlqYQkCvfSd9pGU/v2h1WN1qTpWd2BP62xyFreHF7g3v
NTrosDKwDpM2SCcEaRebUtA5WAb33EoEUSEBLCEN3L15IX/I0mBshuagfbRazcXNYg9X8UjRo8+E
9l1fT9XS3eqjhaSBTKAz7Yjl2GHAqXr5WizDs9+PcLuW8pr5AV8hWQxokGfiQHdAk65A9aeHlO7h
Pu3QzDolKi8LXcW+Q4z1iW8JXcBmEVf+yLez10saFCVOebM17mts0GGXfoCa91D0wu33Xktnx8vK
6Fjohn0iOwjRuK8/0kxqtqHoc9otfLe2OV/PsnPZpw+CuzTXE0sW0j+YXIpQ/5Zn9HhxTHWPniaK
RxasLxBNmCMnWXiMZGTj1/Czg84sbwMp39uXmCfRp4z1FZnrGDHGpjjGBZwlhDgwR+LLBJI/zjXN
BEUeguqivJpEBkvgE40THAYlr02z+ZmQmLFz8KaRgYg4xar7m2iZfw5h8pChgxsaBOKWyxbbC8F0
2zRQvxYTj0KfO/1xYVB+z8Q8hNz9dapJuWBcNu6H7hoh1cSIwftqVBiHzLGZrkyRONex09jM9sPp
ph7w3qAGaOyfYeE495XTjM8FX9Nd2oOQmYjCxLKNg1+WmIwaA1Of15kP2iScj+mMUlKkDvsTUlO3
Ud2nZ4Srcgu1dzMK/gm9qrlBkSs3yxKJY+khhkxiH1CC8O9rT3ys2ujoxPKLl4/pTWPxDR+t/Njl
OMHZ43sPST4w/sShuUVRgtTVR2wAKSKePvfDZOzrELUDEuKXJGuf0UrtjLr94hojKxIpv9dT+4QN
JXrwImwFrkEQErT1/YgyBO0rVAavau6KtnVIiMFl0Og5B8gkhIFE90+E3Jx8GTobZGuksNl6cYrr
3r0qUhBBGvYUfKaXrF/fg140OR9A53/i4m4rN3U+5Jo50Aqyb1oPfU1GSs3WbZaUV+vU31lh8iVi
dcXwtLa3UaI9Zg4ul2LW9qGed4FjCzJUtPm1d9DXhkYcdDo5gxN+tWPi1D/JmD0g97W2EAuvRVjf
4JkEB0KbiHnmI2Gj3KerDg1Qp+HH8pKPmlY+tCTUYriDz+G6k7WJlohkj8n/1GOX10XscQ0ieyud
apfUy9fFqQ6x484HlxBpzvnVGy8ycA9hTWEdYTG4t2EeOSejcDBr+Mu92/fZrY9yF3NP5X9OO/+J
RLPm45yHu7pyP7Wifk270j3Fbec/GH59hNlF0Kutf9DRy21NMB3tmFgvlTaTvknMJrzweKKEiCK1
Mg3URle0u8pYxitiZGI8Ro5DrgkCi7AByVADENDt9FnS8ZWgZ3iwkeTkF57NVPvfSSii8UmHlSCb
r4YvtBth+mS0eKVx9F1k0F4k71I4eLssr6GiwWqJrlsmNSdnyYKK7fjNuMzWg93rQdj26THGUOmz
ome86lqPePOyq4GcmaPRyyunmBDlfnUz2FpUAPkaWbiL9BgRGu6JneexDUCbyCMmk+VBtDXaSgvB
i9YPBRAAmrDsmH301OVg9le4lBhLlndkwy5boZvXdOK9o15/s+BiPEchCyK8t+l9NloYUrvqnnxK
eGksioGqfmm4MLvIogqbxX8a2HAQ7dJCPbbT5DM5s9Rv2+7qVnbltmx1BtnLT3RfN238oWfPENkx
NoiZhIeOjvEeIc5ZxoPHQKRlWVgj3qHhVN7rEzx+IlgPeJbba9rkOfNi5A7jPDu3lXM7VxkaKsEC
DCEpKulOH5hZ+jjMZ4QEVk3CixBxfKRLi/w3xulKvuD0xUJhzln15pYnW5xjB6qUWPQrRiP7jvUK
ASSl/8SKYoIN4TDEaJPH0m+ZLk3w3T+VRlcc6wIkj7EUCLJkVcmr1HBIm470pwxJcjyY2ISxnH6g
+4C9RjsYU48Ao9OAV5jX7pzkH/W2uCF4zDklGHW5DD7MqHz4DrH+yl2ObvmiE74WhV9hfO+sRpJU
IoiwZxh0rqO5uCzokTCbLfi5xboixZwkpmP6jzMore/NBWKH79TXraRX3r2QBHWcGKRtxYiFNLyB
Dng92g7fSDd+FjgBDzViJrupdhY8wmOoWfGG5Gla8HgzDfB4TCfRyohDXpUMuY3JgFppOmAKU3zh
btkg0SgY6i3xeO7Sx3DitQfiD9PujpwNki1Oi59/o2O5m0ZSwUITsVXzQQId673rlOCHO4JJgrh/
NNJ6N8xfaguLE5ZOqF9zJBG+PXX5zGptuYEHDcwCaTERdQwS8JJF2gfene120q+z1LkY3E+9X1yx
md3Z1kuDOHADKJ+lr3cfJi8jA0Mq2bpyhvbRrHnzFO2V8Mejnj5TZMauKV4lKRlXyWJ+oZt8dixk
OSh1vPqzM2v6yTM/1TixEGRlR8e6n7XqRFBT+70buu51LErnHEYIGVPd2/YSTfaU1k9iyp94/QH2
KmNpXblhRHiS5ttExSUeCva6H/pNNBB6tiHAlheDT8+KPHYS0LL6Z1LASkM5cuf6HRsfvGO2684Y
1IodRmckKi6+zXny7cs8pSZpDAAAQa3svxdh3tp+6D4IXm2QS5wYnXkDu63Xq/p2WvALYPGDHLjo
4oq8i+h2IcYxlA4T/rGaBcpx4HsxisKd23v1PjdY+85E820rtD8b0EoPcBSmoLQ0L2C4MgEf777b
CPtwIHErTImOMoV6v+uHl052Dgl5BpuVVmSgR3L308Q4nHJevBrqij5+zHPsvnoo/Kdi/ti4lv9J
q+LpuXFYKYQDRtsMj/xDbY416+KYfA6yAreiw47FzFHztm7GYBMor3YzlYKAxCEMTOZ9kGB0w31s
44I5f9XdIjixCOMVxIkYGdMmTaTbxY57srlFdNfIOj+Ybvw5NQpJQu+UEmmVyIcCyz0JcrZtfLHD
xat4jJoYXk05LXu7FcY3BJiMq3t6Zn1yFAvYMEytEWY6e0JJaaDJvCrIUnrStMG5NsTCQN/JFj4Z
jAQ7d2LWfHGwoM++K+aFyEhTb+9d6SA1zEA76obJG8PT0nOUWD52JwNGhTNfEc+k3wJTqE+DK+sH
QuKQ14oR4WOvEee8cZN5/IIS3D4iy2J34xD5sBNNmV017L/Jhmo+AwMll2CMm5vQXKJb046cfcIs
6Mfidf43o0YBPkH2Ys0HcQzboV5atw1hk3Kjj+WwacUCsCe62PJAWzhbQ19YChiV7n1MKgiSnL+d
3acXCTVbl/rVqKT2vBQ6Zru0jfOzaYjiPjGc4otfluAUEyaA0hTWfZJp+TUKERNxkwvRLitNYRIw
UiR8jcOpg98jnmqizm7czkdV2MI6PYVLPSIQBwmQ7SrezbukItkIpsUlHy1EIFskX922d3c8j+M5
NY1XXCPul4J9/sYzM+uHpqF3RCWVj2d61CGISDGWV6w6wCDQA5347uU27xvNKr7kNJa6RE6InfoB
o0aGg1HjcnxGiG2QKmvqEQ1NtglFPT211fTRLqAN9na5jc0SzYs3tMNW6lmDHrmeXxP4qXeml5oH
MRjPcbyYKN3b/DU0++ucvuSey/8hwsq7LyCHuaHlE387DkjaZHrKa3bvrNftqwHjYX5FIAQGEGtK
j3Y+difHkA8OfiqmxoX+QKDnh8Hw/TMr2uWBmXwKMUtkjyP7P2j43BVcyiSrwhy/y6PlJitbvHfW
VF5dtuM7e5FWwEO6XLxA6KliIaN7HC3+Wb/IEReyWkHs2l+5i9V2dLPP7MBjBrUQvkboF252Fq1h
HvUWvYfbsEKl03mJ3JjixsDRh7EI18Jd3PfdyUyG8r4lWORRiNx65TvQPE2lcUnYY/hLCDMwmOM4
GbjakEdfJFeQA76DV+68jd5ZEy4MPwvYu2dbNjnWj3nSpierNbvryNL7jeUL2FQA17aXyGUis1rt
VhNe+DhNaIn1LDMPmo3ztibe47niLYtUi27fIe+yu0JKHQfHzHqt9Fyaknxtckx/XbpcpRZJ0/Ii
ZmXfgD8sSqficxKy0h/LSMcsiBMqG6P+5Z+O/riM/UsjJ3E1xX772kcxbliro7GhV8PZnrUhJowu
rXb0BOwbYWnioC3L+InY1+TGshZ5YL9013tF/WmQvX526pHo5ZwY9C2qCBvbHRA1axLiPpwFEFos
h58cN/Tu2FDX6Y5Qsf5WF/nS7rnR5JDXRS+/tVZGPz40hoVOyEwoVObZ9828jIjpE3IY9JreTx/q
d00SlTcx8nT6Tan1ufOX/G6MEeppnWld8Krl9K3I0vCgg48ELTzVn0iK8x5C4S2nTK+NWzmXaIPD
sB/PvnTpJ8i2oDUrjRDhWC+r/sXvs+KY2+TibPpUmyDmgZ6DgRr7P4RgC8HiK2flGUMqH6zp2xIR
YTY5SympMfcxjhbGJsKpYcK41hFo4ldCMGGCisq0b+i/mudm0dsDFszIRszUpnuJ+uknSIN5n+oQ
C3aYmqr7otCzOxzOeGsQS3ydUZVvk67wHmq8xldT5xhf9UaLrsSk2/vFMuRhtkv9bJd8hBd/rj8J
pBNnjVAzpjv9cF56z8KwVPcv/ZCEt4izg9Tt8xcT4cdtofWLuw01rco3g517D0TzJVeATcqj7ZZc
JBp5FWnCfrEnFbqABjPBkUU6RCOYrf7LkNoIAbRGgjJOBiu6m0wL2SosuScihfTx2A8dATMloE3W
Hbk82ok5nHxSMLfYHN1v/cJ7AWlNX3+qSUiDkdunPVZFtyDvBJf9Q+giPqDNX9afCCX19nNrel+g
sSNUndkyHMO4hDOMAc85WExHziUw/hdrpkO+izodUZPV61dDvFRbgex7H1v6cnIcuiN811nOmz4k
NidKtbt/pj//0VybqAL+p46qf6OP/b+Nvv8/YpRdsPd/mXrHSfn7yJv//H9G3qb1X7CxAGN5KDFp
BsIZ+++Rt2v+l63pJkEHlqXB/7pM0v5vpAH/F7AySFo+s06L8de/Rt4esDOCDhiek4HwH6QZ/D7s
FhwWsYwJ2vP3SVovCQZkrBjda+U0Hcwyc0/VBHPsl7//DyPRt46ujNBJ9AvbuRfRfejzaKISSw5t
SiLruqMrU8CMfiFMFd0DuiLJVR9SdFChVZ/WHf2ShPDLjBEjOk2f2reCOqR2MQ9i0mzdNdEtXHZl
bk2CQle72mwHdue/mLb3AvTrvdHsWxf9Mjz95cQ91NhYcQwrKNiwE+TI10bfrbsmilpGtibUehA+
gdC0ZztkWoagqXvn4Io26H+fRVeZYU+VgwF2FBaZqVX2yhJouAaLUX72AfkcKs+093lVmYei7IBR
0Kzb0cdP//uN9uYc/Y2L9g/R7peL1maRoze2awXAFpMtOOeTHI1vq66aq6gvCqL7unDmhtgw+SIf
yTmipnhdiblKAWsZ0aSOPZlBr5XZDjBaUObZe5k5b10VpX5dYRCIq+dGYC/Ot5oQWic3f6y7KJef
/OWCQwZCv4NWGIItd1La0109Gca6N4Or1G41cNAkjI2gB/55qHShnQzSnNcVr6sUr+YMeWT1qREg
6DjpEwTC1lt5N5XaRXnf5kz9C5ZH7KnnEKK7AVLpHbHIW7dTKV/bzBk2myK/h84FgMawq+5+WMDq
rTt7VQxCdP04umMb36cLSB4jWfDLdfXL3x8YRfPzv68HNepFAHCzwWJEzMfpMGWNjwWksI9jlaKG
1EU5Hia24T8cn6nfmLKvRGru7Je0mJ96D6ulLWqE9H8/mTeu5EWE9uvT67IJy2ewL0Gop8c2BhaD
WKN4R7b11sGVkkZ8rCXSjRuYTuFTOLLvY/C08qOpqtoiI5IIHGpidRt8eHZTf2Ue/B+JKv91h5Sa
Jh8Kfmnt1UFiuNqLlSW4QLLwnfv/1lVRanqQiW6LYq6DMsF8sMGt7UOPMZlzr7ulxu+3tDEny7eL
oobINiTXaTHEW2eMzed1R1cK22+YC+GSqAK8jaQu+NZ0Z8/m8vHvR7+8j/+li/rXhVcK25zmUXrA
UADDMW8DCp1spqG0r22mrru//8Qbl99WPs5m2JDOusweIgt7H1o0RX1z5a21WRT/Wk3mRO5rDXgj
GBw/PjL3qbedUYp1r2tV/MiO1GhMfTaCBj4pyRO3TZS9E8D11kVRKhWnrG9ILa0CI20cRh+MGF7b
kLTKddf8crt/+UZ6U543baO7gamHV554nnt3//cjv/HA2Jc/6Jcjh1ZSNlhj3ABLsbUPM5+Gw5gD
9k8G/eXvP/GPlPsPD6WtFCx40TpEauoFhevJTe7rHYar/okRbb81vSRxdrOIyg9JhU9DNj9lGpnH
ZrblC040Mo6XWj+SXkz2OMY/51qnIc4HkfZeHM/ZQ9R1XzVbGzcEAjwicbvykhnrdG31V21TGP71
nBgf/v6HvHWTlReD5o7oXUVYBr0hGdqBMt2VGtKYdUdXXgxTlYxYfaQRJKBqxmkiL854WHdo5a0w
IvmJI9H4cKCnV9OZ76Usv686tKW8DfISsusiKz8YNJgJBh50Ohgrd42W8jpAlYT3YObgke3eODeT
Xrzzfboc4A9PpKV8taGnGB74ZDdw3Vw72+Sx7CNNp3FDYsG+n6rmC10ve+sJ3Qr+fp3eqDNLeUGY
PcLrKKsx1JMXd0svObtGVoem4CJa+ftPvPF4XloTv5ayZ+mjjebMDyoefOhn+Z075ut2RZfGw6/H
JkzMzuK89QOHtvYzQRHNxyFsV6UVm4alvCAYYLGINvlqeVlz3WADrI34nTv91nVXatZcWoaoUeEF
KAaSM3KcFiurAJfhDe+lr/45T5TTVyo3i+vBK7HRB2PGAA4DENRezKCbOEm65760qwesRISMEJ2N
c1Ov5TFDKr+fqlI/wYXAsrb0DQGFrrOf67T8tu5xUIre1kwyxyATBGQ2wVmwCN9w6tdVxzaVqs8S
ByewiX2cnuLJ05hH1WnSrlt/XTpjvz5rpYmoPsTDHwxZaxwsYG6HePQ/rjtzpfKtjLjxhNEdXBPa
XDYsRoLpaU2vO7pS5ZJhyzJpo852s7vkJGr+K2E14brXuKkUuMmgTxhhYgTDJTKQdj86ooqUrHXn
rpR4Gc+GO+qhE0QZ9Ho4+C85rvZ1HzdTqXDMFVbWYiUJzHB8dAp4Bklrr3wYlRLHkJdOeUpvYq7n
G3J7diBcTn+/Jv/4CP7woTCV0h5HG8FyBBYmtaYcidgUfbUY/D85kOWZhTOI3+BA6h+tPGTyWCXu
UyXdb0xniucScjuj4dl7jZsFiOvfz+iNl7ypVLWXDTOEGDsPDM2oESDQUnxAieesu0+GUthaBLGr
wMABtOuC2jG+YlN5Lzr2jVNXs+51tIa6bzk5WWtuepi6lqG6hn5/1YVRE+9DnwRK4bl5kAjXufPA
rVSR1a37/KkmRYiYnROx0w8YkT35rnOMo2K37ryVomZ+ZrshGoCAhTDJaxsHp8G6IysFnWGhiKSj
54Gv5V9RWxw6PVv5mCjlXMii6Hp3kYEQ2teyNSBa9Mgr1p23Us+5vMCYQo2LLXREA/giIMoa3XHd
0ZWK7nIvy03TC4NwrkM0dVUDm0xfVp67Up7u4OiLniQy0GvXJ2YKEQiUlfcmEZeP1B/eRmpEvRY7
GsmbCINCS4MHWvRY9qryEVVPhYdgMomMkPJq1XVSE+unGrn47LpesAxldFMZUQE5JO9WHl35DPte
JaCgF1lQEhy3EWH/DNbrnZf25fn+01VSPsJDpDHK7WhQDGntXgFSjQ/D7I7rXgX/LAJ/2TDH45Bl
EuhSIHBgHwuSQpHpaO9clrdusFKysBvREkFVDvD2pcY2IV/1zh4m1ORVP2nFxqwvglKnxpG97i4r
hazZchrMEOGscNhybgZDJy9lqY1+u+74Si37qGZqyzLSoB9EQkBNc0Bdrq9bbelKKUMPzibLHLJg
wSe2sfsY6Fhvz+88Rm9Nof7591/utBZbZJxXgqZLkwz7BHnAFnFKdoSnGB6KuOuv8dug1tFhB1St
b/3oK51V36oLp9o42xAtWmjpaVCgN/OG7ESQ5Hndob3f19dZg5NJm/ssIGCZJA3kO2H3uu7QSlkX
AnPZpHcysPKGoFfIMANw05WXRKnrWIrZ0osuDVDFkNJQQhqZjHcK7413hqZ8hQ1unUEieHg2NOu7
yNkbonZbuaHRlKqe3XmsCf6dA5dsJlSZ0dmZC29dhWlKBfPCLxHMpimz77iA/YhN+lMPjGPl4ZUC
9iLc3WRHJKx8AK37KOvwrK57WJTyrSUOlMizEpjCiwbUwzQ1VtOJWHl49VMMZzpfioh+GhBPxP9o
6oHqrnoWcSD/XkMgUbM4ktoc1Jn9oXfybFteItrXXBjdVwq0RvlHfyCaA9l5l0zzCSE7cobduqMr
NRojCpzwg+sBrDzr++xmLSk/o/dh3dGVIvUh6VhNp8kgj9sfqJYCf3nvvXWpxX//ruu+WqMWhByt
HvsgXoDehi3EQsj/IGTcqXted/ZKpfq5M3iW2/SB62Tpg2hIZ46Lwnpdd3SlVNu5MgpAzF0Qs1M8
ocbz7thVeu+8wi5X+E+XR6nUGG6jwFzaBW5cWl8AZyBCRyl/RLY3HJshwqD09z/j8qD86YeUuoVl
QLxGW7VBgxp6kxHA8cUtqvoDvtjosbeaGp840rh3PsOXS/+nX1PKGCpHHTVL552Nxr5A+bfYSNdV
gqcUsZk6joy1uQm0AfwTiJF529igVP9+md448UuQ5K9trDQjYTkqdO+cVSQS6E+4LFZt7HRPqWCn
stAaNBZI/3TA3z7NR4mKeOVpKwWclGBciZ/jtE2MWkvmkmcLYvO47qIoNYyROLfhBYizsONtBUOF
HujKu3m5D78s10hOngUR9eKcuvhHpLifNLnqI6h7SuFCg7iwgThrp5iRD+vIb/8HDPQfyo10Vf8l
PMOdiGDi0AMuBryfm7EY9usutlKoKD4BVsQadiwgEds4dsWmL6r3XgNvPd9KYWJpS5w2s8U5ATG/
AVUMoJs83VWnrirA7MF3wPCCokfJDCGngm1lYTVfd3ClMkdc8hDVLTj3YnoROOOjLHpn3PDGRVEV
XkaUhiMmWnHGsbonaPYqLcpP685aKUwHTuYFyCvOXYmvuf9AOtPK66EU5UhMnT16izhj04BV1x4g
PK57m7hKUY6e3S4ypHKM3noY8e96Lo7udRdEqUpdG7KB/CJxnqPmDnzhPq+dn+sObfz+LoGz3C+V
TxqNjQFkS3BAvpHC3K07uFKWtt8sxVhycDLevY2c5nvLGF7WHVstynkROXHkxOi47uNQEAsRjbAB
Vh1cVXU5thlljjbzBDbY52zthKFv3SOoSrqcsG0zI8U7M48Lga7gKI6DNcrDuhNXPphZYTbNkEw8
KdV8wrO9o6m98sSVqiSJx0zwjoRncD37FqkKsp5V+3RdFWjxCTOI2+KsY+igLCCA8byzVHzjLeUo
VTllEwBn0CjnJQWue/kMW5gkVz4lSlkWY8d7u3P9s2zkzylkx2tJcBLr7qRSmE1k4fsjcTCQxiA2
+mC+6Jckyb8f/PK++8NS01EKE75wGUe6bINMVh8SnB6kh8hH+HNi3QfZUaqza/sOek3BDxDPvUkM
u8FHywLr76f/xl1VhVl2rbM0sRxEd3EMeL3Ex0yXZ+XBlW+mnUy6HBO3DoguNLdl1BLFl0/rvpqq
MAsPFAo4U3Lm9pCT1tB6V5anvTdhuZTiH27rv2PYDHOSBSpKPZ2Hz7YP4aGS9XDCFkxyQQUK8p2H
843nx778+y8rUOAJM81OeDOumY0siWjl7nvoBc8Oaa7dyh9Rajccc7lo41IHXedl95Z03RsvSb+W
ibTfWaNfbumfrpdawHUGRhTHA1MGq9ssBqb0nYys9JzWUn/Ebyh2jW97h7nUSNBZ9+wqdY1le8Q7
LC7fRPOZWV6yLUX7bd2xlbJO3LSZPEzCASwi4zQ08LZ7TM3rNmO2UtNuagtTypBtB/ATLNjyqkmX
dXM2XVVX1XSX2GtHFyl/HN/VVqg9Sj2Vq0YZ+Il+f14NJwpF6MuRbkf6bI3Tpwk48zuP6RsvI1Vh
BU89L0wI0Wj+snui68GbQYFYdUNVLdVU4lYsi7YLbK3BV0nGkpbKVUJOCD6/X5O+NSarSYsu0CIw
zppxr+f5ykMrlTsMNDJGA2oMAUnRrWU0zQ6B2XD6+0V54+WjaqiqbvTtWHhjUJIkhPkdTtQ+0Ua4
UGPP5OjvP/LWXVXKtKp1/KyXTjZEoJqwG+tG74bHdcdWylTXhQHNuFkCTXdh5bifyNP7vu7QSo0K
vig2tBDvPHcg+rtBv3U6EjpWHVzVQtlNEzv6mMSM2ZcUdEFGkN+87pFRpVA9+tVxnMIJ+clwn8nw
s9sb9bp7aSqL4rkZCDudhX9um56MU6N7gHSzshljKsviPiGFcagLn6h3HhS4i8R0gC9feepKkbJY
SLueqLlAOt6t5pFWkbbP6+7m5cn/5RteRiNefFNUgQuihLBFcDy0Ote9FFUVVDOGwmkg/Qax7X8C
9QNYnEbeuk2OqdSmCRJDl44skVg19wnNUhD475TmGysoVQVVcTczPeULCh/7R10SDwsC8BPUPudU
uWsbpqq0yfZn2wkXwa+4jD7S3jm42M7XfaZVYVOpOxOmlDANnBKQs68n27EoyndWTJeH4w8rJlXZ
lMKCQDhVM4NzHfOYCBCtRWyv0zNAVfn9kSw6M04nvP+BEbvYHxl2b/9pFK564FVpU1GRtFFWfcKE
3n+GUR1vPG2dhgSc3+9nXtu2R8dTS4IZdLS0w29SgDFdd95KoeLPyVs5eklglPEDUac/bbLMVh5b
WQETUcpUzB2ToAsH985P+vKTFYPRWXfmSqGSBFkIzeKqOKl41Irpe19C8Fh3bOUjSvJfJsykSi4g
NMGXTuuJ0E2slc+58h3tzBobkanFQe5pr/D0Pww58NBVZ65qm4DButjPmyjIFtTrgEhOVhNGKw+u
rHS1Dtf72F0ssSIhoHWOAJtU/od1Z67UJ+I9g7hpzpwwh2rrwWYgeRuI0rqjK1/SnCybbvTG8OwP
Y7Jtfc/fk3y1sp+iqpncQlSLKDr6bqn/2fCG60Yv7teduFKgIgL1WqWVf7YSh9C19hmM78p16D/O
0F++0uPoLGNN5MVZkEG3T+c+2lVtma685EqBEhFZZPpSubTH/Fd6cLt6dF7WXRSlPmvS45rQiNxz
VpCBBAVIbJJs7RVXyhPRgG+BGAvPVSm6k+/rELPylXNYVZBUWyXqLdh9Z7KvvM9zujg/50vywroX
l6ZUaFVrEGFI/j0vdeMd2sHS90Pm/1x11TW1QuMuFVM/m2eGsi/uUt/Iely3QteU8jQkrj9ncoxz
1Pr1ptoaKdlw685a+XoOnZYKVGDTGUYTqTEXLewQF4d1B1eqU8qMcCkvms7W5AE/unyIzHXdPFWR
1PgpyPJIn872ovnE6ppac8ij3l0n+9M1pTyXxvPAdFr9OZGX8KrcfyBfbeX4W1MKFJOWlsvG7M+m
ICbRNOUPf9FWPoZKfTZZ2CM+NvqzqOB3x9Cw3Qw89JobqqmKpCYdzVEz9f48Ff1JDuJxCN9b/v95
eaupeiQbHUw900s+E4UQb0h8hWgei+d1563UZmx61tz6eX+OyvLgFP5HPybrbt2xleJMOpIKsCN2
Z4eU0q3h5Ad83OuWWhB5fl/c+ro5yCxyu3NvWi/ZkN27Y7HqpaL5SnFmU9vWRRV2Zzu1QDuT/B3d
5ympjesui/n7mRMNAXaz8i6Hj78XGs1WkiXXfTw1X6lOifxzGhO7OzdmTN6vl7vbRnZP685cqU7d
G7OUhmJ1nskR2pIFZW+NNlpbQkp9WnYnqf+0OoekdiyA7wmuWrVy1lSpUerFfWvrSYVYwtjVwxeD
3e2qS6LKjMhuLkiJ4MidM0eHIprrXeSaKw+uFCcUKqvpiYA9z35Y3BYZ4W3bIcvjYr/u5JUCHXzi
IUZplGfDWcJmR45Etxzxe8t1yh3yzH9/1IlF0RazMUvS2OKbcejOpae94+h9463oKUXKuKKD92uX
59wEi7/RkWi6ZFeLat2zroqOoPSaubCb4jzWzCO3ZjuXP3XNNR/XXXqlTnVJ+B3E8+oMyZKM5Rp8
+igKY9UaQPOUQjWLpvOBQxdnv+ieM7v5PljN67oTV6pUElFXL3U6QBf8XIJ/tix33WtXFR3Jzg5F
nnHkfoJtLSUcaG3dl0ilSjEqG0g6T4bzqLUNkS7aNo3adWtnTRUdpY4bTQa5NedwsMtv9ETkCxuB
51WXW8VKeRE+eYPci3PiYfCPzOXJkfYqHYIGuO63ZitJtVHihVZ5rheQ5QVA6hN9+ffMNG8UqKo9
avJo9DVN9udS5te2HMxd7E8r34wqWGrRRD/lhl6fNRkC40+zBxH53/9+yS9//r+3E4k1/P2yiCld
WtpmHNs2veuwN81vl+1XtTGnat0iWnOVAq1N6f0fzq6tSU6b2/4iqkCAJF7p7rl5Gk/ssePkhbKT
L1wkBAKEgF9/Vue82Mr0dJVe7SqNWmhr39ZeSzSJHYtopAPEZxbb7x+bfkpvMdFcO33HTMsOo6nT
uI8Fr4J0yAfcodMWJPGNM7qyvItF2mLgqG1lh2Kn1Ue5DOq4dq0fIC500Ug9+DM5a/epaBt9Jmvw
sYEw+Pvf9tq+HY/Ku7QzkFJH7LW0rxBguk/T0e/NpY4zTWW/o7so4ONa8O8icXztaPDDb9uOpULe
b9GKNLpYkgDYkj1+XCft184JXTjSbqq9hniZLoSGlDgvyX7Y2qG6EXpdTvYNa6JOtMvSfQbZRzAU
0H/L+mPWL/zPvqkhbtXNzBzS0cgDVMHB0Op3VI717tOqy0Z3ugjWKDmUEs2qEwcydjy+v/4VOp3Q
hSmN7QKhtnIai0Eww77vYMddznwu1Tf0rrn50kEYhgvMzEJH+h4EeOCTAbFJOHy1eGpGKPf0cXdo
omAanlDlblWO4hz4iOcBmm2xjS4y8FmL2UYuluAVimuVLMwYvq7TmFlQo28MnOnBHJv7RUE0oGqq
leQ6iFnv5ytdlJQhrN+GlQxFzYZ7gLq/jev09f2zuzLTF7oYKWjyLJBfGHShtNnp0wo1df5HGoD1
+sD7ebwQiW3Tl77fhH0cjNLybiwn0MjZfopP7+/hyuvucly1XNly5LsuaoHJntNYZfV+nPem1UgM
Au6HqMHI669OJOyhmzOJWBd8T45ZpNhRUDDlvf8brrxiLqRKB6QzXBBdQJzKfIok06faVNONE7q2
uvPYEBqB2E/MuoA8iX5VXRffNYERv/vt/fJXf6odU2Z3CWaxCeLb4LMOsWuKKXA/43eprizY0JvZ
RLrQaGfmccmfJAv8wlNX4nRfIPRG5g2HLktMqmSLzDGQ7UcHGKZOQBDS1NRarRq1khRSZFBTZ0F/
48ivXXknFjDl3C3lUuqi3GV6CFHgeWQNA8Fbt5Y3buS/c+lvPPMuVIpImYSgYMOz22Xdd6Gmf5au
VA94LDE/u1frH2AvLT8EQdlDvRuaj5PozIMBpf1dpC/iZPFSH2c5oIe4tmyCdAcklGoMp495hP+6
cRBXbraLuKJs7kQYg6p/iZvf9ljXx3QBltrrYruQq45lASjGYTZslf8DO/vjoP1Yc0IXcRXHS7fX
kEAvoMV8MlR8AO3A3367doydBWAPTqdeF6Tn+hl3I3swUzffuBbXDvzy7z8b+x71KKThsZ1aew7Z
S5kGfum/i7cSK+3L3mS6yHT0ykxNPwas3fxy/8SJITDauAK0WqFcFEM5E8oo6gAuiVe/E3csvTQ1
5oUFKkYZFB8PvIYWqOG45++vfvEvb9mhY+t1us5jUFVjERoTPUIodTm3W6ieJkjQPnXQhP6KMMJ4
QeQha/3r51XZEEcQD9VFVYt/RimXQ1Ou6/37v+TK3XHBV1Ml1njCBFUhyvEO3cUfIHzwe8pd7FXV
13yZwDNd7GI68qy/i2p7A11w5a11kVdVBaKlPh2RGMmgPPSmE/kW9MDxAirs5+RcHioNIWY2rsNQ
JFHwhKT9fhx3v/Qoduw1rjs1ZCHOvGFL+lWgIPPbSofZ84vGv16XJO3rWkjcfJD1Boe+QeV76T1r
mS7+So6iWaF4rYtmgSigtOA8ZhX/4XcXHZtFmTRp6rLrka6zv6Ex3Obr0DUnv8Udk7V9VW6hQP5F
x2CFqi1IdSHB6ZkPucgrTPUE0DozfREGzYeLjjbmPpGue23dRV7tYSeNndAQ6Pf62wAbneTi98C7
sKsSkVwGTUBZUB3MT1OfQUAyGf3uuYu6qoZytRjg6wseJ0fwfP8ulLyR41x5tlzQ1V5DMDDhWJoC
LnZsZPVXD33GG6/7tcUd+9R21qURA97EEOynK63+nHbimVUQxzxjkOEHtsHT1c+TeCBJ8MLL3t75
3RTHpU6jLbMuDlWxGNZDRyZsjk3DPT+nY54V5GwGqO6iSBrMP1hdfVCa3XjPr524Y5xd2i4SIuND
kdV1DI36KoZO8MCevE7FRV01gQV73YoGTCTgI5oqeFR68HPOLoPUBvG6uK2sKoLhKKFVgwn7uPS7
h9El+vgprkt6zidO4ScgmvOXrCdoC4Inx+9MnDraVI/g3clQWmzjLQcRz2GsPEN0F25VN8tOgxTP
uJnY15Tk+1R+89u0Y5gCCMglUguuCSVZrg8soZnneThmCeHeSg1NIwvOseYwlxC4TW4EQleilcix
Sj4TQSpFcUeqDJEKa836z2handt5t69+R+MYZwaxUMgFMAkg2ixPAW8/rqnVfr7TJYlCHT2zWZbI
QqFiFiQlBPHs7177dhFXY72rjYTwbYyLp3hLoDmu/35/6SvH7qKtxrnCsCM0JooBOfLjnCh9aEeT
PSZs99y8Y6BtH5pV2xIBi53ICQqoybkdBj+eltBFXfXbGHaoE/fFyM0d5EZrIEdk4/fiulxQ0RZE
CM+roVBVeg+xWlX7zd1Cx/PXV8tApLMKRHPRP5dhLtX0eRaN32vroq6MoumCiZmhCPRmcq4ZpKgD
P/fmIq6aeWmTaMSLiMrTNzATnZtx9ItWXLzVJAhj6SaHgkvz1Wz8Uzo2P96/5JdTfSMTDR3PGS88
nvuxv7SIZujrZQMq3emNE+FvrQ1NRyfxjAdhRTd0Q6GjcDjQuI4/sShs7zmdsyNPSwuG+jCAYq++
1cb4N17+z8/Bn7xs5SeXly7Q6JwY7wup5+3bBqlvkddd2Z5MxpoPXQP9Eb5EYz4E8y7zscvEp2wP
Eb72DILeI18/UTWbAwos5qOIyu5eyHZ7DbtkPlYN+xRDjuvQiwFa5xB3fJ4xz54LMZjjOA38vhlG
yJtYy++gmvtnP0EZOdzWsPJxMfhtzmvBU1MlQaiGIg7nLsegEBRQ1ejl0LG649CzoanGhuIizBMy
vnBnew4p7XuPW4bFL0/sT59lyYBxDsHsXtCqAuEnNKO2VIij3+LOgyFbVZGSCVVsW3RiG2nzMmNe
oHjs3PHrfb9AtKJZZRF14JMMUv6Sxc3//Dbu+HXWRhZDjmlXVJH+RlOIVZPBiwIZ+3b8+RKWabTN
W1eklP4ms+yvCHqZftt2ngyux05wDqNhbfVXFXQ/iOU+gQIBTP/XewLhSp2VBqfdRul8J9hpRenB
J7fB2s7T0LA5As8Cq0A1RXrI0PfyOVqy6YZxXnnr/kM3xYIF+iN9V7Qkkveb3eTDDrDAAGWig2BJ
cAwSleZ2Sb2Y+/BzHHsNeiXqBV2aYlzIUp+MwaBc2kV4i7y+sgsKMzXrhnBQCq8NuY8ZZmSCofeC
hWLzjsluG6Nz2SEVXJrmS5DY6ajr3Uu3C4s7JruVgyIjnoEiCccY2lZQHm5Sr+keLO7Y7L6jQRKS
WhQaVfi8FESCn5v95nfmjtHSJB5n2aEq0Qf6WwNR6zyblVdVAjt3zBasx0EMPHVf1O1SIq1/hlbr
euOyXFzQG27XBYVNAGtA+b1SQA6WW3IMJ9McME2gIbxMyWMC/cYPfaW8wiGSuTixBpJTW4I5GcDy
m89195jQ8HevD+CCxATa3YBvzl2xWQUdWEUtlHW6T+8vfrHMtw7JsVjoEqitYwRwvy27q7PsmLb8
PszkH9F+CxXwb4781t9wHK1qIKU77wl+wMzD9WRp87dKVfMSSAxeBksdve62oh+qiM9JLpZQPEN5
HIFEZ2L9kpQMOxki20D6vazXv5Ypkrdww1e35tg8qBMiEwKCVzTRPul8GeCoZVUOz40C58ihi7s+
vBsh5P4wIE+5r9kYPyfQVPymtiZ+YlpsD4GV9blnjB6BitOH9z/L5e+/dWTOc5GRqukWHXTFzrb0
KENoFovJq/SKq+o8F3O406RN4OJNnGV3qSXysGUAqvpt3XkvQPNJg7mfehCpLTXmmKAWXYK3zXN1
58HQI6GxUQPKDhGmvOe9Mvk6eeUd/6/f+3NECKnfeAayHqlvaBnEljUFwaoXeRgWd1y9KmuzURZ2
EJm3h16G/5Qk8FIAwdpOFB5lLYoCHaoCcmK4Kippc9C23ciYLmb6xl100WnhMowB7RV6LxX0N/ea
rAe1xfzDKjuvrhr277wQUoF7L+mpKLqZ8+M4d0/L1ty6Mtf279g4uLigNrguHSb3uH3koA6FxH0U
w5g184s+XaRa08SI7vu2KzRNpy/SNi9xMKuvXgZFHXMVoGyC+DmVBRq0EaBv2ddqBv7Fb3HHWi3A
AatSFju/TE6w/lny4MVvacdU6zVZRl52wRlVcJq3YVvmjE8/3l/8inN34WCyQ/VBjfiokDA7lXL8
wCf10Mf81GBKi9DaL/hxIV/bMGZpWOLsRVV+y6rsOVOzF1aVZC7OC5rCxEJ76rL28r8krB+qLH19
/3SueHUX5bUsaJamwMChpKRRVK7jQT2GgMzcK2Gy36uEi8/v/6FLDvTG2+ASZynQFkMDO5NFVqUQ
bpEUohwQClf38x7aR7XpFZD5tR9zXoYCPf5p8YJB4/Rcqw5xoSzF6amIfGuk+FMMXsyAWNpxvqsy
oEcUqAwnrLsTHcY31Zh8f//Arjh2FwqWbUT3/Y6192D7rY3nOB9s7yU9gI07xqyjfW0gXSYKNMo+
lFXaHnlD5zu/nTvmjCplv6BVg6jBdOFBmPk7On6elQEXA8ZBjDZ2I2+LpiaA9lGwH8XNcMOBXTlz
F7tlorYWfVUJ9Pi2v2w0zofdCt+dO64XgF0SRDMeonYmd8sc/JibxWukFXInTnCe1rW2dMX3zEKe
gLSp/zZVqU/VGWs7LndZejtIvYmiWsP4rixpegCBZ3PvdVlc1cEgI1HMWlQetmkMPoOl/qmPlv3G
o3Ptezr2OazRtnWJFUWy7fVDn3H5iKrurQblFc/iIrjIriyZIiUKOa8qOVSDCO9oFLdfew36KcPo
9ryaWJ7eP6grwYmrQCizvtaIMduiDpPmlFJw+IJPtDptovescyaO4caMVfvCjChiDRLFVX7CAIPf
a+aiuIZUmYmvS4Ni+vC6juLHZvqH9w/mykd2MVyy7SzRdhTFtLL6tEy9OWBMpLpx7NdWd6zWqqaH
bg7up10NzZske5IhwPZ+W3fMFtqnGfQrkF+RpP+QsbCGZaVeDDckcyFcIcqFZICiUJE2aENnYZuH
Bi7eb+eX4/qpJA4RuX7RKzJ1dLnTZ05klod9cAtndSUq+Q+JViQ0Qu5UgCo4yoMl/X0up2M4dl/a
rLWev4D8+gu2OpEoWCei2DF6NTYgZRfNH36H43hXTGyQWQ8Z7KhVX0CMqw6LDG/Nhly7kI6Rpikg
4lk1IwPS7ZADC7zmZTl71k1dJFfZTawmCxFFuZnuoMPxdZLsxetYXCDX1tctb8FKUZit7g8o3GSH
OZ09M1sXywUQsKJbi7e+S8L4s83QEYPezy1x3H/RCm/Ery6aK0uVqlGt6AACGJbzarfwE5sT8C8u
lbqb58DkAPRmh0Y14LFPq+BAVNu8UsWa524PvBBOmH93fHEkk2CdDMDlXZQcIc/6ZSOJ36UljkUv
SU/IxHF+dF++Tfqus8zv7XcxXzZCwbkDEWHRrvpR2vZVSHtr6PZKWkEcKx5XPs0LGVuQz3dj90EP
jH2pYlUfe6VATBq2NbigaDylOVM1+bEaU/pl8sQxch4HK5natQNTegJ09QSiZwhp/uNnKo6R6yQG
LVkW4wWhhN2j3pHcz/1i/J4+FxHW6UxCpGYVRRCQh2UsVb5kvmGuCwmjMzAhiQkRQ4slfhWkT45k
WpYb4eKVKMgFhdFqTNOU1kiF9Zo90HqrXjIA0P+ZJHzGwevwI8cr82RaQ9Mv+AWjnHJlJCp8avU8
e8eCIbKdjMmI5GhI6/91JS8siBc9N+6asEUPvBkngVYy2pvrcN8K6kUOTsB88qu7XHq+07ExXTFW
wXAilNxFLPEMslyImF32gTQdQriRX8S7SfWi1e4XHroKgsws0toKpmTTEaw2YIpov2sDqIPfZXEs
tU+2ZkxaFFAIJjUPEzVZn7eEVZ73xUWIpXSLpi4ZuqKhyeewsRKlk8yLwZkgN/z1ozIEQY1ukMFU
QyQOCQlUnlb6VlP5iq26lFyt5EabS2BOMDv/WO/z/hCIjhxSQYI7r9N3QWLxTNJ2k7MswqTW+Qyt
oTC6JYVxbfuOpVYEIF90AgVq/KNU+ZSK8aTFqn5r6mG5gc29kkK6aLE6LCVg+CNK/eE+nPgu7MGo
yCCWxgWyjH0zlY5u/K0rgaOLHks3CzHrGGD3rArZx63m3SNvEs/c0cWPjWCllbJDXWaRw33ffqfj
evL7xo6jXXYR1NSmLUiYUnNakii9D3T5xW9xx3zj0aZQU0FWXc6sP1BS8eMarT7T+oS7CDKMEljd
rXgbSkK6Q8hmdQxi881n59zFiqlukxkv97ZYE/pXN2wWrF2Zl7AZdu5kvaGeZ9HRGVU2DJI/yKSc
nxKpvKps3MVqjYBHJwp67sUwlTZPNdrUQT+/+h2LY7UAUXFLWNgWhs/Z4wqRg+MW1qvXe8Nd1q5W
joyNKXDGJF0/aWLbE7Sr/Pqh3AVrsTHcRx4ibQT7UvVU07F7meps8ty6Eylv0KwaphCdMzv1f3Oy
fuj5LX2ES2D039yIu2gtY3satnGLe67JPqPXmqEVvkfQZoO49PSg+ojeCLr/bae89acce232dQ8D
CojVJqXMaVOVuWAhf1im2TymI1jO52r9XzxkU3dIZJDkXcimHEPm00MHfaDnkRF6BzEpcl+OLT9E
aVi/xNQkx82E5rcMFFLgpSijB/D407t+Dtu70iAxOqQTuMiPZNvtqSrL+M5mgzypbCnDvNFz8sCM
xdT2DBrtU7JvX+pAdXdju/bJXbT2w3pA/7zUuVktaAErOZBX0RDow65z0C1HQDyDMyl3kPpBUeEU
hpfhqQZsf/fd3EL22NY74zmvU/nY0CFSEE/StPyWmKj7DOEd9JkiVMO/cjJtL5gQJo+MI9IJQza8
gPNVefkP7qLb6p32Wyfga8HeUBCyH9WobsRoF+N846u64DYLohcaRCO6UEsz3VFM7UFsTrJTGizV
o9e74CLcSDyNq2hwRwnfMfKhw9/7Yb4FIHrbtWJG4tc4KmBJy/ClEHgzlh32Ne5PwnaDz5Qa4S6W
rdNgtNDINYsOdLj5lzAhXrMqWNlNGPgO0pQNBd9JbPFD12/QEsPt9EpHuItkg8Y476GCigrbMqkD
BwPkyfKp9woLuAtlq8alHeJhAE6O9OoQm/TjhKl7ryyNu9xmacBYiyI4Yr+geqCZqg8ouPiF9MCa
/npbIiJRO+16MARs013cLs9A8PihrLkLZQsXgNZTgJOLrdog7RmE1ZdsqZIbzvXfbO8NQ3Wxa0Bu
p+gQozzYJBX7ECMw/h/qePFxBRgv37cy/Cq6aTvMQ9jfx3gM75QN4/qgo40+RtmMolVQj9stvMYV
v+Pi3WhUxkuCCd+iCwIohRO+EfCXokV41POlyUw0RMr8bsR/ONLizlKkAG3B6/K5T+sXvoaR59pO
zJLF0pKLcEFhq13kCwQ887ZXqZ+hMMfIFWoxIZKkFrMu05pjqC4B7mf1ag5ylyOtHlaTVow1INuJ
Q1C6V3BOXeIXsrjws6a2dpYMD0if9dGhVAyObrW38qGrl9lJLBg0nTI5anQZkm363LRrer8B7nMC
Wnji+YiC2/MG/aRzt3aQCeikfFF8nHLMC5fjYUil+biONr7hn664QOY8CjbpeLWbS/6U8T+nGhSi
1aAClDHX6YYbuWItLp3agj5ZkNVpA56MbjuEmJMF3KNSGJvh6QKS5X7wA7BxF8BWrVG57mmGoizd
nxf8tLyR8Y1fccXVOgA2r1jAxamxoacj5Cdhy9Si3GRbBFfCeBWEuItQSw26+pkBfhuiPvSU6XQ7
MRF8eX/nb5NbEe7yqLU7tStgk20RTZE9IEQEvUe9LCA4gpYNUN1yehgzLdt8Z8mWQ0txPAcCDIPv
//lrh+8UAQnkCTozNHhKUvK9rcQ9Hq4bkf21pZ30RMUbnylFIi4T8xvbIEAIgT0vHWOcmmPpUmuE
kxrfRE0rCNDm+cva3yx4/1s2f8MpumRmtV22rQwQifRbKCGcqEv6eVoxsZW3fFd7blXa/yWZmMpD
aVHyPTZxWw4HsYfzQzTsyX06l8HXahGwk1GWR1LG5GkD4AvY/JnnELPTP8aShH5VCRcQZ8lAxsBs
bUEX88pbBd7ZVSZ+MZ8Lg+uqOK0RzaDP3xyaFaNqaUpu1ROvXBEXBse2LLEtMqLCWLKdVkIWMPtV
Nyzr2uJOCM+jcRA6wahm2nV/b2jklBg78vPvLvYNYcpqOBjoiiQYopzy6uMchr95maSLbjM2AZSr
Rwy0td1jiVcN1efqxW9tx9xTko17u8qmKNlQHRC+HZi21vOmOAbPwGW/ViZriqWavk+kXfK4ihe/
mMfFt6UyaEH52TWYjOzb56QkP6ZRLDdc9bWr4rhq8KpZBtaapgDl4x2fewkSGM8jd+FtbIc61rDt
FdjDYpZnycbzYPerGLrothjIrb2OaY13yhzk1n9JTOC5tFMvHIDwnmUT1QXIz8B0OOv2GWVVL34M
wl10G5+sDphEjaTOVPwyr+n8Qwom/By2i28DiiudYPpAH6f0c8W7lz7Tn7wMyAW3CaGIosmKpaUa
Dlnc8+MUc88zd6yTY5gf9WoanLO2Gw5rdz+s0+xnnC60LR5S0oIyNDgvGDU/REHZ5MkwbH7voQtl
q1koVgRg2Lmco+cUL+5ra5bZL5JwUWwge43LdFlrFDrFqR6O2eRFokS4C2ITewxXXI91kXB9r3v7
sCX2h9dNcUFsSafjaiG2BpH1xo4JnTeMmPPVL2h2ucj6Tu9dGGHjYkcCk0RIpMYm8eIKw7E4rjPZ
RxQ0JT6nqW34bJM2PHBCS7+Y04WxtSPG79ulDc5j15T3UILdjgbgG79jvzzxP8HYKsbZDNma8iyq
4SVQ5sOiqectd0Fs9Y5xRRD6wIaEQhwkMaYSDKPfJXeZyFazE4rp4roIKHlIo756GNasvlGOveLg
XC1IPlSICpuhKdi2y1MbNvyQqu0Wjee11R33mcUdZOUsVp/sxy37Ppf/eH1LF7oGmd2mHiOEnnG1
PlBqzrq5NfB7Le1yoWvDwrqIRgFcp5iS31LQZOeCZNVR94J/sAv9pxJKnXVZL0VgzHIwi/ZrrHIX
1zYjKqoBc6mLtac7eCL35VStqj36HZpjuxtV0bpNtCpSHNpUbyIXpvJ7dVywWhDhK+uEgwolbIZD
HOxPaxxWnhu/3K6fLJeqStoqSKqCj81xSMwh8RMqJ9zFq2XGMlSZIixd0jZv1f5HXGu/3qeLVws1
+EQDgbXFSJ+zRv/TK9BJ+H1LJ8s1ltYC5OBVQXTV5Cpc2weLCN4vTCKO2ba2C1aRjFh9tkseZfSk
SrP5bd1FpAlBZUWMqoquncK8bgN6MDN0Sr0OxoWkQXUaopYrDmYfu69QFfuSzbUX9SEBK+av97Dq
sw74P4kQD3MLD0mpvtQJk34P8X+QaJEabRcuuC0kRosxeLIAjvmdyaUO+ZP99AiQyBByuNUVzYcy
3EluufFs/USOdaaV0hSqIlXBgi09DDZGEFmP6Q3bv+zxjYKLi0WDXokAgUcWnNsgKnO0DMdcc7ke
d/AXeZ48+fV4wGKQWRGR4DxDpwvQ8Aok8dazHuBC0njQZ3SWsir6JVWHPW4+T5H2CyRdsjJiIvSv
JcnONQKZrV0eeJT5GakLRRNxNbQ92u9nBs4/TNNl5mFmNvErS7lYtK7hixX1lp2DdZCHbozYUZeb
X3XHhaKxuUk0Gp3osvPpVDbrh5GpG6dy8ZRvXEYXgtYRAaaywQZnoArUXTL19rEt4/lxoXP6DVl8
e+dlsC5l2dZYxndkYmfof5mnFtJxD5gH9KuXuDg0XmW8CwbEweXWhadZg+huUUF844j+DZPeOqP4
V2syO6saaWBNKPC2xzAM+yextfRgxfJ9tSNeiJCsZ/BrNrktzQtLxo9SheVxyy766Vn1qbaU3q9b
txzQOQXkot8/93EqD1qn4b2R9e/SyOpz2uiHaB4/Ti2oXiAM0ecpW+rnKOpaoK/4V78P4TwNdt0q
9FH28lzjB5FVQ36Z6le/tR0XTglBlz4K+HlriD7WZf0CrMst2u7L4/vWV3A8+N5K1axmQ7KTdM98
BUWWWvw0jAlzsW690lAUAXv3uRzY85zwC4LXy3iZi3SbVVAHHW2zsxxjO+VyDYPhMCRT5zeGxVy0
W5bZdqxJlJ1BwzofrMn+REfe6z1mLtgtjswYGbbwc1KFFT3OS2ObQ6QCdiPIftsXMpebLBoTNAst
nk0hqvFQgkDlwaamPUVztXs9DswFvZF6Jc040+w80vAstQIWlnd+cTxzQW9b2uzbIjGVAVIX2uUY
EgKFypoNVeJVPwDd2a9vT5sN4KQo1+y8z1SDd06qOxUo7lULZi70jZHSyAR8e+fKrJ/GIPy2Jann
xh1ztfuCN3IfYFFkO3bqFA61lythLpILUihdWS1jBjKa6his2wZmL89BAeZiufYdnJ3x0MNak+Qu
BYwMkw7Rre7vlZ49yjO/fk0gJZRY2hbXZTHtcW0Mv5vIPh26ch2eSF+LI36Y/I4yekhyOdLy0bIh
OGmWyftW4kcuXXqrHPi2HglhLuyrpBEzdIjLMxvC6WngQj1lFsW2vNnD6tRxmWjkMtX4dbRj2R2A
I4+XPLVAQx1JRJsnNAObo4iZNjlGz7enrtrnu0t/t8nDuhH3kQAJvI9jYS6GbAWDUlwZnp3DJPiQ
TeY+SuUnv6WdWB+hA/BvDLdJ7+SLGmforiyj32A7cIu/fu+6w6HtcsrOsUk+icE+dviufvt2HoaF
xmRM+hmmW/KXsiPfl4z4vQoufIy2ZIqnCEtPZHtqS/5P0DLPpZ1XYZ3rFJxDMT/HqRKHlM1gtgOF
kteRuOixutFTv0jOzxm14lgaQGpXLfzciIsdS+KyW3tUXM8rB0ooFN2OkXl24xJecYMuFAxFoMjU
o+ZnNcfqVJI5ft7VSl+hBMa8YjPQdP16FbsEshL0cvJNlfxVkeG71tRLwwaENJef9VM2XrYdaFzH
DnFf3SeHsB/TfFmpVy7LXADYtO4A40yCn6uefEkxFH4w4fCH341x7JNmgEwDcsfOQEbRUy33e8y3
TUe/xR0LzSD+GIdAkZ6jvTT3JdjtMPOafH5/8ctn+280zFx1zGQh6wq4Ake+SZd727VhnrByP0q7
4wu0UXYjr714prf+jmOwoKHEXG1iOFIFg1KChdZeDZr8aDhSGoqHMFuAXq0hPfH+z3o7yGcuymsN
Mr1vYmBnPYR/Zqr9SKPIqwLIXFgXB40SqYORnRUajnlKzcc9FS9+23b8OgXh49yhunYe0/XzMFXf
ISrsF0e5aC/K6plWLYHdTn35h6F18wUywF7CloS5cC9KkmxfBTbOt3I5gnXud50yP2Aoc9Fee7uQ
oSyxuNA7z5+zBEi198+bv30rXR4yGyc1qaEqfNZtnHyI26R9atp2uY+h+ZnLWDd3IjLBnQqr4Ya9
XbuYjjHLJuPIPQ07b4NIiyGYooMMmB8yjbkIr/hCL13ThZ13xgBH1hd20zXw87kuwGsX2gC21VIU
vqQ8VkZOp2m5xat55VxcOFbb1+NI2UDPwMI8y1Xcq7H8+/2PfG3py8f/yaukTb0IEOHSc8yb7Li3
2Ut/kbz2W9yxWGEmvSeGpqgm4BFFVlh/BoSqutEnudJxYy4xWQquEjKLHtclS8I+V3U6/V6DgavI
1umPPtLbqRf7fMIdNrlel/kDAls/vjXm4rUMD6cVhGvpGRNE1XFWsbhLiExuxEFXHIKL2BLlXK/c
anZuVIqCvm7ypqv+YWt8ZmhhHolcXv2+kOObzdKTattZeo62MkYkFyYf97CPb6UUVxyoS1AmST1C
o5bRczbWoIDZaHsESTUylnIM1992tIo8kwAXzYUp2Z2kPEzPNEqmTymd1sOayuGGg75mJY6Dbqoo
7No2oee0zvhpBHHiGnpm2v+Bc81VtC37nJ4XNT5VQ/x3ZW7NYlzZtovmkmGD0WDMP5/DaTOnlGzx
45Ta4eh1d1yhSQHbMpgauBz5ag590iXHFNLAfos7kfQSxFSLLsGpWCtylA2Dx7hju+fqTixdjWoY
lwi3hUU9tH3FGt3/H2dnsiwnzm3hF7pEIJAEmpJ5Oie4KdtV5Zoo/LsBgQCB6J/+rqyRrXI6IzTx
wAMdpdBWs/XttZDd/uLX9evX+GFJVYtClXwtsOoFME7uowKvfn61O4lrNzmLQ5dNhRXV8ibMzDE/
jm3luVy7RNc4TKha7w9WlDYIz1JLFBjAQtpzujh5azZs/a74hjFf1fdk4evJlCjD8RtzJ0B7ifoV
zVvMRd3V9hROIIq5pMyvtCdxsS6NzC8WR41xX/Y/QiQHs4lSz/OhC3bt3TL2pOlYocJAvkyj+XpA
+PjOVnKddb+4W7hcV3kwvDyBxS/EtNsXuaT9I/Q/7lVl3mrdCdMkatQUoXQdCRLyT0hJvg32zrXx
Gou/6rgTo7WdUMeaHlFBmyZ6121h92JGOT6XW1P7LeuuzSTOIusQwrYJ73ImgCJcksF/nvvdsly2
i6KkirA2oEVMoPtTsv6R1fE9rfFb4+6clOPxSNtwHdC4WqcMQqCveHf43bNctCuIkEwLWHWd6yFs
C1Yk82Gp6pn3ip1IBX8lCWSxWVGlUC1q9QlEql/HXbprZgxThvesgOfOt7GuPzUR87uZuHCXrEoS
jxq9jpv0zbHVTwu5Z0Z/41P+B946ZNWZSkVFrHt23tbBZEMf+HEEqFz/eTPSslqTmpqogGHbJ6KC
sw3pd68112W3oq1jbFAwXZkF7Dng5tNlfUmPs1/r1+H6YRddlugAAdzTYiLdX4JpzHJAbn4XExff
MjMKYBdcbws8B2xZU5dlpsCU+0W+C3CxdDKQDFloAQlsk8F/93/H1v7tNyzOLnoMSTlasdKib5Pv
0Rh+Twf20a9pJzJH1adCLZwUZoQlaQYNUf1nR9PFL3Hs8lsjaq5GnF0i7HLhmXdNeNJV5ce1JS6+
1U+rCmXZxQWT+ivFs4jWfrP8P/AWxEIJhb90ER70LeR+L4IIz9Ocy25Fy1rLclhJMVGIRiSLRkK9
TKVfTvdfm4ofIqgbhBI7HUnRaH2iO5Qxaz+5gcRlt3oQB01MBjRN2TdRVn+0ULHwmoUuuNVFeIwD
QB8VHKr9EK0IvpnZMzvpaoil47ioeN2jgtRT+ND26eMiKt/GncgMWlHWQ1PGRdV1H+OjhVpoPf3l
NyhOaJoYgjjLhELK3m4620b+1iBV7LdcuczW3m/QXUh1VCQ97/4XN2H1viTVN6+eu8jWMehkr/s5
KsZg357jtXnXT5vnc5GLbEkZ0rBcCCn2IdgfYzsE53T1qxFJXGiLxns81FC8LybTfViSAV48k5/n
GoxHf97c9nDslzJE27bsWUb78NKIye+o4nJalVEtciwTKZayGU8lrCazg4D78Pue8c89Lw/Z1pPB
pVY3/fetXBGdvZ8aceLqgy2TaPlRR2Gh6pY9JUE7neIU1ZB+PXfis7SlKitiwqI9uvOkozyg9f/8
mnbCs4I2jYk6HWKlPYqKpX8u7epVxIG3sp/Hex2jYdiYPIpmgynuCVWE9OM0b/LD73t+nXD/vWTh
CeXn5tuJwuB8DcMihhYqZLDiaUNJuIyDf8pq6O5kW24I43IXngIou+juKPFXWsXkicZG/6HDFs6S
R69PKeSPs412kCdLWEoi2DvAjHILsEQfQbl/YaaqHvx+rnMahldCFc9C7oWph204oSA+TTOox9Xt
aZJp5ycBxl3gymwxT2wojqLbuw2CESs/tb4nY+6yVp2Rk7EWU6Ld1+8CkMiJNtWdjeY6EL+aD054
d4sQe7KRo0gESHtaR/pTNZfRwx627NU89jXzikbuIlchxqNUUXIgkcX2T4li44lA5//e08A1qH/1
O5xgN8cyqLRWRyFisTygxqT+poaUfwlA8b3wZK2ajITD+NAvBzlzBplpmpAAnl1HHXsdZLhwFoUy
GisLocOwOOjXBKtlNobK7/rPXTqrJNvU4yElLKAcxk4tvNpj1Yx3Ov5vucYvBs/Fs9aAJAa110ex
27CE3hgEMDYIxOdTtfdnWafqiRnU7q1b250kPUimRd2dGtLDSEuJJuNW9niFj2yVpWMQP0BqFs+d
1QKvJFrt+1Ntwrg9y25sve6K3CW+wH6Kxu6IiIDAslbWzz3+8ZuoLsAl9mOqlOiPYqH7P4NWGmQj
e/v75eh6l/3VQDvHgI7ydC1JdxTwYPq8vMU69MWvYefyPKEyYUwPiyWiawcI+3PkLrMZ7oieA+4s
Ezo8NMp/q6OgUKi7pKsxJzrO9zyObw1L9POmNMulM0aao+B0irKdJ93DHvX3nrVvte4sDc00RP0w
oPUwYjLj1RBmC2v8tmtXtytsGyMG2h5FCjvrpzTgn4Y5vSdsfaPnLnq1Lm0fWd1sxRbb+cEKEBZH
uPtdRrnLXhll+FU7A613ZZWBEVkeE5qufjPGha/CYGxluOntCumhsnjXWZWWfgdH7mJXOgJtb490
LdYGj7Gdhs4pjG48e+4EaYAig73SfC+GqWQfakv2t9zawG95ccGrnqW0jYJ0L7qq1w96Rz2qoJNf
zRx3pbeCWtO+I8NSjJT8LyJjfe4V8dMi5a70VtnUYCOHDUUZ7VKf7KrlE7iu8s4udD2B/mJtdNkr
HJfiqKumrSC8SR43qWN9FipMct2w+jNLovHVlpRAFsQ0+f4iZ8uWabwaqMXNxVZh/xhG1HqHu1c2
hrvQFRIlaqC2nAtAEfOLjAl5ZCgUvnOwvbE0uNxVTFfNJVRGi2gk8JlUSfJE8Ebt2brDcayG7OBE
uC2ajj7r6T3Yey/wirvglY1FNB09tYVt5NdQfVfwFfGLLJe6ou2WLBI3s6JjxyMs7MZsWsPvXvur
C10Fy4FSlmiyQKUvSbOZDPCVutPvX7Mf0LP6effbu7FmKNGzhTDj+MjMPj2ALImfY7h7v+oWGX1O
yuVe1fqteeNstXohuBRX+CHxkZKMtWJ5t1lb/+M3TM5Wq8VktmOKRxT8zMcL+PYlg7mZHxUFEtIZ
KN6XKPJqxwI24d9WGRYM9dJeHXeBq7hriO0TOhQoxfmTBds/SgSe5w9X/mpqFrGQDlO+s7Yv6oib
83XZ8QtVVwCrZ0Esg2AZC9GjEI6FYSY25SdXwV3gqquredxQVVVgLasvyQGURAfGz9Wcu0hVbJtg
K6cVanT1UUORe0YhxDa98/ui1wD4IRkOKq8/BIzTC9NMj0HY6gzuP36mGrguOo3bceZ24UOx1Unw
bGvRPu3aesaoC1HFASklj9RQdF30HpD2qd22z78flVuZGReb2lBDhU85DEUcWf4st+R5WBdsHf1J
xv3bgLCHUSSfeLlWr/RU1hfaAX7at/beG8WNXZ65MVxtSPms21CkRO8GJS2aPtkhjb50VbXlMM8r
SbbqeP2shqr2mwoucAV3alj9pcIUHbE27/vRPHQdHT/8fkhvrKguczVj3JoUt5ciBMV9XoLpL6M9
r3UucRWuc02snkxhuz83ZE+y3nbrnW3nVr+5M4d7Fg2io30BD9bzSCaUu9xLKt1q2jlB79u2Q8+i
wZCs6ftHgn/8hvr6936I6dEk6V7rFe2iIAIW801GA+pXCctd0srENhCMb6bAMjc8JpBCfYgJlSe/
rjv7bsN6+e/hvJgTSTJTttmIAlbPxp1tt4Ee36wD0hfrqenCJLN757l5ucJZYBUmnE/ivhirsMv5
MC551PsV8XIXsmqjwVapYm1hFXk5lulju/np8XEXsYKcdlvL5OiKmqf/oEynzIZV/eH1LV3CquGt
BA2y9wVNow9LsOU1wxncr20nKntQraHCm18RUF7rrDV1mUNIQPktha5wlthmGuqI6yLd5uGkdL2f
tnD33BZdvKpK+112kegKKuTnQMkjmyfrF/suXRXVUaWqNNaYK5Y8HHFgzw1Rfnk5VzmrlxNFUdh1
1MfwGVeUP8cqfvr9B72ueb+41rpwlYqpqgnbdQHAm//dpwE7swOa9BamuXfKvW8sty5hBX2fPZay
x0pOgw8ws4CarQj87msuYhUkcVRv/NAF3Zb0HCRjCUS085MU5C5lFbZ8JiUpuyLtlv2UtMOrA965
d0Lpxsi7nBWbKr51QW8K6ETYdxON1nMi0+GiJcoDvD6uC1tdrStRKKr6IjoQToed6hMf+upBbeHh
hSxyF7oy5XKs6VQjpnhfwEL7eT74nYzLjXnjujtWfXjghty0xRa1qoB5q3yot3i7Mza3Wo9/3qzr
ZtqM3KwpWigdN0aKLGDrn37jHv3cdqpiaAgFfVtUYXu8lCtLc2M2eYYL+L0Xlxu3ctfKcYXCSLgw
2RYkMOH7YF21yuJmtRdVp+CNg5o/7FXE76wStwbLORaHYxkB80r7wiZWP0xjfgyRn/I6dzmsQMNP
GFl7bOF9n2RtvbwiRHreVVwOa1LhMog1boupr6DUECxNVg6B363cRbFSmPiQDpItBSPf9xTg3qK4
Zx7WRbGacTE2WpUpml0iUySi5sXOC7vT8+t2/YtV30WxpiiJrQoGXUwgVdJXNGJVfQKAuMIKIWHl
N82Mn5YFql1+joURPNmym05DTzZ8SqblvVn8jNBgU/5z06tNoybu165o2uYzElN/mwBSPV4h7KJZ
/QrW2PTYzytR6eGkeb1/aGxph6yGwKTfwdgV1Wpn3UhCcNzZ7LqcUn3AL07eUzC6EbOuqhY2dVSU
7JEuSEzFifC5fTDpyO+Mz431x4W0qAqYaCeLrVEMw2VdZQe72h72UHg1r5cTiRLztLea3EE2bmyW
LrbFbB+ux7B0eJkkPcwJ1gg0GwoPiVbffv/BbwyXy27RkhGNKjfsNkGTpRE8JiJW+uk2cJfd6q20
cPFF42tPad6S+Wng9T09l1tjc/3/H66d3WrFNoUGYQDVlQdRDV9bOqlXTRTpOx/71thc//+Hv9CK
BFYylrSFjtaTlXAJoFv7wW/cnSCexLqroLW6WHj5rQrMRxsMfmcTl9+ytbHjABnUYu/2N1z9zx5+
RQM8dG60ECriZbmZthgP9qcI+ndxc89U5VZgOVvtDP+fo9zXthjYOv3BgXD+NaCstMyaho1Zr4YO
xqGpH6fMXJxraRc54rkSc4cp8sS3QZ2FpJXX+sZcmmtJu4Mj4Y71rbbfVGSfCVSivc5vzGW4Fr7V
5tiNRsa66s5bFb/hzdQ9+ExK5ipgbZ1G1Rx84wqdROlZcJM8NFCjuLP7/jqcmItjzQpuJ5GYdcG2
+nWMO0smxumzX8+dUJ0rSioQMrroN/7SW15lpSj97kPMFb5S3REmvTRNsdL0soXrq3aavW7+zOWv
5n2ucZ4iddENFfTShn7LiJ28bhLMVbwKIkHnJlnrAn5B7QkoUXAqyeF1BWUuV4V03DbNB1HF2Mk/
G9wTDz3dafrXawFzsapgkspYlCcWcCgPkY1WRr5QM06v1rAnb8sgILDj1s2dArcb09LFrASE4Dq5
z6ro01k8wzeyPCGfKe/E6693KeYyUZUtNWfNoYp5kv0/6z6Nj2VE9lcTfCe91nvmolFM1nuptkkV
nZIoz7H1cdID/Nu8IsuVo5qkTqFsW6J1tr8s/VY9bAO3XhcsQBY/77C7XTdjW16iXmR5Y9j8LO3h
5yTEXD0qwrdJUh2XRQ2c8qRLHmcBTJT91njX07BB5Wy3JHtZrGL+u6lgIZpU7/1G3Nllk1nPSQSs
EGw3+yjt+LqNu7/9mnZ2WUlLM6VKo+k1fZ51/1ekgy9eTbtUFFyl5WLLoSzUbKHPQw/cO7kfFMX+
A0XF22BkHwR5ou15be3LQsxffv2+LkI/HPKiYA2RQ0PTkkQfo4ObrA7gt+bX+PUi+kPjA/bqhdeq
LAKk7B420M6QXFB+WBFzpajwvjz3KhJBzsLuraJbIefU7yTg8lBlh4qIcouCPFUmeTPtffKmnKXf
pufiUNG8lu1kqrKY+3h5k1Z0fRhESr3yriCQfh7zPUhWsvesBA9FrtXnCiK0IblzzrixNSVObFYK
8dPG6LqaVVBlIqDDGwYd5w5y/9H0NONF+0xEcO86/ut3WeZaDYKmXVIyr0HeDIFipy3o1bkv+fQ9
1RN/RLKte9zNEJwOyiq/JdkFpEgATzyVqCDfj7n/HqTBdMYtSHpVHzIXkCLbQsrNzvhBxHy2Vfk2
gXKdV6w5doP/V8metdAlxl7Cv0Nevz+riEV3NsEb38Hlo2hscRTpgrLoUggxtdyYx4NMzSut8Rqk
YzFnLcr6X+Gt1i/BzFxsistZdNNkg7zbMIvTGn6gjfEr6mUuN1VRsWD2IiFINvMAic63ZizvnN1u
nKZcbEqKKa7BIYp8XvaP7Vq/Purd75zDncCullUFHeohCir3JDPr/tckmefkceI6XHdIy3XYc2m4
v4oT/r0Vox/OyFxAKoo2qzhkrvK5sy96l20WERL67TAuIjVTCC2zcpV507Qv2tJPO2pjvQLKJaRs
lcTTUsZBDmbyKzGreYrI5KcUwlxACtaD7TAem8insP1eESDgI5KAfoczF5CiGnM7kiO2AANZhlQv
/yTh7PcWzP7DRwkzqHHtRL7X+ycYzbxbzOp3PHP1pug0KbmFTObqgPbrES+f95GVd5bef0Gl/2a/
mYtH6YFRXmIjySG20xU7SabHZUrn12U9h/MrhUvE04CS+QzuvfIpKVnwFktc97LD91JnjZIUWrdl
x2d4RE/0VKp0zkQplzEzSzN9pSiy+ZD0cfOl5gcts6hq+Lu57pIy61qORE4p4vm7AiD4dxxSwE3B
0Gigjmv0oMtUn6Y0nD9XqTke8SyCiuO1bd9UFQnmbKunFbavOAlnJhDTnFWYM0XP6QHX7Cg68TLt
IKikwzWjVYXX+XVMLiAv6k9bGlQQXU0X9hitR5OXbaCfAqiNvvB1NejSKvyoOVhl/nzqMLSCMUQc
w3C6sSo7aou3fD/bO+bSYTuzqL0YhcwZXFz6lffZHGEV+X2U//pNhLnol0m6qpmvHTcoqP8+4rb3
AtPTbyppy9dl1E/Pv/8zN/YFl/aymxnZQLnMyRA+yVS/X3Gmv/MTbrV93bV/OGUrrqF/s4xpLkO8
RgV6f2B08HONYS7spduUH2AmZM7nOFeSfYQSot9J1TVLlAsSNFrYNNcklVkcvA8IuVfYdyPv4Fol
pn3ShwgekcsG9fVTvJdPrZ3JqbOHn30ycy0TebvYuR3gsT5x22Wc7kUNd13Pbxr//E3XA3RuE/A0
R1bmhRw1OfULqf32B1dhK1oAQifNkeYTW/bz1fvqNDT94Hd3cj0Ty15NQQU1+Hyw8qvqyRfYYP7x
+yi6cf1wuS92TFCoCieZVwttz6qMlgeIZNWv6xTePaILjpcD0vx3/tiNsHI5MI28zAa5dJlvpo6Q
hevesjbxywW7IBiqy+lYKaw6+yTsaRDbQ7kmfswgc0mwhVGbdsyi4zLUjyY0r0sr/eT2mGuhiNqU
CDbP+LpLl1LoHKT1A+Ntev79B7415tdw/mEpY+3GIRuAY5G1XJ4CMtSZOCLjF1QuCWZNAt/HhImc
GjxWwmFkyQ5af/TruhOxZU3U1Vxb5LybYfISflVU+i2ULgg2V9vY7C1GBXLGz+nw3CeD33XF5cBM
Cfu44CAih9NTgQJeqIWw0S/N4QJgSTB2M12vveYo3w5lc0rSwK8GAP7OP0+UtCFHN9SHyPthyioT
bBmFqYHfPHEBMEy7MpYdFfnWi9ddO4/nKqyV3xR3ATC1xxaiAmWSb6p76up4OdVp5Rn6Lvpl07rS
jSp5rjZ1iVv5km6e534X+doqxXvOKp7HazlmHVmfolH84xU7LvNlSEUg/V7zvLF/TrR70/SL3yLu
Smy1ENIOk1rxXCtEu4j4S0g7Lz6TuQJbLVYmku4G7ohTkAfLP3FzvPcbD+c6vknSdiG5jnXAw5wE
dfC8jci3+bXuZMF1C/OycW95jmQeg+zAup2alNw56P4LcP3imuWCXXOrNxh4gH2DLDLCfe/m8LTV
vHyBSQyO70x8FUFSZXu6sUvIWv4Zsdw+7xZrTyWHWGVlE64PPJ4Y3hmDKMlKbGhvNhNVBI/UWp72
eiB+C6vLicnI4rIUxQnmdHNB4WKcwfHAzzaeuZzYajrBKrLzHLmDLzxsP82Y2V5f0MXEOvh+cxIJ
lu9duJ5VOK6PMTvuZftubMIuJtZUdW9JWbJ8WOh71pg6A/bjl1RxubBNEDjfgCfNVStOOKt9EZuf
aTycen7eEoIZftQsoCwXuIhC02VB6qNJPTcclwwTosQpx0J+Atp035YU4ms09jPOZS4QdugGKuEL
MD9FTQD1maFH4ftdZOJGdRVMV34eGB3FY68XzJYrhpQtV1eHhMMDKCPYK05dmcZvSxmNH0IJ99GT
nMSoMjhQiadun9YTmYbdb9q69FgM0xy+Cs3yjWTXPcT6PfS7mBgv557VGu2GnK/QDerDrKvvpI1u
BIMLiEk7LGEgZHS1oXsdHCZHaZWXSgNz8TClkF4Y95nmtorz1vQ5kaVn0845OlX7zDuTxnm4gNAL
4PgcT/U9CPDWkFz//4dDOgZZhXMXR7lR8znm+okci9/NNHRieDLMWCCdUY6X1AfFqku1sTtNX3/6
L/al/2BhVOFFQWCkeW86+KTu32PLhvPRRPrBa1V28bAhUp2eaBDlOEi/HMS+8l4hQieE+3qtQ6hk
RfnUYkx4+M5o4TVVqMuCERwExLbsJI9TOWdJoC7kKL0SutQlwUKmjDGE7FiSh/osqjnJIBzSeT3V
UZcFC2IToR6pCnOzRV/3ccDDiLrT8V9PFuqSYNGc0D2ZjyNXldgvpr1O8mmps0VQv1MYdXEwprej
mk105D0f2kxI+cnU4t49+tdZTeqKc43j2KkyHQ48n5nlQ0fL+p1eh+oT21T5TId69LsVUJcNO5B8
xE/bN7wGiPcosAThOnmtvNRlw2TUAohc2Zqni96fg7LvT8mc+BWCUBcOCwVeMUiP1kWcnKfUDo9a
hdRzZjrhOiX70ZSLxajM7ZoFk3gzIJ135/h+Y266eNih52Y8cInMFRabU0s6/WxVWj4tVRPdWSt/
vcJTlwlD8f4s0g6lz2UPmAWyYaexj+7drm/1/5rc+2H7CMJAR2YP1zzZE9huE9PmkFVRbxZJjdeB
gLpImKyaAS4cds3jahiebQAd6xqZ7LPPOk9dJAzqMj00sjE6MXiETEfRpziZvc7H1CXCBt3X8PrS
G0ptaqgaiCQb4dt0Z+bc+qzO7lpH8zDCIGjLQ9YvjzG8dp7CFoXLfsMS/fxd21CQ1DTpkvO0O49q
fLN29s5yfKvjzn14GWIhTTsveRfsb1NdpaeonK3nZHeCFek6O1ETjrmegvPcfYExjNerOnWZsIgy
vuhjszmWH9h9dv3DujR+L8jUZcKWgU5btAdjToO+PNEyfRfUlZ+RLnV1soaEtmkd9javxMcmbGdc
1RrP8XZlsgKxhCi7QNsz7T+p0v6B8la/yHSJMN2YZtBVbQF2BCqDnucQT9oveFwkrGpjpL9YaXEr
Bh5RReEp4EPqt2G4SNi+dW05LteOV8txMr18xac48jqXUpcI25oewiCw9clhZ1Y0YfJ5F/V7r5h3
ebBjgF7qhiLBXELfJavj6a0Snvu/C3/Nw4xtNG3HfG7Db3LhH0K9fvLqtgt5IXM8NuuEpqXVr+X+
FE7W64oL5cSfF8GZycoImFDnFZnLszaKnGDacO+x+sY66DJeGpbNg4FBbm7xCgaxXMIfryl8v4XQ
pbyQpOs1KwOT72L7EHWkqEzzwW/Ar2eBH/Z8GsLIWfelyfnOj0fdhl+DI/GrZqEuznUcZmhq1C7m
U7n9D/6+70pYMvpFvctzJVKI7thVn6+gJsZ5e9jXzSvpTV2eq2ZVA1H/rctneBxeBBfLS0haP1FP
6toMGvAeMwW0lONoq06omTzTDZaAfp/T2TJjrRSJkKjPO0gjPxjazw9JOpC3Xq27TJdcNWTJt2jI
9128MJbHC79zRLkeMf+bA6Au0tUtNKrxhtHlQjbB9DAsPdAeG879lwR2xe/IUqXPyaoP4xdRLuWV
NAKenmTCOFEePshkFqfGjp/9hul69/shpiLWQiWYJzpPxuDL0CVtlg6y9dszXMpLotqVHIFo83Ls
PxLYTitB/A5zLuXFy/AY1NS3eZDM8fMMvW8tD+F38nchL7YrEclpanPLACVPAUqb0xBZTr8hd464
WB9T0891m7M2NOd+GVEzCu1/z9bdU+5mqhaK3V1+lMnntt9zOUMu8Pc9//fB61dT3wlZ8EepQOls
l2N05mcuTdVlQzfu55m27WtIe6lHNpDj7bgmczHVdn9oSU9eWBfU+ZYkEwzBlG7P18VQZCvV0p6g
xThcZD0v5IGNoL6iod0x2tC6PmmK40Bfl0sBy1k/3p+6DFU4w7FpUIjeeE++LpQ8DfPul2tw5bKq
KKl3Avu23A4y6w1sPNlM/Z4OqItQtfTYBlIjj6QjCQuu4Y1sPF3nqctQqThdYqxl+2Xp22cNI9zv
1dpXX38/aW4cN1yIShzNusykPi6BWr62VpzXSPixGNSlp2YqB2Spm+NShTF0p4iFqBXKk/w8J6mr
mxX2GyjpvT0ukKgfThtKI59sQv2026gLUPFVBqmQ035J5i26SNrWGWQ3Zi8og7oAFRK9aWpaxi7b
3B0vJK7VSatj99u7XYaqFhIPy2WTXAK2fEiQeMkqIQO/JcxlphK4E5mKlRx6JDHLVpz2srpkfuJw
MOv9ecebWrx0DnzeL4C+h8fVVs3jKv3MValLTY0MSmg2IfFlZcmnslOP1Bq/qmXqQlN1OGO5ZU18
6aGluouPnez99jtXOgup+pTzLo0usUB8JtUYn5D69bvMuLzUElscAuDqdwnq+SJn+P+GiSe5T13p
rLrjssOVOrqgvHU/W5HQcx17ptFcYipNE9FXg40ux0DG09YjCyChXHtnM72xLrrUVNqh2Joscrv0
tNJ/t1G62ufqCKvQLxvgklPbEsHUAOZTl4aUKoOA4yud3kMob/TdBafKFe4Zhw6wavXKZKuxz0O4
fPTaL1xuSiw7pn4aR5chruhjF4BIXwRuwH6tO3njdI0bKLlN26We9ujURNOLDKwfEktdcKpTBz/m
Moku/KT32GS8HP3wbIjq/LxqtXOcsEOK6FJu9BnqTTBvbO+9Bdz6mtf//+EOIPYhSZuB84uexYd1
ko8oMLsnI3ar7fjntpfWJE3ZrcmFVPFb1Le+Z3vit8O55JSJOz3WndguY1Dq8jTW0VVwnu3Q5Peb
K85RmpOdkDGhiCCIROJV+a961n/5Ne0cpPutSbdUSX4B3vgaFRprVvf1n15tu+xUgGpNyPbo+JJU
qDxNVdaGjec0dFmnKukDXNQPrLfcjBlZoVN6lbn167gTm7Bn1HzvzHYJ12XL+som5xGnR7+v6eJO
oe5KriQ2OaRj4Akx9Rx2llz5XXVd3AlSnEDWYD93YREuQSWejd6qbZuf/UbGidDaRHHc9Tgl9sFo
s8Skj1Bn/sOvbSdCSw259MDO0WXelguZ1uf9ODw/qHPTHQ7Gd7Ev0QWKottjQGc8YaZr6JnIdIkn
MW2AYAnG3OwAPHoZ1x/SJA48x9wJ0eEQUPHm3XbRUxI/pjhOPzTtpv0WL5diIla1EEUa9stUEZrh
nX3NuhC1XF7f1GWZoKlYww1WbZeWrzVQj2h87vA44JczcmmmiSaTXqs+voRh9Xpel1f7kvj23MlH
iTHso50H64UtoXglqn155mSjfil716uwXWAMA8O59VIf8ACbmkp/TOjIzn6j7kQpEdQAAqlj7NHp
mcvwAZ5jXqUe1EWa7Jooqmy7X2rDhyxAXucEzxk/X3XqUk24EfHB7ui4GIfoRaR7+yAhFeEXSC7R
FA9M1CXFoIesUS9EzeNFtsc9IcXrAegXKSkXakqWtYo1bodYBMrpkYRJ/FUL3r6P93m88wOuc++/
fyJ24aZwGnWQ9IxcxqRL35SpGs+aj/xha9MAe0jsB+TGLugkBriVD2tCLklf/T9nZ9JkJ65E4V+k
CCExiC3cqe6t0eWpvCE8ggBJTBLDr3/n9srmuVwRbDqiu22KEhpSmSe/8+JH7WOW8U1BNV+rnGri
SN9q34MUrqIPXHCd5EMYbkp88bXQyTEfV0Z5ffoYPdGYqMR29NuWRcXXCqdOBg0IV+N0gSVq9UHV
xfgwRhyg8X8/XrzybVdrNpotjaDfHi+KNPNz48HVJoGbabOvK0Z2C1fdo+xy9D+oolCbAjS+ljvN
Azdz1fnY4wL3DrL8r1EsNx0rwDn/GW63YTEGjcbGr0eRWtN/y5tl29bM12KnEk7dLZyMHLIEdZG6
xiGdL7Z5ffA1CSuIagq0fusurArtDUyw3B4RZrsp9uNrtZPn+40F18Vdhg4giGttCM53G9fWWufE
6whZAUhgLnVgeCI8/COftk2VNfkqYFkzkdbDi3sj2U1XcUkXqW38Jb5WOJU0gkCL5vaicrBpRuIS
S8fp6d8r67qC/rJrrgVO3QQrjBp2yRdc48uTjEiW2LkVbxThXtmT1xKnqa/Rd9LU48WBc/Z+YCDA
JXXZNVCaF+DLDeVG/BC2xj+XFBnInKE5cbzIhb0MwZBkDqnmbWO0Wq49BGyV1qG7ONkHCUglFaSt
7edtD19dXxsT1BDijg67cq5hShvfTXbalNTja29Ah7WkqrG1lzia6j0cRwwyktGPTS++Vjwpa1Db
d3a8dLnfH/tmEuBawL5l29OvJ8Fv2Q6YBIwwl2vHS5vnYUoXpxIqgm7j01d3WJPBKB21MXdZZGuT
qgePXcXmLaz534MdIFT+fHfb29jUoNZfkK/1DxQ78m3uG3Gaw6zadoKs1U+QKxejy/P+MhJ+D33+
r9ELt3kb8rX6SXt5GbYVpjtrymEfWDonQRBuq3zytfxpUPGQDVk2XIg/m3vWaHeqhiB6Iwh8ZTtb
65/iuKA4pJbxMneNSSYWP5cyeP73lLxOjr9slWsBVDHh7gqUp72Y2guOM0GeXBJyoFC9f2qLbn4c
vBal0X//sNd+kdW99hodhNlQusvo05tSfXH5ts4cvhZECb9iYUDZeDHjbNJ5WFiycGu2vfdaFAVq
JVfeiA/Aae32dB7kzkdn+aZUBRQPf64sr3KMtDF2ecrm8qJtARo+nIM2vvtq3Y6We1HvKjwdzPSD
XPoubUW/6TrO15SruIqriVDpLq3wPoAyeR8tdNukX4uisJ6srkqMuWFK70udPWpK5sOmibhWRfla
Am1F+XCRaKJPc9rptNVvPPuVjXIti1KBraDaiO0F3oZTqpquPk5DX+3kWG7LyfG1Ngooj0Lmgxwu
JY7HQ49E91HWwcZVuuZd6VzTqV3EcBHQtdwSsnzynDZvSIpfGZ21NmpxHFfaiE4XZESr6gTOX/1U
0ba86XMWvvVDXtln1jKpyBoNF15vuLByOGnP/zRHxbbQcq2IsrPy66vDx8V4HU+GjnRJRec3Hn6N
A/6yGa+5VxL0Zgo/aOyPMkB/fefi/ThZ2LZCzfzsDUynrMlp2mboP9y0ENYyKXRkMeConbt0TcdS
G9J6T/NlGyqAr5VSbAxmD6iQ7lLK/nYKxCMv9RvptNfm0So0ln7dMDogbRxq5t+QsYX03bJm1wIk
9EY48tqPYH/uy1RAyFBHqAmIgk0/DY3L/Wix6pJOx2/FbK8cv2s0lAAOy7ABl+a4Le13WxZ0b3tu
dqWcvZs87PkpmGn9edvHXh2/MQUnVXSNuyguPuXNKJMuR6vspoevxU0FhKaETkGP2mnwE+3oZ/T1
/Nr26Oty+S1sNqWPTNtwPWUguTEJ167+1vaNt81tha/1TVUoC6+Jo/HCalY/5FkBZ05nNjXE8LXA
SZeNDGzW9xcxJeOi5Y+uzuj3bQNznbm/DUwEkw+nbNwhg2Q+KSafOiOWjd/zurf+9mwOnD+EAbO5
WDn3SZ8HN23F3kjavbLPrcVNxXDtB20Dc8kzb0h5cWFUy8Q1lZdUwfggo2w5BPW2OjBfi50yHSL7
C77bBUI2mXKvCJJQ1PK07RusrroxjRU4z7O9WJ6bL0iQ0JPzQK3e9vTVkuVz7Iyn8RV6OHU/ZHOV
HT03Fbt/P/0aA/7lvFmrnSbqW0diz14Gf+YmMaPgaQRrmhzlVRw2KmJk22xaK5/8oBcAAtL+4q4s
QAP3p4Rls07//Xu8slOvpU9hqIirzNJdaDhnz1ID81832jsMApSON35G/MpYXcfwt/VADNF2Efl4
iafaS+cIPUsz0+RuZLbcVXGRHwySw4kYPQYEI26xG0dutcZhzk6HKuy9czBlzX6Br/WeTNtUI3wt
kOqcY+20OO9M8oIn2RJAcryx2YOvBVJj7aP6F+DhdVHrBAQ+E4htJ8JaHhV2PGy4h0fHIVgJYtAq
GaDu+vdseiV6XKuj9Lw4ZyLmLvEy4rTngClf2iqa3qinvTZZV0t6ljLMIx/K49oVNkva3hS3uY74
RU2CvxFIvvIrrEVSFWENnRTy5VMof6Gck8oB0Ix/D89/Ne6/7BprlVShOvhu5313gXakiDHwEBrP
11pCAUfQPRr5mlOWV93NOJcqHfJGHahT2Z4bpX7++xVe+/VWN+aoqpUd8ZUugTJJK8TXMGu/bnv0
aplXbJoGPffuQrwJJlHvymgbWZmvZVRlu8DY0B8QxajqESwO7raJBfmaPjUGUEzqGAWMICBPyIV+
9fNtLnf8//BTusjQ9tRhLVD5K4zQLtyL6tu2oWZ/7qjaZfBdnpf26oD+tZ+eGBk2LuG1zWBdj9oO
ovDOKlYI6KY9V/EbF9jX5t5q+WYen2o959h6FJQHUTOm/qg/bRqRtXyqivul8DM8O7cSKqReo0ch
3Cb74Gv9FLG44dVLXl3mxfzQZVvuQ4qazrY3X61INHyU3DOyulitX7gKLpLTbRpBvlZPcUtJk0Ux
PRd2fo598iGy1RuB6CsB0Fo6JU04aj0Qes55a09kQVjiN424V5YGO1CYlvfbhuc6mX4LHlCj02aJ
MnoGNTPJquweeOsP2x69ugj3yPOXMPbyzlmsf5a93Fl4y76x1b8y19fMqJJMcxCOgp7RA/OTRtHn
ucveoii89uxV3EyyJsx1jiHJdXPfKhbsYIob7rcNymqRYu1jHjK8eKuaRylamH/G/TZ8EF/rpzqY
ApdtFtBzPHYPObcnO2+jUPO1eAp4uFiJCo8Wk0wFD77mIX2rg+qVAV9Lp0znu8bvfbw2Rx06Nt8J
7mDbJsqaBFXxRoAnzuk5FNV7XTcfhdFvhEuvvfY1jPpt6ciRgQDV4bX54t04GR+7Pth2uaLXH/nb
ozsYakWyvY5I8dV081no8I3U0WsvvVqUVGnmag/jwUy1F0M6KXnYNLPXeimelaRFWH3dSaqPtFqS
udnWQ8bXYik2gxjaSQxHV+YPuq4Syettl+S1UiqfbRHAAUxdeuqaRKhp2S1F/5bLyt9Hm61FUosf
haOtSgbvyPx9QWYw35Z5282VrZVRRcFGTjvJzrHNXkoXv4hq2nTcs7Uyyop2nLi7rpo2u9ejTENN
N01ttpZFKVPEvRsxTTKLy+KQSxDDsmi3ZQ4C0/jnuqnjvJpzNB1fOtnIE+j9fGdL/tZF+7Wvef3v
v63KGl0GlCgPCz62L67u9lNjt0GT2Fr+JMQiS1MtFdSGXCRc+d+acdoUGLK1/qmULMxIrjxIUkky
OHtcRrXx0auzUpdTJoUj5YXBEMkvk6l/2fYlV+dkxIyKswkPRh8NNliTKis2xSVsrXuCzZ2CLbxd
zi5wPCnDbkKnJOgjm158LXyaCKuywIvLi7PlnVfW39uw3abYYmvh0+AvVSSzUl+wgKDWopDS8gR4
sGHb11xLn+Bz4caK9vXFVcVyCnOudqHbmC9ia+3TlFd9HPSVuZRl86XjzfcuGrdB/dla+VSTTNVq
0ssZXiRhMjNHEyb9TTEbW4udltY4VkZqOSve7HyVfeC8eCtn8cqesnb7a4WiHaTd+kJ49ZItaHvv
VbDtjszEanXSXghjjGVnO0xTnQZdGQG3X7ptjtiIWv/cEDMnsVl5XX3JSPCFgLdR0nJbhM/Weqep
JrTz8kijkpyB+dj004HL+K1W3euB8P+ZIrZGPI097QEyi81lbhrzdax8+q4zVj7nLubHTRvBGvQk
wAj1xcL1ZRnnL3Wp7pikm4RmbK146lhLMw8tzJfYKHnnNxG9qYLWvjHd/+sV+9vgXAftt3MuGoJy
msZaX0D2VrtoUu2BG38+5PXspSzwXZq3hmaJJ4fhwxKK5ThiDn8dyTh8Rs0h/8xwvmc7uLFnx8oV
4depQ/4k9LpCH8GoHFI46HjZntGg2+WyDw9LH+htEcBaTcULCyYgxv2MytYOjn1V0k0V23SZYGsx
1czlHPgj2KnCLkmpmmM1vNWC+V+C+G+Dvso5lYsPwwrPmIsk2IJTCfHTDmRGG51KyGSadIA7TJDS
sgX9DbZfJ+hrSZMSkk2pi3N/31c+Uo7BUJIdq4VXJmjp6N/z2qOXLHfyWOSO7ipgTY4RutQ/21ZE
92iAR5O6jONul3kzPox3jWo0972Po82KQ8CC7q5jKC8r2U83oBWaS9a2bxVHXtn71gqvCE4mVje9
QfDg06fWDVPChjjaVN5ka8hV1suqbHt8rFD96Mb4Qu02exq2lnTJwbkhzvFkmMfch+PnaqNqmq3l
XDF8S3A/QHdSFuY79Ju+CBJsU6qztZjLVHCTzAJSXdqpe46LDL5a2Rs7xisfco23qiLCajQRFpem
HKtkEF15hHvPtkZ8qOX+3I4UmyLd1E19WUjL76bITACobHRdYWs1F2RKQZwVsbyEZXQfUgqpSb0t
hl1ruTI6cVUDxnWBCPNbRroPi+dvm9xrKVfj4P9KpJQXDP1jRJDRjNS0zROXrUVcqpTGh4+RvOS4
kySzQu2tyctNCQi21nBB9u5FRI3k7JfkSzUg44M+mY0b9FrDlQ+KzPkykDOf5SeWm4tfb1O2sbVy
S9aFX+UGV/mh68u7ScubVvHwcVOssNZu9WSuw0K4Avri/p5q5ZKyb7bVadlau2WzKfAjv8kvmhXT
zjYaDPd82XbdWcu0uM79HP5lKKV6MtujB3JOldLbcgVrlZbmcKQjyMZeVE2mvWGZSNAN9rxtzFeZ
sGVoxDJhFZ2RtRpuArEsO9WxbfVr+MH+uWnNRoy1LTxxFq4vbgc9jDdUxdvka2wtzlLFDNI0bMbO
nT+51JQBT2zhyKZMHgtWYb02nVeNAESeey+u0t5bdlNbbNP1gbC7Gpg86r0onMWZGCOS0o++BM0w
pJu+6Ro21XdgBcEGWJwl4cV9RvgXEg7tttm4FmOJwatbQUFqCIvyOTN83NfB8lar1/Uw+0v4txZj
iaLugJ7OwjOaKv1D5PPiDHlWuzMNd9s+65o51TYeqaaChudhst7Oa9n8Pp66+OO/h/4VDBpbY6f4
srScFnV07qKeRV98L4qexzqmSW1Z/tTQ0iZhZYajM3DW3vXe/DwXvnsaYDL7Y4AXRH3wA4A9s7rm
h6Dsx3cRy+iDjzj1AL8v+sFTcXV04RKnFnDoG7QewBp7gS/tv9//lRhmrfwCOxuamSwMzv6YfW6J
efYQmG579Gov8Ag+5zXOOJPam8+LaKc0D+O3oujXZs7qkq9FDIhcOwVnwEoUWjLbcElZ2HnvPOn0
tkN7TbYaWADXq8kGSCTk84uwYt5HdfFWyuxaiv3L3F+LvQyF76CG59NZohj+rmrz6abExpanrY17
ntKmA2Qo9Nk2diRbS76Cwnm+a6vgHHDV3ANJx+96E4IJ8u/PHb7y66wqzqh7WmeWNjiPsYh36F6Z
jwUn1Q4AGXnQiFC+//vn/Df6fxu36wv8dk+n3lIN5YjSEKut556NL8oubTrt7UTdqdQAQJ7MPDDP
uQqov4NZJEMrnWcsJkjfwahAAc63kx3gbbg3D+9lMOXvq2qOnyAp603it45jPSoKRcgyovIH9/lr
PPskaF08lAPJjwB7je9r4GturO6K/j8b3wsyBh+W0s/3pjDVUaGXpqsTwZ13jGc9H1tO9IeaG3Jr
6nAYkyDiZWJq2X/KGdw43xicVz7C6tKg4S9cyzZbztpqQBQ9Pe0jyd/Ik772ha97yG8DzzvXIW1R
hecSm8YRDILyECjf7FXVNe96OZdvFKf+M1j62xdexSjF3JetjhucCkAT05tGjS28PqDDSEY4Ju2h
ndKfQClov6MvIthXrPjpscpPPDXXiUQN5NgXs3hDkfDKBvl/yrY+b0G+jbwzvmf0q4lEdugAS/72
7+/1d+EtW0vbrJ0B5LKefw7qOP4Y0WE68zJUt34ZmX2f5+YwNmI+R74Yt+Xn1iiwjro5dFXrn0tk
/84+hmsHS79sW0S/1rl5RTsXy6D8cxv73Vlq7SWd9OLnf4/WK99iLXSbTcjpHHB+1sukddIZnIr5
KNiHfz8eCLHXfsJqE0O+taklMpZnQ8Mi99OiBJ60S8dmiChPYhDs7btldGH/QyKNGuukXMoJXfWs
HAlYNlKwIOuSpcKe1CRwg9Nl+JijtuXqtOs96wrYcocCVaPF9LNXpSTitf9xMCBL+skwoYr3K7dt
nE8Jsth2uS/DKsi/o3G/QmZkyuFb4CXNokp9z+RY77s5ZsccEG+y76nBhjU5K08KTa1iX6Br//OQ
td0RVeRbVs0lnPA0/IRdowOa+qoIdiATAgXnFThj4gEdWKeWiOC2BjbvyZM083d0kcWY2KwqDuD1
/solWX5kV8JLbYcyaWk8fMqiKbs3eR2+qHiyD22h6aGIAOUel0yVv+Z+7kxST2GdPXSgN3xWQlBy
LNCRXD9Etsf0SHocS+rMuKzjxM+Nvs9FtOx6RcsEcBB847lyYtfZQOGqxdtb6ckCRsBtk1Rh/dxU
i38b43cAr7gYprTuvWwXkqpMq9Kqp6ib4A7IujY6NPicjxSEE3cf19lk0izQwQMQ5dkDySJ5qq3y
SGKBok6rBUDa01JNrHmG1BgW4YWKP5MSEDcR5SHbccU++Lmk3zOf/QrnypybUnYfg1jkJkE3DJUp
5EvVDurkYKeavt91/mAPpch7KBAkyZDLjIDM6lzffGz6msGCoi5gstkVMbOnsVgYfYjJBIF54cZ2
PJVdNvEPrWnaaE+Mxt+3czBd06C+rlIXherUytC7wQcweEtdQjh+04w5uCTNiOTDkEi42ZUfs1yM
AF/1VTwXey9rTTmkRNdC33oCfzXh0rh06XL6KFVO/bRGQ88hy42ClasdfUt2Qz+a/Gaoalk86Ml2
B4n5flvPMA20vOnhChc10U73kicBYmK907XqmqeoEjU9BH0b0YOOGQ8PZTDFXbZr1IIraYIcrmke
dESsuAvarC0+6rYN6YMR3jKESYbgiKa60FVb4U3amhyRu2KLTqVGJeMc+trWBzb3Y3dA/2bOv7rB
yeWRZBq2JBKS9OYzc3M1wpjKcDa2CUPC3CVV45y+ZYzW/HZCXUR+l0vuyVtP9vijCmMSPMFEhZJk
xscIDoUMdHjgfReL06izTqSaZtA3JQ2FiUvq+jkWd5mO4vwlgu6zO0DFDSyMMPgLu0UZggb8cfKH
7AkWBKBJQcgcjoeibXz5E4ypHqUkXBBc/tBwTMSjsM6FZ2OaEiZjjZK47ja5RZF1gL+pe6yEzfdl
RzLUFNu8dVHSx+MYfqoh/25e2hlui0/CVwFOTSqwPH3rNfy0aD+afpWsIA7NfqNswROfSH7DFbAD
O68oy+JmCItm+MnjruR3gpbV8FJ18SROnAeSfMiV3yCIMX00CQgCSu6nIhqb7CP+lraPTRssNEpG
ToS+lxHt7RGQxdDufdVT/b6O/MneRR7mNYi3ikT7loVz8wl4JxvgtlMXmMdwaYiPTWXj9m7h+VCc
4rJU7We6CKbuZr/pcy91XUttnsAjioc3Edrt9Y8uK6+9EgYdE8fSA4fjVE9qzi8NFH/eKSxiRI/Q
KE/1cjPFyo15WgWBkbuBTv51d7UecZ/0Eprh0Ni24bcsltUc7I00WXmuJNqFPjk/DAGgCXUcskTr
MfPzBFpOqEZq7BXqZsLvVD516Ksx+yzO+uAG/bJB/aKzuY/OBZwZD7IrgvpYj/jzYGAvJtuDdyfa
p4zBIalOSq9i5hR5bh7VLtCO1if0u8lJH5ZYgOg91/gw9yT0UYyCwalV4REHETTxXizlcDMaO+qf
EYwxwxMz6MxLJCANedJ3Ydftmr6qvR9L54g9Kg/stDLpusjNSVgEZJf3niQqpcq09qth0UQfda0r
Deds9OnmwBx5tM2RJQmRxehrHIpLsngGB1QcKJl9QyPpSN5FrefZswaFZjr6qo7ErVd5TnwvDfO8
DwOIOvpQhnzIPnOvG9mdivx2eOeXmKS/HCMuuilQPWxp0hDm+d8Aqhq6E198Qi+9dpNOAqjZ25+R
c24uEu7gSfkpYrL3DkZCEnxXDTScbseWI0BPapeL6qsdbBbfC6/ui5cJC8EViR+NffZBzDIjhzIb
WXhg0TzltxLieJK2fPaCYqeYz0F+IyM5Vp1tg0vOKsYfYxhNNSE6c5xX9rtMshhseIrDhH6HERuV
O/wgVVW76+Lo5zTzUYkYE6ZZR6M90s9BdSsZXKdluoA+4X4squ2rr6UOyuHrsEgS4Yowl/MHYURV
vOcGIoWftpZ8NrtOkNAGh1BypDP2w9B44hYAM9U9sZLQvjgp4NjEmKKVcWhPtmgnnp8Gk8/1kkg4
ZoafZcD9bA/lcaxkIuqwCaYkXJQMQjB/0fSKaIQ1xN0y0cos0XHmRzhts6wH6jHshi7w9ihLh6Lf
FVwHxj9G1g32pZeAxgTHEUB+ADhnH0KtL6UN2mFOQ+tQq1VzhianRMw6d2ESao8IhxYXOR2zWpi+
OmY8DHNvJ8NYEH1GdtjyJ+bArhtTPsVh+7VU2jZNwiuvkGdTXAFKqS+9Wi1JLcaoQl+Oa5ZwJ9yg
oyKNUWyjx1ITWPkAlsbL4AaMw7k6RUR77ldAmzA6jkyS5ljgTix2wRJ2Y9pHqkTANMm+COTBM1GW
16gJuFDvw9It87EOx4q9kKzQ/X6ywv9VLpH2fkbK8erUTDBnG5jP0nqQ+pGRKaBIA3mlf4SraC4u
cc7oBB+xQEzzKVg8fhYAOs84r0dVHbKOOPpB8ypf9mFMsqA85myqyO3cE+d9F4rREyjffnkUsHYt
94BL94FLYweTuDtZUI/dmWkGFydFpohBzNKO2WOuco2mZeVcC3E/n2+I7fQ+Hy0AtY0FYM+hhf3Y
em2LdcE1OC5H/M68FzddFY9tnBR6iqO94ALKmwRt4rE+9gQy8CiRpbRJDALjk4AGSLcJwqrR18e5
Ghh75y3hlJMDj2g7nVVoZPlEvB4INR8O2IjXRDGTyqQSqbLyS054252EjM6e8M1NwUBTwhYbm5ex
iQHDaPulkrsympm4Cby+E/h/vSZ9QpBpkt+qOUNzweIKUpwRWof889Dh6HqAyEyxd1mz0OrGDQIz
MER9HIn1oQwGdYQXdnt9k8pf7AkfcKqeljCA32av5A8UPXAaltlyymHv9yuK+sL2yei0ax45mNP2
NmqKuXzg6LkJHuYJycXnmUMGeoJOTskicXURgMBa83k+wBKgNz9jzyPBoc4HKl58G9nxObAQGj9n
ueqy7yXeFQFPFUVL8SUbIlh2Q7C6FOHDouLSoC+wrgeK34yGOiloLSHu7/0ZC7jr3eSlSBvKOTHU
j/IbgfzqoZwMFDeAFTXyyCoX9dgspqp8yEKbE4SUNYXLIsrqMlaQLOydEDDvDUIKj8GUStWRZ2ta
2Yx7JMazoDnVdVkf40jgrB6iTMRF2sWacERnSxD9yMAb420aumak96EbA3nDpiUwCQPK9bgov3yO
SpXDmLiKcJE7mNL4UiQjtVTd+aLTTZFUpVDtPcuq2niJDWE+iwOadKzHhyN5udyBmFlYk5bNPCf4
7wTinjoo7FOPEwL7H4ScWTcleS/1js/d1PwIspk8hYuP67sC5u2iEacPC7Y01i1IGvkkf49ZC/5m
BKzieNMLRNEJ+qRmeu8NrUAxMIuDOL8NYUbnI2ZwRtg9HlyfKjTST++LqInH6a7FqdA+jiabo11t
65o+IVKQFH2C1TzkB6JoGL2zMcKVQx5ZTyAKrcbPvhjQDRsH+RHRVl6h6YFWsTpC/Mu9hwURoNo3
DDPK7Du0zvbtjQtM0LQIpq/ppcJz5E7asnW/+rEcom8jmvw/jiETP3EvxT52iGcFxK1j2WR3DSCX
P2aYA6USRazD0INykqWdyHJfp9h3uJv35YjWkfboWyQy25scVsItmhyJ5XYPxz9X3BdNkY/DDrXA
oc13xF8EB9/edsw+BnE/skfYqJIX2Y4CQo0clwKR8lnLSnzEpRgkC1s1cK9L5xGuqFFaki4kgCMh
s+cHu8LXAxhVQzzcFROnX3setkUDy3dSsmzHXEO8KFElNOifW88n447wSdsKBt1j5u7aaSxhFTJk
CGItCi20Zvt+yrPmi5CNGPcV1kLwTnA12nPcRmNQpyg2DLuybWab+L0wdaJIeDVN0+CxMtx0m9p9
NRwu28dZXL1g0mgiHfmI/VWFHXIzpJr3SwFDjjGJOzb5QdI2IPgcw6oIirt56jg/jfC/tLD5Bsyj
SIZcIdvfL8i7B8/wlam6WwUgI4sBu7M4RDPkGqKuMjgZkR44h/XVL9MHAmgvRhvsNM8523UVnV7k
KMgxYsx/0HYmZEcm/Dsyy/xni2bh5jCUbXmHuRJefFHFKH8MM0kH1/AbxWf3vpxC82yjoJoSYLti
3NSQRxsSz4ePS0IBqjHx+9D3JyTZdfOTlz0fkdmF2KHtpiWZ8jh8Eg63K0QjoK15uBEeJfZYiKAW
H51pY/XY8w78nylb+Fka1V2wrnovNTBxQZ41Xm4qQB3ScFgGBN6jOwV0aBM5dbCYnoVKod/tjmXj
8p0XLP2p50F2jPJsPJcSW5PwnEkbZYI7z0OuxiuaErEaJFnCzzqg7he6j/rOS4Ceq1LB+JjCbc8c
nfObl9712K4A0NqVWeTtQUEKER3oKOFi/NQNcYUbmZ+fmgG37aXu6b4osVtYFi1pNcATXBiYaM4c
uQ7YYH/khRsw5SC5xhaR7QlSJwxjQLLDUNEOlyUz3Mxk+g5byGvAmOOupiK8jzTVlHrT/zi6ruW4
dSX4RawCSYDhlWGDpF2tgmXZLywdWQIYQABMIPD1t3XfXOUgL5fAzHT3dM8Nnj+PwrmU/WLukQUf
YQCg6zfm3/CXHnBx0DbY/gxqtqWhU3JLJt396uKuOSPmr7nrMjM+TbmZizgwSSm7kNeujeEbEiaS
19Aro2MSuQlOWKBdK2c6dHOIeVj+rq7LCt1AuNtBofCKfSXg40nMDxnick+9Rv8HydfuackC2cCb
DhOzg+rlCN1Scg/9otIFA+x35GpLkOwax4uo94ZmEsZJDOlpZkLvi7mW3kyvWkz+6a6/INsjp5kG
7plin/GoeLr1ENt7PDTesop3htRDbPTnuNnsfk2S+YXvOsKbH7XA8hPLCoGX4WAYh+Nzp+mJdVzW
sGnGiz7J8TS0k/Olyxd7kIHpRUFMI774INvHLo/5u7J9UkRbIGUdi1C9DWOzu0Mvuzm5a4nqD61c
krUK6TC+MM71k6YD+2hC3X4jSSxAqFGCnizPsl9eBUF8AcQoHrdpbM42EnlQ7DBUqLBvjerv+lUd
W3AQHwvuQXNKfByaqhO8OXasQdYe1QMRpW8bd2rykItakSCwRUr6Lqy0Ugy41ry5CahRt45Vj8JV
N75x4Z9Z7qjIRTs4ch/S1C9vEVvgr5+zLWjrASPMXGNQp7SYfS6usU/5JQ6TfkVsaDoAP5LukxAn
/yRgui9JAE8zfHeYDjFRboASUCGDekmz6QX+XbCynFYEeHw3bdfrkqB7uvIu2hOIGReEWKe9n288
RHe5+G69c2uErKkRFY5fQcbo/urR+fK6Xyh/pFE+5pXnSI/F/x6dRZmhyH8kyZ6eoTBThygJpu9m
IZMH3GmbO6hKRVqMaFNZibej4+UAKLYrI8idH+PU4hjZ7SdCKw0ZdtuHKbDsEO0snYopzXP4n86p
ltgg7GJzHlJUv1rK2PzYYesWvaNkTyIyc3IJpiX7R9J2FGWCUCVThIjP/UM0TfEWA/wnNaQYaFBS
fKuqHjK3/EV3N/9G4FjzpcwUsyLMAh6ViaVoisU6btAh7xgwS7fl24rDMpP3Vtn1iksh/JiMsF8T
WKGbzbC2VhDS450MrF8uFnPanRVcfCbDwv5Ds5b+HolMMY7xcQvuHXy3v0WDzq2INHVdxdEhXTc/
C1/SPc7vQz5HuMyXOXruF/RtBcH7Lwq/Dfw+StZMlKYbo/nQ7LMfD3ymmzonoZJ3JvxBP1L8sLzA
PzEu6Dgl8IzBiKGMocFPfyMfmg4VZyskrhHk7axcLdLvrgsjPSwxU41VqNu8p7jZMor77+b92gTv
O/q5OzbtS93DVi2pPNkBtsJ1p89rSAuWF7gBwr+d0D1jCFhpeP7kQfWdAHZgLMOlSBpgQtmgHsxC
iCnT0QXQhBrcF0KZJPotuM4ffbSrVxXCz6ry6dJMJUWOzVQtppn9inKwz+ZlSKj/XBZYgO0km2kd
ODk+xwjA/hsomR7VlC3t/WpiNH7M0H4+Odu2b4lv460iGGWfLDwjvzrfD/0J4i6/ltMOVO+QSCwM
Qoo/yD8DhLiPWPsZrzrFvkjdMCWmGnBFspUjpg9+xwHIryf8jfwugrhlPMZpmHQVTSaF74m0hpd7
RiZdJwnUraUgqcC0AbXBUi0TjZ9y6/CF4t8WpkjF6B+JhGq2UCgWSO6Id5QsBU/I8d7yzn60bJ6n
wriBRkViaHYkdFow6zmH9pvOFvrXre1tClyWi0ogC9jXbbxzddf6ASe1B30cnfHceFKzeOnObQ5h
mB2XkJwjPLqPYLVA3Qc0Jpc8hib+0BA9u3Pa94qex5ym79Oqtv6WJi3Cv9fejzgQqGyJOQM3EH09
pcDGTj7Yt6Skq8zuG7E77DQglASIdrJt4SN6L7dgPtgWUWbbTloMb91mq8bEP/U3alSen/jC+9+0
JUI/5UsogqfUhZEr0Zqr/RjMGu7gvUvD27qN3Ue/eMzQrHVAMuFU0oNWCWn4OYgUHUicsZnX4aIh
/yXTFK8XSihbMM1uZK9a06aPugu2/6ZlbeEN1au8xmwHTAVLJXpAvJEYPtjWxVXq1y7Cq+42UY0J
OoMJI5k6ZLkVxwmLfmnRtyz49FuaXgBGZMnRxcadfyITu89YT+R5m7jEFDQ18kGTVZpbKmJyBvp4
E4ONH0PEIN7BkwxPVjmFrb4palLgjKMU8XGcd4glx3blf3Q+uK4gYbydZbJ0tIzanR99BO/09wVW
+DUx8/QqtLIPmnZ0L2O7j6ZiO+PkGKSh/m30HOUVut5JQTWtVn00butRkleMZIXuo6xWwCjzQqoQ
0RQbFfoShVm3FDM6S1nQWC7PYoSPAW4XK48qHPw/Ea+5LwcBH9OrjrZpqfMci6Z3zODqB8Cbobtg
7Tj/WOEEaNZIZOCjUSyspaLaE6+2GqqrvDv1CcmSEsBoLA9wGZK2GknS5qXlWCFPZpuA7nCJU0XS
AqwpQmJxo8Z0zK8sC/YyoFn7ucd9v2HGaMl26MikUuQR7uh5iOOHJBrzrghypHBgcoD9W8GFksvZ
j9qZalROZMUwID2vkgbiKZiH6/6crnHyCMiaVd0Q82vWULwnUZu+JUsEqCrDgFvA0aGRbzxYYP/b
7/mAVq/L/x82Rbu+YmAafz4KNAiFzVduChvGyxFAjSeFnOOh3hmTf5pVLIfIrhj3xSxBsWz59LxO
yv1lZGXY6ZbgDko7oeWu17bFTYCNpYzcBHzNXwfve1hLNbp/DnpkL11NhiATjOkW/hUKrISrWYM5
sDQQx+qjQsBvXOLgpWMxa9iUFmDR3LPixq0V4HzUgWgF9FcsmujlTPiQfvBc9OO3j7XtCoyXwAmI
VnhIIxJa75sp7qIS0NMIJWgjAn8zCW/646SCzaBDXvIHqMSXW7PCE6xOxjbLqhaaqaXa07z35dQY
/rxjp2ArHbb7X0GqTV86TB3iOrqwO7Eh7I6o86hM3Mg7CUgM6zWYGn9IhU08thbvFDzY3MDuhbFi
vnNtmmhwaUAYTitSgPd66NzwYYBz11w17bulyfYHZqTun8NgcwfsHW9d7PZXmBJhS23Amkh26BtD
H1eMNmccrdZWLqZmKMcJqzKYboY0hiNPHMyvoaJLckykGvT5R5ztSvAC9jpSSALuwV2N+V+3+xBE
3ITuGxfGJL+0ntzn5EXED5Zs4WvHQYzx1oRniBaS+9WGDaItNZuPu29adOjgYb6WZMJbwLM9hHoj
1ik44cRg7m2QEcoSQH4b9gheM2sfo4bRSjLabyc0CKroIifQU5jlX672ebsg53OM6jHh/r5HIvE5
M/H0sFjJjoJkiL0FICcY4F5EJ1UIk93PCl80sFE4uJ5lOqPAoZtr50LudALsAKQU0YSQ6B8h7I7+
CQM+pdgC8DJL223fGzZPWlz1W18o3jZvbjB7itdrTlXFg2nDxWPNcmHB3n5LmqMJZjA2Z3DxpyBY
Ut7ai15Go05qyfqXPRDgN7Gu9GtHaUMxnn0L6HKn4IBNNt41Mg+fXRDDnUMEpN50pOqQgCbrcMfg
oovRGcaZSOs4IvzO63U82Bg/PiSLOMytAtqX9ygyEvxOMaaZOAAR1ryw6daaagWm9tz3OSYxGDyC
dZ9Ic9GtQsu79fvysXW9qZqJMVSVYJCFziJ/aFoY14Gu4k2ptjw62XTc3tJ9XYdyQSZ7gV2H9GJl
qk+xa0YKWqdNHjGBgeoGX1aOA5sAAjQ8/jMP7XZYJOdPEA1k1ZKktto1s7/XYHZVBLb52aTB8CgR
1FEC4FQnkTbBG0471IoEVvEFcLDwuDYTqe0MAAG1kB+HeO1xgtoGY0mG9LNSyhbnUvoRLZzDpkFi
xUcYGiz+sUxhdGvX6yShQcsa9L1lCFbrFM3AAMjE28saj1EBMHTHyLnAA3Cf6FQgWwluvzmNKyfN
8wZBSBXFWOJhe8pOUjX7iYbgYcfRuQcMG+6w40TcNha0py4Z2HkYVHZYAumP8LsYHpaB5TXy2z9H
iMFK/FWsA+mpaYtV9Yjicqp1lcr3/NZ3jLzZVmEKBb/0mAMbu+pWhp942ePKU6HKON6aptoVAcHB
I16oWJCiGX1TN/3WfcQcaGEsCT/NbSiqlPsZt3gQfEDt1ADKbD9Cl8gjwkCzw5bt8ue9oP9SLL2t
ovaIw+BVh3jmJ5G2ywFYNBjRZt+reErXY7q4NCjaZvsPDnKAZrrVn42i/9Bwfxluk2csiCKaFwvt
170DXWWB0L8STlJg+H1UtcGen7N8Cq6zNR+JVrrujQCxwpscuZVg9TCCdKiWXUpfgSzMR4BW/R1B
Ov0BmjeDQu66r4gu6gQcMnkapuV1Tof2bSAJMthW9ADYjZkbuI71/T08O7PncGjTyk/AIw5Bksui
F1MeFUo5WTiobapmDD+xKzXjeW6s8vkkIV0RLknrEfuiUwkRy1jklm22FBBOCBR7iOYr00PRZPaF
3/ag/RN1MMf6EHaMdxhgpmRMaM0RXFauwgsZH+2yohD2SQAq5mZcR/iDXOcoDg4uwVIPUKll4Z7h
AEi2/d58vo8ntG1ufwGU2inwVG6i+S8xb/ST9U6JRyL21NQqzNz03brYL32x257pSszCRBefw8j3
I2sNUXd43FiUZhFEBGC4Jy0eIziixw9+kn1F+Saj3y4OvbmL+lAOpogXK8xzjmWmCWVvC1ElyWBC
+ytfJ2G+ssAmxhWjbsMJYlX8BroN+DjaAr7HqyhX2nFgui7M/67LgB6aphm/gvnsw3raxub/e3Bd
HaXL8irs2srCztkU1M1mOlcC1E3RWtIFymVURESnQsKoVSQ+nOkp6K4moMlwbXlj3jBQavRIA64b
WbaDd28ErtTTU95mVhzg1xSSMh+MvgBUiaBk6Jtef29Bs4yvumNufA7haz+VeYvCvyPkwk5d0eKw
dg9q1kaWeQjjSMydYLBogbI8jo/jsng8ae6B1ha9A2BdDjacQDLEFGqZuzyPqXvApmHD35dAuewR
3RZp35xlXhd+RbL9WzsavExRBNIprGNnoz/gXLPw1gNk4d8CrnbfawqdMZzTIJ5tq42RDNOsAsJw
VtMaxiWQJh/c0PosvJ4zEbzmFm8JbF1pLwyBJqFN+waBzYwhtjlY2xFZYksL3HhhGzyFQYVl6/6y
CNAyVTtD8BQUqYLOFFJOtewSjC9pyPodWg3xXg0qT1H2sA8CQTVz0kD1gLq/TDUSeYP1vWfBaL9y
QEpZBD+4aUdGdLTConQvDco6MGWUpxa837xr/jvuApDhcKaIs+AstZgzWXUaSrO7IYLaqAcPD0/9
S+6YDE+Q+kzuPE/BLFWVzjIbrvM+7fkxFV2mzRnBRRxtEaJk/V+6rZKXlsTY0+TjCo6pkhLmrr8E
oK34aYfzvzbVPqdr0sCmAcHfsAMNPbsiryJfvyR+fFsRiie0FayBVkAXQcD3hzmE7b+8x0yKabcY
I3iA/WOOMTYf4i1pPZQ/QgGyuMdKKVfTYW83YGAr4clwMWDChk9QV6P/PePCYt9duBBQkkk72Jac
CBYQqUSvkEImB1arx2evlki2WVj7MBlHzE5iCRYYc/owANpwlPgy+XDGfYIBDgFrKvLvhG+pruJ5
ydr+GWSBs+qakSiVpILvhfH/JSFP9o8hXUUPctslw387EIHVHNo45uKgs3Y3upwj5s2Fe3DXcDpO
sM+6Ax6QR/+ztf2sPVLuwL1viynBhHJMRnBJJFhH7KC+L2AIGH0D7+/TGqdvyLYqW9x0gSh6GC8h
w2imDqilaYY825VhPnEx7gk8aTno/3CYO3ohS9SawtjY0kPYLQKnv0cea7mFcwbniyX/5oK0Hxv6
n30BwyVYNpeIycwlP2rK/fDcJDPKtScIUMJlknRnkFuSvfRZuzaPlgzbcgk0hKl3sEhAblczT7KC
ZJrVyDhn6E02k/0TedfnxR53BkeUo61Ay2iW4E3izlY1Pv+w1q0cwwGb21lchwnx67WhAHQ+GPeJ
/guxV/TPxLvPAC2AOgWsbTP6wEBPY+YAtREfm2SC1ipU+fCc6TZHdtWekCSptoFEExbZ6fAuoK9Z
H3OMF64EJZqai1DI1Ty4GOe31jno3yJed6+j0iAEnr1Ztdi4zkOyzwXmB//olLJeFRvWF3zZdcBf
bwEEL+wAchn5I13smENDspt7E5l1L5tmaMQJbmUCfOQPVV7g8GCPUEX7s+GBpb+JTcj+QRDaHFZu
xUAOcHRzb3sUbhOaY7gR/tnCXB0XC7FazJP0nMcLYD8GWWkZ9QNybLKI4CgByOhw0NsUCHaOjdQy
Rx3zlVLg/wvmRQrzdrwA0WvTM6BEeggGeJ93w22mmUkeZ3S7aFrEsu41NGTyru/b1J8TbFefZ+WT
T5bvRNTQapB3LOpuLxzfLBz1rHGwIpUJhKApmZ4nqAPSfwmw+f+aBqfltPejHSts4AMZTAlawXMK
3p3eQY6wPdGWOoD8csyQKcTIdrV90PX3XS8Uuo1Yrh9U5/F+JXuu/4LL2//JJpV9metG0EKtlILV
41hTCCBcLW3ebFnZbZ2QKBwIDAHMiF+u6IRBNeHL4kXrg+GihyypRy63I8vSvYPLuQUMQX4Osopy
sCFOT3+FXfxWziDSUSs2zVNAoVH/Fs2b+hpAFP6Dsa/yL54y89cFUL0/dUj8ae6nqQ9gneuCLT80
4ManGppJr6t8nCUaExuL8cocjLjKsQWIcsC2URc8J5B2wFTI99N/oOR+JMY/cP1c7LtagejvQoOy
6zmZGjAxvItL264QvzEX5wpJVVnco6Ay0jwCwMWqUQGpaz9/I0KJh7WAigXNFsnXvK9G5mR4DPQU
RO9ENcq84VSl9kd+D4DLGkRXPuaAsacCX5xMv+Zc9/+1oTIh3iG/igPsJXVyD/kYSnWLsIRrkvcm
LX0QRqdxMt2MrT4AC8us9NOWRAbg5gSRQnvjkaL8GUBV8gwItuf/khkzBVm77V3BNfAJy437WIYJ
7gcsBK0z7v5gHYJnjrvriTY7T8s03VhWJ7vooThNTUDbezvoePjdUz3iuuQiYCeLASw95Rkgo0Oa
AB45QNzVrhUnFuIU6TJGz4wbyHvSoSPuxeB396lA0gnFvZTSMXNzDd97GD3EnJvoVe4Ad/fjEEkf
Vz1Wxm58gX99TSFIwnvlpZWlQDwq4Fkb5ZCsFPA7T9WjcL1o/g5s6NgDAKGtycpENxktACJ5U8cm
Sdkl42iNHxHBNJ2lamMKEnoyuJfWLp/vlszZVz17g5hbFs2iyI0E66BAcR6lW/k5lbjpT5tbZ4sY
QGj3QHDgHrrXbka0L5SjpH9RqErQs4/U4eNxDaDynflV0drmmuK/sdltqqxv8SmSFsaeydqML/lu
01eSJ/nvyOBNLpFaRoJvt2uBX7Ox+YqWePqbkS1Vhx0M1laIRu+8Hjyg4zJAW5Z8Rrj7AlGsOfwt
njObMF9vUszmjWKnPDgMcNVo/o1oM9LfXrPtaeLRcB+g1XmedWagPuknfF9Dwxw4hnVNCxLQbgZw
nLoZb/06jEbcqBkH8riFkKA+DM0SPGgJLQsq5+iuGgnKEYTZXd9fzSLAqUD0iX0fKYahZmkgsIE+
LJ6BLQ95/DpCMndW4ZLw2ygnUVpMCYXGML0VliX5aRoh7dzGwLwjuGbOi4FH4lGHMH25MdyKovLd
ov5gMuEQABiKrksBxBkvvRwmRGshS2eAYqnvREkyuuMSG6MchiTxHuGOyoT/k7hQlVAsz+uPUj66
DfNM+JPcukm9ZIiS7M6TGMxP74+jUngXA15yW8ye92RpIbuOoO07CnT/cinSxnmoXoBVvmAiyVVt
pmi70mhkF64bc87RL0BokQdR/DxOyU4rDFvz/OaHCAqy1CZyeG11Q8a65Tu0OiE4GCCCtpn5lSD1
77EPycjAMPRzf+C2kdlp1BtrH6Df6wAQb2ZpvkEpdMsfkw9avTZIJ2YFGqkF34CX86UBIEsPkL8v
GaDHbcVvzosyxwkaeYFCBI7plKtls+cBot7nboVu86Aj3QwVqGHHb6FvQHWLADrMqwQZBmsTGWI2
L2IVEfvsgxWvve75smBBApWPXUBw40OMbQSNYodThR1tNifF2PjFXGI4wcsT7b3wIFgWyDiBkfvj
rAJ5GKDxORuLq6LosGqxlWhUl+uMtOW7KYMZzKgUf8rTWd0tW4Rc1zxIoAYKHHRTE7gWVjPkal44
+K9SrQECI83UxPE7OgqXlGlAVXymnvnvTuMUvVo/tJdhj8zfGdsmHIniCPIqMa5bd1mWPIG+AqVj
KUHEQvSnHQm7+xXskK2lCeazhb8e/ptGpTfW/Jiw/kh/rm7Q7X9Tnuhjui8Eq0lLvJMT1PtsOuTW
p/C182iSy/EH5bkDltkAx2mEP1JEaW5fWc5YWtLNhmO5tst4hgxhejYqoAL9pqMur5hC6SohALPi
tq0eKgScxAWjWkq+IZ2QpVxU1Nf44YaCbjBJfB+bQOfnWZppqPpeIsat6TGDf+KtXv9y75YaCi9s
ItCkUVOtQ4nZng4y2g4RnzUawmB/ZGbLDh3veldu6wozqiXEZVUpQyCI9LP6hw6rrzfW2wdGQ3nA
wt5a7WjvHlYOXFNh3eCvzVWHF1L3sODxWlV0XuQt7Botj0Pr+kdQI/Ikwl0+mqCNa9xlETjH3W2H
Cb1Q0eU+PzHduRue8rLWaAkHDTVJQpYSEy6EpbHmh5WDL3jSKDYTvkCEDL+QHek0NNdrBUkFbER3
vkKnSqccYm7VpxNgQW9RL+aZghNR04Uyz/8wTffoVzeFS0iPFgtE0fs0dS289Ds7PEQzYS+RSLLf
DTRvvMR6UbMVWQCSOM09n4tJdtHXDnWUL0i+2Ytgyp6GuIcIRnoQtOP0AxvAFPwevuAZx7Of4s9Y
9Yk6gFzF2gDo7UGW2wjH9TP30E/IMOL6RBqWx2gJInglEU4f8I2hDdinBsKqPjRw1CX02iBzF8dL
02A5MCzmPO7CLRf8I++QbcFSAyvw/iUZIGcp+2zqw7IRKzl5BrVRzYc+UOUEvZyHHxBqReZnfuY2
2AuN8esE5fj8ovopboApJZt7TrMRQIOHJ5wq+ikN3BVaWUjC0fQFv5ItBh1up+2n1nt1DGGfsRxB
dLm9HlESyRcha4TwASid+hLABNSFNo4HXy2Yc90jcGGI1XCxGKbrwIfSwuc4RK3w2OlRx52MNKgM
2FHxDHIJiT1rkGOwKEDuGTSWHcmD/K7pRDNB7DNgOsqhOGL36bKCIXUo0CdcgxBmLaNuMGBatd0w
z9OPXM8Jto3oJnZEFlP+lkDcdkfSwNwYfKRoTf2kwivazbWpQgV1/G/S9gFgQRJkdWp3dMt4abOT
wTuBvg0NtigZxkfQYiGSqirsc62ukGmippsfrWgA5u2hAfI98waKDqhqX9CpbCv+bsuxjTGo8RUG
mWlwZzUmvnrOQ/OLUrVXuFD4K2IR0NrC0q1F+936PEE4GCgpUUCijYsAcCJucQIS4ApfNjRdYOW3
Gt9x+EEwmNRipYwdUCqhVeCQDYHz6tFJF5PtoTyxDtray4aGNSlRTff5AR7rpjuEEIG4W7iaOQRp
glSXw889jDgX0JIkK9gAFUOJNZJQ1Nx3SXKzO1aTC53oPXnMJUv9I4R8wp6hi/gx5Cc4VZcOR1Xe
bSmb6clx3WL2I7ulx1w1ofiKsG0Ap7qgBdQhQLjagvRN9idXGU1uCJOdKQ51ICIsGamBV4kgCEtb
96ZPygWXwlhOesGGSWGgfTNPbkHtxdXPB4iwSvgEkrGcUUBARqzNIkxeuhgy24d8NRODfBZgdvAL
f3aj552iWV9JnD3ISanmEk7x0NR23PlbvI7iA5thgLupYDatpskxwLc5pdn6BjaWjvfSpiB9AFNC
tgk5q4EiOzbzQRNM0MWGbakIuCo0AFUPYTzAonn+FWFfRx/knLbkOGbp9sWFzg8i8bM+LTHmhQL5
n+6QQvXJwc6s69WoZZUHv7lseh792gcQvbQc+QeN0JOot3zsPwOQ+PN1FDyba0pzd0zSwLrCqkEE
RfezYIB+WfKDa9oWeyMkGMtkT7J/0JnRZ9Po9kGoFAxoJiJMtpltITbxfnGHCa3EXmJBhuhX8LZ4
9AFPCVB4GA13BR+2uDmtSsvmGgee/Cx6LmMMKTmBWuxCYY03/lF2bh/HcUwdsnAT9so0UjYxo5Os
e4gYFiYvdgY58cX7FCtefhTpy/Qj4wJBBw75jgLRloeoYx50VLD7C16kEJ10b/1pnllzGzyklS8S
A/uNouhCQ4CVuqph8+4foq7t00MGmvsvmi24uUUjbtG2gMLZ/ya99mfVYBP0M4KPyPqMAL1ZHQi0
HPwx6zM5XL3SW3tOsdz3y/Y5eyHzmC6AnzBDHzfZdreI5ylYxa7fWmyz5W3DS97z1D0GgR6x6pdC
DF3C0E2Gv6mhegO+b5fhK7et7v7T0J5lJ5ZAVpwAcG7xR0dp+xcQrGx/591uAXIBp5orSG7n+F+E
D3aLZAT/Yh4AWDt4KEGxphSvOnzFSq4fb5jP7P4MRmyTBzgr+u8M+B24JIP9uDOy9TTry36K/m6Q
tlepsHF2HaEAfIVAHS/ZHPW41QChDvplXtWiXvds7rYHNOHNdoZUrbMw62DTX5ge62seIzykxnoE
qDssoyt3zJosCGpURiwoujAjl0wv0SeCN5W5S4FRQLKvR/HlhCWXFmLz+UgZ4eYWQA5timCEKXa1
yHnHQGH5fO68n9+t3ND6b1BjN0/gbmcFwU7QXrGoyL/3OMKsI5GTCyftFWR8hCYtOUNbvzXvHskg
fYWYsw2Ul0IIVg65z1DkvGv6C9YzYmCaEouZ1y02W1DvM6Tole4J1BO9dX33HKxhh3aYGndRy4h+
NEKAIIdyjWH5im3GDLcusvP0i6MBpOhsurYrVdZgz3TIWQLgiKyIA52Wxv6PszPtjRvJ1vRfadR3
9mVw5+BWA5PMPVO7ZNn6QqhsmfsWXIO/fp6s7pkpZ1nWRaIbDbglMZlBxnLOed/nUJQYYyQmUH34
ooNjd1dZj+RmZRRxXe+9EG/RgnYv9a4PQ68gCWmX9HjQRY2gVxuKm5HhGgJ2irYCFajUI60Slb32
GgwKNKNDiZX/WS0Oa0MirlK9+Bo5qf3G4RnFhhqKdp02iDPX6Ng0tfdxzC3D2jS/la5bsgdQYuDF
IO+xiqfcwPrU9/WzhrtULT3IQzVSWnpw4KbGtVwuYD7UIf/XYC9I5ln07sGZim/UIBA3R7pnLvkR
67NriohTkduHa2sKh2vEHhCYAL+UaWC1KfkO6mcOxfPIq568AUfVyuhHdRN1fVquWjopPTh6bL5m
uJ/+mHqL6vPkU6u41pHrp69JKEhFCoWQ0Od4/V1HjLKyZJ/PbwkslnXbWb134w2C0nOn5f1RRkhz
97R10D+1LZHMKrb1BpVIV7vpLo4oQ1bkDaIuW4ZtSpk2SeH2bPDlecUDRnxfrFoVV1eIybQng0bc
w9ovrSZeVy5FjiBDEhOt0Zvb3+o4dKqNahBTL2JvYrFOpFHonzLhOGIj6UpjBCrnoIndehhm6SAM
4Q27nnot3LdqmPwmqDuiMqwDtghVwJlgbI4IMRSD7UsU90Qc6WAjC+fF55iChW6NZ9lMOTJSiZ3W
suvsneaqxngpqNkEXR6K4R5fn9s9jqMXxbu5MkbrDrbMPC2yRsv1Ffu9eXDVnwrENlQ3qAO8/FiE
GpOc/F6Yttd226QTnQip163xcaManGRieUutZhJVa9N2miU6RQPCv3T1uuZXo0r1+lLFrj5+Qb95
yihzGNJQpdeVh+kdhMAxhxBkfipnPomVDBAl0qA8U891TJCeXNVOa1L2KptRrPQCzpHatLNi0pG5
z+yrzKT3VUAA0CCf8dFtDvdTl7FTZg710SLUrXoKUttq5RWZVs9DkFzYMkJq4CLQwONVyvlQ9yxo
9zNrnHGjOzr6wABHyixvTY+jHUI42/Yf9VKX3WIarH46EpCpV7vyqRcukFL36yomFe4vZIji4Vrk
ru3QXJ5KcrW1HDEujVajplPMrXjwwUFdOZOHhJcYcjJR0VbuE/Gq96xYwTbkk5u9mVfqTk4mit0p
3aIAzW566VpB49rWHw31kZcIkfO+byxrpSyXk2NN4Z1qDIppR4baCkfoiA3SyW5FIeKAlqfZwvYk
Fcuxc4qVXWQ1xLU07Kk0+/mVimvvcYgsf2PVnY08JTMCYbBIJ6hJP0csiSB7bI0FrLAJOlys2nuL
tkXfqX6JIJWnSmoblgYVEie/LQcvvp1rzYU2XZVrJ0cC2bZpbhNvh7m1pHJt3KpZU1cEixkqrpMl
ZUGv2vaLDF2qyXFtx69mW2MWpH3zep46tYwKp/40NToSUWuYnimiyifHwAi1yO1SvPiNOW59c6Rk
WzpJ/wjyqcVBmcgpIOM28W5U43ht0Fzwc2ViPmGvdv21mXnqQOfy/JOV1+NLBsxCBjGzwqQMw0fN
OF2PsytRqYii+NQx45Y27XHo+Zn17h1GJvFVS+gsgCHHepyNpLjKdDeNFkU99c+FQhqInrva2BzE
jh5Hm23boKdbKGTgn2uaptw3o5IIRDlarS2WA3LSuAfpSBjHj7pWRS9lPIo80NveWmaCJny5b4qH
Wm9P25YHWUtGGhrt0mxusiRjsVG0IfpiTSny7MSZowd22maPdnBeDuXkfDM0ncMl0ZUXwOlhf2ha
cz+Se71qhWF8Nq18ui1dRGw6yvKjhH4nkDh2IXVNJLx3kcTDhGUmXfWOTDHlG9Gtzy1et+7cfsee
gynHxCUtleJslJIPWtMnJjo4NVCbhRlr02dOo/K6IxoiU1D2S9zQ6acOTe1TNAhnCV9JrZ0oKnAf
IsbSF9KzpVzlmuEUS9xC7XUCHcG5RrIK/J5YjMzNvTF2xks66nZFQYrK8hJfpdTXSqvmQGSTeCwy
UsYj78m01kkyDF9Isjtia1CzrtdYj7vPRICf8WYgCzJxpjQLevSg5rfd2FtmZeXQgNtMMaPrlJqi
q1ir3SEI06ZZtiot52AIa6KEMi7qdWkiQtz0sxw30CpJVPQQnE51NN9/cbxIi9cax0BmpKGGU2nA
quat0IcWRQje+OsaoNLWKmNvXemoWfah1uGOoxJ/D6QBlbcya5132U2Ged9Vpbn2256KSKJJMqiE
QUHWdD1LdN+tRO/BxSi6ItvK8SS1OZmz17LIHYIj38r6gHWtXw6kqLZ1Ow5/JApJ8mR3lNJJ2pqC
l9onGmswXsOMHuh6plUNkiQzHf+g6AnUxCBkwFpAQfrE+0ubQDRjgQ7RzRRepzCWGOJlKgjUSwQy
BTkObZBhdgtGYt429YDgLJ20PfeFVGhQJx2ujsuNQLpehW6Y7xwUZ3vAGnRBj7FOTTGCnFaf2A8M
JSk2pXVF91pKxcjgQn+yv6IZGVtsSl3zNBABf8vZjv6IwYuvCsMsbuTsN88yc5k8alQBmYhyU+ou
hh9OtVq5VHmkPaS2X7+pwihWqDFJUg+arALDJU/jzt6JcW370sIsFTZkpLXyW4Fr/mkOXQomduc0
HEtmtHGhjdowi4Vcxd6AHiA0NErizueWFmTbAo7zdSOyDMViam9acmhr9qPwtnWVevIrqySll6ZP
ROzeY19gPqC6mBTFemgZP2qIZF8Tikf3NeQdZjrC/rfRZA3RWguRB2aur7OdzYgYvKoOXDQ1iyIS
pBrQHZK8LGWUBkM6aHud2sRSjvpIol4aguaoBk0madErl56BLGujm9T5d2Su0Ucbk6klpFoqEqAk
pKS+HFzUDrtByGILCi+/MxPLDSC/pAFeS6TLfo06ZdKiGmg1iJNXDsUU2H2qiwkBxDbtDMgFMwmz
GzZn9ZwoW95rDf5eLClVFpQcgreWb6bTBrKYL9bkludolwEQiHmzpbgiaD8VEEnsHW32vU8Ymzu5
rvs27kiLO8VnffTm01lztk6ruTSqO2qi3tH2ky79FNWdCUXBTAOZV+ZWmlbtfuGgPResO3gtgiSp
6u3sYGwEmYPddbShamdz1U/3hBIMXVzoxrw0Z122W7tEOYNwQ3hE8rHeWSS28vYxV31aoMYzyEN2
zQxJCcaRG20cvRzmBQbuvHgCfzykQZtE8qSF8NPoaz6GCW9y2UhS2C6clPBhUBjr9UCpOjHXwiyL
Bp+aPxUW3A6i8q9DkjbF965wqaaSRM3ynTpdfd94Ste2Cq1MsURJOxE8e4RJJxpNqcmj4zvCeMEl
6rpMPbe063u/1GMrJubI1LDPrXF0N3RY9AvazjEiQcw26wRxJ9wTuX905RaDd3lPBtu/l7RIfuzG
ejJW0lWIHDjkTsWV1hX9eMBwl96VtLB6ngdH5QEtccdkbTrFGK5z2CDbqrbqQ1Jm5L1ECTGC6i+K
44mpGcRZ431KOonS30Ji9DWhl2u4NyuO7F9SGCwOinRghuijlHpVRNQNXRHG9hWRLdSqoTcs42BL
P3Q3JPrscNUgEbyKMpG8TphAHkxNWc8dAQWFSWQGRKN2nFj7Hhu7WkjgAVBnlJDeA1nbsXlIwyqg
CJ+v+4LFqPb8A7Fbs/JSQue1hxx+WoG1QkVNWb+7r0ibrY1u1q8VNvArCjg2FXiqy90G04ofEcGF
8PaxT7ANZFHIuSQev9fUJTZOJewkKHq736WhsPvFOIJRwtSbfOudyNZJpHrjK9m/9AEn73jjkxnK
lo09EmtAtCB6Myp7GwozKxdEhPWnHvbTZnBj51CEmPVzOn5972sSfZtIjCPLtEbZo+B6137nucYm
n7v2WiConFaTgzoh9UlCrOKQEI3SSop30EdqW/qFufaQG9p7VAD8LqtRpS9hybk1pUjqgwuPqBxh
BFyWjdmV9rJv0M6CAOHwytQ2u8VcFyxRfjOhh+7Iyf4Rz3gUFjhYp41sXJ3CxKx2U0bWl3RSFO5D
SUEXsujw2tATETdz1vnjrveVu5aEb2tbpuUNUSqYE5QE+b5KaWRBEWW8zous2TthGF+XVRqiWejM
J7fQRLZP8wL7bE8a+NrrGn9jpj64GM1+FHqldlZo2VRAwszfZ5xMAHWoceumU+vclk3ot1ekAzjI
YCVPXaNaNmqC3ONrsUtzhRlNe1OHt5gx5ivVMjG73qvWbSsKQEzUhgFdFHusgRbxXYmIN4bhcZWQ
cKdI0jniBSowZ+MwiYu3EDko1dtJvkRWlwf+iRcSlE3ufiEOECsyhfMSs3Z708RSIVIQoR4FQut6
sYrMVKfBrBlnxxG11qYygHXpjd1+njAR67uUzZSzZF8v+1rYW2vsZY2CN++8ZeVmGqiL3FmhkH/O
bQx/jmieC6MW1wKuDmCIedyU/mw/9onefqW5rLyVjl/umBvVgzXP5kMcA15i29QdtaDphJssGhrr
4O/OUu4zp/JJLtuTNhrF4iu2cXUw22lc2YJQZ8FkEqyqyjSGAJscQCYFAuEawdTgBuj0vH0xNBPZ
E8hzHP28ST76xlSsOQ6Raqizsf2jgvxyBA0A5aMb1YMtIFUGbc2ONrjdsGmzud61k+U/zFrp3AAW
sB8I6LUjaWfrIFCGY/vgQZd7vUO32Zh1mW1wpbvAcKcsP5QIlUUwkVpJjlae16+NlGJroS0g5Iym
YZNCe9ngbWLnVxJzIP0e+8WcdOM2Jpd08MpwXHosel9taMePnlNOpERKHOImKeUlHe+6IC4GduRR
4XBLU39r0JoFh0kI92aI0+pLazeooBsMGQsbbebGlh6zL9TdWq0sXx+irVdlzaMrjexJx+yKCKjU
1oZWY4tq8fMuJbqDejG0pD+rFuflXOrtPcQ5++iJP4vOo9GQ1CIluKD2ZRDX0mryOvXMDhGPDZgg
nJHlxukAsQRKPjo9K+wOU0qFsqxNf58DtniifSzwCYMKx01UO+I49e74uW30b2o2k8/CEfG928XZ
jePEzTIyiP30rM+3VHqdK+pR7ZoGOA7kUy+st3VqAUoLgahQuWpO6xapb8Rk0UsY60a36oirgf+l
CNVRKp1S60xKSnlfdKHs57HttbU2WekV6QWMp6LPV66JlC2qvAHmFbCZb2y87ldHQ5iteFNvSGoI
JPN2P17HmlSvvTZFh37u0hXGe4GXoCKp0WwhX5JODIoE+KS1yw1oPmrtAztPMa0noI7/SNPKqI8p
m1WMu2O0m5auE0iW88WYNcVIBlFz7fBaj7OK/EFOC43+HtFaYqUBeIkif/YIe1gOmc4+uUM9BrzE
7EJhUdwSRc02XIww7jAiET3P7TVlzyxnJTCICm7YX3GLLionR7N2RbmSPn/rGWRDxOmXpq1rb0Y9
dK8h2anefo2ffI89eca17aIRUYNL41AjNK59JGoN/uDLLn2GhUWgL7IoicUeGd63Vkh3wZlVrC67
+On7/AULqzV/0iulsbd654VQKm+7D+DU7wBn/2Ru/+XKphZlWDbwmFKYmdDNQOLUdbz/7unAKnX8
gpd9gzNSNbIBJ4GEaMCbzcwAHfqmdMXwARf5vcd6BqqGSVC4o6qNPS/ml6ad9qXUPwDyvnfpM2I9
AbJw87wUe+x+2Js2bd5d2NvkvPOxJlBaZJm096SX7tpTIabVx/qyN+a883GkhSRpZWbso7a/Ic/w
zBnjA3bwO0MizgCuKkTkg8SMRzlqGI+jBy1DvHzRa3Le99gZdXQPBpL/qgj/sDr14rLMXHjtsxlK
BQ/Nhun2pKMA0JiV2CXahQR/cTZBTROLoYH8ch+jD1+aiWGCU/HkhQ/zDNaMFNzDGYWtn2M6hp1s
jZDnMv76ebvjoqmBDCR2TVoD6NVnM1UfjPZpVH8CmBZnc1KKSo/11K33DjoCjWwfnVA5gnfrBA7q
hd0qxNnstKCt2ihu+BCRfTfr4gZf6/KiN1H3f1xyp6z30laU9T73vZdMVrfolb5fdukTqfova27U
mF1WkKPac5650Qmfq+Gyninn/Y6nppfTYCZqr8P09qZbW2WXMbrPux2DTktw/UZqH9EZbmmJU48K
Pxove8H1s6np1kJvqFFMTHvPvKHy3+xQD/YXPsqzyRm36GRbrx/3zjgcWhFt9Cq9u+xRns1MnuTc
sEsO+5JzHk1wvrRud+GIGz++JZ4Jxq4T7bAPaSi4QjRir9xGGReO+Nn0TAaBcxshyl6oNLyWE2kD
6OvJZbumfjYvM0AEjW2iu2xPnue6d97C0L7ozsV55+OUjBPWKMCndoxxyNcq4rLCyj5Ytk7vxN+X
LXHe+lhqRc1Bfu5gIyK3GBHxIG4TFz1Scd782PPbOAO+WdCpw0V4Hh2lVb1e8iKK8+bHWtR62RDJ
Zt9gaFqZeeYuGgGc6rKrn81PK5psSMoAuFnAAR5o0VM6peNFWxCKyh9fdPoRzoad9fU+FOJkrXIJ
JDKwQJfd+tkM9YRrc8mq2kfl7AF9GK4pFlYXnWrFef/jEp5PKshV7DE2ZJjOw7XAsHnhxc+maJ+3
SdEPbG6Jnj9CKiGCL/uPmqDaf/Y/+NmbfjZHsSPppkptBga/56OhpZvK6j8hd0DQUdOtTgitOolv
3V3tzvupovjTlvPR9vxiXsNGiD5hzst2qU3J0g1bnzjzVKcgyAw6v/1mTzpNF9E3nsDpMpg9cRdK
1CjwBp7gROKTlAp9XY9izlaGvW8UlPJx+OpO5HFw4i3Iu3i3Y+lnN7mOEg8V1nSNsyDZu4CRFnGs
7fLeekikf5PS7Kcfh+dJxSQJ5wyNGGH2XPKxtVtq46NXltm6c/Ro1c2+v86kf0rJ13cZVolVHvXi
atbiYSfQIdmOuQABrg7T5EbrmRi7fYJjvzVzOVYLLEraN0i2Ls0F7GGPMmrvDQA+UNaZmxqq4hFX
JZzVMQWHGic3fhOGN7AdV3rUDl9SZeDW65ylosXmCm36QXjy84yuZGf1+Y1WDu2aUolGbqSaXief
k4GjHwoyPI0e1u5WaMBl8AeSm/OSE7CWCApIwTQgJtTaCZNCadInAeI+ZhNrUcThMYl6xIfVQdT5
jqRB+TB5YbixNWREDpLsazBc2LQUcrUBup1l3A62eTt49rgmAC8wQLoTziTMzUFJKXBF6a0PnNTP
n9PESpZJp22ErU+3GbAmeGLXtQ8MtKjSpzkvvIDTWanWFOK3sDce61OT+qnEDsh5c+nnXqaWYIJv
LRwlAQJHwD1yUls88BDZs9g7QhgcV6lQRw3fID4uOxBRGAYeT7/RTNulBu5MmxBK5tYxBYL50l1j
1m4/kc5NFvVANRpdWi/w31BjeER2luDFAyQVAOnQ185IUTfAJYqvyjHkwTNbd0JFYDWAgtETdCZM
8bpR3TH0u+uKl/GEWF15Psi5jSc5ZcGEGe2gGNSW/N5xjMqnsVMbkXl9uaqoczmW7+T3LZKio7L1
qxSq4qqFeRvEro/9RoCBHKClHnDqdEHX6E/CgGQCoxdhZ55S7rC9IkO9hmrERSPueLhWrWgD931D
3fwkQPEY0Lr/7iMjWBYu3mKX/N+ux96zbKgwLyIHER6jAN22199ma77rOjr43PqR20LjbiWcHDEd
qbWrjY+3uUgobRtAjhdCTVeKtlVwPVQz4/WjTEmhtxvMfTTl9mer73H0SU9/ALHgHO2xotYMgbV4
HiGXMAjWGFB59tUDIJYrm5yS8RRWPbz+apeZjn5MwJOScGv1dW/4t42WUuga0yN4KiSHYueYCJD8
aVi3J1EMVi2xamy56K0s5REoBH9JBOsF7z3ef97p4GRTwc8x3WVQbdbFmOy7zDxQ3vjDjQbvGlwr
JKJOMrPVXM+f5yTPsfgnib2BYG8E1Ujb4aGJ94VuOt+B9CtwCeBaaZbgI4Z2bDeZ182QmEfbQGCx
NPpJX0MdvrIT3/CWILSR50GWWiH/CrVlqerTyeoljunNgEqSFtkIK95EWGop7JHmU5Lo2Va0JeVZ
vIvHYQ4/5Ylz8jrNaO4s0m5ro6j2iIWYG4Bk/f6UQ6ysCTmZAPjWYGpLQmuLYv4Vs5/45GsEcciv
6auJQKFZasC3aI2cpDn/HvQbG2jDahqVhmCoDvvTooxg0sPZ8RTj/Fl5rXSXXibhvriR5FnEGMVU
opfHVuU3IL/CK7oP3Ggs4XVJAtY0NYTGRoR/E1PakdYKSwEJ+4tw6m2ZyS0vmHYTYT9Zh24Mujek
DjPVZlDJAhmT3UCEwrTGdA6b+VtdWtU6a83sYUCNvuCsHn0mNwjdx5kSLZBlr13plW+2wdh3KBly
v+q/ash2JIiYsnkMZf/mFb120MmTH1rFs6Q21e8jDb6a4pEum86d7zlVzGtENPW81JC7LjAvDF8H
SxJQDw69rTTcFHqBnUVZ+YtQnaIzJA3ryW4bK39GhRP7soQ8Lm+7EVdZ1tEVzbS6CEWcnHg0VuX4
EK79F3K60VbvmuQ5182u2g+aNaigA0p8TMfBdwPT777IViuPJjzs/VCMkbvPWk9RI3O61x6aRlD6
3YyAzLIf8daiZetw01HUL5awOrBHAdzFygBPRQgPdASMoq2PrGYzZ1V0HPJxN9hC7ofScZcWKZs7
ahdPVt/RYSeJxAa+yrGln8vKtNveDVQR3ZL4pdnObPUjerHUjNcO/SuGynfcgwYAu3lx6bIRZJOM
Nnbtwqfy5eMQ5+JZ57miTS+wD8FXqKzarp+AEc390qN6bC691HA/58OJYt7ounfdFPMWwLDaWjZK
xYlWBpsGva0J4zh7jbIYpQ3gwpLStPkdToR3X0nK0l2efDN1aqBBAU30c69K/eBNyXhv2j4NqjT+
fpgyVDUQQtx0wcEmD+Kk7/AxJIAc0lwMN1qPZqMPC3BLbueZ1PKMRyxHYhcBQsM36cZPblOjoE4L
auWlXYC5tCax8g1cVWbRUdODXneTdsN8a+kz0Qf1Rla1CAZgjuhnXbe5m9KRAbUZRXNjaoJCzyX7
VmWKIxYjHz10XbaHKJ7gL9FkqL8bcfE9VhQrjkjyyyfcP/2qs83oU8aRmFNCX4/dmg43aou6a6r2
maCjjS7M2KZzUks9tI9LFqI0rxZjTQStzRaOBCvWkHz4qyRswMI7ylyOlXU1Qn5F7oDOPhvzJ6sN
R7D74R0FLU3gxpH5xmA75XAHfMXs+QR0YAgMk+Yp5DQWoHwtb1WU8uQKV/t3C8P/+jr9r+ituv33
ibP913/z768VMiJ8At3ZP//1WBX8979Pf/P/fufHv/jX5q26fi3e2vNf+uFvuO5/Pnf52r3+8I9V
Seld3fVvUt2/tX3e/Xl97vD0m//TH/7j7c+rPKr67fffvlZ92Z2uFiVV+dt/frT79vtvQieS+a+/
Xv8/Pzx9gd9/21Zl9I/D6X8e/vf93/7u7bXtuISw/mlZDv+xkWQD8CIJML79+yfmPz1LF5Z3evk8
fE+//QNcehf//pth/BM9qM7hQndMAxsFf9RW/X9+JGzhsGX5ON5Of/fb/72/H57Q/39i/yj74rZK
yq79/bdT1Pe3yEHn438M2PQI4l8sB/0QcZbJ5r2Pugp10V8G4z8f9j+5+FmJZlAtUh9j1A8jDaGc
vv1UJ9EODtcl2QPu/SySpciqYGW2+sHHvtpo1CU/as740z5zXPksjPX0OgX90uuHhpYSOUCtgRpe
imeNk5RhIwEY3n49QqcL/mz4zyLaEraxEc58kPRwDR1p6vJBqPzec+W9+WtesuoNFKSGpR96A9WU
AbaSxmCVN18S5zNAZ/FsYnqDNjanAZqWTv3k1h+kPk6T4acDchbJailcZ/Te4gCzaG2Z0d6nP9gA
x2FE/2xnw00PO+3UxwvQ6lYzoHrKJvA6zHx2fZx8+yYSAMVz7+A13VUaE5rqewdrJyfL+oOayWlq
/OSZnfcmrmrbw4Sv64fJTj/Tn2VRpzjRs+9sm3thD5uL3ozzJsUiHwRSWUZYlC8m5fEp/WDWvPNm
WGczPkKn1eYtM97VPyk0Mc60LrwPmh+/M2+sswkfTdVEaM5NF725YsdzZ3pOwCWD8yWNbVh98BXc
d94S6/Td/pp1x9ZMXXzWD7b55kztoclpH0erSxTLIdQjPMSah57LxY6JVEe315Hon4qsXKns5BRo
V6PSUeKMS0kE3Zf1WsN+SO+lpUyyZWxjv4i0VWKVVzQ5AjdKJ6hwlNtJ9wN8xpAN0ThAAJqRCsjI
D2hXuIzlp0k91323jif7ENZX8JUWmpEFNu0flF7enBghHkfWykBY20/X2EK5E3vBqaOqjHXeZCsR
dSs3kxsWnmViODvKOEGbjdda/wILe+nIb9jsEeiivZA0eHO/IfjEJZEGpzSbZ92ns0mkK+9+/QK+
956crYHlmNqxN6f6QZUPjXyx0qNATPXra/9Zkv7ZHDpb99J0kEWfM4ccutMVZIiQHoEoOpkl2nQ7
qZ3qYLFbt9Bqg96A7QT5wFTeckziQz3hPzBxGebaoymRoHT9PvPLvWIvW9LtJFD9R/22TwWin93m
2SoKPrdBz8b7PAz1ajQ+Z9A1pHoRoEYrsj2nJCQE1F+PyZ9r588+7GxNZVoCK9U6/WB64bNKMR55
t04rg5D2FrOv7VT+hguEqWXfdE5HUkMXS+hEBzPpliEGqQHjX97rz1Gek1ODiB3xwkthH2r4CJ4p
scLUwL+LwPCtgM4E6MZRDqZ734SGbX2xebfiXjuK1gjs+rvgIhK+m3DQY2fQrBF5l+jZSJwEHX7o
SH8gUq2qqxCBpRM+etlbJQCTduMlKVOdrerHOY6hsoerwdifzHmpPhEif3Bl451d92+tpAEoTyj0
eKwkomIg7T3gTJ3s2InaLVaTpgVorXOSKLp48RQm1ixQqMWMXgX0m6Tz1/NEso1uZ2wvAs3NHURX
FOAwjgwI4b9+H967ybPKolOlZgN5H09Jp7ZI865S7euvr/zOBmae7QA+fRFC4n62FtyxvrnSrCAx
vxXNFn/PB+eDdxYP82wjoI9mCqePTabT2LE/DeOrqb39+u7fG5eztR8NwZC1qKYOvr9ohq2yP9hw
3xuVs/WuzmugPYLrOiwjYY83hTRsI3cerRQt+fDrm39vXMwfX2onL1s4cHwIHcYq5zptvjrpza8v
/d64nK1VlTNC9Y5obRFLGn+Qe11+cN3T+vOTdem86XLjN56rg44/1Li/ilRuSHGukFxD1/YXuJF2
bkL+o6YI8JSkO7rJBnSoehy7bunWEarcdilgmmr0xRtlth2GBKOJjbyHRo2GXEehuR7mZqMVALwz
sYils0v62zaZ7gb32kCc3xavLSYGTe2wk9VdvUuila+vgTBa0Uc9tN8bvLPFRhtcml6GLociSYzd
rKWvfXBafOfK5y2eHcBQMkmKU5Bynyp6qeYfrA/vvK/n3Z3xhuaFJZz5ULQdSu5srQ8xCci7iTZt
bq5/9PR//vCNs7WioW2qRl8xlsoYB+tOWh9MhPfu/myB6HG9M+M4AGRYr+boOKfPs/quIHOCFPpg
hN4b+rOVApszuHsa0R3y6GsvDiE9CT6YEu8MyukD/3L8rFNcRAZKVZoPr5B10lj519d9Z3U4F/CN
UyxcNzTmg9PW65PXU5XxjRZ9sCa/NxxnC4RpwwrF+8EL09EXYViDnPxgPN6777OTS5TpYYXtfT5U
4UPbagsr5BROie3Xo/Leq3I2N3VchhbKcw77PnLs7HECv28lAb1YoGN9+/VnvPMNzvV7kIeL3p1O
nyG3nfXkZpRkOueDL/DOwJ/r95Iql1AFmKlVuWyYox/F+O9d92xuxlQXOq/guv1rjhP+o+PRe5c9
m5p152lJ49vzYdS3saJ30vLXY/zedc+m4+TLaJI4Bg+n9kejeGidD3a+9x7e6QP/Mh01o67t/nTh
KLoZ9DtBDGZeovLQDXG2X+c93MgB5vGhrHfasIyr+8vG4mwuQjigPd/p0ZHvNuetbX8wE98b4/OZ
WMwAyurT/cYb977qV5fd7tkUNHzikIZaJav1VWIGw7y56LrnwrwMKyv6e65bRHeT+dKMb5dd9+zs
3GV1Ejo+CxLu4ym7ipE1XHbhsymnT2Nj5RVrqDeBHF/G2YUDcTbn8iiew3yw5oPlPBjzQ/dRAHu6
r5+c3c7FeHECOsftGIi0vnOy7q7HHDyNdCSQ3o4a+4WjcjYBoy6myVnFp8Q4BpS2r6bosqVTP5t/
9QDQAaaRfpjjVYdha7psL9TP5l8RY3BPMpMXOt/S/SD1L5so+tn867U6BaTAdRVBQw8e/LJT5LkI
z5wFMomM9WIs9qW1Di8LGv4mwBu7QvRz408wqGibvqXb5a/nyc8TJ3+T3mEwr7ymYhxm/3WU35HE
bECmBmbYLik1WhHqh+721x/18yXvb0K8TEgRDtKdiZNJJfWPovzj1xf++bbyNxle0Yy129XMSZ2e
dyisNoZiG7DXv776e7d9+tS/bFoZFT3sn5z1JpQrIreC+OWyC59NxtTUMZK5DP0gV467DfsLb/hs
KnalQ9uNyeNw6nqL2bhJLr3hs7mIAw8Wc8eFLRpEF7u+/3c18odi5F+rT++N8NlcBFxQpG7M8yvj
Q97HC5pOf/B2v/dmnG2HMNVa0z+tHj4NVlwC2964LaEl//oB/nku/PuiLbwzubruGmME/XM+iPQF
UtBt7FP+7tcKd6sQgOntp0pAmM/aIEJ7p/A9RuI+p92utTZpSy2Uvk2S6KO7OX2pn93N2V6a9Eml
mZK7aTFGhgWNaOseF+i+70AnMzO6NAl69x561EVrPtrcH2fGUCV8QpGrQ5jHt01d3cgPFv3/w9l5
LTfOJGn0iRABb24B0IsU5c0NolstwXuPp9/Dnr3owYpiLC9mYvafWQgsVGVlZX35nTOfzZxtsgMO
00GR8EsAwEQgOHLvNsBZ6eevdu7hs/Xc1FxdtafZ1iiSUyZ0vIkPoSBf+AryadJ+9xVmqxoGp1LV
mKDvcA8DOz3QeegvM711gvwd+JQroPfwZWErj+2OHvyTt45Lp7/bY9HSFIYNO34JT+OQZ4KbRCda
urhtxu7C651Zaqby359s0qWaxnuWcICjiBZthvHS4e/ck2fBYaBtMCFZIerAI8w3yAKv+1yz4KBC
CkPOynNDPAFyaGn0EIMLuDAef8sj332uWYRAKjVm+imm9TTFotuCn+iIdLzHuFcY8rQaIuXLil7E
zlpE3e/MeFTlFe6Q4LR0Nyv/JL2669TlWLyoU7qo69jV03hVwL6L0O1YibIp6mdNuP95LE7z/5uX
NWbxphKjGgh5Ou4K/Prj8K4++UtJuB1LyoXFceYrGrMYwnUPvqCKOO7Aa9pR8jU218V4YxYrEk0r
aMLOxh222SMHk+uO1pIxCxUTwhyYBFTteu5JhDTCZam6KtVHsv7fayVMigELBEZ7zHfYKGbdha94
boxP//yfhEIB+V3h0EYAMnRuFmEEJ9cV0iRjtrxLBMCSSt/qTufSE+Hmy8/z7twbz9a21aF0BjE2
7qbalY/+VR12omTMlrbAnS+ukeq4g4KhHa5+7GxJw1NpEHt6w657nMLud5HUHz8Pw5mdQ58tPyR2
flPRUU7Cto6Et8HEf0hJrjo4cFn337MCQ/ZQC/ph3MEe4c6wui7J1GfrrhtJjfOMx9KiTwG3vPJt
Z8tu8Bqfz8djkebeR8N10UefrTg4CmFRqUyILDjiTPOeCNmlSzrtTHakz1ZdpSv/u+o8LDWl7s1i
a9YQKubeUp82wjRioezfiRhSCJVmazQ4jY2FjdMnFndOc+LGeQ+YvC7zfGeZd0xcZ+SCQ36MqxeM
rPkfd3ZNH+eYZ5BUys2AHUoWffSVsMHpam16a629b+iGM9fYunuRiZN1iw2khIqzwtKiVGxRX5wI
ABPmCalY2VYgOULwVImvP8/eM4tYn8WGRjPSCs/NcYdbU42bfOX+/Ny/JbZvdiV9Fh0MKwzL0ReH
nY+uRjce/MB3QCAgB3/1hDsxxEjhU0gfyv5F696Bml05WWbRIxjExsuglu1MnA+zNRS0n3/PuXGa
hY847PEntwQqDr+6HDOt63YTbRY8DGvA40c7PfaL9p+2u5AenUkJtFnYYMeTxuT0Vb3o5QT/TaZ7
Xf/w+usu96W57FDBE0I38XrmxuBZ0W2o9D+P8in+fDNptFkA0TEGpv9jGrjapsPh1AaAeEKN7jWY
TumlZPzMp5zrDq2kUcjAKQJK3crvbK+4MOXPbARz1SG2RHVXqadvCdVSFO0os3DKvXS5dO6tZws1
Hs021WPeGifDJt/0xebnIVdOD/huzGcL1UsKNGWY6PMtb6C63Mk0Fveq642PYvAUIMaa1N4VO22Z
5NExlCScFg/4ti3DAEf6ulxD6lhr6rjNuLjE/nxRQmcQc+NOEjRXEDilFHaefbYF7tCPIiDQTKJ1
gAsgLNjcBFvxn3+G9Lcm+t3vmK18tZM6U8ZDhwtVzHToh24LFfyb5vTlH/yynJz6ku8rXA9jWSea
ixQL0wkbzXjYdAkO962xGcj26+rQYTJYJplrqidYZ0JjxzrCnFcWJ8Q8dGLgW6og3Srk7EbPbgZN
xZiXgA1K3ZKeBvUPZp5obl6NQnhQpW6pyeltHv8Wm2ejlRf1gNuvD/RP0JcKPScZnuGj+nEyXw8E
FC36ssmPAZ5K0ZKm4L3UTe6AzYipbTIIoN10h2m3XTc4BODgWmmSbZpPtNu7FWi9hF4S8S3JZKfG
2CmogHXLFfxv1R6Mmm4tAevOp0k7GrkMN8RYaXFkQxJz+2QxibQCmk7qq4tY1A66+WwqN/Dd8aK0
XGu0ACGsBJqcgkg8mhHmkLqwwCXQztMvUdewQHynk/5YK1hJlvWFmHtuQc1i7hToUliejqVmfRNV
W+xvheGC0vEUX7+ZLHMRKOLaEq4XgaaLVYRWf7B7drJGsrMgWnbM91Evt715qWf3TDiei0E9BVPo
3huHXewdtfqxiveqjjVld+HHnHv8LJszpbCYupwV7IUDNkHhohjfayvETvhSi+qZuDwXhtYtwIj2
FO/FbHdi2lvmxqvhF271+MJvOBPe5pJQGaAZHQKENxJdpV0mV9kZoNE//b1/jlVgdyG1FDw31pZQ
c9PmQrw5976zcNzjOa8pOvUiPd4MouNrF1Loc99yFo0zmockPDnHHeUo16gyxKepU6vH9tQ99nOo
PDf3Z4ES395OpVWW4kb5nJTvqnCo4t6moYcqOZ1z40mueSksnxum2RLO9Rhb1IgD/tBkjtyaK2Q6
dz//jDOPnqsA27HMMzWoxx09V364iy7d1ZyZ68osd5LiRBnBhQxcSNR7qR9huIdO2WJxKyZYM6nu
z6+vnL7oNyFoLuPD2xmKp0x0M5SbTEDlr9xYRulM4nHC53NM8lVh/W7Go4AS2QzXCk1tYk37JTyh
cgLngQX8uPQqiV7H0u2FcFWFljMU02NRPmVqs5pCjBazzxjHTRrihbBawkUxdXP58/ufq5HNNYI4
QGaKWbGysuY1OWFYBiA9LSeUtFtkwe8IS69Bpx+bEm1Z3BXebaLfGebvqqjoAyudCI82cYpdYBO7
iaqEYFluFy0b3Mnr4E6Kn9NTH+2lCHxmK1FmZ8hhEHA8b7iuUWO3b9wOM8frSljKaXr+E2BoGvZz
aONcJgCVwUr3kuXAX3ee7+bHLMKgfDITo6cgVBSPuXlj/skhFzATHLpfC2ntxxsvv5ADnhudWdAJ
NT9A9s5U9JJt13p8gJWOf+3PE+VvZ8J3P2QWbzpJaHMLy9+dKEi2Xv2ieTkcvxLlpkgekxyw3sZT
7hq86Czjo/Yf8qLfJjVOVstU6+0Sw8xOrxytxEJY3VPZW5tJ+SC2Labh1McN8IZFAbfvHsLAc1At
kwQzWQhzqQznhbYfAb/nIl6xV2Ho1bcLmbknW72rytsgeg6Nu8xfNQaAz0vi+HNxaRbyGtUYMFUQ
mRDiCROOVOu6gDeXInpJFVY9Nue71MLm+Vh1jxc+0PeBaK5ENAMpEtpTmuVXv9uhdfHwv/Tpzzx5
lph4oAzEoDyFOPMjy49C//bzG0tnJOCSfNo+/111cGpbIDrjruKyRK7wpK/u4/49lW4rYO326L/7
J1fR4v1OswGLu4a6TYpnyX9XSry+wY+UFDuMSVypcuj44xdYLFuMXpO+dOgaQKb2JvW5C/WyLleR
DwieXvEep3e50RadgRW6L2EvTGPJMH56wk1S7YLoRkzvpWKvQRPN9uK0T7RdM3421brA6Fp40+OH
EEp3XYfLpHmsRdTnIq6upuTfG5VJrK6kl1iNOd9tK/1t7G+xA3Q1872pbnAH9buXLClDHHCsxVTU
i3T6Mpp7FapPE+wnvYecwAFFRfGuOaViuIpq2YFS74NGRAr3aIzAKY9y/1jCecS4tPWPYvYw4YHr
bfC3jbO1T+N4eTviZ6zudGU7haYbTD50oF1URrbV38YyqJzqKVZ3hfKnBm2lS9tw9Fb4rLsm9upN
vxBV49Ys65eRpqdAf8Gn3amFO15dbf/8/OXPLK5Tq+W/373zlb7MAY/taCyJmkP4v62v/9/L5r/z
7J/5pGJLkeYDz+1lmlH206Vk4u8i+ib4zTWh2MXRxgtGAjWeh0N0Ygut5QbenQ+RLdCeEslV4tfo
5c1batONYLwJ2ocXT/ZkbizzRQ8/tSG9L6rkThPWWhevwWJJ9PGDM3dBIavKdcIo+A7/Pa6eiE93
KKHCgOBoa8ZO9C8s1VPW9N3vnwX/cgoV3LX5/RPMD7bzoFx1w5MybE9gdzKU66bFLOaGpRK3Vd0Q
GgEPjC6h/6rnznWleO5mKo7rxPL4JjLcpHN/fu65uvNcUxonevYfgU1Hdyre1AvL+BUA6SQpyuBV
tdL94H8oxkc5bouQW5u6pWt8m+LhAuLXGOiXrVvHwGIm7CDiTr+r8UBJI4FvhXkJXU2umh2E+qDo
dBAtGvnECUoWofyFofw6Sz8Fs9i0WXYoKs9OpG08CI5nTks/hMZYPNXVLfy7pt0b/q2mHKAJwjK9
7kvNHSstXRil1CNdKsv7WLoxKGD8PKRnIsPcrjLqBoxOfGawJC/0jza8kOaee+ws4EAyUoT0lN6J
QmUH+qtH5eq6Fz79xX9CzmgmhQDoicuSD8GXDoNRXRC9nsnm5qLXrB18scf1endC6WQkIYH+2A2X
DF7/fqlvVvTcpjLIAkUMoNPvYgG6U2Ds1J5mqkSUqUo1S1/5NLnAhIBZY7qv2GmckHCLqR2W0aEB
5zn6wruRhZ+WIF6Xgf9NoP8ZyAnpekqTw7hL9eaP8hIo6p/rvtAsqgBphkgn9RPKdfDQrnzpMHJm
Ts1ls74ph4VS8dyWA1ngBp9Xva44O7iGGKyMkOWmnay/VOL2SlGyNHeyzJVUB/fC62KxMpjL9uLd
x2kcv5lJcyPLTozaImh54cZDVmHAGtWfzBTTr+wmNjrYGF/ZyNG4caMS3GVwRyHTiYCLmsN9Zn4E
kUZb70i/r3ybR3ShJK/F2D30tFHiX40DyZOX0tEnrQZTssUmX9eI3rrXSYbnePTLVZKsW2k1ddSb
mtu+flX8q4yKxf9UqP+ZkJGM00wJhWCnvivFtuyvC0UnS4t/A0Y94voZAr3eCRh2dyuxvrB+zhQ8
5iLdoFMiqZEU7vHV2x6bUjvOqfAFEdc6ZkB6ed1qmmt2/V4ZW5rxCEtyBi2mWdbG43UTf5ZjAGnR
xMI4radhDSbTuPKWa67aFXLPn3KT50riTfvaX+p3+H68xblr5qAouNQYHer26lGntzfLuSN9gnqa
1w/XDIg4d84E517gsNdS3W7SfVtzum0vpHPf7y3i3DYTnoBkaTLvritvZTbZsnJTmdZVW7g4N85U
NBx96tPD8XZrx2UtXnjuuZc+/fN/1qMMoQr/J3JQLXrTra+E6xS8zRbXjfVsVYZerg29zCQp6cb2
HDhl1z13Vv4xoIzBDET10EDNXGfF6rrHyv89FoM1JqLe8rqG98uXblT/wl3N6ef+31guWrM1OAkV
To5yS8zDz1tctOWV7zvbg80Jm8JGjAl6EuhEONQXxKRn3ncu0h1BYNSKEXFnsvKO3dNVg2vOd+BW
q8RJ56HdTbW4ZPhx7k1PYeSf2dtbqjUl6n/elMLlz29qnnvqrIDi1RlnAGkYdr1WOFFsojBJ9d+9
1OIaVp+4HLhM7kDNLKEvOzEmNGHK7Wfmc4t4LDBDsmsMw3JOGNGdgFgty/Zl9pwWr4nqr3t810Nt
ckO//0AstygxiTCg1IDEBF9TTziQy9saywMtfDLDY0THSbXRuoMiU0K5xedt1RYa/okvSVduUoUL
lugNhYiTiZOyiQMN+aueSI54ojAPWJkBFdt4cbrp8nob4NunDWMBWenQy9kWRH3j3Q8DBZVd4K/r
RF7JdVvb0iAjddV8l9K7W3jhcerzXSgsRr1fy+woIJ56W02nDbDIjWVlKxWrNpO+5ay3Hq1Q1+wi
8PV1riRXHQdEcxakpLYe0qjnMytL/2n8/fNnPveVT//8n7mTi5YIDgSjxWHp78f1zw89TZFvlvpc
LazWhVW2XTDujMlyVWpvU8NNvoDN66W+stPU/u4vzIKU1nhK2ZdIyBVPX2bYtYja4CZkJeGJofb6
8884NzaziBUifwOOyYAnm3J/3W2AaM7CVSx5uhqftGo0pD+V/Mu/bkufi3yFGgakSr1wF6nNIlXu
C0TgP4/DaYJ9M9hzcW/Z9tUg0im5a6pNO6hc1iAfji5Jqc+M8lzhiw5JHqSW985qxAMPIt0y1732
LIDJxgRnefBpjTPeS2G6M5PWxpznKkKFKM5lvqlX1n0WMjvK6bYeDxedpK0zoz1bkcKYD7HgcWvp
mZ5ToKaheI23X4RFYOwIouhWcgjF8v7nQTqjwoNoymv8EwD8Np/0rub+VQlWU2G5Tf4+UBHAKHjV
J4DX0w5rXH1RVNjam1SP22PsuT//7XNffraIFT3v+zok9sT3lJYv7Ft/bxe/m62zVVtFiGGsguCT
mf4uwJ8xhgBnarcgEB0vCSGCVetM1RZwH+0xzReiKFBR2+D1zB6VrUbTRBv/xhOcPlvF5nMqwlTd
xj59ld1zZLYbH/W8h9LJk7rfffcrrh/iei1Om7bsloMBiMf6IxiXLPD+Qkm++zmzeBHBCQcTC3da
kTiTbsG92nmRLnqsmsQ226F3UePNGN+isgaV5dTSXShfmBtnguxctxwFGq2ZEVlxGuxb/4Tq2tTy
S2LtevO6+x9xrl4eNVNvmAeIL55xfL3qGCzOtctVFdVJopjDLon5lsaiwx74qhmrz0JKDvnd8Hpe
1wT9ntuFeuG5ZyLsXMBciiSaA0D1Xdjc1PKrDlyzEa/TBYpzBbPlt2GRKSTIhfanlR/G9PHnwTj3
0rPIURexGDXJRIPjuOxMaaG2rxV53c8PPxMb5uLgGmwELuME7wkrgcgN1QupybmXnkeHdKyKTmKk
g25FMcwGk3sqZPz80n9Lyd8sVn22WKswqRo8DDnqDUDloCI3mcVh57kKyIGyzqlaTMsl301T2W3N
L0F/LWg9iWtvpXbdnapesho7M3pz0XBk+lIT6Zy1RPNVyJ/TK8sGc9VwKIaS5SM43MnFc23eKpeg
L7L897rrm6GbC4bVHtUYoG+Wlob1d+vI+W+9v/HFV7P+6FEXpsra727jwnIy41cXwCWPtqig8ASt
nBaARtcBRbwxiwGvspfeeDH1bS+9shPYkPpWppS7tUAvI3ZrlniU6htD2Sj8v7THzENRrzmtUq1g
9a4EtBO5vsbfdV1jhtYE+HQH20S/H1RvW1jFTqo+DKuzwyJ2cLK3vQGvFfUz1+qNbDwKlXnIG1SU
6oES+8LUzNUgFis5xAUiD12A5ffTILtxsW28Yy9llB5118s8V8RduxLWnsHRSi/o/wYirGT73AJo
2NcLrpwdWuXdKrpPKUykU+EMuJd1fn8fFOJSE56z4rMwpBMNYqlZqx7b6sRMFrL3kPnbDFhk4JmL
QTlO0w3CZvCf0Bxq2xD2wDbAEDpBrzgNtsrCjQwTIgdDGfnLSk0Zzd7O83xRep9i/6sfTFs10HxK
0VfBEOld6/htvxBECH1rsY8WVZmvY8mnoaoa7AJOVTeKm2GqV6OIpaHw2afDcSSbKbOvUtzGTb1W
zPf+pLwFFqwGS427tEh+SYud1X+G4qYOn+UcZmUKgjgI3FE4gLIHgq091959jIa/qtJ7PLaDkY3R
4irb75f4Ibh9rLta+9XnhZs1BT2L8krUjlbU2qFyKOFfCmz3dj8uJd9aJr7oahAoFHZ5AXJ6Y+H2
P37E0V4tpJVsKk5B94M0FOA2J1c1HqiaUTGyoV6svLFx2hCuKvd0sryrqhjP+E+jDA/qhH0W3Zy9
cphwQDQxgEbmYivWLyC16I/dvtJXUyDZRpsuSFDRM9WwAKyFuojUB00+1tYjXM8uwiL82I3Lgf+z
Of1nTVgGSN/DZDm2hzx/KuLTvwOhz7tHa9UupnLJ5WllLZwYg35K52nfUD5f1XJlyxy1u+7QIaYK
uMLTD2m1K+XXZiyRhpHjZF+m/FbHH0r9Dsqg895G701qvxL+O0NaxbjfhUbqJImwTyKMuvfe9O7J
a7jkWpw6fnccktsiOcjJhpOqIzCmkoW/u4TWxfX6fZrucbbvxXsrFG2dZpZSOHjIKaIA7MZ4Syln
6QvlujR9t05fuygjdaNZisS9ek+jTdZWey8Z8SoclqKcLRs4KwN9L4Fgrc1sWKfqLXIrpxEOWrfv
dUANzaLHGFxKf5naYzbmrlEn7li1jwPuZTJlCYzy9hxBFo10m/q8cL2tJsFJ45cp32jNAGdp1+ay
q/ulHWrbKutslXkqxJY9EHgEybOt091suZSJRQbtfhHsZzVGlc2Q91Fst8BWYhmNyTQ4AEnd0lwB
i7JDllWQtHsrPGrqrSEeUxNptosmnWsxqQ2wT/hlVHeSPNz4qnw/JAhRFNUW4ueI0ioYaSHjepc8
wcwe4iZcW5Xg4iCxwCM1E7giRuOUtPdp8aca4qNuarCKcaRXopWi3EOftpO4snMBnxDuSIYa636h
t+VUYz9sXat/tKzRLmoViNWbjuN+PCJBL3y38YenhHpKm1duJD1gzWtram9X1lNbI+Rj+Zm+6lrB
4BjmIWYErPRXqKG9KQ0Q1umaa35HwOyjpZ9Z0W4At7p59aRKiEvrcD0kG43Wc6NzaTlALQiyQnm2
9AdPfm7D6iDjPunT8gjTw5GVYom6flHU735H6SWrXytx+C0hSzUsYT/U7APZlJzsMx3I7jbMgXUk
Jo6vNJuKYkQX04YgFm85KvhkKG0RnUSbaG5hnuybQAzUj2OZ2VbrLYexdSvgTMDOl9G4gSm5K5Il
zuuNQJVYX2XDw9TRmRotsnaX1K+9etuWz7pMD/+dkL1QRRWKrcZZgv/FYIHKEd6z4K5nBgGBpjJy
co1N7QhVfazcSswYuX3wc67lZX+pd6ugWpj5bdRTq3qOwgeVxRJkDbf1W0+2dtyPwR6IXD1+H/Ji
S7y2aDsTlIAinYi6TVoU4n0nyauIza9TnhTjHrLrKCZu0tN8Vr7kHu2eVsxf2vT+Ps/yhVqqVNaC
hSEPj6HynlVbCXiEEhRuKlCQo8MMoRYmtEL/Xhd/NHmj1Jynik2u3RX+B1gJVsQNPjrrqFw3yW+p
2Ua8Uu5v0Utt9K7hsLXrNNn2osd+XAld647eMyIiKZdcCzxPUSxFA/lV+DHQZ2f1d1rt+vWDVb5W
5jIdboVu28rhpmnuSTbZRZOx/5hUye6qaCELAgxyZtGbnv0Cs2AHUkWdzth2RNmowFMh2sgRjdX7
LJMwVsg511RrP4cOky+T8ZCDbCozolfg1tJRivNVhiFsWU9wMSJb8v1FqB3pB9wk/gFuyyKp173w
qWNjiG5HzFn9ErXPyqFSSNFBw6TPp8cvy0anSAHcEG+mvHa8unls2efruzRejv6tqrhDfBPQaWmE
K1FZsR8jH3PisCDEu6L0SxTXA0B69WlqbyX1WUqOStJyQ3ZXCmi46GFuVduTbzvTXEpcQ2GFEbEj
9sFL47swMLhNwtfhPuyeBLa/ysRMvSmwQJ4q6rf8Dbo/rMwH8UtDQCTsquaX3wksTNXuu2ojt54b
oS3LxUVnkZN1ayNv92ZSQ7lIHdUkNZjKW7nyEiY0sHSuIkhc0jh2cRh2/GZDeD4Yxa4lOuVF4YS+
7wRWvRLA8chGT7aFs2rWLWS649viwRL8Zdzto75eWaCmdakFgrGklewYkDwHNRVabn7D4Esc97G8
S/NP3CIF6ZgE26Z98NIWXMlbM3kLvz6GJTF42Bfh8xTiijtVrqkAeK4dNXyr05dIXoJWYPddtrTY
mDERzGeHb6OlgV0LkBkC+FcVrelVcsIsZBIZbk15YCICDC+W9ZgY66k5lBrwdtA0SbvLrfQgFf0h
9pFq4Q00COFNia1YQ9OIELK/6INB0eGT5uXVkNf3RVk6hee54ZSsgq74aIZyPbQLgx/tWZWTe+VN
2veY496RHxIKzCWCGz35BW3GBofjjo3g1nm9lORHBEB25sewu2467bcsbVLvNK7KsfZku2MN1U28
axgCncN7CAI7AiKvrjKxWGbxx8T+lpLAAFxeKCblPSaxQpJdghbpY82Vx98CG5yOIXBbHUb/V04+
DTOsNYL1xChD0XACbbptNXGRqeppAVhBu/Zra9/Q66Rofwww3LFhLqC8LEMv2zSjaCuV5ZTMm6jI
14n0Dh7J1ZOGRMCR9hL0E0+TF1UTLqVQX3T1ugLqMiT0EwonO4xt3O5jvX2I9C9dPXr6fZweyUGb
ul5Veb+Y4p3lozCRSieP1vjEODpgHxlgBwKzKEr3iaS5Knj5VNf2ah674MiP8LbXaTHa9ZSu8oSN
rUxWdUlHmCaxNACmEZ4blVFroW1r6qrT/vQWdn8jdw+dUbwoxkEZnorxlZxh3Yn9OzwI/jxoIyl2
UP0S3HokXB9jsRJ9DV6W7076YegMW5LJ6KEyGWTmRdkdwzRxahkQTO2aWsHCaByBhKrVBzoNes4E
w0oyXoJUWU5tdtNlmg1PDYen8q7CsDKopKOqseX0rV2X8U5WMo4DxsKPdmHpepT5rMRy6s50yhSf
MB3GCjPKmshuKtOpQ8MxxE1ZkS3GPCBlUKra1eIlhDGMpYvj2N6WRbYs4nofGpCozGBNL4QjYIBh
8lADiUZU4BWtT9zzmWuliG86PL8VhnkSphsrQ0Kmam8JAbXCYUciKZrkr4ZeP90zbKClm7rfaEPi
lOizB4skHy8aWUsWSjrcx1O/ylicZt7hw9LaHcn8EAdH4FiAyfHfUDTRabI/upHfyuGuyn/VirfQ
TZnNq3f1sQZ3RKtJcKhzFOTmrogFGx/qBWZ6lI1odctXuBvb3lfnha7XPLe6tRbLbImD+Q4iPb8D
jk6gBasAQPuwUJQBBhG6fmU1puZn1OGWY2WL2BjcwHeB70DcasHC5OOyMW4NhRensS/r6bZo20NZ
GAu9v5flcdVQXs1F08aMbzmE8l1VpDdlgyayQsUKtYqTjKwH3I89NZwSff3ZD3KnpMODzBFc2cL0
80U4GXSswhMyyy8De3C7bwhtRlvvi+IBAxfgaXctLPlUDY4jkYZGyKxchVPooGBIU6yRh5tM6kju
cASXiNphPWSbFG+ZRskPlrnTUOHjsWP3eoYiPkegbK694r6u4NXoRMfX0PqNN19hF3h5xmHAlsYh
KGzoQyGKYwustNKhNymhThVs+XJYSmLuxpWy77EZMCTFZW2tiukpo2HSZ+PV+gecFBeFiVu5lz/2
2vAoYuHdJqAKke1wRqmlVaLyBycBYuR4Ywn9ouuNJbgItAJO23uLMmhtPXqU/MQ1ZMsZR84TnCX7
aHJ6luDgZYt2ejZqUoJUdVJdX1twxmzRElYZOsiUUBk32O9Xw9ECtYNJU+OWmvc8VbGTasFhUi1X
FjdiHB+t8sssVVulh7NWBnfimDYhNx8G1Wk4LIxmfVDHx0m5zXpvBz5rIResR21neXcT5/IgaFae
xUHYL125UR1QM6ssMCBQdDdFrn6pGNNj1F/mx0ZZGtnBl+Dk6rYlvcnhcxfcdVZgw60ibiFor8J9
GVHZKFvE0Esdd31dHB+FIHI8T3biPDlSZiN/KGxuelf6aN0pUbD2RmvTxP5eTful5st/YjJUvQtu
euN57EqqZWQM4O4y1FhhpSxhDTsZ3bFwy/DYEVaKFWxF1Fh1N3Imp8aAdRv+0LKtKJjwpHAxOUtw
z7vUPWHn6QeFk0ZtcJ/cP7bGBKKGk78xKStf2Xc6PbgnO/t8sBO9WshAtTSzcGKinaxKt6EQ7Htu
jXvRVelnFMh0Up9GO9kVZFgDo/4+mF9WEuzKOral8HeThU9ceN5SGMG/QdpmATtc0hoHU60e68Zb
objjtHA08/y2CO6i4f50MHVSkuGwUZyo3ycZd8yGvNf70YHRTno2cS7a+Xp1KDy2gekXzoiOkSnA
NIXFZL5HlOt7VhGlIyS5ScAteTfZCZfE2Xue0Ll+KuYE9031K6Jio6sqmVnilv4XAAxKWz6sMHp5
8aoflV8D2kiZqrNufUBpezA7ZvC40lpzrbccVUrlJogVt9Bh2py6gIDVpdoqtRYVb2b0X7mh20Jt
rLXiQDHfkfj0uImvfHMdZIatJ2DrhBDQJJ+xUzngsyYgAzQmbdrDKfBsFL9eY1ikNS+eXhFkvyYC
Z0NDTeRBNxO6tU/SCjrcbqUYEXLkyGHyNRS1gzod/sDdqTIisY/1avMQyWuzPHCfTScR7mbZZ1j+
smpvF4rgCEv2HWk8lkG6MJIvYVoB1lvKHiBNZTUElhNM1Upk1kYK+eegrTWyB87GkjItgnEi5onK
pjRMzrW5G6X+Ok26Y2a9ZxLFEgpSmqbYbUeu7ouHiVdraB6qoTGExms6bUXjpUOl4wuf+XikrDGa
D5obL/rwTyWbNxaFodg4jDVgUnKqrI9p9H6XtV+pt+25xKrWfZOtanVZ0+klxPuYTK6rX6Nsk1PE
UNsFaEkvbOACluTnvzO8lKNAt4G22lWoLqfpayBhmThdDvhxK/VNLPWLkruXCF8ljZ49Smwot/vb
tBdeKrwt2zg7RMTpMoGfkCaboKSpxQIJGaFIK+6ybnDjULFzzqXT4KactJF/3wBZvDECZZ2SwqW6
b1vDe9q0O9G7/R/Ozmu5bXY926eSWdvBCnqZSdYGAbCTEkkVSzsYSZbRe8fR54Lz/f/4Yywroy2P
TAkkgbc87/3cpQhDxPg3uW86Qtk6jfWi1irGWeEhoiso8nl9Uefud5tGjW8EraQy/pGand14nduV
VH957cRd53R+SLSPB2J5703e2jJXJu1jnWCf0Eh2afVQZJ5tTdRWubZrTVQ1ImBuM58jtUMZjFur
tpEG2JUBPV1PbSGBXVKn9ghV3YrVfTGwiBPRpgc1mewDUJOE/qG3U6qCoVQB7eCikrlSdgzAUkL6
gg6MyqnKSRrLHgx/dqePbvzRcEXyOn3dcrTSc9Ki51dbJ4hKO5D7fW8yUNJ474/HQU7OUTncVkOG
2J5FLBKWqhSuutwDB0Den/XrmKWqMp4NPSY+T1qoDBdZpAwRQq7GuqE/NogLJUE6lar1oGHsAjpx
j9Tcxu79UE7WfZz1G7WWDo3aHUZvWNWwaUXAbVnYpAnO+2CQ869HqkA1nrnGEC2Sjnhd0lLHivhQ
k3LM7w7N+DqczUbZNU3zJPewUWROoS0hcr7sgermGqJ24RK0QGwVlDQJcIT8uFuxMql+q4kNHlsG
owvX/Vi9iVaxImjbKUV0p6m6TSXBbXJNWPXp8+SpO412x6iRXhK7chj7iKDQ/4u+M+ZPQw0vuhyP
sic5WbfP8ekYnhTCW2PvTvO/+ZW1bYt4h73dUzCxclv9qppGEjiZIPqj2ZF4I/0ou8eSiA41MNxJ
IEen8dwgLtxU7m/qKhkWhh6cOZTQnXC6jIO69S1ozG0fZC9DD3tXzw9jqW0kUjVRzwrxIjIaur20
eDkI9SxEcQQVvmd8jW6vCrZR7gWp3ysV93i8+OPeFG6GiEe2rucYc5FEbYO4X8p8qyGpwMSuQs51
R9Uq8lwm0S6rk4aNWytEPkWUZk/e8VyG049CXRVVQZqKAPpWc86wqmbZc+4PrHuxOhtRfhLK0rVi
eZvVIxB2uaxx9vEVCFHDxaJcrUtrWxUyZzNGmNlZeAYV5IaSYXlJAS48S96KjQGyWeaLptKomaac
qMZjFG98U8WfSGUAVPlalk/qdCQseGmSIJmT00AMOenvfnfWfJQsXfZCnK09xO0ysGT6y+1y/pm8
mKVCG7jk34Y+wfzzLHj28smdKAZ7yVwUKNWaMJvPPRgmceG0lSgRE2wl1ZmSvSHKeqGU+4aCoZ6C
kyG3C0ELwFK1H4OXYzCEG01NIrHeIGvRb9HkOjGdnXjXp4AwFaX0oFSXOjdWQ18teggdHvGufgv+
ZN34oeKINN1asbSbsb2Q5vJSWEgQqsxu02cPNsPwQ6vuDO9tatkmBWPZaMWqVIGDsfvoiu9GcVca
29Tq2HNrt+oPA5mNdRu6Snujm8LS4NeL6Z3TsduR4trW7aq2VAe/V2QU1oICYNe0REkdyorU5/E5
GzeBtkvldJFme0t/KMXaLXrififREUANItE1RQTHkmyHuoG/xEvN2C+AeAkn5jBAHZ4DGI/IKSS6
zlKwCoXqW9jJD0WvJUzHfgX0dU7NrVCsY8N3+2YzatOLSNlZDQ1eU2gg/Y3Xr72yXLcC3p6ZuAxC
UKq2XXqSthSZCCM3uw2+D3H2EtYpMyxxBL1nq/1ujoRJDuZDqOA0aRnxxSSUWYrh0wv0v6dIPuAJ
s/Rjidp62/U7to0NA3zVVOKmklgH4u6HziqV14QGS3c+6SU6n7/k7o9hC8ToGc5oqi9N00GWC0+W
T04rydZYJWKolQMgTVO2zjozdQxRdYbpRFaQZFvAfcMwupkS7jFuOREbs+/reG/q0zoI5Y0niGsx
MznVqfsgzE4SjeSmqVcE1dpdqi7LuFurHeEjtC2k5OAr9/H4mEdvVvQW9S8+WwCpq3G8b5SXnBxt
o7nxtWOvnzrObOQYyz5IJICJICRuPL1F9aM1PsbtjwHFVTYe1W4Nhg9TUDSXIKhKoLl6jFLhMDND
KslHhXlLT1GqMq5w68snE1TGEjdCsx36U1wd/OKoJgcpOITSQRzfBnm29L4wDJ2uiJetIJzwBc1Y
miYxshMPdX3cj98CtJ21cey0m2TeAe/KID6POgfSMnWTsrO5Gd/z/K3SloUCw7FmxyWEnejRgRz4
ZW9i4hJcdOpdDRA+C7D59J1SKewJ1hcegVtD5QCGXFbZKslxPl6O1m0s3FQt6FF2EDzlPCnVXmNL
81W6gWucyem+rWoN5TDV/3Sr9Rsv/YFPKUymfSu+SYK/VhQmVH+IIrcWHobwvhoIpt8CFWQYR8X9
bFVT72RtVSgWceXjluN/Ys7Pe9caylEIj3Vzo6kIw2n40k/zQS93fbzNWlN5iiZ5hcBol+TP8mDt
lfas1gN2zJmIIY310ubtjUbYoGN1L5r40ATSkpPW0rdCQg9JvGoIIX1lzT9NvrVWBeUwO+Qk7ckM
HtMWbnt7L4QPKf2i5mIWTlSYWzXYmpTma9X4LvQX7SmLNkJVu/WormrxKKU3+FHQ1rDrldnBOPVd
38Ozp1buxlSyE9bj3isZt0cl6U5hfDTqwMUjfZXI3pMenAJWBFHD44cakYYBBz8zXGTGqtpwnEl1
1W7NSyskG0Hh/CPyRgXhTHcwNVyxBZUULoX/PfXTN6vM3amz9qLi73SZQPmC7nNdK3ZpQO/FgzWh
DrdC09VYvsNyqdN/JAwlBAW4xBxJ1Sxa9g0pOo3ZulUAJTBQHLm7JxoQq+CatvNObN7kql9CSVzI
QB8JQIaWik4jCZeh+I4Cq6zBMgpeyaL7ts8vZnuRRMH9MxPjIwLEFVFHDfy6anuICklNejQt/E/s
xz667kwreXs5h5lP5Kr079GQ5ux/XNesl6V1KIyvkeOvncHEMBRzbeS6EY3Mdi1+lbBxxdHJSDGT
CxNy5VjhJ80j+oRb+YHGT9Tkv98IPy2VoUkFNiVF30Thcyd0rqRL7LF0ZGV1NcSl7SfyMrXeTW+4
JEG9KMBffatyfFTv2asex598lo+eyRWlB6G/lkTzdyw1WlNO/MVHfcXl6eJeN+OcRyKmx5FWFg3w
L43Na2cpc9KtLkxTREOS00Zu+BmXbh7bv2HQXHtIhUplxp6MxJnNhjjslWIeObYvvGT6hFf3gUe1
+NO/45fRH4p+I3Sh0GNkClxX2u3UrPyCGpvmeCdtjEhcDAIxhIqy4cS4CzXNVeVHb0woQ28yi95K
xzoMMiJ5+VGsupsm/USs8eFHu5rwSRdPYuDDeEpBvUmMRa6+xn7AL4p93H6nB70p23XW3EP4UfVD
gYu6jpGFUBo4OcSLhDMEJyGCAfdeeidrX1PwiteeVTyOHDDBwqk2dcCcCUv92hCap8IvD6I007au
RUjkDa3ZUX5vv2bNLqpX60WfV7lRTVxYXQkNweRfHPJXq4XRx5IqWDqujbItKhxDna/dh6upb1Rq
XPZhxccdZceH2KsBg3zt0lfTn1A8OZtaxIhZsxOTZTh8baW/NqUKSBTI/G4cd9Lb9Jh///OHVT6g
6v4vS6pQFgxtNFiOVQha0Dw6bTakBT4ZppDGdXITpgoloHeyhLlnjTdIRX+xT/aF+kQLQhD2arQN
qSaKiGQsWSWb1kRfR57V9D3rcJbth+PcnQ9Fa9VJ30TvpSvPliyudOEu8Ds4UVtp0nEgZjKl0vnP
X2tWRf1mRfv5bX8Z5oYcBZIM4r9L+suIXUlfdcQx1P2TUpQvYcFXDLzha0P0J538l/caYy3Vk5Kh
ZEQ3U7U0zIc/f4cPdqdrXyklU9tMUkNWe3+fR/NZ4c/X/WC1v3aV0tW2wG6Te9MJOQsxQYyCB7Bk
EgL+mUfsTwnG7+7/1WrQRaIilhpzIJIDe8pOWb4X1bu8e24SC5TRo4G86ZR9ne+N5Dmrb9jW8+yx
FAS4bvECFBPoOrHz8i3tni3h4hmPofxEwro+AtgSqkEYej13LQWcdnygnTxZ5uW7Qp+UMGxdLtjO
78P4QQsdZAILk5ZNZK0kHMSMMrAb4yC3K6O/FcERxdcwOmnSmzU9gT7bXXAjDbeTPsex3aaVdRSq
3RAdwxzaQV7SZHwuwHf0srr1M2Xn9TB4/DNmUWY1EbObXwZVdIr0ofO2JdIHa+u3mz8/tY/kFj+9
3n4ZZjq6sCZqsSWa7Tk4DEJ8olWDveY4APTr8B8tW/MlQjdyp+AkrAK+W37wJQ9F8Trpsx6sXOgh
mu+G8uB76/4zlcJHg/xqsZRzXw0E+AO79od5V3yyp3+0qF3bWY2hkJtdiRIm6x41EkZhgwKP2VjH
qT7i3xo4rq2Wgy850qgvRHEiZJqOhG84Rb0J4g2n/b5ZackIaMjNpqthaPLBz6dvYljfWGoG20A/
mVngYI+5kgCXh1Df+NM69RU7SMP9CJ4cK/uUeJZQ+Uzc/cG9ujbTatSkz6ZYoibYYkLQf82IRvxp
wvfLwOpqutlVwGXDI9248DPTlA/48tc2WnPeQJymjBhPoy33HU3SWq++uBdeezWFdd9WJQaKu3DC
hsFNo08K1Y8+9Hzrf7kXkpAiui64buCnttWBdEAm6b8Wnyj+ZLD/cnWRxI5UbPEtl97ojn7ttHFt
r1QLclYnAzIs45t3p7/+ebX5aKhdlUex7tdCB01ntiepI6f+4olLvpruel/nXj/fgenbdPzM7OOD
De3aSSltTctSvZRazipXlQUlHQ6SIUKTMBvnS/fj2lNJjVhQ+kQZdvlz62TvX7voXJL9MhwiDJnF
0GSwVd9KwwXF+dpl59v0y2XTKjQsMadOhMVIm8v6xJ7ho7t8BWDIml8JvSxzhFPatQEBOPUL26iV
lZJ8Zm/40Vtczb5YxiDWhImLtTxNifdOP0Vk1VvxJ+ZFH5S61+ZFrRgFiiA1rJ9jvx/8bmEl/c4E
zhzlW3RyXyvTrz2MokTt9SHG/llOoZmvrcZffu25Xs1JuVS7dqwlZPUP/p3wxYF9PSHVnIatSItA
k7wNoD6y9j9/2g9W0msjIt3z8Y+dTythvI4hOVFf5UHm/vniHyxP13ZEskWqcIqQeEZr+24zKl+7
G9d2RMUYaSDj3OK6Xo4zX/yTI8IHI+/ajQgXg1LGQmwkFQ5ScIN3fQxn7lSOkeup0ydv8sHsuQ70
lPXY9JuINwEWnXkd9BdUWF9K/bWN5tojSNGIDPFrbB30sg4Xuio5OXTDrz3Qq/OCr5lS3Jo8UM3D
EA7zh0+q5o8Givz3tdDErTUdRz6zrDn9mxCt/vxxf4Y9/eZ8I17NRbXpNSu2+mEnIgsbsQWM4KQN
/j7CYlgYvk9+B+MRaVGNVmMsHWEQUXFtdDiXorzQaWclOWyuG102IQAj8yiDVVQoND3TVT/dq9k4
d/p3gSnbkCVng1ClCO6tVHXNUV/lE6isspL0zgEws1VcNLzsdVZHCLEIVeF54pBFoMNex7NvmJKd
KjZQNS811O5Qp3+OJXJqvNCidyVOWT5Qn07LJUiy1ZQMG7mp3AaLPzNzhEnfJ/64sSJebt81mqnN
/ST5ywBxUpfe1lj6e+rZlGEmpDJS73s87GAXfFKFaMZ8P393n6+WJ1T4kkRt2mM/3yBjf/CGew2+
kQCBMjcv+cj98Z77SFjJlrIZrWbZxNV2rHV6GFujGenL9+vUOGQe9vvwU1Xs9weLVnmx6MzvMyoR
59vKQEwk56vZhWRQ3BgagC9uoQqufBXBDq+O000Zf4/kF6QPKBzuMhqHmbqe6D0P7XJQ4bFMPg6H
Tl+mTgjPO+zfcqRfuBjZal0vEsjCxjCgA1qrUrSM6W5MkJISGvXad4Kj9X6ntE9dYq1Ss19pASAJ
DO3xNZdfI8JKhn4TwcuQbppkKVjwbujZlpJdFZtB/gFMb/d6ex/X2U0hNLsxpqnU0alE/18ruV1B
KfPgmMQKNrD9w1jDlO5uRyjzfsqdiI4GPblCNeBIYYQWYmostOc6KOGAqeskUO1hFM55A+fzRZLG
RcthswjyZTzFDwMR4En4kE+Dm1c7RV/mIr16LB1bqXIMXuzTh4k05F7rTwLmDKXKH8thB0NWEB0F
wng7ygumQaEfscJaDMVaL5pFVZ/I0LCzsHUV9S0p99qoOZGe2UovPWZ1iVIRTjqfqguVV50sAtKm
1qFFdEDftUtxItwaTUoa1OehLGb2l6LV57FrHBMlRSsLDryN1RDewps20sxNcNk3BMnuw27TwcL3
jcQmWXIqSJ4Ipo2AwEo9krHnJNDRLS0mK8O0JT6CxluXMFk6HyrW3GB0ZdVzVK/aSF697Hods1Nr
K6H2tLwBTVXqBkazbum1NWHgJpAV4mpYlfqPpvOWYWits5KOV6C8ZT7UaQRaPg1aMxVdPZSdLLmM
lTK7xNi6gLtvlRwT+Xto3I5IGQBJbeAQqKkWEXqpbRrtpgk0e5ylh5MHmehbYhUnc8KWiQ6KthDQ
IwjCwYqaQ0HjtxzcVP2mjKkTKLM6N2vXHIRuwctuzKnfS9ZZCt4HH8GmBCWhgNmu5fag3ol9v7Xi
FYgSfVFvpcG34K0Xg7+kS2dYum3BQYcWZNUYZB96SYQulkHCLN0+me5aE0FQCW1UVBcZT0zNHqvh
UWQkQo0aaBJ4nWenXg5VKl3UvmBXIxpokl8my1go/SPWx3UY2PGAxCSFmTqly17ZitAc9CaAzkbX
soDtmyACeMljBVnhpoyURWAoRCXi9JeibKz24TgsMYLCfdCN4kucmhAH3jvFXBBSI9VbIcP3AZxo
6HjgnW4rWAYp4lnD0ADhDh74Mg5atfZc5+kyoJthRnfpeK5FCOa+ZfMw4FjtZETDVgbf3mIcA0Y2
8aOQVpgTKWgx5HXSmydfsy6dsYO+lUJ7LsJtjy1/MSz1Sj+0LNBG/U1I0ATGyEXD2hEL/JojSitM
t2ibwJ5NgthNmm+Dxvxsoeng594p75g22rKIAGtUnUJ7KWG3NsNDM2QrMTTovZ5iE+dMcw05SGpi
uw2Ij5zFj128zacbiS1MCh/rFlZ89GLp6roodOiG1doyRNC5bpEj5Uwgfgoikw7Bz42envKYYTxo
CxNev2itR+vgGSS21Qam0bndNfemBHsTjr2Tx8G7GCVbP7ik9NeZS/OG2GsQoIxHtc9YIjN3avxH
j25XAy04tdKD7j+bPlR4BlwDf64nImYxQhoqmKKi+RDB9MhI0cnj6VYvxfsUTvyYojAeMtblyHpO
BVbEYIirVTLojt4MdqWBPWtV/lR1+qYT95BSA9Tq2KegHsaEVM+WSrhrulepOoTJQRafzH5YRjm7
8kBTsp5dc/udrLLtfx+bclMXyiqOznAN3dHLDpwAbJXnhtd+FV+0AltmZICNBb+2oXnkpWvJsA6V
fOiq15KOvN/bDQkMeoOVoV+4o7nRqmFRGveN+Qy25ERh55T6g5b+UPRLFz0RHeaoSEl8io42ezXQ
MUyE78i1caqi26LGjN6/RNVDGi6ZUave42paEh78eLztiQULhW3cG3DpWIHh4GKvatNxQYgHqymO
ajTB5rbORLtPIQ+kdeS20dnLm12XodOAi6ND8y7hbupUJhymdMt68sazGGfwcCGw+MGdP134GI4I
6Ug0u1el8/aVeBLU+z5cNWDCSKmGsN8kwtbwwIStQ0wLqYDEPjsRpaPx1ubsON17jjYvHJNl2g77
xkDqZjF/y2+eJW2GgC5rDbNTYLAmoohexltoNOnmVFshHCiFewq1s9Z+aqKnzcXpdXHCt7o2W8yb
oI2LoAMT7WD2JUjEcVAqT4HcrmuhdEKWLTS5615ZlcW0N6WnyvwOW3QhJ7pj5N0imFApIlkq4EMM
kYZ2+YZAmcWEgKCfkFoKbqm2Owh44XCKisQt8GfX49s2Q94Zybt6Zt0VlHI0xRoVCblR2El2F0un
BpeAqekdM1dc0RsdTnXfU+SaVjwtQx//COD18US6+DJH8hhuehRVYXOrwfdRRrIQxPsOH0MD2UXk
HZLgDdKpVnTbXj9HrOhRn7k+py6zNQ5RDHcL3NujBkHqBSKfx2QK9oiM6y12VdIiLUPE18sKfXpP
H7eCPsPEmarnqdxhPEXNgLDXyB9FAZ9oQLfZs7UV9lrpnxum+AhnfqiXVnmwtGNVOU14kvNpLUab
MW/tGt2T58O/FfK1Ivs2NC520K1XrLxkI/e1reuBMzHxNQPmI7IEU4XGLBWuyibH8iWW7UJuctY7
yJFIbpQXtT336TlAqQVemc+gbngqoJRhL2FV1jKMKdXMlaCj6FLEfZgcJ+GZxRXuYu8o1BhFdx4j
Oor+UvQOE9tMVV7MyXR8eSUMi/5s1IdymBbe3JUQd/50krM7Q7rV4solGXih0k4O20NrfKtRMCab
gQVAp7DUJGvxk0GO8j7muU/hsynvvBiBfH3x+gdRPAX+a1ftwujRQ4UcMhZSxp+iHQv/1apQHXHh
6C6vwjkeml2ZpclE5E7zhzACzzdvA/QqgwHDl9Qwt0WyV6Xi3ZCccjrQBjb9UFJdM5U3liwtTd07
k2DtxtaO3BMzrpZFAVFdlvdNHmwyzgkeZOo80eEY8XisEWC9fMjr59S71OG9lFpb5DS45yl33tB+
E8Ril2gYcxhvkz6cOoIyiSkgE83JSAmrQWra/E5tyPYQofwH+daDJ6mE3AB0xaHgX6BC2TWCyk5k
uRxPeeoRmTIsOu84EnVZwAkrXzzp3Mn5okKyYBko/dV7DTfXNERXKsZ7tbjvklU7fIvi0cnbLZ55
c6omBR58JZUlRFIOGVNRKU5E9C6YZKjFUfySc8Bkf5Gic8tGLPL0rXuUUMTMNP1L5e0U+qfyLcAC
hbErQ7ltpoOm7sNuWJmm5WCX0Yi7kZU2VZ8jNAGD9aCa7xL5d3qYu36Xnw3Vv8+QNYd4cmAY0uCZ
7rQeJPKAtTrmpOZjhL3iP6UE+4MxWKXSm9eMrjmwYcKftit1rQarsS/RfO8k2n2JzimxfoyjHOlw
DMOsRf6NYUFX35tCvRNzMoLKoOF0qXvriUI0b+tvAW7SutWiVgpWqoXkn36Kjlqva2BEpo3rw8+v
1fJOb60NBvTHHv27McL/TJxUx8NPQqImWXZPolI0H1p7igZ08q1+qyGTD7zjrDfp2aLMZTNYdLEa
u/LR9SLBT6dgifSnpFru57KHDDpLGJYBxNjMHxwTeYFRb0NxL+cPA1CTkoxIKiY79qhdUT1Iunku
JkI15udpjausW9fdJqSUlpPyR6gm68hTbMTZtlkhHVAvI4ftFFxGQLw0Jb6DNAJzh03YQhjW18Ow
rSPzxlBTJKjhQVFwlE2g35WNG/irCIcSs07PnqSuGjQjftUePVXZYt63Ur1ZYGSeJ9XcGK24qxPG
IquRiWNxrz0JiGO8jMWpPvvQ4Kvquau8pZHCAr4jnqkYvf2YGZck7teSCT8Px5g/wxm/Q0nmjWzu
ov+CGKPv4UagLN6NyO9QDwfVJwj3Twj+d1vkFcTdS53eq3I57My2uWchO3r42Qw61ZqCfQJxYCNV
splCjTTfMTVgp9ZtJFi7SZBu4sHciPX0EJg/Iss/Wt6PP3/b3yGT87ed8bNfvm01WSUscx3fukRd
xJQKM5G3L/JPMETpo+vP///L9dXY7LoyofFViIrTTOJ9j4+OTCpV/yMULn4r0b7eSD183Gbbsx+2
Y3RMjGP5aU7tz67E7+76/Jx/+QQ4eec6449vCNowoUOXxxTVROnCt9p6vYU2gTjG/GYgcCBED1yz
T6UyO0y2b4odhNAB7wFTFr+AiM83/ArcC5BLhTHt410grKT+fgo/QeHkn73v333RK3jP0DNUDuxV
OyTqi5IwWjAr1HtrCAQXjphIKLIdxQ+ZF4md0RvPwrcywdFdcsSpvuTsJlOgOiVSLvYBV0VQPMDu
TzIOiaeueFJ8danp7VKd1G1QdG4gPKnwqHPFvLHyb33R2aMfumn6UE6G3cdoxopNXe+98SFrSgcb
IAvdqNTcVFFkp1hvVMCxpXermFuTlZT1zC70Pfq4snyMxRYQCgcYUncGZFes7FFWY0AHwaF4wlAj
8dB8bZsOao3owJVoU4PCETG50DwGLJIDupwhT+fztu0J9WLW4pdtQUXxEgcUijF0Vmwmkgb9ZGAe
Gn3YCCq899nPwjWTvSW6SD3VCVFfeQzyTT16tgaQJnNaH5R0HeFYFVM85w2Sc2mjFvECR0GUnPl4
HzW5U7XBxrBMLKmeDIUYoZ3ckTPK8bzcFsBRJBOF/ss0/Mhyf1cgiikDuMYo/nAzidF3w7TF3Tkn
BoB20n6awmMVhuzHqJ/YV3spYsakjj+glu6R/vkrb+lrEuZMBg8cmejwFKnyIct/KHm5TszRSdpZ
Cb8tgruwmp7invJHR2OnSy7HM7sI2XOQtNXZXRcf5PgAqRIjJC9aWuOrkkruKEZno3m3gjdVDpyi
x8MwNQAJIs4l8aKSRXvI1kJxbozCmZTiR19n60aYON88GeoO0jXS0GafKoqL9weHXtXGgWjR6ent
hPC6R5tTdcOyz71z1iZ7xGE/A7n9IHkyacIHSU7E7LcYMLWdpYj4eRpTBORi7FLpGEyHhvqxGv17
TXgco2pnZe9GgAJVS51BKd0RDn7bW0c1ULaNr7yGCqd1SA6W+C50CjpdUqhqDYu5glzyxwiNE2Zc
bbG08KLIUvU2MsRPega/ZVfOc/8KKBd1crq9YgDYR8+jB4B4er7vk0scPPXFN39o8DTynyYMcFQk
9laMg4YhYCDULIQeDkWBkKqG+m/mIgDuSya8kWP+yfLx0a53hS3XXiTh5WRycoflwzAcOY3/eYf5
Sf36zbp07QAeRAjZ8Urod9Z4bGrJmWuNusI3rPyh9tEqYzlq0ECEVUZEMGZnSMsbRXJ9XbD7AFuU
8Mckp+fYA/f0LlWaOinVsVLITg5yE3HwEcxN03bocbBDC6mUAmFdtTmCYRZx72IlTJssX+oNehs0
o3/+VvOe/bsvdVUllHHUsQh4PTVkB1p6GfzAEUyoMwGqwOkzZscHu6d5VTFgAJ3JmCf1uya+T0lY
1uq9hZz3z1/hg0duXm391pRx5KQu3uXiOvJJuxzGT27OR1e+2vQNXwpVEO1+N9SHtruwp39y4d91
9ZhAP03Wf9nLdUvJ+8ygQ9Bii9F5E45o+OeR85yJzp9vys8wm9892Kv9WTOypI4njQeLgqWIGwJA
dWDCbYRVSxjdB+JqzEx2jtC2VNP+85t+9Jjlv5co2UQWzDh/rSp4UYy5zkfLiPXBn6/+0U27WnXM
OAjSqeU5+5pICPtukBuEt/jv9d///AY/WUy/u2dXi0fkNTCINYWaRh/nvXcTVuExLtRXyac5QeBj
yF7ZSG9GNwBWJMfU+2ZWHDDnEECEhrhLOW2BYZo/ruMCfELMXy093TToTGlaLqtOcqMo2WWcjf78
iT9Cq65dvkvO91Krck+aLLpNtXFVpr5rNf1G1sdVjjBNkIpFnScO7vX4/ODHkeUPFhIhCVjbz9Zm
1NuR/ixFcClzZUu/aeEFsFIjOzde/Yj9KL6Us1UJwKYkUUIRbSuiEe5xg/JrDLVETN28eF2bjasE
T7H3EmuFi0JuXYzxQz4O6xjCcRLeKrTzM9KCW+vZ81S7tlZZiPnDNLyqg3omlRP0Q/naQLk2KB9j
K/BLfPl3UpID7iT2gBs3iW/0cv9isP/H3/L/6n/9Jz+/5cVYhX7QXP34r0P4VuV1/qP5z/nP/v+v
/f2P/nV86ZC+59e/87c/4cp/vbPz0rz87QeUZWEzntr3ajyjSE+an5f33/P5N/+vL/7b+8+r3I3F
+3/94y1vs2a+Gk6a2T/+emnzHd3SvIb8x6/X/+vF40vK322y73n2Xocv/+tv3l/qhj9XpX+KkqUo
smliiyrPx8b+fX7F0v4pi6osmoqhwpNTZ1p6lldN8F//0P6pm6LCSmiphqQqmsaSUuft/JIgif+0
RE0llUaSLdmQCRP/fx/u9n9m7f88EW7GXz//W9amt3mYNaiwlKu2s67LsiYpXMg0FNM0Ze1qM0oV
Scy0MtIPaqSMNX6MglW12CWOFXTRXPfZ+XI6UsybQiXfrg1bpcGappchjKaqXrujnAv6Vva6jtZ7
AymL/d70yeVRx46Uy1pHoC2Y+KAuMIcSSckLVO81mOo6cGK59l8jj3zbRV/XGjLNfEhnY7W0Ko2N
qfTw7Se3wUpDeG6tXCxeDdpWlUvsnSwv+jCYzQZGk2p1oBIJLsnUemjwTVmhcaWbtGHt+ftP61Bq
2+Ru/h7iQtDxVZVxGxb+m7Dz3JEbaZr1FREgWY78Oz3dPd5KI/OHkFYSTdF78uq/h90HeFejgxWw
K2i1rWmaqqzMyMiIMniNgyh7izYLp+/1ZMpqvR976xW38VzllOWIvDuvWWhRdSgQpH0ewqyOsr2E
KstnlAhjTLRcv0W3qJxGt0BLKnN1hRKlV2qEwWooCveIiQzOqxIDtU86z4z4uo27/RWb6qW4bfOw
dLFmyTIGNCMnkf6XyWRT9cxl8ie6ybEUtbKhQyxtSx7f+vz1z1Mf1AH6TSaWr1GfhF+GzkED3+p6
TFsmo41C9s4MmU0oi+00/BSMh1Zk1aWH3pWoMfm6NloI/CqJyO7edTI33gNn2/lZMC3ZfE+aHq0X
sUhb30dT7tnjmK6R92loVfypkblFdc7tZH/Vo4/bMRs6q+4Qucpl2/plASrNfzB35uvsVpt4ma7T
CTmqt6JY8unRWdcs+4k9iCuxJe5K6MitqOaj7Xh0XxonnZzXKZK6+V4q6SHhnuUl0r0Vb/J2Mmvc
XUxDnRUHDE6miB5R1LwlcZUU1/kokISpbI0FcmKtbwEAqlSVn4U3oKElXFWrB+U2y/AzT2vedYlo
h/0h3LZDJGaQMvvGc07W5y7R/enFdi6AUV4HRr4NcPcnBMCaIu++tDIeNKoT5cJCs1QypFpWu3TW
i6xe/UeaIGFyVfpRCB1gCU14jNM+oeZMaOTmFx67vLjNA/Ra8fdOOnFZ+UmePMVdzsMbywruNUwQ
pGj62YSPCyBxeWvjMBqpTo2+S12EFT+546bT5odlHl4NuRaMHTu2Z0MFmdNf60ZBz08Wh7sdg4zv
G3nb/UsdKIYOy45D+NLBAfAT/gnoO5dyDA9eLYLk3q2myj/ilZnUV4maRu9usvAljl6/8pqZpOPX
NK2L9Q1CWS9/LC5T2XMrlb0/X3TZrSzfQQsEX00y83u0RFf3LRh8NJumnNac1MyaPUeey1twya8d
1KZwNd2NtCx5cKO7Dj+904qM/WEqb9fIRM2XqrXZ/LyUeRrtEbu0zlVppkXf4Bw0OV87m6Q/qhwp
HJSEYpm9lHEeieRiUCkA94UuaaTexs7Ij+CrfHW9NGONZ4Tr0F9MaoE4Yi3sfCG81M5g0f4CYh0t
Ikcm28YuHfSpoh0LIcfE15VOs/XtfKd2BmF+HqQVzfcarWTWv/Z696ZaendfxFnnfh0RSPbvPEdN
0xE1TR4VCTX3HgHRFbcZ2thwYkoZiWMYSx5YsMje/Tz3oNZtHKJwp1zd3ZaR9O2tSXPkk0xVEomC
Ok6G6zQeBFW+6CvQ21z24YcqbstNq3SEHNXEYnyGdINgTVdohp57pVh4nrcank63xIhfgFQE5Agz
TJbjOhCQD060euzAtGYVDY6tIzb+aI8R/cjqIhucFQhiGn6stV8lL2lTZevNMLpM0raj33RXIeDF
BTJ0jThOqBYBqedsyHsvXJ3mZZFxmnwbVpF4R9z54ojv9L1vcVrn4HeJbcv5Oc+4q+tyrljLzlwQ
R+UULmwe5kTUfCMnlQ43DMMkJT972iRvSkAwmzNOvXgEYm9pnOSNzuOsD2TM5fwwmihDAmp0DBYY
F6sc4vgpa8dhvFMBDoETYmY+zcgc5boRmmHRlRsGrr0CPUTrqDtaykIf0yHn/YyOnin5Z1/BLnHM
LCAOLFAHLyYriAKp6fk1zp2U+L6IxW+OXRejDsOS1CFYVNeBwafSYTQDDtz5480ySTQrT/traXF7
vfWmKM9fMWDr9e153/UEwOXKRF6K3hyzMeFzWTcGxEOofv2YNT7IR53X/fCwzK11n4e8RLTViqgR
d1WX8vOIIDAkMFiPeljCl3WYskvjgME+5xLu+hg8h0MYD1/ImUzxuMI2sPfuFACoenS8AnA5IdPo
KpFjYBhIMg3v57z5R1uPHH3V6Sc2a83CPP++6+vReV041TlSrYB4uqYVil1ppW1958FsS+7P4So/
HXx5GNgVRc1tm8RjxBE8a3CS5YD28LahZ4uSP6h6Z5oetSOE/VBn/lcq9//JjvzTYMj/ah9kD6WS
QiujVBgoz31P8S3XOMoziyZT0kWpOCbuVNuPeYzz0YuEfr/eVFJtarQo2KKLnFuWRpLgX6kukOKR
b6nbtuIScRmb7jEFY1TQQckXfhB91LzdNVZzcmAwUxicg00FK7HOQiSh2wlxi3WJBpzLW9kP32tf
wnBysr6goh9gI6Ddn6c3rJ71VVZEsWw0P9DAYyBA5Q+pCIv9ElYNylj2ZU7Xz2rcRImItDuWf0+b
SO3KXj14VfUpXzd6uHYQFPUOvk0OFbwodtJuNhZT2g2rC5r+IW+c56EmN7B0njrGz/p+UbsiDp/d
OQvuxYC4aREiV1NrOSLqs9gbT4WHaR1QxR9S0tOrzPW6ec/Y3EsUGSaREdygzYkElSrnaFf6Uwnd
yI7PQInXazFel6X+quvpDeLRjBYHeiZYN7x4aD85KjAXcLGA0LQGK9UQ2lyJDGbi6e6n8gzWpFOs
Un05+Wv8lEfl2P/jmkplDwnQcLc7pyxeHAT9a1E3D22JyvOi1VU55/ezMU8G8mMsnHsA4MfYhTeY
Cqc51vXyfWjtrZ7hCaYhgpZz+K0rdfvcMKByVK1ML0U2yQs1IE0TCzqsyQJCzNfVFx68ILeZsOLy
3ctR2KdkbF+dNUWdt/ohFsDsuDHdRZ+LD20CucojAddTQps3voFd/eREkMx0Ptz4HjLo85j9kwhY
fg2K/HkGfydsgbK75oGDCU1M7DIWa57iefmqHf3KpGt3W5sR17l4DXYko+LNDt3PAHr5qmWwX+JN
ZjhXb0HY/XK7HFJMMvyI4/ajLwagU+HUCDVOv/xofdYGmlqEzohYC5Rmwz1gbvRapySEzvLZ9PSf
6xrsrrHrzaRW/zJrmrHfOyGid8du5OTaTY3nXLChH7woOLoZtDDl/hDaH+/IQRDfzTJk9vrpnqn1
QyGz+wQl5Iusi9ZL0yMdWSjMIzpjvmXS+7nm9XNjxauy0edl4imhtxihyIwj+x4TO4yHCrVzHdzK
6GAMRMJJNul3mkV+yiJvKyyQOrF2x6arVk52qUnqMEPqo7uqcWZETVGfMI95G6E0hKFBegcdqUMI
2yPuX6aR56HSQqjeO4XNftCwgNnTxqpPJ1K8TcqURmD/1WRFdl/EKyrEQdTr6C/V/WkG6n+RygSB
S/QKtaeo5DzjvcdjWeBePfSI8tt0xHsi80JMPphhRqMJAfIluWrcWDDzuWhUzdHlcvzm+7oyw4DW
dOr7VxM8qegApUyBR+g5MS+OLIfP9Eh6OiyjI5htkxkiew5TofZ+XGfE6zyOQdoFYa2nB0YH4XH9
JQD/Pty83ZVxBSUathlUbUTi3zE0FyJebwJcK+AZk7OsmYKEUrRR5l56RObmy5Q4WyK6pHPyMmZ5
ZhgQrb3oW5avWQw9wuaOhyK+9kJ9VSyph82enkm2ejNxpCWnVNsw4vNzCXMsoxB1Y6rybklbTsUA
kyc+UyOZ9TJCQG2uvHVdMVlwBi/+VDNU2D2S7YzwmaXDAfjf9+5t+Npvb9TzfBf7DABRT0jvvRRG
vwaV542wAFZZUgpYi58s+j4LPHapehgyKFVCQYhMoCT8Okt2O3WjD71zqQyT7v99OX+8CR0EUrgs
LOlC6g3foYGo5IYNVCyfpHRwqzchBBxDJ5eYALiKEuyQ5H2WXNsic0ZaYRqxsv++gHfYLWtBh54E
onA1z0VxGv++FmhDdZbcmNGJxcT68wJPPEPyjEDSQjRKkBaeo6b+svoV2C56bkV/f17saZa4zs3K
1Es1/eWpeBtw/NtLMqA7xiMyoTys/fcGfb2zpJnn2fTYgrP1/6AvVLY/mmTa8mVGY+Nj3JK57YSK
fPcpEqPJrhiHEeVdUeYuskf4NGCQKQcWcWtxGPhLU+rPRWR8pQONFC4xwfdP1/8vbN0bPUQx59ge
3SLEt6E35dpRIlclCpwmVjRTglD73Qe1CMVcbGz7AOV8DWfv1qjZDPZvD2zDpX9/YIBWbGtI8iaQ
4fsdnRVgJsZr0+O5zIUgwc7JioCkN8kq9lugSh6GVxd9/E9ULlNx0az92vwCYusQYwInIZv+y9L6
Y6sZYXyj6NtLHRr5/i2mVjp+ZCls6Htr/8G4Jpmu+2nIq8dmWvxiL13R0Ns95cENH9FHv5JRj71D
Xvz9cv5cVCIQ4oQMCrO9u99XelsBEvmVlx3TAHVwjuY2wdFjKsU9aWoLE5OCvKs5xPPImF3D2my+
61URlpvI46qGWLD+zknzGkgwqL88rz9fogTMDD1XhkBtf7xEnyLGV26ZH+3Qlw3C8dvRwSSQ+1hm
aQdiGExBd4OiKIftuaAJR+0DyYdj9OJVDAn/xXz9XaJOcDAByJKhKvYJU/r9IzPRkCx4OzTHpcX4
ZR/ST0ZiW3bbBJqLKnWED0O3NXjiO1rnkiByqmmFzOHESZRvIUNHqsgPKLlhlsSJjadA1naU8YXd
7J+6DHvbOeg9cz2XPUqsS+a6x7L2oGvFwSzcq1rO2JF7tqe7a92iao/IJieHNs7bvw0Fnoa/f99F
AfUFx72PVKtha/++QjK/m+YJyOaIsnQBZyIkp0CJPKOvkiD4Wl1npQPfLWSGpztoN8hnOOsN+2qk
3GuZakODn1Yq+sKXRZj5w95zI6TfKpy48aFpNPoKBk+qY1hUIeMghYaQ6zilRlMcOXJ9jJve0PhI
fBePXzTiZfGjIi8Y/zJZ+U5Bi9caSFduJ3+oOXXcUP5+nxI/jApfhuyq13FYv8gYu6O7dnUh+5SM
FloGgHUYwV7rRP816sIUnVKx4LG0iEnnH+bWX7JvTTsUjD6AnxmYJ9JsYpQ4cb05Mfd8RN0+b/52
3e92cIh1mwCMUa6Q7JQ/jN4R9JOlKfzhJsbZJ7mc0X3TiDfGsOWSxgvb/Zhmg/9YpS47J/QKW183
ylMvoD/iy+ijeHZpeyE6BIQVecp/b993TAXD1emAxoTHycVpqsS7+KJgc4RSjv5NgGMJBajHpOlN
iJMLhGh6O9CJ1xBnmlNQNl2DU0lCpki0K7LAXJd5U31sCczzEYU937ktSH7UdYA2fXG7BktuLmcl
epgo+Tra58xvavua58EmyRil8V8etf8udoe+MIJQRBdDCdeYwP99iYD8rZ4is7s5HyjWcTcUzJ2K
9l766Owylbg26c0yhzBS6nZADkpHuRdc1z1kTCRFJzCW1Sd5fwB6CkDyvVbd1k2EO4WGMYk4J1YM
WOVRrzrVL5AoiMy+ZWIn/8sxRCvoX0cjh3RohC9NoIWn6ca8t3XUkRpQNQnnQzqVTrsnno94Yoku
8A9+J7wHp8gpy5ZyEstVSkpbIusrB9w2/nt5vMsZTtchA0VnyQ95sFQTvz/RaCr1MBbrckh0w0AM
6baP0H4XtenLQKqOFGMKzHmPrjCqIXnWet3tqPP0ujZpQJP1v6/G37b4/0JdwB5yBQcuQQ66uSaJ
+f1qhhpNuCJu1AGvMueXG5mZoQFVF4/+FFcMdi3OsBz1oJLyUTC0yuSHn1Qlrl1tOOfrbY9gDH0V
t2P9AtZwIBlnYkuauSa+ZVm64a/dKh4GXS/DfcTgTvfQLmooXwvji0Zc0g5Wy0O41E39HUC2rP+W
o/1+mm536KPIL6gXqXIo4N5tx6HuHZhSWXQgspYpvjeA07ThaLN/rEdX4VeX+dH00Q8qNb7M0Uiy
bfMu7T9kXd02j22vl/nrX5769lR/e+oeF4UDo3Y5HSQI/O9PfXQCJvF7nR0LLiY61ET4CP+zDv+I
sLDts6ny0uzcdZ5/alAv36etLF17qIB2/c/ZUsz1L63aML5314DHHXeW3G4xnTWHISWp2lXCInI8
NHkXYkG/1ZQYIVCaTpKTXgPQhhsa+9+39Y6wyqPmYRvt8gN8pait3i3tvqXJg010hX3SFq20ceov
3WmFNEHNmu7Huu5uKmNT/7M3BATHzHdpbs1dyzrhoAgesyCsl5slATU8LjPRDRe+rdXylyt9Hwy4
Up+K3vcMeaAiMvz+AtqElCKiijoW1VoU+z5xaGRVAaDnFyccNnVuDvsedv2K1nOXBmMO/jC63XMU
5hFcglF6t10hmCMcAiClY5drLERs7leHHgXr6pFmE+29bNh04H2rSCH/cgd/LGtDBDnFENJEeszv
nnWBIrt2Qnc9Bm0iabOhIGb3aePlyXVgVJN+pY1KdgJNOagokIQ0L72ssBh1E8n8hol7++2/L0n/
EUvMhiMoYpQMjOueDsZ/VUNt49Z10mW8uCljUZ7jrAvfM36KnFrbj1VeZAyWjROLeT/WSBNzrKAU
F6VMAQ7IE4mrZh5GXLmqwMkjNPkDDvCx9gBb1NgEIyz8fouZYb4iX9zEQzp/PNfHc4nd+gTn2BLb
49kRTFevE7uKiVxsVsN2nihnQVT4I0OQJy+YFftBLhsKcf6iONn2ST+kfEVLukOfs5j5jJkbEALN
uLO+6YvAYO8KQEDe4S89I5oWQ0xkz7fwQaBZ2F1wwXErVKe/YMC36Td2A4NXKuoicUe3hAG4ys8C
jHCyJAKcrbumvl/zFKe884Z2Io+LgGnW+4/nmJQ4RTJ/XIZ4Q2oQRoviWwh7WXRXA+RFBy3A5g55
mET6bynAHystkJJ/pIFAwPZ+z3mLYglInrbOsV7ysfxQ1fMqXqV1aTZj6sITc5aG3lxBT8TuJaNY
dq8bkYaMjzeG0e6+mfjQmtMffu5Gp01u6zFE12o67fqiJSwdZhtLxkXGOXD3TmZt+yGxBiCpjby/
VjOnBOy36Buy5V1v2/wyJNy9S3trZoWZA7WAdl5sxhekmzFAcasgFvtUVBUZTOwWIG8x0Cd2h7FT
+sfkFGGRWRbjS1DRsrrJSDsxM6nS1kA2oO3I++o8ABvqSVacVA2tyjgjXlwYBYv1bkiUh+NOH3f1
hX9aiK0e+bzslx45eKBSFO4nkUf78rTs2jJ3nGtju9g+DN7AjgqEyzjl4Ovef43xolWX/72DRfA7
my7Qmi4MWTWsFZ963YX+8jvxvzOOFIllbK6vk/XNrxHLOwJ9Op/QqaDqbYKcjnkzyURe+XWaxQ+0
MfgTd8FJgdlCJvbuhyktIiB+SOVPZSN0d0nrob8vx7BOmW+uGob05JxsUmG0YLCMnIM1v0YahDtU
kZjU1RDNQIadH3ffx3WQmPepKHg+dyirtSasUVjyrenk8X1rGmybUS5qeYnWHiMFfht3e4UFMC6b
KT0yOQVcnh0iliDOlPy+ckKa6/0QcrZYnhORsq95YXRW+RMZ1cX83e/caZQXSHKUMV2j1A5MKo0U
ZbfniJDO/UDPDWg324GH9vaLV0xdc+/pmZ9RTx1mmIznjm7zvXEDw1ecsuG+nNL1DessmMOFG3XB
Q+6Z7RSkUY/LcDWCf4DMcICev6ZPJZcH/EelkGWQDaaLAil5emGVgSfhzhg7fulF3VSPS1xQo57r
0kAUvDCt4+3e6iFJINOc+t5hEm7mJCfIl/JvHn5Ci9rO30o13RdkfPlrU52wpbNTHzZPErI7FxAZ
/5MlQfLg9vzNa11nqCEkEn0UHBhPDJVzs/y8XAcn5LYMSHJ3UwRR3djd4khG8ECRe987jr2h2J1M
wxOt/ZXbA9Hg0jwxJjBebLr0h/zU9w/zpoRWF5RT8kzzwkDhC0IY80xv4/aIX4Ps5/Exj/umfh79
MmuQftehxOxgMT0WKaLaFrOPMRhmy0p4tPhiO6/+r8Kr8wVf2USby8RAOLnWEfbae3PGe1TA63Qt
+pzd5UxSZj7VKopgbsFNxBHScUaS37rMx0ve/qDvhCM0UwgCflmHmeGY++MFdi80+c/4gG0ioiMM
n41+MFR1h2TktrFHWW5pdGJX5leLceOawJ/6kjpC9N8TzvPPcuiy4SbvPUGXc115IY2/8LPwvOFy
uxNCob10a92uJRUq2IJXssCnLqFNFsy+WF8abVoGMvK0mPal9oFwqGDD8splCBuU0Ok7yC/Vgtn3
nnYO+6vTCxvG1EX9JZ6n+gqerZs8nVcLU94meACgr/9x8yJtH/uGc+iY+Us0vpb5VHRfpBPMlHFF
ngm4WxH3crvORHu2/+mUGB3Xc36UGW6c1m9t+oZAmAsgWbsTplIO+dnVFOkMB9FpwhTQE85Q3pgR
nxNMCItW7SENMQBeUghnu/8XIUdf8Pa06vIcAmnSF1e1Hxv/wxwBVx3qU797LlvLbuiahOeEgNpW
tUTttkHOaxguFzcfTxM3n+AwBQQ5NFkq3wpPdXAvIu8J3Hmr5+lhLB8mvC/n5ziP6RHuVCAWfYmJ
Wf5Rr8sYP3vTNDK+KCwL9rtx9bzsWCVK/jonwDAEFGKm5UI3SecM1HZBCNZ0OkvbU7CFMJgrnqsy
uzJoqarOD0+mwOC7NIm9mdjQwO+oZEczJgSH2fr3eLVTPq7w+qOxSZd7YxXBql1qET34FBbmeZph
00A/lmRgc8RpmTBYGVbzV5pU+KxC5YVQ+ak4xSzTKmYLvZHGMYbJkybiaDxS1wfBzxX3We3X69uZ
l2NPtK90GLzgHp5H9c8ChFrdu3SQFR8Phsso8mZchSpvW62T31Jj1zLE8GVnvRE9D812UFjokMSp
i9qzndwMI7oF+njeE1njNkdjXCXt4N4Z2zoB7dqhmY8whHR31DpdyttamKK6CpceoSSsBZLNtyhF
C65t/JGWpZGivTzHnHxg6v+nowSL6EwBjIyO3HuVNi2TldIs1VFxFHwF8VlAJvMhXNFNKQoPMRHo
RPPVEJgePQliLEoU7Vo0V20AMeRi7jGyO9rRy/yjzGYMUKvArSSKKhAALmf6vOIKbJEEJ5VIk+P0
V5fFeCcpZ9OjkOwFBnsjTjgawqxUz8+y4dqXDQTqJW02V22stmooMs68uEeXjg12CJK3UgDTtaL8
NHacjUwiVe2XQmRQQj01OjAFJhbPRoIZRyiRPeXwsMSKFZ+NNaIC4DTlBbyLbdNmyP3sx8aF3crw
2RYNdFpyTLKOT8ckv1DfehU2lGXhfw/CZdtGW4yfn+FUiOpTmjpqOK6O2JD8yQwKO5F8DBzznHeD
jMoH8F4Ii26RrNUT3KPGvITndxGt21lmvYADr6kY1F0OATwfeEd+YWzwy6Aes2Kx1OfN8pqdImvi
ATDsEkztgZcWr1sRM2lYCeIwn45VoPUtOz2lKecUQp3C/ZkGN+FGw9UTyN2HaF368Tm2BK9D0Sgr
X0aOTXlsgrb9C2BIirUVa//OSAHVSUkBYHwReoF7Ssv+VTl1/bz0w+DE17Esg3zBGtWrRo/z382x
tJIbg+WFWRyyTmrOCZw18mJwgykzWyFzalGeodBO5J3/OPmCWuGMa7TlABTqxFmb/arXlhKmUEX7
3Zo5rR8otoNXKbymuY7nRnyx9N4RuSotCbtdxWivfYIulNxwIL21ketFr3M2tv1DZT1Kk0pKypRw
lPXXVHsezuFJbYfL87UkOtxqsQqc6zv/8sFVOTTPwSQc9RkkTj507hobirrtslJaZeOL9fuiZtYf
7s0+SKD0Xa4qZFB9wlmvf3aiisSuO3WXwUPk+BKdqjh3TbgaYxRschNp4fzKkE7AAoBf01cOWlil
58uxVi/RR93HW7VkC8rLKNTbE11TcKL9uVpckLGhKHQEbn9WmvlqjWUTTtATXFW96bqb7YtxZihs
bgkn2+yVhkz9C0B0a/uf+smGWcxp367c8KFzewfd8iFA58smgvP+/MrWVnL0IB5TeMB9LQgCB0kf
3oQZ8ik34+hE04eimaOPTd1wbYxc8PESsqD/eIa5u2WdURksU2LJG/VSsN7no5vmXzFgIuls5YoP
FhOmP+u4NOWT18eaeVTX+QwVMQyvz5VzI2sWixsmfMXGfOhvFY5RlCKi2/qFp4J6OZXSKqlZdF0q
Xec+GoBwsTU6Ae3nsxdp9w1gws0vuU3W2PvRW3csjqGYGBnUKCzVjNBsarMXwmDhy5zmGFxDo+qa
773P8niBaxwuV4VIDJw0GtLcWnAq1YsyWYqr1fbu+FY4mpppZGMwBck0WwdT0sSY5mYgAOpg0iFI
X+O2DwBYXchv941sKieHYZxk+rOfTdTY3am1L7IQgQPHLim2ulG/UXWnkWvT/qecJve1V2ZoZ6y+
/5oHsqEfuEq4eDigxZE0qPckl5jmSFKX6MEiTbVri1D8jH0nwTlTJPupdpxLhmjNbq2Z8C+tk9wW
6VLfcfquu96PeTVWQv5muBFakuqhsvV2fkojHy18Uv74mmQh3udhGz2o1Pxcob1gGtz2+9GbX+w4
ye9V5ix3edMFr2s8D1ftFM43jdIR6sO4gDlpEHNkoo6lURfcQydaHyhJkkPTmeG57pZp57onR1qn
YiSQ4GruPZUyWBShhjLVw37mh93kJXpBfTi4UC5Xhs+ZSU6+dhmGlSZFUEV4ub8vF9liGbUmyIbr
Wn72x9T9zpmHPoZrwp2LbtahdDBNrafNyq7BHXARszxmHkSRi5GE722Qy3KtmuaD5XSkHqaKxp62
yW4Jx8zbcUAfRvCThxaYgnmyqLgkdZb4ZsT+oZ2zeDMIGL5OwDe4Ni3Bc9Q42We5JuiCgeZv04/N
sIsWiq5BDO5l41ULDn4OFhxdSOLaOfON9bJ5n6x5gmJaOTFfLUJ3g42x82q96LCGCybNgulyfN5Q
liMIM0HcQlq6cfxsONAa656d3k+u0Q4hs8xnBq1H/1NTVPFjkNT+IRQg+ITbu8pJnxgwQ7VkLPFw
zhYqEpPK9RUjnvLgLrR8L5MKGbILOK34HA0RfKtUfHRt4O6owdKD8Jz4+zoxceRMXv5xqOafbpTP
EOTkVZoF5TcvHbBhmgzY1ivTRom/WyL1yZoxvlIeQloM6xNteM4dyl5zgQtoNz2tmQezjqLgAlaf
z3QZ07J7wNL1OCxVr/cUJ1l7uczIB6Jog5ltK9voA9KNkPJ8u4YHbOzF9cD/gsWMLmWi6JMOm2b/
lBLf1k5DGhQUm+OatFfwb8xX5aDso7wivEIh/mcr3Bh1DKV3kWmW+9JBZMd3pPO1sjL7CCkAAvnY
9PiuZdmnzBlMfbHkfnmLMgZKNPPwrehLsYtFFRxLCsVLWIZBc9H3AyMzhshbYoZaMC+bIsu+VpF7
aYLWPFcUi9NlMg/DC5BtvGuwVr/ocj/cxybAMq1kqPSnN0zxjymVz5n1oh9FZuYnVSOKWA3e/HkY
49JhNnkK95WnpvrT4Fr8Z9Yw2IdTOOgL1leGUA/OV5WY/FvZOy9RhgValLSMh1tItkNiHpHlL9Fe
IzFC9y113J3T1oz+tw4dmljK7LigHHQd5I59EDWUSbrh62dmndSOcSd3345m/agG5v40HgnsbibW
seaQ+L45+G3oiHEVpw6vjF6n6DJTeLkgkaXwNizznP+JN2Xzq4hN/NiHUl96XtPeFLF+k2kjngQZ
Sc4s6YWUCAvQd5+QCrX4QxoUohqxvMKYir6AIyJTlOIEv1gPiQS4jk8R4zuMSSzxU7K4T7Kx7W7I
h/Y6m2pqna73mAwpt0cUQ26iOzruct92xzGo0st6GV8XmyfPotc/g3GZiUdjeK0itVwJ2o5X0bB5
fXOKmZ3N8vmrNXgmwq+/m9JUbgbO3jfdeKt/0Q/TuCupzHYAgPEHIVaivdoEjfqp8N8atXoPceOO
H8swaz+GnNQvhYg3p2QxVQ/JiO0laXr3T4sV85FprRQaPCqakzX2WHshTEANGTVQldipdFw+zVYh
YzUPGuW2RQUf/ETHhyiK4t1KOCHLirOvYdyvn9aa/v/WXcv3YeMpVlQYpp9LyfgkjSFCYZ8gQ7Y6
1bWEBHIIynp6HXRwH6RiEz7omieKp/5RIXJwRC4kumRxi0c1hygpjkl9pOON+s3amvEuS1X4ZlNI
nGHb+W9D1iYHN1PinyEPyuuxqqofuEoGt6ZpK5A5f24PrcF5unaH9IGyRCIeuQQo/Tj9LnfG5kKk
ydhfrFPe72JZfCtat0CMAJTqIohC585BPunCjmCg+GpmRz+ZiqMbzlRgcz0+DHCzYS8n4X0ZJ/En
2SOQNbs8kQE/py82PsntJCuyN8XylelxOzKVbs3eNu6EkIQYoIIUuflnyv2HdEA4olxcQfE8MRyr
2yrsd6SXuKoPA9jp/zF2Zr1x41rX/kUENFLSbc1VdnmI4yTOjZCkTzRREjUPv/59VMoHdDtA8t0c
9OnBKZcocnPttZ7tuIyF97I+PZhpbn5zo4i6LhRyrwZLMFAvYmbNpva7xtgwgd0eNi5QT3zOcfeY
2YARq6kqn5XygmlvtlUSIYdn7SEbI/8FPYppj5opT2HpHEOqmc+Medi7hEL2aoKzMfjjfI+FNNgW
JnOLrYKNnWNSP3M6NifCJNNO5m15n1GLbjo7Qj42s/zAocNYElsdghzwhxPjvxzdmTq6NZlxKJv0
yPf0ILChfDQzjfM8xLryIHRCm30GzCeEAcAurfAS5F375jZdd+w8pzlz2Q/2RRDbF5njgs9i/Tay
xRyNYZp3iSshOcrWbS5mPn7Fpyav1BQPIF8jFMZBHLjQn/VCv8grj9KZ8nM7VlFzakkJfOMmg+0N
JE1IcQZbeCjJyBjTIWhoYA4I/EBuHW9nMyHgrSpD9YAzHiapJdW17BvxwLpchjW3oPhaCeOfIRst
Z5yVFJu0HJqfxPOKo+9NM3nGKOS65vbjl8k2f7hRanyWufgkrewr4xXtU4eKlaIS1/q1U+nAKM2+
j/cEjIpvWdYVJ0wi/rOTlfJjFjBV2QSidigqFW0ib+RGEJfDY+4w2q0a/eRHqCP3GIQm+kXiEqFJ
J18dgM2HZw7G4iEDLkozfxGK7ZzzKe4ecLsbzGjP5R1mg+ZBuU5856sIsGPbmwfpdQp88FgHL33Q
1NMp7fvkajiR88TPyi5c2O2tTOSbIJy1LciSUExI9yLowhfbyiiYAukGI+XlCE6ldnrzOCG879PO
SRgoI6sHhHLoj1X1liBi7KoK23uLlLnVVWA8Edo2npsSVUdUdf5YI70wKzRjXjtV0NGmFfbKZjNf
CaqzM/fRm9nj3hgbJuI4mE0keu6mQeciEKoVKxoQb8M1sqnC/IDEAurVRTvn4gWJzCdweGh1ijRK
bA1yVqqpPVN/foEQkP8wZS3eitzgFyjy4A6TXfLR5rKdMwll7rapyQ2h6Jki25FW+xLqCa6L2xdf
A5qr18Gt+vsZo8yOzn1x8BpnOlaqyCuYnkANt0gwxh6pSqqN4Uc1Y6Pxx0PXuKJqUvtxU36tkEKv
+UhzkschsG76efPgZi7GhzB1OYeHS+9goBdVyTr1ksfBnfTXsSCeqiKZfyms2KXYpm5gJBjBg2TA
7W7zrniwyuCrgnsJeutOTjFUxRkugmrV1eUu9YkYYXMxhF3sqNK975XwYwbChe5DH6ckP0XSfAuk
r96EE1shrwMwkyI2AsID4PVmlw9cjTYoeJ0nBAKU4TFy1fIfGqquYxHC+JCD79/XXTKzW1oYG/J6
vrP8pgYQCzrM8Oz6zlKkrCzl4LBPTXk3BUWwm5rih4Fg+0EWjtEcfAtCJC2VaRcMZUTUcPbjVzP3
1SU1hLkL69k9+LPX7yOhM3KWYKuGOfvCHImYZkSj7yI2sQLWZNHuWqvlGdp98JpbPdpVsoDmef3a
C4N9zT0KM3LPPBr6aabz/zGzPPGC35CLTCXgHKgudg5j2k2PvVv290ZcL6DFTHdvc+bMgCorDlEv
VTAkqfa0bbQXJy6r+EPW5e5hjvpqF+XNpykx/KNMPGs3tPE/uoraVzXm6TesOcEOKDlSaA473ctk
cvaGXOwF1+5kA96M9rXXdTvH02R4ZiWZ8CPFcIkdf8r2UQY/0810QKf2lgRobIOzz0ok8knes2o/
BI1HO6Dr8aA+1kLBixZaQFQ2RtsmoRkVFTsqzWo+vZtkSXis4cQXD8PNWGdEGCWehmyujIPumUuM
L9QHe4M1M4IuFXpluR9mVNxThqk94M4DCnnXOglet45LkvrYIeXgKb+5RuZhDMVdsjh/YS+kqX8g
hb2s+CaeTOOjQCx7Na0mJe0talG8ViNzQoFLOUymKkbD15/yYRL3Te9wp64CsGUf6qBEUqnpTo+v
qCfoATYDEKuj0c3BmemT8O0Su43lo6jiAKZdhuhy9gBV/GPxJe3rhmb/rqzdxLiL7JEvLSiqpaXK
UrGOFk2/4mHtwCd+Rk8m0xUhwsUVinSEYxaNqU3x6F5Ku5DlcYiTqHhpRwwcj6Lp+DRr03/tr3rR
KLlhxOkoHrumVdgHRjtiPG9e9jYbelUUDJc2J3QRju/2LZh9eIzJlC/P8qbCKL/pEZ99s9J8yYUa
v9Ql9frP8aYfzTfj/qiI5D6uCsnoxlRyosYBcN9zrDonhguwDjpjnOxL4Fe9fLT7EsU3yCJ0PFVZ
WN63uXcLALWpFHdyIDL4omfDqwHC6mWEMgETBmkTmyhe3Uon8xl3rs3IHS/BHQE5DL9Ce3tE61Nv
pcc3tNH0vPIlgYrUpG7da6yqqHNJakzf+nEs04el8TneJRQ2c8PO3/FvWr1ELBLJ1FT/y2OEI00J
PTb3I8WgONlRANGeLBDutiCN+WmrBbMk2e5+Madu8WAolO7w8OfG9cJ5eCegei73cMxHtmviq3vv
5zF1KTpUw19tZCPiFLtGStX9Meg1jRKy2KGmgzjn/n3vIDhcOdObH4lXVfMpSxNY8g1/hL6EhZuh
VFMzG/SuAnRHTKwKR8cjwI7QONXsQvFxIDzf/O2X+E0Fdn1jcX07hkQ3/U0F7gjT5kAL+jOlAf7o
xA37l1GOurljKVojcfUuKwG7GfnZpD37PzE69PBgQFftFqK1IhdK5bDLOs8FEJvrNkVM64buMM+s
oN0kbFH+bdKO/V+DqI8dxDIl6U3gG9IlQvLOylYHHuOjSSL8ssXPBomdz46smb/Lu9DhNIvc4prE
KLd36cy03EtceeNw7Y2g87Z+RcIL2VPNMDBL96Mm6QiPNKjCjHH3XADKR6cCi/ZJ8Rg5iG7pBUNo
BA/axsXXDCvc1opnbiIDvezyjigkhAS8SXVsE+PMPPsHHV5b/48hNQIp6OYb+Mvie2+a8OmSYnsy
vcUij8z9zopl9o2nxVBAoJNM1dCmnakLHIT0Y2OYg3r1HELuzlAO8X4OiiQ5kZiPzAcu0eQ/LJ0m
xS/boTaR7D/g9RoeV8H9z5/zvxkjnpRnE3xAwcX5hvvt/TvC08stW8XFxWFCEi+iexP1zbQOkn1i
2Um+tZngMT22dcVu+v9ljX7ve/Q9aCye4foYTUk5/bZYUtPgzCuLMxdPz381BDUaaIt54ry8Sczc
EoP+Q+FwTaO2ucneCYFV5xTP2mRcQRIxX+C2pSmiAf6XXEaDoyFjmoAD7rgBDxMnUTIbxwx7UXNt
1OTZ2/XwXB0mFdrs5Gz//NX+FxO1fLU+I7FsoDEOm4/7W5A5szJpc3M9VzR6QDQkbe9xtRpqeWlq
yoPXsA9oUPz5D31n3+dP9U0jsHEx8drRNno/4jey09hx0ZDQ24TlfhuEG+o3YfWLW842Yxr7shTn
vCtluZ/ieZmq2nItxaMyuOc+zssW6XNKjzGBca7lnQUWHn1suCttyKZXERbm34KUv+3TvuvytgTs
1WTY/PdzFT2ZW6ooswiqwEReffWJMtKg6mDYxgZdSaPId5VqOe7zOYufkox2y1+eFiCg98cFryxm
RYtPYJrub99c5lHC2KNpnN2Uls6dSfwh2MVT2zYkT1CHPtS40uWXpigMmhBmRWvqskYbVgPi2mZL
EfLxKq7WMJ30Ac/55lhcTz2RhDNmQHwSgAZ+dTLKoqiSq1v4cUA4e3E3prcCA62G1hFbl6wOMIu4
nRuCNvRlrRvqWlNz1EHKn4CAJY0z2SnQx7Rb7cVQ1eonOxDSemHJeOKYxlZW/qBlOjzxJXTWE32r
OtyvnzPSI39q5LdUaCZxFRo6dj5GL8AkMDfYtjY+j47sRoxLlS7vcitxutdpRKXdr80YChPqChIt
RfqTFhw6LJ1hJ3cvhDX8gSizkYW0WKPGfaqdUShm3iBFb9MubuKraMi1rO2XyCWf/0HLmHEFYy+d
8AkMgnnUCYL0tC2Y/FgejKyfs2tD+ltsXUVvFBgbSf/y2EqXAnmtsS1OPetRdyQV9ymAu/oYZG5s
4qEJR+OJZWXVsHW46z/WMuG3jqJkBmgx1CWwjDWpao4icL+s/k8RVL0RI8C4/n3Qy3SEbSZ60LDo
7xO/bOIm/Hfr5jk1A0WcKCLh7gdGvMgvvPNI4/Zi0Xtc+1Kt4/Oz1zp2bTJyX6FgFrctwe8Yc7Zv
DTeZDkj9htqurd1imHiNKTb4Oet/uzpM1/KQgDnlITlOHp9qXRbK+ihtabJXrobR0RtZLtgLwvpL
UAaWccjRrSRzpMKoLc+ZCk19QrteOou3nprpJ9Suw9hF4pj5c2ztzUbm6c820kbK2uS3363Xh6oi
OAToGpKL0ohGTvXBiJVK9p6De+AaR6oIoQlYjMydmTnlHRMQAdkdZXjRXUiids2LmXPR++iPshjf
Bj1nLpMHFLH/vAJZWhjwtF9C1YzirCBandE4g2d6PC7Dp9YHHY2AOw7c1IV3skFj50s/g5P4vq7J
1Fzt1KvtT3ZWZ56/54F18TUOGrs7Z5D6A+AxeqrSn5Lqw/1SmKM1nLO5l8U1NmSHNreaduci5b1P
qq73HqM4CXFbFdgYdqang3ZvFa6yTqyAsT6FlddVR2BAAoxdUoAI5yZf4PQaR2adoLJH/ct6NZAe
DlgcG83Scy7jjN64q0AEMF5keRfX4jiLoUxKgHcuF8aZz8SkGTeoNE2JtR8bxwM04AaeUPsZUxCv
gu34afs3ZOQtBP0fX8JyYLtUdovTXNrvp6RSzms/GRz7TOEWfPc7hwkDfuq1p9JuvS09epL2tuz5
36ZyK+NcQCv8ktpFrfaGXTBMCfPUYB7hZCVP9AVRKMuI5fVaEDMcd2M1wiZb6EL5ZbJ5bz4Uog2z
D6Ixs4quaTOqYyUwpD3aS4psB7MGOcjrzeCHUxWtd7TrtonfEEM0bjwAR/QQyqHt542qcijqspDO
tDO6wAy3IlNQMCp6rxLkvJs3xkMcJzLe67Dysw+K+rraRizn4qzxftJVHa1RXkCmj3q71FNw2CNG
CuEw6k2aLaV8UHWq5fHPZ/pvVwCiVpbPJYB8AorP+wIpjxZHrOzdczmK8S0x5mzA0WXC3tDc6ZgU
zE6z6Alj2/zFve/+Vh4GJsYaiyQA1DxqxHeFvG/NTC4gjnpeHyvvfmVtqin8gc+ZeQptmenvVabg
BmeC2o3gXfQhtFFjkcv72aQrTqBzr2lLHUHdMVy47EsqinL5G8yrKp2nsp+9jnkDdDc2MmeGCWuL
6WQ1fIv03h5jG9//lNvJpXE85SbbLmk7c5sP/VBeo7iPhw+pwPIhS89m8hLOw3rHu9G+RCgh3Nrp
e01bj6g1VZ/TPfdhFXxrs8ZIzlY/uYexpmkLdNmi4SzwfClk7xIvYmoMYbtnv8g/yiJGIyVDxHy7
eupyZr3FbnUdQjauiw+faUv0AXesM8ukZl7UGHY7mvJOyQ0667/7KujOXq3rv8SFCCu9r1cCaiZT
siKWw5+Sj3/+L38Q7IhIRK2KL4zuwZRhYEVqcLV1uDEnO19ozGOE40kXwKj2jvTahcDtYH5E21GQ
oZ3KftQqcvmCY3M2sMJxZ9xLMCDAZMw8dE9WoF1zF4S0urARzI/Osu9eUhZ9esQvBBCuqEaj/AwO
MHhAesMEO1AboZNSYIU4wgMDE2xt1p9RZqUomT4xxNlROUq9Tg072MUqgk7f21b/itUoenPhQlQb
KyVF9hlaBuvlhr+9b2XMHN4+Z08JaN6bWw7jpqWBqbz+VATzOGwceh0v7cDQXvTxqvZ3pKWX2QkG
oeOjG/MB07aW+S5wfGDlPuJiuAG6ZRXwSnC+MEbOqIC6IoqqSMTDIbJDz+YC6TTS/RR1wxw+9G2I
VdhMq0mcY7Po4ZFg2yq2XZcb1iFahlKEWTK3+yECfHZXE1vpGOBgVOXOynk/zmUSLGP/yjLdKaFS
dxu3Ma9KJ6o2fSHYu3ishz6GlTUJuoaq6oGWlqMf//CtPH0opnBSTzU5F4t0vApmwBoKN3cSqmcz
iCmJK7t2qEnQM+i2YCD/J5P1Yg+acDOcBH933hkG3r5nE8sAoMObDxyXpp+AJ0kh58Fz8epzbo8q
uq7m8qKSc3Uvbbf+5a+PJMX64ySVW30nXtnB4SOMvjHCQP+0rSwSe9Vx5gKdTcWJ6k22j42XN9vC
6+RwKJvQiTaOKMrpLHs1PAk8aP026SWT7pmT1g+HsC26AZw4W+K1HJPFLzPKHAWpml7bQkTsLVY3
TX+p/7n1/vY++TZ3NoODjRyx9x7L2RA27ccioXVzs0/PppkW9xWzyNL7bsywLgfKz+nxrMm5lbJX
c6OfP+GIWfhpNj0l4GN2UZbXcbKM7lOFboSRO7ISdESZ+lglC88nWrlhtxinB3D7C1lNKBtNGAPC
YnefbwQy12u0PKshMp0H+8apbG6sirX2F7kE6RXcnPsOea9lrAzsh8TZ2L2K+v/pmLbsByiWdvdW
9k7XX/I+r9K9MYMM2PS9wv5v+FAW7spmwLkZhdFA1k3mOd5NF0wZ0DF7FhO/rEsf6sxtlXJC6Xz5
tB3+OefJBPhT/aid2OiuBqoF/vfQVmyRt1CfxFnNDkRIuG2+Ztw/kGxkmWDpZz/DoFfXjv81G8tl
Vc3cyo5rGGMNKayBBV0McuF6Fh2iWrdwsO8U70zz/9IWN9Un9nxcx1EAI2zvQ/rEs+uXQn90A9mK
Xc4iwK+K+ivO4CFjxrGokJgFwT7KPYLYuBhX9WgKacHtMvzE6eIx5k8RPc7M4xrOWGMuzgqeWIP/
K+9h/dTUPjz3MiPey6yImy2XaKxjPVjaE+1+9SevD8t2uYYlW11LrP0cEg2jHVDm1BZbuDWeuE4i
YW1WWmAmU7IAcPhUPm0mM+dNYe7YyO+bJeCbjumAs4sry42vNKYouE8Joq1/MNf45wr1Q11HfGia
mmQLnc6AgY4AsETyP1uHiGLFPJkhsx1tC++H8phSMW4Md5iTcVvUKTQ4/rmZsaC6oQEYtWQUAmdB
p+SexzeZeSHffGCndEc2nYFX4LF1vDh4tOMhIM57I23KmjbNxYDjWu41aVF5BJ6aEXNI3G6JAizB
APB4haQzs8F1vPy/iTs6rvabMjfVKXbodcvSt6jNUrLxL60R0QInrLOt1dD45yjKud9R6tXca7az
G7dMyy7BT2Qb6ueAeEYjsibGz7xwi6wbGnF254o/WKB9E5dtZZm/+TiJrGcGLPPLxev3KIid8m+p
suIBdJ22eNatHvmGrGiKjcvY26Z7XXOXjvJ8XOxGN2FaJNzAFkFLZvkvJgKafs8ZYjnztibqnF6c
qsMwEguNBySXlqgOOQkaANkdrtfTGLW+2LTCq9R1Xf4rIkkGuUeyAJyqiP6x8s6ZP/DCtOoom3by
Nk6Z6GDfJGJqngdS1pgcUu5q59JsVcM0Vu7X5fcyyuv0KMq6pyVtWd0ScLCTmU87ZXrBpVJbO/VL
YOTDh8yOkvwas3Fv1tdzzRZlTWd+ygyReN/DuAJ5MeRIch+4iXjcmCIHp8tRD8UoNhMGcvuuyng/
t5MtZpva2Zv6PXcMxoXx5Sbzqbv53tt2Kv0dZUuXnCN3WWsMF7TKuyrOpu65AzC6AdfChDuYiXLe
58sF/OBZ3FQO67vQBG6xtHszyBy2xIfQeTBVNljUsS+xGyybbDDqN3mDpazJCfhAfHpyol21DWqK
sYdfiQpkBLz2qTnz2tISMKOXxu/67sQ0BifRm1S7Vr4tUFrmJzjJ8B2pRkZomCgy+ot0/dT8SNeD
+mz9eaVXcwiAqgz9t9qeenKPAkDlM+ZScz5iicLfv2bmi97heeSqR+Zblko7nn8hIfxIQxtJ0zZn
GJWyGK4046V4Qw8E3hq03Ry+BrUVtUQzouha5X67k0mSgiA2A+aQrRBcLW1a8Y3CF0Zj35ECBMWC
nFx+0fkTCcmgPBXIdubFSEIYHxS3VnsPX5rnUao6i3ZwW9Nl2uzUf2aL8IPzr3f2FuNZ/3rNKMRZ
Y1oHv7XG/JVnU4UHywI6u4/0EIjLutGqNpt/jggvmoEySEZ7uh6iu0Oupa+aEaYCCJ9hKr0racH6
m/6WkFLGhDcBNkONNLUqub5BI6Uk8EC7K96kg0G+RfUWsVQ/8np2unLApgSGeaFwzKW1QHqj0pL0
zfqwv3N1wyiRzXTjbvZeyRfqpR7/derMHIqgGJYDErwwgRNjTol6mwVevUt6Q2BIfwDXOfHl53e2
QTr2xS8AHV+r23Y/xgE/Yn2J23IQPlhpr5WnSc+cm4FiZ7z0urKZVxBYZQ3YZmlVhZ9puXJEr+BK
jIAzv0Rn5OSx8KIzKcwtXb97am9oWZKOjrpKBHC73bs3Bk3uJ5JvwlUT3wTjKzPjmGrBDOPNur35
7hDwqld+08rjGnxYvxxCdEu20DP4cGuec5gyCAh9CE5zkwpF+uTP91zzNwUW9R8pGAwCYVzME+9u
m22JN8lMS8XFn+IDBSpkg3DyLI9x2Zk1+7uNAbV7BB88dj8pQ+gCVyPzgvBl6ZwKhS5XzwzhyWde
0ip4rQ3jP39O7/3nJANrWA75S67kgeu8F6yNukTZl3Z9Wbm9I44XUrBkvbojO74mBmy69XMZ2bB+
4G52SCV0HIgNANs4+V1K6GctCki70MzKoOPWO6TaPDp4WTCnOwEBIt4zd53dALUoHo6tMNR0iGar
tU4lSAXkRKO1iyMhzfBgp9LIjvCOJ0CLZWT4l9LgQs0bvYT+epxr8a6URhkOm6jpyupgNEWGnNpJ
zg41pjTkM8hEr2muQ5Z0pRwmT+P964+N9rviQxpROZMycbh/JQRoxr3qs4BVNTHNAUGLmDQzF4QX
BpdOcnf7tEK0lqsTqdwVvb2WtRMSKenY2y6i23DZVNcEw5h31AUrerYwfeEwXQu0EDmlaG528H+r
6mgZDBT5hBeaU3m88W9/sbc8tvljl5Ss1+pWX/hUfjC5bgFKxd2HOYdOoBmXjSVm+ks+2nx/Dw8M
mmhExyWUPt80b8M8/n0PpxQwbBkyA+2Wv1mQjTkTzyDnopTI0T+UogrbA1bHNtmUI5bzDSdiGx9Q
Oor2WPp4Endr7OPP61S+v9EEKDNBwCXUlrCcgvc3mg6vep6PuX3BKIeVeQoGqKprQXhjH2wj4sb+
qbO9Lt7COWuhnYWW/qa15GVak8xr2WW3ljYXIL9TfXIwP/gHwyjEZj2eRyp/+D+DOwWXSHP/QaTB
nMyABDpzgCw1yw+HpDHeBXFnTp+J4WATzuDls4R0lsr+xfJF8jEk6WJv1mQx2HrWTur1CKY9Vork
CD0/yu8zgwAJt50QkeCZbh6ucUYt8oCL28FKgInjFeLJYlMigPpP3ICYxjBdGOpRQO544eoYvFWy
M9tdg33sMjEn4sEMCoZ8mSS8mWFLbfmDLNoc7fNq5nuIbwh9SQh8grtFwvAIBr2+d7NlNqc/EVQ+
lYMbTF+52M1f/vwIafS/u5XSxsO+wKZoeC6tqff9vNaudDPXGqqrJbgOEDHkBFrvY2taO6sXYhqE
pLn4QWdHRwezo2P3mJYNh1E0EXQ4Yu8s8rML7/inyPrIBRYchPMerk05PSVpiEtnA6cD3Ky2VMOE
tXx0QYBLOz04DNkLmOMmC2+fao8QgMjdpt+Q0wMojDy9vLYidYd9OvB7bHCnOuEjL5tNpdQFBkNb
I2ZabANsU9aWXlZTnvqxZHpu7C+kvbXk+cUlEW2tv1ON59MFXYqBvOz3kEBUCbbGUXPb72t3Tp0H
Q3HKA4VLFyLUuoGsV7Gkr8wEkjGN449rpL4rYhvcI5ztR4xQEzDNrA3wo/l0gDarADLg54+ZCZ/k
/7C8MKq6N0Q82MYR56Yr5ngbxg5ikIDfQuy0rju5X6+BuNPmb6wm0pcOuDvmRfiyzne9RWTiO5wL
youEoDlXpHCJeEXNwF9Hy/b+Cw7X1GH1M7UH5T7IfpRnLxSUVgpM3LNXO11xVLdUPxljelt8sGgu
mSwZM3iOW8vyZOG/h0xnMJphK/oRU6hBCNo8gIjamZYyvvReVIV4JgMLKh1VxVnMtZUe/diNUQVN
7i5MFsQM/PznhbuMUvmP+QbNGoyilMjVLopKsKzrf+2KsTJhgGnHvxhgLZA9sor3eb7d6lZQQXi7
XQ1tXhAyxdWyBG3HwPlatkWZf+8K9/sadV4bcFPIN7vtwgW0HIfTfeo4y7hdYFL2bpz67D5Jmuwl
7fKZodFxZo478sjLqUCm/TFms2AcYc79YmsGmgx7kyfWdo2HNl6z1Nl4UOWxMl3jzMRHPT3o0HO/
mq4KoBf2kRlfkORMIliimoO/nCC/f1UeB4gLdgSqqUGr679fVc4vFTKFRVyQjglBrnlGlK9pvFbh
kD7UsgVQM+m0o9NIbuSv3KB3KEcfyutS0tBfwDgKtvQ9IdSq9SQN3ai7KrLy8Tx5QfWlifwYSNBE
r+UxjdRgb03fdpDt0QuY6QH9tj/ZaQ+aoVvPX6ZRZHvlJYzybXJvJLGyBmuVY4Z3ZaUtc9eaNXrh
WnhGaja7qzXRNdy0dZdFJxa0Y3HjcYdPcKtNdVS3xPuaIP/z8nR+O7SpfHCbwFyg08qPfVdqgnkY
4A1byWVwIpanNl2R3eX5EHeHiq3ff3aJXz+TKebFhCXfjXu6pHL8YuQEY4B5eAEM/gV/1+64gtfE
jyuLUR2zHSMjz1lXzs/rT8YHKPNrNFSMeehuZJHIdRVHGL0ecv3bekQG/TT32Hy2c1bydU5OYjGz
dtLTLupd622VBW1Eku6QBSY2fFW4tXd2jN6+Gp2KzKsVsCwbmkJ2JV6qRIxARFjhuGsjwbJeSRC2
Kg2TLsfo/q1uf2/34gsMbPwH2IgMn2W0GDz+9a7jRfHN0qhxLd8Co6JK2Bw2axp4bcenXWQufEU9
hFuwrguoaX2sRsJ7/Rc40Xs/Cb4rx6BDaaDQOQ6Xif9+nIGtjcjxVJK7B0T4kFnjnJ6HoF5g9ZX5
TxCRpN1GC2P01JHChDqvcV18+PMKs5cV9O82acACk0TEAt5tMCjv7T92ZICdEGFzWWeVBBVa4Dli
qhD42DRuFrf+oMMdTKFmugg94VgiN63JBfRdLPZJTx992+aUFqQZHG4S9pibNl2QpZyKCfYiFHSJ
uXRs+pY5qLeKyCRyRisqaatjV3UTx06tvV2Rz2Z5mEvkmKNLvEERmsy4o66UlWnRQqIbbXKtK/78
RfzeqGLUFWROKlGIUcuArXfPg67mGOALHy4dW+v9EFDlPOm58iCji2EiLGf1yqeXGk8FukpPgw9b
aB2h5wTMiLFeoHpq67TOJ2JkFnn8TZ4Gb4HLMM9PDFJ15CuXIWc80HM2HvFlFgn5h2FuTgTrM/OO
LjTkAcLHsIVXMA5vW93dY7YN4BANBXxkgnbVAiNYSTvOUDG7u6pDFdx1UA++tPTSjD05ZQLGiESp
sY2mtOp/gOST1UX6oi8g8BZAy5HlGNILqxSjofSjg1+6UfEalsyG5YdPOfM5Y6OY/mm1MVoEo8NJ
MKhPZxQZICyEfaZ1T0kFzgXN06tcYDmrHaUZbYTwVUpo8pBKDutP+s1PvIlj7rb5Zje5Q7q6mjna
3TrBn5SU1dbAzZDvJI7P6RgzCYXfU3UlA8+nAjPlSThuUuyzqEKl6flcBrn/lPRTYIns4o96Egeq
IlYvlMo+uEs8bybJt4rUIh5zjwIwDymSVpeszetEbKRxKvkJwswQPVjgg+H7mFIwh5CxRIA9DbK5
dyF3pCXAQ9BgDwSBsXx+RJx9K0pJE75vzIqZ9i5SLkNlkqlm6I5Qpz51mhpEhuakz72itRg7hpgL
zJUB9Cmjn9Qh83CSn5GwBFDdG0IK/msx72Ym+DwHeZq3x2SWdnnRwIEQi4CDPE9VXaQnnFwF5fzU
xNStKdAxJhK2gX1cmyUWwjp8BKIozkkZDLGcBnNWu196idvNTFaqh5H4X9gMxbW0xkJ9TWa3S17Q
CRlrX+SQxB4x4fR/sf1Zv9UQkBVdYPHLDWHh4L57x+iJKzbEoL+EUcFdXZVN9ezieP4ojGU6mNDO
kJzGrFXirfULOpIhrsiRZ6KZxCSHieM91czN2YHmMBnm7JHmQAyPWJy4rhq9QwnO8idjnMon7Cp+
f15Pd20Z/bT1NUNlw7SQzw6Gw0PjW2V+LPnjXkECcKTVPiDXlz/vK85vp47tcb+l9e1Y1E2+fHeE
19Zgd14WmpdBMDfnPLeZLo/ssvRFK24Mn0ef94EMBZkalu6U1yQ7LWu+1nroiG2Uc+0PKFsLnYwF
3d3nKPjGJraLrDs0k4guQKr8ea9dn0HJGDyTr2sRj+17UVVuCmQtLaqxBn4mU3JcoCT+cWbd/gJZ
Fj2lwzWYIv53NkB2PUqi0h+RluyS0TCTLhlR0qL+7DHNN4Ql4X18FSqewn9Ydt78ZRqGtnlkknwp
/tLufIf2p+SzvcVZzqtH/YPpdtEO/nVm47LlniVwpGa1j9kM4irz53JSyIxfkCUWJ9ceKUZHAAn8
nV5G5WuEkcn87hFPSX+uaYk/P9Hfy1DuoigplonJhfr9vdHFHmKnGfPQIea21JUhAj8KQYL2QPM1
TcP4LgVakDyvAvlKaFubo+vAQH3DwBkj7aF77ZTtU2qMbfQBZlAT3ZXtFNsfI9C2JVmaMu/2XSin
7gCYv9FvzmhW3muZp3PPlSmzS1wkg4juGVblqf3gDbSdcbyM5V9qp/c28QD1EEDmcr0PliEP70wc
TL3AWUJxfsFzi8nZa3GiXGcrx6W3kkP+/BXfHut/qhIHszF7BA/cMQGZv9snAPW1Dep7wAwZe0RJ
DsamD54Ue/Zz6WNwYMpaNHjIOOW32MLdskWvtthVqNzc70OvKcxRbhh4eGQMIpMa//zxrGXV/ffj
McFxcRphPbTR096tyqE11ZD5fnCx88Te07kwijt/sLxs44mmqQ/TTWpqLY/wCc694aFmlJ+3UVK2
2Jnr0A3uIycKrPs8qfR4hkcTxuem8EwmvxIGtuUeNMH/UXdmy3FbW7b9lRN+hwvY2OhulM8DgGyY
7DuZ0guCoij0fY+vvwOkT5WYPEWW79uNcNghixISSGBj7bXmHJOl2SkqcEHwDFZkHrywZTlbhD7K
bYjGw7qb0wC4wsfn9m6FNlicxaorWN0c+nEzTjdz3hgWQupXY030Ar+ZKIgh1S29rVzyiCH5y5Zi
MjblPCr92ccfwFm/2zcXl1RTJt6GpDY2TNJo3j7yNUGoHRuU+nScm/wHo9xkuo3xxiU+ISv1w6vW
0rZrs96ZL7laDBQX84w1MxzOp5d8tVFVJLLlIKuTExXYJOCGl8rjdUtPzABLrU71TUKfXbIyIghh
XzVVlSpxafMFnXQx45ET0IJ1dq/wZ3fNrIr5IhgGSvJEfVgqY0QpVCnkip4EY5d0HhabYvLoTlL4
NjU8uFtaYbJqXaGFKfnRNI8oZtuqL5xTW5+Qhwl9DvWthngkZUgbTsQjDLqByYEp+EkchLW9M9I5
M3uE2GM0Qphc+X5tMiEXoLCjHwCBde2qdRKVSwzHyvEoB4z23F5m/TkP8tjZ6HpPGnqcUUJtIHpC
g33tQalBCl2SQQsV+siJ0nt/mf+UL11VvWKLfdqQ8lh8TfDbo6F6jUVQE25FHnz+zUS6WADT8oLq
T9lXUjD1zhAt+xVc+ac1yMYhGz1EQK3PKgITjBvD/J0JXVMRJdiY0Z89Q/WHgcDzcvs6cGpsJVK8
0KrU+tQMO0eBIDAmKmzWbumjm9fPGbQV7alFN7NkNykKC181zO20j6dknX23M6qpAsLKVPaXZjOL
9pNH5B143DEJHVh71asdgDypo9UpAaAyy9LITsNoYleeRYLB6WsAnxkWTrpGyGoxEL8K1xdm1op3
FgRRrX9+3WyXi8NWXOLlfhrr3NR2fykEXkapaacx2mYawgrovdbUqlihVhINLUSOqlGD09cpQh5F
VN/iBXb08UP4bhVYpbMCi4aj0ukhDeDtMxipAyIRIJDkZWuRgi1WZtfRQILHLlYhMT2EjBO1vZX3
OgLnF5DWx8d//wLgYWD9N9iyG6xGx5eYjTkv2FlOdGQkYmkrCpCdG7wKAp65lTjeJnkPRZE9KLnV
VMUA7SLDuawWJUqv7RUFfCDtiTKhf0Ewf/Lx3q1RrI+MLEyNLpSKVv3oBRAEDTAiMDaH4WWc87pP
fQ3AUOHllrcdptsTzILJ6EOiRLyYG2py8RouFxka8LpgkfkhR543nekGsXGbeY4X5m5qkUAOELTa
D/NLo+X1u/74BN5Z3xxrzUrSbI1wHNCXx620aZ7sUUFafqqHRpb5rVBCnhyxhvPmmaqN26bKLP2i
ehlD46CbO1rbcoRmZpdZ++MV8hhm6YAWw8iCQ56WjXH1V8vsRXqnYEZQbl+FYOyVs+UuyDtS7GLF
7pod3gumIWQlsJQppW6ctkg6JI2EJU4u86ZWVhj8OilbyJ/FBNpO1vePL8F6C795zTAMsB3g40yc
NKzZR3W5yGM04XZjnCZ0xKACFlVWbDSxylPd16FsPyi5vMZ0orWflFPvbh9GXpLkEq78uqk8vn16
QgrrpbEUkl1LOf6EUJ11l/RwVTqnOjd267XpxFs2DmNZ+FHGv1tyI5fY+ORl+353QocSOxNPuaCi
paZ9+6AnlVaUXUMFqUBEai6KyCrCM4hXZbql76PCMc8Ne/hmSO7T6yFhGw2LAJWG8qMualQ2q3eW
5BKzSY1rhSg0epQvb5FXMUmWsW9bTY5JPHtigiewL1Qg+wjEuDXMsjS+Bh0OblUYClQRuuLENgxs
pDZxJmni5kMViQMKbXAwpaVYKf5g20m2rSznB9IJVLJnoE/ihG/6q0EDrnfSGYpa+MqED++cBZP9
nDEnvPReDcQf30LvZ6rr1JKylwhQ9rLcTW+vXmXDczW7xTk1a2ddoeOsz8/gTTbpiTaZMQG9vXPT
4kHVfEEb/67uiIL3CnoR5dmQywLAERJk0/3kY72r1ilMsRLbJgPVl67m24+VzoZBx9AKTnXFwhbT
UtWXHnJP8tlnZsvoIrKk774L2EThdaFUJnnASaXf6f3E8y9Dq8caZgWp1Z3zzeRyi66YldSujQ7n
x8cf9v30l4+qapj6Vmi3Rm/27Ycd4mlAnJPWZ2Mw9ckX8EeDhcxuKGjrU+On5tnrnNd4Edm97qZe
dFFUDCwe5kuO9esy84qN/kuG81KuvM4Vtb86/CmTFkXXknkHq9Jq0PpHaXZBOHrTeANAgWDfR/E4
+roT1suKfwlqjCJ0ZNFA0mXyylY7vLawohoV7onBp6vOWh1E8xb1WQRaYSyH+XlU65Q9Ox6+54Kw
pt5fhA1iVg2a4EwHfVP7vLUooNDndCM63hAiEZOkuDuZ08Wcd8vkqECPmKfSbVPlOAIIHMFUC8WK
UhIH8jbbmgoeNE93CnabvJ1jb0h4CF0ZRop6LhAri9wVat32Z8YIH8iDpkpdimaWBn4MNekzVYx+
NAGmrc43yISIKCZi0lhO3n6PbRwV2I0Ucfr6RSVlbyaHkMZNfyntITRJVwEK4THLXKtXWCz0tZwx
+7aAsiRnAuaz7akJaBuw9BAKTggiT7ILM26N6poluLl9FYmTUsyTZqVqunJsnBbTLDam6rveU1Ye
XndK+UtDQ2/jkAx7NioTPl1DfXzV2b6m0ZtjWCyXSz4hM2lQjonbLjMD8zTXaRR91vU6Wu65NITI
8brBZ21QWOlHywTsia5T0sg6pZWh5DsY6/pumVsbkSsCR13ba7TRtctXuns+Bpp10VrREPoJuw5t
+yqpBo5Hj5w5QkVakW4r4NPJt7HNM1pJjC8nHf6Mx2McSXy0ElP5PEw1176wF81vMo3/UwzYaf08
0JA4IpsfwrPZqsVB1dQOqluYjwoX0wAJ7L084//xNP2f8Lm8en2rtv/8T379xNARmEDUHf3yn3dl
zj//uf6Z//qZt3/in+fxU0OI1M/uw5/aPZcXj/lze/xDb/5mjv7Xp/Mfu8c3v9gUXdzN1/1zM988
t33WvXwKzmP9yf/tb/7j+eVvuZur5z9+eyp70q7528K4LH7767dOfvzxm8Hb9D9+/ev/+r318//x
m1dmTIjjx+M/8fzYdn/8Rjzx7zbqMka5FjmNIHZ54Mbnl9+ytd9fRxUsIfTs5NoegWfdRX/8phm/
2zYsA1Q0dM3I6RG//aMt8f3xN8rfV8WaQz+fwn4d4Zq//evDvfkO//s7/UfR5+hfiq7lZHie/7t+
Yo/O046iSLXWKeKqLXr7vFNYIhuPypytpbObdViTod+p/Wevh/dHsZknIQsC66VqL+OrX/p/sT2N
QEjafMtreFvY6dk4oTmOpots0G5+ufp/neCvJ3TkSeeEKImp6LlCa7eRGuztGaF4i7u8aYjrLpOo
/nNuB1NsGfOPWIdSJa8v1vmhsUVpgRgir7B73DIZcKqTFFDg9IVw+tq0XGuhL39aoX8Z9iX+M8uj
eJbAX51C1zdyaIL+6uMP/u6bINt3xViYKpWICnzj7edeWI1rAiaSbeXcZ+iHEtBc6d3HxziK/nq5
ONyFADNoxzGtfKGY/PJFgIioA9j98XZW4h/CpJBblgtjSF0CFIDmFH4BgL8ZNQqtT76X96cHBHo9
t9VdSLV89GLRHGdoR9hJYJoGtTxD3dbcdGHcdtBVde0TkcPbt9h6mo6qazx2GhmkUn2p+H45TVwM
QSTMNNnGZY9RCj4noAvT0uNp8/EFfX9W1I1rowvDAyW4dVR4j62o83GsOVAonyDZ2R5ODt3DtfLX
6vtm8f31vn4LeOCULDp6NkoHjB0r5WQdUPxySgjmyGNgOrYJa4VoBZN37aHgTawXnz1BxxfPZAPB
P5KOvWY69vF7TjNpUM4wfbZF3GwappuG8je/HpN5oOAxg5OjktSksrr9ei4hI9zamhXESRMMsMhY
HFd2Y/XJd0NgzNupDbcBGknqUeQubJNV1tG3B0I1EreZE6cIY8PsArSSJaJLsy26Gax3nVdNDm3Z
sHKvrbBRuAbAR2I2DCVXXKj0411GnPfi08dW1W1qqAvN3zBqB68hs332Kms0f3bkGVyyuGonBhkz
KiK1VvuuE08SbdQ5VK8SE/29T7JHbvszCN4t2blL5ybSYKwpa9HM2DwklXrHrJz5Q6T3HaHyg3Fn
NpHWu0lja/swh295Wi8K4k0098a0MXs6hy7Q1jbA64VN9xTGvCp8YFLh4qPFqqcv9NEC08tT3Zlu
gR2y/3IjLeo7QhYiBuF21kXEaSPa7Pkg6XDdRoom/AV45lWWAmDYaYt0Lpc+Hu/slAB0t0KSkbvR
JPmI09Bkj3UfNjQc2HMisQyC9sbsQwMdEWITxDn47r2hgjjrm33WajsuZpS7sZkFl7gY6azx7RWV
n4F1hV4F4aB3DbUafjAf0C3XUUfrwiRmvtgMo2RLbRWxeT1ggZNk3SxqvgWxMNCeW4aSHe+EpIHh
B8TbWqeCjnEiQaMs1Ro7fMNAYe1V5i0/zWbL0zoj5sa20MT6QzKmZ+WyGFd2ZSNpA8KxoKpBg4Ll
WAolc2VeF9VhziqONi4hXgf0wxVoxMosNNfED/at1mckMHtttrBYwlCwfgojIsLXWhL2yb3Vdyql
fQvvJFxj7zyARcqMxYM9O4+ZElylS4cHOLKaII5PMJrCPd41Y1U/EmeSE4aq5R1wA8WZaw8RKbHO
Gsiac6ctbUQFtUMx2ZNmF/rEi5TWpkVTrfhOM0xfSXRBO5vA8W/8xNHzWyJDytRFPl5Cmq5SmzxF
+uwZHpixm/HlYvx0RZ439yGDF3KiZK8vZ8MsE8ITejyre8ucApAG4zBlm6jgDnSZulZbQyvFDsnB
aLs2m2XpQsvoKw9nVoiYkVnAn5ZWFF80mYNas3Pj0SpVq/LLrs+J3zWIQ3YtrHv7UY81bEDOYuwb
NKHaJuGnH3M4EA2R1pb91MeORXpOaw0/ubeWGuV5wJyASAsYs3najehFRYvsANRaZJ10hUSDEsK2
M3y8vg68V26n2Z+tVuN6sctD3FFO3N5O5SgQH+3Wvq/JoSYHBlglKOYqVYu9QBbceWOPJslV5wDT
UCTQJ1RZgPVwMAe1R+BQNcu5PpAgCdHYsl0Vj9S0C5WpiU5Aw5uMtw1dfWqTPA43ap0pt0QKGHCe
o1hVfFFaxkSrPVljcRYEq+jL6wxippNkGdC6hAFZUM6pcJV50OINuDwQtaIkm1GxJutejPHwtTKY
rPuhQrwdmxRwtXmoZ7tCyfoLiKVMqFsu/ZkBnKD3SjY09z1+6Bu7KwaN62jSoUGZMkGPlEl32oK5
ImOGze+zmPp69EartS6SivrF1xWnBbGp1NN0C7ZaYWuoBaERnZBpY8deQm76z5T3s7ohSxW7H/db
E/i1gHjva4OWk3/aG7PAcUw6EdFWjAPcuSll4jtqD80uILJ2wsVzaxSaci1awK4+ah1FbAZI7M9E
okkHhbSMmj2JASYOr5DITH/ghVNssg6nAfSFuJUuaT8Cu2sNW1m0MXtx8JIFEMGiHWFR6wTruVEH
4szl9V4Yfg9UAc9awJx6G5YN4ha7rPJwN4daKPwuYezntcrwQg1AQbmREVLJEzrbANzRJCI7FDH5
GXrkxN+aJXZQ40ryUC7gweWYgxj9uNFYz4tn0+0CQQpKnMW0RD7u2aAHWZVWJbCXgDd5DPteGpsp
l5l+2s9RKfay1qbIA3tnP4/gG3jUkrbp/SSpzQR8ftMPnqHXTbgdYnP502kr7Fw4a+sIkGRVnWVN
JTTyndBHAT/F8eMqOJHG83EIYgK5yCWLLvrQ1gagpfRN/R7VNGLQ1IlbTl1IJgY9Ln997OOfdaJE
5oYnPbDdvmM4diKRILDbtRuW9nFZuYFzaLc6W1i1fQZ3MqGVUBYAcMY86VdZlCiVC8WOJ5JEkth0
E8qOH70Ngc6j6BoaL5KjYfvweRBsiclmaS3inm5ASjrPwsNs9axPs0rTEch3RayN6gBIBeBVfjWt
pNPRV5DzAzMzBIqiEPyCFigTFvzRHDtaUOVwKXEmpVqdMrEFkfo1ZFDNgC0HNAQ5Pul6HzqHmXot
kO6HsktZeIIxLH8E/RIWvNYwIB6iybQXT9SJau01shsST4yZvKa11N9BEu8Ag1Cp/khATZ1iewD5
qiTcUS7yBEXwJsjHy8EGZuFViEx+EK64VLuRUrr2kmB28G/GDWB0PCvxHVygOgHfqOuSKL52TLGB
h/IxNwrreUYlSpOW/pVFORNibnCGhgLCiqZ5B3+U/z32RvndQW1jupW6liWtRmeCMPRxZvXCucmt
lbeatkHRomn7ibkgWRLgVdDxWNrC0AYuir6NnKr4ppQAZ+CAIJdDZNkkD51sWHlVk2RCwvWa5BvC
e9Yf6IZUVpxJ9TyYVcXFGOFr77tMlhNd4nqReMcM9ac5iBb07ygb4ZFAZRE6o4K8bHLIK76iEHXK
5EL0XzKx2oVzW1+kbyQ0lBJetNrGVJPhltYjCPpASuItzIV1zmIv/CjjYH04LGJDeBiyeP6BUoMR
fauolQnpz86K6qKJSX7c8fYtV/+3iB8bBJALI8+mP+mbpDc8FlbjzyyVDEJJ3YjO6y6fHc9qnOVm
tsIi86xRM3/A1R6fYpp1BHGlHZjkLjGCmxL0C/d3MFp3gFghwoS6jYpSS41uK9u4EHDAmyFc3Chm
+3pW0/H+NtRckOuiV62fC1uXaINZMBd+hoi937XDoGmY4Ee93RH8VxJQOOryzKlr6kHRqEbuVZER
LxuV/c+909nVstPhID6kfTdhui5bQjiYFEOvhg4P7xatvz27siVSABMonImUccpTOLdL5+PgqzLf
mHTxs47mkHsRsnmBkCsgsolhx3DWw4x33Aow6cHAXcASV+vEuGQc+JSbfYh95v914w5L5ejbkUG6
szEyPfkZ2AwatrD3g00Zd9W8zSTFEKHpFDGzNudfTN3usZrPCU4FMA2wrX6CPlfmezbmeHGhmefq
AVqT8rRgwi4Nd9FhgPsLZf+4AyEgB26+GOLDRYmxbzwfCqixFwQTBun10PVmt2+jTpCRhUdTd2FH
jw9RTGth064zbJgzTQHNubH1zodRp0svyfDgeCQhTqmXxqkVX9tKQ8E4Z8xEMFZqcAwSpl25L/Qw
erLCwX6ewPROfjiBPtkpdZ7KL53FPBlFoVS/Sj5peFKQlaee62S0awfaELFsvZmYEwXeRSv42tOQ
9s5p6yxV6Xg5b2okJDw2ZDQk+eBsrCFW8BtjBUw1UtLswHY2kIPn7xj9HX2z4NP91jWh/LLq+qpd
yu5mACeW1sp5QvqdvXeIzms8Vm2DoJJS4xU/+ZbdCfTAWGPjnZpkWvdnZwwRI6BYBm3MwtJoD6kN
I9k1syULd7A98vByGAZ9ROa5sFBT3lv5pukNc9kaUzyMB9NBu43CkmT6g2yRQe4svOisO5JcYxbU
wLnr7H4hfCAs5gdi6oSzQ0NjLYepUNQnhEskeCLdGMe9GQwSrGpmNAMCd4BUZNQtIbAdxPNatMWd
QSpYS7CVds2efLAuBL4QZzMIQNme2jVScS1a2kgq4X7JmyRXq9Id2iC3chdmWPssVvrsrmkocQ5F
gNYTq+UCzbgg0EpeYiDJxW5MW/3arKlDLixzBv8+LA1xJk5LY3/Eb5amxolNcWiCUuK78ZeRaY8b
UId2563as/p2vd42j049dmKDSskBHmDCQdmSKSLDqyab6S/zMu/HTYaEwnYdHC7pRh2LoPaTRShU
knm6JoQoZsujo7dl5mmm1rRczSkl2Q+iVOA1ybz63y3WHYACIOy8NTeqv5kmaBvnAPni/pLmvcJ+
JscT7Zt6Yd0WarPcDE5vX019qxNVbarNk5GTwUMYMozR6xIz0Z8qobzLpo+czgFGlnfaea+WUIBq
a1p41xkkXX0V4yzDfTqIkuDHvK8B3MtA0266NC6+5aWItZ0gruGnFi9VdpALOyOiufimfItvUz2s
nmBzOzZNqF0OmO+WE9JXycnlacZ/58aOkmmZDxG6pj5UnCxnIzDlg2+TjDzhK07lD7CYSn2oK9xV
IViRsYIyuSgQX5BKVtSA6sALNpwnosVMvenI0FRa7rWuBJGz0UY8TJdlhiX/tE2iZYLJLhh1yD6O
NdsNinItbtRAywc3XvI+OOiCzKYvpVR5KWZVMHyXwSpFjnX7S6DMGIliGKf3kG7q/taoqjT3skGP
nquAvTI5P3X7JBRbYbddzMshsxEX7fSwX27LCtu2J5MofO4YKjW+VPJM/wGScAi+NGOSP8w1XDF/
WeLqHA4poTRGmZKvkjYItlH99/MPe+6m5CRXi/gn5O1a8YqoMsoHUap67xt41wuc743yVaGKck4m
OI4VE5gqH9iFxL15WpBQwwOt9em9LPCmeemIw+VK2iK6z4wsLCGpW1l6UuRdori5Oth/Yh+s/xyq
oBsY+zJEdTuISYFv21j+3MFQBP5OVUIYMQeMCnjlIKIzUEnr/LIDiwffHyUtKK5mYP8A9WQ6y3JW
DzdKMkMnZbJyOLc2HSzK+1K7j3IWBE/hL79N1ZC3fJQabXcumecWt6hfi/hKRaUtDthDu/aM6feE
5hLjLw4slCnld/R1Fn2UrhrMTV6wWQDaXmGHW9WAxRZNbnSds1PoyPQpaZtLSBYGyuSZ8L/BaBRl
U9ejXdPsgapEjmUtxXlKhph2GodsU5+ozFKeltoGK98M1QDsQDOKqz6L7MGrwtRkD7eYPaAwfJ/F
E8nH5pVpipx4026ya8oOof2k4zLXL2Z6lBiQOkAQmKi2/aVHjbNB0MFLy+xhTaxVPjtr3sRixrhX
DIMf6UGt7LvVCoCgkUrFDWcoBb5tBQwtTfacVzNcgOWMlq3aGECUCQD5agG6u0PZqiT7IVTYVs08
qoY7z4baHizkjKM7I5kZ3UzMZocwhEMRS4npyYNMUtW+heATMhf99m8tNhhyCRQqCndCIPpljJLl
q5kJ8YAHtg4JkU80Qp1gfNku6YHKuE/IaIFnA70hu5rRBvAE6G3vDySSlLQbInNxJf52x+Oiz/Cx
cLlD2KJTgcmA/ZNOHmZtP5WOzvMb1nl4LuJeJ30LzOy86WtoHXvcfcYVuiDrW7BEwY2ZEJdzKmH4
TH5An3dHnOlYubJPefKQcxFKyS6mLXYNu/YD+tupO7RpBzWWGNHUhUS2HKLQqcgoXtFuJKtMbJQr
rrXEe9bSyJv6pbljcFhSfdUF2M9IjMM3rS/kLbXLchvkxCC6kzbZrSeclshPOxmHx0pW03c9zQ0I
dHQnB3fI4/ZEw00P3kfjIdpoQVnfM9xRv+oB392mFUZLTgPjRH6YYBneKvPQmUx8uEBndpO10OdJ
O2tcYc/alW4Vte0rCQhWtHh1dTvWpX3dhFF+Se4EY+ymU9MH8K8qmi1S8Gq/aSMEhioZAFeEUoH2
mXQrvGlqy0r8MlLmH9Dx28wtxtA8T3uVOh9KOM08qzDNi5j8O2M3YAVXtm3SKyhu86UhVMpsmqvR
GHiVT7WakN4xKT+ZCLOLssH1KZsSspTwcYZmERR+1aa1CuMzOgka8OablcnDzj6iNUC9EtKTaSsN
bz47KGc88PgsM1+SxspCkKoFH8DM5ZnRt1boEy9f5a5KXi1qqTWowW3Iq2EHURNJthMUDdQ95Akw
VYrGb1oO79jDCh3u5VKSldM2Qt6WgWl96wfTKpFNSr5cyp76pxUqLHpJsRBGkQPsQVvadeFzMsj2
yWlqMl9zFAw/8YzM9Ke1Mb/vyHP4WkdqfunAvam2ymh0l5MoBvIPgWw9F42ufB36sU79tEwA8MAO
NtBY29q9UXUFW0Zop73bCFwjLnrMnuXBHA0Vn/MYzadmMJcPHb1W1Y+1TD3E0LaQImQBpZoIAvuJ
uHXCpuI4XlBqQKt0HYg/B0BihuLWFAS528F2wlejwM71F713HujR0bO1nTb7ZrYyXnetGIOoTBrb
wXxLkIqXhU35hM6zmD1KL42VYgrqGbgYTS7XMs1a47uchwq24FB8J8bHOUG1gPLBtFmuPT2bSKpf
5qK4nmMVGe3UlVTKDXvsGAwaMD0c4DqwgVFjXT2QC5HfCovORZ+YvPBrNbLuQEmNd30vgF7BGYQA
T2mp+dNCBhzb4txRaCFnw48osgNfqa2R2q8MH6MYQZFLjZdAkQ3EJgP2czCbMNzWehH1bjwopDeF
JRYOVN/m+KdFMRewuU1Qxdm287Wj9/CzCsZ2L4Si9xt6yl3nCdVS0M7NzkZE29A0+1UZUo3AvnJ5
B4kwu6TDFpx1xkxaRx1lwzfATgv55rwlD8QvWj8MojetDTZHvTyVScUis2DZvmuQtp+Gha2dK6Na
kWWkZMsPJYKX5dKcbR9CIti/lv2IMZ/0mfnRSac5YhtpMQch+j05YyOfxVuL3jKYNcyhtpc4S/sI
EVzy0Fr69NOhYcHfRnbdPUogncgtlWLCUxfV+S67gQeP566pvIklEm9U1ZbfyOzIFg+Irk7mNzWL
xgI4WrdIQGhT1oQZn+dKtBD2llFMuOpgmRmltC1hGHZlfZJNLbTVYEBdbqu19QWZpDO7/TDndzHI
kXvR0cnwNTnlrQ8ayJopvnAXEDS9IgwK2akMQog3uejmBnqGrGISCcHPO9+cKCoIybADOhn6otU3
uhVV30Pqp8ql07E2KJSkeF70Zrq3APA8GONU8GTK6JkOJUtcgMys9AdHNmeJCikhZ6RGoHEJLgxY
kKafwCtNaqLWivged2avemoprBuJ7mPeklTRldx8Ok8jdJVM2xqWMhDqZI6W5Rb2qFebCu84xW9M
jeD1lZQ/5hDhsmdVTv5jodHBszpaC+aJKgl5m9tRkXhNE+k8SkHaPpEhMAk+31CeYznW4HHRwIfJ
lC5h72Kbj8ttHcTkDispF2eTSKdY0Qy8yxUzETxzphiuxlqjKkLnrPH0N7lzbZVOfr+oVS1dHqLg
+9Q3XeECe8t6BloWiW/ohNXLWS+Mr1KsRRmvs55oJyI4DViejtYKgvsihvCwZ20SJdijwSUqQTq7
db8+s1jCkQtrWg9PYhRlkvtTP8YEsdFB4JyJxcr9jIvYgUBeWayA34Tu6nmAd4ColXbmfqkiwgZy
Nej33RKI1rMl25FzVn/SIT8eDh8PUi3dhIFh0+PG6g7A58hq31tVBOeyyjbKks2blTy/R0745W8e
BNkrQgfU1Ssjmf3h2xGnsuqpegIwKK1GsR+NJrtM7bjb/92j4NpaZWGoB/Dui6Ppc8J6hm4yzTaC
DKTzhPyWmzDPPvMnvbtgJsnUqxUHDArXzjg6Fweq3gCPLd8UCcyhsWKqSNp18Denz2im1dXyszrf
kMoei6aZBAxs8oqc4BrmTZQtDN090SGvfBVM/Y8j+2NxwHogHOoG+x6Dobp19P13o+OEgWg4naGE
3SXqwkMtPnrcfZ/FP/y7K4cC09I1ja6PrR2JR4Yso1OlcOUwMdT3CuPJi6wIl09O6P1RdJVviOuG
j0ySO/r2XqttUuMcslQ3S1kHD0gSrAtpKcr243ttvSy/SpIsuhAM7gXqRcF/zfVT/KJ0SFo8mNpi
JBuDRKQ7dWyGc7pI1onN1mBjp8Z4+vHx3p8VxwOBaWMHUVElHx0PFxxFWG4mkKMbmjtzwqYDrc4n
i8G/PSvTQKRgIB7kBnx7Vj3DeHQkMkG7piqbFFPRXhpsOKTS6vsK9an/8Vm9FcZjZ1GR4XJSyMS4
MfCevz3eynlD2Krbfr6+kSYJxwZICTs7BlDCVC6LiJTBjw95fL9zSIf7AgwxLxCpH6tuklhkUc/Q
1S/LONhj02b40LWGr6tF8cnZvT8U9yE6L8xt3CF8fW/PTmmX2TSn3vAVkoI9WVdoMkLG2hMkp0/O
6vj2QJ6Cup5bUQgdnZ51pCfjtWPC6ZTSV4KIpmnU2CbGMI3t7cdX798dR6Lm4/ZfH4AXv+ovtz0R
QWXoYPb2QUXoe8OiICwnS3yykL+/LbBiQkVASoTIR39x7PxylGqG9EuQgk7U8Kzf8EK2KLsVkW/T
KCKzMkNn6iEgV//2RcQHyvhNEHeCvPjYbJtk+NjHmb4ioWjVlu6ahoW+ij5ZObTjh4znkheUY0pL
sICIY+mS0bYFBn+HbGr3W+3C+nZVb/RAwHskFu7CO2fXeMUn39vLbf3revVyUN7xWC2FsBB7vr0X
1UaD4upQLZWbZVv54ybw0wNM0VPjgB7n/uO7RKzP7fHRoOTzloT0AQlPf3s0IgwgzqNk29Yb42ny
4xtQNv4NA1c/PqGW8iHGbyL3J/mK7u31x8fWjp+69UydVeBvgujHmnC0hiGoL+wOiw+5WD6To/aL
tY83w6H6Up8A/Lput9Mh2nx2xi9f2vsz/tdR0XG9PWOZaL3aJyLejh64cV/br11Zl3wx37oJN/E9
eYq1u9bbLqH258EG4YvuIo93w227tz3rqjgfT5Prdg8fY/PxFTkyYK1CQ64IDEkNM/mKaRRvP5tF
3zfRV61c7oZ7fQtJZ2sfhDfu7U16oTwoD/Fpd0lOKf/Iq+BSbsWpckL+7Fl5V141B7lnx/LJo/YS
ifHmeq1KQYe4Df5DP/94bVy6SAthPaIUfJSH6STzlU3iV+jPXUA0p6iIPDZEu3lbXFQX2uNyH23m
02RXn372Hl9rjqPPIXkEEfvhNBeYk95eG0WvRpT5mbKZtoWf70y3cVM/++TpO37iqasgUKwMCgGx
7l1iXdRHgm7PjKDVKz37KtuXnyyY75dlLiEeQQtdHnX28fJPao9ZWSR7+pHdDAdATQWynubv1iAv
39VaVvGipjw4fqqNKY1E5iTSH9CF091VCSBPmmn38e36b84FexiiSyIK1ySHo7emMdbGyBSKxR9J
xlYpk+bOKqfp+eOjHH8lnAvqW15gLIXUAsdVYtzRruu7SvfNZpmYwwfaNnbmwmUeavj40uurj4/3
/pXGjgTuEVQzgw3Xy6r1yyttKYFdMunSmeOBX4sNS9/1Rt3eBYWlXC0pkoPItmkVfHzU47UQwf4q
MZYIuahUqbDe3t0OcaLhkEU69ZUGvQYPsRtImJvFUM2vh/pbxov/navisnoubrvm+bk7f6z+P7BW
aIIF83/2Vhweq8c3VoyXn391VuA1+x2eGvLcfxkq+M3fWfaQPa1ONHIV/stOIY3f18UBMThqZu6V
9Zb8y04h1N8x23D3oA522N6y2/h/dlPAWUdxDFpP/7+cnddu5Ga6ta+IAHM4ZaoklarUSt0nhEI3
c+bHdPX/Qw9+bEseWNh74JmDseHqYpEf37DWs/iLIosj4/NNIVR96FazF5dxGWoP1rZ9ruUIsJ2F
GehvV+Lyn3P073rwz88yHwVTwYCrwngB3+I/MGhkqrITjsfs2qXZddaW58rq7//9Iz7f4v/4COvL
tzFmkUoDuMmrkinPgk2gky4/V9KS/3cfw2SFwnrr+VDS27wpPl80pNhQEQjwuGgQvhXpUU7KoJEy
/98/5Yv1AR8AsxiYOugbeFlzyn75mJZcc3kw4vbCKP/WqqAHQwU3RHky2uVO16rHIY5+yTXDpGYM
/v2zv/5WENkotiHWwRqhkfh6WxRzJU9ErUcAwYrbHEkXYufw3z9CcczP5+D2BTdfBYp9/COcSvr2
9/92DiI0z2T0mNYdy3I0SlUFmsLK0/0AkBIPS9P7RGznL2rWJ96A/283MXlj9pc4kWc5E7NFRHy3
jgYIsB2DmSA7dx2ppZs0eTcQH10ykRiHzpGtKDQn9acsZyQkzYAa/TZN9UPHBhobW9cdcF+qZwAk
s9eLcvEgS1Cj9YZ9ilviK1wh+lo9GHKBFqBQprMw9PkCQU45LPgjiTPU4j8kc5U74MvZdLSAsAWd
Mep7J7NxqaDB9eZJy1G5do/r3LEE6cs+rpjv0g57Tr1Ox3zVizCZWaqpIp48ZuXZzrSbn83sMLBu
oOg3WJFYSs7OGYZkib4Gp0M9E/3jygbbp3waomctwSedobnewYVKCHVitGmSf3dnz1J7j3uxJo+t
t3+ZuegJfkJacIMUsH3U27klvqA0j5YZd4HoCTTPq6kIU/hxb6ljqkeSQISP5ijfGYVtffTRQAZh
bzHybUiLZxldEmuvxKxpbPlg24V2kGINP7+9vJdpzh6sGn8mIIJCEzWf5+BD9VCKtLsuFbarxsm9
rDZbnCAKwX42w6xhAkzW+4xnM0by0LLmRKA0j2HdwsrLI725lXupCgZzJGLMHntvgBDjEmFOLk6h
r+c2HUm3MJAfCuwQBC0t7b6NmwYUtjUEKbZGF2yR2NdjngRKo3HRq4FxMvFpk+sMsnXb6nkBuFyt
fCR39hVZgcRHDaxpWIQ9KYPceS0QNNIgKfBVCbQl6JThoIDfOymF0G8UJvA3jMHRJBXGegTm6OyM
KElDoJaNt86yTXqoIzG2hiSu/0a0d8uOn5j6ksVhIef1PTW8zn0j9N/WwmEdUNOJ3ywaXyq7iA6z
3YFoZkhzs6JvQo+BtK/WnPYE4GT6Ewv7bSyVzpNzJGu942xptc0ccqGlu2FY1ms+GTlQOTPZK+BD
0A3P2p0NE4Lf1NLulrYwD5nVo5+szd7NLEQwZtxqfgVN33PK+MkhgC9cenP06mFOQsaS5R/8OaoL
pSbzSmERVBDNJpB2xT6sSlcccznRIdkszaGqE37gbAVQN+hA0TJ9PFTcvvczbvAUeRUyJbQTKGsF
Hb4iIRBEP0UeXRk3AdnHQ4hPUHKLvLdY9xrCQ+382pHTG1Qa1JsBAs5eyEvH/49Rn4tcAuiu4t/W
iIhYqzfov80SrRliyyWC3TlUhnytTRxl7IyGQxKL+izNY3tAKTUGkPeMfY4V/6Cl/XKLoaD2sFHx
Y5tVzD9sknxFmDKgcjMlrnudEfYXCrGatj6dgFt27qKILFTijuO6o/mtmSXoTU2WmlkqnjUs6bHt
EcSJaDlGkl9lGAgep4g/w5DGXoTM88Zc7PgGztBfcuKaPNLY3NTUUP0e7MnwN4sVZEIEGO1Ek6vl
H10c/Rg0on44LWv9lxrPnW/14+NkEs1ZVZFy0JOaU6e3s7sVbvA+LTvhKv3SHw0ggegls+TQjWLZ
l3XU7IqlHW4FczoP3G3tY5Bkpyip5JxJQzFeu0a8M9ZPfbLh7EsHT8Fn9aX7jTZYftqb2u0iIeLR
Bt5YuiYywkYlJ5gQ35COZSWeXXWjT8wDiY1zOjeBUS7GPYpc9DiLuMWZZB7Y4NeBAuz/VTKN/rTa
M+l5HLG7LhmIIiSTzMuSJdvzFkgOtdmWQVGUTUhyALmoRs9up8nrizI5agBAq9hXBAfejqgxwqRt
P9ascW6cTJKOWirXnowUHp27YezHoqZDrtaamI/GdhUC/UJ28DF4pOpd3YwU6xZYMw02h2Ne5G/z
UvaIkcv6qrTT+HuVkxxVstAhfJtifEAPlZ3YKLcENujGiVvNRC3fQ82sDZ3Eogycu6Lcs9/sAqai
swcF8wdBzYS5xbEV5mPV7aepkNxeQ/UtEjJDkxUGL7FhaSgQmZ7XLiVsDtu+J1rJ+ZkuVRfUWVwe
FmdhjGvO8U+FOJHArNH8RarILpMp2UGKdhwF8Yw3hWDOM/qa0psJciEgWt34SE2GmVtqrIcJHbJX
1FG/ZwPGCzDikPMMG3xtIZXDi7LkhuqmtjRxxvNScJFvvQO5TMNC7sw9S+78h1Oj59+CNzZZcSQf
V7LyzkNxqR03z8DlW9N7T+DpQ746JAZmrb5jkX/fyvUaauoyhkqir+gkpt9b/DKRAdRHXVYSb8GO
41ZHys4h1joe40sMKRk6NSfjBufl4xpRJe+lpFL9UipHj7dnepkt7a1OewIfxolItT7q71Dz1G9Z
z1wfzgi6Pkmdm7OVaSpntlHsSo0UtyVR0VcoU3ZC7M+lE1QQos7exayXWtD1ikYDafb5NbFNlE8V
+LhdPi4pTtm4a315QKhaqll8QTavj27Vy2tIBuRwJnUoCaxKKzxUR0imnM7aFX2dwXtI3uMYEYg+
Y6En3PGZUF7lFpjDm8yX8IG4oLFdsi3sOMNJIsh47XktRlr9Q9fBkLYpVoq5aurWMyJzIHFNJEhj
DPmspENxsuUYH6BtLAhP1tJxZR2QkWthPDhKeAJ9gDjSBZUIlAdMEte5EAixiD0+9xUvc9vOez/Z
+CjsiLdo5KgMrHpMX4hWQL/ngNepu4R/taH+kuFnnkijsRGhID9LCU4JYWSw9Sa20m9H0cE4zf5k
etS9gi76PW3/ZV3oc+MMxwTwqPA6iRQ8I55eM1NM3A1IRmDlFvu5a4vfdFBYBXoUT6zV3hEgviI5
l15HEFAhCB4RkCCiPizYQTxhVHj5GrRvP5D5M3KF/e8XeCb3sLGweQ2kNKdOwmw2JUcwtRfJ61sV
sa48Fj65RtQY/bighpNfY/ILJxK0ujcy4n7rRiUdGqF0A2z0GdlIbKWnuaigipb4RSZzfNOKbdNP
IjDDwAQ7lwq06JgDtTmbxE+62sIbd1HJ3vOlprZ3zmjeTfGCIlzfo6cMOv2pi1/s2AnQdbLvnqzY
nUZ9vtOXxPQj0fyRyvU3Ar/hGBOq62J2Nz0eZyaMmCvCDcNLFBer5KWehN/nDHIaE14SpH5MNc7A
1NbKEF3Tx/rt0lZ7KuL8tubkOcs8Se68NY46zO6wQ3lFLBq/gYaynHLK4AUounjajawJfLhmsV/i
qwiFo8YHhmQKjgP5V6XkxX7JRE4uBrRgLScnRmpK59gOJno9GPwerbBK9tZih8VsrDt9jTiZi2SE
AWC+a5hePDY2KS9DDlIsBsZOMdrkUdpcU41G5Z4PuTjkXYq+Boc9jjXHuUkk69wRFunV1So9xQVi
IKHoyhN6ooInlfD6FtvOVCJ7ypKjYKeDWguWsNQgrsYB1mIU0e37xdZRQ2nSTP4YEh8SRN8rJNk3
k1j1W2hCrybqrTAtNxlcSQYqrp243qc2EgPKoxphiY6VVFhktlTC2C9SNTxwk+Q3s2q3N8nSTJ6K
Z+ceYQHIu1oYW8zCIZvrKzec7svAy+8ydImXoqd2Nef6cU5QP2p9pwKrlLoDSqvnxh70AGuaEshF
9WehQApMJ+UudTh/QKqgwEcLJ/y61Je7YnNmWcT5uTIB7UEyRctBqeek94qkVZ+mmthtpyZ7Fk0V
t3Av1dGJ2D7GSYom+jDXxs6fwA1czGLEvkBSxS3n3LIfsQ/uIyMj07DFl0o1WIcK3Gdu3yIVHPrR
cJviBHO1jmzHfMF5h8OtQtiiD0573/ea8V5WeRaUjU6WUdWIh3KR9bu4bsddaTX2Q829EuAF44Wk
Gw30Qla2h7pndy3RJh0HEKO7vucpbBV9OLIK/6hQdQRtVRpeHauA+RH1+NmoxSElghGAmkROxU7D
0/XU8ZcV18sYlwRjNRq73hpdQTqgquywdRhtm4Zzu7zlCwLVDEnHPq7j30Zpr5heud+RvTmHJDWS
8zLjN6E5KV2ro27U9FEKk7JaEZWifYbmqvoRfOHYjTJ1/TGnaXsXRaOCxZeIGn8UurwXyH7ftXUe
Qk0bml27JpVnNFG2LxZlfEsrbb0l0CjGySiLPVlvywVU7PKUVal6RE2woMGGoOjES3srRRI9MnG3
p2YZnZfCbLNHCfktdolhniAGoeNWabJ2eZnCx3LYwSVLHaNOQfsMOCu/1whFB6CId0BxgerJLu1W
vaNWS47MjcunTMYeRP8XgY7V45Ajs9oZeMH8qgcjrgF4xAQGAsZZ8WcN4H3DRl5/0HaZbtUtxiYY
XFIvoqbbL1GEWjRVptcKLVUgtLi/I3kMCSXBvBwJMwV0keNkMhLM1ejyTtGUm3uMO8btaLXZvcnN
cyCNKN7pPe8rytLsDA52PreroYeKNv8sVYvYHSdNMPmoyw45ZxOsK53/qCDQLicC+uieURAZhXmc
UtH7qUkZKi+WdtsNyh9iKUt4ys20M2Gb+VOqlGHHGenTkV9R40+HxE7oEYqpO5nynIdjr9Q+h5l6
Y2UdlOM+Ts51ZXbXSi20Iw5kI1hM8ERqbSp+0RfVnrybzG0zOlHsV0R3V6Yg7La10GjiKf6JXui3
VMs9cyGK1xJZGPHTzq+hbJnRK/qzucAJbxec4HLu9HAcU6JXhPNET1W77UjlNJJAGeBg1flNWsWP
xqomE0dDLrlSo5v6aBwy9AAe9jZOBRvfuZJyXSo9VfwaMQT2j8HwCzX9xWzjQUpV6jCD90LcrdNt
5oyNZyOoPo6lYT7q6TQSA68Zu9RBAKa3Nem2rDCQuvXObnbUzI1WqQlswj8e5wG9ZJWuMc2X8kHC
W+41eJ9uyqx4WzB3HcZ8GZHARfPd0MbzDlrTb2EJ57w0EuYTaFocivV8iMsKr2XH6Z4gjDvVmuXs
S7WbgnihROoXq9nZUUb3lOj2cRSW/gKJ3/LnVDV+qthLAGZF5T0XLuaSz/l7O0vbbVH+0kdt5oDS
zjwk5k1dqPDsJHkI1MEw3AJ2jStqU/M7MgLBdNY6/C219EXdDyFhU2mAyV4PtArkwVpgsI2tvnXH
IY+8eBSo4gVZ2+pEzzwPkgTZlVQLUlFGPAjD74hkbj9vhOn3MneGbsd20AtH8AiIeO8oaHdFDBur
jqeccK2MSB7SimqlP8gtfj4eES+d9ANKceNOy/PyQQIGjXa9ecqdLgr0qolJVF9N10nSLGxVLBZg
1TFQGlhk4A/rhyZTXpC+aT7c/gk3TS+7mEOZEFQRanVHFi9510mBnJV9yE5m2iGbUUMVknTiWuDg
d2MyANaoK4ToK83xYZJz0HGRVO00wsJRUSJdHVXOOqXYStMEtwGVaRtoK5FLCpuiM3iWTQGL0H8d
CVEyQJAdrFr8QfhLegE5KiCprD7oSfR2c7s0/XzU8/s6o2iyWlTxybS0B2IX+l1fT9W+hEi3N9vR
DsmZ7IISc+wtX6EK2lkvbvVkUgjSm4fXLFN+4oVGATgPyID0inCSqZTDDKme1yaWvsvagk49ipc9
syqa9TTJ8N0Q2eX0SbNx8AhfUJQ/tUK3hLtXeOaYFO4wddmdo2cVTiQdG12uUpowLQUwUXdnFaav
CzC0vyBizk+TLt4s/sP5xpyEpy+/o3EhyA6T8zld1pwSiNvr0OZ5HVbS5OxzVK2neIA+MQ1sgpKI
y130bXa0iHZ5gQupvoJBWIKO6GB37aEV9K1m7ZuMJzNLGovj2molIqwIZ21mg9kZx7KrN+OjTYar
V7XZ6PcdmXxxv5QHi6t0J08aD4KddRj0WuXaDHYSqmsvU1FG6W4yszqQyBUM40g4xC3Yvcsgnm/T
6tsjOUthhV0/bFP7Z6urw65i+nVpFzA5Ttpq4axyy0I/TOAZpOOujmZlFyvbi4pmLrTAiRPER/r3
apjgHlrzZew6knhGY3FLmhWvrJbkGutKfdAk20RjOfV+pE3tYZ1V07fTsSCoc8Y4mKjJFoeeHyK0
vh5gg9yHj1y5gza+zQneqDhOzX2sL7MLS73BjsVEoRpKJWwWxg2AcboPMH/JD8nqsGVzx2I9ZHwd
pdvgmEaRvKpOC9eE0ca0S6QGyYCTen3PiwT8hDsRMLavtUK9QejceiC8af+bOKKQi6vqBPWVyHWB
2zFpGStkON4Z3qDznnAEMVKJ3CQRzK3RIrlY5KobxIfzkaCicheRgBU0Vt3cqEgn8Ifq1Y64BKwh
oHlv10Ke/MHCYI7JXLlgdId/EfN6XyX0xXFeHjhyRVhXzOdwlS3HDNcht1hEORGTv8svGuHE2bpE
o3f8BlTPi1aMiL4siXqUPNrjNPX1MSVM5KFNOKVXKYaMhS0unMr+jYG5zABmxXxlTXQHWJxiBMCZ
Edo6Lykh5coOE1LmNaMBhqViNNKm3RNlb+YvdFLBMmck27NrPsRstu9hfbu9ov/lAprcnELKVfRm
wa7tIMaV1YGxHo17QT/8XK6YuBpNejCB5AU9viOMT5PMbSlUhM94CrC8MJBa23e9YGowSr0VQOtQ
UJmv3UXldPOc3uaFrVrAGpOhZOyEC5xpJAVkumU85aUo/FZvpeeIZuFG3QBXaV5QPNDWu9os62HH
jO4+yy+g3/NMl97scsazqPcO5KOca6s05pnZJYQBhR9X16TlNlHynMRuOyPqSFgHMKDiwUgijVNI
Fqc5lfVdr8VDGEFp9HL8HHzzYts1DAvEv7RBnqK23thb3B2mSE8TTFR/LLUYKJDZvaT5op8g/XU/
SNazoZX09uw1RS5ua0OFEpLnGgL+Wn1i9YLZkKhlDrG6jdkmgK+oYNkHUUkckUNc7lAUl1nqn/GW
M/Sf1tbLkxqdDG69GwuriY+cvPvIG2e8i5SsvVNrGlmrxA9tr+kTYW/DaYygBW/JMw0HGpxFNwYs
jytz0oJKpeghs6B+1PVK/aNHMqJtVK/4uSJJsG6wmgCwi3yuZud1UVYiz7JJYSRVUCDKGEUMwlNP
yrRuRjur3WVqNmIOx4bDuBWskLTkoWZX+U1COcnskCU7ow6NfPIxKccgxXMML8WJm7tOVPFPkdcS
uyQKrgEDhwenc4VQa0QXjXYxLOJS/WFEinDczmJUxvwAj11Cgqutz8ZpSM3pjNqnD4Ebrs899+7d
IDfE4Emqbd9oU/PcjlXs20rXPOjAYnRFvEeNYrKf4LWjGWnxameyelCiZLozqb1cLSK0LEpWyTf6
VPllO6X8hxbxp5FH05mlm/zLISvqKTOJK3FHxmXPJBPFBzxE2g6fxoOupOjeNdqExiJn3em1Mzfd
EwZfe/KVSZQPsmjQFSVNseshjsGdx4C9K1o40TAnrS51HQDnvyeGSsEAYORh85qQRmDm/qw4nPbg
AjyMhP1NH7VbH7cM5cS8CFoBTceaIr5mioalt3BFZxkk2+UfHKPiLgLRA/92uGfbmOyLbBWMgqk6
RizLfBPGaSb+BXcxMtNPViZGVYNnSOtRqbermd8UvfohT2lxoh8Fi9BG412Hc4U3dcN0kCTJLQIR
2kQ7vRlsj4OEOMKd0BSsQA2BBjcI+Q3fJhDd77m/LtnE3GHsDQpfbatXYrgiolTqGyOWljdl21jn
emy8WSQ2LZQ443yXdqaE3hcsMdBPJiKFhLcUa37QM0jtvDLhbYGTX/6zEkPqFXKdHDshHH9cFOcW
5n1yx2aeh4GqBEBH7ww/B1sLVCsNil9Y61YOZUOC9lEajI/mGV42gSK83VLxRuqEfmAoPV0K2eZm
xtDhHDnICi+3uuQZWllz1FYxnCber6R3rbWfJbZ0i1v7MvfKsFfNNfVttmIBrVzHNEuiWTNqXFR1
o2on/MH9rrGJMmg0GU/0Gtl7qSqsmRjgaXkUip0Rf9UyzO2wtRwclQibwR6UHQRJ260FptG17uzf
QIYGQhyj7fVOv6Zu/1OlNfC5FNyEqrFYa/LmV6QNkE/V7GPW8vXICvFldtYnGFMfmcaLyJLHp4a9
NNbHxMYQBE+GI7qTV/XBFs6Pmmz1YcedXuy2OGZvmmGEezJDhqdWUvSPrFWX1B9i1b4h6ECjBGHq
VadmSeGQxzd9UWvXpVhLNmGtdbRNwrTFbWqrzU5uVumWPxy2bCR6BWEHbe5Jlp3stLxW9v0aTSqg
KhYPjBc2VtiK6Wk38DPtzChmuZpp2Q2+x/ac46gP4TO0blqaha+xTTwzG1kbCAtjXAU2+0o/d+qS
7Z4jPfeWYwYprn0iCesuTDfk5ahULBsTefXJrEgC0BLJiTlzdWS8Ux0MbsVxp+cVqBFht/RFVu7V
k8KqpsImV7JDucJnm/cZA+igJKP6nrYu5hDWx3B2zGlvYMXmX606eHV0KyyHKA7rclxZ5XOGQG1v
fKTHrPGWet0TPYTxelJpHWLcomNs59CBNM0VeWT646StIXuVX2k2Gru4totA4KzFRUOQnFc63Z+U
0COy6GOdyL9MldnvbwWfRtQXEIz1VW87+YOxuAyMiXrgx9hVdiBEPHt5XQxhAqCL1qOU3VlOulsS
UFhYLZPqQ52vQqu3jBMwq9nTzQE4Di821uKgKmsTPPia5UG+FXe9U3Z+GjP50HDZ4B5kSyUPy6ut
JDTq5TpbuJ6cOLUBPG0MFrG8TYq6hanKJrOi+AfvS/0pWpaSb2Tmz1xx5d1pS8huHYnxZq6l9HlZ
zt6TmRVvhPfCtPKLxnIqQNJokkqjFPcLPuuXfCjnJ6k3BoLY5gJyV1yofj/2jVs2cCnagaGzlZsv
Rl9rIOzovx0zTgBhjeoJMhuxMKnEvMu2WF5u/CbmRBZlftakuMJYAb1KC+a4MCPxGvyUnFf+nM+/
pogn3F2zejg4vTkCiJtyXMIUL2dAVYrbqAoDR8XsQtWehr1EVjsfLsZ9GU/xUYcv6ZGxq74shYIL
lDgmChzHmu5E26DXN5eE3A5NJh5Kp8oy+qgOjWpWceNOJKBqKsArmp8H8BmGl0A2PC3CQJQAWPXZ
6biDM2PBpW/qg9dFcuTTgcCng5lyhLFBDl1hznvy1CdvkDQrHFDsBNJUDzv+NPNukYQdmnIkP3c4
kF1ZJqIpI7DwBxpy/SEmLYNJnhjYnccxLfbwFs29cHuzKrG7yY1fOmI8JU1fhYRvlFkg0uQorTq/
RaZSaFkst2s3FZ0x+FazFA/SUmQfLBPttyTSM8qGefzTNFjgaP6nXTkr+Y9siZy9Akrwbc4hRckd
zRCzOhhahCEEa9TkDxZb1Xv2kqxfR6nFju7UigrKY5TvBO4S7G3jlLraSvgb43PWunIvVFdA+2MK
MG2W0Y5fTVglleVCYIzRtKEjNDkgDywTgSJpy4mp4uqPicWKT+gkgGkgLbNqvJulxvCGDgiEVclU
l1V0nrRqOGlrmR3AyQ0srepNpCMZ7zJYFGzelsxE0XhbckkOrGRakYuX8u+EXsGdSCPzNGB0oVXW
7irDWBjR0KeGicccY2olzYz0BonRUR1H2Y+EG+c+JxX7g7meEKHRrOmFFWTkLTwqOwRfK15Kh5xh
bm/oa4q6uLXWJeeCFSBT+1U+ACLTnpW6cPZc7f5atSPYc1uol1TWWGc25t1IpXQ1aPZaRDoFuRuC
x3RV0ZJQOIOYk7X2UOcF0WLdXpWMUwzZEQ3PwkOSlGSbmprcB2sxYGgFSNkmrsyK4wbwkuWVbVIe
NRHVHzqoLBYwknYyATxs8poMglnRU3RsBR8lSsjegPWeRTyjIiznOCgD2fGL/aprxkwpJsAzNh1H
SeNgFQVXQOx99DuNecwz/oG9TFDRliHdO4bfrVT8/cz4hb0IOoMCbXGHtXlanppmwBms6IwsTDmN
dmWiMeLvFOmcpwLFFuSdQMJZw8Krbx/IX+BiRNoy7AycFX9GosVfyJparwQWm09ODk9QymKJsWXD
pqKw7ico5BgfM87Kf1ehfZGgUSsY+PdUpL8qum8sGJ8laCCr0sSUteSR3ef9MjMB6Ds3Ivu5dq7w
Xr+R9H3RJ9ImoaVD8+0oBhEzoNk/f1pCHaBZ89BdLVIBzTEYUXQp32n3PquZkQzi+gGXjGyP6ToE
4y/OurklqltWp+YqkzoOgxMEG8vqJ0AB31y7f3wQvsdNmrgRmCyyZL98kFQxG0zsNvsxyctrxz4o
V95LBYeFYX+jFfwsR/xLMGqDf0YxiEdLU79mprB7xKs/JumPOk1FGM9Te86WMd79+73w+fvYBFco
oIotTTcxNeEX/CJH7HOlb2S5XS+MD+Fsrku+y9OuCmUm30dJLfJvrt9nu8H2eerms7WBO2E1Mr/a
OlP8yDFSNOVSOmlZhs6Sx2dbbqrbRrXjR2GZ1duYTw/KZH2rYP1ijPnPZ2/Gty0TE7Dx17i1qEZv
opuacqmsfb5FrMpUhNNrVFyK9VImpL5kjxNaiRx2LKifU8852ukP2M+/UZpuDpz/8VxsfxD6Dgsb
gWliJyTh6vMjoUwxD2WdlNc6ecZnvk4vTk9ZfFH7lyjFhYE44d9/5S+y2n984leRMHuxLJlIHLo6
ahd5sH1uOsd02yX5yKeeyTqQRZfB7FGq+1PZiO8sSZ/tUP//49G82jyeKi6sz1940Qglsqe4vGZt
d4zm9kWsNBmMkUZoFf44gt0DCVATaG4ekTI/SNRA31yB/3bNEb2qWxDQ5j37cs3TvNOUgXrrSnt9
nqXhdiwyRiDq+seu1xeoGh6UkNd57m5rvJEE5cINkaDS6dlrJpn7Ltu2MYo3l+TFq92Jzdf/4aZw
oJdylPHQI4P/fI3EGKOCZEd+LUrtaq4zUwXHcQedgWGFOsesF78zh3eECN84a//rzUEtuZnysFBy
fH7+5L6BF6lnRXnN0SX1cElAqLgzuuvSeGyMF238Zfc30vxNJPcXR95/boq/f+x2NP1NCb1QhiRd
w00R6TNctH3LFHn6tcRXI3H8dH6JIvSg/R2DKFSVyTeOpL+SDb8+g3//9C+XW67TGu1WWV6lnJJ/
zZYLhHGmwyUSIbN8G8mApaMFSwPqgDQYDT6EY/4uRvOHUVgeL7ywXa2bBnWS0RgHXaaXmZUGJUD7
PiWdhEJNvhjSgvxRVEEz8RndWl7sVispJSm4nMTjbWmHyyj+1CUKIKOKvW1lysnnKxWaF8kMsgpR
NbPpM+DsAIrIC3KOk50zULOnBqli75fE4SxD5cPBhtZGYs2kznsA0CwitOKxiOIHjKSXCCgx4uvZ
RVHDcA62b1Md7VYJiKp+hg3rOzXTjxlbKbMSM6fRZZWMDDrUEcV6kQH7d1Eyv4Ud3Znq77HVXxEx
oeichgD2p9ct9Sll/8KEhu1iHD+0KdjhrFefFWJWLfs3tFTQT86TqW9LKzHumpXHfWLBQO6Qwjhx
vMF3+gDm7qaCuVEvqu6NKJabPr7/5iD45xuPxabDyYsnkKiYr88Z58DK6MwsrlAULnQ7KaiduWFU
Jx3nWN0lC+KfEuWOCYszW0/KHD0SVOQpdM99pL5WQrqi3fjuhFS52T/fjqx0YNGZOu9GZg9fjiem
4aBN9Lq55u2HwZuA30lnxiIpj8QWOHT80vI6jA8aCQlL900N8Bd34OuHb+gLg1oDX/PXSyIzLB7N
Jad6GqXqRBquCIHedkE66Ct7mFn+09nq/LY6AxIHq2vusPy/MQNIjisG8EAqNPMoJme469oFNVYa
D0c9sfVQnnLx8e8/3xcv53ZqMEvUiY3H6W3pzHo/nxo2wgMWEEZ97ZxDOn6k5IWs+CGcjNb4ojNM
ycRtLP9iNQOu5kwN99ZlxpZMdNPNd1CBXWQlvma/VjkD7OrPTENQSFCJFNTBBVYT3BKxdjPLqTfL
+cXJvjEEbWfp10tN80RWDL+1Rbn6+Y+fZlDzTXtprqs+nKIlv+Qp7PuJ3uObA+6/nOoQLUB3c8nw
06hfDX5TWiudykT8SuCBypKlTT4YLhX7QbI+ZmLR7lJHn2/xoywnVq9s0dNZ/6aE/Wexxx8BxxZ3
FOZSojc+f1nTSglYEn1zTdunZTLuq3JlWNSS5rB3inddLr55yf/zHc/n8f6kjDUo0L/Gm5EdW2Oc
5OLGlWO+69NaMBpaiyC2hmQPPV59LHNohNqssNAf6ML//d78r19XwzyE11hR1b8sv397oUmyYLxN
CMGVCRQS5ZHTNK6r+3QgGmBc5IMOjFo434WBfe0TeCBs9S8v0fZEUNh+vsg9KDfWl9tFTgov6jES
W/P/vkL49Bl/PZR/+2apFTXSOg7NVVd3Dl3/sOheYzyxpUMqNsMoCiolPSyi+uYG+i9Pi813ojHB
R28gVfv83RoNQKoCffiqKf+PsjPbkRNpt/YVIREQEHCa5Jw1pWtwVZ0g21VmnoKZq98P/f/S7rZb
be2z/qSvm8pMCN5hrWf5TwPJft44PC/Mif/7h/uXzsCh/aH9x+KHT/TXLqhJWB5apNRdW+HcAxp8
NioQVGhqyRF5RNCyJar7CffICXz2vhoXKmi9m2ykp35Rfxkhxv73H7QWH/88Jf7596x32t++73ys
i5mNjKYiu3dozifuHLaJG4O86/FPcUO/vxDXiynFc4qgkzP1nxebGBYsJL+hvSLUwgTpPPbdafGK
Y4fb7L8/179cSuBZc4h0p+3BE/7PSyXEDUQzA9drn6SPrsO8IRO1v49S62cUzuoP3+Lvdw8Gap+X
ve/DfJa/dtCzGnuRDt16NYqtut0THbAD7/Tfn+n3p94B4QLVh/YG3+Cv0IzYRw/XxVN7rR29a4v+
GwC5C1lEnALZLgVbihTjD4/F74/8ekkPvI3iXej+RpOatconwSWzZbQwiAjjYjbG+PW/P9i/XsWX
IJGgORBH/8t9QR6NUSCGba92XV7LQT7advyH70783hjC2mGagu7UZhL1a0vO3lQid1raq1f81FYV
NOPM1utj8mgBa3TC01aW1wVpVOrHf7g7/u3j/f3SvzxjNkqUyPPW362tj43oGIwPqGT++zv8l1uQ
cZvF2w9DmmX++hIua/RC7GKdBzUMDXZC271Fh11cFqB6f6gsfn+2qNzASgnFvej+9nMZ6eC3MyFD
195RCzce68fYxgM4j3G1rZts+cOh+csZxbCWABEwLjzHlvX7sZFFwhU9CZzXQQCiN8qiPiy9ae2y
fK53vhn1CKZb+w8Zur9dlAWYxUnl2Kjfufd/edmFuZUj6enV1Qvbfh8K8r9BY2aXwRnVfuL7PWej
kf3pLv2lrsCrbjKr8bCrY3Zj5vzrk9AwOsknk4AT9pEnUDLZvuvwOPSVwCrXQrs2CCn6SkOJC5BS
+exFLXIoPWTZ66IyVIdWvKSB34/5NcF8dwEqaz2Q1k6lAm7+XHniDz/OLzfD6q7nboOz6cHE4JBY
242/vUBk4yyZD4v9Ovreo1nX1aMbIxUao9i4IRPY/sOB9NvPQrFlcR2OCvoq769a9G+XM4EO5qqK
9BUPxi5dVyZkrEnvq0GWR1n932aw6wCRqxFYjl+bcwMJ1j8/XE0JhiGy1VegkQd0iXEKzrl6bcP5
D13ZL0/v/78QsxiHYaVLjOM/L8SiZk5Fm+or7PatGpgINfeFuv0/HRG/XWQ9p/723bE4mlz8lPrq
JtEebdgjeGxMJ+Ufxi3/9lmkYP4G2smkNF5/wr9dJsy7EB0/JZzb3xj566TvOvGHMvGXN+FfnwTi
ENJxYXsMkn55TDwfYcxQ0EbiIXiy/ObGML07x1lt29E5T2K4z2tf+99f379e1HXJZKQK5r7/5URY
CkYwlpx4kjzUR4s+wLACSDsRE3ewsqNjP/739X55bfy/D/m/1/srzO5v32Nba5I4Mq6X98u2WB7n
Rvyhc/vt2eX2lmTGE4jneRS/v3RNjqMZLpZhdTVQ/U0Wks2PxiHr8vTfH+Rfv7i/XeaXI2JoImdR
BZcJ12yl9hDpQ0M0mJ1ucaBtIi7839f7tzOCt5MJPgLqB4PYf96ATeFWZO/F9bUtH7Lwowh3mbrB
5pX/adT7b7+QA3KO85r1FrC7f15oShNfR07BHYFr2I0Pg/WHW+DffqD/vQATjn9eQOIw8KDdcwHk
dlZBEHSCFkpCvC3kH740l+kG/7W/9QJ/3XCcP7STLIKU82tTq8zJncPCrq6mKCp0BL53R5pIv50a
QplbNHankffTXYZf5JIOLFSxeaN2UhNTDzi42xrPOWNs/g0YEt4JKB7786Jd1905OTtHaXdEHNbS
AOzcEbowgw/7SW65e8Qa/FKGKJuSevnMDENdUwcuejo3DQlcsQKIkNhOh/PO8o9lkfcPo46IizSK
cF/ZxbSh6FjVJrHgPhZqEzljt9HoJdHgPueaMCPYFlu06PWBLfwPQLKkKzGICaImea8QK40IZnbp
1HQ4l1u84C1Ct2QZ3U9fFXxOK8ORg/TsUGSAHcgnsjCxpvF1meZzuRTHsSXPz8O4Y6CrwVODCQCq
VhRJTF0jvrg8rWL3iE8nwc2tJSvbecKflEjAtNbKyc5cf+OLptwqB7sSJZ6PNRLHZmZN4dElaujB
qvIfxNTIHeIW9aaWvj/Y2K0PCLb7+8gw2XNbiiCIUCAeNbtxS7CbtXNxIZ4LXQ9BnEC0NDCOfGnt
ob2YNZJmjBDtDa5Rsm7BFBHe1MijgBP/prqoPThj3+yUhY7YrxCFgFdX5xK95HbJgXhpNNpbZWPb
IKnovZWRG5ROL36GoHxPlnbG57lxLVZf89RjJY/MYJaaQntZFRO6DhGJeXa2S0jZ2C5NJEBSzmOz
6Y0JlVGDydf3y+65grS4zQrCcRjhJoQ8jLF1Y0XFz0asRO6l8k5DDwwZLQHk+oX8hb7E54EkCzz7
zEMzkjX8ngw+Nlo8AjvTC93dXCYgNskM2yKr0LcJ1P5zMeru6KxYKmRZOb+lK3CON8iEekX0ymy/
RYuLwsvC7Tv0kTo1kK42UTfnu1TPH9Z4GUNy/8r5qVEhjuqYOXsdx8NdGNbhwUlDEqfWCMOJuA0E
EkRsKI/fw4OT7+JhyrfgN0nhsnoCcIRId15bdqfW7eod8Rf3IrkZsnNCbuIAfh/NhtqgD7cOaASi
I8F18sjKEW87bi/0I7mNtHCUZMFm/U89Gu/N7DAl0io8hEpbd60sWBS08JPxnqtXjJUzpMC8QCmf
lMgkJr0c2lwrRBGtQEkeYVlKYuOhHCvvYtVVt++cdNqUFuqcvk+my4jbc+/WUCK6GHZyq+Sn4ZMD
0HudE4gG6eGQ40uQmXqfRMpai/Y4KJE27HMjNDdhJ6aTSIqJCttObnUWD6c2BCkcRktyauuq3lTQ
Qe4J+wmxTMGIQccLkaQskm+GhfNESuyIGQLeXUEiC4pz27tLuriG+lzhmo6dHy78GPSnKNuyxvsO
PMTdN0jjAi8jLKAtQkYSVa0vODGok83oljin7lSGJGs4aKOZmsYPnjlM27jyypeocNWGRPlpb0uQ
oxP4hv2QEga7ONXCRsNAh5qGyAON0drXq/rcqck1bXozJ5kGkwJ5Yoh4J4RvUCwgOhTMsjMxRzcu
/xO7AzE5FuFVu3jR9Y/IQJuOCR6+CHBd5pl9Mwedoz5jijliL7uWqBwPzmIX5YHdebgk0mxC3OLC
WfG8iHsmInC2M11UZWRGWSjCYeovw3aMyJqJmKnvu1WL3pNnco49CpuhxAjlVkuDIWVhGZiRz8L/
I3wQC7ZWM67f0j6xg2yOMFcRoxYkrWZkZGMsx8fVAVQQvOhjPJapH4Y7XRGzhK/V3i647feFkTVs
Zkr5Hf65GTQoA4OkUe8aVXQAVvxjLIkHRLrGOjL9GBzjq133AEgm+0cZcuC3ii9ANjXKXq/54TiM
eRVhIoEgxyhQdpoSeMKut0A+8cggKtuECrtl2RlPOpv4Mxs3D1IRoz0uzIU4K2zsEXJoFE8ajbJX
2gcXX9VmJJiLDVMc4nmOp9tymAFW4PBpn/k/8iTmyYTaPdGMEjgxnhPVooxzmvxFFcWz2yjna98b
xWVEiXqelyq6AG/H9CzJuiJRjiderRYkxJbGDxl5/rYoUecipR2xhUf2efQNxHpMCLci9t1zGalP
6WkQKMjab1rl48IfW2ND32yyNmsnXBdMhSI92EECFPRgjVLuBsLANibPyR4Tkfsl7cV4QKHR3gIC
6O7qWqZnXXD2rj3wDc01cRFTjOS7cn5yCNXbwQXfMvAx+Keu2YSZRxz54M8HbI/TPqaf4dYee+bN
aCCRRKJUlvYc8LJdztbQr7lrrfUIotQlYyTt+36Dyi89JCTPoYDz0xeCw3itW9RrP4waw98G0/tA
kaD5Ms0xuqbTCqeywLUPPntxv/K++WnZbZpa4IrzF3mHXpTYAmIO3A0scjRzjsxuoDq/qtZ5c/r+
ZXZwTGo7T75Aeckwe1I6OQNkD9clmg3/qb7kxJU+OAkuHLCtcAJamykeCMaNHknmIhNBFwjtEiHt
YwiGcdnOkaPPJRnRG/YviOudKLq3+NVYT/ox+QslOS5UhvsuR1hXrs7WMufhZzQTEv6Ex1mpHk9g
TBRPTlLGeVJy2lvaTk8tqtO7IZOoEyIJkimUn0XDgrxFbns2u67bjSL3XkNs2LAmiuqYr15cVeDO
8vAgbcHAWa8tYAGsEYhxEJQtztMye7gBenKWsMKJ4Usx4SOJOrO8FRJX8WjkP7HVwEVM0SS2pqsB
DhnJPZH3cHZIgz+yTF3u66rnKWntNrqR7oiDtHKNy7xuWjBmRzAk5/CxJcfxEDmtPHRmMe1yLBto
7fr6pWyYcfdF46Gvs8WecDp1IIkXM0xldBpE2eDfY87gPp4b/4enCdb0tCG2QAv8B0BS3k6aI2K6
qeNpzSmeQJcR6KTqF6s0um8uulqUhxkBKU5I0iNi4oXD3iJXRu7laF5F04RPYR9hw+ub6ZCVItxG
fjnv3Ig9vF8unMqE5IGqAFN9WLo5ejKx+H2RMa/AuaOAIhl5IKlnIO6gN+snueqOMyRiu87g8MGv
jIZgstO9mw7eIfHMdJs2Awp2n21Y2nuPbkn+sxVSP8ajR+iRWppPGwTdYUaHf+XO5l4Q7qcpWZiT
jpVvWo0mwOT1G21y8oC+gypy9uy9yRs2QrkK3r0N1Gb9ZHaDgW3C57MSWFEVlzQR3VPjz9/c1myp
fvoPTPHRLSmr+nbQlkmWjfiYnPVHm5jGu7WFLnT0vKDD74W7bY6P00T/zPpaULqnLVLmsruLWd9u
jJLDlEQV0MbaYZ+I+HsvZzERtjnXgRHzMMZ5/jw2ItuyA/vpWanCGzIlZ0+iJ8byYZWHpNj/qM34
CTEvmvGJqR7w//kwNq0bjBi0NuY09oc88pPjlM4Zy19X7IEXTDtpL/llTsJ8B3MceWQb4dn0qIEv
syOabZLm3TlJ8uaL0xQpPoe62Bp2udzAcOu+8cXPB2vI0GyO88zoUv01X2tavoKJPHXc0Gj4s/AJ
88RyGNHhHkrPQXcdeZCaKEEE8RWxxhlWiuehgLWBtizbEn/q3Rrai/bOQulk1273gImcZsBsxui9
TWk89pmex2uNq0tTrA7Nm8r1zTQ574gJa8TYRHLM7rmrAZvdYNk3jVvH1NU7CvL1dlyjNgqY8Iei
dIZd43YDNp/W4bXeVFpcAJ567n2LVfjWHXkxD65UmwLjysnpEEVbmPwCfH9UH4uL7L6U7s736uqY
LYm7cYTxlrddtimaxN8vTWF/yxpBE+MVMaAwLYkqsZHuFQHtHRHqZM9pEk/t7DTmBU1fPYdXUZM1
jpVYq0fSMoFcafk4jGQvRTHrck5774HEJGcbKog5jW6KlpzGRnVvwrH6ecOC1DvX1H4nezAgWWO2
OqU5Wh2Donrr4LLesnSh3p9MJ5jjFr5qm+F3l7B4GE5iBy0oe0w385Fw18Sp1OorvESeFk9HQAU0
AnIOtE0Zh2/kSgGIz6QFO8lKUeWtRyGC6U3tpjFNE7MdujriXNuZ/zB+9fKpwLhNDDUwBgp7z+BP
FTllDC4+TkwnnW/xRTq4lVJnufVE/ZA1+VsPLus4uoiNyfhCRmzkvj6MrMYf1WSS0YXVZidsWezh
gfJ2ADyF4Jc7E514/EIlwLgZTs8HWcfTD2WGAwTR1DmQqV5iIe3iO1gliFyjxREFMfdDyMEgyGwq
kGJbpWfjBp7U0VrIODNCzPBUHcOJdDN1n4Wah71cASSDqzkiqXO2uiXWpSZw8Z5pt7maR98ipT6N
nDWFRRNynsbS+ArN3Tjo2ai++XOIhYndN7+LXQdxh7vLKOIOjmZoIJYACa45GALHIFQOOwgTcyQC
GxMq47YJI33jEk0VmNDMNx4jqE1NY29t0ooyD7SHcZDjaEDDg3jwYLYTWUELAXYixGzrROlCliM0
EK9VDMdJ5WP8SzHnx+WnH2GuqyvweaKM5KaUMtqSV4QpMA4FBZYGsOQv9tacJcgO0572Bb0FMKph
iLamw03p1lvCuafHzmKo0STdcNQOC1h4J9GNbh38JYXjgchI+nuy1voDcuH+HXSgd3Gn1LgDqgDE
aHTaPWmUwysZpN4FF05GNnUGQYmby3qgysXfU8VAIvyqfwSL8DmMQDLjbvD5W/LlxoofyXwMPU1I
T4a0u7Yy8UY1O3DSUAQtywKwwLb7O93Vahej3N1akeVsRFfTAyILz7YJ9H4+pue/ysrFiaHnpfzu
LNGPObHG58gqq1PnGDAyzWKukhNr0by+cxoBv9GLO/cn8YgTfvbJ3oZTmu9yE5VKXYdorgTQ1F0x
t9Vd21kfrm0bZ5gU5F8uAzlILQE6PGUJtpyBY2CpMY9lk/teuqo72nnFyERJQS2o8VNUNiqFMmXB
jxD/xTfnrypZ1l5zhozR1pR7Rm4cVC9D0oeZEo4l5StaTlzDWVUFGnbn3mWqvVG6A3S/LFdmGcPF
jJCbIVdx7+1B+jhiEQukDRRNclbiI1m10dFrSv0ltjz1yIeyN67iJk08lIft+I5939gSSwX4k4qK
5MIcZ1w39LuR2K2vfVInu7nL7fdU9N2NvVosNw1g359LlxOKzpF6GSS6vbxrcdea4VcLpgintVHC
DMCo2YH32Ja5to6tz12H3eb7orNhhzkU84Jnc4wu/rhPfRXuRl1/n/DQPzNswvEZzdGeJR9kA8lP
PM+z/FKq+HlJR8KEDRMbs+1VmDDmYltMCfnYbv85WioPapHVx7jXkmOIX88EvXKqZqf9Qh6hcdFO
pS5AxuI7QvOWfZF52W4BDcbcs+ZjEJoVO8YbTKLqPlMTZWtXasZ8kjlGRDJn6fzgJfPpOzAbe4RU
gZzxiFRYFI+RSziUu8oNoyRRvEYBLjbuWN2rxGhOquS9V+KT4+9zY7CyVrOLTP8b4pNmb/QlT6fh
tN/qsXlCAxNTgLXj3pJVcUeJOHydSszl9hqFTgdZAf5w9CEs+my14dEhLLWbvS14LvZlOVB0zA4B
PwzjMG/OODjqLk+PXVX550gRY13PKHTrZQnqxgH6IL2fdW02QMny7Dwbs3OL/rDcym5EVBlFtv7S
FD2BiX7ewRnREiLUGAEvGKIeynPY7uuC3G07Lb6zyIp5bPVHPGGvxNEj7LNbcvf3i/ixulg2iOCq
/ZotRvAkRNTPLHSqoGodcV/gYtnBl2MyJwd723f+YwYL4UYtILMYIeiz1U8jDByvfyBe1cOOhY8L
BQ2ed8KqX3Kgh9eBHMKrbu3y1s889Qruj1EVLeqGL7e+jxZ8PVgjnaNU7byFVWXvMoOyWI8zHZiV
dlsj6i2s41DV37rODS+QO/QxjkVzDEUbP8AzabelWIDJ8LMEfTpaF3vgpyHQiyPdbJxdNeI9L8J0
OVSpb10s3D4wL0S9IYKXGYUvqsNfdF0dtfulXL4ZZNMzgq0n99SNklzyFbsrqd32osWQ1NZEf7LJ
x3ruxfwcJKAzuJLuaZzk0auTp8bFmxRXbb/LJaCc1IzTE9Ka5s6HFXi2GNZeFihBvGC0kD/ZJ9Zv
rte9hnUeXwSG+UPWYv+dkvQjaqeRP58RsFyI8mNS1Tv7BaLtnscq3yKcYGa1hs1IlZn3UBl5vh3M
PXNE7nxR2d2Rh9Peg/+VO6O06rOhp/KRiEf1Oi3ed1VO3C8m5w2wi25fKTzPk1F6J+k0FWdJUz61
htduLQBwtPF+F4jMSN4GS3U3SdrmgZMYIMT6qQmMZZm2aZ37kO+M+nlJOmikjCggK7pdGD7yY5DL
1ue1H5QtZiQFN22nXeTDonWdt3lxCDPgwIDvMVnQ0rQ5PvOqk+uI1zohCjPv45ophaXC4TgPakWe
ZHgnC4FiQmJ2LGq6AYfp+wdWjtgHC9AUP+IIs2HZ58VPRrBoSj3NgTz3k3tLRTnsy0Im26qxq4Ci
XG9tJ3NfJukMX1Lse1tS3wH4+pnaGxyO3AHc4vd6MvJtpKaKiUanAy+cJ4rUbnBue5f53GKB/6ha
8ZrqVWI0NZ9E2Y1HONi4C10SHXjtdfW8Y2eB3XWsy70t7PjW0tUIZUkBE/MBEurGkl/dWb6yiTep
3+p3J4tbaN0N0wB8m91JNqjGjXHaEYfZf9iFT+A2TAvakrSru7Pn48YuVwpKZ3b6lUAp3KCa4MHB
Ibm4fF3xF2P7aFWSd0RXOj89Tv8bVRCMbZf1GdY1sEpykBlqviUFDoYpAn/NMKEL4FunmCC1uWvJ
i+w2lMNvqcIebhX4z/tOpY+DqDRLg4aBgy7VPkzL+DjWwqKAR1gGu7g4ty5qDZ49J0ZJ3ZMDZVm9
f6l9Ub85S61JCXdbaz/L5Ln3YzoWe3yL6xWWJyfTDngVyEeP+QHYsT5PtjB8FyBxRSEhphV2uDHT
8MtEi3HneMSP7JhQN+1zgi2j36ed7p5tS5IF2SY+LuIWRmgT2+YZ8I93msAmfSWrtd3y/CJnIMP8
FM2MkS0/fmG3YAalF8EKJu/wEFqGcaThCU8AvMTWIUv42asAZwPCJ9QyavND2o/M9Ag2XGFRzpYU
ye/EXH/PqkIENkaEcjcpbTSXgd5S7/Kwf8g9yC0VI/Ztx+IZGIpjbBuszgx8s++94Hwc6oI8cSlZ
rxhDY38HW1X85JzqlxUCu/PTdyZqVXhDLDzQMrBvI0L0oUuSA8gAdbcY7ox6UiYH9LlJ4GE33ZSZ
ZvRVCPiaruF+LBnorHK0uzPR0z/CPFrnlC/6a5ESt7oXj+sHwD5BrtbedS8SZgCETLzlZFueCFwc
NynLfW6M/kHYjTi4AoRUx2YJxzWIu8gVlBZEWFNYpv5BYYlZosHYzGn2LAR7ubpr/EMhuu+FRXB5
UqRvkN2/z9a6EcFxW0m8BPB6gQEzqM8BMRL0eCvHWRwXEKtBayafEM7KoFAXNTwUOLsceDBMQMls
p5gv8vB1oTK7tQqWP4GajfhnLcf+KXW99l1AYtj6c2eLjS8XcUfyu2/vwqar7imY+hsP7Jlnty9R
bUJUzGHjdIRnnk1lwEmcKs1vXCaBDyXpya58ZKPSyvL7vjbHi6xAFjAvHjdVYoRbx2BKXSYMLHpC
XBkJd3qfrv0qLmR2JzboG3uAHBmRwAx0Gtp2Lhj3M0TKD04lX2nS0NzETRASurqpE9eg3QVWYo74
r+UI4mWorQGsaJ/ssatjhWgLoMYzS/DCZrQDuZcXn4QW007sXpokVpc8nd848q0D2SVewIFo3sM4
TLchGrwAtjzUnTbvoBkg8lrbYSjr0uZBN7S1Dox4PW3yYmg/C0VXRRx1tatayrlQuADcx+hzUlO8
A2O/lDtWIq8NJ1PAMobcNO6FoPdMihX4anvLkLSOST2ZH8Jo20vdmXARwFZvigKp2fri4dZN7A8p
F4/thynsL1CtSkrlpW6CuRzfbU6rNXyzCLAGf/MMMILacpt5J+ecOWK0hMW9FXniti48cTOM8JOy
Ov+s6JQvaeTO0JkcyUrFx+fRChJaQwKV6yLMaNzzNzOKGpiXqX9mKP29i/uR4TB5EV5aNiG/JRKd
bd4N3WPjmwxyw0zj8QcAk+RYbxwVxWCio/6+LPQ3GJLWTjY+euaUdzeFXb7JIEENQK+UnlnP9F8l
ka2b0VPFrdHror4UVlbcmuyYFHaVboKRNaSQo/k5jHTxdmVkFnf2lFv3NVN+KBYE3kmz755H0VKm
p8YE6rFeoavWC48Tq2trHHa946TnRfnZ2TXX+lvzE7BqpbW2ombfRFm81X7X7fWg9JFVDsD5poz3
FCH5yah8ixOwJIaYwfs2TJ1XUeYvaEa9swrbeLckoXUEhO8c/cmioAvJjd+zxJy/DDay0U6N9sld
SV9j2xY31aQh5rTeskWZN0P2gWSQ2ZFPnoDLjSfd6dZYfO+iIv4Nj/T2ql0JkZlgU2Ba0Q7NFDBl
Q7H/18CSbKZP11joWG/N0NUgd8wsutUACtnaKGvDpn3Y5234wIkiAcmH4uyKPDsOnUyOKzeLbmdh
t5/6dAxwe3fZBP4Ng00djDMTLgkwlXcrGgTsP5rNpCqOgwNGOHEx/0zMePddxMTcJDzw3aI2YuMR
ZcEkmvYyYZS7mE5ifRsL0MJ6CMVh1Pj4wRdVR4g3+VVQoh2itL9mBKwcUrcBDytzcdulq/dD2gNp
7jlR2Moi9tl16pM0MExVXgjlXyf6PU6SeheBtQ4kxWiw+IXFeI43AKzYDHi0OTzaA0saNQKMBAmK
tCjs2p1DIjh7NIE7RDiELzAn1CB8IKv72bIcSRN1d8Mg48OYj6ydl69LM+gjIN9qpwbZf8HAMrNC
wgKdNn1+tEWY3NSWri+zqEGn2ENzrZ3UY9M199R5MJUkWeb3rR4fJbXn0ZhspmSdIQneWDfW0vzm
+Lq9nSUOrVJ17qmdrfmxHnrGT5QWgaKcKeEA2HFa3OvY9XaGP34kmTu+RmPpxpvZnTl4Mo6Ceow+
imF294TThjTQY8ai2+RfGFb0RznKKz1F9K1z7PJA6gNU8i5j0Rs1aZClargrLUiMsbUAAC/DBilo
5J/hvvtnc4ZIXIlkCEKveJn7OgMeygt5abP5wKxVbynzmwed1eNtKYrsqDyvXwtEI4CkTbXcG/NR
GHWJzMGlRJ4rAHTjHG/c1HnO694/sPbR55ro+hUyY9IAD3i53A5WTuifWlWFgZGM0109RRWcvBXU
Z/sVKG//p5GLH5q2hJ31DwcVxsn1jPzraMvsOszzGJg66ndEusr7kpnxLhtY91pOVJ5TP3POIBaS
Q1pkz6lUOb2oMC+tY018AR0c8zKTG8UWhxUU0liyoZcdG635ZDlh9DWL5o+ya95w5sWB4AQPiqpN
9qxVzb0yqaKkAdV4RXwic1HmfRTifPBV1u4rZ7E28KKtbcLZc1vmLUb0eWZp7k7PkKGQRfpxDg0t
FnejGxYw64TxArzqhKD7buaH2LMiuCN3xqNxct4Hq4u3zswL1hPc4kAe4hufX/VAqybufNgdVyTw
WSAn5nTKh1IY9rn34UWTAOGjKnZImY9KxNOnuTWWrT0775qy7ohMHYmJH4Ji6yd7UxIKsI9JQuVR
sN+9lKUfqvkmiP21PWvM10WOyY1fhv2ZvgZjFAvyZIMrbUTMxYAgwboTCFlyu9SpfSVMIbsVNcic
JcZnuMRxsxNJTZAK8/d7a90j+CUNokRku3Fc4kfyQRZXN3I9DO7jV4DH/ENkxFtGX8DKRescl9Bn
Je8a8mdIVvD6IPDv02wEoZ/iE1XGBxnqitVL/eZPPfa4se9vMw7rY2rwcSKbIVDdyhfEBfHqbVyO
C6wuAtaKqzcu3VeXP23rp6zJCKoMLwbRKNusi9+Q9YBMkwgnh0RtRRSPT2Gl1H0T84Q6GfOlFKX8
qe7Usm/dBbXU8FKFLBjTEX660H2yGRBrbxmAhYGnh2Lnx6I7WX3ePfRm2B3aLCmf/IEsNPjTViAi
hywSSBllEDaj++5YZnscvNl+jcTcPRu1F0G2qQgaYYfiYSvNGeshHQpauqqdFzMvnJu+AUI8eCtc
PPui2eh8GYYBnyLzKEClBIojlb613ab91pROecNoSrL3V+HTzIhs4zYjpJioZDabhCw82Y/dQmA3
f2QtedIbHJjfly5sXnPhLccpTtXejulKNevIypBB5aPYakp4NOlnV41fYyN6gtEP1HYV7Uw5I0Ht
gdUqC3d88SKuAJOk2jUtW0U6I7YX8DHunXTU382uGV6ESdOT0ugSZg4UYzZNg2kmq4KsdZN7+sQI
rGavgj4boyO4y3Hrq17sIh9FQuF5H/5YtU+itz8BIBAzOnbqMFl2GgjRhFcf8+SG3ZC4ptRjm85l
owF2Feq1RZ2DhB2cGfuLo7BrFvzGkN4TWDkExHPAUSp02m8GuIivSKOsfTKoZ691rS+2rK0jPReK
HTdrOOAJpmf1Hd6EabPQDbAIyuPwMYHTc2GHWDx3DlKLcvbyG+GeUUoBHs+M9CsUXRXUlSLzp6Lv
kR4CMzYW5hc7e0dwz0TnGnb3FACB5mE1mT8nmXWbIQQYX9JiL5AYsVi8bcofg0jvwmVmDfqQ5DdA
P0zrwqRmUzEpyKIPkI28Kpn+5mDo1j2/R7bKM/LGvePqo3SfIEJD8xfbzHmsxcVxblR5H8VnLznC
TEtY/ZggpXzv6DTUdTcQZ6EmUxuXdD1yUySvJDcXtsHXe1zyo1t8+OraEJmRmDQM7Q2zSLHQAZmX
juln2e8SzUvl1mCYBVxbXSvz2c6elvI+Tg6tYsDnnOaqZbn2WYzHnDlUawRWy8aqupkZLCUnMT2s
S+iedWM+dGxJGMnxatPdzx7maCw+W9rU8bvub6bio8dKbYV3jPtFoeHGA6D2s4cy1vuoeorkq9Hc
iDo9OWywXXlVjb/nrXdThaviptrVfPPA0Lak9VzMfj+1HzOTCydD20g7ZY4vM8OpNtqNA5ID+iGb
govhdv4/JJ3XcqNMt4aviCpC08CpAGXJcra/E8rjQGxyvvr96N+nU1MzsgXda71x2hvZUSwnN8n2
jSgCW+z14rGsX0renJYV++L2YP1E4ox9EdTWGdbPd3s3qMaf+7cmk78VQXqZEZCwElgb2u5D1b7r
nJdxnR9zczcZJ1K0D6ogHIj1mYNh0L+zhC4WpKlGxyrp+eP0HMU4IAeQ1fmHA2ijjKMzAMeJ+thO
3DuEVOakoOnlWyUPEgxiNcUmjaZNYx0T1Ec8MdwjAZ8anK8xbholU+Izrm6UFPfJzz2FEY+iP9n8
Ai+aSQr7xVN3OuwTdGVyHj2qBDpUl863MF6W+Q0n5QamoxOXyN3V8Fq4ZDQEOv0uQ1Oj7LA3fgqY
VcWtSq5fumpE/1+q6JoKAufRb+UXl3tcEvguOr3ZVmy5hFSiB1OV1sLkjuI1IY/1AMD7ZeZmfnVd
3qtVEOB2mdRL4lJewdHetzPyKHFzbc1XFpVmBb1WSLwID5TnyGxOCdmpRrEvnHIz0VyQ1Cl5p6Rf
k9CCYhd+6e5NmC8W8eyCE897HRsOXg+ijepwGW3E+EooXwBX7DdMg1m+S+GXJ8ypKFv3S5zihn6e
Yd7URZJEPWcitLuPTHu/pynC+LrWJSd2xssXv+sf7PlV956aaJchylzrPyDKnda+6euT6b0iIV+L
v4mcVjisigxY0iv2+pihUNvdE4BN2/CT5TNtXlNaUEZ9H8XzQU66n5Pw1FQY7z1CKcHtGRYgEQ4L
Shyhj9RuIfopnzvjrbOCStf2zLaHyrzHzhKxm/4K4kIL+JWKzwS8sKnHcqPkv1ny9WXnlW9rSA91
DJizRD4idFZq7YbQKDCntxl/guf90GbB7Xtz5A+CQD9OSJsk0cGgymU1d4Pg98Zxu8DNH+7KSEFr
RHLxFoOJhAORZ4A1KdCKMkw77W1EkkZw1caNHnP7RjLyPrf+M9GHLyXBW8gc4vq/asTsMb5M7cP9
JpxBD9FoBYWGNqDeeOQ2ZwUTqTLQrLzQ3KSzG5L1Wi4XQe+KhcNqjt5tD5lGEh0j4sScaNOnP45G
7LAVatmpIW7ftXHqjjeDmqKxhRqHM2Jk5dxvgqlaTy3J8wvdIYkdxNZbWVEVyG9kZuFBIlBJUha3
8J58YS8y7oA1rsRyCRIAYve/3rxLU+drvvSB0qJ/3VgHwMsEu1/kctDU+zB92/p+UTuDoSn3jqX3
Vdk38gT8lBCt3Ko4oo8tm2Fp70ry1CfS7XODEIFHrtU03wEtFpPmz873ypk7Nd9t/uLY5wTli11/
xsMn8rLQRkaApgEZ5nXNELbvJ+3iznsCKnqX9+E2kGWvPrTqswGrqQVbrfOldc/xvciALmi1M7O3
bvx2ynq3ILtFfYDm7VkQSd2gOSy1gUawjCO73LTqS8Q3p6t9KFooGkJBnrv6nVxcRf8JMAPZaaj0
VjI66SOIxn+1fbvXjHja3pZPxfwH/1F1P2hu96T0sTGrjW7+qIVOFW+3NOes4fLkFO8JgXOQLlrZ
blUvg4tWdn2Q9o3bbcs87ROREv01gCR/1GT6EkRP25XxWzY+6suHQi1i9CeNGSt2vH5/Fxsj2Eg5
kSTRYxmKppCA+P5YEHS+49vvfUK/KUe0ZHJqrOI2YbLki0+2zC++nB7HCTXhADSoroaH/C/D0vqW
ThTm2N/O/NshRMlI0rNnss9WInH5SngY/CX71aAeXHLQe/TWU0KfvPi32NoOTJEw33dkZqGM1isJ
3Tuls1ZR1gC1HRo5URfInwo5fC6Gte3ig3I/YApYpYutst+T6Fdee4+aMrXvvtxD0z/Imj84sStv
RrXrIeUwOR2m5CBHRIeVvknW813cMy6vFqdqrjgz7geE+FHcU9T0BVFycxQWU+oZqieXmNo650v+
5BDzqOeg26HMi0DSccbZQsC7762fsf3cDefM+yVRtBiP8Xym52Mj+8v9TYOU5iU6ENzbmde0fopM
OHnbCSkq4F/7rYpwYcoDHZm6fx4YGPQJV0/rt/fot/Qryy818gPSU1YZDjjo7KtpPizGoe1YZfW9
mJ3tyLVhuUdDg4notiK7StiRaX1EsIpW/bq0T8v05Rg8MZ9F+p+W0MRIPqhOrHatXYYmQAAQtiiD
9PFzck5rdZPaTwU3WCfnKaWZ5gu0RytpIy0OqnnRLZSYX7pzkuIpml4J+q7iw2pv2+Sk1JNadwQU
+EJdPfDYanoosptAfZv2/xVpz0Nwst1XIkpnbrE0xr7yapsvcXYbxrMeU+OIbqr/yOSRZJlhdZlX
whSfO0/oJpdPnnmdzccaPH20eR8/VuPBG0IWucDuv7mPoLsDi8tMRr+zJIW6PLs0iNkFsaJ6EbZq
57Hni/4xyY0wNYn+zgRKia1sMM6glIq4nPV7fv9FEVkfV4fBecr06Tya/8VDtCtMD4SakP/2ykLj
S6dl7aG/FO5i1nd4k2k2qUPGdAZmIOuSmUDqdJWxlSTXkoXN4QJ2yyeCExCkvlJRx2mXHWfiIYvu
O0VJraj7XMqDMn6T0dk05nvGAWDqGTbyzAdzVgzwM4RiPP0OSxJo6UISwPKQdYowIYBbg2uOH78m
WLc6FvEHlOhu8G73Ik3yrrfrvUiCoWN2QqdGSS2fTUm76dQ9DTFJmavgoImDNvqcbbT802tUX4rI
9rWGuHzQqtX+GzsVrMnzVH9RmlqT8lpnHAkVuGWrBakO9m/fWP3OfU17kODSitUm0tBP83uf6Ory
TDSLkkNvMF8p1gyHqiDEMf4WFnRV9tuMNJ/aKPkR1XApUtQ4HEfssRDcHLvkW4Iyl/yTJQqXiK4s
J0Pf2j6P44eod7J/IA0SCQaHdrRtyx8Lmr31UojPv8oN5SB2RhS9opRhF28OiTNsR+OnaYg69Kjx
uCd+Dao91OCeOnadjXmX+WofWjYfKjJ+EZzcsfz4r41oeNsbSN40N90sM3dZ8rKYKyH5bQj2d+76
JgtnTvApCnppvZl587Xqki7TzhfWT6P+Ets52WTCxqT3qOJjalOWc8RvcH9QzetI28at1rh0k7fU
e01MIxyIBVfrvxlZSPRSLn9eQ1A/7hvjc6AzaeCjJnuxHkp8LwsbYiH/i2k/aoNs1fejM54H+TI1
WwmPywxMJdbGgBFm29HbH6pfhubLth4b2vIqC3rm1FTbwngYnN0oD7ZjEOQa4MoIEU/4PfOhLNPd
QH/NhMTP1B/79jSIUwsrLpMfZdn+DGDcawcTfrQGxM2MV8e5jJqxQwG60dmjCKnxMxSQrJl3YYCf
3rcxQJvhbbaIiB36jVU8zu4Pofz/VtJkhRK+EtfKekG9ukmrGcznl/NdRNdWOxnOQWW7Iadfh88G
a26vT579N9CIBuZftFuVvE9O5K8TJxG2pKPG4wM/QMDvGdbZsn/LuEYy+gI7kiJ6Q2xG1lNW/Onz
RW9ebESr5dnIeCoznmT9KmtUX/v2HhPsnmrI3dg+j+rPkjKIifNtwarSFznAJJGmWje3SL7mk+2P
y7VvIth+RrJ3A+HXQrSQA6zOwscD0EUXJ+W1K5/V+KY1z277NC27EQt16fogvyDmR7vgL9S3tvs0
2V6Ed+pS/VABZOQL0w/p+ap4o8nqYU6vtXbCI0h94VPhnJT8yEhFXRGLOJKqJLLuk+moE/S9GrDx
+PEsgFXFOp0w0+nZ34gUtR72MeVedMykFSsuN3dZ/niEylIuuEuNXTFuLfQ+TXZF8hQ0GT0ocb0f
0reR/macblDW3+n05fX8hIgONOujNP817bhLrCWw9APxqEi6eI5Xd3gcNCq6iLWU1RwYRRL2LTZu
6rZXArNlgx9DUNOTT/8Eur5FzwlpG864vI5ADdEGb98bAbv+yimNwDo/Rh64vuZecRD6a16ei2qB
Jcf2CNRD9HG6hObYHTvS//h9OEga3PweNt/eLPKiBkPDHteEKiIcpBF+Hut/LjXThTmHmtA/vRgz
EThsSfXiyAGLruLo9Mu+J41Zv8uaCNNHK9933S43ddTS67cRmQ8wFn6JHFaM3s7q6F427rm5Y9CU
Yt8svOzOMh3cKv4Y5upDCG3vrTTuSv1cVTQV0TcLEraRS3EDywytcT6C73/aDIfSG49Ewz7SMRJM
07JNa9r9TKciG06GbqQfelc7qzw+JRbFMXD+G5iM31aT20HNT/GiQ99DT02mv9rdoeOtST3M+sr6
RPjCHEGuMzdxu0lzzSfw6zmxrMBo9UtpNf/NuStDsyJ0xCu8o8Fli/CbsmKLAmkrXD3N8+0px+73
t6jHvnuWYmQ8RqpsevdNrviADLpNab41ZqwDznJc13iPGO5WeLBClrcrW6pFUSN3RncpFWReCTU/
tPs5im5mOhLbRGjjsHbXYVWnUhupxCuDSCd1HGCZirGTy8l8ZzFvCAovM1lgZWy/m3W/Gbkw+9zE
+Ycsx4xPVlyQCZy9GiTrzeb62q1d6PF3dMSRwxL73pyFgoOjofFkXVb0OaRSxzSEE4mm2ca5q9Te
6nhPUVROifRb1wkhKj8bzd3n1XRpjdmv8Ft2FEjAYVJ3RpHdGxL/vWznJ5DI92kcjiKPAmsl75NS
9w0RS6w8950WJHFLVxsia7jTpULPKx704WeI7J1naoTNOqdEtymptFhwGY8gDJC2P2o2d6/k7aXn
+pQUTO45nrheGjdLH0P5v8RyUj9FFyAu85Ok3TddT0J7vxv0mZRuihvg86iDOjhmFUjsgFZ+f3/4
7NzIiJt/PQofJsM50iUVEPZ2lRXT2mhOzyMAUu/U21gDj9NBfWZ7DgoAeGCpX33xnugPhaAe6Rpk
fvttK75vV4W1zRWFwrYx0ZxZjI+0nlF+J+jOsmeBd4NywKnPDvlUBF5bHHS9xO2Z7Zq5/IRDLigN
TBAJ19q2baFh7pJDs1zO8BKAItNMmGi0hSSm5pLgjiSLdbA7ygEibgPJTmrK9JS7E/Hb8S4aZyoC
PQqGASKKuT5VMWe5u74KhK/YH5wtxoRtBmzj4o8fY3Ykl+OgGe/tYB6oIPKfEwqjQ75o5CpSMewl
LCb0QlbrAe3QwHpHfZW0nimQCHCnHT2UN5sMb4Jq4/eGB3lZSGQ0hsfSckj9FLQ4a0b2bPVv+ci2
1+EyNySuQX61HB9N/Wz3+We2yFCgXUEhuZ9VTJo/49VQM9thFkULWaI/UwHdt35kFOcWVqzuOZ4Z
gXhUMu6SZqgfFgSUXcILYpS+i9oBLSuObrThKyd+z8wXuTRoRhu7TY5lRPNgVAdlBaGN5YEeBoSR
td9W3EeEJCK+Bp6vw6R19yYYK8GvYTbOYd47GzO3do6rAtMur4yZR8y/LFvMxdR1xyTwuSae9lZi
IcKASfyyn5ZAYoI2HigCFAZZ5dsFPq2+OXoUVFT3tS2hPEwZ3V4w9baD+rM7DHjKWj+MCcZtXC4j
y+EKMls7aJ9dMqjRG7s9YceU93LCxi/lQN82sWYFDnlUZ56L2rYBYKlOHTshvRI0sU9bDoiDhbhu
6drARKHnTcVbPWTHYc50H9Xsw5pElBgI9VTZiBVt2sKLu6EtE+VHh0mNlQ2qxUIZm1HW3Izg5S4f
tEA8xZUCQ8tkdm+jS3a4tcIpg/xd+QLBRrEtBVE0+4QYbqn73gzSRUJAE0khcZbRkjUhEHdA5fPa
AjbpMHmiQEPflE5Q56i8+HLu7YdrFNYoqIp1olZes4E2MhVIDMs1urVEwyeauAFyLT+e7ys71c5l
edZdzMcGB0zVlciVTJrw5I+F38RfckFjPay/7qKf5kbVqcEoJCb+rvutGMRrPq+2Qt7L+jTLNoxW
PbRA+GrDuhig/w0+jk08kj8ct+apFOuLlVl7NN672uyeSQZ+hBi+1PxyxlnuBi2cvQpYNJv2CY1u
cS93KSwO9rIQbu5R75lYoSJdDIPE+Tw6SvusJ5SiLuSfodN5m2HNkAnksRfQWeULRrlk0J48qrTF
VB56BncaYJY5sOfhWFD62LU4oE1n583/7n6bseZHwzPZodSlb29EjCYxQPCnBrELac9ELOIVzkh8
L8T9Ibv/4tnjnMVSLNAg907/Udj21iqyhwmMrp8TeOES31d8Sttmh70flqf35Zw/CFEdjAGXXDXu
TJk9YQkHEoWghbs/6NI8GML7a2RKQVaOIycpnytSiu8su6WDw8nhi0ib8wBhriJxq4w+wFTPh+wU
FT0oDS2OItv5WDSg+L5zrkwgnxMyQj/SmsdimGeIIf690oRa8t7zOjqvA6a1qUdRmcQvXjlf+mLA
T4gDwK77cjPgZUCZVe0AmSE2UsyD9DylGSQDV4TAroj6+k6p0Ho9os6fp4rapeXTzOiSc0eEPLZD
Did+btNPi4FButePZdJBBkQ1+Qw2ou4WijVMeo4jC8VaxI5KLc7+LttcnO5CsduOFLSTMyzDHpLt
x52trZ1m5xmcUQkzrGP5rsfjdohacZ2mCgDRJdui8ths6MCBVY6kY/gj0bpO4wbxfXNUC9s8TlUq
yN9l21H/bPut7W6QmR2sOv2rLPfXo+62JS64pg1CiI4JsTxObR5SpUOIIIWwcbG/q2CYfoPFRXZ2
h4JAliRwjGG2ICfzurFsmmstYPhK4+4GEeuBKeP7tahhwknZWEW7IDqinq7JE4Y66igySYiGauIQ
acN2NunKqylbgbzfjgXsa4fNvJzb6iAS4ZvkLDSzzfgtAFkIUlgtkPF+3DlFicZyQHuelUKFA5Eq
T9qCa58+IPda1ZJo4iznbLb0R7R/L3WhWpqf3DtZNJqPhlvVVFSvqt+pNMHoST3Wd9a5//RW9/h1
NTARBnmGb6sFmWXa567LnPa1Qv3xTpxPsZtwdAUTdrJQSlRCFhHJ+8gpFQXwVU7JpFU8VBL5F/oh
oqupy3T7Q2sasAZi0dh77I9hpMh3bpPvNe+GHa7DFCt5KWmJaHM6PZLowTUMnJ/xmvBcW4mJ7A44
zyTDQnff6ro1P7D5uzdTLIpC7rk1dwJk26dENtkZJaBDPkbZcTTtY+2RkyFabNa0s+HCpBVmj+FF
XRoSQnbdKrC+1Q1tWzLvwyZ3MNV0aPRmuqi4GqwVCRHdznjWuosyfx3DQ2Wb0QlluY75RdUOaq0R
cXxckzNQZ3F07FLWe5UPMy5Vz4SAwl79hCKNOuzWQrVkRmSrkqqfvWDbR+zlUgVTMNGDIBueRbKL
iWfnMSOcwyXUJJ5uU50631LZZJcsA8CnSzcTiVP2g2GLSNzHXBvF0/IM97+NY3pmnMUh+KHzWhzf
FnQ2GTPq2zXWdTtkfHN6QagHFqWvYdamGHVUB7YzEkGAqzLIChsVPIMVDZnjkjw6a1/95WvPpptW
JbuoMKWHCNshfsTvMfQ90BFb76dBf1bz9FPrbXYsbeOi7CLaCXeEJCeP5J2UG67b3sV6bBO5cvPS
2sGF12OUbCfjAwLae0GdPL8R/tJTupWjhcTeeWq7dtzGZi1OuieH174zIYM9tR7YJjH3yHl5zHJt
/Su7ovjQEUhSMj2P+xLelGhVmfKKZLSwW21sMaNPlvYjO/T7nja8WLGZglHhIyYX6r4Ws2ZgMvjf
s09NNYMm+A1Fbl6j8x/X03euY528R7TtrcV6brTURkpSlwMzTJ1rR3QrOjh1B3Ztx4rTygAfBhos
3vDWIviM19LeUqGQnlHImIFpwlbUmFWZy8p+PlDNggBEDsPrOI/4NDwXLFD3qle90plQR43Dmq6q
Vd8UmWh3IsMTj4yxE4hD7H5X3RmfevKcf17aUi2FHYyogLHBrZiTpsxPnQZFbc/gGjEDdpq4vkHr
ENgtZ1BJDt4z/wVnlAkZXulquJqDHnOSzndaWsZ47sAZdt2Y/hJnnyJ0nkCJytzDutBAhSWERcF8
1BSpFBWfxrA6l0RpaoMKtXD1dgRBLAkCWxdkNMuG5UFrr9B12IKGdHpIDcpdRUqCf+YwYTheva+r
/NuK1heVz7haLmMqb25CrCR2TdI6vHlB9IfIZh+3Fee5WT9nzFMTxdycp+pukbYju3zMZ8vlZipr
JPbUtxzoDLpHThj2qzYPoJs0+Wzte59sHnk4RTq53HpH1YeuGl2EuiAOwWxqn6PHRjswB3/ki1Fh
wjTHw/RKuEAybvno7SHt1oYzAByWyXCoApU5Nf1MRfxjefF/zCnrxZjL6qMAJxLLa1zUYN9wKGRu
RMQdLCvEGHZUTjkVRX+t3hRP+uBGv/0ijRh+PEoPTuQ+RFyGz9Mk2pPQUBgqjXIjIiM9DpX7wVGs
Rjjb9K9GpIIx2goXd2rRduOBADhI/pi2voDphw5lPZk8gwR35o6wawtiDjDC1nsLe5FPujZQ60Lt
OrrjRqcCGu049nIT2SM4ll+ucbLla40PWtok9M1yQ1uZwQO4aoZ9mkh7QADFxnAu2g/VfmwxkQQT
oWWXRiAkNpnTEDvD1Y5EuWtypuO41xieZbN+VGTv7BFHynNq2P8tM09Lb6bhSMISsliWF+LfI1B9
DUhtIkigI98f5rjq/KYV0a4jFQocKGu2NIeQK9JQxosw01CM36ivejrZKYQoGO8wUTCo4/Sjq0An
zyqJJB5dhD+89Xq+RRzL+zMofEVQ3pvWpIka8Ar+jEobGqp1dhnFpBxrztfqsG8X+kCDXm7nm9gA
dLDcCE/I0BelX6cL8UV3dWDkYcxFctf4XdLGaBjkY4x1hA6DGunE0PbRBpyLbmG9iKI2GNf6Uk/9
r07Q9/gkGc1QI0TZrZ2s4tC1Ar4I35IATU+uXtrN9E9oXvQaa+b0p7jQ9/wyzX+l6/wAa3lhPSn2
LMb+3PciWEAvHo+j8w8pL1oD1RD8qGumhtKWZHPudfVeNrb5iN1h+CAlCD/uXSU/ueZ/fV9lVpgW
k8EI2JNKFpN4doA96A/uivpGkPl8a+4iyMwEtHJYckKnz9W2iLmL8WrhYBadd2sKE0FjZ5yKfO4e
MAvUSC3TBhBHarht6uLDXQtye9z6ixV2QKMU5zXvPvPJ2FLE5MMSkNPkZkl+IcSghaGtXZz2Xf5Q
r/IvGtL7lGvP32h9f+oFMdTcOA+e1OZLlER4fA2PlcnRm7EPiYgTXGi17HhAcF4BWwH0z7OsduZq
TO4hafE6R3NUHwlzIY9+8dQNW6V9VoNL1MvkTQl8KHbnN4UmNiQNAKiAGjDtYiboIN2J3jnShqCL
MU34mU6WwbmSMvMe09iDu6Y3lVdOAvprECaSzJZ49j4biq0DQizk1rbThxikuxkMPzY/op6dAuAl
qmjBmeif/80L+4m4sKdGDACG9XizJu1ctnnzFkXU/EZ9k/iUsFtcfNkAHdKNP8rsdDhk8Tr1tL+V
jnqjtCShMDweXu3ZIwVFnwFvLdzrNLU9LnX1hMnqpXBxUglslFzmHKWbtWnegRzkVWXMgIIy74AH
s93mopo+ddNVOpZlPJW7Fd+getDr4q2J75axxYHdKifNcNC+04JIkJLym2GFLnC5MFyAio0a+7+i
VL869eJAVAiGpA0p3RBTxSuTxcPo15ZGToPOgxrtjDQaQuk6AlG/xdA99XiqR2ZTv2koaJfp8J85
KkoRuty9LH1872jxkDOIjFi3NgFOXNiWfLK8CFbrLHM/WBUS/nT0KiOYM2UZsK6Chkk36/5o2VNh
kTPkFCsS7GJ1vlPwuW1ZpZ91XeIhWViE6kJbNxkJLv6w0EWe4fGEzCAQI6TGW33XSldfpKjdZd05
WGUoWgg0J3aQ4ktRc2ybNIZurMGpn+gDNVjydYp7iWDLXkA3WEC5xBAodDKGB0jGZk9nur1shzYX
NAa6s3GosnJiWI9MO98Ovc2PECMZf2MPkYe2xsY3Up5KVuqUu1ubcgJwCiJn8eOI9WbE0/Bd8HLn
oeZq79Mi/6kc7pdouXJLTD+BUs5o/45WMVAdbk4P09iNb/wr6KAldc/pPUVU5UQ3sy52LxC6LzrG
yaCINIfGabPfNgXEPuN3gtFBf7MSOo72SElEuAj3l2ZeKLx+dMJRsUhvGyKbDpa9Ygsu3EU9dAso
XEO5PH/JZouyYMptDslLknePa4vVj1HOZC7LG/GokhKWQi06tCmj04ZmUFIBMGVASvGdJCOKpLTr
HeCU5nWRk/uo0Wu0HZNRnaiUNkPmmgb0k04K16Z9Y+OIxNs2kdf+5vfoNoQozIujo90GUqd+2oy/
qK08xBrnQoBk1Q07F+ggnt0oAA8CwvR6Zy/FKgJN6T3biT6ced0qvxA8dWRoTXuJYOkyerI5pG7q
Hoq2BTcXGebWqa/A0gwBCTKXD+3EMaNGUDegS+sOKGM8av/XuktCwWN2P0TIhBo/SL6haNMZ7GtV
ms1nrnfdsWm9/LGjdPxiWmP2rju2h8H3Xjadp8vWI4VWDyP6SrGhtMtR2Pr3imZNIyBuo1fUMtCa
qx1GTOh7EZtDaAOU+Zlj1XvQEuQLps6B7vKBosQyj1OZyq9BJ4Z1sdMpMAlACHQte83/X+iFYBAv
A0Y+qnSGcE414DbPiLbGaPzS3/shF6z4eqYv/7mgOCdrxtMNL18dqc7In1cdhZ1ezPMZXbfsfQwq
UNCdelntlHgYCVwpNERlmsz+1YISU8HctaFpWPw5vc07ySTt0wu4PGHgMv0Z6mqDt8zYQO2DtKpj
6i33hCGt9uc8lVth6O5AnaPZhx02AJKAmM76CANRF9fG1p09I9B1yFY2jZrUBOAsG5WLsvuQt58w
kKh2Tq1jmH+Tie25mwd2pD7V1m3KCP6TE9d0ozAZ/VrSsAGQ7HMeZoOOY/FLnhnVq0kPZ8WY6zE7
5JI0trGMtrNDZuZcN9pz7eR2kMsZ00xklbTrTaZ0v+RQJ2/MGzjvSkAi2jZQXU/W9N4qke0qfDV4
/nAYAwo11fvq4BYr0UwEHaGl22E05F8qn0SV7yNpT49NQabkVsXwhbUXc1mYS3tsLC0jLkDXcGAy
bxO6VnyIqSE+osJCAdS4pO90fy2sINgifeSqVDuuQDr3aNWTvhjLiYrLKmTiZucGODmWWvlJBl8e
TGb3UnTau85CEGbdYpyJsmpfkUJ3V7hpGnfLGBjLyKOTh4MPn2ATf4PhUOxILjTe9qj9bpZ03JpD
Hm0GkIbPqlp1UKwJoGVt7TOPV03YhfVbNK2NkWBQ+0SJ1TzZlA/3P7OjyRSXqkvFtxNzXtZmemrR
cR1TB/GTGuWEtCkj8qbHVeoUy+y32QLgxKmTLJd5EsZTF9mTOOBriugDN4tsa0ZmNvsYU9B2ALiM
xTZLB/JkCkRoRKHahnVqBH7HhcCk/Yo6/llAoSLC74otHWoUQWFBOBv5CstJ+TkhBJpBh4pHLCpR
ziFlxVqwOs7kADPpOVDLUtOc60rym3LdRnu7uO99Ciafm1acB6W1vlmrBaNEupQFcBrFiEAXtEk1
xaz73jC+aI6eg4WS4GXTNcsKE5rV7cdKmWZM1muFlkDNiembNS3KtM1YN9doR+B3U1ypgdYfIz2l
9nZELzMPkHPEfq0hrX7tjoPz/j94r05f9P9MA9it67AImAjQAqgD5feD8EK15sXP6kXtOa8z2jjL
qJik31kQg60jjYdV1C5hzK29rfvMDQsWuKOqkx4qEIaqu1fbWolhX2nh8h4b3R4CT/Y0aWjAdhPK
vSVNzPO8FusrubzVfqU7GiewJn3Pzfoblu1yW5sr6UadQYk066hfSxH9K0YGDyBLxobV0nf4YVFz
dBzvKb2h/lT2KWicXuwKt6KIfAJjx0qOeMt1DYrAbKa3bvqasq5+yEplfxMsQLqbDaivSIFc+chQ
f+vcaLukcxJfMjkE2PnHQM6Guqz1gpLBykekhQmXGkRUymkPRVIuRoqnPUbz4sj41cqg57gwNOtN
bzWFn73Xzi4V3+TDmM0O5K7azZ2utulcGjfehTsFBbhJh3tGympFx8moPHKFhv8ojXU3Gja0Hchu
ERp6mrzPzqJTSzy0L2rgCUGCQUFuL3MWIA3StBC6hpQzqUlIJRDZJfaEGFpYsbxs/zOStPmZFvKD
QOWHPS6T/NTEqr6W4/ytSxlfGSgUzxXyZq9tGhxTK1ujrKfbWpfyhA2YRD04yUD2NtEzVlxiJcQt
N7oc7nUL81HhOGcDgqDzUuCvtI+NoKg6nDoNCcHo+9YJcbLzmZBUvOlXStkXoh62ccfLZgDe3wl2
pss8vj/AHGfLAprRY7hZP/J4EK9dwsw2Jbg0yrGXxEG63rawhdrrYFibLF3eCXsDGmc1JqtD6iAX
YFGBam2wuaXimrEBLjTGFrgh4mFSnJk7QbTiX4KwDL/LFO11hZvUVqjyRsI/IAXYcIyUPg4hc+zp
s5duIcqs3TAR4UpmUvVwP8I2Di7MTcnNG5b0sGDUrEizGtr/FqKvCDSNrpHE5x4tZRa0ZFGhZ0n+
OIiIyjXmj2VEbty2kbVPpuKVqan3XV17nt1uDsknHx9zZVav8f+Rdma7jSvZmn6Xvj4EyIjgdNE3
mi3LTstK2+m8IXLkPM98+v5YDfS2ZbWMfU5ho1Co3MgQyRhW/OsfLH24d0tfP0xZ+FsR48MPdXz/
PndifTMMPRPdDfoHrpBqQ65X/a0sElBrJaHOFQbdryD8k04OrWNyKJ8LDpSVIGPnBscp7cb3SNkt
CKxeV7rCZ8+20z32ftBLgskX8zHH+WUOjv6TCy3AktTgsAyNxGeAibIkdL1clcqwtk7OtbiXRvfs
R4Q7O3VbHfIw69Zck+D69Wl4otmBfryCMxxibxwsJqRSi6kKf7ppmN92eZXcQtjgp+OxBBrgQ57O
28Y4JHEB4uI0JhWIj9shbE+VnDAqk7t2yowjzSFY33UGQa1DvgCXZ/4WvhFRjEwNFlrdUMrvZq9n
90w+rBiC4A/eGnDZQonvjychTYQ5WZhh2MhVLYFTwT/w42uQ25iFJsCVM6p1XKfRb8r1gDB725UE
1PllRevVzgHbRVYu+cJkEba1xMFREJ2uw72R+BMsYHVCEmtyhBgQlxYDLltchZvHBGQFoCQ9Da16
SFq/WOvYdG+xA9V/2DPNPJ/VhiwjikdlVtB2Tf3O6rSfRtJXm7BWQ7lA4F2to8jo9tiS9MRsRD8Q
XhNrnOrwe4WDttcv9Y3rluNtMCm59gX9wkKPX8Okhias8NC124A4XyPd+PAusESLh0Oe5dw1Ghem
k8ZtYBWogtJeh2LhWiLdhlNtr/0xqZoNfDXa1ZM7LKWlcY8UELucORzYH5pbF9nseHDGDMMvT7nB
fATEDwEtgJ848D8BXaEJq6mjbos8F4RwJg2G5zRUYfzTiKt3ommqP0bdBMfQcpwHL4BeXBHW9oXE
xdm6yqvYL5M46lAUj3kOlx0iL5IkpDbBzDZvIIH8po9s3nvZEHwxHFSCGcgyHidYdQnU/XpAzxVQ
G5kfnW6a5jhK4kagnkuCI3eBkVVb1LKI/S1fx46EAOe+wDPV8ieuVdTpW00gEaoNQFwItdZKSTjE
tpA3RTC4t1gi+ivsuA1kHWW47Nmdl/HgWrddRuKcPWQvpHfLje+i/Y3HvEc+FDjrxhjl1yqf0Mr1
lFqG1iQbMfYzOZOvmqr8NfIdmMKOxnTuWFHSqH9zwYXVKXQPHgoG7hoGJifRNS5LG9uDVIOcz/LA
z6ivO4QdlD+mAkZOPFxR00ZidpCYtXtjgq7DI01tPJ98WiVfJVL5bl2TC/8NsUe9dGu0z2HmdgvP
mu3NjZHKr3IgWMiCYqdPYpQgTR/tXTngipy1p97O4p3EPH5p9xq9YfykdsLunEOvEAosVF7Smitz
ksYXkS8GWt6Vbo23achNoO+G6KtXpL/Zg7E9z6y5S5RHj+3oDSczbXM2pQhJp2NDG7cC8W3EmO2g
hjGmzIcE5FK7dwDm4VNWRjj3TxA7PHsINoEOrK8sT4fwMcl8CzuBOt9x//h2+qPBr5mXYoTbqTTy
22IoCUTtbeq9osKBNsAdjyMwhC4A+qg/+dhSwGmD9KvjsA2IOvkrOViGs4joNqz8cgpBlzXZAK2W
qbHUJa+smWxxQuxpPMo0ggoi+Xui8DvwgcvFOu1WSe9RGQxIgoCLvN2EzgAWMNS6oQDG0zw6H1FH
l1f32K/pxu3Stgq+J5pF/wDIbCe0odq7ZNOsYGBArs6wftwnuKhwvGrNwKehtMXmMD4QCQxnpavN
DS8p2Iym+0ezAtjhpe/eJrLqbiVrBqvxYjrgf6AB57pJxfHvYSLue4hXwbS78TbpSjz3w9zfGlzD
NuPYgWEO/mwEgvMEHeaoxMTbr9dK1vk2ciLz1EsrOY2hj8eCXUSzdYVcmDXqS7+n59NSqdjCrjdB
JV47Uje/jJjPblppoEL2FMeWVBtqf0/8wUy0W+lda+HKZ/nGyR+C+tlwYqiaqHxA0WtKf7TitIY1
SBF601b7SmnRV+VQK4tGWoAmbbuuMnhneZg0rwPGk49548MCGxztqU7pUNKGBIvsuC3iLY5xaQ9r
IFa1wIF3xAnbgQSYdZbc0hqgSq4wnMT4Z6AnGA1HjKaNvWaZzQ+vNM3Zf2yoHjoDnxAENPXSSIrf
YAzyT9cabOl05daWiLhGO1g6TFoMqwNVARoZZS28kvuy0QbpDyuJ5brth+Zb1nLDwJyEgrt3fhmS
U6MNPLlJewXxxTErUPt6aI9BaYe3eQt+akBkG2Q3i11kH7D1GPGrQ6OfOzwchmYstYcycNIviWOV
RwGwBbYKNiwNhfbHmuBoDqNlLrU4JKoBn30EIiz1jSO5D9KJa8m56O1VoIvp3jUpJ9ARgvvQXYHp
tM6HPqJewwSrFaB+0fAH0nm2c7TG3qAyHre4FFa7riR5QIev9SMRfT9By1b1LmfbWKmJ40tTQ3wY
e6gho26Q7R3hYu+VxPglCZimhPVxxwUal9kebQ6uVWyBufGH8odizUzmo7iq9rVGUTGRVrnGU7I3
NjV5r4+eAzMXH7bgwUB/joM/nm43rYycbWv3Kbp2q9x65dRgzGGPPyoyJDao59k0MA3kDEDkSt+g
eU6CEXstlVr0BWbVCSXCzqDr9HVoIJbrvT7dEfFB3jABy1v8YXEO1jmDe0No98JR3YZ7mNj1VRP8
zApDu5FeFC+nfPjZmeR4Nnka/s0w5YMNOdQbI+qLTU+eNYriUOJx5cuNMUHlpXHMBZLYgI0iuQPO
KlS1IDdqtU1GYMcoFNsB/+7FKNFtd76JGUPkNetJ1jbsU6I18qazvlVFD2Q377gjar+bTmre3hlA
wxfhUH2PNeV8V2NFYzG3ivwGn+BqZQmT74GngO+/pi28xKK0sjUNCW9nR6hxPNJU1pmeR/hG2Nou
DvxoHfqtxg7rZ2s5QlouhfO3URpOUbM9GIAPXj5BjL+JgbdOM5Vgh/hw8D9BG2h81tqjr+fqdo4T
fxzwtMKBAY8SJClwF1rTuPFi2nm9JcgobDpiaxzrlfJCHEgN0G4tfAepVDCfWkr8l1dIiP/QrJtZ
VUSNLUPdxoypzsn4iOMWg8jYjW4SE253gq+a5eLXDByAIXvyzc40fBpzryA9EE1O4E7GrRYXxYvZ
YkFjIUVbt0ynL5I6aB9hDrCsLFgqSRT5dzYNqkPP1Oekanq4EGgFspjEpS7HVzAwf9Ipkg/I0X/B
AQSiIy992/VWsyp9aW1d7oJ7siqMW0eM9YZDuNgmEztgVGUuStC0xz9KhZswrt1XmnPDgkulviBV
DJqpRbwFwV/1MqzATpiASxzNrLWZwq4scBJZ0IyJfkpR53cmEoE76kTmo9TRo2l0Doc8h4WpdQD8
Tqbmcs7+imMAugk8hLCjwx4RrUswy9XHYBtYPeGwEdlskaX94qQPFZZjbEx9NKlN5Nn+AQ4s9MAJ
uFQjkHpVGbnaCD19AQPz1yXY4nLshEbVqYW3gHnBetRsqqa00P9OgftUoYR5shKNJeVlpnu020G/
Q3VcbdwkpLBCBIfEXhLzDacJgwtofqQZOqtq8rNDkA7mzhfQTXwcFio8P2zasff0I50Xw4+CB24m
3a3QmR1TPhWrIJqw+QrQEWa6/4hDyW4ihhMtV0nnjtBhCrExAQ9D2Si0LNnGKZpr6gMUBLWGeV6C
cXBg6/0y1zP9BswXt4okLG51m31o6c6pPLIf7S+aDkuoAR7CGQxdT5zb21om5TEtEoyBklo/YNE9
LUMDrMC1wnzn0tHYQbzF8cCgptmkwiw3Q5g91xldczbc4EbisWhD/x+pnAtcLxeD09irniCbtczK
8EVlI3Eh4IfQOIH0945myhcoT+amnksLnC+KbSPAoYHF1O2EwHwXVZ27SQdYtWHY4cPRQyseVJo/
x6GdPWomSlyuziMcLnDwOCm+uuMgNuwSuFjSiNk1sW4fQ70uNyF+zc/wPDH4SBwaU/AU6H3mBoJW
+jVD0uI/j1Hzhig+cNOBxikkVXq4qqeaxOg1hticGSWEj9oFfnYazgb4pXMuqq49qTjFxCIJqict
HXDLoml4j6U0r7gp0iNm75h1KCwm66moVyCNBZ7hOkh8XCUHLymmrzlV2MEMwocRF4tVlLV/2FS4
Jrt+S1GIibxH/AlGI5S6JuyfhUW1SKwGgDPma0PsEa/RJN1N4Qnt4KVAOFUJQMnLhII8SANycaNv
MeH+FjgcC4usDTBDhhPmJV2hr2wz/ospaM50xbgA+WgJYQlOL3YdxnHw+x9ITr7X+F7c9FMwPjfA
5isatN1m9DG0C7PGpSIIrDsabPm29jruJ+insVogVKfWBLTROC/QTePI5oJdLDGbcRdxTI8xLax8
KWurxIeYI6gaUudXjCvkoXTwOio6ilpdn4I7LnYlVxR4cI+FE6dbp3PVyhvBinoDE5Cik9EJ5l+/
7NnWqJjh/nS5M2DdCaZZZyHc8NyzD4MoUNDGh6k81jo2KHj9669m0Zo/QzFbatkIhix8WJbRENZ3
htfbS6uNx002edbG0d3qJepr4ASb2zGB7zoATTAcoJ4bv1j8qFCjxCakJiang7vBHZ6OnKPCr9Hv
0I9OMjc9QCdNKapyCg/CXn5VM484LzHUyeD7bQMs02/p98VrMcj6lxe0wW8tx5wyir1wY5RhR7zr
7IEZd/Cj4cHheC2BtbqifQ5he73o1GuwclGf2t0w0Dj3SCyKijZ4ojnsUZYn8WNP9MjRxbUeyv3Y
YGLVkzdmltZfS8G94b+i596WamdCk7gpW3DLZQxWAyU+SSDHhklVHso4K0FMyvSGjWp6ErLQ9oI+
/jYpW3YX6hSjpWiCHcPtMLIR43n6D6xrXmrdP7aYvWP6D7yUuE9F/5Tb4HsGGM6XcrCdWx/2OWQN
qHXwXgUyM+iCMVOIsHV7FpMTHfroTrl+I9KWjAXg2q0UcfhVzAox3TaCA2hZ/CeVdKN1SGT3ep5w
vTTaYe02Q3LLNSN/mIZUbTTS0DZ4tZBbYMXPoSbLfFnvopzcF0zjXJBaB4Cd0JSV6eOrvEudtYT1
qG6C9A4pKx4lrUd7pGgEko8ICMLB+2d2S2mew2523HDwO636FHYJhE8aAXD6BhlOS2FX+Zo9JFw3
pEgwBCEYPVfW1UhuL1NBVnDuc2/65eWJ4uPP3I4sLPd+7UfwXTV823X+P3yT1dGcJkl3dshXrmrc
rSP5UlaFOYGOARLNs/wZhFn/QeiRubOi/FEv2Q9BfP8vfw7dNl7NC2NwyUCKh1end4o7ZE/Br9YI
ujtjApGjKQNNr7RcCgn8TnF7atMHYOHxpcvZBWjD5rs+sZ/KcqgWlT28GvSCfnuJp9NZcl1uCR7l
VNro30Zu4AtTDuFRozeznaTA0SBpmCgssVsz6Ek3KGOKHXQpLbcQhaPhnMAC/lTc+vDqF6FFYeVi
v9rW3jpDQ9uLOTSmwQLYBcRcNvYDTsblU65w5pmTjvxbd4jVHjJfsbLGkdanLse7MkodTuzGuTcy
ADLy/ZKt37pMmM52YQXRgKcfSB7H6FaHEtz5gZZGiEds9hNaj79W3M8frKA0dkOHlVxEBxFqkUj3
4KrocIFdt53EaM5rK//LUFq/8KvP9kbeIfKVvXOQsQR1zXQ83ScuwxnEcnYK7unGkHuPlgVh0rcL
8JQMZ8eYVuYpg1K1Flx0HgYbnUFogDrIHj+iJiqc+6qrOThdNRdm6D+iQY+BC/lqo46eKY5HYkPm
uxO5i+EudGBXcV8TswF0xs+Q3K4ztqm+cUk9DlGkmE1RP5ojLpjsJRjC+EQzwWXUUOMYQK7tGHKG
OsVPfy6Zs7Ls/jg4NP5KrdbfJKSB4TOHMUuged0W1DI76d3okxijGtpbyH+iCJaOLfXxlEhcCD1Y
JreNjfaaSGIyJwQ+A2rkIUXV3NY2mgHTVeMzGVkCWNFTexg5yMQt49XBWiKKAJrwPmxMnNyaAAfv
wN2acCbuMfMK0WhB5iD6rl+R8dVCvygA0RIIxRqqasNDb+YkBaELmTdgAYWhT+MmOrGJhtoXUPM3
luzcmzKdiq1mwKNpJ63asfAoo2vczZvIDle+SJ3bBGbsinqO3ahpvxWwCnc1zJnH0plIB23JUsRQ
IdoAQvc3GH6yXO2aQn3UnSfP0B/txOxXUT6qw2Sb30Rn4i+fcJ42GS0KCJfOY4u+7hA3KYTuhvlR
mlC0E60NdvRWUFTBO9iOrkIdW8LEosvKIgErpdrSmGscSu4dYVjBqo8lKhwcuLnMoMyux3pkq6/z
W8NFMiDbksuYJ+iid1m2w15Lh/7dRrvMNMsf+ACi0oBOIkecdlq2QKU3N9htMXGxCtJgLXFpTX8q
VemLsUu7TeFWxT3zSt6Q3zbhKTXZ6AqDmui+PGOPKBDM2k3xSlYSQuJOa+2FwZUUxqJAclLBAQHN
41puS4O9Eq7REFfokmIENBok9EfJ4mILNNTKmlCvdKpq4OB69UtVVfVRr4l89Esn3vrjYKywXTNX
EHR/0P2nKYjp5iHnyFlbjY8Ne1FjxIBgewmxx94lEZ4CsnXZ7EfxvR3s8lDTvkdsRO+nNuAx+yXA
fp8TWNMb/Y+hi/Utqntn46Sq/UOYkbU33Ahug6v/wq4v3VT4rj66vfsjsB14bRWQAe2z3/B7jTVt
G26m4OkgSLi9OUUPC0S1JGx1Foifnm9NRW1mIAvHs8b0NvaIQFAR7LVSvpZvbZewrnwQOSu+kOmu
1aT/IMwmfVRcFGGPN0O3KQGm90yqX2VDc6JIc24MTsBB5HX6uhc6jNLa0Be2rWWrAU3vQo0ZVoUU
bsthQqMJKTBftz4nX+PRaiK8L0AhFw7bQQsEYiAQGOCbsSFJCz9EF37dPiIEY8Wn4O4d6OPaSbK/
oiUcE7un5GczFv3RtFvtR9mDDKVCNggS1WNJSXlPZw07Kt0bvlPnvUIzs4Ba0caQhDqsqhakqO/g
K0RR/puHY0mDBi2A5ZJdHtGCcoqg3g+JUhgIl9UxYNvZBQV+mVD+6EvQVRUZinbINySu0L4QyOJi
M7o3iZZfGSl6WhVyZbIHt0W1743eDXwAUqBae4RVDFqpT7jQtOSAwJaC0lTb1bR33Q5r48CJXxoP
1qQjaDXUMUeDqfe8Q6CvZZNrGmBbVWGdX9Vwc/pXoigBlOPExmdEx9gfKckw5Dt6M9oyjlFAdoYc
11CpHTQlqCn0njCiKUM86Q4WXICukVsR14jVq5G4BJqMtwhQvkRxzM5iZeOmNmOQ1ICVlmDwgZCr
DZZOPOq0buifhXlLEQDjHv2MDvPY1uqD2VglTQfoNrQJFHeMdiz8tdPZf3237Xw6pcMw3/Q1vK3Q
TyGoMVd5P9I+LD04y7jjYkQXWWO7t2Cs+1SBkR/D4S/jitBZy6GopENqvEA+eikP5Eu2NP+J+qlx
C4e+4Jod3VYTX0ZtBvtCt45f+xZylrA07M8xNYS+5pv7ukBGuoC08dvqh/avb+FkqLD81ZLijwMw
u4WJU2wJihvnX5f+RW2gVp2kqR8I1jnuEdgLzmamOlsxOkEMvdMAIyD9a4mb5iKvaFA6iepXpaXj
+4Ue9xb0CPS+p35b1By8qODseFeRCIXPKa5noYOEpXUFPsGxVR1oYk3PFpkJJ/5dQg2aQFunbait
VRuMCPugI0FK1H9rLWRMsLjyd2zJkJtCLLielrwaOZsiqA55vyUd/Eugk93g6okZIjjyDRfSDqFB
VN/ELegO5vLOWtCxw0FE2us2j8y9MOKQ3NBhI0v0yQXN0b6/6zpNPNPFRiipBHikZVt75VFWclYg
cTIkoaOmyO5jMYh1NaUlrhEEBthViMqtQhQ3SKyCTP4Sr6KaLPLZDQRsGhJaGC5V1eJlY5mwOX1s
ixyjC7cwaGgioH9Hfln1X6Pea14Fvl24rAIqHUsJxYzQY3M5FR7my5LpV4WYu5BF+ezQC9/Y3hcX
RQMF3pxWok9QXVF9BGuTq+cBXBAvYoRicD/nRmnWqu8+hcK3MqMhNnWJfuiDzHwIUnBYDeL9o14U
aNYG10V2DycQSmQFFG/S0qXtjQoL9rdtGsat1aOf1Lz2dWpn0qTAn1YPkZhzf2zXTRO+KtCbRdKB
UYCoqy3zHRxO9QpnGhhrOIpHWwzuIEroeLTNPq2aRgES6S6dVupkMBbdvTNrPBwx/6ieufwa2w69
OKpo8lP2pWGwVKKOktiIhp3g9IIPqw33NqC2vhtKuMiEkcV2ccwHNL0epCo2I6AxISpn4SQJ661w
+GwpCpvQNfHFN7P0BV75s91Y7DddSuRxSNyw5cbVH8x7ITxx6a1xlbXi1ZSOWIwRVrxwS2SyY8BW
rg34ljX80GVUaubjBA0VVl5YvZAaI7ZOkfSnODAtjhSmXS3oodI8m+gi4yvjhELdCgGrnYPbgLAi
W7qpAFhK2SX2b1m+nRrp/MqjhhhOh66A70Gaup6l/jHi3JRCusKUdGZMoZ9FxLfKV9yEx/yIaPmr
PxXL3Bi/Xx/iY8g5Q5gulbQUlqn0sxR18C+7jcouPxrTYXSe44aaBUUxKsXr43yMN+chDNsVymB7
Jpma+PNfPx5DyvX//b+M/wqDajLH1M2ORfQFPEEVRMuxcbbha4ka8PpY829+H6X+fizn/VgV8qNw
Djc8jsNr5v91sfl26UgboOFJCifsFvbW9REN+XFIpdu2JVkFLrzf+Uu+eTyfBEo11yPHvMdVAEJ7
Ox3RiELJ+wPnddlqYKYg9f1v1z0NMVhh/ckzX/iOLGpH2koZkobI2XdMBgAQesvZ8WeSf++Qk2Uu
B9rq+mNe+IgocASgigGfkvDF909JE1ym+NZkRxurbIh/ceFCskA7k5889/b6WObHN/purLO5H3mu
mCRBFkcHGKlHCqewnjDGb9dHEReHcaVrmbw7lyXw/pGgW9q93jAMpzYJEEfsxTbWX5PwhOXXUn01
pbfu2qfAvCHxiuYPKKZCxPLFze/YsEKP29SXBKuu4YZQvOs/7cPit4Vu67xnIQ1z/uf9LxuSstG0
wBWPZld/q8QTPNy/10cwPkyaeQiIIMLiPLA4mN8P0Rlw+Ukyko9cXSAQYC0hPAxEOklsUP9LEzBy
/PoohuS7Afw+mOVp5l/5UbIlsgk3bSLdFtRR2+s/68PytaknDGUZtq0bsEzmX/1mLZUkXfKby/pk
jpbc6FVWouEZSxIfJv3BjdtTXZs4MaE1p+BNqZz//fAsIp0N17CUcz4jAKECuH6i4soPO6yacLmz
CNG8L4TdfIkKcgf1KYzoNOjmTc16OFwffn7n7zYvnl7xH5sDU2f3P/vsJuLtkRZ9dRqM52o6lXi7
kUyDGs912rXm31wf7cP0n0fDZB+VqeAM+M++9uZdOzRKQFmdisxDmtXgNaX5RxbpJ6/0w74xj+KY
NrIdtkhLnW9OTQZNNTerE6RbrwsJbf/T96RttmuK0usP9HHVWK5pgnc6nGeutM/OGcDHsnT6oTpB
X3ysLH/fm/Lu+hCX3plpKWAfAQHBOH9nVRYOkxNVZJoghnvE/kU8xEaDoUyk6Z+cK5cmgy0Ej8M6
NXR1tgn6XKP0SObNiQ40ocXyG1SYXW8hs27oUia28WXAzur64xmXXqHNlsCeoJT7oSSA99rShWbQ
FMyRqt3aBEAEyV9MYjY+43dt99JH7UMPN6pzMcYId6mrNmVjP17/JZde9JsfYpwdN03ZVwF1cnNq
YKJY3XHM0U+WL9cHubTbvB3k7BWXbVHDA6+aU0tapvYlHvemDYKG6kQ/kfRXa9+uj3fx7cp5vbns
u4aaH/rNiiPxyIyLkYfSAd6r5hh53vJ/NsLZ/kkKbGcoiNknmms+VTTq0sH7ZJn9592fb1PMflB6
x7GR4Z2tM9d29V6ZY32qtQcg8RwcPzQe3PLVQIqrvB2GBgvidj7ZSC5+rDejzuvlzcvz7DrNSIeu
T8kAs6G7ydSzh+PdhHEUF/M2WZSgw9ffpjFPgA9PakpbZ5c0LXl+DntwHLB9CpoT8Rsr3bhJ+9fA
eyi8LYYcaXDThTSutD8wJT551osT5c2485+/eVY/xCaq8EPGDdQXcJMXj+TPT57tQ9nKxswpiyW5
rSsHp4j3Y3gO1I2Q5Y6BcgfM4KKZOlr1g2gPhmsvjfpvbv80/C9a9xQU92mwuT78pd3N0Q1auYqt
mi3u/eggqXESQ14+tSNVM3SffFUqH0MQ22iW6dwWDJIxOGkTN9frI196t29HPptHKsBJI3FYIjle
zhNREGn+ycH6sbSyXB4MkZp0dfz8zo48Y4SlmaYFb9ZCY/Ds1JzfGMn+vv4cH9eDrWNyxNej58I5
fraZkLVCtVCYrIfyG1csNmuyKGgQJ4e03o3lvWN8djrM3+T9aqAo09HBKEPpDjfH998sivRhgr3D
rMQ5JcLEvLW5Z6A/EJjKV9VnxdiF1fduPOvsDBjCTvgweJtT4D96fKhQ2+uFjy/DqnEIp6rwZbgt
h/1gfHLIf/x+78cV75+zM9uK/gbbNPvbEL360SGoHpmg17/fx3nIKPOtWODlJKV1dvjkucp1ZLLN
CTvJZZDfT/UnE+TiY9CDcAxH5zZxXkDQIJFjZ3jVyUbqmE3PFdUs1dG6hdx4/VEuTgxIbo5LwSI+
nGuto5caXKL6ZPQgPpa/MSwkMZXALbZpaawl078/gnh5Lo8FwCVYZGdTMW6Q20WWwig4IcBD9Vgp
d1hSbaW9j22yF2YHKm0B1+76g158pdzxKY0sIsv+c6N8sy/bINB4OnA/6GNMWyA+KwKx0lfHvLk+
zsfqh1XNtcyV0jSpFs52Rx/PihGxWX2KYyoT5a0JY7mJB/XJMJemoLAF0I9DbIUrzqag5pgt7TDZ
nCyUDfjs9NsknNz/xuR4O8jZaiogNTYaIVOnkktMC8hPR7IuX3P6btUn1c9HKIYD7e1YZ2daZZc0
syObsbKHwPsKWZqG1WaOxdb0k24fKFeJBRgTHQ28twrTTzaOy+/TBeaabyCWefbZUEiABlZGczIB
Tae6vYNQ9Xp9ZlyagdC+he6YSrH3z3/+ZgYGxCipWqXtyZYBTnwTFJ17u8Xgf3t9nEszEKTOEYoT
xvlwOUxK26HflLcn7JvIUvahFWM82Pab68N8LANgyLsuGweb4NyTff84XT9I30eeeMpVsbRggU7G
TU9CeXgvCBQt9tdH+09lenaCGTyV5Qr4edBHzuYi6kI70bqJ4fChk/5TBEUtMx+1+Kjse+FvzDyY
JeaLIrKX+KOvIDwtFeA0KmFs6MGqr/+eCx/TkErNF0pOAUrq908PPUvaURiPp9C8tQIN71Ra0+5e
fXaVvPAxAe24fQPeSb7l2bzUBy6tXSOmk2nhfv9rRCoSRZ9gdvPfcf5qTZu3i7bI5Hp89iwjvd5s
CAv9pOo5N/Pkk6AYRTvb3ofd8MmsuXADsQ0LnriyuKvCsjzb/iu4wLnP0XDyFWIo3l4WGzq0Q0ho
Ngp0As81Uf9sQ3M/RdEnk+jSy6RiNTlZ+WjA2e8/GmRt2cAoGLFmjdboZ71IIzzx3x80VOT/DHL2
NpNRYMGSVePJZX2TGE5X59iYmOnKTz7bhS2LgRwXqbBrOuq8zSCJ0S77uBsJuEfWLWpytVf/epJT
3tgmaAml8IejGgPLwYbI0590gSl0rt9JzJQSbO/Baj7Zfy/t/4IFpSRYPDDQ+fmcYkAOT73sT4ha
yDF3MXTKczq7KnPQTIs0XOJnSFyVhqKvVIV7bOuh/CosLNoGCllY1vrQ/ftF/u43nX3K0SRSlrCU
njMpXDbp7057LMW9o/+4/povrYl345wtchLn01I3qv4kaYQN8VGPEGyFi6F4KJ1jp6375knh5vDJ
qPOOebbsBccEZazDRc7U59Xy5jwyDapX+uXdKcYID0vjRFTIUVf0yYpha/vJYopoO2dfMYapZPHJ
6Bf2HAwhWYaozHV+xNlS1NykdzXHbk+G+yPCCAmgGAJClt965ieLfv5IHx6T1g7XOfY3trn3j1nD
Xwalz7rTJP4m0JJmkKhA4RwVn0DAF3YXAVyKlAAQ+uO5a0vMxXP0zqcW308Oj+1kEBwjP7uiXlwp
aDk4d4BmbeDu9w9EH3aCqjW2p6Q6Geba725k9OQW204c6F6vG7H1ib7B3qSnoRXZz9enzYVjf16k
TBcamyArZ/t34cssxyGtPAlE3G5XLnrsYMvhNARwfpAbTvH6+oAXZgpnLJ8O5SmasHPIyqJZzR+4
xclIIUV4OxXcaRXkahwnYDN8Mi3nX382Wd4NNj/9mzVROtKDH+wU5ExBGMj2XbvR6qOf/I6DJztG
RjPI5fXHu/Q+3z7e2ftMWIYtnMji5GXJNxK0F20gNk097gmMhoKALePUn64PeWFFKDZ1miQ29AE8
7N4/pISdkbW2UZy6L8nwPNo3Rrx1s6frg1yCAN6Ncr7uehdCkmSUcdz1iDZU+FITV9K6fyugaQTw
2rD1yH1QySff8MIbpfHGfCGLzhDMmfePNzXdpDVTUp4SOEqLSlP7nKTkCPkFNoirCmpZrH3Wx71w
Fr8bc/7zN/MmdkzXRXtfnsr0j6dpq9nG4fr7/GyEs906NSCni56nKkacA1Oib7NPRrh0DMEqINvU
kSw2cd4nxlakxCCOqVjVN02N+ER7SuCCudaD8r6kHb4gD6b4bP5ffC4Keg4Dy6ENf/a1YqGVSeso
JmPXfCtlfvCKaPffeHVvhjg7XtsczXnmMxMLVQ60r3wCP5uo/mRjNC7s/xAY/nmSs5Wcm8DuMsWd
1MU0JcSUqJ/w7CCyeSVkSDK14xWIN8TW0+MbR2sXwq1fklDfoUtDS4f6FJ/b1+tPbsxL+Ww/e/Ob
jPMacSrTUE9i3q4HyR6VNfYIXuG3q7gO+0VQJBMKOvMx5vWs8W7D4DtE1tK6qDx9mrfbT37N/C0/
/hpbse0o/BbNs93VLQpjclIL/1ZZPdqQVkIFfwvOflkbayUgkSt30w3mvudXCOzWOEG3Vakfr/+O
C/sfL+Wfn3H2oSY9nrjzMM/z9mB36E7xRhoaGETQFa6PdHlJ/TPU+VYbe3GfeRnnSZkjqzKerPy+
TO9D/U4VaCy2vf9zDMZPDsyL+9+bMc9WlNFYKfRcDkyajF/NWXgRYEzf+nBF87XhkD0lgk++7OWp
///eqHW2/fnCaYqkm49N9yDr+9Th9Hq4/io/+Wjn/X1CJSzMZBkCuvmaQO2jaflz/u+m6u3N9aH+
P6vmn8eZf8ub3XwihmcYSrM4BcF9QxKkerLt59nrQCfE0S1+deLJHb8n5la5n82Yi28S7xs61A79
ufPtsBBpNECzL06y2nldh/p360Nfu/6AF9/lm0HOnq/uYxzQ5l3BqI+4WdvBq/C39v8h7cx641aS
LPyLCHBfXmuTSqtZkizZL4R1bXPfd/76+ajBdKtIogjd6QsYDRhwVCYzI2M5cQ6cTZfNLERumqIZ
VKIoYFAqGZ3Tp20Eol6BFyBUNNFqav+GyZUGvYJs/AQVv2JqeUX/NTU58w1DN36rufmTG1z36mvV
vNV09kpjJZdYW9H49T6tSIZqO0x0rlZbMUMIL3+7URllLk10n/6Nk9KZdlcl/jerI8dtJqDcNnoO
mD1c5c5M7tP8Xq9XoAqLHopCoEYcSAmBlsb5kiCst6LAaTOylrswfq/TqwglFr85VYatlYwWRJBg
rhhd+lqfbU62Ma70oCijkgfZcp7iimGEvDhEElPXYdL/C7+hUqekdEjrizzifH1SLnZoPCusT9fv
tAxeVbO9gsp6D7xmrV6wFMt8smVN9rJ2fbhhAwINRB42Yv6rBKx7+Uot79x/VmNNdq6OYVXW3XE1
4rVQf9fDb0X27nuPl60shjKfFzJ5qCFsCRvLYSF1GCImxwhS+N2jIpFkt0L8Te3iAwWwjWm8qx3C
C/ee9UeBxkP7N86QXFMxyKchJ5z22UTAbwxPFfj8uKEoMipqF+9OJq84j8XP9snM5LOlviQDWeM4
lsW3wn91tLVSy5qBiXfye0jKPaQTnloA8kb1R0/fLn+wxWMBpkMEYC3RRxn//rNfYtwK4dCByB2O
sU7at9qPFN8UGWvR+pqh0UF+MmQ1iQ/hIVvFtCSkp89q8twA5evb75cXtLhjXFdV4wXRFGtya/u2
Co0h4JwPMAczE0XGswbUWD7k/NumpVKz4YCdrwWK6D6OwpwElRn9HDyI3t76+kPrSQfJtzZwxCAi
ejKq90G7CR2Glxj9tu4oiqwcv9mTb/Lc08qTDY1OrzF98hHPkNumL9OXMBP8ay919VuvNYxj1uvW
ivuQZrHhhy3N4j02QFJMb1QXAkyI0iF9iaFUDwIKrR3aVuUOztO6vKshnEnBzjO/tk2r8ARE1mfO
UPKTOzXM4PqQt6UfUj0XV7Zg9q7ys3RuOGmyMnatJhekQJWjF7Imf3FLpuL0Co3055RClsTEjblS
ppsd4Ymt8eh9OsJRU5i5EUP6bJqvHsS3jIhuvQARH8YuLh/ipQ/7eVUTZ92LepjneZu/6K4DATBD
lG28b1cLuYubZ9Jw4MUCkDDFrJhdF2t1mucvYvJHRIkmlh591930g4AK3BqWfHYx2T0InDimOv9v
VnzMDQcuHqXPXkI9/a5V/i3j0CuHdM3ExB2Dq9RVwWizF6dK30MGaGvkJS9/mXmEb4IVZkAD5INC
T3ZaVISFP/JDI2QZw6PGSD/DqRCE4TGLcjekx8BFS7CqdkrkXdXMgIXFSrtj4ZuNRUsTOA4lVECp
54cQ2RFJg4koe+mQZ28CGa6MdmA+VSAbLaFHTctwJXRd2FVLFxniUE1QF8q02s+IqKYGkHq91NVP
1Fn2jbWGfBh98ll2DxCB0ycZFKf1OWgFxlOG9VIxffGZEFGh4dT9fxKtvK0iFILh6pXQul4bBFi4
zGc2J2cl7ColAu+B72RGs1JPzNb5zEpp3dXlA7NoB81gSoq6wZMx/v0npxHDgEEbtk5fFIo3bTcU
ezfIvH2bGQ1MVKvpzILnsGiB6aoCHkGl0H9uzivrKMr7KHwZIAjXrWjfUrjJGcu7vKqlMwHcQZMA
8fHlpgmazHh9DfY7eMmiAlJ5Tc1uDD1Zy83mi9F4yBmFIpvVqchO+hUMWcsCvSDvpWq9A3S6kMap
+0JqVtzG/GnTedDoZqnAxwEYTfasULpUN5jmfong1kWpsA9/Gqi7aahJHZLo/fLOze+vzuPJtAFN
c+rM02pEY8Dm06KGSh0ADpb2exrdQfIAq/FPo/1x2dT8I2GKzQPtyUzZrCLgKvDnlRRIX4LYQZpJ
0GFTgMr+y0aAZI0PsAhoCZTF+YErqf3BJjx4L47Tyg9Fl8R7zfSzlbxifhJMMjBeKoYkJF2bFpj9
sBUZWzTjl6RHxRseNqWHaVpeMzNvPbBPWFLxdmM4PM35EkuVHd1s5Sf4Z/d9q93GTb6FfeYbkgJ7
HciZIDgHtUeJnvK2KKi7y5s5jyw/7GtEM3QCNXUKJkrywQ3MPJafOugmMk3aKcp11PcM+yLTDu+D
d9/0d9BQMxh15YBZ6fxrvTqh9Hr5d8yc1sfPAIMGGwVAgakXiXIPbxw08pORIncDyq70op1RN8z+
Xl+2tLzj44SgiTyBMatWaLlQmiYSQk8arPqIN27SkU/X3yNUmzLPLe0yHfEXA2mOL+eI4yI/WZ5E
8c4A4UQ0qPJTKd4Uw33r3pr+SilmdmxHoCdPNeuikCXrozP45PyZXFY8X0nUJ6Foj6gw3flKd5/n
w+HyJs7ez9EMQ0SmyEwbCP3JHQwLT6wksVCftPRHrR415W9FcdqxHktkPlGYR2n9q/6fCTpSH0O0
cP/IOU4smmjwRKniu89Cm5y0qrsJAXn8/2xM73xCp9EtW2z0dBdaeJ6NdGXfZo6f/E02OHoIldB9
0SZvsyL7iYe/MZ/6kJlgWJ5jcavUD9VImgc5mVusxAIz34+9EShFAmUoujjtqThDV7oD+qlP8oCI
eA8pHbK2CKU7D4x6f/noEaeS1hPXM8HNCs+PHvJV0ShW6TxFmvgbTrVrGO2u+yj6c/nozU/4+D7z
agLNAs48TQubFJCRi57BU+Qyla9Gd7JSQ2xircSgc4d0bmYS9WqaB6OwbKlPyYBGkw8vI0yTLlIK
1RpoYHFB9ED4TiYhx/R9rmj9BmkAe68bDO9iaN2XA5K4wdrM44IZzoHCtACIJWkOhkijTBYrX39y
ne4oGA7DGPlGblYO+LxGS4YgM1upjjgvGnITNH0qGdEwAPh9YpZyL8Lln9yK+QPMKL4Ubg1lJ/KG
mOnXPxZrksiORtAMyzw/er0iCt4A1OTJCEHD1sU9FCv7sonvQTOsRB/zbeQqUcwGR0q5B8jZuSkz
lFz4/6vsObWyX4i/oas0VhrUn5dP+dxRMMcoEeKM0SHK2RN3V1ux6Q5iEDx36bOJGkQFwSLEh5vC
NPZ9l2xa4cvrsghDdO4ugGKZesv5uooMgmJNT8XnVpSEm1SEMIuzaPIYV0W1NhwzvVwSmFjDJJ8E
REeCPoU96FLfDkGWD88m4i6PlddR6hai8krPRfD0ERQUK6ubG5R4PKjYALUYawKTAwJPdGn2yGqd
qqb7mWclwrQCJPLGIV6lBph+ORrXn01NLwDQB7+gaFOfuqKFUUbYUK1lAKiEGPivlB8r3115taY+
fjQ4jteyPEZmZjlLr2flULtFcMpcw/kpmR2AMS8bqfkip7/tgry/iaQ2WoVgTG8CdseKJPCq/+1X
TI6okAWmhb5DcEL5S32Uil53NoOFKLHetgX9LOsv8n31ofQV5y5AZgKJRaFCo6GDz/MgFDWk706A
sHtowvhWwGKzElLOYNj8QHJ7BihU0mrAe5MjbUV5HAUQ1p3gxMtRp47gAtMrSUfetoUnUB6FX0xY
wqK8q69zk0pAJElMlRjODwUw0p8mGgAbCYj8JI4pboIILbIWcrE/l6/6wj6e/Uz5/OZJJBmwbPMz
y957qNXkj6BCRt8Yxy+bMZm2FUlwKayQdp6bQd0nS8fa7Ukty2NUA8azGPwejOvLZhZuGrUVkXlX
ajdMn078f5AXfZWKWnFKtOvB1zZDcfK1YmsF75ftfDT7Ppdw+LoE8GDaLeIAkFOTK50oDsRMUpWc
+DVI0lVIpEuJjoZoGskHT/CtbWYguhdxPG4heYA+O+rgjqFCEfwmfC2eDK/7oThwIQ29HzwC6Wif
kYaCza9xzccc2d5DGXBtRXho5E1XKMbaDVr48ACVx4oGyQgOcfKUtALSJK6ZRKembo8qYOzrnMGY
HSI2b5f3askQaayG2x2R+dPxB2iCYwMh1uhUZknzrc+s5hZ4WWgPUraWGMw/P62BUVuO+AzvMC2g
QNSl6n2JHIsmPiDecm1C9dIZML4X9eHyouZ+lukKxl/ou4igS6etiCxTQFc0YXMK1D9p/6P0fmfF
eyT+jLu/mrT2YC0Zo4bMa6Xj3UnVzy9Pl4loeVJlPRkGauz+dWEVx2YoIKNnMN0/pOaPy4ubf7Fx
In8McrWPDGtyi0QzHwVlrJKBRO2xEJxdl/UvDazfl83Mnw6ZIhTvhmhxDjka58tSBwoKgusUJ7G4
Kz191/bfavNOzx6rvFr5XEsrYqCNwh2xxRzanGSqU7uyXJ4o6Cr7QU3ljTfO5I5sjCurWjiDpgi2
eQSMjqjjyb1CYDtlGqCtTy31qLcEEd+95L2mTqvs5Nxd62cu7CERochAItU19nJiTW+Z4ol13nsh
J+z0N7VwY8rXHuoKa3NF0+qaxCM2jjZQM8S1Mm95/rW8wPBUuLyJLNx9VCHsAiXv5fMwfu9znyrj
tSEX0iXy0/mLGcBbmApJe6rcmPm1cGME3YPYBNdNbz2GRnqvK3Biiq749cPxMWCM4yCpUqZj2jKS
7gOotuYEr9LGqN9aKOncXlpZ3Xz/SA1kkm5yLG1kMTrfvzEnN7PE8k9NE976hnuLwuMKWmR+ys9N
TN7yOi1Np8QjUNwHXp5CqCoY98BWVvqC8nj/zz/UmOXg0GWZKg+f63wpdd6pvRKV/imCrhQUEeMk
g4PkjjHUD4aVHlXpzc3LXSlDVQhFyR3yS/0v1w+SdxOMwsEKR0r1VlLhm1V+UXmkCJYm6q5OTBcy
f/WrY/gj1Q0dcmqM3Ev4dsZt+1SVQrOmVfvB9U9+EF+5cD+a0lUy9MfG7I66vLdoJV0+yLOy5odF
ckFQBhynWVJdN3lk0XAJTlCIS1uVqY1UvtvsqpH2XszavRG5LcIBlrILTL3fpK7yT5GrHUorYbNv
YQNZ8UmzquPHDzIpVxgqI12zitlQ5kSr1BBOQfDSQ3BJgpqHtymiH+29h0xPJIn7qni39K9OTY+G
iTEgYSCV1GeFM2+Q2yE3wvCk0asbsu41JAzfeK1ZIG+v2ImySmcxfywVQkAabCC1Rk6ZydeW5SyL
g0QKTiZTCH15O2QhDHrXjaft1O61Ng+qcO+WUAzLNxEd5kR6Q1AN+eyRThwJAzl+u3wYFi4lbylA
XosBIpoSE7+ZJ0GPkkgdnqrcDiG2Kescwdq11tGCdzmzMnlLs1CzQqqH4cn1tX2W/5JWkQezTjCf
ckzyIJhkNXMmvVZDYEQX1PDk9zctGproOkIOxZ+Gep3E4S6EA7621eGtQxf38h7OXzmF3tFYocLd
GHzZ8xucaHKnwXIdnmTrDrVuH3VRg1dOfHQs98uPAabI0onrQNmDLj03RW8pJa/QghMyTyjDfTcQ
qWuPl5czDxGo/iOlSNOS/JAx+3MbScG0+iCVyWmwXjQoHH3CVLeDyRlxi8uWZiNQfDSL4F4DR86o
PqRj56ayOHZ8w3TTUxB55cZo1R+RZwLogGo1S57zOr3WKRKEineVZNWmyqHpVYJ9aTgrbfyFWwDP
MJEDwwsjT9bkd4RhB5810jMnOcoeMsf5J7SqY9z5Ky/gws4S3ZmcUW4azBNTM42C8mNONcLKr9He
rJp7RJJ2Raqv7OuCk7HA2vHf4kh3gSgCwodBcNKru6Dzjgn8hy3QU9SXpPhkrk5bLdqjo07vmQBM
nPbJyoaOM4IFwSmH6pl+3I0RvsrdN+R8nOwoI/h1+dgsfS1oLkbYCqXa2SVwJbGJuyYKTn2c7RLz
tkzsQX66bGPpU8GiNL6PIhWSaX2kLDO18FJsZAaU/eA/neaZShlMy8JKl3G+GqbgmUCnLkA8TgP/
/A5ARW7hHrnSclhcyclLLUuMHf29vJy5Az43MikI9DpyGEiocSL0bhspz0gkfvmjnFuYPCRO5whQ
UWMhalpwhI+WhQBftuJpF/dKZ2JxbDprhPnneyX17lCi4RicDOEwDNKmpWBuyW//Yq8+GZHPjXSM
XJA6YaQNEB76XTgrAeryIngxgAoCl5t264ZA1QAzE+0IcrgtmO00gbjzfVY+yKzbAH8cyNr/2NEm
m6XJzeDDOR7AAgsT6ihAnB+b+E5gGtg1rlLpENHfDauVi7N00nSq8rTwgEHiVM93ry8qw4W9PDhV
LWydzoPk/fPlzzMmKOYYwPJ0WJP0P44p16Ia7Z5cCcko79YY9KvLFuYfiGF8SF9EuBosMJaTaCUH
ax7kcRo9BeYvWHU2GqJKlr+GLph7GKwYAGmoBPJmm5N1BE3UpUbkRU+haTS/e8CxJzUHXKCVmbOn
jbRG2DN30iPFgAL5BLQ2dMCV8w/TqZogDJRpnzSkZHDWiE1fpdofWN83ifJWDGuT4fODQEYjghTC
GOdgmvuHkIMGIIyjp0L45ZcMWFTfLn+medhladQvx7yJAh7/73xBQ5YVahLCLJ2iHQGP+x/LCG5o
Su3wQkg/BSt+ep7/j8PnY08GvhRqq+N6P+VpWjCexUhvTklqK6JbHDu/eICD/g+N2L9I2tzUauXd
WN5X7xOFybEpIzGEq0ESN/Grnoz4ptTl5QkEJVJr9a73rH57eSc/vsVZyjyWT8BcQU9CCVSbwuLo
sJo+Cp7DCR304SiIWXaQSznaOWXjImiKRIZXmleqWb/JkdD+zuUhQI69RYQH0RhZOsFfnmxVNZTU
PaQgHk0FkwGrsgyOgQfbeiYXyYNXev7vTIitbhOqYisc0OYcdrXR6jfmYDSHxpOTK+42jf8+jX52
hRw9+kkL8YbXD9WD0VklmoAGOjdmy6ijIpfVDarB6KPku0rpc22LIrsZ74wELUIEVRF96F3BRtxC
OdQMpVwBmox2BX/u2jIefg5xmG8913ff5c5rbafTfgolQgca6e8mEJt62KNDSKlKRk1T6qLrwSqG
AAGZQLpjQF7YVMWAniZzycarh6DEXvV877YIgwol9Ki0s7Qffruq0tymXkv+gSjo1vQlNBWEUjwM
DQTRlDH119iE2qdAxx5svNQcglhFvD6WpX88wwj3kSdGb52SDe1GcjVn2/ep/qij8fgP0uZdsEWC
Pbc5N6K7M9BD0DaC41jf2qALDrnhvqP5wiTB5dMyc1yj+6C4AmDToEI6TXdckAeZEmrDCW6YrVQc
QuFBk+2kW0M1zviRx/SYyRCZt/4DZTb66U83rkMs0wv1wDl10uD+QszZsWPTQJ9VUF7jhmHIUEll
BjEInDZxLQyHsQK4sQL51vFQDZXFbZMLfwoNhEdvPn91E3AC5Jtjf2VkT5pFbZ3gSp2mngbtT2Qq
m1H1E7WzTWXs/4UheGhoP+OzZ8llo0plHjm5egrNp7a7UpyXvn8z5WDlo87evLE5yrttSnQoRjjR
+V7rzah6yyN0SgkWvOImoOwSFC+X1zLz2KMRA9QeM4v00acnJw9BvhRFp5yGTtkNiACl3UOuHqX6
BSG2y6Y+minnLg2me4APzEeMcNVpHBLJnS9JULGe6ohZ8f5vmLdXKvR7Xnhjmb/l8ibI71rR3Qro
y2foRVYvVMQ3uV7sh+QkJYgRPST5P8pwla9OZc1eErbhg7KB022NrYzzvRbFGh4efjlOTNwao8Sk
HKFz8CwF11FUbuU+2uXCvWEekB/ZNe0hykwmWf44tO3c9GcKTXhxvUpFPb/VMlsF9JZGDtWF6Y/y
xoDYhesP3vwUhoD+qcoyeMCqnwWjCJe/zZIp88PYmKVy5M7XX/PYOX6d6jSM2wdEla7KQvFQKkG/
WHZXjtz8XMPl8snWJJhPnVAzgghbXvWm8IHBFWZrT/SSDZA9hLt8NHr+k7uTeEEcDVxh21M7Rouh
pXHaPR/s8q4tWhkvDrguOB2m4Y4eqKWjVQNW6gj8jrgLg/K5FrqVjzMvxsIHS2D1HzuTr2PIjUkJ
SNRs3xyVrKllxdJeyZ/QSCuifdPUW8TiNmX8ppjfv7xCtA0Afo/UzPD0TUIdwdVz5Pwa0bYUYGXN
PoAVH6Way0ZmYbBEM/mTkUlwz4SsUInIn9j+ACWh846+x9bQv0n5IfCvyzV664WP9tna9KMVhdFI
YtqJduvnj0ai/zJbJG0Lb2VRc8d6tihr8s36ggpG27OooblVnCu/PIn+vYw+sIlU8uX9WzQ1oq4k
kywMHp/zyzvIguQqKObaevi3j18HOd61XXPluye0068v21pwFCAzSZSpxNBzm5blKIqX4D4S0ab7
vEtQBh19JJ5C+vVv7PCIayDmiWkmB8+IzSQT9Uq0I/dKMlB8Cvae+qQEvy+bWTwM8BL/n5nJ0evV
Xq7lqhRtxNG2seCXm0QTNq3krixn3gHjjFO9JUOmosncySQzUiO9yOU6l+yqTG5zlDmrmiBWMdo3
I2+udZOGwpBcOV31GtfGLkAuD/e2F31vm+nhPlQrtCATi2m6bucpRNelPyoWrpRBlj4u1EUQmJuA
62aDTDrz6n2RuPJ4248D5Ne9flW3zOK0zUrmtnTl6bjQuaW9DqRush1yXWqKW4ocoz44Gla8l5KR
sdbcthL0LX1HP8JcY05eXN0nm5NrosVM8iL9K9qKpG8E6zgkt7KSb4ziz9fP1Oe1Td63wNHjPkLf
y+6T73RsNe2n667xP6ytZfK+NVJZ5b2DDeKW+7rt72vJgWyFhNDxVz7VvCMwHt1P+6aeu5c4rA2n
b3rRFjsfXtDHNLyDyM7XrZ3ZQ7uD+KOrF5CCvqXd90zEYT9d3s+ls6Ix+kaE9gFombgCNUXcRPCx
33r3YfBYVPdC81x6z/T+92L5etnYHIXHaj9bm3iEIFcciOawRivmRhusvQ+WoFPzLW5vL4nZMdea
69TPdmZRbEVz+Nl10a7K3WtRkZj1HX64hbmtEIBb+V3jjTgPns9+19SBoOJXeUjei7YRphsLVgDn
GBp2nzNlE117obURpWDvtCtEmEvn7NNuTJ8Wz5R938m5M7La7zJP/a63AiqdJTN6a0jlRRf52dbk
TLfIGOSKSazhCOF9IHUHh3kstC7vpMLZ9C6gLJdiv9+ftCQ6VFHyrez0mz4Pwb3Fh8AtrgtUpAMv
3CkQLAZBV2zz2L1e+Qyjk5h9Bqp1uEngzrMks/Uzqwys8TBGN2l6bSAWKanHurjri2CTxM4donbb
OMk3I2nfZduL92AEQI0pOHzOE/+lK0ks8PhyD6O/Fk9iHEMmAnNDV/1Uul8eg6eX7c1zIgYU4XYk
96RpBRDq/N57UchcoxeLdqH3fwtzQBYSES3TP5mOyGhZE+8oWR46oT9ctjv6k8kWY5dnn5tIcXQ6
OkmYDde8il1GZ7ZS/lo7ayQ9axYmJ80Xm8II44C7BJaCXjtokq/ylZBPAtDhz5F9YOwunm+e7Lpu
FAcRMVkg75ph7wdrTPkLoQuvNHgR/hznZse//1SKqRrNq0NLGewkV3+GbbQTGvFPslrsXDQzkuSQ
sZG+TzOpoPCCKoYxwhYspLivUG7cDDQpLn/ypTfGAp9NqAdvKqj+yWICUSm5bn1vB7J87SBw7of1
Y015sQmMPaoYT0yiXMVl/bdSylsjULdNEW8rBDcv/44Fd8fPoKhDEM1MiDJ56jxJbahSG72tUraO
9pn6XsKKHhcr8x9LCR3gd3oMdNmVsStz/u1Mvaxk3RJ6XF2zjYzgOlfibWrchopwoFuz6aUH3UEr
QPsmGv9cXuLiVoM/ZpEscCz8nNtOskQuwyFUbD0qla0vSzeA2Stoouk69EX4AgBh70r6EfrMTVka
vxnveRis9nsIHdPln7K023QhJGILFGyocZ3/EjlCN7ivFdU228fB+aXXj5FEDTdYK6TNgSicX52+
MUUnsmj4is4N+a0HpigVVTuVI/Gq1Gp0QRAY3wAMiO8Ut/H2DoCnq1xPf8llK22IRbJtSVFmY3lN
vXLWFy4U2nrcpnEqjAHxyRmrq8qltpJpyMpkvyLVvTOtFICutnKUF3zcGLMBASDwmJNc6UHj6I3v
sblmu0Oq/U42+uPXv99nE5MHwmjhfhSQTrVTLzVvGbMu0YVj7LcE3LDJ1GSN4HzpvHwMVNIQ4eqI
E7dN6a3UazHBXqXumMLYKOhsMyWzK4OVWYylbwTKADgYL9GIaT4/MAK4ExeEgWorCAX3ENdIElXB
q8vbt/CeU2xjGmVMpUegxrkRQC9qlSiBasP70iAvG9PXdLV3Wfmemd/Ceo2KaXH3mKmXxowa9rzJ
JUgDs7CA8Kg2oBtaRN/1Rtj5bcB8y8rJG/+hyfvNuv5raLJ5yFRqUS5jqKcdeFMG3SOi0UCGvOh7
TJixM3Nl7YYvHfYPVUiQ/PzzUwmxenCBjcqybIdgeTa+pAxbq8rX5m2XFjaikUaBCZCaH57104sr
+pmidKUv28DA9v6gH63I2im9wEvkFQfF+PIUGNd2lBPja0EjTp58fkDkorCGXgpl2+hd5zvEOsq+
SIvY32i9KmwtrdWuL5/IpWPP2AB4ObRvRwzYucFCtLKkikXZjqR4l3vfHO+PFKwhoZbOIUXt0eWL
jNRN2xqFUctAtnVWlWloses7xREPaviolCsp05IhYkgidRT7gHZNVlM2utWbPtWMupGiLSJzL3Ir
lxtZooapoE+4/frmjXBNKH7HFtkU2yHh1UPFEiS7qd+M9qczHIo1sNpCRE4dlhQA5jawNtMDkWUC
OpgCByLOq/4o6pH2FIilsdOcWDpqnUXakeetviNeC0R0SDtjd3mNi1sKNmKcKQHrNY05c9MMHc+M
ZVty6/u8CN+7EkX3rtK9TeP8qw3l4R6TnVGHYfwxn65bFKK0EouBbBM/bUr5d5Fc99bz5QUtnXhY
HP5jY3LF4j4YSguSILtk9nzbacNrjnA6c5DN6//P0MQpNjAjB5LO6aBGeKV7iPcKzc5fA66NR3rq
ej8vZ/Kk5F4XdEgLSTY33N8UpXENQ+7KtVrcMhAkNPLG/6ZY/shKXLgMsCFHN4nzI1X9jdiuUXKv
GZnU0LJKjqRKcbhM2qNYWBBI7VVfX7mx89NMXsvkP0NtqMzM4D45AjBF1REWKlnv3rmt9AIJGNXO
KD1Zhb/iW+efhoIRnAb4crixmDc/P80Ip1lZDizHluJOes58q/0pdJ66YmUhuifaI6gH48OfVCjO
zVgJYz9V1Uu20KE+T6ALHuhX1xncz++5pkLzGF8V/k3ZPfaQsg3Z76heiZ0WdhUqD1osH6x7jISf
/4IhHVyKkp5k91J/cMty38H3LxfC3nFWilPzLYXdi/AWdPWHoNvk8rqeEzUZyoV2FLw4XrAtq7+X
L+18KRggxzbIrwHuTlMlo9ZoHxpCYytReuBIbPN0VwqHyFxZyJqd8e8/ebpMiysphCPedvF0hQCn
TXZwtOt4tZM4v1bjghgloqxC/DJ9eytJjoG4yQ3dm2RXVOI/TT2SAq7hAdfMjB/u03rksAt7LZAa
O6nUg1KExyhL300l+vX1zzOizUbeI5hdphwAUsJLPGR1bQeBbcB2lKbxJtD6XVl8vV0x6i2MwEDg
6Cq6XOcLosdb6RWScDBjXyXat8a61t1qY4bPrfurD94uL2tp9zQC6DGYAGUzpWxA4UmO6jysbS9Q
N5l4GpNiM9t/3chImg8/Jw/GTNJY9ITGY3C7saPsuSJnS8RHdS2LWjrWJgWdEcWCnvzU5QVFjSqU
YbQU7sMbI1MfrFQ7ZE2xyzTzeHk54wc4f/hIqA2N/8ZgYRYqQziYETVFnW0O9caIj62/h4xrp7TP
wao+2dL3+Wxr8pQ7hVW11EU7W22Zi/hepMCM/OfL61neuvEEjMxrDJhMDpzkMpBUsXUqUh6S23w0
/Qz5QSy/XTa05ENJmaiJjC2eGfCldWvLK5Sys8mXmMnLN9GaNMHidn2yMNkurcusMLCKzi6Uf7r0
xgnooKxphCwU1Bish0oFykkQ1lSrz/crcarCjPqks53gNRW+x/LNEOpQZI3okmDjpslWkG8K+a6o
86vLG7hs+kNqduQjAQ56btp0TS9oDLm1Sz17awzlhlmypzDLHwdT2SuDvu1z5RbEi7jR6WkMevHj
X/0Ac2S4wj3NEo8MYErTypwVExYD+a/UNLsiPuTCUaxfzWBfZ9eVdKcqK2Hg0gllvuo/VicRGmK3
fRnrWO21bJM3tpDvev/dXWO+XDMzqfkgSlxrQa+3dm6+6cmPLD1k4c2qLMGS+2AqFbAdlQs6KxP/
XsRD6gZ9yzcsgmwrduXOHaIrwTL3vuj+AOH6evmbjWd+6q4oAn64XjDE0zxKcXKj9+BXsx3gunJ+
HPWX6u4otTBp0MqL0hVvP1/fOEU8cqIaMN7PRG+HWBtaT2kT2zP6TexLm7D5gZSOZO1Swo2vrg1y
TTIqZjipJQB3OL8PRaMZode0qS364U6qb8rhTTMyHst67ycHQVzjKFta2yd7yiTeDPS6y7qoTO1c
bjZSZG1SzX9SY0vaiFl87ULB/OUCLtG1DGaBt4s8aMqDAcO+pSWqmNiB6DNTFeA6g20fWYfL+zj3
m5jhdeZNI+UHcX6+j0LTx2bcColtyubGao0/UgLCu3PatW7YQs4wWiIqlHQOJas6t6R0cuQNXpBy
+qNNlR2F/Mi080bUu70iXOv6sYyfh1riR6QbuXuMvqqgLdH4+Wx/+kKofl0nA/b1MPtVqNJd7ATV
hjrVwS2Sb2qyxpW2sLMGl2BsLo5mp80mx5EMt46DzLZq76CLxT7UH5u1Yzl/WOHDYEd5kqg9QWN2
vqlRm5U5IX1mB+6vCiKXqlsZkFwzMP79pyBbbEqtkU0MyPprrv61pKfL52/uec8XMO7ip38/KBuv
1ao2s/vY2TTaVefsLBhfs7fLZhauLxzRFBxpY44qGZN9Stu4SYFQpnYsFtB1Fiosb4ln08F6dRrz
TXCr02WDi1/fpDzNaB8HfuqfaESlUWVKqa01CAdZHQjx3DVuBav4Kgck53rEfNFHGAc5Zp02ywmj
mGn9zHYzKbvp+rg7pbW3xse3dA4+Wxm/46fvlHh9w0AB5yAVhZuwVe+zek0XcW5Ch03bBFVPQwTa
kMlRUJXIaHPqtrYFV5GCaDqQrpWqwfyrjL1Q5nDHGQaoeCY+qPe9SozrVrLNCrYQfR8Y4iHR1zAm
8zONFR09Ag4bhbZpnyBHpMx0hFy2c6PdpMZR6PdZb4trbHiLZvDawLeR3p7xxSEzYPSWO8h2KiXX
ooYvHdzogSiGXrL59Z41eRzEVaT0KoQryuTjNFYJiVnqSnYCMKhNKxotaC5k8VZYw34ufCOA++bI
YzSWEbTJN8qDWkPzOhhsOF1q/Zsa/uyC71+9nGO7gyiF/oPEBk4W86FUIKQFdb/AhJMt3xr9jdqt
hK6L6+Dmi3By0eyfDhN6KiplehSAxZTdTdjZHfITRvP8L1YClIEDzajwjEMkU8xaCApHtLP4kYEU
p4E6fa3UtrgQmoc0vch7QOmdX/06KHk1NUptunzjhvTwh8dWXpv5mceqOGc4XuVxYHCM6M6NeFHA
KFME4pfxWzX4LpRHKz4qPWR0Wr5J1locC64GTwntEl3XhWyqdUMLUkxwM06j7Y3Weu3rtc+/kLHR
AB07KGBaRjDuJLJyGqYS87gQbVns34tW3tex5pH8ZtcRuYyn5ddmp+71VN/L9KUKhJC/HEEiCjwW
LUc6NSCwk5QxZ6oHJitrsAvhRevvFe8YNcfLx29pHym6EDuOcF6+3flXq5A9FUDyDuCPjDulqR4c
q3m9bGLBy41DCePrhlNlAOLchORIultEo4n8XY4ZsbDg+ey1zb+oI7FddMMpIUEKP6OCrfgKWpYD
pQ/FdNhkiaFuxL7b6b7ib7Os+7oLAoX0QXdPiwOox/myTD/hKcx10S5Tf6s1wSbynxzf213evHH/
zzPAEev0XyuT9NlMfUGD1UO0Y0G7j9N6UyU11n4JfnWliy+Xjc39xP9QdmXLcerQ9ouoAsT4CvRg
uz217TjOi8qOHSFAIIQG4Ovv6nPr3jppp+I6L3mKSw1o2Fp7Df+cQoCyoYtDVXe2T2ilmOJzvd43
Bi4sKiiDSGxC74tK7o+jhEDJT+ceUgnOl1Wd9JnoQJ4KqMfAnFnvVteDaT2wL/bvzzJ6iP1RVv3f
SOcthsHni0SPEyMFYSHEA02fc/Er5o8TSCG+QRe0JuUq/3PhiE4RjEtPmyD6yefOKDRMZnQjZ8x3
Dp3oshRK3eXNz79/qs/r9vdBztZtbMZJKrGAbmf8y1W5Q/yl4dHnIQCWAyc6VaQB8kTOJjix3MnB
1wrA8kEuV+P6lYXTnwaAGvVEATkJs89PjLAGNFSv8Xisl7aC11xRT19Ui5+3HqQ2gOdxCq1GZ+b8
zp8YOYy+nMVxIZcye635IzrFaHft//4xPs9oXBFP7sKnbQdZi6ef8a/SuoMN7DxFY388IfEZ5+Bc
DIhu/+/3BAyDqhqr5h+q1ukE/tcwqrPpOmZ+f6S5Dwl3t+mar4Kb/7BkTmOc7IRPZvSfNKt+iAT1
qQn6Y+Z7RWD2cUYrJj+aptkIJGHXKE2d9Av5pbLw80Z38p8BawaqYSAM5/xRKLANEw4eN4nIy2Ag
P1LW7ta4f8/GsMjZfycNnGh1YHyAuwWKyfnMiHQzDdNExdFGSUHkUHgjpHL/2bIxwChwHoDbDfT5
KCR//2Iz67wGup3+aMRVTBG2O4picjcw49/9fQb+4e3hzMNkR6AR7EmjM3DLhVEPaGipj1rM320f
VOhPwdDQgzGw3cwuff77cH8ojXCYQ9OMmzhITNCc/v5gbFgxoMrlsUneWFqKGbYNWpSt3Wp/x3KI
+JvN0N9QpCr9feQ/rOjfBj5baipJpzUlVB5nz13rxFXpTA6DoBcgAZR/H+oPdNDTQ8La59Q4BsPv
rKL14QwwRqkvjwQkINbcZOF1ZK8b+SJMvkmy1yR/JBB40ESX5que9edq+lQtwR4D1xvskeemjuiH
sUAhe/Qoo3etrnJyQDjFJkVYybhnbv3qUf+wFQOMRXUGFBG3kPOrjhrzWbLZyWO33qUwMpRIf/YR
QcdauEfHHwnbRyPMuxZEQoOyOd7lZDPkL1+87z9MYpQ6yFo61bsEWtLfJxWX8POLQqeOSI+/DeCr
WuD6VdGab0NGHpHrvTUT+Y6sbnTvRCGIv7HetGULvROLFqiM+irgoL0pMrz+/ad9ej0haAo4CXF9
QtTAJ2Bj5mRECGY9PfAY/Pl5hHfCV739Tx8chPaTj2yOKxTutueHYdyHS7CqxD4gdKTtH5As4Kud
8+CUmxR99MX6/cPznMKt8JbhiRL550CNN7nOooAeH7r+RfdTaYJo+/c39vlxTv01mFij7Af8fT6h
hliuXsBr9VDn1/OMwyM5uOidpFfLuvemr07GT7sCdjzsRIBsgH9DgHy2Uj34M7tsaNSDq5MiEBrK
mm2cPlHvCyz10ww9jQPjpRNzD8T889uSjHKYolCjHnydVfPAbsdRlEEgIPDqYWnxlVPFp7oC+UlI
xQT7CLrxU97J7wuiyyc4Mq2zewCqVgTug6XQVX1hbIcN5fNsgM4eXVFgj7Dh/cTUGpVZqaMJeeA2
/RbWpr9GF6jfzzyCM0ZKwyMd9HhrklCUIU3JTiGrdbhwAK2LzvMMxDc0mYOyyZNxN8eiO4xav4Ww
jURUVgePcXgxq42u4+bnGtT8Cf79nigiSqK+6JsQJieRIz+TaO7vZjGSC3hxpPAGy+emapQnN870
3i5XyXysZzMfvSVPXk8mi2NhOpiJ6UAGYC+xX3KstyZteME5bmPjiBRN4KGqtCxFNZbPwQWnzVvj
tfVWakiU2l4/AM6869eBb0hQjx/tHJjDrJb6qofxejGqkP+o+1oZ+NjAV39Ta3z5jkXbVaFTVo51
/EMJjazaOuXf1aiTtvDY8BBk7lvnpgE+GWv7LBC3UxkOf5i4y8lWCtjk2ICuew7hVJGZoN1I6mFV
6PYJDXB2mBbP3xDjva0QuqrC6jWsi5Rl4pe3zHVhQNffIAs0uZFL8AQ5fPukwPjcB1KFZRabtCtZ
tyZwokvABtiYojlpo1qdf3eosadNBkHTLpDmtR3tc5Ajay4YlvAqy/Hyiz6Hr4bScn5p5JCqIh3i
dSyoEE+LHHAmwFqWXiyETKUIm+gu5S4aikz1oqv6nmT3kQldob1alHQUuGC1gWJ3KRmWnxBTfYAq
P20RU/Gjh2GrLEQTxnOhmBRpgej6b0523+Ypew7XdakL4OD+vUZAZAEIDrxcb2GVv/YZ/s4ykNaS
fB5UaTyvf08ywAkdo6y0E+2PHCXZPsrVI9DiH3Ew37O+qcPKwbeRT/6HDpwq6JDMt/m0Ol1NmYmH
68kbzM6p/hc8fVO6HXWgIFe38WPC7WhKKtGtrMA1BIWR2Qxx4wik4A8uXL73ie6rePCSuVhCd2wV
/xGM6f3SaDkVXtN/d4H8OdejB5eZOir7VnK43zFX0oinBZd1tp1koi5yzyTgi3PZbzqJgIfKB2B/
pdeaj4Uk41N0Sp0ufE7tJkkavhualaHhomUVoCH2S7azvGhb8dQtMyv8oY02yB59NpNHviV9OFws
y/Q+JnqyRSJZfwn7Ia80Ov5hGFnTyksRcbcXfA3ec5l4YOIhMvnZ1y3YbCOIP8IhzRiWt8Nm4Byi
coajedHJNwAGvt55aFSbywUmMdEt9WFLvE5qLcZYDxW8r9tytnlSpR3/lTRjX6VTgxS4IYs7yInM
0G2z2a6YQHFYhM4/NAi+6QuYUY7jxbSIqADBLiiTBkGMPRvB2+qG6JAGXbv3mWQl2je68pf2PqzR
JdfR/MYFGXdJJ1jpaBSX9UBit50mFUfltGTvZPUmcXBIFG1Bk7/uHXYhTAj1FApxWBrvvksH6e1W
K3sBeY9vQYrkj3TuXoKswbYzhv4cVyKHLfYl0p6bQ2wVNBkGHstB4QVDX1g4PEUFytToVhLfkbLN
W/fU+4K5Cx17bO9iyR4WdNm9SgVG4iyJ+6L1GNllK2UXoxY93zReaugOk/O2Vf5OU6R/m7D9nvpo
7ULrh+gHl7hySuVQklox5I60tLmBmDW6VbDKrZy1FuF7sbtaGHyBLff3BGgBrzEBO5sEdt/Pc/Yz
1Fm2nWvq/6QKdltbq2i7gc8Gpj+f2e3cIMoPGEaCoBPtZzeKh4JX7RCr50yR5VHX4xs4y/6V0Pau
7/BV+l4s38d4qLG18KkuAaIG02Z1CCFF0HJyYHHWbZGmNb8areiOWMQR+t78tPbNS9BYeZGFY3wI
uwS+pyNmB5awV9rY0gJoEkJiPZ9XuA3Rgs/9soXT/nLwWur1VySxcAHrxPoGskvj7YIOLrUPuRYg
Mzi9FGNn2fIaaQSRtG52lcFeX3R1lFQhwLDKJCNc/IBXr37ZJUNeOBchhDrrftqRuLLzLLbWHi2b
CxW3Un/keqV5AUw4hrJ9aiCq9wTE3Xp0rt3O/UoLHUIBy0O4knt6vh9XjgRnOuErLC/D0mVVItDx
leEqrtiKqAJXwykX7qhwze7e8gyldi3rW52uYTVZRTZI78qefId9NXYWhrqR9F5wbPxaIs79Ug+D
qbIQzgzFasFRLHrjS7mDtVjvFVTTVRcwx4vDcu26ud0tSy8wc2uGwxHnqF+umfJu/GWUskhPPidE
07ma/XHfpB7+Bk3DoO8LzvD7fAJbZtc5shs8Em54jTwqbrLmmsytKDrT7SRcuQnP5mpaQ73FaW0e
0IXw70LF+hLdTqxUumZrv+njoNvKxQ83MW9p1UUIK61oCpouLkZLEXerLQj46gegu2zXzSucUbT7
teD1lThjZZkBaLlLFqSlnS5UWJbEbUjkoMfjIXUvYxfwLTTvd0Mw0k3vNfoFO5976dplqbApD5dD
Vk/HDAJybAwpBPw0de1N2C3rd14jm+/aM4H7YUQUIvRFQQnZB7Ci0gF9UUr8DKYk3iY8BtTc8rC0
c0hL6Zn2IkGA7C5PzXtE9NF3wbdQRmM15V72kMmGbDNTJ6rkczeWZKQCkspgAJ0ivpQGVnBU1gNi
2XxeRtBJHZY6ATst6acLbMOnqikbNi1X6SNOsPHGkdZcxi1McdoQ68OEAzLdBMrKnWsjs6Nh665y
BOMVWT1n4ab19Qp9dj9eJzSIXohtnnWY1d+cboYinrPxqmMhhNtNg9bqhLJJpiNWzOy36V22jrnc
eHYmBWtI/z5pP4XeH5a0iN/pBMqs8XRHXODoF9YD7ALtqE4EZTOVXmJbfWsjuIoOyIIpcHA8qzy8
15HgB/Bzc8BmY45ooiBarULKgDr4PD3C0h8ul2CIFkmsXlim72QzDnsvF7wM23qHYi2LZ5CU521T
052ajL1o4SZeBd4McerS6xJNlLFQvkUqHB9AtlPB2oD5ifOaLAKmXT267iYWN2wlbEOjWm1mL7D4
i6nK2SvUEaK0eRdsaOaVvrau4gmpuJTQxOXZusN5+4sswZuTDiFLrEffC4hIm++iJqtGGr8z0vvF
2lI03tAhh5EIPyVQCNz0eA3PO4cHSaRGityplw0K+cnXnxXS1R9KNd12li30zeH0TNqRl12YvKxL
zC9bHd86EtZVmslfYuizm4b55h3B8f4B/k/mcc0oxRYIz8vYc81TD2/XjaD+smcycflmiTq/uYbc
ZCzg7MiufLx8UNaX5CpL3ZBXoTKxLqAIRQXWgiexyd0C1DzDGRf3ZkAN50GYNeHw/C4XHICFP5L6
IfL1vJQeH6EmYLR/SfnwCmb8q2PJyZIKVuHCNi915h7pMszHUemYFDW2moM/aSthVpN0ftk0DrYM
GU6m9zlbs92cNfYVNYSqcNGLCxFxAEuNVuOmZt64iWm3bPI2bK7ysFa3oXD+3aQTvh0TGeNTJG1b
NgwBFoXkC31qtQRLiYZTlx60SRHZwmA/uFYs9cKtF/q/aK3tbQdDZ5UkYoP9F1ukz8c9gphoV/ZD
kCEnXDB4o/YahapKFN7OlNe7AXtU6YIu/RF5arjC3QEaytWrZ3foIzGGj56Q0bCvZRb12wQFbtlZ
2mzbboTLJK8fR03ehxal3hA3JYnNgtQkg0tFvv7Kc6t3hMXYgFL8+haffyParH3uIpIdVhk2m7lB
6wbONfpBJyvK+AEWcDyM9aMXebejsnCry2GJjTPQlP00Cjh+dgJESWR3PgLUzfQuWBreIPq8t8y7
ChfR1xCXW2h1UaECXdFmHFE3ItyMOf+UaOIlLxYf6IV2ecyuIQ1PinRibu/zeYgupA1uAFhaMGot
GUoRGX/fNTExmzpTuNGyBYASek7RzZjwrGrq7mfYxKhpQRq9CXLuwJd29aVlQPFhYy/MU0Tb6QKw
rpsrNH0wcfsE6pVMMXcZRRwWn7Jr6+c5YVnhpR3eA9D/bYe/R+M0IMMGvf7XJF5bHy001MHRnN1J
PUnEONVjGU4rL1vWPPrBAoMQ1T8IXz8N6FtcRrlcq5jhBF1yqJdpLcTt4Iu+nFeqnvukv1vlKSPH
N2kJ6TFWNWxFLwIcIsiHhNsOC3WIxUyyCl2b/hJEXF8dYWkYFllEx/6auXoUNyD9HHXi/4DYcTIH
ynSU3VPfB9lu9U1X0LH7KWLz6JPuKcS2ivka2efaj+VTBjtSWXjhsj7LyMw32HUPmWBJBeY4eKIy
z35Yvj5H2Vtf9zgYpefvWRJ7P5q+8QskCeRtwdMxrLc8deJIwXt7Thh+fTQM6ZtdTVaYiNxDPBNv
lkV+GxrDy77BuoBZ0sdkkaco2uE5cjPAAIQgFfUpeyVF9CLE8l1fTgRdejPn/iOK4ac6i/gzpD/p
K4nr+nJFrhVO1Sntim6mww0dwtmUQ4eLbIfe8aaz3XIw4B76W5iJ0uOQ9XlfQZLVy/0ameOEeDR3
4O2JT90luNvVOfgaxtGPwC4frTZXdoSrxpSI1yVdH4IaRPrNkJLVhyNM9kZoD/1+YBDqKW2Kemxc
DQ7CJEP/Jkv7EfUGmI+As/WADw7ZUniR6yFFvz8aL+LBf8Nl4C3KTVMOPTbIWPhvME4AAxJbUbFy
vAxY7wvg4nONdzZS/W1FD6dcMjgxpaazv8ZoRTgkggLLRaUrjCxVzQ66t+YSWWCGFK2TB7oyr+SO
eM2FoqPripYlz7NEfzHgy93cJWmFGz5ufA5WKwnkj8qnz57kXpHGXbRbOWKvl5XACddl9XZoqMFP
4+N94nqLq7w89Udpo36A3IXUiBVFN66ptER4UX4QnMFG14Fo064drPTd2r22UAB/B9Gnt3twMNVt
k57AARw9tnRp9LDSJnsaIerdp07xpgxrvz2A+ho/yRa2vYVNkJI4TlCmFqgdyYtMSHSxhgi3qujg
peO2H0Sys2bcxrL3n3EvdpVAg+3Ggue9mcQw5TuU2q/dgKjSvWUtLXChgnacnXYK3+RFrn1YMWX5
upNz9h2vnsKkosPdLUPRuqz+49BFbt9ygACp3ddBsM25zi99lbqy6eBxeaN1q6JDPsBM2MQ8vORT
pkpA76qKnP6W1jHZJ174kte4Ws1D/lRbPBjMdYukjg+08R8chTH82rKf6SRfUKOlm7Um+YVTuBTm
6FzMaeseJKu13ijld6XynepKz/f7CuZSvFIZrjh6oW+psbSMvU6UJOr2ogv34ZjsB28RCoaO2AbT
ZN2M07zPk25P1PeM7HUCx+Ul/ghnprbTKIMrUsOipzAx/YgBgLzWqcaFvPeZQYAg5A9L19/i/vkt
nBhs5CxMe6icmq3L06lozdQdIhc98GX0XxaPyysh0hTugVS+5r0ml0Fnp42q1+SGRpG7b+kpj8hE
ceWnzaPQ68+GDfGu5VkPXkYYdgebJtlTs5rhFQkK2aPNYQk2avi5TAqqa+QFWqTmrF7Z6iC/GDtP
VA1omENBca785K6PX3Aeu2G/Ns3PU7LYVYfW2DVnyVjN8DQsfOwxV2smw1sdiAiQjfD8wkYU4orM
+56H7i5CCMFO9ZHbDI3mBxdC/0FBHCm46X9l9cl8eMC+kDUI34WrtETpXGXcf6O0B/Ge2rmiK08v
WAyvgssZZgDfohWwV0NcFpTQeUBROeNea2HzlZUxC/RtpJoVBL9YohZANBSwVOBeJrByT6ZGPvGe
nXxE0mebh7ayXRYcnSPyg5vRioJi91wLVCnfJY6EnSa46W5n3AfhuhSe8h8TKX9OpA0LN41HFegQ
EhL8DKTr1k7jLtU/9m0yX+KkBd6/5N18sB1Pt7OVb4vnIlFGplmAtyn6PIK7Bx6+EhumvPxGpIZt
kWj60cKPpGzAiUoLRcUMyDD/AUQA+dFaTM8ruqy3+Flywe0ogczOW3EHw90h2yThyH3grTTdOrq4
0jcN9H5h9m2ZFP/IAYHegZz6bHAk7a3popJmLrClmj1E6tHkOQCG12FXLhPI68Avr9ufRoWI+cyb
CdZfkW14BXPQBa68U/uR+iwuOHXYDXNGfmhthytvzcZ3ak7f34/u8OOnalZ00eUIxKwKc2M3FLZi
jxQxmkVg82Noa1raaEiLkAxYlb1wRRfxqJyx+2wbNczAOWU4bEU66mMwTes2XPW1TRy5Q2+5MYUL
+enC4bURJhaZZ2y4uBsT6Zo9nzw0ghsXw99RAqy6XEky7yJfLHfg+2TXkYPiexExTNWxbRy1Otmt
N36fFV3uWSAOK1rxjEDeEqBjlpRjQNov+jefOyqQLiBuEOE+6MV/0v2NAyq4uh5SrPn4up2rWOwi
AN8KdeXfG0Wfexwg8YIElBHkQoQgH/ze49BJQKyQObbLaOWHJe4fgLXEt7gFR1+M9IdHIpD9nZSS
UJ58ahKxGtB72Gb+QxB8zMjvcDMOOGDpuJ3+95HQXTv1jk+98U8qQwfcA0+cwIh5CeFoMjplr9A5
CWG/xXGxqjP6hTqPnGhgv9HEQlBHT6F5kIKCD3nOFFQkxc449OQhyHEvYF7clYJ3Gbq2arpexcpm
8J8k3DoAKjF0MAMkswLnLvQajFdrkLUXwDr5MUATo2A4sneoa9MbLJDlQMTie7slge1SADj4hsw/
luHArU72bRDrbeczxKErsF64LxEmS+NmuvXXlG3m2PdgjNUGx6bB/P77vPnD14QYEWQYOJ6gZ30u
jcohjPKTVZGHDFBS3j0uITpN6w43h7+P85kFgFd78oICtogGLb7r7xN0bkkSGx6RB4vEGuLuDEhr
KKSXCTUxgHY2H4zZheICRw+utl/QHT635kBzRvcfHhqgT6Lj+Pvg6eK7LqGSP46Du+kDcUmCL1qa
n0dAmi1MGk7x9qDVJ6eZ9S9SEbKz6Dw1ff/op+1WSe+SduaLT3VOKgKDFvgA+GrgR50m53m72QYR
0kQgkH/UKcwPQ1w7w0vPfEuhwTXmYs2XCiAgzqh6//dv9w9L4l/L4tQ4xRrExwMJDKv+nKaCcGgS
MDqTx2UG2gBgqo0KhivxU74uZMd71PmKDt+4jt0HFaH5cEOSX/XS0V8iTwR8K3yYLEXY5UMgvR6B
ZXIRW8CUxMOn1+NEa1ROdXas4exZ5iasb7NpcqLguUaL7NKSMnWVG5kAY+rJy2Bb3ctpk3OV73Av
lrvAEDQOAEhfTIAvIGlpZzQwRd52B7Qg6qPL40eQH/zq7y+GnK2e04sJkVgJfjPcziBQO+MLEcc5
kTBYeoTuDfxp2rY3LA3kU6AHdufHY3vpxSvEQgNt/heMBeAdX6NCxtFqXYqgeWIAVYZtchTToHfY
UMJfiXPXdOnE3g9dhq3Va6qx8eRFvk7BrkGGzX7VokP7DOYZazbJrdVAeSxaoMD86rlcOLr4JW4f
UyFb47+PI96FoafAqGUmV4BKvqJ4nx0+p9cATBgcTYQ5IafhnJ8lNc1ykVHyiAZuEeGiMs+XaCT9
/WX/k/NyNgthL39igcGBAI44Z4tYrKme25xFj+mSVkO3o9P3fGex+UY/AN+hc0SGqv04NchgybO8
J8F9kv6wiGHx7FeM2BPh7NNPgZwJJDFI27Dkf1/tYT5RMFKH6DE0w7Uau42L6jvEZQMUgmarXm9g
slTGiAklQ7AJh6+8KP8w7U5k0v8f/myzARZhTMMxvJ0AwLYFWv6evGLRV7bH5/w0uAjAegscIggV
4akJatPvz7lOJkdechDd4Ci+RXY3Wp5Y6062W9KNzcY17e2Y8e+ztwmm9s6PvjJDPjepPdkY/C8R
72TZFqFV8fsPaB3sgQGwstvQoCwcTB6UoecDYxzkoxj97hpEz+GibtrodBqHF5g7Gtgu2vgtXAli
f2+yjpXM5r9W3cRVA585QIwzeGfKuj16Y18FCZ2rO//5xchGBtXkxABF/+z3X+wr286gyte3k/bi
DZ+D8cjVvFQWovytxfF/s8igh2lGnxZNnWQVJW4rAZb70r7z3rRf7FHnc+XkpgIHW7w7EhBkvJ6t
GtL4nepEx+8dC/sL6Vp9nQY8LjuDTgbi0b5Se54dhFgQGA/aQoyIGirKzuZmE8plHczQgCz+ngPp
y7+yETrfbM4HOHvBCqlhU88xgKJoXaZPgT0qu/lirzlf4KdBCDjPp2rwFAhy9taGKagVOB3snrvl
quXDTeSRXeoBnocByu1Mwm0Q04pyepcG6CD22dPff8CfHhIaI8hJcOxijzl7SK0zDszAZ/ddbSrG
yW5Kb+Xy/e+D/Glq/HuQ06f8V82SgsNDAhGw+3BB7C1vQM8Bfundw+/77wP98WkgZ4KgCf65MEP8
fSATuxxod17fA65+q/nwniTgMuT2ixPijCz3z9TDej9ZBkLT+IkIH/SzG3hP6vuGc1GY2u4nAzyM
Bw+yc7h9kV9j8NUO9acxEbaLwhlGKKcS9/dHw+cZoLZt6vs8ecvjfcMfBb9EoGUxwk3XIb7q72/y
D6srA40VsgiIN6FyPvtkLJ8RCMYs5kXX79BUek1V+98q2dNbxBAgASYRYqeQy/37E1mfWgF1KLtP
lmUH7OxKgSvy96dAgNvnuXcaB7diyE8x0rle28pwIei1rnfeqvl2QgA52u8iZbiaBwpYWauAXohK
oLN7s7b9WCFVxiK/UWRli6IMlFZjy1lOc6ETipwyiyY3YnSjYu3R2QUchBzWDprwvUU7u+hIbx6Y
IcA/TKf2XIQw3XVTdBMtDh5xsyGVBnXqepgzu+8C9o3IyT2LiMzvbSzyfcy4961doncUrfVmFITc
J3UrNtM8RlVqJ8D1McIekaLxhp4YMA7ir1JUZjA9giRmQRGdJsUW6urhYuRzsmeRsoU2yVqBfC2u
cr4sm9GPh6d0AlMoGptoY2rl3UrB/YqEoL44u5D9UEt5bdYh3604s7dTZ9JLagFZgi0j0RUHMwfc
Sh/cTcDwgIxwp7Ma3biQegFyn5LsmClh7h2037d5BJg9itivIfOBfcaqu+3mWCP6o05K6sN4mrUD
Lhnor1wLAhoUNEB5NYMDVI1ANjdG6deGoMEWxSIAyroEFTwUERVfw5Y9ZYl/I8LeP04igtcbuZDA
f5d+Rg+Iig1HxHxR94pdwNhpAdjaXqMMCbZQ8mKHbbL3OBZrxRtI1OFDBMJakktQ1/JxY1zjbXIz
td/RFBwOc9z72B9xSS+iZE6Dg+b8CIsAAubJTOFUlb+RoXV72kVed4OImEAUXmRqsFPql3xRIAyA
rv09WHnmwPyImCmVWl/gLh9PJczdxK2XeTD0hafPG7RIU1S5LMx/8Iz5L6HW08ZzymtKb0nTp3AJ
+zeKrKBHNLeGA/TVkLqH+Yfye/28EjAu8FYeMCeWDRX6A3Zj3gOoRush8fzubUA0cnihwfw7dchU
UkUxzwpMw3DY47T7Vds1OboJICRnOWD8bGFgCCW2BLEu2eGwqI+932SyyNFP+JbDuv6NS25L36ux
u6vQvdIpF/e4dXgVdWPNAEHW4APNXXpNRveQwh7vSnG79rfofbEdmlsrXs4Ekh3GK4aErdWKsLlL
LnW0CXQDfPI0SZYYvEwkONyhI2v3S8t/tmRpfvQsM7c1QaZmjzfy1KC+TC4oGqVbgLHJw0LxAQqQ
G9h9CgrHjRf07LEb5Y8wleJ5kuFLS5MYKbogz9toTdBwAUcdLZzvqzfHW3yp+RYvOH8miw7LPmuD
Ci0iXQFlGbYtdolqaP0XAHxxDHrdFBYDN/CYjiX+UbhYsk7n3yI0RyHOEX3lMzJt0tmfkB0SKVnm
qWDX0agNHjSDSQc8neflLW3ebFiX6McXlnywLl7RLmnhuuIQDTCGEv8xRoMxmdJmF4hmKjOX22pN
6FDFOm+2GlyBsgcsXQqfB1ti1XhBhjyqWlanT1PU+JeWg33ZsYWhs0yicsHEK9wKb3LICvxSgkEM
dyVcKyk2NDwxeA3YCSc0PTi0MFFLxufJRt4bAF5brBHwXJFKW4a8866Smrvd2mWiFMDrQaK0fsnj
BmTkyfRIm+LR9JB2oKSGlGc70SEpTpl0/mWJ8q8UDNvezMC7C1AlYrSFBlArwhYU8UWxZY+Nxy8h
jXZV59vgGygt01Aug54OoFO2b7EHsnnBFctL0vwPZ+e147bStOsrIsAcTqmsCeIkpxPCy4E5NTOv
fj/0Bv5vhhIk2MA6M9aUutmhuuoNYppRyN1RiytjV/aShQKk0n1W26RtVoNdKijr06MPxt7eqyja
rdIhVD/zmMIKKxHJq5o10U5EvPc6swvvOuokT4PflhzjEr0bB1ebmDbkY5vExhZgdf1MawGl+7Ru
121jN/OCHLchMIy7TmrMo6TYzr7BPHEDoCP5Qt8928fjqFCiBkzYpDJg+6gojmZN2dtPGmrGoWKn
d02m6/fAz+K1JKNUp9CzjX3nKZAUf63G9c/Uh0NBj6V29TT9TDqJ2V8gUUCE6LLuwF5sZQmAkeTk
02PSYzgk2eB/kqriYqCF/lBXtMjBmneumiIoWTTAnIXu5xtwmxCtwtqIjxgITXiJ0rft4qbdRk3S
PkwqXT25sMVGK61sU6XNuNJHqViHxqjvg0BWtn4eOJtBc7JVFSjtN27fdDOGcbSZBgoLllRSn4+k
eFMmrOmu0M2DgNexGkydKoyUJvSlFefBrJQEPk8dbmpH/5065vQi7EA8l3GZ7WqNsFYrjC32FTnM
s2T4lDepta56YFNQN+RH4CHAAttYPiSO3+xKqS43odUOR6eJ+k2adeZW0NGhuywbB5HIw0oSiXnQ
qe28tIhXYFyoAJSQg2ptlaydOrHUjRV25nrKqIVII34aK/oZMZdWHayDBrQz6CH9Ph1taU8JW9ob
vkULOaTZ6xRwWbOeQ2OUEnEEFa1swNgmz9iPBDuN3t+zKNLykImpfatwcFwro60/CQADGy4ybOGk
rvmetDPi2h4rOuEUMWOj6cGNOe3vNg9/iFLNvZjGjKs6Qb4x0hqkGSzuQ6r62hp0d3VXzn1ybXQw
mmMxs7UjsPWDHv1AdileY6PR7VWkTAHdAP2n7/ezgK/qUg6M0VlmuQ1JodyxdX2EHBR1O4OtdxYN
RXds7GlP5YfN5tvBOqbbuAKoPrnalOqHJpc6jJMoABx5EI69G8bAabTafEniACkVOsj07WXWrjmF
69Qvik3ZyuaxDLRuW2WG5dqdmj3QfglWZl2Cgi6MjPofWVZoUQnRBrC1fpB/TXJ5cn19wvFSndHh
iAZte1vHVEdObXfMzRqaFKTpsTScTTmASskr84c9dT+ENVhfuw52mo890SpuVXknuiJ2QQ1h4BCV
/r4RpX6Hy3cACD2MdqD5ik/JJPkr1WibXZLm2iqrwT5VAdbPchZa4CkLscuptd13JJBMfFe4QwtA
QhSds6HKM/uUOYarWCqIMbAiu8gvKFsWJhjEcb504gZ9xXjmE1Cb0p8HHdSynkiyWCkOfVe9i4Dc
Y+sAmqlh39V1tM/rsPUmmuP7om7rx2yibCWJxnysOjKDoIlqzqosfBB5gStZp0rbWJH6XdFTRBgp
BFpuBuJsjaBHuY2Txm/WbWu1L6Ma/EqNYpVqxqmaMWq4JvefTaRqxlUxSeKbZo21p1Rt8lMvm+SL
M5nBxojpiPVy+CNREqBcUs+v9ScNfIWjreqOlBatLHVfGJ2zBWMsb3BhCZGfm0WwJ3vYNG00rPxM
iE1X6nQ3JbNxp6rX9wBBmk0qYeGd6uhpKV3xdSzQCAsHJzvZ+hSvtTykmqsj1hKYpe0OsqptAr2Q
NgNkCAS+ekU2jjomRd1W9BD48m7wXT0MPgeTHrpB0wjAAGVobPQMbkSox929QaUzPcZOPENvDV0C
t9m061gX2tEQTv3oBNbPXiS9Wxasdx1w6BYmDHlpH9h73+m5ebASWkWYZW7GuGsOlqy2L32hhFsL
TcOvmgrSjQ5A82o1Unqs62LyTCmITDepp7q4E8GEoGyd+9UqppNJxk2R7FQPnAmhit51a9JIHmoK
Z+mYANxPjcSrqbxD3M6Bxvllug1R3LzPh85+A6rpl6u4L9vjMARJ7Da+3MMswTj0V9rlradLVvaS
BlZy11QdROa4C8jV7GRAHt8scY/srR35goSS7sjJYKDnXE1ApyZV6fdpUYX7wunrtZ5Y3xqWwYNf
ls1D3PvZp6Ey4/suBCeQZL6xmsYuegvjdtwOmgkHB6FFV6sq+dVWy8hTAwm4lxGFz2ZYtbusG6UN
uK7qtUsrrNwnwD5Omcx5D6CuoDOcY9iAVy6C8rNUi3qTx2Z2H1Vm/tKW/mdFQum6NLTqZKRieLHM
KjjIImaR0JRHyTL+zf8Ur8NeQ0NVZVdiD1Xsu6TL9zy4Kq8qK2cvCcWmSqn3/iZMgs7D4FJypd6K
N5rapMAeeWRkYdC/ab6hbk1hyCeHLf3ayGaxCUM/W+dxH64jOevcYqi6OwRs8u1oduNzpGfNs56g
5axNOtDwvq23IvFXdmwfAPl+SnxdWrcxZcpA7UFLZnn3qA68lmoOwpWs5/UW3Ia+nfuLK62W+11o
dMoaiMsvPxHAdsyuOhYiUh4LFURACnZ2MGXgfVPfUVC2m3sYVs33NKdhD3RDewBXRzvbgqqc9JXJ
ZT0kxxDWCmCCsFwnk7wLZz1bJwfXNqnTsddNe9P4cXUEjhhsNcPHBWNC9cvROnVFmxCEciOyO832
HWx3Mea2wTrdK2WcrMvYcShhRlzsoqhfdSX/GUeNfZI1wLy80Ehceug5kaSlhzGI7O+qUDKqZ367
VhvRnMws1++U3GmOViv/Mq2Co7kVyjEetMGtIUi41NrT7WT43Tak+rACFKO7hijGjdmClEML39xI
w6DsgHQDv0vt+Leutuqq1wKQmWYSH6OizbYJsEq0AwwSkx4IBoe3tAGaGO0iowYLIDekoUhrHW3H
FuDZDUhjUMTcMCntNSqKwGWcMD3QpzTuhpk9gGMqFvBRUH5tqnjcIL/ug7LqstUkp9PRUcfkOzV/
c2sLZbhHROL3GCfpm65JzKWRfOodRKyL1v/RopfxIrS49JrUp402qKpXqFbn5vNZ3CF8syMVn73W
FUysSrUHy1louJ5PwaGNAF+rZiUd2wD1MZfaifwoO5oP9wjyVYpfc6j0ysHHCWITOKN00rG+hO2j
F3e5XxYPnR73T1kEPwTg0gsdJHqIpZw5L76jgzeRpTfJQamSrVqA3Yud0NPViidAIKd3heYUq1j3
fzt50t6hsDkc1a7KD/rA+oiA5fI8FDTpJrtPn3IVMHjB7EjEb2XrYPpBj1VvnLlVjtxnHsk26BoR
rPzIKO+0SpF3XS7bq6q0u20W+smq0oxP0PPtPYC7/HfSQUubRlBgnYbJfGKgzzuMojoBYoGopDqT
4RalMj2b9CoOZqvEK5JeeQe06rdIE2ffqeCChwDXhCGqtbtKnaxtJin3YdlnKzsoZa9Csoc5xLKn
cSRnHWnJ9yxLol3K+wuUStpSV4B+BZ9kJuiBbabwLIwjFdThrRhMvPMmmUflEGdfEkkSn/0hMo+Q
y4Aax7JwR3OoTxKpFD5bfrC2q4oKV5cp+6L3p8dOsgY3LIziuYroY/B49e8gPqmbrBzIU4WcbCPd
9H/gphGSXFjhVg4EkNE0bYCgZs4mr8k1g7b6ZQNygks6qeD6SxDXwI5ca0ALfirL8om8eXIluhNu
JbOsAsfooacNyoPdDul9mIno0/Uy33mx0kHNHecWUGg2+JdFsdIXfSOJzpQ9SajfVB7hFBtuKJNc
CPGnRI/CBj7iRPlYrCzIUZKyLg3Pl7MTyq+xC4Xl9/VhXChVOrI288pRj8L5bf73d2XyVi/02JQL
w2s5JGrVejFSKpFO+s3Ctdy9Huu8nOzQooGkjMw+eIVlOXmk4FJNJZrnTTrsk6w7Tn77BOn4FUDh
D3lsKcvcat6ewQrwQwK7oFNQRt8FbMZiDo3ScdIcFIiXd5ayqVTfoKYqjoZPWakIIciAixvz10GT
Nn0OmvX6iM8bZpDNIbcDm5iRS85SHyeeWOENHGFvoqwbkEHkXi561yqPUwlwFUic1GRfZF/foby3
w/p7pQ+/rv+Gs1XET1Docdqzx+TM3/74hYU0+EIaa91DnGCNyThpy411emmUyFVj6IcXADCOpeCi
0QVUif1y8sK0XWe81+Jwx5PBlaJjDtcnsR+j8aWXvwbGRvh7v7pR1D/v5FLTh/xOMxVfV0NdbpQO
/rGAITR5igFiXl2Hc2I33E28N8FQnIRY0yINDn89rxqNGG5thaaPutR59vOeC0qXBy9VfypaBJfo
xodboorYjTIRZps5+pvs77nz9G5vqgFgzKDqB74cRlRND1xrRdOxb07S5MGG/2rE5sYYKPPWt7xJ
5z/9HgPwJ/SsaWLP+j50tz6GRue2kDGmHTytdT51Y/4lGc0XamXrv59Dlbe3bSITQ4dp0TvLRiVM
0JUavVZVuw0bstinSXoLpzj/leVgWBc6KCkCAcX6OJjIweu0i6XRszWA9k1xp8u/ZEq8hkyNaHy+
PqTzE4evpmJvPzdXLby2FtFQ/WCpSsboyc6LnQLnN9NdW30tlZ5CNX6uI62UeivXN3w/Lg6SxpaF
x9ysBrg46Lqe7jcwltEL25qLojNfB+BgiUltwmh3WE/e2HQXjpVZ5QQFcBrJmrGU00jkyuD55oye
RW0wCbP7Sav/JQSiujjlIH0KEOfjdyt5hPB81kavr8vfsvCPOLnvrn+ts+tv/ljvQiwWoAzpLUjR
qvCS5ruSK26Wn4Y8Rbdxez3OpdkiqUPYUEOChO7gx6GEHCQxBIPR+1ObCvTMHagf3rhfZ7zIYp3j
ADoLynEmkZksNi20XNjwGbh1UUMxdEcEaTbVAO8sj50aN3psfeFWFemdE7eal4ZJf2M251Gc/QAO
jdnIETHzpRZJJiGiAF2FU4NHuWXGro3Sgwq2WVPqVZfcQvBcDEcUBVErNOmXqMu4ps420z48hHE2
WvFlaGs3pa5ct5/14oa/6MW5RcMRpVpkz84ucktopqUA6PaGQf6kGsEW2p9AmcDuScrGGLJ1DuUz
/aFMt3SGL0Z2VJ27m7445OuPS6fXtVL4igKoFDBU31roayB0kB987V7pnuBWrlAh3lxfrmeZGhgX
0D0WyxW1F5KnjzHDDifQDokSnkkFogtj9mhmJRoJ1bqwG9MdSV42marewkRfCmtgn4WPFDhTltHH
sHpdt0hnO4NnYAQGuQeXTpj8Kg8tBe2/XVHe+Kjz1C3XKxgUDk3ya9SOFxsGGi0sVZS7vZxHmO2E
iBdQY2xuZYEXNr8OinJWSQTeAKr747BYoTS01HrwJt1aD5NxUhJxuP7BLofgZAEob5IALc8XxI6t
RHSDl5RF+zTaFB3Negherke59H0snjoWuH+Dm20RJXN8YRhSMXisGLpmewP6R5Uey7ZdtcZ+6L5e
D3fhcEbz8X/h5p/zLv+BttWNOMYPnhLS9R9+2eoruj7b6ZZO5jz/y2Vgqch3zTDgcyerVi6dMDDy
waMW8mz45R1IYLRt9E9WrbiY1q+cznrMAKasro/vUqoAXhxAPic2fivL9V7AWgQYHI9eVIQuSqdU
DiAqGzWlnZ+V81bwNgm0/3TtxmK5tOwRE9cob/PsO0uXJckxmjpSBs+c3uCfUoT6XUo/b4xt3juL
STUAjyIVxWJBNm6e9Hcfz5QjWl5oXnqBfDI4INU6QkX81Pom5GSIZ0if5ntNfgjV31J/AENxPf6F
DYEq93xeohXHGOd/fxde7wuRapGselWOsAdVwiC6hRy/MI2Yt6psBfYcz7zFIRl1OqX2SJk8R/Cq
qcZWeatANKCbrxg3DqpLLxyw8XO+pQJzVP/8+7vhjEWdT0ohT15DW1GJvmLBM0nRNiw+6eFPBBeo
66M0Df5Gv/G2u7DlPwReAKZiI9GCwWgnT8TBi2RamxAvhd5r1Ho9Rfs2vZHyXdoSxMM5B0Qu+mlL
bCJC0xppSz15pRr8Zybyf6Vabqi2Ux8NcXKP8x2CDz8wl0KImrb8Xy8afDY4CmSUjal+LRDvXZ5E
Y6iSQ5Pgu0W1aezf/xCAFI2aAA8SCgIfV2VQR7CJ+3b0skD61A4Iv6DZZfx9Ggim8v+CLGVLm06O
ZaeveAn4BOAd95wnsBkk5+cQUjSV5a9oBcCxsG/RbS5tiLnIoOPnCiR3ec8V5tgkTfgnmZa7dWqH
31K1flTELTvyG3GMxWeyw7DWJ1R4PINcbFCbx4DuiGuEf+lnNr+/8agg7wLCh0rhH8z+u03nBMIK
KkSovYC29kzXNuLd9fVw4YbjzqE2o5NTzuyaj+tBotVV1LHJ84MLIO9hJ7UmpNpjr4p/WNpzlY9i
kI5S+PKqsToJef96mFBnodMqN6Ub28bb34+GxxTIytnV9yw9sFPfjwIlkD3EQTZOLPaxD1XWUTZ2
/PfPqRmyzwXDa8fh5v44b2CBSF2lER1SYXc7JVUzhA4s+QYT4tLXYbIUQ6Z4do4uNzM6Mf5kTN4I
OlMNqlVqWZu22JvNjeP90oL+Qy+xSUHOTQTUOjewHvUHj/YBumDfc7qJeba//nVuBFnuGuBOtUYX
kiBFsCqrzxBXXftWqnsxCFfuXLNCKHKZISbOhCwIWjs82cUqk34Ty62al+sjuXC3W0wUtb75QX1W
nFJ5isUUAwfPBpN0rKdS3flBe+OovvC4/BBkscRwVUPDE5c9LwapWMinnAZHqX3lyzjFv4SikTAT
gHhYLROJXu8yZ7JAGcYw0FxVFnd/rL+L6aGMzTcB5Oof5g/TCN48lINxb/24e8pU6CKpdCpUBl5q
yqEvtRunzVIu9M/RCW4c6pQMw4a79GMIHEpKkJQMCUuhmqvgoTdRUUvrz7g8NHcppINN15riK3KG
I4BBVXMzZOZ2LSKCRditYyu7RTC8lMhA7sPBnVSNs1b7+Iu6IlUSqaUCU2biv0yJHoyyDVeS1USr
BoCV62Ryt6vy7L+/n+v3YRfLaAzKnkQjHD1h9CtwCZvbBcdL28GYK8R8TGqLf1Kqd9eU5UT4bgK4
ZWR+zxOWVnU+oiYydLV5J49KfSd1kfMI+g24ZURzbMilbBNnSXWonKpEeKaoVlKrx1+vD/3SWQAl
ifoxvE7oOYsZRxitQ+eeNaCAEUlQKfWlt6Lubyy1S4c0fFFc32Bty3QgPn7Xygbj1Tkca+mgrPOp
OfK2rhtQRtaNtOpWoMWXDOw8b7qYQP5I008ukKqsTkM2wC5x9M/Xp+7SYoWQRtJBsk+je5Hh9FEw
ccRR+cwl6UHtR4S0pZ0eFU+gEic37RHdlKNv12NeajdwR852zphJwo9YBJWdMVbFSIqQDPm6AMNb
08l1BkS7kk9WeqcVZP3sk/jYpfKhbNR/OJU41LEz5+6ghr34kFEyVJHZqnQ2hIocESJ19ggu4vog
L00sVyxoP42Oqmovjj47jqwCNy2gTUh27jRJmu61KvBXvtbwzEhSaxPrffJSZ+EtWsjFyFyMpBLQ
/exlGU9LAY0z5zyk6v2sSyGoaUzqa4SqtmN6inUjd7mw+eAJcQHTDtB5zSw+pt7QlacTJ3tg6laT
+AnIrgk/XZ/MebIWT3yaiiR8OicPIvfzb3h38DRyl9a+3qmenibWusXKyUf7SerbO20w9sJoktWs
SgEaO/lyPfKFvQhLCP6m5eBAcdZ70xJfia0hlL0UEzEyJueIbIe/Cp3pzdSyv0/SKflqYN8ol8xT
+nGYeu/AyqSH7LW1+Qw39WWGGbtSFp9G+1b36MIq+RBr/vd3UyrVcWqqQ0IK3X1L02+KwCBmrUZv
dOEyOFfXZ/E8xZlNjmcpf4Pa55k8gqL6aRyK2DoZEciP4Bg4XyLA+ShprofYux7rQo+YGj0tkJmC
xct+OYtOOZog4dEjBPAUCjg106kNkODCsNY4lIhyms1PZcaTS3cKIFtleL3+A843xMf4i5l1YDSD
J0Q1RHLeKvDeIjq2mXJjRi8G0WmKUUSgfr5sm3ZOn1dTwiCV6LlqgapmbmI9XR+IOW/dj9tubreB
VqMfgOjKElNQTFQTY87RE0/Xaiu6DIHfIdCMl7CN4s/MMlDgInvOjU57K9CkPNVZGYWulCo+Eq1l
d+ym2Hkq40HZ9zHFM8CZcfS5lVp7hzBye6dHYeBhIZUd2FzZzghEsis1WizySEkN8LzaYIXb1igy
5ONwHCjl7wMSL8Szyv4wdk36PQaVeF8B/NrGsa18TqZB+tyAo7lvmgHxtVYgYeabaYiU3oRyZwzW
Ht6Cte6TVsl37DXklIupfIwBfoLT0LW3IXZemqL5HfWS6kqhnIIfnKJm2pKohwcxjgFqufZ0J0a7
PSAdG1HI7yrz90Af41eqoqF8/Stc2ju8PGy68jg+nJ1ARcHvGBAjOslyj4DPfqp+lRlGs/4xANF4
PdacWZx98HexFkt3qBo9DQSxxg6ZQHrXpnrjWjw/TzUTLjwQ3bnece7aa+tSGQaOeVIQ+H5CrRGa
i1FJr1Oq9Y9GB0ru+ohU9WxIOhTqGbFBT4sW0+Ie9ts26KZU5JSGq+qpL8eDYgMj3iB7OsHys1Eh
U/Kvtlwmm35K6kergWuIAkmISDEoBDlCVru2a+elYNnaG9tMq+0oMAug/2atNEQnvht0MZ5masCq
QLb9r08T3eRZQzNwZuOaZ/0WrgQdSGJ8suRqNVG5r1GKhYN/fZrOP/wchZyMq+fCAZ2LsFBj7ApO
UnenOOGqn24t4/MDiwiOhbcR5a1zSFYYBOOA/XRy0hB+MyxA62BP++H3349jbuADniS1O5stnrWI
1AxTdlLz9MEC0gsy4XqE83sTNq/D/UK9H2/y5XqKdDmMHA1RIUWt44dOtsNXWerCY2KY4l73u/6g
SbLlDiGyiNcjn3+jOTIYBdPEkga/lI83NprydSLHoj4hRLIym0PnBP8QgRIUwyJvJNQiMdYCRcdG
sKhPo3iU0MDVbg7h/EYxVJOkWMZmHfPXZSKnoEmTBHaAEB6xNkHeGytfQDNbyWlmOftgaqPX3qI3
ajq5jnQ1JOWV03SVCm5/jJCTGwzpe+E7YtXIvlhRnf40RPDLkFIHvJ+HZruVqNg8JZ1qr1E9tbeV
k0pg3Md0zUMNSRVNfQn6xni0fUPax2jiBi589+ltQCELt5ZCDfY14IJy3fYIy8jYGtz1atW/ZWih
ur2JBKyb1xIa5LWQx3UuSutWY+LCCqOhBMWfk5LywRKMFWcN/ORcKCcgq9lRjnXge23XPUF4Uzad
mWqj29YZbn7GUMh7oJvmMUa/c1sXgUpSMxroVzvNVsSKxlN8FBsYhcFrYFrRFlVDmG7Xl+X5iU6O
AKCdh4aMH9HyWZzHYxV0qH2eDK0b141WaY+qHo07dkZ+j0dKpd0IeGEf0MoEDkRCooNxWTwGErKA
IJjoP5Wh9qSMzfMk5TduqQtdMN4z8+NN4Yl4gb0/mY1fIQZ9CkvoqamsDz/QWzV2fYzh5Zxc3hmo
p+3BuUCx1fHiMPCsWVOPrG79EvXs/qKooUMPYiHAuF6eN1Xaj6JUrO4UotW/FZpfvWlpgxKyU5TJ
s5aE6utUmj/G0S+2XQaoPyzxTYUNkklu4fi3HFovzQw3KRVxiyoQH2Ex+3JjSfSOpf4U60m7hr+W
bnK7o+aCCKFNesSmUB3wn3botC9Ad2g1NzWWBD4X698vBFomiHlp3Iyc9ourPcavcYSINJzG/HHG
AUndf9eX9vmdNeNY/y+ANX+bd28kc+Snq0k+nGz5WxZ5ZrjLi+frIc5ftjPieranduYvvDxyQx9N
WwUuxUlgA6BDZMyQPchaOf9ZmU7ww6yRcRWlM60GlMEnVKHGv39JzNoR7F6wVDOYcDGLGu5KYdRo
yLH0wGycIDgps9jeREfl+lAvLB2gu/ifzLnfXERbXGD06Jti0qLm5KiflGljhHf18KbijRXu7KRe
V+Yuao6YZNyIe35efAy7GKA0mm1WG4SNNWM6ZKFpHMcMpbfrozs/Bk0FMTkyYmCKCHXM//5urWSB
GCYBOfo0JlK1SkqpW0Vdnr1JWdJvEx+G5/V4F0ZFwsZXA26Oss2fvPddvEiUfV2b8006vmT6Z934
fv3vnz875oTwf39/kQs0nRLnmS4ppz6NZK8XTf2g0ANDFETutMrtQzVCAlCubqRX51turkaCo7fp
UXDsLcLaaS4VWpVPp0RGJSJPk0OuIjluGuLt+vguBkJokFKBDqx0iZNM1FRy4mScTrYooSGpd10A
8zceb9pmX5hInhG83MBMkfsu78fWIJ3wRc2IomFjT2815SM1yh90KFEoaF0f1XnuQJcXlQA6vLwY
SBc/rsLQD+t+phl5Jtj4QPtt+E9D88VsDxEsMZRM/nprfQhnqB/DDUj+gvX0C08yDr09wj777/p4
zlf5xwCL5RCbStWoSliiyBvv6mYLCf6v9y05C9kLkG0aSGfrAAIa5K6siEAX9zIyHCHcfq13g9La
+joeIn89ng/RFkegjolNjV5F5EUmyjJ2/BgaN7P485UN4Gp+/GiY1yKoOC/IdydDmwNurJAQ9GRL
Bht7FCW+ebf00C4Gmd9AHHoAm5fyRjJCdRjzdpHHq/WJ6uSjUkiPVEarGxN2YUHPgIUZlo1x8ll1
OY/GGiysEoHM2w3xXZAeMAnAm4ryy1rcKmXfCrYASYRVp7VWLXPT61+p38ko4avg6pNARp3nl495
1PXVcHkS/ze4xfYpYQ5j1MbgEtQWfITk6EaiS3OjQH9hDzGF3Lsaty+PusV6yNBRCTjrIy81RfKG
X404WrgIvV0fy6UoKNU59OJlfIaXEPpJ82eXsCj2MlV+UrOvTap+uh7h/CAFqwXgZ1Y+Q8ZweTVg
hlANWcdsiea1ye9QCYWDrLomNlbgef9h3b0PNn+6d5sI/TWrR5s18nzpBXu1IB7wgMzdrIzXuEZC
zr1Rp7q0FEiogRnQLDq/JawiN1CpSUNvQhRAoyeEA4U7abdgQJfmkDyF/MsE10CT6OOw+jHg9d2F
oRfbO8c5KvKzpvQ7SUXGIv55/XNd2Ew8XuGiUey7IHpZxEMf+toYeDnGPKHfb5EYOspD/aaU+R7x
w0OWiFsCxeezOIOrZ6f7GbGhLC91dYhsydSl1iuRNJECrHFtu3sN1OzG1zpP9ohDLwNkiCKrZ/wH
PaMSrlqi8wq8iB7pzHZrnkxYUw6FtRNq19+IdwGsOAfkIUhLEcDbUg7SmOROFgMk/Iiilg+5KATr
1PyIsAwqTyIYNlIzrZDGuP4Jz/c0KQQIeXTBAJ+e1f/TFoKrjrmbl1vTXhT5CdeGzfUQFx4Fcww4
U1zBUKaWQEVbHa1ojAbkBfLODaC9I3mklPsC2YQUt6wWSYcIA50Bc0o9k24cwH+qpx8L3rOqPP/x
yKY7taQfOLbeVJi9Nx5kg4chCteJsNeKmW8xbT2aqBK6DhzhStM2Y45wSyDaxjUzCcdTAJVl+auM
sPYy5XVVdTe2z6WljN4or8O5GHRGWJOwmiwmo2pANWvSKjNi4y4MbVofvvhLX3iK40wCpwHUTTLH
s7JfbGtpTS+t9mJtXYSJ2+K8pay7WzqZl1YTVRWwWnNVRVt2k0K7TVFDUmsvM4cDIJlnRUpvXHVz
erv8nJShuCBkDugzR2QUpBRKZ2rr+QZ66OGvIQ0RZ/1e6Naukp+U1ENZ6cZFcWlU70MuMjrklB2M
ZpTW00oFrITymmntP2zDdyH+tOne3UWl3+q+GTOqIP+VaT9K9V/+PkhNVhowLVKFj5dCwwKsdTnp
vA71vjhN1vktIdjzuwAA2NyEATuE6PTy2lFqYelhpbU8S6J9pstuI1oyuu4+S/23UIu/J4q2vnGw
nJeaiQna1YQmjIjpsrISBboZYrJGzGTnDF/S8BGYH548OtCkYBM1X5NK7HWxux720raFUKSDgOW9
x/WwmMtZOE2bWA6q+IR3CxY3g1uON1CcF6+D91EWiaNta60yKjLr3B7T76mk64fMD4zXqsI0s5gU
wNfoNrrRFH6NnDo8qVgL3vgNl67A+VjSlLk5DMHj40AtI4kUyRlbDwVIhPY2mZ3sTPWgiRtgoUtL
x9ZMGUXoWRd2CVDSUJn4/0tHtrNj26e7WnVOZkKPuBwfA0M9he2t8/A8SZp7E/QngSjBmTkrcU6F
L1KEWLzEkld99xSLQ4v5r9z6yKLeKp9fWDCzGDtVCBIJTtnFPNYlkoydX1eeU+ibvux2sjrc56X+
98cUtVoQ85QHKK4sE4jKFq1ftmPldQg8YF8ZD/vrC//SmiRRQG7BmfUHzjAedRjMXkdl5SnxcwqM
me4ELp2POJTjVfugtPbaUKjUZjf2uTqXABZnPo9dCjncYPKcRXxciH5ij1rqiNqLOireau6aAOUq
P96Ew2fh303BTvG/dOY3H4dMGa9j9ICU+MXu3ibcEhUeXOmsK6b/HtIBP1PhltWD3t3ApFz6yO9+
41IbIky1rDRBSXpt+plSg1bFbi2/Xf8At2IszgSLpnQotKaGo/qkFt8yrcG68MZNcWEzMtdQ9cl8
dXgl87+/u4kk+KddW8W1h+5b/4hjpHTCe09z8WUvXISzIB120tuIdN6/rK73kRdfWS0hupuIunlW
hi6NvtfLR2SNNmGqurPze7NNSm8Kv1yf0gtn3KzlQYMBqLxBXe3jcPvOULh21dJD9XIVVd9qzXQH
adtFP6/HuTStPCcUa0ZIwZtYfDoJhI+ofQ4chPRdQ3m28dhGnEd8CotDdOsbXjrd3gdbDEofI0zv
WoIp5ZOTfR2rfVD/rNEL0I0b2dj8lxY7k8OT5x8HAoDDJRALTSvZQuwKYl70uUIXHT/I6/OmXMj3
NKRxSPYAF9hkGB8/kK0gT5zVJu8wLA2Q9xEvlV9/1sLqceislRV1bt2Ke3+UkM6L7rCs+jnyfsIP
yaXlu48TZ4V3wTHKxM9SNz0gQDcQVJdmANXu+RbhUcrL7ePv0xvLHAb8aD0LvcEZmNwkN6bgwtdE
uQMqB+AgOKXLpBrzYTyYhdTBsEQpbzSqF7vN9hXGSRZCXOuxHtbX5/zCnpilQqgwAuabTQo+DqlW
QVY4XdR7voBBVLfTf71dWatIJIeh7n//fTA4cqCt0VObMUMfg2la2dgZdn4eQrInK8ye2hgE2pQ+
D8Wth+ilcZErWqgZQAJgLX0MFdeSXZtT1nmxHn/BG33dxOmrPdho2mr/cJhhi0BXF44/OeLS3MKB
M4ogUd9DxkL9Tm77h0GuHhQt2FdAkw7cnNtOSR6NGHPINLuxJi/cE3DmZlV6sg0oGfOKeneGA4KQ
RdaPvVej/VuE32X95Mc3MAyXJpP7AbQP4m+8LhcHWvn/ODuz3biRZYt+EQHOwytZkyZXSbball8I
y7Y4zzO//i4auMclFlGEDBz4NNANR2VmMDIyYsfeI8MnFrAYsuDwBpI0yCiiH13UfrGoo113kaUC
AgEaL5nIsS65GSClFQF4FeJpNIrkW2clk2y74e09eP1sxMXTLa+y4bYeI33TMS2ySdKyeCx7S1r5
MhY+9kkcixY9ABq6gLONTeEPAf0KrFwayL+t2k7K7cpaFy6KdyZm8c6HMs0A+TyeWq9y6uGrmCg7
AyzLpDjq7xhcdbLhCSr43cR/VyjbwK8cpK5tUdt7bb9P41Mm6is/auGsAdIT4VFSMEGJzpZtmGmm
orXGhyNn94mRHWr9WwG3d9XH/11f/sLqaVWDy4B1ANyHMR3AmecCANDDPhYIPR4kuTVDUqWjBA9m
docgzSbqV1qRC5cLjWOmliAKtDRK2+/N1bDpMZ8AKYDXSwJMPopxiHwEhuURYmeAKQJI1yHx7rwR
otMxKvyVj+jyQwWuyOXBAAGgKbAf7+0LqlZ3SZu1J0iu7/uW0RY8HR0Ec5W67NJzAR9AL0VTHmCW
NO8QtJBclo2l1KcQorJBe8y1L3H1pnXfkuEgQivs1QXUx5GTQ5fZDOVmcMtt/PEqBD1SagO0Kfh8
LmqqpPepMNFJHIWis02zcHRtZcJ8YUMZ9mZIQf9zpPN3HRQuVd80tXGUc6hXm3KbZvKTFqcfjgM8
U7mJmUvmYXzR8BW7xlLzuDCOiaY5UsIwZ1+vBL3LLwEiJHC6vBwZ8gDl9t41IMlHK8f1rSOg+odB
FSK7CKzW1gX9Z2A2h9ISboDyrRhd8JJ3RmefH6VgMavKyDr2BZBoQURye3/9A78MJQwJUoiVpy4P
kKfZdW8GguimEC0e/TQt7dTTNkmWnqpamYh/V5LTRVuwKv7RdJqC9vstlPQAqfqqE46a9Vo1L5ry
uZVfhGClcL+wZxNL0v9bmc/5y8zEdFWClREVFh1ybDG/ub5nSxYYFqGVQ7GLLHhy+rOgWMV1Xilt
7h5jP0ORXHzwMunLdRNTBH+fxwNDBO5lAq2ntafPDh665kJOfcs6FhH9BrQ0nUSXthryKYbswYtc
JStl+aWzMcDSWLgUykrzyAsLBOSkEmuSBNWpOpTPYQ1V0lPhrxzP4sr+GvpT0zjbvDHp46btMSQE
T3L36GfVhvEsSI6to+CugQoXjNG/BhpEXKBBNb8oGxcSUwFS7KOC2HRxKADo+f63EPEPLfv4hzSB
7AlDCJIC6po7RWEKXvhn3kZB0SP5maTZLRxLFoy3111joeozYaFpSVl/GPzmqaxs1Eps5p1+7GE3
goE3vIv89LbR9Y0f9a9914k3LPxZRu6m09PtP1ifio880idupTmnqNbBOWa6zBWVcrqN+r2GkJ94
EofbrMhR2c7ttjm4a4iRhXNkdPCv0Sk4nzkNT95egELXOPbN4IhR49Tcyn6O6rWk8s8rH9/C9w3Q
nNctZFVwLl088PTS9SVI9nDRoy58L4I1hMXScgAHTDM+cHbSnXm/nDTtzYzumgAqT7dz91nzOlvT
+p0Up7soKnbXj2z622axBIf8a2369M82LwpdE0JlUzh6stTYsYfwjhfdldbHxyaopMiw5tDqlmFB
mV0lSQolSQzE+5iX402TV/cBPfUoXsvIF04HEMzU36Y/e4mtEMcCGaTMNI8gG2/KLN8mib+StVym
ofBOgApgpmFqZ8y/sFGCa7j1a/doqYJjqc+5/pjpO8U6ufF3t/pUjWsdrQWHQKeSWI9iNL3f+UuY
axeF5lryTn2J1kNTm3bh9wdkFQUlnxoa44qHL7jEhE6ZZjam/5+jbKtgyM0BFYETmOXB0Yd8E7jt
dpDaauVaWZg7psKOW0B0Cn7kIqOXR3QcjAr0Q9Z7u8rI75lMPzSIkCSmfB+nBiotibahWo9AANmw
LyHtAoB+FQg7pWezj+D8d8yvndDzGmVsXe8EhX51hJJfQwlEkR8tC473HD2DLVlsfqf2XBZmrX2L
Pb2+GwEj23k5yL9EROyvf5VLPna2MX/e2GdfZTENxxkorJ+AxOxEyGzr+AsQb89DlwDsE3pL3bhy
9S7U7qZ2B482OJNB3s0bH1mhlqmhJ/7JMmsB5MR3eky2IRWfexrFtpq31d7ostyRzMLbNZGV23IW
MGHcNK1dlEm/Eau82AReE2xIWdRNGAbxHS+VcmepHy8ET7+VqRi0SKFmnOfbNQJoQw5O+pSZ3aMW
d09MBB49LdpYVr6Sly5+DWempohzdhRS6+mRUIf+qTAUYuMPnxc+XO7Xz3shwWL+hqn/iddmol58
b0RHC0hMTMk9dvpdFQ9MY7pOFD7G6lpDfimW0H8FLkVRBD6M2WpSFxEj2XTdo+Y+CNZNJ4UbBJaZ
0z666hqn46ItFkQxlEcE+OH3iwqUXkzbUhVYlP9g+dR+88e8HhiUQDx4bUpncQcnROJU9gDzPdvB
vIhFiy9VOIJz2uZhss1V96ufCb86r9j/w2Fx9Zsgo8FtzTP8oC2QP1RF95hAbKd493I1bGXvPqbv
ct3QkutNNPAAqChYX6QauVp3qtV27nEU/Js8CR+8QTtUg7dS11io2EFBeGZndlBdQ23StRr3aPTW
Fz8KfnQBpfFGtrZKMj4IgexkjF5llbKrRXFfK8m36+tcchT202C4k12lmvTeUTxNiFMGFLhRIwhM
8s4WcvhOhecY0cr083Vb5iUMgcWeGZstNtP7Grk/3T16KcNpMUqRRHjjF+qMza3itsG+yGvdUYpA
dARFQnIHOUf018okRAeyGmy5rRFhoUC0NQY5+xX4xlcBORDT1QnUY3Xv6qjAW0Ms32tSHW9KXhm7
OhYQRhfpbWbUux2B68PWxtraJFwrzJik3pMeRe5NXpXWXYJelGOhsGLT9bOcNKrcQym6DXeh6n7y
YfR13EGy7iwv+YEMXXk3NnW9Gesx3Hc9KnEo03U3Rapmn5B2qbZuipKgmejuQxnFb30T7JqgaRCq
75LSEUO9/STUVe6U0WDYtPJdOPGr+kZueBpTwlQH1LHiu3C0WjgWBsXJXBiSPT30UND0kkPUBt8G
ofY3jLLyg/XxlRu0tJMApQ4XTqvdOKqW3Vadv1fHJJccpe/eEHzpNteP9eJToelEZQ6MIeHzsgCj
uGxaU2PUFE5d+x0kWNKseM4UGt8lCZMJps+mTsF0gc0iTB0yyqdYrnAUA7+xR/QlBbNcsSFdhLE/
RqbZHzhJCWXTp3J224xuJVNACMlEeuaOGHBPdzyX3VsTkp7d6HX+D/Yuts26zp0sCYddKsrlnjHU
0NGkPPgp5rW0UQLUM7QxigZbKKw15vaLr3X2E+fPrTaV07KKvVNrFT/pPdfbohkeDUF6GIvSQep7
5QJe3ve/WzLbd13s3VGKAu9kBP5WNX0n6H5ed57FFWk8zXk1a5f8M3KOwFfuC8JR178OlujUyZ0m
eZsxfwKndN3U4mIgE5ka9tNg0mwxXqcGCXIy3skNh+c4UT8zube7bmLxU/hrYl6mhgFS0Rqd54Lm
31vpf4LuxMG/bNiZiVnAhpm3DLtMxAVMMN/VrwY1bwPEaPAtUI2PXoKTu5E+QGlD3nLx3DJqHYKX
uvJQNAIokt7Kw1vtvl3fskUHOLMxndrZV5fTHtGUrIH7ohc2ydDaUvealbldtXcIA//LgqYuIw8e
Asn8JSwbcWAajACcmAzeePL3LpF3hej+gxWJhxUvR5A4sqm8X9II6a06haxjmaB1JaqvVdD/EHv/
5vrOLTkbXszEyTQXREL03kxLdiznPcWKNm9RtxOag9Sj2pNra7u2FBjhhYW4iRAMMHIWGPMODb6g
4RttB+sTaiAH1ONv4WzdiJ3q/MOaGNPhQpnYjeYPfKIE0CBXJ9BLL7r/yzUOfr+Sci1uG7X1qT8q
qwztvN+2opDUHnCQcKzy0L8ZmFXc6wgB7tOqWHtaTOF4dm3JQEm5JbgdebLNHCE2GSOtM9r1UjN8
jqxEs5vM+zamwWfixO9yJC/vTeSjr+/holXQ8XSQQIFcvOzRsBNHLaqlI1R7W0/ch2lva8V/obst
xrsRTPN1cwsfMMORME5TEqeJPn+7aqbrCW1miUc3e/NSwy4D1+5gFFSMuwLc5XVjk09f7Cjgjqmf
xAD43OddcWCCNUylY5R27p2h8AoYgjbelRIwMhV92SE1Jv1GPbDVEJXv69YXXIfi6vSeYl8vS8kg
qMsu8kLp2Eq1I8rfyvLJ9YWVJV6WkXkPkI1z6/LCpso1c1AvzH0rqCTpaMqP/ijbTXcrZ6LttbvQ
2HguEroHK3q9vrI/Xj/bWFCedJTJfJiHUaaln4Xh2iX3j+NCO6pZVGwZsGZmRBH8bVDU4iERK2UD
b9NzNCZlaxvlWO3buk6dcayr32Zp9hs9yKRPVu6XtpUbjR2Jer2XS798aZWq/pyigG4rxRA9dEXt
IS8syE9ygQKi5JHPiUOCoxZ98FgO+ks/FMmhN3rZEcWm3ZG1J44BbijeZDEElnop+jthjPptVQxK
gGoWDPE9r46jOwpooZcQWxRSvtb3WXA8ei+Twgd4H9i7ZtdUXfgj4/2teYy1ZMPrQVJ+I03dF8c8
h+m8eAGmdv1ELgt0UAucW5ydSCwLQlZlaCG6sYUAkekYIY0mN9jWVma7yZ087BTebLL02ifbRv/4
5QJ8Y5qOIhe+pJTtC8PLZSE2j8UkWVjod25QfenMYOWLWnJ2FeIuoOmAmoHizJzdLwfk5wQ63RHK
gFa/dYsKoikClpDZuv9Djm5TVbOBNFzf3YUv+Z3ZWWQOxkAImrEwj4mX/VSG6LXtg22f/EMCxZuI
gMsCIUeehysjoDmdD7JxBLNj5/JTG3yJzTU488L1TLcTuAm4twUKR5GvzPB7ejBqq2zTASXKUXby
5EcVbK9vmrpoiekgwKdcxBdsclqmNGkoesaRPm6960NIn/JxbJ+VxAIroQflN0MNhJ0rQcZVI7q7
0xjkPIRI/+4HyB09mwUAzREE5bYL0uIGdt/caRRUVHPNj25RRUxv9YCSayeosjOC1H/R9Kx39CJH
HrHmg2v6St+FhamFvOm71ANtG5ZPdTvqv0MEaO96LTbRlNWiXYV68IlcTwOX55r3ka+3DirY1j7M
jP6TNIbBzWChNdlXTfCpRuqY55yU2XmlCw9hCUL7+t4tXMoE1b9bN/37s/iqjqUwCgKHVHTPDFqo
1X2pK3ZT3ebjY5fsrhtbPCd40nA6IKeUb94by6K+0wm7+rENmRhLDkn2gwXanfR03c4U9GaXBuAE
Kn7cxdTI5uk0HYwyDCtVP46oRPvSd+vjfBUEwUnfjqop/7sgfOvkgE8LbehjwZyfHn3yhDWat4X0
hUFCRnUhnEfBa57ctiVS51Rr3SPTkU7etr8IhjdZZdqKz+1S5vXK2azZmzlC3SZiU6EjfBTi5pNS
qvvUaw6eTAEJVu2srtdaC1Mkm5/R+fpmr4TStTxFKAf36NZ56Yy8jR9d3/iNLDbSsENp7YIyhiRY
8rKNaJRvrZC+MIHhHUZjgDUSVsrn6z6zFHkNoj3Rg6CI27z3zVAMK63vaeFp1rETfrcNcK6PZ/hg
8P6amNz27Fvz0Z0zEhETtfWgSE9x/ZSZKxM/S54/VUynWgI9m7nXqNCT61YRuMegL76HAgQTphEc
ru/UUkEK3iVAEkz8s1fz2iyD39WY6pZ7bKEGZOKTQdeDw3i8DydfiCR1dlvF+GoQ7l2oHPPButGF
etsY7tc4VvfXf8zigqnT/HnTgpiduVGXKmKrZDGVRV+C9SuMv1Zo8V63seQaE7KZEVi6YBc0LkJd
Fp6aynwa2gTHRaqzaNTeHlHe+gdDAIV4pFPx5nk2c5C6z000hnEQI3loJGUnRfEnffRXPnVYtxc+
PmYv/2dolt0Yqih5XTVSXW+V4K6AWH4nm0G8jzv3K2/3cSdSlg2FUnlACrXYjYPi3tRNm29HV9N3
qV+VW2i0EH2R2sJu8kiymUH+qVB53sdQjd2mo9FsapeqtyC7yRYcDHNTSZ/tEThBIw0wPLZy3XqR
o766T8xU2/hVRtmafGIfG2KwzQcE8co6LjeFHFROXEgM9seUwlOrbe/ioA9urNrqM7s01cI23Ezf
GMNYOm0waLs0z9Lb2lOsnRqMaLkXfQyWEAo6oY/hYAN7uI8yIrYXVt1B9EPDpgk3PpuDwcWNzO6+
LwPtEEpQpKJIbthdVYtPqkE1Y6S8qlcRc8Xi8El0PYbptPE54b/6VLVWuh2NcdxXifpi6PFrFan8
LUVaHbw4vFfFBJF639g3/SiiU1Ag7NH1saMUXWr3ucLA5ei198EQCsBV48GJTeYgzcYbnsSC3COH
9dMp89Dd6MbIv6AisoXYpdnA15c9a6lfbhpEgTaNnsX7sslUB5ae3gFSUn8SAkXfM3OvbxuT+SrA
6/0mKDULZcj8ixWZnWSPOP4268sEjfG6QZbJLWhDVDnVGy/wHowoDzZF0I92D3DEjpXxdzEYo1M2
kohUp1wATSlrO41In2g0Np/aNBO3ag+n3zBJWcuJ2t5VXSCBS2tafqT7HUEF+dkNW+nWKo3OciBl
an/UqSdpmxRd9Y3G3KlVR7B4kmDumBJ9S9q2t0HrJ29eI/yQuzJ9GGPSt9pKg6dmEJjYarrOoZdp
OGJQ11vihfoZXWtfuu3cz31qWidfQDtu1GqX3zoYdwgQNxsPYRfHs2iabLJm1O6jNEgeEl8cnbbJ
LQRV83ojp0n+7MtGcRpNJMgnV0pver4aW+x6kYdPQJImhbltIAFN1wOB4Z0YiEAVyuhFjes3oyyT
T2bTKA71LPlNLTxzpyaet0cxq7u3QsXcNKWa73o1yzdxjVAVEPnqGBd1yFfk5bu0qNrbALolht3H
Kt3q6ONtDFKDu0qDX5AiIgvtk2ATi/HvrnSbfdv5waMQolkG34z3LOudNFG2t9SzPbgYb4wsGvZJ
XhY2tJL+rRQK1kEWa80xRt9nWlUy91kl9ZtM6tptkZcqDWgkg8e0828Cpcr37fjWIkrv47cVZceN
Aqh2peywlJdQRYTKjmyH4Y9ZgBe71uj0LHOPmZ5N3B5NYVepD0u6+Ja59T1i7L+uB+Gl2Di1wQGU
M4NxMRHVg/soPUa9jkVvHZQCwEnWV4esdIkK8hrMZOn6Qt4KWA1wapU0733Eb8pQTsOAJn+iNlu5
lB4rpi9XdnDBxh+aKRDbdBIRBHxvQxClMU/MMTwFSWV3BpWQ4cv1LVs4I/jxNCBQMHvQ3Z/lTrlX
oncdMDSZa9ZtYP0HqjAce6c2qMnUP//BFo9KKEsmxot5p703BdPUhyw8tbEB3eaOP5FC2JGHb9J8
5aJcXNeZrclVzhK2IFX0vCN2nxQgY7Bqh9/GVqS7UeuxA+egZueh+vX68hZyjYnFnpLDlGhcFJoF
cfCUegjDk58Ge9G9H4LsNnBfrhtZcHHmfcB88FlNlCWz61+2AiUkgQyZD4MFl+Bfiz8lt9u61spg
+JqhmeuZbWCacY7rKdIv0/yWCqrtll+0bKUduHBO79Yz8z+GhaQ0SEU8fPye0cLO4eVJmMXQvMdK
/vEPe0fZHEgtLagLAIY2JHrqMzJ5Qh9iAPSehP4X2BH8p6IK4BhR8jVp5QWPQLdQJ9H+QzGizA5L
bGAuhkc3PHWyC2wq/BSa4g2KWysvhzUzUxQ583VJZVG1VbGHDCrlBS1V9b6yVj6opeIhiyGeA/Cb
eMlmGW4GMXYNc2l4GnIp5l5j2lMOKKbF2jg8NJnSOlyDEYD1RE2csEnEjdpb4Sbxomwl1170GbTc
iCTUM825aFjXRYIcdqy3rx6T6EFuntzopAQ3kB6vWFqIvwBD/1qaRZEyEfTRK+sQZUgmJlxVjZyI
e/66W04Xxew5jRF6ABOjkkVh7/3xDa3QuBV8kKckJuvqHV94HRt3OwG5Kq+1m+RXtSa7tuAxU0eA
7ZvOk07Le5Nw7dZSFwtgQl31Fqblz33He1Mr105q0Q7c+oyuTSysxmz/ZCVmkkaF21Wsyk1l/q5J
ktcmNNZsTN5y5v1J2BrpGHOD1X1pqy0EBUHOk3al6DH90tkhUaqfAodGtQalkvdWPMNXvdhVgpOm
jXRM3qK62KFwUYK1ue4NS4ZQnYA1iT4f7ZrZckKtLrJG0gKUJY++8iY0b3VvOOqwVqRaszMrGsml
QeUVulji+2sa32bBz7LdGPUaKHjhC/rTWeNG5Eq8yC/EpvQSdYRVrpOHjWv5dpasJWKLK4Hdd5rV
MqmczG6qUYpLUY8G/xSAvLJ1MT+YYfqsGMJByD9MJ8KwEWLk/7M1u67koQiikvvpFLdoG1mT4lA+
CO5G1txxe90RlgIuY3qTfDb5LAxek+OfObYQh16t+a2PaqG5sUicg2z8bVbCrZxmG8333+RK3PbU
UG3XsLatK/6OVPfjda93v2Ha+7PfkNaUmKGf9E+t1OpOmZrbKkgfefGsvRUW/eRssTO3H6sxNN1M
JCKZ+j23meggYCGsbOmiESrmFC9JA1BieL8aM1IDt/JKViNYHYC44F7qQQZdP7dFdzwzMv2Isy1r
GH+Wuq7xT2JxUpQfvq7sZTlxJPnzdTtLcY8O0EQ5yejKRR2bR6ecewOMkLke2okmMUK6TbJv140s
3E0o/fw1MosSmRhDCQDZ7XTVatVJDG4F4V7ID1H8oyle63alQ7m2ptmbqo6Kygs9zGXiFxceSEPa
a8pKtrSypHkkT4QxNRHkZkmatBmE/gA93qEQm60ZNw+VmjyVnbqjdLMS16edml8gZzs5J5TOC1Ah
VR9hVvjuKY0duidLPoVpt++rwgbrcP3gVnbyD63PmRda3dDoIrphJ28Q9pkw+kD+ZRcyl2blYlwz
NHP3rnF7YhOG9OyX6z/qJtWZNfKjRRvTqB3Dy9y/8055aaReHeoCl4iq2kH/WAxfU/fjD5FJAO1/
NqbfcLZhHsTodW+6MOFamZO2v0ftS9XsxPEu9t6uH81C+vrO0iymKkbldVrmka5323qEEQk0sSy1
TkipqvLH3XVrS+HofF2zLxj8hBZLghmceuk+dF/N8D9INVFa+3ndzJ8my4V/cwVPUvHT43d2Cwdm
OAzj5Ac9SjR23bbZQ6lQXS57I3dkAM9bkNAqGDxqi11u1U4LKdl3uWH+vRayb7LYwXPU0vSTi1B7
TNKkvRlE/XfvkQoFGZNChlUbe3oGxlZqtdwxhXCYtkuyw6joPNsMoJYcoeC1c0hDt5UFAN0EVGO3
ajXu9MTVDhljkiskBou7y8g7eTsqCaI+u1GKpoGdZURkTU6sU+dndxkqKoUwOmGk/ri+w4tuA4UA
Dd9JOGNeC/IKr9CM1gpOY0LfGQhAfd/W9DHQicjv2tILbJNJ6JWotXRjUrkzZIXGxmWRK8pqNRTp
bJxMf4RxYxA6W02NlRCyaIRxdDJrZvHQjH//6cEMlpZDxDmrxWsItUXavl7fusX4cWZg9g0ANM/0
sIRtOPCMwzROGFn6Z1RbttfNLDrDJLvFNA4Yl3nqPmqtkTFLwmtx/CVrg9MjdVXqX9NRXDG0uB44
JYDRwISI273fMKtSvJyUIDwBq0Bvl+p1JDla120+vh7aO8AMaWeDNZndxnnTd26UdMGpgtWJOlPC
lMSobZpKtq8bkpYWpDBZJKIADhpqLjWihHkuez2+Xfrt3nfTL0IFDK8VwoQ2Mo2LDEqECDnh1N93
8YhC5WAXifEQuf2eQbe9sTaQtpQjUMgD7AhxILLh0+89uwwsX9ejwDW90ygqR6Xpho3v8gKrlO42
r9WN1eQnz21emrY7XN+JpY/8j5wBDz8Z3qmZ4U4Q0VeSGE/jU9klXb9RMnnXy8ZBluvPZbemZ7Bm
buZIo5z0Zp5izgfLkXf9LtKFja7IjpYMR/qZ/+BQUJDAijRRdjEm+n5bozZn9HQMfB6D4UuhRPTp
I8q/gq01H2YJYYNgx+ZFCAKMh/vMd+tIS6D+pyowFHdR9c23/rt+UEseS9WfzHsaT+Gt/n4pcBkn
nqkF0SktuL3V/k6VnnJzrX29FBknynfY8cCsUBJ4b4XzIbk3o+ikua+p960f9tdXsZSUnv/9s/P3
mihMKJBHkIDcdzAlFOHvGJ4Br7njBZ0La6PP0183zxHOzc3iMGwrg+TW03LUyg6rFx+tyZHOcrRy
OGvbNjt83Wj8MqhYlpm/lWMKdvjl+r5dyqJPV9Xfg5mPGKfi1FLL4ggOU+tQt3eRdSe4N4L7nAW/
QrF32vSpLn8q1k0j7RRJuG3XTu7S/yZm9Gm+hTIRyrmzJWZDyMPcGONTnr+0w1Op3Mrah9/+3PlQ
jE2tIS6aOao99ILOKgQhPgVxRY6WMveFLFa69vK/9EEkxZk4QB8JOPvFO1b3Cn2MND+mKv+YuFua
sY9x8NgD00+qW7U+XT+5hX0DlUVUgNKPAYT5wRmGMAa5GuYno7ktfctuGt8OhpW3xKIRUPrQhfE6
J9a9/2wzIwgEFB+zk4EM9yEK4vZFDcLmWe0K68MhlRIRFVZomOkKMQX83lQkwUuDakJ+yjyYkPWb
YThlNNTX6HwWVqSSAnA1iShLXbDPgpA2jKJHObwVaK8XFNo1qSw31ijVNx8+IG5cuObIoiZTs4xa
E8NEU8IxO8kUtiKGcKGWdDqgu9fNTPvyPhQhbndmZnYVuUYAQ4CCmSj/ryh7OoSWLWtHV7wThJMi
1E43rLyQLoMSFmEgRVdvmgpXZwuDxUTMklFNT0H5y1PGTW3+vr6ky+jKw0CirEV9Gn+YQzQZD+0N
uW6Fo2x9VkNGW/XX2ijssdtet7OwkHd2Zt4NnsdKmgo7qt7ZWfxS5CsGLrMSFgIVAjEHtkjS6fc+
nXqo0nRoSlMgKTgY08lRXqwqyaHwaSvlWsV9ATCOPRpJsNFNr5x5oKuzShULedJKlhhULgEOJTuJ
+fk6f+6Nb0YM+V36xc3XqBUX95Fy9fT9Emb/3DFnSeYoN4lVWBFjdxH0t/IEE/r4t8QFQWuJ/iPE
H/M2D0EoCuOAqbE4EZEDsPwbxoeqGykd1kh7FuIDHyuAexZDj3D+9EEnMPPVKKTK4LUvdZ1tI8W6
Y8dXAuvSlp2bmXlGnXRqPbaYKQT5pQ3Uz0OzdipLzieTOjJlx6gEi3nvfFWjhFmmaD6iHNP4j7wp
Q2sTZreZH9xIyufrn9Litv01Zsx6qjC+5VaaGdSKx2jre9pXBtjttlN/f9wMvEm84GgmMG8y+2Ll
vk7FrKe4rtZPllHuQZo6wPBWQurSzjGqB5cSOT6dstnOBWLQtlXG4Rgy8KKSqVs3earF/ia0hK0v
hGuJw9LmTbomXBV8vheAWa0ZY7WRC3zOTEJbb/yDLOQPprY2crcUVykeTO2lKXj/qXydf6eUtozB
7PGIUtiEnWs36mPT+RuAVis7uGyJoGcwuHJJVD2qMeq9Bpo+XkcKKVp2QVk/q6q92f933SMuSSJw
BeiHDBNeY5738xibudlQg0/zTgOxNeV5rZQ7nRE4O9hBQlltAmpY2T9kERhleAWMrE7SN53o2U5K
ucAMZca4tGU9BKjZpsWdb64Rbi25xbmRmbO34qCHcY2RsfjSGiUUBzfGsJY+LBpBBgVpXoloN692
wuYpZxZECadGCY5NP9w0aXdq4SlYOabpgTdLU9AMhQEOajJuxLnspTDIhQnIHju5UEEUiip94e4U
ITqNWu8Mw/TSUJ2sbeA1Z+7F7TZ6HG6v/4il7/r8N8yCrq9qgVUqU9esuwuzF0FNd8aob2ApsJEa
uW5raV+5CeHMAUl5WQiClBOVk3BE1UpKHrtefxDgDaxozFw3s3SPcOsSExlHg91x+hlnjliM3BsS
pTowA0O1i6CRfJNLDQ7162YWkkwN0P5EL6ZPL/hpZ8/MwDrQg1bkLilVAm4m7dP8xkIzxwNv70PZ
p2WfG21tQGwpiJwbnR2XUMtJLSPUczInIHfqUzR7KXzX8cV/OSxeoNMClQnENQv4VeKmXuZXlHPM
7MEXeCVaWeAEVvPxzJmM9n925iyf4DLGRmnpqMK3sIEteOOvsUIthkNLm3Aq0E9xWBcnJfSuXI3+
qRf1u3zMP7uJeUwbwRZb7wTw8gsDLFRY9VOEKrMQFiuf2JLbUzOmzj71T6T5a14028EVI3c6M/8T
z+0T7GV711TW+CQX7RgQ3VFl5QU8DydA+noqxx1EZPng1P1bX/828jVtvwUjeDWDYgx6Ao6d5wFZ
6LUqorJ00mTIojThZqzQwIv6m+sf14KfY0aHaY6LGS692ZF54LETRWbPgt5gsqMH9aY7nvDoNb+u
G1pcD1ApUDng4y/mVNrc74KsBsQ0sa17rbKvJc2RK32lL71oBlwdEs4Q/19MkMh+H9byQPqUwzds
DDXjPz9b+cNy1CRoLOV/VmY4prTrCi+IAmr6WsXVaNmCDsw/XbuEl95UyAowZscEP9Wp+RCuUAK/
73nJncLmqyXEu6J1nVjNN7Cr2y2jOFL0WZILBLcfrx/WwmX1zu50oZ6FXA/NT02rfXBadNX9zGdc
4dnNbtKR6Qd/Lb4vXCMUw8nVJgjGZZF5aPtRKFroh6lYfI+T1KmC7vnj62FWkbY3fwLFmXl5U6OE
qKujcJTqbyWc2mJ1HKxX2iUbIf5wLxMHh5GFS5aX3IVUUmGUmdmGhXcKPdJAE9Icdzs2waEYR+f6
ohZcfYpyukUXAHSsOluU6qm87zPVPyVDtY1G6dBQv7QKbXvdzB/ewFn29M7O7CpM9brJM0/xT2C0
HlxBcyA23PVitQ+KJ4D1e0WKHdVtnJauO9WZQ2XmTp+tdbcWsoB3v2J2TdYhfDTMjnB9wbSt1pmT
RNQc+7to/Gq5HbwG4DzHp+tLn1Z2ZeXa7GEZVlIySiGZh6FXdtB88pBl6pv6oSnlvZZ1J71eecku
fAoGaYAIuF+bALOzRXZpWNRpbvoEfWUT5dWmWnuyrFiYLwldJKVVaotsI3igi2jr9e/re7bolRSG
GY9kZJAa3fvQkXcWvFsKNEjusPWUOyP+rK5KAUz7fnEucFwS3ifVlTlWsVVLz6U4TX4btrbYNPYg
nkLrMYjvU7G9TYzGYQ7dCd2V595CVJwe/5wQpXxKTbOoXwilAE1Mglnd8A7Qwf6X9+pz0Kq13Q21
ehMK3toLackk+bVK4ssE9EXtqUMNKDd6sidLS71PXl4mt6UnaFvm/wonbEdrZ3VR9vbxIyRWWqJE
6eaSv6isVLmCVgOjMCXl5SsFv1fXW4mTS36CzgHENBOwmT/e+0klQaHBdJwHqPm1tgS03p6ZL1l5
Oix5O0f1f6R92ZLbPNLsEzGCC7jdktTam9Rtu23fMLxyAwgu4AI8/Ul6zswnUfzF8MxN33SEigAK
QKEqKxMMeMDa4zU5208uB86A5yUiQv1L3hzTeg3/uzSKiYdy4niYOklmBgRwuF0JIvOX2gGYU1ao
wqKN4LEb4rUmpoVADQHnfyzNk1xcpZZIOJj2ppq+as89EyHI9wJqr9R2luYMABlIrAIkA8zTfEhS
j51eYgN7CS8gdiu9B+CDypUIY+lovbAyP4eYTf2OTU9U16NfTKt/5p29h0DXW1J4e9zioV/8vO/V
SxMICCYSAGCIhFzTzOEcxQtUZJCfNjsVGPozM3BruG3gGZu/NzSlncgEL7oll+o1OuQjh6HYro4x
T+IgJdoObR9RwtVa+m5hVMgVo6Y0UVgAZDL9/zJSA2Om8HpI3PNU0kDAN7gJUbGk/9W03+6Payka
RXFsCm5A8Ioc6MwzmMqLLnZayI338aPX8F923YUpOpuB7dgniTr1TX70K7IRvF+LuKffnh35l7bn
7u/QMSMJh22FlJo1PjJUmwb9QWjDprS/1A1IZ4cVF13Y22h9A3kuKlwY8bypry0Hf/TjBuAH1wZD
SRKQwY6ov5YYXTSDAvTE0oUjd55FQR/mmOmFwkPPco5GZ0ANPN6nxF9J+i9sOBxRk1DF9DRCyu3a
UVjdVy3WFCmvgoV2vYv7PfDUveMFnFdAPrsr0enCzeXh2YoAFQGNAUTjtT2L1a3ellaBeI2HMi+Q
WgYi1Ny7abJv3JUtt+iaDpmEgVwkRm+6BrmImzr36+Kk8wRMuVWYUj9IeyOE3mdgojPZ70A68YvZ
a7HIH6Dz3DGRZp6ifXDo4s/1OPFsdtPWLIsTqlDuAxQZaJA2DXkQdBzRRqFDUcWqPCQcOQ8HNKdu
SVP/6O1BHj2H/ZHxfoyzJofqXurmrwAktgBGOf6m5t6v1JXVsRsIyJtR+vr7l7I31btBbQ50wg1j
W2l6ne21VYHzsPjAiUQ1iIABjK+VgpbeD5eG5ke9U/AKukxYm9rxx4Dr2aGts0e3eNI5qP76vUGq
x2YoIxDJR2A72Wo2PbSg/bl/ei1tMzg+rlCQKWMnzF5LVlNbFL7KTh1TxwaqecDIJeaP+0aWNhno
fUyCsjoKRPPTOKuJlVZFzE7NWG872m0gYTdAWmn8jazZcWh0FkimrQHCFnpcQCeOKAydTqDK8cls
r40oWtde7lO0s/LQAhdy4gDhXfyyszIQ7hEEg34PHle6deuf2ShWHGlxgdFaje50PK7RnjRN/cUd
hIolNC7zhJ0svw1IV+5BUXaI0xqwQ2oeBh+V3ymlTryjMvv3UpoP3pg/gVr01/3ZX7oLPW+qd8Pf
JjbZ6+8QoMXrWFEyOBpkz5itxxstEdUmA5QpSBOL/71LQfxs6oFF6QzH6uxI1UrI17Y+xJ/EWIYo
GYaZ+2r0H/56UFOyyfMnEkCcF7NUjK+XbJQjzu02R80M5cdATLpG4FoMQIh139aC+8IMkJrT2/OW
L97qQCdqjwAR5dZrZtibuHoU9HdNnzr2FYxdKzfErbjCxBf5j7n5FRF3TYOHHMx55hnidU19MMCm
l9InWwdR4fiUSbT7fqs8vO/km0he5ThGJVj1hm99/Lt0tpr/+38a/599dunIFpgtGq2gwI1CxUSd
hQfmkXPPX5P4E9W/3je2ANe9Hv7MfdzSaHvHz2ANrZZSfW6Sh0p+1bVflffQxiLQ4gfK2yAGVTnP
X6g4IK8UlGQlylnYNFgEoESQQ0Km2Z184mLM0nXAFNdSeirsDvzY2tbW6b7wzReUV/f3R7xwBF+Z
ml2VHXhWbJ3BlE4fWN6CIPQgxJf7NhbCDgT39nQKgvYcEhXXw0FltMpKG2dRBS2z1PnqD14kH2nY
JiuGlgaDAhuOXCge4W05mzfqt6ri3CwAFCMRTZ74dPGv0qwtWsENjVIvQrYbxBjp2tyu9QGXdMLQ
Fq6HtH8kzooLLN0fk6whGJfQnYB+2dmk6YbZyzJxC8AgvcfOyA5c7wEBUGEFegS8Z9BNooEZL0GX
SF2+NU4ZghN/pdVqyQ8BkIS27cRYfwPsqglkVIaBUfA+dPoW7C32BiwNINNnoGgRTr+meWAsHXZI
OKN4j+AH6dPpgy4cf8KTWP7IGAwWRwYKIi9hz7RINyVxHyZMrZ4WUYk3Ruqqo1WZh75Efyjpv9ki
/yJM+txl1aaynCen9lbO/KVCGjwKuEdAqdCoMm+xnN5Zpi5jeoJSzA+nFgI3KUB8HShGjkmh9+g8
IpBT1GW2K4380WnrHboY14Sh/4/PgENMWDtM02zDpjiFKqu26cmS+ZMGXjqdGjsrxdmUlxW4stJn
ZySvjStfClZ+dGR/uL+Zl7wfVWzsZKhzA8I2i9kyzupakKKE/Tq0xHMJMKOebf83I7ON3BJwH+k0
K0+9/b0Ue63/ocyVe3XpUJrafsATgILATRavbqXvJonDTiaSonr9KDU/1J1xr9Fj3Tgr41lctUtr
s4hB9O1I6tJlJzf9ilQOkFCQTXf1oLcANc3TMGnQLceOhDwB6rhypy9tqkvbszutqkmlMxO28w7k
sOSt99MQPUmBA3dt848t6Kfvr97Syw+YgH/mdkpnXWxjFwG2njYeO4Fqbzu26OLR34yx3HTd2YNo
lqw3BlEBOolXpnnJN20HLO/YGvqtbnzf8MSlk2o0HZ3Qs46SfjO6NRTCkuMgzwKfwasFF+5scEPl
tpVMcEbVqnlTNnRQSuMoQOEcJKN7yGIS3Z/NxUEBh4PUPcK/m+44aWutIT3UG13KoDr/TcveCvJf
bOqpePrnlYScx2xM1BG+UBlqp7392vOD1r7G+cpdsuSFuEKmM+sP1crsIRCPmcnTHibKJEWnmh1V
nXbGgwGwHnWymn7DFHu9P3N/sEqzPADa4f+xOdt1Oe1doOhQ30aX7ZaWkAJ13F0y0dG1xaZAh1mC
137HaARs2pbXYNt1sghPYzyIEZ140A2lKoQIwtYTUKgW6SPw6IfSriKMJkxF+jMnxSYzuwcRV6HG
akhUCdCh+g9W7B5q4mx0pla8YfEkgSPYYFWH97lz1QwT+LakR5375NheYFsH2cjAFnTraGfqbtr2
LLQfDRWB7q2ZXlzBC8uzFbRAEQGoDMr4nYbu3jpo3A/JeKraU8xF+PdiyHiIXI5ztnYsHhwzMYG1
YKJ/E9Bg7ItiLX+/GO5fGpkdjc6I6h4UjJA9dYp92TpB39hB4TRBlpGDwwjkidRnZL4/ErPe5sw7
Uxt4NNsK0xHdL4Pz6b7DTtvsxl8vZni2DfsCSSeP4nPc7NEWIoyzNZaPtTV0rk9mR0Aky+0wqznv
w5h8kNCNSuhBFv224D+g4vS/DWgWLLSFsCuI0GUnrXuwWIJQdeXBtpTqg5sgxYiOoalnbRrwxVWT
gNw1VWBaPCXg9eybz3H+AfG/Hj+Pxrnsnz37VVMtZOM+9tU7o3VA+YaALZBABZ72O04/G/y7GEFj
uJLaXeCjnfz3nw+bxWmZdFlSS3xY4Tz3HOp1wIQkzUmXB7OVUWUBtcFPnfldVT/18ltfb9P4d94e
yv7L/SX4P3z83x9yw24F7HVpZLTKTlQZYa05zyNqfEFmlFsb6mVK6Gj+BPEPaSJtFDtoFIQEnyuL
fG/E+hG3z8/7HzS52I2TeygzAryP7Po8gOwlCFEqCdBxK6F7IQ7A0uwHEM20f63aPp0gF4ZmrqEg
F6eMEZAwYspjibxzWzYPHbhE7o9naUuhYAqoNqh4DVCIXXvgmGtxmlJcbPKPavu5dYawskHXA96p
IUt2NF4DUy/61qXJ2S5WMk0a1eAkpm0fZt3W976OyFcI/1xADW7UAUQq0mhsP4/ZFni10NTGjTM8
txxRkb8m/rcY7YG2d6KoRokNjUDXE2D44EWtJlRcqd5ltQM1WsCGfVe92JA37qtvRHwei5WC6OKk
X9icHSwlb2NDFbBpDxW0trywrL74jhaoVkQGeeuS3f1FXgr6ELpMIjtIqt40JYq2y0dXYpGbKtv1
9RgNsY1E2PDkTLClwtzfN7cU80HR1sP2QLELTbjXU1oWGl75OvasmbeB3e9swKCzcnvfyLIbXViZ
3X5wBdJ1yPufqr4KqHwlzkPJih16XMbmrexfSf4Sm48gZQSz8IeK48Hbvo5iy9hK9Ll4RF0Od+ZB
baebYGnDh6TpN42ee/snzoQs+1zICsywn2r7JOTOyb969a53q2CCM4OhbGU2pvBlfi5BpgbfgTo7
0CSz2VCiVBpHU9HJKs+6+KjLNszFPs/tADSwoR+Ds8clgeOc83RltZeS9XhPTOg0QHRBJjcz7alK
ZYmaUGN0qDeCGN6r6OXX3K5YAEH4X45T042eGvHWdkC8a9L8dybN5q3Lyu9D3q693xY3F1wPUKGJ
zHTeNeYOo8vaCWnYkGZTJ/opzbxIQ8icNcWWNkXU9Wuh+kLbMVRlL2zOPB4nSwMtnOmVo9vPKM5t
+sLc0BKU3rrcaqKPCMtfWtZ+G/N4r/MsMvo4qkT22FvmSoi9NvzZajheb5bDFHkSsGwbLnDfzqEA
Q62T0c3g7fXq/b7nLW72i6HPoj5D60utN3G26G22r4Dad7z0t3Tpt/tm1oY122Renw563k2xWLMv
LT+i3adK4FiJ6zDRoT8PX7tvcIpwbjbUxbhmt5Rd1kKyqXMuS8q3uC5/snE8pDEPSilAtlKRsCv7
DfKPK9tp0S4yY7oFDDWu5Nk7xdOsgQo0Kp9E2j0ZtAUArfoCHoINo8WDrpWHrFBQAfwvQKY+wM0m
1K7wNIMzX5/Z3HW4ZpRAbZt+sc8UP9SoMwsU2ip7TWNu0WMuTE1LfRH08tTgMUmxWSwqN72hvRqq
i/qcrRQRlyI1tFFNfbeA54Is/9oMG0VGah1milIEbfbwL/WkZq1EOPn3jZ9cmJn5SSk7s9J8mDFj
8a3QyG+IzqyMZNkl/hnJfG2sJGaDwomGntun1EofzQpS4dA1hNazDlQnbd5VITdcgpnt/iZYGhxq
ERABArUipBpmh4kYtNzoFTAyAKc/Z0lzhoes3ONLg7s0MVumxOEQHLQ7XOMifvBjf6JfB3GifGGy
Cw1S/MIR/qKBp//+yJa8A4RlU7Yejbg3ynk8AX9smQIjE2fIQCixsazuE6HJM8AgKyO8NWVCWxNE
4cj+TwRRsx1dglnDxusfXFTAUVl59nWin29j98y556yc/gsJFhhDkzYQ/qBvMOeFFw26p34+EdWA
4gCabT+hVRAoCVpgvmuHd92ogrjG29nJNjkq2n87p7ANQUcHQYg/Ebxc7zi3E8okcQXWGmeowgrA
j1AfKmuH6KAxAqdyqzWLt0cJLKLcgpcSKtnmvD1ohHhUUpl4JNXQsQYRAnj0CjycV5J/iws40VKA
KBeAzDn1QTyouAatBxpNJTjoOrvZUIMcaec/mnJNFfN2O2BEF7Zm16njaMq3G5zDhZsfc1t7KJgZ
QYxzWzVxlDG20UV9bli/gp1dHCLO/cljJq702S5UhVM5aA1JT7wjUVOOAAEnQ+Bn4ljU4LG67ydL
qwadFAcSBFMicP6GVvFY2bxEJ5xZ/fTBKS6w08EKe9/I7dGFdDOec3+6nvUbrJ3ZxEadtnio21KN
SBLUIKCr14hzloyYE+Bp4mOBD85OZtfs5EAELmvuvQGZFthsrUlhaa4uLcwuy2Gwi9i1cPYrNLqV
HEUrRB5ZbG3uz9biuQECKMBOHHAtoNXueu+amZ3oINRGHoDnwehHbfOJNTJyIDjUDcFgnmPxLMc2
MMiH+5anAVzfnyZQPv8Ynk0hmsUNqizEq7nVbCpGglT/kgL0XCmoAuAqcCAied/i8pT+Y3E2pZow
kqa3YbHK7A8da3Y1BCdzdPSu2Fl4oV4PbdrrF4FO6rZAD0kYYmxXJx/0vAx9vjfM32n6vaFFVNOH
gXxC72NArCMDaQfpQNbeHdz07f6Il3b3xRzPGzW526BZ2EAlwYWCYKAP9qtZdseioduuNg/3ba2s
pz+7BDJosPiDNaU0/WdDPiKX6UPfIUaCx1Ff3DUI9prf+ub1HGdtnxBu412g/Jci+6WbDdCRcNjq
RwearLhER085IcZ+GGtg3lXTs+AogwigaQ7TrNaRzt/HfptVvwb/1Hu4buMvlnoCE1HgDHRlr674
77yEZwD4WKQahuyDWLg/V8Zh7M73F3HadHc25TwpVmf/3pQIWT4VxDyAnHmfp0YwdjTqXG1lpywf
o//Zkf7s8FH+aMXEw0z2xm8QoQSy/3x/PEu36uUGmB0yXqrZud+AdU6znAAS9MDGekbUZwKNN+lD
q3nPHRGnofsvcDDTEYCXFXIzGN8cdjE2PNfYROhveemugJyaMtiu7ftwKHmoqm1hHmmSRYJtc+vB
G1bS+IvLiGYVaEMi0L0hx1eGAQE+hgPI159HiFzFRcjlm6N9kADe3J/hxW0PHgQ0hE+A8PkRQ9xM
H/MMOb8YHVrGp4r3gdI51FwfTfLb5a/3rS1kbTGvF+Zmp0xts7ywy4lG0H+jJSAQYK8nAIxUR936
2bpPLN8P9cozbPEUvbA5O2oSDoYVjiwH6I/cXe09mrUdtOLJ9ldisbWpnHbLxbVBcjzGahN2mrHZ
dJUJNWV34/Z+JH3tAL2kKG1Q9/ofJ3S2BcuadHrGkMS0lXopIf6blPa5tbIj+tAjhsdLpes71LD2
xiij+7YXNyea+1ACQyx/0+NfAseuo30fm7NsQ7d8TFCxLk9F+gYhs60Xf+d/TwMH50HOf9JNh3rk
PFc6MMdMUVcHeW5ibDnzvw0sj5CU+HV/XIunGhKjEyIeRHD67H6oDA6t2gTntNDYO2RaA+Yk3++b
WHSVCxMzVwHXMuR5S5iwbRlY2aunvF0C/UAuzkb+iYxrIc3iFriwN11NF66ZF65KWmhzn2oTqYAP
6aAFg7/tVolnl644vGGnG2HqlvFmWw26c11aSA+nCfqB/M5DxbPaIad/f/aWjkdgyyelb8+fQGHX
o1Fd5eai1EBfrpeB2XQbOXzRkjZQxAqLdiUuWvKGS2OzK4jjhZKbLYyhR2PbZC+a123uD2fRAp48
k0IvijxzVjFRV35DPQe3aO4HrAODQLNySiy5GxrQIX6JVAbw+TOPVqR3mlGi+TFjvypWhQNk8NDI
HRRwBUh8WPlKnWxxgSalJrxIgIudJxQg4zFk7gB7EqsS118rg4S595kbZAf1+Puzt+Ta6DWYslzg
FwN31bUz1LGlUVrgvegM9kYTY6SIC+KeLKyHn/ctLc0iSCsQEECwBC/UuSXUPsxOx1Fr9nbYDmgr
1p5K/lA1w5TKfk7TYmXZzEWLeAn/4a+C2MGsm8PnNI4Zz4tTLjsdADaK4kQChnbsP6Swx0FFVYZO
WWTY3w1wL37tS7SVpHZcb6ga8AxLehUOtjB2EHcaNhp6YANAzSu0RcnhJYOgW6ASimjbN34SLjlg
xVUVgVmkDVrNH1ERsPSIap33pa9iteIjS16P9DdUDKGIDlrC2ZFU5aKzHVBnnLQURGM6mAixgH+f
BwXPCIIbVMgR4NxktqzS78YqbQq0+jjtUa/tKgDFRL5SxFtyQeKh83LiBHRvNOSIbEgCPAHamvT8
qFMtYH25AcAzUNWakPzSAQsBQUCwXHDCgdLx2ttdb9I6SO38pJNK7keHcnAvxG6gu9WatvGf98j8
MYF6/5Qa9IGem+8si7pOQTUCHLYAfNJW8B42utaLTUrQZKXe4AWeVY4ou0OMAAq6SDKMrfcZU/1F
l6IM9Z7wqEW74cHVehIMVq+gEVNBKE73m2efeE1k6Rqa3EQzfKYZLx6yppFHAPebAFnzYktKAOJ8
j6e7WOp9jK7LhrzUVHzRe5k++GPPIjwDCIRGMmC0Sec9ecgphir13BPDoR1CHPEzenbG10YvFZRP
us94rnyTuixejQT47hw12QfpOcVGAECJzkeETbL4rss62QmVTw1pqFGXUuE5aI5vfdrk+97qzMfR
tWMwuGd2AM68Z1DAOPuBu3YgBk4DICazQPT0i+7Lryn6wEKUotQ2LT6x8YOnzvwEtVloL6BXV26L
pgMvXKmCNM6HaECpFyytbY+ORRnyxA5jDgJDML3vKii3R3ULfLfFLfQZEDyRuUV52JrCO3qixomH
lOo2r3i9to2WvA4E/Mi7I9ZD29zM69qR6x3tgcinTnxK3OTJkemmo2sFpqV9hBQqSlmAOuDOnV21
Xc4To/MFQOYTkKUEBptEKbe3Wre/f5L/ye/NXfvS0nTwXsRDDkhxY3voYMlJXvJu0INOMw8xuEpt
mYXEzKNi4maGJLLlqs3gi+fUtN6ddAwtWe0FZZE2mNEwrJ0kSxcnOi8msCp609E7eP1dpWVIKFBL
CiKXb6J9S/wXs9rGxWuCHtb7U7C4pBeWZjNAE5KlZj3Qk01k4LODGCdIdnjfyPKCYjTTsQiw3OzG
bBUUtmjZos0HD7x47EO3SoLMPSCxtWJp8sDbBf3H0nTbXCyo5uhNFnNYAvxKD9GR04R5pkDiHefZ
NrYaBro4MMImFTaMLpGuuz/Qpdn08XqG00JD9KaltONUdUWP15ZCM54Ja4q8837lxlxyjksjsyXj
HTVbmqSQIDL1EFTcn0zqbxQD7eOQbHEkrnjIAj5mYmwFQ7UJCJKNzu3rOaUCYxUUYo25KfqgzOLh
5KcaP3Do3T9wnP+hkcpx42qm/2B0evrW1jg9wkofhyc0qThbq87pccTrdCcSuiY7tTjl6HMFFQYS
JTc3oWNB30L6dX4afRVSnUeZDpR18fH+wi75FaRocOjhEoTm4vQVF35Fyxi6tg0eNCBDo5Pm8vDB
b9B1oxqPQpOdOC8J6/qdgUjm0XFKe8WvFpYc4JxJ7hmdX+j6mm0gFscVWFkmPQHQUQZm7zyqOD/E
pb2vcwihkDVBt4VGTPSx4kmPnk+0PaHP9Hq8seVnyu+TEUVj0JgW44OTvmuQ787bZ5TQNAjYt+nn
2m8Ct/49kCHM9GPV/PCsN4R4AbYnlFOyF8Nb6xyfXO16eyP8ADHdH0XCicb8+rMgDaOlSRLL59J4
74tq49SfZWah3PxLteRY+a/3V/122jHdZAp84FsTAcq1ubF2Ck0jELKvsteBfa/ZF+pj8Y0i0o1v
903dOtiVKXsW4oNNpuGOVPK5YDHqdls/3xTAxHjuxy451TJC9/h9gwvpb1SzQTuPpA+eSzcVdMrt
Gm93TT534wsRoMYzD5p8b7znQmxbcmLkFx3O0hYrx8ntXQDClUnrcaLJtW4YrfvMpmmVA05ViCYk
9UOWTXjondZ8Whnfn5TlzFmuLM3OLceRHaLHHDBCyCAFFvLuW3vQv1tJ431koCQOCsWdz43n5gdG
K3IoiFNFHVrGv5axar6DmB9dBjY+Tx/ddismtT4hLbllevsJ0bf9jAKmClVWOBvgjNyPSZz8LDrX
7sJM2fEP5esSXChju/Vo3X22MvdD3nEzrFqn3ClTi2EG1Y9NkvvZS8NN83c2JH27d3BvPJi9Yh89
ivuxAvXD1hti7zFj1fhaM9bg3aaJc+ppn1K38M+jqbGNT7m+o3LEMy4pi/R5SJxmh5SuXQRgb7I2
LkMnZwjx6f7QtwX4YJxUQ9jeoaRPzSQJeoBHdlZfAGzWaSCuSoi1rdq4e2DpWB1yw26CpO7VEdz0
yQEKHTzMlUh3UAIlIBxCs0mLBp9tT2szSoQZnwwc/8gtAa1pEonTUbRtaFoZ1AA6W/c+DyXTXtK8
kXVgD3b/ffAGetTV1mu637HffCOAwgyZtle5FUFGnb2mudM8tHp/TjVBduVYd4fc4eMGKg0ERBmT
znRby7CviAhdtIq+xH3VPHdIWH6xzUz7yYEr3GZj3r8RX9MelF+rUFrC/Vo7eRdqmWAvdiObXeHI
HCtsKBka0k6/Np3hnTnCimc0rf1Uth1vW0X10HNItmVV3W5MP3W3KoPCmu/GwzHuBQhoLRbvh9Sv
8BzI3A3KTCjGc3MMDaPID0BQOviVoQ+b0fzeca9Ey45UkbK9NEKwKUKtRJUm/KhnRlhoY/GqC5d9
VLzxXguT508penMDDsL9h9JNjJc+pt4uixuG+guoDCsjqd5r1nU7CQ8KKXiOdi6N7SfDSgAnBC4N
ZEd4r0kTIrsdGNLRPuOKwLCpC9Hp0vqmS0v7bQiEn36OFiIIV5NDw4puA425cpd1OiZ7YCDo8oZ8
03m6tnGQXT64Jf9JxcThabfdwYm5cdSsrtm5CeUA+uFto0mjDus27kMzz82dQ2rEY8yzV462tSNm
dmyTWKvcpinyF2Btt6b/uc52fjJCJffH/SPGXTi0kdQyALsA9evEuHR9P7hNloxFOWYvo5U632rb
ha5WNtrtMbacDvsAz/+OxN7G1YXaI2B0IBph+lHl1M3RNQo/GFmhRW3/FXmP0Abn2dPY5Giz675U
RAd7uCs2XYYunEEJdUqZPnz3WniN6WTbVgxmCFo2M0QzOHkpU4fuPIEwLB/QAQCZ8DaqG8qfRCys
VyQV651mqnjbx6SORlMNp6zTtKhq6bv022af2XhnaiR3ox7iW5EDwpldzqrueydouWWO/0OWILRN
alQuXJX5Ifdj60nWeOw3vrc17a591SUkMTzfqwFyKJz+DUJUdI8ua2fTFOI3a6FcQBp0L1lS73a9
wxpcdFqThozCIUbbs1Es0fHCiq0+cNtM/BaZQQI974dd3EJ9OC1AwV3TNnthRleFZZvW56GU+l/H
WiAeRZgL1MbUlDiHe7XMa3sUUrIXarlPPE5LFIPNT9Ktj9Do2SVpfL7vRUsXsYNu24mFDEAooL+u
vagYa1aWupu+GJXLH51MjI81Hsabwe7MjSrt/JggVINgOTf9F0s4/kOnUu2IJGi8xo53G0xj7Bef
Ys4+pQOSzuid9GVq6ODQCfKt6lVZ418nyiYzyF4hd+8iDT3FXRfRtNHZudtDm+jFNYwQjhC0zsda
Igs5rARwt8nFa0OzEKAuak0yg6Qvnf+eo2mQoop6f/UWIlLA5dAlARkDhOBzBJGvfN7mOrxFaThC
PYUW5zJoNC1AQi0CwU5orvFLLVkEEQCaHYG/AsJ4dugwiXdK1laYPOq5Dyjwu4/K1tXGKGv/Oa0c
rwh02qZvSpj2ymCv3QMQUtcBHwM4LgDLx8adK6tIwJ5Ho3ZRcCkO1N77/Nlaqwxfr9i/TUz5YChW
YUvMPJByUOIPDkRcy0dbCyHIeX+5Zj+PbYNCJT4fnGAWdvm8xmLXpsyoS9KPrvbwbq4VJue/joAW
RQFsYejjgZxjzgCiDeBRVbHOXpl+0Dalvv+7jwehGMCFuGigLwHaR28yf7FtbHskGq4X7bUf/CA7
l2W8Epvffv9ERYAqCq4iZPdumMtYzkwvNuxXjwwBLoShTVfmf+ZB6DG5sjCvZHhtB30MDRbcbJsC
DTfEX5xhLU15Mwyg7ydoIjwIGURobF7PU97phtfX+fgqWYQwv1kjDlv7/ZmP9l3u1VaK36/VQbJj
4awN4HqWUOaZELEQoAOPrYEm9DmYX9fiwlPj6D/XCLeGjU63otjc96VZjAQT4HNF/Qr1cyjX3NTQ
y47FhhS9/6wQhfxsVBS3m67/u0DsxsjMYRWjnOA295+JDGkdZUZkZaGdR//bUKbZvNgW0D2hOeRU
/WfAs9XwHJuhaQbFmh73bMKQWTJAgoACI7IXqLrMw4JKp2YH4kLtrNJvhYy6Am1qp0Ku3IzXruWB
pwi/DxUzLMnUADcH7Be6ZtV4KdbnToLvKpB/t8Nvf3+2InVLmVHrfn2uv4oqJGvNAGufP1uKalTc
ZRo+n8iNS3d87bad96rdzM+0Shdrbdqaqycyrs++OnmffOOc9I84P9iIt2zYk13Ot60fkHel/V0k
cWN4FrIIm4y86kh91uyDMUZVt+LEazM3i1Sqig0pmK2xMGoDRSeyhrRf+/3ZmwiZJaXpCitTqmdC
XvU1UO7K78/zV67fCZdDFg8yERwg4+dK293f5bMz8f8vAMqdOLCQg56rX7SJGJEK0eqz573VfDeS
ndGuvOdWTPwJ1C+cyyNtKiQyA2cF0ArfQ9Gt+Us6lfko5nxyKNT5eP7AROyGEBgyjcdujShjeSX+
M1Hzcq2RN4lR+jDhJBAwwhPrr4KEfx8h//z+ZP9ilmIDLf2FwO8Pxb5hm+7tf1rnP9WIi583NJIZ
BZp7zoqiuTxifTCspSDXZmh2iAwFo+im9NCH8cEccV5E90ew+PMTcR4Am2gFmasweK0GoSCnac6+
+6I5JbAVK3HgLC39LydCXRz1f6jB4PlxvQKgK+2J1C1shZ2XhoMTgg3roNZYv28uvOkqgioUuHrB
W4o+q2srdg9YbelglogBvtAH67cSkfP576cK0ThSJ3i0TFS91zaYCSIzBAjNWXOfem9b0TXozNJa
XBqYHauOJUSjHBjw27Crv2b1GqRqaZZACQ3ILCR2b2vVzG4SzKCqzuxbO2z4uDMgF8tXcMBLo5hY
zwClA9UDepiupymtur5ONF6dbfdHYPrf7y/C4hAufn22CGCTsgbW0+osvchJDnEW+XYkur9rwvrj
tIhnJ7p6PI1QxLoeQwmlDIQHSX2WmzR78dIfpPiszJXDY3GiIB2DV6oNEN38eYe+etFVlVGdneJY
bS1nJTpbuiBQAfzPz88Cf4XMkNQ1vTqXSRfk5hnnE5gJ76/GHBr9r4mano94bE87bxZDuYIpU3Qx
PzfuXlS71D/Y3rbNggwZoGbDvhsium9xcVQXBmfelSGFPiXj+FmYQZ+/pHrI+MqJtbQuaOOF3joI
0lD4mVW3XKcfoMCYVmfvd8YfLbKCuF4aga0jNEceZoL/zXa5bjNmgCcaP29tPWcP7GRirYxg0QSA
rNgneMOCge3afVvSpL1XG/zMVVjnPxCisVWhz6WNiNatf9uYv1unukyJ/c/PygoJeZckqskmttYo
UxYXw/KAgsNLA0+Z2X73Gkplk/n8zAbAaiLn/b473Y7ChgIgMneAQeCP9f9I+7Iet3Wl218kQPPw
Ksl22+0h3U53J3kRMnQ0UBNJiSL16+9SH1yctmxYyPl29gY2EMAlTsVi1aq1JvOfLnAbAAhCc1k/
GaD9z8H8f0TPxrg0iGlJPxX3cEpAeINnGC6nAImKeUW8N1qmnFyrn9B65VShzFf8mwoeSvNhEe95
PV8wNZGhAHRh4EqfnY80AcS8h6zHU7Xz9NVQL+ysG/N18fOz5UCGlTNLkeZJb/c5Rb57o6W71l0A
jVzv38tBzI4I0vIgDIcwzBOtdik0Vu1tb/+8v/BLJmZHpBOVCTIzmEAHtvFDkaheeunPaWmnVXdQ
iP9QB8X3zgvyReoom1tJ/UR+euG78AAi+uKXO14At7Wz+6NExTV4vT+saf5nO22yCCaIAHSdujOb
uXr0bBCJYaeZwSuv4nGINRGgi9iM/HHhJr7aaZ6JxO7kAix4MlTfL4/OJByraVlgPlvNUx18+Xt/
IEu/Pq3fp4MpGFA+WYFfZ0a3GkisBcHqvoWrrTz7/unvP1lgiWuAjxwWPGOPml+aozT8SOL7Rq6H
Mamo6BNZDsr70EC6NEKaRALN0GZn5PRd96VY6BJa+vnZctsj6chg4ueZu3Kr9RK7zY2fhxImvAho
lUxIOM1id0ry1sqkkzy740MvN4VcWILbvw8CEOg2Axk8x07mNUtFohnJc+6F4IP3//Xx50HABmAr
c2IGBx5sFgGZNUWRSufeM+MHBvDXQoB16+vR14P8M3bS9CKYra1tFamhZPLcpzu1ZvLf1xbRBxw5
AAloXJ9f4kbbOG2hlenZtRrwGDXhP58wRDcoggCyCQENy5p5QCuzuSw1T3vOtTRKm690iY7/1vx8
MnAl69C7hqqZrz2nKizSTd38ayCF5QW1MkBaqDBM3BqX8y9TJCatrknPAcADFpQpQrUkHnhrCOB0
AdsDyhiYq+nvP/mIVm8LMPBx7Zmnf4KDudgdfu2DEAGCMHwC4iNjO6+mOlrXaap1crB2xipdExpa
40Ng/vtGvbAyOweGpljHLCs/5/WqUxGt//2cXfz+7LVUKmAmuMDvd2zb5Vtt+D/+/mwV8OWIOHI7
P6tXL1uD2ey+j76xCCBUAB8FgnKIj/gzJ5o7ftKN0irPTR0DDFg+gltBy6P7Rq4uZmxRQCFRprfx
+Iahy53EgW9QEPcsz3oPcjj/Jan3OTQj0nX7j2VxXDZoe4CWFtot0IaLGODSUpWj08wren6u/CPw
9UQL7WDheXzjWKC2gGvBMaFMd6UgXGf6qNuawc5rKr8R7dv9qZo+8CKGmWDXSB+jbuxPoqezqcqa
jg9am/Az4GvMPVTZpltiybk1AOBEfWBq3MAC/fXlHKWVFozUqruzkrHeR91S6+LS789iC79QoLO0
8ftQgivryO7/+W7wIBk+0dqDURe+abZlC+AqwGlv87Ox1iwRl+YQ/+saTAZAlaRPHYtXjU6jl6I7
iAoYkG9dsjF1Bp7MhWN9vc6wgVMBRBbyjiCMvFwEeyglMbOUn4d6Q8mqNDeDsXDqro82TODkoTEB
l0UwxzwBSJUIG12W5wbZoi7W03jUVoQs8ONfr/alldlqV6a0WG9r7FzZ3wrrFFSrf18MpCNQoQR0
HAjn2YHAQwhZFtPnZzWg081ae0MVgs30/2TkA6D66aozhCW5Kj1+ztrT6GwCEXPj+b6JaVdeHmx4
JCyHgagJ9dx5uJeAt1KKAqcix7OkWzksEm5oF/GQxXm7cEJuba7PtmYnRJd+VjJWdWfWbTwTT8h1
4S+ckVub65OJeZG1SKjEPw0OubEX5GSmsR1suqVa28JA3Nnl2nZm3gcprEwoqiC2/Mj/5xLDdFP8
d13c2UGULnV8qsru7AOBOIR8iSVydj4svEWBkJnQU6BAQwvqLFAz8qbUHGEAMzaqBrokYKms1T/W
9P5jZCp4ox6NgzKH+yR5oY3ApWYnU5wSOw/raiFjcBP6Bk1AZ6Jewnt33lZRZ4ZqMq5lJ2qNx0xl
L2U/iIesGP6O+fCUZA76C80DGOT2PBveWypf7h+fj4D50/mZhggSAQwQD4IPSqtLhwkh3cLuizw5
emOj8jBzq2DDwR394piVFVJodsLJ8fJBFI6Kee/RPatKvhragX8Rkhbfwb5sHDzLSeBsVRGNbpu+
NIYH4InAwjAjlesk0YMHlvjjGtDbvyDrowcalHybdmnLwNNglGviUPFcl6P7lIFGLzJ4qfZDBo5V
vMUAI8s9GaMBE+2EY0Dkd4VVeUqU8J4gaZT+TZjffE11YNTvT86t1fnIeICDFcWNq5R9qQTR/WS0
jqZB1aYYLPOlws3/7JljtQ1o4m9c9CFBC9Zt12mB7ZfRPFibo5H+XfiSyR3PlgkLBYAdunjx5J/z
2SjEmYaqcvfYeiVJwIWqeaBVzyG0C3rUwaMrD1puSND4vtrQvGti9JO2Oy0BlQJn6bNvpCHY9qw1
EV7zVGiGvhLoTvrpMxcEqz0N7G9ge/7HiAV1Dtz3uCsB2UKFCN3Hl3vLr3HfJ3ZvHHsi46bge6DM
3+5PzMyTTSYc5BFQV0H/Bp61M0+mrMZQgaq8o5+ZfRh0WvaqZ8kAhLDoF0zNPM5kKgBYCLBDQFOQ
o5qZAuuoNmCHCuDg06AKy8zuf+Ua0P//PCLsOURJDoTBEIvNHJsw0d8K8LI49iB8qxqsjnjLjCWM
7+ye+RgMnCby0x9iXfNgNadAxju1AlhIWqvSerH7bOXq+w7YhfvDuWkIEpNAiE+0jnOKCoN1yaCP
3XA0jL7etq3SVhmD2gP3s+8G9uzC/Tk7J/8ZFy4G9NUgx3HFZ2f2tdcDxTQcxUBDO3c3vgLaYwiL
4idHVSSwGZgKyIKfuLEJAVtGMgubwkJOdhYXeOBIljWTMCpZKM0vLqNhbv1b/vpjZN6Eswc1Bhrf
5+F56nk9HzIijhkP1pZSoQIw23bf7y/Xf3iOPnmaDztILAN6BWdhX9EO6lqaOkjCdsfU5RhHAC7q
NcEtNYa5Pw6/8DxEw4xtA35elCnaGLLRigOCFugBUqJRPY4NQpaKf096s1znBqirpWUOrwmSFVHf
ohe9NzUtgi8vzplv12uaEKhjWplVhbZfNlv0GjlrIzfHvcpHgaYAE0BS3+vjsTJ+5XXAt6UxunFt
QjBK2PJVYM1j0BC3MVgOtagrUDVsNFVDJY0aoZY6wa5m9UuCn43FoBthk2amHdkG68OeJDKUBecb
NGfka7etcYv1WffowYWuc68ixw5H6Kz6nh29AfFrPdKvRCbdKTd0/lhbLFT+1mgTABTd1ItATQjZ
sVZqsQSBm1ba6PYxKX/1Bk1s61R2MfN1Ghc68bemD/X1DI0RYZY3ww7X2zs2jv+EMluHhRXjwfMr
ukWuaviWF1MrfC9cb62U0e5E2soYlQA02YsCrOCgEf6rSqdEN6yuxYNplWtem11MHY53Sq7LtexE
cSwbBrq1NiXOGo0XwG6yqau/KS1waLgVQkGVtqHFjPyrskdnZfeajGTp/jZd6m5Hl1YrhYaLHZCT
kFuStUcjUGFawOmV7iErlY4ryVQkJMDoYm7LckvzhLxq1Bbx4Blg6oCeHTSwePLuu2W2GtjJQIHP
z0GzjmtU5WaLZmXoAUl9aL6o2jPeTbcmPSQV0NEDYRgEKMlI7ZBz19uOQa/2qQllmLJGRyo4jFkU
aIEd1Zps6MTIkD4Gbv8nryzrKSi8dss9VOEsQyuOxtiU2xGv4LjqgmoD4gXwuyrCLdDaQudyQH/x
U8Eb0HJxistkimQjLpzEXis/aXO0ClWT6pA2xgYIE/SQumCgCHtfSfR1jL8FeiYRLFKDhNlAOhut
ha297sfGLMKszUGhb2ZoiBtcGrXeSDYK/MUPFnX7kPdB/pI2gm4KgjYW3EfpkXa6jIuC5QfqOfWK
akJHEaazdkPWtE3oFJYe+mj8fWq174q/dVFumuPGL31jI1mWvfhWC9LxZp/7JBJVUh3ysWd6mJUx
xLub1zrj1g9WpOScUpAqjEGabVujGna90WfHYID+IXL5TRai+Iz1cTIJRDHoth9zBSFZKJDTt6bp
xpfailQ18gflBhSqCVVnrPJUYQMlnnzSPRBfpHXynSn5O+FW+0tjfhIVRjtCwLMY/aPmp1CAI44V
BmNqxJTi8NeWXm7Rejbs0B2irJj1tYKMSD9uEBb4G0b7xAihDl2ADga0iYUw33whjVjv/KoEwYmB
Jg4W5Gi8CjRnROyYWOtBJ+YBpBLpLnW1Py3g05uC1++piVlFV3mwwickf51aa9dSSwG+0kBMYYIE
M1Jo9c1L2YXtYLoPTal7D2XbBrFwzGFnmpqLZc7dlVYb5lffpATAJPnTTXr6x2CpCZFCD8ASo7YP
qHCxR81V9Wq0bLpPmkGsWj4Ee/TtuyF6uXk4OKCtUaZGYj83vKiyW3DUgIkjXQDW3Lq6JnFmJNxM
lDTmWAsGtv1UOnl/zIoXM3XjUvyoym/375RrG1NzLRKV+DPxIM0Cp1bA2xXM7Y9B1+zajh9c/gwW
kvtGprDo8tpC6vBDEQ7RsQ0228tY0xgU6XvwsRxtCBMI92+PXsVs3CW2WJV2uZAIuGkMKXyQbgFc
f1WB8zO0IehpJY9Yzm2lDgHoWZSeh3rnhDpfGNkcD4MbGbkyFMomBVdcyVclp9GqS8I0eUTj6BfL
RK6X+20ECP0zqEMh6sSCF5uQsybSXWcNL/fn9dbiuaicT71ZCD/mtX+Kjo5Eq/oB4Wge1fqR2T/s
kUb3jVxHbQAx6BgZRgklqbn+nQ+ljb4sGnUsmNZ+QUOljBTTGRhkPBytDKDzN2Lb6bPlVvTRhpb9
EnvgjVHi+eMhw438MGAhs2yYFCy1e6vvj71hvpat/hXEau8WTxYCxesnBGi5/mvGmqGAbJeN4IUb
+uNQeX91BdZ7dLXdn8rreBsmABOYYKp4F10Vhw0qOujj9sd0/NFZ/lpROCjFYxCNL4TaNy0hC4NX
EaBHwTxVlXLgPA2/7Y/EUo8eFWkkHBplzLbiUvIFP/VReJudb7wgkefDXkQmf/6WTIKkpZYn+bFt
hmYNS0OkV5Q9DUbqPQaDKVe9q0c2OYFmqQiZX6e7wnVaNF8zclYVQ6O0mQdh27rjquldO0yE6Lb3
5/6GW7j4xmnGPqU77bExyloIfmSlviIZNMbKod6N4JO3jfpNVe3qvr1bK4BWDCBHwZU/6SJd2nPG
zhfo2ebHlJoo56bag0nFCkSNh65c5OWfHOh8AQDNQJIIxXukImYOlvVOrdOm5UfDfB+H91z75lkv
Qn0xIOpVI+rZ6UTbOgwpH/pHWgtl2Vsz+9n4dLA+zSzDkyHIesqPvObonzWHn9QbXiTRg2is3QdL
LFFfzoE2k9NF8xTcLTqoUDWaAyklmXTPLc6PpV7zqRPZeEBfioOyiGJAvvXFY1taxQmPGRD5MCeN
AtzxocOMPsJduFQzvuWfkP1BrI/ut+tnbUfLqhTZ2B3ZALp53monIsp3mS2xB93aUZ/tzF6yMsc1
gKmBrDA9GH0Ra6UWFWUWdXW94D1uuUIMB5caiuyog08j/rSiflq2fpKw7thnWvoLnO08JKTI/tw/
ITfnDf2IoJFC4+YV2MQVfJSuMroj4Pp4UKgHr5WrnGcLtcubZtDHbSMxhBLg/PqAG+Z+MqQYjFs/
9J46s8CLBj9ZkvS5uTwOOEVtDzhSMM1eTpqGznQvUH13pEHWoh26eQQRzbo2qQp15i1UoG5cylNA
CBUqcwLhzgGGQUGCapRFd/QqJ0bT5YEN9ZdUGlWU+GixRZ/jWq/9P2ajLUQDtwIe6HABaIqYB0Hj
fDqJkTidMgN+tIOzrj2AggRHrI4TRMOqjjPtjQ0pPM5CgmXa23MHh+QNyEEBvEFebOZNe0JLD33m
/FghlwAWDQGSLIj31Ro42Eon2KCxK9vIZIna/tZBmBqZERyjteeqtE6CYhw0CrMCjiUj7hkh0q/7
p+CjZeRqaOjKnUJjEBrN4yvOOisrTQsTOopxFQz1uEKTKzADnWaFtdv5cQrqjii12vKrqMvpme+N
QPkxAxyCrYNXPV6ybd12u6pHafv+193Y1KjXgi5kaqiGavXk+z95AiOzZadywo+1Z4agG0AuYKeZ
O+G83bdzY6KBlvCnJB1aP5GQvrTDHZA15AJ2hP4mq3eDLUFWbu3bCwvmpQUFLuNiKCswRMn19F7z
mj4USG4E/MwMMEUOr0gVgkBxXJjBG7fjhd3Z1VxV4JIAgh23Y/tK7TTyOZjSHzh5LpLX+3N4y9LU
6YH8I/zPdcSR1EjATfewQ35CxzmTR1G/8+Goj8/3Dd1arE+G5kjwQOdZYScwJMEoYgcCtBpLmemb
y/XZxmy5QCFQVZY2BRXtUSE29JokglrJuupeR7OOsZQRMYq18hbGduO2wE0x4e9w813replOovUg
uuHQ2avUqm/sbkXBlr5PLchY35/GW6bA2e9MPhyQ/XmMnreyDBpkKo9BQPZeZj9kyZ45C8HZkpHZ
PNbVAFRkOvAjIE+Q9H7j3s8czKX3R3Jr530eyWyPux4PdOEjts78bTpVfN0H23xxrK/2P3avTZEf
euf/O2ezS1ZYo2YCjIR7IFGPeopOfWL9uj+YWy7vs4np7z+5PFk6FdiaMRgXD/m0/pVbRmSCeunf
6BggeDYNBT0C05VmwuA0qZ/smB31Mlpih5NCOch3OXostbFZ3R/NraWBeiZ4DUC3PBUiL61UBIGO
m0/PkLIKngUDcSgjegO+HcuP/W4c9nZulQuH6NYUfjY623TZUGQyqbGzjXKPanlmoQC81+qXfx6a
hxoIohDUxwHVnMUELCN+6oPY8JijAPJkjlQ+6GXjb32occTCV91TEfRLXIe33h4Tz8hEzwEeEJSy
LidUoMG7UQa2x6g9ufwnQ66VgQWhr0Cm0okNdUXsZIckKw5JImM2bu8P+sZ5hgoq6nUAp8LJz3dN
0wegfys6duRWHQ4p8rby1bQWjNzYNDCCf3GbTFCt2RihH6zTilbsmBnBLk9BgtSyPbDzoSh3rVi8
mqc9OIuAcBw+mP4A20Kl+3JK7XzoKpIW7Miq4skpEz00C7YRGfnp8LSMG0LyMBX2SyVYyNwskhUt
1ven9caVNqWWQKSI4rF9xdMpyixhqgrosS2LHwH9ng/9Em3GjRD2swlnll/CuxMaH9yjR2I8tH53
KJQLzfeziRx763bPtr2wiOY0bVfTCmAMqtUoiyMzczmtpFfKAc8eBUAiNXYecuBp2Cbd8Fiyrt8C
TMIjMtrjKuU5CXvorB4SXSdxWwtwoRW8fO+FP9UPRaajptU7q0DK/EHaXRVSERjPXQAavCwv879I
TfKtBKXdk9fUZEn85daWRzvxtBfRVmHMMX1WCSrp1LbpMa/bn24vXwSwrigjLTU/3PBacCL4fcTh
IDiZb8NeOiYbO5cejcJGFuFQ9V/77snNv9/fajeGg9azqfkBEuzulRge2N5bXQGmc6xKZ8c1Ho09
pOXJUqvFje2GBwXA/ii3w1nNZw2keaSmZaqj7i3f28z+nnTBn67391WlJahjJG1o4K+i+4O7tjph
PUCljBciIL3zOD73ukDJVulHB7KQ8diPfkxNLXRTG9LMJI1UAvpwQy0lVj9Gc7nXJ7vAECPfhvaG
q5B0qHHJtqV+hCJaGULmsI1UlnRxL8tj2iDhV9mbfuh+m3nzDeH6T8bGdashQWaMdaSVPIlHA3VX
5R/HXguDzHzilv2lSKyHwpdPrQiwD0x+KEcqYt3qX6A8+VWmKLGn7abxxQql5TOpWxTuBIidU7lK
kAPtQKlo9e4rCnI75DlABNJ0rzVzH8jgRK5mRUZnPBIhNrjeFoog5uRN5hOCnFQAbcKJgP8qQYDe
+MIlg35s24ycRuL3u6Hh5qGWhnhAkd14zgGaEyGTZnMCSP43UAXsrFISuKHbbxL3MP4Ysr4tYw2l
yUOQuHXstv5v1jLkq7tere5vHMQ+V1/s6pOYDQIdXAZXtEIeJSpTDXcOte9WEc39lVOob7wfI8sY
VtAfR2WXpjFN3LVbW2sQDu8cZkHditZbaG39BC1kyGVXxBC4RMe+v5V28VDXbIufixsoZeukiUDC
jwBIdWYELqyX2id9rCSef8xPT3rXkR2YhSFqXtrvpvIf08b0wtFkX/o23Vdl8EQblj7Khh36rEFK
PacrtwHHZpFvCkv1f1OLAnqRFBzF0LwJW692wzoZNrL13+qiKwAHk8dM1kNIDL7SjPLRnK7wHKw6
4ZDZ8MLByFGXVz3kCmz0O/vlsJJBbsU5IbHpaX/9togkqEz9vAbFaRNlnUZDT0BQAwoneUhU3q0T
JNNpmGTld+m7e1F3b7kTxEPtb+2WnhyDH5yiiC0re+66bCsTfWt3wWOSO1Fe8B3EFN/Asb/NbPcB
XKuQEQS6g48xGco1Ot8OleQPRUO/egkDq0O6H7Ny3SBxN3bfm8aIB+6shKcdIIsOzzYEK2dov9Sp
emiU99Vwk+cyE+JhAD11TEZ3nzJwveR0+AkVhbfGGmIkk49uZa7oEIAMtDzWZMi2lSZiS/hyZWbY
Cb6JHn3nV2KMOz3t+qgOihTYliANpSqzdWOgsy/Q8uNoFUjHDsVzLnlsdfYvrXa8tU1UGyNzloXD
UP+wUo/taF5s3D6JObIpbgumVEvFpC/tjZNWWxuUQTGH2lgESlvkufzkZ5FnbFeywIg9qofoYh5i
gHXsEBS9WdSn7Q/ZQYXHTZyFth7/+lC7BpoYgNBHngjg2tmNDlhtm6CJwjm4zKvBFziyjen355rT
lZFZUQDmSyvoSTzq47AOgNNZmy14MZiu/Ta5WrVWHyckq1a4zMNRCJTwAnc6/FuhkWeQgXzrJYvB
hTpsR1mW2KBpti86Ai5a2VFUwUGkS0b6IpvB2rpaEbFE+67T9mnQdNBpD8/VaD0B3QNBHXufDwM5
SFNUodeqZzeoV6K3NybOT9/a3xJS/giq7K1MKycElacRGYzBKQbyZ12IH47R7U29PSjbiHPRHryy
3abDGJEssEIfghSqy38g3QtX7Tj7HIWjtUrTBmTB5r7LDGhT2F915cAV0MgWVqQztrYzgUcwcGaZ
MB4T23zIi/FslBbAUUWwR1blfN+jXQfRWCzUunUUgJDdnqfOstJHTjYX7sHpBAIvj7Zh26vn3syf
G10LE9ddeIV/pF4vfT4sojcRbXAAdeL/LwO+HPd9x2XvHPSA60cMMYX+2GC+Ka0BNANkzPD8jhUb
+jpBaUbFJ8HMrZ4X+opVf9GXs6khv6hBTlO+Uxp38AiHpueABQD9cqx0BpJaYLssJVZNRccYOsHj
KykMvifQst/cn73rQGJirEQxy0E9C1zqsyckQQNYJchoHIJxAhBlmZ/sVC2780ACit7dPIH6SKa6
Q81V88+PAfRd6Ejhg8RyYqKbbqpPL3Od0ZY4IEQ+EIRQX1BaIGswKw4LcaA7DeFyueAV0BsBJU+Q
9l+BSX0T6VqvT4ZDBsmjPbUYffGqrtr2HQVbGLICG7DdggsyMLUvUKB2f5WAGe6MrIc6WqpbO+j0
sp2jcf8V7NrOnuUdWftdW9qh42UAiksKMBO4ctFGV5dyRVLnV8PM9NyrpiWR2fL0iyx08Ty1ta+c
MoXyBFLO+qvZWvpvnkCByxYdHD9cxxfDGQFFhbzV90R3unXQeMGLn5gIkpVWIz1Ch7038mRv81Y8
Uj/LD5qWU2CYSPegDCgMij7pQIhv5I89l9A3Mon3hYtEfU0Sd3gRdYtthtDo3TA52MxxmKMcbNZJ
SDNXq8B3BbqoIhFshf5qawNxxqUU1nX0AfCG46FlCI0RWJLZG3QQOemobmBAAZptKLG10OjTN92F
7Pf9nX39zIAlQBksKHFPYOXZzkYuw2iHaeo8Kw81Tjal9b2bkmbOyz8bAvGrM1VMArRFz7uIWkP2
Y9cY4kAcTwBpp48bAmn2U15Y5spAMn6pAnbt8XygYKa+caQnwBMwjfzzuXFGW1U4owfBXXM79vm4
qduW/qmyQJ6tTi8iTw6ACd4f5vXTfarQQAN1EgpAz9T0VZ+sWokkPdVKcXBsRldM6fpaeGqJ4O2m
FTSC+B81L7ynL604aPiCRlgrDiO+5FwFerJubWOJHe2jjjXzCcgHI183JZiAFZnd8ARYSnQJEHHI
RkBCRWWDrg4yD6fepfxL1o7Wb6I6gE89Jz2ycdR+FhnJH6CcNwBMUtXfu9HPdwmcwKpNsjGqOyBM
tLIvngMRIJ5sjARPFSgmW8ACh27lmH2UdlW5KiEyG8oyAyG+7KC5SBu6lqL044GN6R7+o4/aoNND
nMPhIZP8d9faApAqDR6mb+hKSZDe6RLhkmih3GfVUM3CsQ+VK1csgwLM4JMcTk2mIDyF+krhpGtb
OkhhlV6wza0ppzBmZmxSMBj2NXSk3cIu39Dm8m7IznkP5OhGvO26VWcb/c40hmSVZx2QmDUlJ73u
Uc7tkTJ7H5NUO5R+Z5YAkxYQFXAZH566IhnqhafuDY8B8c0AjMNo577WU2ur1Bx1oPQPdqcnh6Fp
+A8CLYe90TVq4TU3rfp8V0x9B5Y1Sf1e3RQjS0DLIMhw4Fpfr0fX8U8kEcmJakStoDpirZKuKfee
WSbvuIr/jRZ3ylQj1YkWY0DNUFpC0vFy7xNONMD72HDwDfWb9Wg9cgsIuKflEg3kDdeIJzykOeEb
UYOZY/XzJNMBpIcTdt024vLIc6CF2rOfZqv7PuPGhCKCRvYWlibu1JnPIIU9IAXki4PFu2/MzFbU
ERFoc+MaYXTl0PU4gKOisuL7Zm8ENaAEQjMk2u+mpq5pS31yVT73ND838+GAjudDn/9t8pes25YZ
MBzg426cn/fN3ZrOiXYKOydAOnc+SghQ0EArLXEYxifkqKHm9ljbb4b2576ZW6PC/kBfso9WPKRh
LkelwFnhSy8RB7fxoiS1q7BS1TdPkt86sbtJZuN1hNDAgtu/NTgf+VofDbKgOJ8nwrNyQM9PASB+
l6EymKKF9UdqkGislrqWrwwBeIj408P2RyINgfzl8ICLDVw60OJkB3uIQCfdtxplSO/7/Um8ZQXc
bUDRIS2IWZxtDSNBnxRxnfwkxDdJBkBGDLAGeKjuLxET3LRk4z2C0QBQOV+ugrQ20oFJfioca2eU
2cYWTdiXza50/Yf7g7pykZi6AEgYxDpAMQOMeDl1ymzNBJ332Ylp6CXxyFeFl73LxwWEz0dm9sI/
TnYmQuIJIYI+ptnkyUDH21RC9jawqthqIcmIVMw5J4ekf0abUdGdWyiKaHUZghYbQicLW/Eq7vkw
D3zzhLa8Rt/5XUOqTu/yEx28KQd0Ro/Jj14H9D1pdyO6m/6HWYV3+v/mplDlkxcB7KctMwdCE8R0
QDZAIsP5li1Btq/indmYZlOq23KoHCXyUz3w0LN2AV/Y8Df2BnyFBap7UEm7WLnLUaQZqmj2gFHQ
3I6CygCM/rVqtven6sbKoLpuA3uOzizgUmd+HhtDpwhvilOr4w2iIW39WKe2+Bm0rhsXpYe4COJF
C17+5shAXq4Dfj41QM6mbqj8dBwMHDA0hk7tKZEKtllWLoQfN46xpwOVM8Ft4drn6AHXoVor0xEL
ZGVhbz/V8rXgk5DUwhReeXdcH7Ay4X/w39Vj2K4ys8wdj5y6D7yFL/V11yZBrA/2C0j6KVrL0NZj
F62zub928wZfgIBgGbAraC3oeCnPww6NUkBnRFGeLJqtwLy7QbljDXngH9LkW9G078xxDsQdY5vW
e7P/e9/89QFAms3GCFBNcPBnlkypTR19HW7enJD8d547SuufYK8QS8t4ywy+++PFBIj9vOgk+qCk
I6vbk12ABLYYbBbr7bAERr4xlw6gslBUc5Fix6tz9nyxpFkQZrD2pJflMdFNqOxkqyZ4tYqXurD3
/mjEmeECwYdEcVctHIirMaI9G3AC/AO84HWnthpcf6SFMZ44F8GWFxpfBzWUju8v2OQwLi6BmZXp
Kz65RW3SZa38cTzVySZXKDONRVwpf0WrbVNu7LELcTPcN3l1BmESb3hgd5CqQr/JzIdRyNU7lVnr
J0/IZF/jUXWqZFLEZjlAMNhixdP/YA/EY8jugT0FicXLIQZBzceCJeNJsiqPhtZZeXW1D9ridw8Y
6H1bV15sGtsnW7PpDJraspIg008QUTv5Ft8IJkELZ6z+FzPw/2Bf9c0r4J/Wpqjh4BCfSqrMcGRd
VEq/DikbFm7NG2uFxnBgZaGMjrLonNrOlhRkFInSTpa5H9s3wo5W95MX2cK0XeND0KkFkhskfj1A
bgAlu1wji3aEotKonfQGTIOWDEcCVOf4WDtNaFcQfBVGHTMmnX2mJfxBoL6y8oW2lM+6ctvTZ8Br
AyoFTuMrnShNqgZtvJCxG3sj1KHj16xEnkAs6lwTEbZLeo03dgvM4ZoFLh/6o/PmmYDmmmMnvYaL
9qiRb6a74Ut4hiUTs7yZjz7c1mGYWEGaEMgeEAqUIZqX7+/HW/OG2xQgEDy4kQqZOUpbbyqt0vzk
1Fm/M7+MjODL8P9IO68duZFlXT8RAXpzy7Jt2SXTMjeJGRl67/n0+6Nw1tndLKIIrX03A0GKymSa
yIjfNHeK9OCMk2v7W2bS8y5aHFpzTYnyMTcN2n+LBCWLAlXzHVV4/fQtxJy0rLZkfpS1hf82xDzi
N+fiKHVFq0aEKCjZPZqp9hpDfOnhinpSUqTnehwcN27yqnINbXpRHT92h3b8RxuMPVZ1OyG0D3lo
1u5kt8XGbln7ptQJERW2LZnkYrFZKi0qdF8I4SXTQ45T1EC3CAr77U9KRX1lljku5yMaOXdkUt9P
QRcgJlfT4PDUwVa8MZnVXzv8L4uepmFtUytKh+JHEVnOsbO1/mtulvmhHjTrrqMSgcWg/U2JWpwz
I/9nTa6wV2pEH2TwPDujdKJ9lxrdfU6Ie5Ve1rmU1fbOzzqJgldHKatRre4kyXV+UlL2h49wSeva
cosWEgold5h4RnvK/6E7zgin2FQUzLuLcqfqoewKI/xudaZyGNouo6hmmPuarmNi0iytW1va66EO
vWhXKuCz5Q89bSV77PKdXw2BW0zOLpUT7CEjX3JHP7fcpsrYPl2vPmuhbrqxqtRuoWiFm9L8e+wj
JX1Ue6s/y/BNTpFjQk2Ghb0DeCY9SVn4tcys2nJze0i/1t1ASXAIk3yfIIwJ9XGspFM5Fc2h0yLj
0MRB8YJkpnaGnGN9Sf1AO9Hq0fZjGzb3fSXC+yw3E8gsUnMv2VLkymk4PtSWXHtBgCSB0hVARvBj
OyGp8grUSLsXvSUOo2pl9/pUR+fYMapTm8rFwQmAUgY8m/e1hqsz9nCJB3BY7EIB9Z70jflMkQTL
JO4YEXfaoTK17NjDnDo2ljTsJxs3yWHw+8e8CfT7UKMG5bdKfB5UURwoMlPSxgTFRYbDwZJ1UPej
owe7sRiG/QADyw0Ga3wsxqrlA7X9o7BjlJ/13jwhntd+sqW5VhpZwqusSBx7HvxebVmha4RYxMBV
niUxaHfqsmQfdUM8a6JJDrWIwbyBU8DFWpY/394YaycDtS/yiFlQ8wqAnGBj2jXCtD2svXZWADyn
V9I9qKDXqFW/3I61dq7OCoIgrHifX6FdQ9souIJ94TlDZrts0gc9iZ8kdaB1b+ega+O9kjgbxMT5
9FyertTxZIqKKLbgUfB+39MpTZzJGISnpMm9rwWnpIz2mWO8oN2UI/lonm8Pcu2cIcnmTUaZFHDo
Ij+zrT6aOmrRnjOlvzCvPVRRuEH8WRsSLR14fnO97QpgNfKGbTutFx5O57tGlx+tHHNk5WdpNIdA
cv4WPU4WgT4Mmo/chzyfF9cTIF4Rpbni4FUK5QSKW2xEx2TaAv+sXQNvwyyuqCjqO+ScJsebLC9U
S1fq77gzN66BtRX4JsgfcMWbe7Boo2kA0IhJZXvqrUuffzBTfGoDzZ2K37WxUZPaGNLywTWZjVSF
9Ui0zvmsSdGpMccHwQlze8WtbWG05nWkj1BtvLKUgK5c6PY0O2/6YtfJAnePezuPduC7bgdaeV3R
ZkOQn1oyFmNLSqBAAiwrLN/xJBAW/e+Qm0kL7ytxcEJuTwB2YBz+bxEXuYEqyqgVARGdujwWOaT6
4jIY31uHknJ+DtQCIOFWJW91jbwZ5WK9mz23fzUSs9TTXZylXEivpgMuq0iPdYIh4KD/bRln3mG8
jGFZzkp5S2mEkTaX7AeB8LizJqzbfQNgkvgWhT9uz+bqQnEoY8zVDPXKhGLsGj+mFOt4am3uBzBu
ZfHdd+qjaDZAStelBkYE8pT2CucrZbDloWvoiVZ1g+lBNveyUj+ltvmp7Acm0fhQR+OBznPizv64
aKQFJyfSft4e6srWo65HLxidWrS6li89Ke59QwlT01NGq3bTzs934xSB0Sql6XA71MppTCh6+GgY
gcla1hfjuJbbnOerZ0pfpuHs92RGsXkO8c3+eyIZYJh5VDMdkeLs8jJLZuWW0K5M3G+NXSDsfSzG
k2SJx06AWEjiTVbP6jwyi7TzaYBQX39/eypKgybS1JheFNpuIk2fdEl+Ghzj9+05XA0ztwloVOHr
uTwp5WKMKJAJ01P1UnIlRf3aqlpzylWj2LieVyNZKAyD9EeAwVDfD6iXyxjZINX06qhxLeRmnNE6
9pumS2thUG2ZW4tIctCaeh9GNqy6yO0AZF1be7Wsdq4Gfv3Y6YF/uj11mJ/yby0yHLaaZs1MNRTp
lpttRvvJodEbHoI9+WWULORwBnR3Qr8C0/psdN2uGD5IlC2DsjqUZkgR3EGYSqqKX6nc5V8Alg6l
qzaVcoY9iKikkVYA+xT9UsZ+/0CiNhzltIj3SVKDFUj6YnKp6Tc7Q8+NPb/q1xgrNKaVqvvod/mw
B8Wb3fVlW9yFAYI5tVOZWKn7zmNQCiogGHftwD/AJMUepXz2JUd7UUUAitNPx50ZWkhxC+RohdoE
nshxFh37xj9geVDtjTbvDj7+YjsfzNIHXIHMuxLQkFvJiFgVyGG6ppFnu0lvpyc/6v/NsFIDLmj5
9z0wvV3NfQz+ThbnXh/ie+gv1q5QZgdzv3JORSlrT01X2/icdJ/8Xh5OQ04L2Dci+8EGknAKMFvZ
gXwbHvwkbhDn8gHXRf551pqlY5cr5YPBazp0AWVmhxASGc8V27ovqJyfaY52pwjAwAOySrI3Wvp4
Save+YQ1kPpQ+4Z8kCQ5w7gpBkXeDtodWmAR+kuCEcWVNt0HQB32Cabo9/jb/8HzOZ/iquG1Pib1
KclEcbTBgOysrlDu+K/JLVNgU1Ql632iNRmoSM13OTF8V7NrYMM+1jdRU45ItTXqPrHIwS2BuyC7
J9spedTsFfDuv9vBkk6ZCM2drIX2fQrp+KkrDf0eifP+2RzAG/jIfzyWFYxsoUfSOe565TVGPo2V
pQ0D5lC28jlLKrFx16wdv5QNUS3iaLzup/eRaJPQTAyq2vk3sxfTTuTD6IpQfjWqmgwl8jfyrZUE
gW4IaokgBwDeLdu0vWEXelqbhge65pAln6X2VzcUoGqhYPf/FvUmN+oK8sup/zbgIgvSAkOXJGBX
YDW9Kv02aP9m4jkMzoZ2oSLm1vK067bgJivPGPQZ2YVzWRsM0iILCqMWBpwh8AdEpa7jUBbFxsG1
dkQaPCf4d6hYXDXvYx9TusEcLK/TfipCO1gTXg4orG0cj6sDQdYPYhewkivV90FtSVMAtXhxZkhH
0RX5uSrQ6JDa/N+hbfUHNMe0L4luRjuE0dSd0cvVPqkiMDaxVewZQX2J0sb++7cBmRisLEpSdGSW
bXHApUk2xPPPKq3fYBz8R3wUo4OG58FGdqmvrVfSSzqtkI1oGyw6FD4lrTiYJtvD4K7cBz24cNz6
vshtou7k0PoJeDbdCzW1DjZqUkBgovjUZNFMjUe1ZnJ0/9lscbCiFIp8cJiHR3+s5ScuAJOqMsI+
3Rg7xzSNsRS3I821yopKXmTmVFKcYZeHqXKXF5B/KJqYD6hWmicnHPwDwNPsNUS/4GBKUnvU/bOc
NqjA+RSb9m2W8/88Y6jOxAPgLXBl1HQGaiODfuAkA+Eno4Ggg8jn6Om4AGrEPe0KSuTtFbQxfUvO
njmo2pgIxfYs1PiiXnzpO4yiTdV3bdM6VWO3UzJk7G4HXd0cyKFoOAmhKbaE7eRabjbQQgjajY9j
kb8i8PjJj1AtuR1ndXe8iTMP/s2D2PHlcsgmsGQ97+AxDF0dt+3bIVZeHc6sjvafoSyWn+okEFXI
7jzED9TkoTZY5frHgBzgdpyNKfvDhnozFAvAcKZXDMUvX3Gh4Ub8nHcvt2P8yduWudabwSzfFSUi
zwkJj+0VOSSjMPuUmJKr6vVzW4c/48z8yGhLKJ36OdbCpyiSXSNv9qNRbNx664Pl8KFDB9NtmfNJ
dTbyiKttr5OSnQR1IoVwhFrMYWO8a1cPuK4ZpoynIDW79+vDGIIsTqTe9uRY7EVW3ie54XaKftZH
7Vtl6D+bCFrP1N9ZU3h3O/baEPH60Vk8EJ2vhNLUKp/S3Clsz8ye5T5lhB+y+vvtGNfCK1yt3D8w
yLmIQHwv1r8hOUVlNyMlp/I5kr6lNgqfw9mwHuX42RaHlspQ75z7Fm1X46ktnoa4cdv+58avWJvl
t79isUXKFKD8MFH4ktNneYjcKLB3kn6Ic6iu9i4LfikCKvTGm2tt678JunRqigcVMABnqGeludcn
5mud2Btb8lrBY55e4GzcsDxRrpANZRronRpElhcNsVeW44NdxPFOzwsPgt5XI0z+4aWEg5D4Ean2
xqz+6bwv9+r8oEQ1cC7ELvdIYMmiNpScFKbVSnnXIMy+syZR39mt3p7Nsgh3pu1nn5NwFB7G2vEB
rHyGyjYkPVX4mSsV0o+68/kCcdftQ18EZ6VTraM9Df0+Ga30gDrpP+NYmTSDsKprHRP52FKWXzvT
oN0KKPIYj/bgCnSIU7dXQb7dXjna6iahng5MhUYzOgjv92dm1/TUA8vy1Jhjpv1t1lL22PWmerbU
QjnmURrv2hxKWjnlpFdNhYVxquY8j0aH9SylF6uLpVMatN2lh1ZJF2KyIHTFoXGI6hZm8ihSx6Xe
LM4+ycUOyW75fhhEdVJ4IO4AGEo7WoblPe8q/dFBAd+NQBK/CNHmh0IqtcfSoBuSmGP56lQb23d1
CVM3Q5lo1gz4w35/c+TD4KunikvRC9HM0Iz2YP6lqSrqMyzgNxHmX/AmQtjo2WgopMFyG+7TuN5L
6NZa2UaPYnUciM1YME/mmtVi/xtBgFCjrVqeXZSf1DS/nyx1I8T6VvzfGMv+Z4H6d5W1huXlGFEm
LWrImTn9spF7dYe483QlOgyDdJ91iN4GW3z3tRwAg6r/DNBZdtQbFMcR/7W8AT1UX/tqmZecEgMa
kLf3w9pEzlI6QP1Iq68k0XCwAMIb57anVAL+rIOunBRvXL2rMXACYb3NzZclgFsqAj8wO82igqS6
Zg65UerULULL2qt2vo/mct+cuS9WhFzKMPnywPF8+eyo/4LROUTxvV5N5/ivFYZZ4m9CLRmDyDZL
MZVhxxv9J8XK3Lp1G+3jf/FdqGwDk5q31LIcVjpybiPr73iWPL7QpngZG2sDF7U6Y1g+gtgDdHnV
5xOF0itmKmBFlJCM4sRhefWJvFfSXN5VVaueLBXVjdvjWjt+oWNQuJzbIWA33h8PndH4mZbMVAzk
DDrjIe8eBnvjnv6TUy7vMU4GWgTMHxXLxVrwm8aAiVzTBMmok5XOv9WofJ0MoLJN/sFqYmqz4iLb
jceL7KJIFcgwDeHjycdAcqI8p31N5fiu0aLOLVGzDuzfQRcChcZV6PZsrO0M8FU0P3lP0/+c//zN
YUkeNVaF1jhelE/lv07ZJMcystW721HW3mNvo8zf5E2UVLdzgAVMhxHobjtZcPRenOmcJWh2mMg2
bCzd1YMTNBN4fKzj9Kvyak+GUgJFIw8VKnr6OtgUE43JfWBY0KpBVKLtXmM1AG3/pKilfcdsV59u
j3ltcb/9DfP5+mbMFLhqO+xa2zOaDkuHKeBL4q4QqLAU1UtilPvb8dbWNa0+8Djof1KdWa7rHCFE
qUhsTy/rQxbhliHEvsLS83aY9bmlcM0R5NDNXQKYG5kCSSeIM/jZs2+MAs5D/tA4GrYJWvDS5tY/
eT58b4Sx0+t0Y1Ln5bjcV/ab4Or7SZUbSJO5EwJ9mOynqIrunCjduI/WkIC0nyDOgXag5bA8IOJS
l7IYfSjPkF+cLN9P4r4f0KnyYvw6+vSgtv1BqM5OMf1To/gbG3Lt2iXzVWc+BCficnodu6l53xMd
TNFRm9LfllMdJ0Ps06TcehmvvWHexlrMJt4PHPIdWgLVRF1ZU0ZMGoafajZ9aho0GPwhp5jdHq1B
Pk2NVm+spOsFi/YL+xPHXMZ5VeOi4kRlZujJboqfWdMjD3U2pF+3V+v1bBKDNNMCqD0DZhZvRXNU
c6RROtPTAukb5h2oOuePklo/lGaxccZd7/dZyma22pwtDK/4rFLdQ2/WW3qK6YnOMLzI70OhuV3x
oNlbe/16G7yPtRhWmU9h1Pm0+NRs1gqo98aW6fb1if0+wuICC5A3HQKT0UT1JbD2WdPsal4fFGHN
9tdmzWJtPBQroCxyEQHfXOSaU2I1gTVEptdFymMpnNPUbxwcuCNcHR0wBlGd5nyixX1VFvElXnWN
PvovZg6p5BjjZXJO1aLdN1wX9W4wWuPO1+zpkKp99am3umAfgXy6K2rAwJ3jTy+DVBp3MrLRL1lW
BEffjvUvURgN+NE244kt1H8B2Gd8IL2Iz50iknOhmZ07YZGxK+U62lchyDoUJFTjAGO4PMQUwD6i
vs03FIF+EgNKkmVTdsjiJt05ydRkb5vwk7Q6sA9ZbUVHDTapO8lxcB9jXxBAzG7j+8jqvlWV+dsi
+kOtJPJLY+Jfk6qxc2hyeH2JSTOvSqJuH1Rx8Si1+nQcRKw/QAE2OleUneY2XT56yWD6npHW8PHA
h+ywMNOORhD9O4w1aKU8UHZ+gRiJXgrp2Rmz/jF2wvhANaajOxYXR6eX9T0me/neRLj9owYX2C1x
UdnlQytcNQyCgyMiDflPtfgg2iDdQY+1XoVk5kcRNenZx6DrWJZ1/1CUkYlUzqDelZb+taCqRevS
1l00A/0LZYJuJ/m0M5UaHItdKekDer//+r0S7LNaolTZTr+cLUeDtdOEnI7HHtUnDqz5CHhzpbcd
SM2gQn8hEo2by3RUbR+zmdyN/55Eg7wkZTRrVoCkErLEMzvoJYyD1vgvaqScnYieZiAeCrvY03VC
5Q1blbS/VKb+T9ykTyKR/7rV8T784mZo/bYNBwr+L+Zof5sM9dUImlPfqRtXwNqZCct1xsTB672y
TrcaM9R13AZeRGccnSR+AJ4PtBWG0lifMqXbeFCv3TgotzmkerTer1L/xqoVo1cM/8UKgmMKt1HU
/kNibaGRVsOghgV6H2zXFYbfb2QTrVPTf9EHpXXzLHhkN3l9ax5vX25rpyZm2AAzedTCPl2cml0U
pBr6usLL7fyHbsDFbxSxkQ2txZjZkSCPyCuvWKdVo6Zy69SSp44UzTV43cnG23wloQTX9L8h/vz5
m12ltKlejQYchM4sTPTBnc7N0/jsN85ntWwvZmXt23q8MwdOH2lLm2ltSzu0S7mvUYy5qnbGuCQZ
oVUIb7CSY5T8U1BSTMZ/omljHlfjUOHAZmMmJS+z87AZtFZOJ7j/2UhD/zPuNm5rfdCzr7fXxAqM
C/SKjJCEpSEiRzni/RmFeaJj0/SXPPaWypSiopRJqH9DVvOfWi1GB69ObTR4mvoMql7ZZ/1gn2nV
h/vbv0RdSSHQM6JyMLv5gIBa/JJcr3ptgIzkjQ39Qlycpl3dy4GLpMWIAYKSfB17LBDQOcby07Rw
lepEdCpC2eCQF8HPhmvuOMQ+CMK6jEB8tMlJK6ZvduUDoqL9fDTieEScT/IPSdH+Dh3jIeyMX23c
6k9Trbb7DuMzyp3jls/9ygZnZHNrRcG5ErrV+znWS7qHESamnmQloBa0g59YFznLzxszuJKyEOeP
4z10UfTD3sfp/SLpEymQPIH8YhaXwNKpA+ea9ZJOBvbCGaI8kluhq43i0km32pfOsB9Guh++md2Z
RruTgupkD/2TYtdoKYZnBf7Z7R+5coTjM4Shxx/1KvQf3v/GpDL6sZAVyRvbD0IGLZLsVbmkBW0c
0/HD7VhrKwpHKro/cGdJ6xf3rxnrwP7DxH8JC+Hm5Q/JNvdBfGrD0yipO3PLeuZajJFXGE8HE/3X
2SBkeQnzfs/rTu0lrx8MBVsIzHACQ4PuWUQAfibADzjdqZeJuuijsOwGtqKV7P1GfOWNgIV5q4kD
RnnJR1Mk4seQQI0oUh37M0tqjlrZWQ9I3/gfb0/S2uKEmzPfCShyIFD+/oOU3DNqnzgcAPZnf8YR
QZNB8O1wO8rKeabwckNXZKanXpF8G9sozSHLoOXViBSSW6f7JoSSLapUAZOAXNzteGvLjBcJZwmP
xflufT+qKfF7sr9c8iT6NQXFlN75neAkWUKiljeW2Xos3v6zJD8Xw2KZobCYOnXO2KQ5QW1x+U3b
fY6QTaFILqKN7u2hra1qYOD/P9z852/uv0TP1cJIGNoUGa6vnBwYOZbz2qiXsFIhkfz9hmVZg/Gd
397z4/t9OANtsgpOpfAwzTpLfvi9E9qpl8JDVYenIpk2ci5l/vfel2yAEwPkIT8hlbWW0CurkbVa
mckVY63/xBwSub/pZHQc9Af2bRC7aDbvpN48yKnzUY3K73LauYaScHBbr0PfP5ZFcRZy+PLXsz7D
nGeJZZk64dK+wxwHVQ5zbqdJHDupcZPyXupaNw6C8+CnOwC7G595ZVW9Czjv2zefWRmjLga6KDwb
xWYjxkE1Y9wOt9Q47idJ2fjMK7AHwlFD+uPmzD+8+M5gAUUWo4fjjZ0x0v9qn7QpO8r1dzP5mLvl
Thv7kya6czHpp1hNIzIvc+OQWFnZ/AQSK8yCSASWG2mUGtxocXtHK0K4uvTc4uRZHM3Gc5wvSbZx
7q2uMxgVlDkBV1xlclWBOhzoL9a1nO31xDjYyqM//MyxmBeA81N7J8yNpE5f/aaz2xK0oZmuuzgp
lA6X4javhBeYH/IBLKGJ7mUDM0VXXKu5WMNXrMMlPXD5u0jpOW4H0rBAy79W8p2UIeT9h8pCRjg9
xZa8d/zepUX7HNnmKR/OOKju0Obc1YbqDuIs9eou0rGFewjlkQMQQFzj5QlsB3GyjeeIDN3vn8Pw
H0OcjfjOVP+RnC+jcTeVdwHd79v7R1n7uCwvtJgoVTIBi/VcBz2JG9xkzx++190hHb0MgTIrmFxl
+oEPp9sqZ9XsXiTjOesj8PUBb9bxoDoDkEscW+QIYaMt5Rp17YvMP0mF+zbLEi/uCaEno6mkMJ9M
HxXTZj+0XxxbuKDs4RJqh3GCTqkcC8BuxXdN5aBFs1cvv0ngMQ1jOujRv36N9ijgsGm4dJj46BkC
ZrNw6W8RPTq5vhfl1it4BRHA7zVIali1M5Z+sVUbUVptFBkOLakW49biELBkSv931k97VbmX+tdM
b3a58aUpnnIwf7F26HjtqcFJk4+pHvF0xmQ3/W6YmSvEgyIlJ7ijk/Wp6E6d7tX5pXZee/08Dd+7
BvPX7GdaQpwM7XMR3G0sC/X6uJ8fvg7oXkoXiAq+P+Zse8qaoBY6bQ/F7YJnqb5P44exugDrIHF6
bcpfeoht8zHeVGicV9zipgFTT642e5XjSrRYkXoddyhfl4YXmfqTMwQnw6RogYDE7SGuPIln6D44
rrk6c+UkYQHfcIqyMjxbjVBbfWyU8v8YYf4Fb66KwW+nrq5b8NH6xTdqN9K+3B7Cyt6ljqXOEFsM
BrAxeR8Ak2et87PSRCRFf9KHFqyP/Tkaik/wzfej5Z8Ho043LqS1rwPmBR06E5Ty1XPQ6tVe6SK+
ThfVHMu1VX3MOyClWadvUQavQrH0gF/Pj0/uHmoj74cXmbyZwrJNLqitVtmr2R2ndoPPuRVi3gZv
PpFq5lLXFWVyCbKxu4P5Qhm0DRIvV+2tPsnVkcZogAzOTx4YfFe4gsnPs8jHcuYi98io981JjiLL
heENQx0SVutnp9ur4yq3nwPOwHyqMlSwlhmb0pe4NTtFfInDL4GJcu0/VZ2g9n2+HWZtXNA3ZgU6
VLYB872fQh8hxrRtnfhCG6o6NkF6LOwatFn/g2z4bDTW79vx1j4Z/B5w26QH103hctJ6XzhmfKlH
nNblIP5U+7pXqPrf1k6ZPlAgPBg5AmmGLlZfAipbcaYpviQwECsEWIofZfPl9liuNvAixmL5RX4Y
6JGQ4ws5/k9cfL9MmnlPo4teDWYJfv4M03lL82I9JuoaMFYpBy5vqYk63ZgPesxJHrp18NHsi32j
fadwp3cPdr1VbF/9XIg+/L9wS/CTBLMYxooWX/rO36cTQrtdufO3FsXaWqf3iAMusDcUehbXVW+P
QkHNorjEtRV80P3J+BKVAQrOn0LBWXj7q60GA81EX3cWvlsWAUcj8xNeXhC+qmqf69Q48/Bu1i1G
jHnjClkLhbU0dTeUK1X69O83V6IXWtimdXFpa46J/nXMIZ1MP8gibw9pbVHQwtXYUTMmabmJUyNv
Y02T8gueJcpRimV/J03G0Y6Un6YafSSheZQbvfn7ieTkgKuH4C73vLO4INtq0LI2qrIL9rnAOBpf
erTianQR/5b2/hipG/H+pA7vUosZqzh3D81Z9O6q8mSMSmhKXZBdsASMaDgNkUSv3FR3tPZsq3ip
AukQ5T2WJM7nJpUO2Gt6STwa6EzUcV++qAaVziJUInz31PZTPkFGa22kG1y184uP7HZlckc70e6I
M7hmgU5O0aXyY6EZ4b4oTflQZGHlmvyVO5HpvWvWbfjgB5HYDVUfv9Sl6buoWZXaqY4hwrkQ34CN
5jssXPYJL3tzgvjEG6Vzk2RISHR95xzI8vRYdb50R6da7Jm9yMNvLFOOWg/lTBGR71JgEnjAlOn3
3m4VTy6V73YuvhWhNNZHSDa01MNYPvSSBbvCsmuUUFJLz+Bw2b8VPIRfNUlWXWfwkUIhtf5kFngo
JlBLLrISOMk+MmEwiCmo7miH2QddquQDEvniHydWVSDcECh2Uhyqu0TPjPs0wbTBrOHMKgBhn9Nh
1PZ9HvdYUKUWE9NXG19+5RTiEUFrCiE0SjTmvP7f3POYryWzJ0h2iatfafFd9M+i+Puz/F2IxRFk
xwpayiYhivAfUwvvEudkI/Q/OHSi/WMbbCFMVrYs8BK0tGgOzAIEi7sjSCc7U6Uwu8BDcJsJfHAN
HjLt9lXnFcEPKdp4EqxNIdkmmFzueeppi/uw8rGUw1onuvR9ebDb/qK0Jdh963T7JFoLYwDtpFjL
Y5yqw/svFbSOOjhBz7XbTcXJzuuaskYkDrAn5f9iUbwNtfhipUgiYyjH+MKIX6w+gEx5N3Ufbo9n
PsOWR45BK4c63Txrf2oPb1ZeMSAmh8RUfIHi9nOS0IgUSr8xZyu3BI6Z8CIRN0bFaYnxNRo7S2ND
Ty8+guXh9F2Jn8L+vmP73h7LyrehEMVHAS9GqW353oj6qa1Ew5JLxsHFNRMCBz29jRLxShCoeWAZ
EfTDZHyZ9XdBo6XWmKaXdPL3mpJ5MIvOYlC///VYCEN3Dew6BM5lE4KbDa1zPUwvgdZeKJy5fa+e
C2M83g4zr6HF5+eBNuf8s7zYVa/aB5qYarJfQQ7vXdUBJ99HB11BYN4zocGLrndFsvGoWVkOM+BX
ZtXxNLwSmyj1VkmiRBQXJxk/dsVhDCPa1pKNFt7h9uhWFjc1Qc6CWdgCbfRFeqK3ZaqbKKFe6rD6
rdXciGq2UZxbGQy35uzkQoagQ0d6fx6g9NUGDbz3Sx/Ud7HUfybLw9wnPJOgb3yrldHwYtI1JPRo
S11Bi6SwSgPQ2PlFN3MKnXQKJGfcoheujmdWfEK5HsHuZfqdWq2UmyJnPHp5mOr6e63rx7ZJD6JI
/34dIP2saWDZcCK7KmuqGBHEQc54yqwLn4da/SWFInxpYh/PKQ1V8tuLYeVCIrvioGMSaSUtF0Ne
j92A0kJ+6ZNMeZoaK9ipcecgR95aO6VtAnjaof090UJ1q/eycmYQmpQOA0lOjuVbraLu5zgiLC5S
/VUamr2Vf2jg2d8e39ryeBtksdgDaQKKbBDE1CAgdh/izd7C6jBUa05RSJKuOBQWHuNo0E35pe3M
R2Ms7tG2Bke3VWJf/VBvwswDfXMlxR05OboTOXUVPEW700QCPAwtAnXPuvItDL79F/OGvB9MCVTO
SMHeh8uQhs5lhVH1YbMDv+Gq9cfbEVYH9CbC4suI3OD9UMv5Rcnss4PonoLICICDwXrR7cgN06+3
461+J+A64GkonKNo8n5EqEVEvoxV2WVSI9he0++xL8GnC2kj5bL4dxaXB1ft/8ZZpFzhUOaFUbb5
xVLzEXetzjwo9VjusqEFkWo1EpZfffr39y+34lyimn2RrhoCxgDWpKl4CkZAILtfmLKGW3rIq+N6
E2I+I98swCKdUgl9tuKS55iKGZcQHUPT/BnEP5Vof/tTrYWai0S805HA5z/eh8oEDlAoX2SXNnB2
ap48iTTfY7ZRw7bDjCE19I1TYm1tkCZTi0C5h5N38c20TJITfbSyi5oreKSEvCexwYu3CB9bYRab
auAsUgKLcUnqT16srlb+MLZSpNW5ezOUxbaiWDOWlW4TA6WvGsUvI7mEXek2CNqaW672a/fi23lb
HEqSD+XYTxiQw7fRq1fU7/edmnMtbiQUa8c4frbQD6AOwe1bZP2ymiJpgnjoRc2MByBVj1oQbIRY
+zjAKTQEPIyZwriYOMs3R0p7rIHYyV1t9CbptXU2kpWtGPOfv9lDxmjqWaAYfJwQ4hgaM07XuZuq
v2tfZeZ1qdh8I9m0BH91FKVK0xzSizKodEC9qin2Wvoj32LTrp3g5myKMafJIHLnpfhmNHow+INV
5PlFwhA2KM7t9F0r77ug21uav9frrbv8T0t3ebTygWbvIJoY1nJggK8SsNZJfhkiY3qwJGPaRVKl
7eVBkU6RjYqA2XWfhYwSbaEa4wGxnujQ9a3sVjnWx0ppjrtR0yrQ0FK+C1UnvxfwFjdOr7WPjO4j
sIv5PXwFDUV4tu/HxuEwyV5jtXAn86vabpz3q1P/JsZisU4AwP3UYT/UToFNdY9q9vQ5V7X7Mir2
WPQhjBrFG2iS1XGhrUHCpuOYuNwgCITBFi3JTKFG78ruLuj+pf/yX5zEs6DZf4IsTpQBNXprHCnT
Ip2406XQLY3KraNPty+Y1aE4hsyDCw7OFQ7HkpTZJsFk+vIHBF5Ok0qyi/jT7ShrRzEXMo36uYrF
4+T9/oiKUmv70covTgeTKfwk8lPqVO5YfgqSn7dDrQ2I/Q5YHeFWh97v+1BWZiRWLLT80vjJo2+r
R6X376TA3gDuzLO/3IA8GeeHFnqFzrI7ZQnsEc1uyi6yXgArkP+HtDPbcRtZuvUTEeA83FJTzSWV
XW7bN4RHzvPMp/8/+gC7JSohwn2AjX1TaIeSGRkZGbFiLeko2fb320sRPL7nVxYDkfRy+d8iqjh5
JKEtIdGaKn733l1jOhtHgmY3uw+LYAu6oBxXHFsQLy8szoftLI7FMflizIc7DfBuxdpz6QNZ4SFp
gvS4vTbBNjG3N3OCOuD3ro4Q3MGpHMa03RoJnuNoXyE6nNorF5lwOVAGz622Gdu2cDstTYPJQkDu
pPqfjbQ4QK4Y1fCS5f3uP6wG/DZcEWCrURK6/G5txRM1b634pEv/WCbYE/tzU369bUO0mDlhZ+Zj
5utbDgSaOaLWdqXP7WRQt7CJoDe5lePCbccVvzMFzk0/FG4Yaj80pf7wBp65gRQ13VS1VXJy9LA+
lmb7tUy9LIeuIQKhhSjTEWrf1zAJ99IpgpxQSox9zmW18YJCumsmBQEvRY53TjPVblkwQhMbU/aZ
mcnsUDmZ5LuJFpR7B+pZJFgq7aHr/PFgT1K1Mwqj3lpQh91B0jecvLrI3Krvh0Ms6dGWbe5OjBD1
zx1YQaSJe/VnnjTSowkoEkRfrTk/5KLVh42a2e1Wa1t1O01l/7vRo2qjFWP/q5rk8N1PjeiHn+fO
Xe6FyoMBbf/WbpPuAMz6PeoyKv7qaMHEmSP8nQf6voHbY9NJiCKqOYJXikfbLInD7FerZTMrIoOu
/qz0SuN3TTvyet+ZFuO/owxHd5q9v/QtkwJVptf4ljfmvyZD2TVV8k8fKE8p8uK3Xex66BSEHgWX
GbfL4/nKx5DgnspEaeNTOiuQ10HNrUPHelPlgBf65sHPh8ehkr+Onv2UxNOBMdjPchSvvBtFK56r
tHPNZ1Y2WLxB5Dir5JSZ+xNwztMQRndyR1Jt5PWdDZj89pKv04d5xf/aUi+/rjHkHr0t+rvtVCH+
3WzN6T6emn1RvdkVw71rkeL6aGGP1xVFQRUy1mVM79vK0tuClnnaoQHqK0+dah5uL0loghccbgPM
4KoCrcSV09hGB3BC5hz4v2q0eG9bEG0Q4CNGr5kiIUNZxFVfqtTc6OilwP7ymqDPqUSx54ZW9LGy
rZWLVmiLGiAFe2B+HILLDepl1UGz2YtOEYO692kFo2hl1cO2s4ZsGzhlsVIGFH29mRGbxwLp0FWP
1WxLM8qhRT/pg2/tfUYEd63q9StZ63VChMAXlzeMYIxnkRxfripPFD0O24w2UaYCOf5klN/taa9Q
kvNBhdzeLaEtCyY4+jica2Nhq24qszGaIKYiknYfTV7FG4OsOXdVzfMOMI1Z3yco7VcO8bwvlwkS
KzyzujhYDheG4qURF3ww3KUeaFNTa5UNaMl8ZX1CS4ylALoVsdj6CHLEdeSDCMm/ZAM4tf5NNVdq
0QIbuDlUDjazDIw0LbxQHnOZ4Z4yOhU92uaN/E8xJs+q367kX6IATJMNn6AnSmlnGeyHMa0nFfGM
E4Cy8SlRpQ+OYqT7igsL5CgXvjXk3yvJMJ7Nru9opTcZjO2J+VQws7ymXSk4CjgN4AaKeJQJl4/M
TBpLux/08DSAZ+gGZIV77/22bwrCL4BsipDzI/G6vjX2lVKOkhOeEu2TaQbbRNYPQf1URs5WQdC3
WKOTEe0j+bQzE0cAK1sW+YPCTLrMSokmXvWWGtUL2kN38CV+vr0sQdBijlzmfqJCI6iiMTbbNmBf
TpVX3fmd/DXIvXsHLG/Y6l9umxJuEuxPqCaBMqRMeBlJysSCoqzgC8Kam29HSSNbjxJn5YytWZkX
fJYRpk1X5bVthafJQiNTHo5G7q8EepGJmS+Q9JXK49VLlNdj1AyIvpy6Sdp3kKIxsrSCibseS9RA
CQEBIPAykQBI/3IZVVGPCdqXwSlQym2eOpu4VjYSrPJ5MryagcQcXzv8gu7+2deH96JYe9GJzjct
HiYDACEIBlk5qkkztqV/8mP11eiORfM9k1rYLfvYbZh1jzTjkDXKDvXpvekrH2LlP+zk+S9YzrkO
huyVesYvqE39KOfeexc6K6FfvMpZOJNcEl2v5cSgGUI7xKCCf5JSJ/uiWtCeDqPS3Ul2Iz3B2+gf
dIMsOrc88EsOiXsAKQ0geCBAsVZVu9snRHDmyWYpis6NPaRPFvdfX+RqJQ9GcGqUY5J+Nspffr7y
0LyeHtZsRtV5ogMUpJW8pPLPYUPnEsrCE2fkJzW4HwE65XHzqynbPeRSj4iSv2ux2rpBA3n57fUJ
Dg68ZQwPz0LbcL0tHgh23GZNLXXhCdJybxNrA0LrSbrWGFizMv/9LAI0ka5lRY8V2NhcnTJ6uzqB
ILgMWMg8V0nN2eTleWkCxs7csdAm5IVb1vB+j1L4AUmc6nGagvhuLJTx1YE2eKtZw9rLRxCwQRog
3EZJh8RvWcAt9SlyoHUPT1LZPphD85DY00e17979Uf9bVZzZVc5MzV/h7EN6A73erMYUHTDP7dqg
eFHhQd3YchT8fZ6OVzCHQDdsnhBefFAvZGzZaafwNGqHJB9ebO1JSdpNWa9xAIg+37mhRbKnyZNe
5TaGquTdgxlbqt+abABDtlb4Fp1lMM3Uk/+fIuji41EWKZRoLIJTayj+1pr84n3wjf7JrECQ3T5W
wigGIteZMQg0QpZV3mIs6qhA6fQ01hKiXxkduCFG+dHymqEAWai4AQokgxluSeW7rREhN1bEsvlL
69s1LSrhuudbC6UQeuvLoxFnUQeZpO2fzMF+VBLINjtvGyQrL0fhNlpMequkEzwVnEvXDNIiC5Cg
Ck5y3vywo/wwTs6vuKSk09Qrma5wQRDTMYMB0AeI/6WpmSbM6O0oOCngxXd9ORavrVGiLMjk8Ep8
FIWV+ak6o3RnkPXi0h8lOMvHkH2ESWh4rRPaAkZ5NGpz3PqDoj5Xfqlvtaoc17KN2esXTyCGHwEY
zVXBuYBzuUYHiTAYBYeAJk12LAIHcnjDbZLRHQsw69S5EgtpDQsC2A2CFUjOVntvRFXhth+LNpU2
ESR0IMthHVp0+wuvsjzVTtLT0B7ynqFWEyW58V7ro5UDIzQEjQrtDwIoJFSXy+UhOVYoEqWnJOgO
dfkZXlxXaT5Bd3V7QSLXQR1lJgdWOJ/GIgb4aiyNHQJ4J40pP4+6HA1+iW7CbSui1UDFwflH/G2e
41msZsgrNGz79NSD6K4MmP2HbxGEWpn087Yh4XJsJEPnoDYLAV8a8ijpVmZZJ6dWaZElrdKXXGu+
tka8kqOI7GCDAQPelyRZi2MQhYPmDBbjSCh6kHtpPlxrTn6Y0vr99oKEgfPc0mKDqP92laMMyUnR
yj1aBS4sFU+9hE5oYtyHobk1fXmPrMCHyTTcIgnf9Vz5cPs3iLKV+fWFN1IFs5dVI7+OauYPp+QE
H8JX0HlHGFH3t038ef4ujzfgZfVPU2uu6V1unAIbVDaGWXpySuOjXk7QX4TbvmR5cb4htoE30GvX
6ocnjaZDPDgPaR7dg2Pb3v4hwo0lX5rZd6glLaO2HU1q6gD+O+Vq2WxrqYTywWbMNfgPhRZqllSH
59YaV+LigMdpHIZtywHvhzj6mBmhv4dyw09dr2W49faiZm+8+rigdGdEHBXTJfClilqzy1QfTHAx
/bSKBwc0Y5o9aJOx6+tmd9uY8AvaVKtIzSA6WRacFcdvBoalMrzlFbyNi4JoYq0NLl0zxv/517lb
uYigdFiysTIpgVp7WmenRod2x8mnV8OzD3YYIWDR7XUozAp3dFHJ1dWtOknPEJ2hYRTc1QhCr4Tq
OaYsv64BOnluwFHiWRISwqlX9IA2gRUl4ImQ3Ww2gTYVe8XO7K1ldSkEyyXUQJnzDnh2jZlKtLfz
cDQzSJCEXhXTUnhk/Ewps5OdNHfOqHwpc+g0RnK73YCmCQOMazwhog2m2sODn26tfvVEiuS+i70a
5PcoPaVFjezgZ1399vdOBFDacUhn0L0x5wvlLK9H3VAKEpT/TjC5HMomPfSy8jIla4RGomyGCW0U
1aAPs6mbXZoJPYWMyXHAlytfHOjZPf+XXHduYH1uzdRtlbVGrSiSwr3Mo5ZSP9Osi+spTW2oOXU7
Plkl4z4ojRfltOKNKyaWJQlqHVPs2/S5s6BJ78ehTF7UwO9XrAjf6DD6UyKjAMMhX1yAnKKxkiva
SkaYWl9GbwjvpFBKIfTr+rsh9uJD11TjIzXPeK9Eob7P2jFZa52IPNHiTcGZU8CpLm9hv2MguDE7
bmFpgjcx+xyj/Jclw8piRQecMueMV6Vye6VdlGg5882IfZ06/ckGqA/eedNReSekBNKTE6FWpKzc
h6KE6dzkwv99Mpwwd2gaN9wIdj5s0upezR1X6+5uHzThxXtuabGRk97QOEsbOuGhdZdV8V2mm7s2
jfZtaDz0zDC5CaJtNrMqjtT8k2XmNrOlj60XrST4Ir+leE2qA20glQPt8ihavoU6ZE9GpQ9QqSU9
4mbTylpFJsCYUEPjvhWoqJRwUhYpDVngXsFH20u9R9tCYvn2FxXFFITk59sW7DaIrcuFdDnU4aPN
rPCATFLgv+sRdYLn3Hhq4OW0pLfb1kThf5Zl0eGopcOxBDL48uTXQ0qHTTPRSC065y5NnPsgTp79
WHt0km4tlReVfQEC/Wtx/spnodmRasMwI7ptY1Q/d0UabDK5ekAzGOhJ2j7Cr7qXOtMdGUJ0bUtH
3K5ZIyoRbiQTsDYTLZQHlymG0WlM0yklYdR/U5MfE3Let7+qKLAAFvqfgcW9YDRxI0UVXzVMIcNG
yPC+lZMfmr6Gvhcdc5CAtBMRBZrntS6/ZTJQCAwk+nq+LCmuMbVvCnKCWpx800Nj+x/WRPsEhjuO
2NWTxc4Cq5WhwT7xDHy2Rv1jqKdbS8t+3jYjdMgzM/PxOHOPeLDH1Kz5dIbpuYGvIhAJrM+XdnGc
IQWxv21NuFFn1hYXqiJn0mDoLGqm6QmawC0CWNLNFbTQbStIDl6uqSUCpgkElieJqXjy9Oo1t1Z6
osKo8b+FGMsJzqJKqwYFIGKT1j4NgYIGUrmtUuOkKd6r5fcfanUN0i10PigPGb1lyPuKjxZVntbJ
AzghukKluOB1975s3A0t4KEqu7+9T0KvOLO1iO5lYNPjRbv0ZHlO5JbBsG0q/amb7PuYKNyN01qm
JVycQduE4obB/y+icGo3xShXgO+C7iEBIFKMm8qSqDv8h0LAPJ0zIwoZeFpyjlmxCcgnIKOrnG+y
9KYVP7ro0+1vJ4x2zKgD74PahbrlpfflvpZ0/ryUJvV/IaOxyyXjx20TAu/jaQ9pO1z7lH2XD0Rw
E54scafPc7z3/A4VjaKmcsveeKsH+9nKpE9jhJLFbauCvOrC6ryHZ6Eip39nWj5YAxpYL2DHHvDV
jW608GdPv9VB+ibBVJ8Ha3ARwWmGm4vOKGORSDouv2dWGH2X2DGjvvZjVcQuhMEmHcPbaxP4n87z
/s+INBiw5XgsWFn0BCLa/VDakMD5zEwEd2PIHVmu4YGFpsA5KFTxzHkk9/IzhulQlCrCbydrppjK
/G2t/pYH3x3UNRIjkZvMpJk29Vfy/iXPoBdHlZwFbUjDID9piXknN8zsjA5DGoW0U6PwEPX1iveL
dot9Z2mUnq6LT1OidZQAivCkRslxcNTHvq7e+3EtXojSGsCgwDN5CKLusoQ6p3ZfWqiSDyfJuI8N
Y1/oL4O6qSsbqsiHzvnoV58nmFY1feVaFkRGGGV4RtNP5bW7zHvTzCn6KNZ6MGyJa/Q/Eu0xle77
7K7wV2KwYPcsFWpPwgiPzCsOayvttEz2/R6g/UlqH8cIcrvpq1ody/EfOS83tw+AYN+wRlOCQXdC
8LJAo6XouXWS1p1SJ3iWIvNYZ8Z72HS722YEwRGvAL5KDgUhsbrI1IbSmAypa7pTknTuGHxy1lBE
gq92YWBe51mQijw79a2pBymbf5R7iDuSBk9/MeVkZ2ePRbZGRCDwhwt7i6DYeE3QG+bQnRzJckeV
5xd3I79gHzdHRuxvfz3BJoH1mtFzQPxhQlkszncQBrDLvDtp/YvSpNty+uSraxUJQXyCaJx+EaTR
2nW7TU0Z8tErtT155rbLGb/QDXeucY72GveBYJIH8nT6wVDVUVy5mrAf4yRVlFRtTrbeAV1D8q/8
nHnfPfVTn7zHlfspuONpYh2DX5K9Ccw9gBXDv7v9Ta+Xy10Nhc3Mj0l9UllsYFE7AeXPoDnp/IZE
v4+C3dSgn7OSMF5tHVcnDEcslWY0vEOz3575pUl3P1WdBom/Kpf3KBjkLtR2+lPB83olcFydMUzN
3HjAKxmRgzX+0tToJ4Hul4V0DK022LVKlz8mmbRGUSZaEHkoPA9AA6m+L66xLo3jtuf1eLLb4QSs
5dHqtYNSJ3/r8izGZrSAwf6ZgmFpJkRpNO1D1TuSuh2drn+hnuk6mbES/q68YDYDZbsxI/LUq55J
oRaWlGqSd9SGikDRb4wmfAGYvpmibMXhriIGphg3+kPsRgZ3xWdTJbrXxY5/yrJM/pA4yW/U8LRt
OeijawcmzXTPWRs5FbkECS+ARnB5lJ7n1O7M+3R6zGapVP4pGgd753SWuZ38zNv95VGaV4aCDAIy
Js3f5d3oKOEYN5bhnxz1t9l9z5svhfx1yL7/tRXYMUCQg5SBNGWJzEwQKogaOwmAG83DCJumAZNj
5NsmWsvUru6SOe88szR/1bOv1oZTPMggU041qjCAc06dOkau0YFbM8J9pFof0kL9eXt11w3E2Sil
KEBycA7SF700WtiTUquV5Z+aIQbu45gzMM4sdrUuGR9CSe3deiyiTahkjD3KSCTnMxd3kkCt2iZh
lfxtYjz/HEY7GYuAYewKCOJEcZYGcu2fcgcUbvbGkKer6V805/ftdQvCCSAams4g50AzLx+ASjOq
yoAw4EkxPRjTw1Q5QLnib7IibPa3TV29Y+YlnZlafOEmsU2nK0b/NI1w445jtsmnBAlacsfcUDYT
yq3ThFRtV60074X+ZFOG53qFHGDpuWlUjGqvS9IxNiAdnsLiN8+e+cXxCgT9EzzGX2064isbKPyw
lP2pWqHAxbv30p+GMsrSXi/8U6iVh7QvQNyXWw8V3tsfVRBAZxECHWwpxIRXQJMi11K9NAP/lIDj
3kxjrbzEIwJLbTmOcCyH9uG2PdEmzoUQHoUAHKmmXi7LKQfZo/7hnywrgt8W/gowo2P+0rXP0rCL
yl2mMJuoDHl/d9uw6HtCyfmH9w6igCVkIWPuUQ0SxT9pmXcIxjB2SxPWYt3/Dx907mjPsGbEBJYA
GtICKgyxH5xKRJBL/0dtPTsGak8fby9HcDOwmH/NzLfVWYxryACloZC4xgMJTdsk/oa+1crlKvxk
cwl6/lwU8xdggcSWe62zAXA1drObrOeKRnbargH+hCs5s7J4WpRl0rYj7eyTllfjMZ6q5D6zaWjf
/l5ra1n4Xe0pU9GNHmvx4RYdUZjtchLHhtf1bUPi5dDkJPRSD1s+yHTGAnkszfs/OKdeNg5KUK/E
I9FaGA2lhwM2GMLoxVrK2IqmGtzs0Sb/cZU6S3dBP75agyqveIBoMXRQbfPPWnhfXnoZ0jJ2AKmC
d0z84AO8U8fRV1cCgnAxTGvMc1909ZeLCdrJ8KUm945pNTrbWh9/9troPzIOtiZPKQp1pLzWjNSf
aa4XRyaeMeRqEXjHuk4g8Vcr45AjQjkSXDdmYtsr15VoYVzz9LvpQnMLL3apGpJOaysiazXsm7SE
beWuoxZw29tERkDxMESElg7MJ4s7cST3Bkfn+6c2ztRN6tXlTh/MwTXazN79/5laXEjWKMWGl4f+
SSbQWAlw+F9yfn/bhsjfuGVnVRS0SsB8Xfpb0WlGOhUms7qOvInacJOv6T+LnODcwsIJTL9SVH/g
Lp/i/dArm3Aqdsg9bLRhJQ6IdobzCU3B/HK8ulj71ugQsDZ4mRTS1pvUl6R5z8M1gM68vxegGBIE
pmjAN/EQJtubf8XZNdCyhCYMM1KTrED8Azk78+BbCO2Mo1SzwGA8JGHXg4Do7XSllSxcIa8GGKFn
qYrljRpHiMD2VSwdC8sEqZnL3kMS5dpdWnvJylkS7drM7zPTWZE6LKnxUXIssq6YpKMxGNte/qzz
3ArjL7jL358nHsU29TuelYweLq48dVIGJkRgXhiZwpamceNN2mve/7zt5rOTLXbtwsriyuuB0suj
Llkg/LRPqZPuc/QCQydPNn7aQ/Lfr6xKaA8WCzon8Etc4WFKGfh3Zeb20TO8vdNCEd7FbjZj9xHP
vlcbKkW3Fyg4x+R38PFAUgiMdzmaYFiSlgUk5kcr6r+NTrqVx/Kf2yYE3kdkYwx1ntihx7AIryXn
q7Gn3Dpa3rMafIDypytX0FGiz8ZI7XwtUcq9qvjXXj+NURY5R1PKIzdLlBcpYMaj1dN/DMvreE+t
Eb7+qVotPePc5Pxhz85zrWolLB2hc+zb/iAl9cE38l2Q2i89bSEloOcf2Ycgaj61Xf0qT8OuL5I3
cwyeIjW5N6ACZs5gJQe4xiChc8CwowJeBLo/HGjxm4Zg0iCrIZL1/odCCk99Gu+iLn1ovGk7dMUv
xefHlVm/1QJt5aQI4ptq8PIivlnccMsYM2DKY/jUOWpAkA666TWbRk2KQ1D5zDinSBIXiKwyO7jG
ZHPdqJhXzb8MggzrCIxcrjpKYts2Pck5osCkP0280e+GOpWfQzhMn7rSiJCZiYMnCLWLtxR+gV1D
d+UeiM+v235+XWydfwiSE/ghpXei3+UPGUwrbMIq9o5mCIlGFde6608FArLRqNyFVtx9Tcskds3e
a1+rOqiesopJ1AwasY9ereaoRkXZxiuG8qCwjQPvZal8Zpgu/nz7hwq36ux3Lg5kqxRAz0PPOVKd
DiCUKkY35y5/b0YmvIrGDA59LRtbJ8jX9koUCs6/0OLQKCU892UbescGTms7eEiYkpDi7e3lzf/I
1clky8lNIOQFy3i5DbGFzmYf+M6x0vS9g8L4EK69xcXr+J+JJUylL/w2I1uwj/0Uf0ppBitILvT9
atIgsgN1Enk9xKtUt+e/nwWZrLcl02wC59j5b6DOXUqYe7/99fffi8jMGDa90mtRqUht9WRSiGQZ
in9aPLNyv922IHI4+MQ4FTy2UMxZ3NWWk2VGlTg2E6EWbB+FGzlflfYnyPIdTraxwt1te8LPxgsF
1AgaBFczmZGje17Uy84xsXVjx1B2QYZQgQKzomQt5s6HZelt4Of+Z2tx6BGp9ItK6Z3joNu/jMB5
Yv7tWXdGRIwKWh3Gqa+hPPdUt8/lu1lHcOzU42Cpf593zXMXxB8FKUeeMZee0gU1XPXjyCbCGVO5
eqIZP3IyPVcxs+nbpERrUvB/ru2rhTOGTnXInCdyFhigzA+bOIJk6Vi3Vn8PTuLTVKjKBuRr8tzF
Sb6T63jcVqVpvCMNqd0nEFsyUwfmtWPq/xgGXTbLM3V3wZS2Bx21oX2ttd3GyJx+4zSGvu/jwNvm
Xak+ESxzl4ZacHfbUUR5w9yEg+pwHqRaZj9RI41NNVneMdaig2beGcadIZc7xAYYgVsJS4LMmHv5
X1vzITk7y0qPWg+9MO/o51bxZiuJd9eOfvDTDvJmU3Tl2oyDqM6tWpCa2DNaYJacvzRo14MCGlH3
jlLojx/MvImfRgvG157LdKNVwbdu8sxnaTSso21l9vdRkmXfTWWlO8FhsDYDK4oBpGcgg+CXpPm5
uHQmO48aowykYyDlX0sPua8iQ7kd7ky4eNwqLX6H3hqUQGiTYrcJ4Gm+dhY3gdWpWVM0fPJeegqq
bav/U5TpRurI5L+V8l8TW3L9M98rUwbmjQVz4uX3Lqjs+JaHM2nTcVJ/RF3k2up/udxsOoImwsdo
OtuLG5QproK7JvKOwaD9tkPrlSrciqOKoue5ifnvZ45a9n3kpT4mRuXVMR78/qC3x9vnbs3EfC7P
TPitFkaW5XtHuj8Pfu19nTL5xZLtlXevMDVEIG/GNc2sU8vUsGXzISAovGOVZS+BXrgltHPdMHzg
pkLdPqe55TfVz3Yatn5bb5JCWbn5RAHm7AeYiyA5FIYEbowfkGa8S/zycciMpz7TPiT+sEUNea14
Ksp95nFQqAlBjl/xdcQO8IUcBSjEWqx9Ar56NNekukSHCrwTD4yZf4eX6uXeTXB6oqRiYyI0EzLa
SHunsqbuZatRHvw2bu54bUbbrgRQdttr5uO6vHEYD+OEkUqAdF5Y1hIrSgOb7DHros+Uh056pG2L
AbxOnO+cMVU3kjW5Wb2GxBdFbsqqlDWYSnOuZlzrRps0q52orcZjd5dIGkGLe4zhbEneVF5d/Ye7
nDyMAQ4KKSYFw8svrDRE7ijkGRdqH/3wd+C8JP7Hqni//TVFrukgkgLyiU4HehKXVqxOiZKkV+0j
TcGdQiDu89c+f4/K1FWUFUIq4UFkLIUsgYFsymCLrasGS+OqnTNA2b/PY2Wrhs0D4L33OpfebKd/
VPT0TYk7c5s36mc5WxsKE7nOuf1FllbVWtLgV/axawo3sd/T6eBUltt1LwXqykF/6seftz/vH+KP
pbcylz0PGPIiJLW+/L4eGxg2WWIfJbkMkQKuQPv4+RS+IROi/3TU1HtVoo73YBF6wXNjjdOhrryI
EkncolMbfO7GPoaTTitfTZ6uu66Iptc08JihSIJ/cjibDoglVOSZ/bACpRG6BpC/GaIEmGFZf+9K
B8luy7ePRlvuqYAdeg+91/ygM84HSN69/aVEMYurDBQ+LOTwKS/umyDXSqVLMvtYOtq9V9XvTDP8
uG1CdILPTcx/P7tvahUxstIK7aPuFS6DC6SDG917bIaPt+2I7jWHXAvVFNOcK3iXdvwWPnN4BrAj
WdEmMQ3pUEXZsCscKbm/bUq4R2AY4GtggwC7XJqKtK6RKB/YR7Won4s23ZNgPXRJ8DaNyX03rNH+
XY9Fkd0wFcgoF4wfEE8t7BloVhlhUxH22zH+NVJV2+QWylHuIPfSQWkc9WHiTTzRSWWuAQgWexl1
pumWEVODQV0g3Ksl8kpgEX5w2p6gygx+mrEIlYmU12ZnUvibVH0Pc8beLLbV2kiRKHqBmmeEl7oL
o6XLBlGRZ2qtTA55sjK8GlHwU2NSxExgDA0lOIZpgVppvYOJ6K3MtKd8WoNcigp7tA5gzeCRDgn4
Ul5K7eKhLHKTMrRpu5b2rCXRpm4+MDNNg7TblwYTtpm1ka2VG1dwbi7sLsLmpA5+ISWwLubW+N3J
x8+FYt8NKAi6jRatMQ0J9pLKGaANZnbBUSwnKKfKHJlRoKJf+MUHA4nn0ZBrt5bTu9snR7go3q0o
PM48D8ucDKjEkI8WNX00+8z7IBordwomb6tb/SdniMyVg6oKEiZQNzJTTTN7xRV7k1+qrdVaKUEB
FORHwwj810RtlTcr1ZTf4eQ025ld/p+mhCF9ylW1ciHOCp8pMrK9Xa1U90Ub2s92qPXbKLT8+zKQ
200h1b1bVHq78Ut5cJsqtjZBXfVPgTEpp0GvkMpLm3pjOZ7zucxIBXnZJXzOUNnd/p6CSPRn0IOx
c7rD16SjpBhSE+r2se35Cd2jPvXuoENd/RultdumRC4yC3PO/IWoupnz38/iuKNNfmo2sX0MO7S1
Sj7ULrb+PoajQMRIMn17+krLw55zp3slk+pHG2Ue3xn2aflq1PbKpSf8aDOLnznXzK9oVCvZa5FF
iWwei5XbB/qd5+svYDT3QRxKrmJJK04vjGEzpG8WdqBju7zTJzvUaygl5xqc9LULtQ9mWDwOcXoa
JxW9jzTgEvFcuZJ2YaS/JU62klMIbnn0EP61P5+Ss62LMy+WQ0h5jkPTPnSx/9gY1srokehgg1ec
eX/A2F+xOvR+M1UKB+ro1Zn6IDlq9WHIW8blzdi+14JBX/mmQm9kzpRZUyIWyKzLJY0pYpKlWlIB
056j+iXST1H67bbDC7/amYlF4uIpmZczhkEBWAYfDv10sPJEFhoAtKqBKoVZYBl0Q7XrdCWgbaPI
L0YM4NFfE6oWpN48ZIDZALERkHCq9qQ2eUnqncgvqfdJhc0Edr4SrdYx/9xP39s1NxDFWzqakCXQ
8BawcEpOLg8pOUEWpXvqGE+qlD7kqT24WoWOQhN7xk6iPfX3O3Vudf7QZ/7tVFmQ1hJdhyFVPqLq
9bktqFnetiH8lNCmQ+0MNNdYcg1mnh6FKZCZoz61m9jrEW+KXGn6kjanVn9r62g7Dv8h4qrwWsCl
MUs9LzsdZVP3QHBl++hH0XenVT5UsjO5gbdGxCyKh2Q2UBagcwM32Pz3s89npKFexGAXjn1Y/NCM
4j7r4mBjaeYvJaJl6BW6fLj9MYVuMhMazgN+c43w0mLBqw3f7Gi1W94AYrsZt45nhzstiNKNDAvv
zifp2o66V+5uWxbEKXhNUKRn9mN+Gi4ew+DrNZgafOvYdcMB/lZ3UIxdNoBHXgmIggDFhINF4kpv
gOR1EXMrWtL9FKnGUTf6Y6nFH3up+tgka5MX19wzQN6pNjHWR4Pn+sqUECopCr/Xj8qUyi+DNzlf
7Cyp3UYvu5nVPdhavVk92Rk3t5ZmMthqxTmgbxUe7NYmGFRadigdc3hy+tX5IdFH4JUE8AV41zwW
cLnPdIBKebIa/ej39geplO8MqPkRAfDWJhwELoxEz4zzY6JspgO4NJQmclR4ZqYfNQSIMeIagNcq
MhUlPFjqmnaXyIkg3wDrQEmKns/CiaYE9cV0TPWjKh3VKttqjFTa+vukfrjtrIJjwruK2itUZTNS
ZHEwbTurdT8ojaPqfAis1FXl50l+j/WnXHpspS+3jYn2inccCmtwdF7jWIsgzs3SSYyj4ffdRpqB
1EbYwnlVWv8BMMlT9l9Ti6eN7cmmygS7cYyGD3rxhjjxSrAWusPMtj3XSa8jGiXMzu4rRz/2iQ3W
zx7DbVLI431kKYgldYb1NONuVoKa0KgzJ5QMpBJbFj5opklrw8TGiZfVrZf4u1jfkZo/NdlbEK1c
DSLPmCVUabCQkIO5v/R3g8JDFte2cczU7LceFJvMyu67Svmk2823sc8+eqW6pusschDSVwb0YOiE
52LhjSh3jL2T4o1MQW/K9Kiod5qVbW97oSAnovRIv4ArgBR9iaXNvDTz+9LQmdB8KbrQNddU1gT3
OAaYBaUxAdvAFfufElbWRLn52ELUMaaSK4XWtqt/d9ZLl9GW8w/O8Pn2mtS507AoR/Jm4m09ww/n
MbnL3SrCtm5TWGiPCEs3r9PQBQ9hEJsHXYGf0iio/5ommJMpmuTN1Jn1Y2W39UuVj+omiKNfhVUM
x5hRajPY57TwSRQ961D0Nej8FAJIF/g5A/K3f7RwI2aCmrkOqVxVBvUuyugBE+P8MnKjlMqjjgzK
ihHRkZlb5nP5kdxpOVOlyrkqWWWrHyf5n1HlpFqO25Xf1QqYgtKtnE/RigBAwI0GSo0huIX/1kmQ
+pIaGkepCN8rNN0TeQ1jI7oYzk0sLv0gGORGqj39GFfq5DqdtA9MAgCJwM7v0pWjIqpMAemAM4Bh
e+3/SLvSHjl1bfuLkMCAga9ADT0lVE9J5wvKdMAGg5kxv/4t8vTO6aJQoc7T0ZWuFKl34WF7D2uv
BbzN4hkyTS2PE9Q8oqRJaFCqPDS19i7lxW7ozG9abj4wUe1IwV67qdjIXVa/FK4AgRqeXNzUxZGe
hGYMtQ7bZVuHdT02Ow3TcVFpGcPezlW14fDWnA8ydX0uUEEtxF1snrStts3l5KCib/hdYh4GRQBl
GTfOyBqyAk8GRmVRMAJnJ1nYMSbo8Vgca5oLO7eh98hFVE2KfoYut8XnfoF5qDS9g2SSbn1tYp2H
HhWxPzipFlS6yA+Qf073TuYMQQaYbGiBoe4rrWt+Ut2IUmEZZ7elgj5RUgGKbIIa+63M0/jm+u1d
2x4AARESIcYC7fWi98kBgEyNvHEjr9JOaUyfYlseE6B0OdlqtmyZWpxCx4y1NBMSKFZRYlLPDidX
QusdCZL68RcfhdBkLnYRvLKLB1YVfQXgJ6pDHbdvK8xH6s6ua+2HMdE2gve15xVJ3r+W5m9+lxGB
+dnURwhNRU37vSgMv/d+utYYYmTFN5tfPN9d/7A1z/Te3OLQuXFassJCuyqnBAxns4M/Xrewen3+
+6AlVTAgo72TprAgvZfR/qYzy3fyrWbSGuoFTJv/LtuyVC6q2q0bBQS12Yx4qeSLZU1fuVvf96CB
1d32yXKr3zLWDhBm2kH56qEkWxQM6x8KH49nFpisZQUxB/9k65LRQSHb+8Qr55B4yZscPqzrjawL
Iyv/mpl39N0BSbLUtID6Qh0bHA+ZR35ahrcHFmLjHK5+DdSE/lQqzYvJZsMbJXG1zolY8qVk32Ty
T842ujir1xc17j+is2gyLc4eT52Cpj36jan2YJcYwLEBneHPJH++fgLXiqCYvPjP0OLFyGTXYlIT
pf9Y1WHVjIHrxkHTf64ggEnUFxDCtp3jN6A3U1uy2Kv3CyGGPbcFcSoWLsrMMeeeJA6WMXbeJO+/
QB9p4wqvfx46KH8KkuhvmOcnwm5SaZg5oVGivyVJOvqarNoAwhG5T1mzy3QTzr49iVK76aFCNgK8
en2B1wJb5B6YT0fNEvCVxUfGUi8cKOk50UB0iEjqvfzRalbxpWyd4VHz9O57MSXDjqum9RmPp42A
YLUQgQsx4z6h5XVRzczRBCFcSCcyRnqbltkBKIewjbvAIPWz5zgHlaqfMuG/zLG5AVz7xPP+1hU9
5s77W9G5/1xfjtVzjVnnP8XVGYF2vh/DkExdX8YU6azII6Oh7medN+qxST3rkBD5FyiHP/qnmMeC
17nA2GGSvMiBCKQRAVkUWN8kIEBW5/Oif5z6Sd8pUu4Tozum41/gnCBOAsARYJQgTl8OoCaey/R6
QkmrLb611k+0pCmgA9Q7KnvDHa0NXsAUaLGROM2D84tERo/zaco7g0ZOLoX0hcbc0FA1UJuskd+n
tHqF9898UunNbkj1/BaMjPn9YDfy1A19f9PyVB0rZspAaYruqpyeru/6msN89wOXcQ9NuUZJh11Q
Jr9tS0RpReNL+vHRUmywMaMMKPLUZT6XN5YepybcMgh5vjVWfBvT8msMyprrHzO73mXaCHcCnIEH
gtALaYgcTTCqUbxlHgggRCMxLqA+1TT+aRTDV7OWW+iyNTf53h45vzJO69mtNhqI6Sc9hBz9p7ja
Kvyu7g8wsXhuAFtGO+/cRK9MpuwCt1Jmrk/L79SoAmIdrq/b2tUHRweOJ3gsoTO58IRWBjbVhDXI
FeRNCVGesaiPFdfAV7sFBFn9HEy94Hsw/ntBPyCmdlDCHtCjN8efUqESODlPqAZvfNCGmSU9Ozjy
+FjVMGNYKqosdkR+uzPp1hO9uv8YnfnTLZoFGM43hxXZWDPMskdGPP5O8vKe5NZGJ3L1SM/MJjOJ
2uU0ZIIcIUEyhBDeE0E2mT5YhWUKIIub3FoYyLl+EFbWDQ+iiVoVBBLRk5p/zbsoDew6hiHnMF7k
T3kx+KRHRreFUNwysohr9CTr+pyjuk5ScbCmg+rRtvY24veVrQEsGPkoyosI1peOV9DCJY0ECsbT
+xdw3EGBIN1iQNywsfSdcYKxznoC4GQs4qekVfduNr1c35CVGAUz5Q6CZ0RKgJEuPEwFfWZpiIJG
vSz3UOu765vhcSxE2JtAw7vTd4C23zAZtfFurZw6eIIZvUPhty9QIMzAVHsDseJIDPoNkj7Lx8za
g6G6vZm2R3OSGxDrtXdydj3g0pulJdFtOj94VZrpneaWNIoFebTIF4AxknuaT2Hl0PQx1pP0ts1T
4Pq8DhPcwoiEyPYx5El3qZXr38eiHPaASm8BH9aOKvqkuA245BABXlxwUneVJOjTRITeafHbCMlx
M90aNlhdbChc2lBYmbHyixgh5Sa4g1qwIBjAEc24s8Ok5y9T4bxiF27t1ty4GmtnCvhgFNznQiKG
qc7XWlW2xhFg2VGTi9ZHnBeyqXkDwHJX/NHR1H4bbmZj8mArClh5ZhDu/md4sZre4CHNJQo1eDAW
DVkX9Db45MjPwY3D69dm7WYC24Obj6OEcbTFJ9KGtL3qBjOynNoNGjQwDzbIqDaEm9a+B0mtg5Yz
WqQXC2m43WDkfUkiacf+aDo3riAg7tSaEN5ty9nMXnER26CKA2TuLMM1vzjnu8bR6B2BSiZRo8wE
aARQrJvOl6or38CCavo5hcBYjYTh+kKunZWZDh2VZmChLzmKMisZrWw00VGXd5U+7FwJmILJv4Md
cgigjP3V9DTT73LwAl+3vLaFaOPNwDcHhfKlRwDILcM4QGJGetc9p8K7yyax4XXWbjcSbEgcz+Sk
kHk/X9KCQV4hdVMzKpojiJ/8WAu79O36Z6xt28wwjPLorLOwfIcw0IHirFdaKK8kJfONQfwU0HD2
SUGLfwhIvY45xj/DuAR1zHXLq18Ht4XzAiT7xVtelI1tSl0zkcqN/Tfp1uOrC83XUJJhiyNy1dSf
JhG6BJiaX3iwfKKKOFplRXFWPjBXHDMjvY1LvlF5WTeDfQJAB3pGyytgcKcpR1qj+VE/VOq2i7+7
xstfLBoYIBFtA2kBmMD5kXC1gjUl98yoL+tX2xqOHot/VZ37/zPzp1HxLs6aUJSNh5qakYBkbVgS
KDIpaHAjNUy35JrXXhd0yf7vi/6UIN+ZaoysY7pKAHdgtCI+0gntKJzS2qmmywJdoA8xmONWcr+2
VQBogXIFBSzEH/O/v7MqO8WsUeho+E/51yGuPpm52Nng4fr4dr03s8iOqJGI1C5NK1KaqJ4zZrHQ
FkJ7Gyaj2zI1J0FLBwxMLPJXuAoIqC6SpNHQhWmmiR2hqmH5PbP6fcNZE1SOnXc+S3h5Lyal9mVR
laHbxDSQUhuDBuyOiGoUEAJZmx1bEEvuxsSwO3/Q9fzQdGMZkFJvbl3wo/mctoM/OR27pWV14oBR
owhTZ2D6seNjAnTQXsf0Z6jKzheZxDtADbitmv6kzB0SdBBa/RGvHzSVhqELhhSa95ogxGel/s3W
dO0rAj6y01LV3DdqRI8SdW5g0S3gbFELM/zM1s0nO04Mn7OUhVbRtze1XbK93sdb2fra84m7jLoI
mtf2Ree6rNjYWC0wB57uhaaJSR5I6mgK0PtsS+l37RIgUUeT6o+W49IL59ybeO7Ac5R9ew/8USTL
OAFVl/256F2o29hbw3xrrxcSXBRQAcWHgvni/HdWmzSdZpkRcq3vjqP2yD4+XrmZKbT+NbE4+x5L
4r7PTbxehhEqw370RuNYQ2r0+hVbe8DmmX5k66B1BS7r/CZPZTZqReeYEUgzXltD3k71dKDCAtIg
hXQjZuj8PNvCHKwsH5iA0U6EZUQey1okSD0hm0ylGSnqBoPL/DpmG/HFyulDcKHboOWBWDGcyPl3
lWPcaeXomhF1vZ8JafWnzhRyJ6Rm7azBoBux4uoXodCL3gRiuAs+sqFt+rHrAexyTL6LiR1W/UY0
s/pB7yzMv+Cdyx2g8ecNOSx0afxY2N6x09K7uoO0Uld8WGEFLyNiJgAggbbCqVh0SzOqEMITxBaK
x98Tir7vOMgv7ogLfP30zfdk4XTRv8bZA1ky9HiWeAfQUw11HsdmNLTytxYbqe9OZuoLUv+VJew1
LivuLGZFz5cP7LGdBRFdK7Ka9tXi2c4VBXrm7kby9UdSYvlFM/kPGiugZL7A0ltkqltGBxK1I6Tv
lC7UHabU7J3rNl3EWtsOi7LTfa+ZzEeTNd2zrY/KN/FaQ7qq5iDFpk6FRLjV3Htoz7AjZzNNC4v7
PbHb8WvujjQYeePem7JG38DVwHxukiwwklg+YT2zOzHBY1issQNlVumx7WPMWkBFVOxJbBV3cYYS
qu9IzOg4qUWP0DapP2OkKr/zkjgNVXac2u6mBmTSTUI3D4HtPSRjHo6gPdOCMYnDgrp3PKmsB7wa
yGSFrEMd8yuPKYjtglLT6zvD7e0TBhWSf/BQujvb482+5sO0r5XL9kVfNkA+6kMgBzyPHa1YAJCQ
848qHQa5QE58IjsttKxm3Jmxm+9RQ2KPIzPNWy8mddj2+pb81Nr1QoVvnpcH0RvAvefnQySWySQy
zghUu35tPLrugyi+Zdnz9QO/ZWYRgMaqmkZTwUxv1L5NHk3n0wgXayTpxs1aeRI9IDFnugXA4ZD+
nH8PJlcLJ2WSRBxEcqoSh7IzjtLFhE45Vb6M7cP1D1tzgNBXBKs6dAeNi/YS1I9ZZRcmwXB5G442
+9RwvlErXeuozTqnIMOHFC5e+sWri5G6pu2qxogUo/ZzPHrJzilL/SUf6yEsJc1eIYxIQ11a8rnX
VHJTSKICTro4FAIhUJ2y+qWodO8Bc1Ds5foCrC04pos8lNcRZOHlOV/weurNZOCTEaVmdmCecEOd
dA8krkefS3HX1pslg7UlB+UcOK6ApZvnwc8tugKQPq1GfksL9ImdH2lGgo9/E4YNoVxJEexfDLkL
x2stBk3lSBsjXn4zEjeQ6JZO1m03bNHGrqG3oNTzn7FFJFIPxajQsSUQUoBamaZAyq9VJMaX2QSQ
eKXv7bYojiVXElUtALkME/p31z94bUnRx5rnDA2gLpfvUU8tKRJSmsC5VP90Zv+5K7cYLdbOCfBH
YL3GpCiUEBa7NlXCGCHtTpBnxEflhlJ3jmXxouqTpm+hMtbXFP04ZNOoboLr5PyIlL0C9VAuzEiS
docg+RmTR3uMqB7QMzwaXf+Zg8nYoiIJ0KTecHVrU7owi/47WDmR0tuLDR3bJqOsRARrVlkNsRbr
rk3dA8Ejz0FMPTWZ7RuZBOjU1d7IaFM/9ZIDEq3RF/MgwvWdXV8KQNnQ+cBg94UcJUm7Lp3wtEY0
u63R7Y5tuMHkBwCoYQxGOmJkYSofmP7jut01h2+hhIxpZVANgKTifAeMMvMsDTCmiPKO+gMT1qFV
BpiFdE3zK7fdIt2Yj88y/kDOAMpLCwUpXKdze5VwprqYCEHRyw5TqJOIRA/6bHf9q9asALAOPjN0
fC8H+FQiBRljYUdt+gM6VAGIwUJj2nhS5idq+SnQf50vCQGme7l0jqyTFAhHO0r5Syp3abMD62rG
h4CN4C+Wbeh2W1XYtd1C91DHMANc+MWriReMjaPX47t0ZN+sQs08NY/TwN80K994ztZ8zTtbyyYm
MAlcIVO3o0w3wDvFdkCpb+zSfMOWKwiukLnOCtYTZHnnh6EZnSoX7oTi0FDQz23hYBgWkFzbJ9rU
SQgadT+TXhbHKdYnXyiaBGzgt5n9MJgWWBYGaFcEtBL2Jyj+YjCT9LEVIA+pK79UBo9sKFl8blCH
3GG0EfUQpoDr6c269WMDkTaeXPpT6U56M6U9TqJSGdurkdKvUsfMeCI8FdiWKne9WZFH2fPeT4is
B98p408evIPsZJAkB6095I7e/U6hhHAiE/tF7Dp5TQuj2Nn9CD5/CblXN1f5HYKGzB8mNIvIOPW+
h7frqMc837jTa6cfI/5A5SMYQeF8cccE77yhIiPKUlNi+zkZcwCIVKib6cYNWDuOeIQoSthoHqHC
cb5/mkSwZqNCH3mYOXs0c+hQ9EPMv09JkjxX9fQXwwboquCpwH+YRlsmzRjytpVhQXoFZCDQ6W7d
ejcMdbmRI619Fdgx53YHxpMuSg6IoUDgD4hHpCWYN9as9AEDAAc96e5RrQ+vX4FVW6hQIrTHUwT/
e76C5qjAy4MaZqT1bh2gGCFumRHXhynvUYkjoB79eNkGxRQTZOEGPuGiEMB7YxgLa7SB6nPDutEA
S6A3HNTK179r7QjOxRN8FvQXLtJMpYHHsJYo29QZ/6Yx/rUyAa4aW3PjBM4e4tyDGGguADWGaHuW
IFisn6GN7ZDnmHrIzcS58To0g1K0idUEiHfeuuMdG4curOVg765/4Ap+EJbR3kAFBz/gwhXbNK8A
tOc2Ctv9odStYKg0P64dvJpNey8gP4QbqPtg+fACoy9+aNPHaQxhGScR5QnMU18A+IC91zo+UCvS
a3lj4hX3IRG4rwvxFFftxude7ufcf8OgFFpJwAItGWsx9ZxaIkUfaTSHYJam54mx96YtTe7LJ/XM
jLco7DChY0hqkhbArXnrHCo7FuDnNYrXMS1IlDCSoeact+xmKqX6xynG9GVjW1c/FBE7IiKMvF1G
2IJX/ztVF5Pnrn3F9BTgh5gy8mkiAgH1EKgz+wwFCo5Hvjf2HU39T3yLaXrlWAMQjeEJ2wUw1F5O
T5SVDQIvByxaDC9cbv6Yjto3sGpCEQycMf1WLr7yzRj3BFwFhwgUWku3qtWFnZMMg/NJFYcyPhSu
3A+xtuES5khycVXxKEE8cM7BMWO6uKpuW2Dw1e3EyWX9DYaiA8uIWH5CFBfo035jG+c/ds3YIrY3
hsHSjLYVp678iZX2G0AbzOqBqeSWokGY5Kji9UrOlSq/6b2tecY17wCMGRYT9EaoIy91k0aLi1K2
EGnSq70dvxD33q4A1z7OJEBteiOtnc0erC0ZgNUlnovkBAU+vP/zRr+rwULyyuwIFHZOXHvo6RTE
xTPkBo46iH7GZAOjs3JocD2A1AJRvnWJcKprlLXZ6GIDgZ02WsiotHgr367v45oRlF3n6BBEfWiV
n3+QZHatOAZ7ToBshXx4cTFqh/DwupG1VXtvZH6j361a5Yoxi5WVg9esC8rsVzN6CPR+Mn6g7sb3
rJ6L97bm3/LOlq48SOEx2HKnCg01faehForxdl+BcTzt1L51u+8kqcLEU5GWoxH2//vWRcTtAN/r
WZzmJ9WwIINwR93ey/qQVEeLb9zBy9AGRPmW5TpQ2cE1WD4ZOQO6gQxmDn4dlGrNT7UTDMbephtm
LtOUMzPLJ0PkRmng2ccRSYnv8cpvyUYitHoIIcUH8QQ0/y9SVka0VKQVwZqN31oTLFLuD6Jv9GdW
bGBqE8OOcz9yNnN+LsymKjFwmOenvpABRKSCYnr20g8DGGaZ0/+MLG4TcLG6DshHfirLTxn7NZLb
cqsLtHbAYQMlFRAEQjhtCW6vczAqZ5XEdiDNsruvZXzbJncFMqCO/qDOW6sfNT3U0931c73yYOK5
RCCGPg3C6CVxQetK1sQKxOLIcYi6caybZvheezJkwBE300aCtRKmwNocsM/aPlD8Ot8tVGwbkTtY
SPDsH43im8VfPUwny/6XXXzJ+W0R/83xeGdwsXOjcns043l+Ain4TsrvTXNTQHny+hqunUFUUW10
jOdAgC78YObJue3ZZyd7/NKnb1r52203moRbJhbuhzYYCgUHY3aaml3iGWBQv2nZX4QzM1UJEriZ
Sgwt1vPdMakyBLKf6lS4zd5Qeijdu4q0G6u14t7g2kBSBvqreXpncQZ6LZYAKzc1pHb70LSOWZtj
quIXpGmu78qqHQ9s2KhVYhJ6WWVKtaEaywLlV8ur/VZ5vsu6sEiU32hfr1ta2RzMI8HBAVGIkc0l
2Ne0W8HjTq9PVZGFkn9nKHm2BdlYt5VCJ4TX3plZLFw1FsRN2wEfZMgw5RzFuRKoxT5IzF2muiNo
a/2hMn31cW2Vc8OLS6RqDcon4LY/5VMWDPSTsIhfkJu/WEQL6kgggJyjsNl1vHvgncpOaDlhu+p+
vO3ZcJjGl7jecOQrbx7ULzEojEogKOWXZwL5tumNDs7ekKkbz85DNFI3wrstE4ubCm9qdsyDCSgi
/wQK8xdBhezDS4UKy1yhJYDgXEzgTYx0wpVpdVI8P9aN+ERUtbfcraD4T7K0yAXO7Cz2Pc8JaoJ4
waHynalbtCR/1b3jgARGmPeZw4ybCcTwgdkyZ6fsIfaz2HEfWsv5bfa6faqg63gEX3n/MiVZ6XOt
AHdMZfHdQJ3fmuQdxgSVHda6nNn8RH5TW8lv3iG3mCztmVaVFTQmtEqa0X1lfQ9v5FhPk87Ng1Y5
3hFsp/HzVOrkwU3S/NUyChbQxoMEgq1Q+VcEqvFdVQROFce+Uess4EbnBYU3lceUFvW+SqEP3CSu
dVSimtC7tscANdTkSABgCbvCLjENzdLnkmfNzSQgppcOhvXqWZAiB2rNec47pzlA8qj70ldFF8SU
drskrT38q6d/TjEWeecaEqOfrpF88fSEou8Ntl3fQv8JjcT5/ybcyncl26XlLZgtsltME9hAA3uQ
bimt4jbLK+DFQAfgjw7XfXsk2oFlVA8cVbNQFQSw87wC/LCztuTdVmL7s72ffd6760iTgk9egb2v
+O8i2UFPyNcxwiSHm9TbendWYhDkQn8obHAzLypCidMYesVjeSINCag6VdoXc+I+MFI33Ls3tuCo
KzcUBTw06EDWtILIlp4FRQjLKk+8dkJusE+83cI3rptAKRQQGwdI6MXqiSkHz4mTydNQTf2eWVzb
twV3w+t+YOWFA1E42HHAZorq0rIwkDJD6/QOI4dJ09ohc0oojLbQ5Shj7R4pxIa1tRMBPhHgX4DG
Azf74pss3FgGyRtYg/rVRI4ZyD9b/RQLHkCwccPFrRsDvhtFHAy2LQcBLFaYTV7n8lRUN3n+YiMK
STw0j6vab9zNcf45sFk6OtQC/7U2b+e7w665YwINHFgbAFhJ48lPtLB139zqlNCnSrwloIjtt1gX
1049GnlApgCfDza6RVnHSAdAgwavPFkFeB76m7oTfmxpQTse2XgQtA6un5aVKAW1OQ/SLVjUmYz9
/CNVTJzJUHFxaqZkp6n7EcIIZKsJvmFkCTBrk7rttBFG0ka/sxJ+M2jGQxVPH0cBAozx38csCRiM
qh1LkKqXJ6d867PPzTT6FbKjLWJCa46plicDGQtie9TJZ27CxaKlSaLheSlPwpqcY2xB67JCbyEo
Kkgt2OaoHSabaSEB9y26aBXzQckg/JFR47aldXvirWBHs+3YvQBBXNCl+nQ3glx2N4Hi47EVJg9G
aVoBUzqq7RAIDUnS5kEJXZWXsbW9Q8GGySdVhSegkt9ly373XcEPw+h1O013RZhUbhLUnl2Fug1W
JalQ2kXx0wXbKikCA7mYb5DhZMWt8osC4tiN6Lf4PVd4n2YwIfgiAfBH1WLp72SWiMTIneIEpB+w
ZYKlB6kYyLsZBS54jNXwychKd1d1+hvvMwFedHrSU56Hs6SwbxSFdgP8TxqKwn3SLSsLzS7hoYa5
07s+6V6cvNwq6KxweJz/5kXWZhDR2IawixNQRYei0754bXoXV8YXT2P72uyDola+Z41H4HHueQw4
27QV8649E++XbXm6vDhroFFSnPTpTdNuTUimf/zOIykB/SPyrUsQMPVc0UqERqeyKkJ7epDisbM/
PgeHP/3OyGIhy065LtAoxUkM33h3A66vXVfdW2m5B4pp44NWsCfnxhZL5npCJx6YHE+W+tZod2D7
CTLttRjnOOml9D7rdrlvrH96kBxjyIkn++sLurpjwH7jzQXJIyaszv3BNJWu1bkU/s15yfo3z9lI
UNbePXQu0KnFZDP60ItHwUvzBBQp+PvS/dxPdzG47Xj5CmWOsRcbS7n2/gChD/ppRO4gt1qspNUR
s7AyvD/OXLYtk3DUn5PhtlE/y/Yo7G8bC7fSWMAkFWgkwYKKmcSlJ60mlgGli43L47b36SBJH3Ao
th3x26CWMQKokNqYbJmKIt2PptuECBUHSN2PFJMSWn70NNfwQXvA9u4g0lsKCch9Zrt5APx7Hmip
tFK/0yv53Eh7eDIoXjnOPedTA62ER72pnjHGkoGMp/1hq7x7FjlzngsKERmk1ePNaDAnYHZTVGAN
dsuwS7zhZ814GxR6FR8UjSGr3valX8upeBZkaD4OUUEMgLlnKKUgLEWV7PxooddNW6J11QmmAkwJ
q+Kl8V5iq9zY98sjjLMLCBGG2rAXYDk8t1MyvF8lzdnJyv9JhPC95MOZ/LmBxRkeHUVrLynYSbEv
VP7T13WgbwEYVwaPZyOgi8DUMWBYSwSF4iqVWqWlCAB6ZCZoSGXHij7w4qaLXwTS0hZKtt63Lv3d
0V+a97tgx7TbZ3Wz4RDmqOk8QJgx55DPwWV1EUEubtHg5sXUgljoNKTFvmp1P4MGhWt/76xd55yo
HuXl4/WbNLvTC4voOqLjCKJZVG3P968rAfZuBhMW9Vt3Qt/F7wdwTX39sBV0Gy0d/2E6CYOQ51Z0
K9Yz5B2IEQcT0PE7jz85w1F01Uagf+mFoKj6zs4i9DZMze2LWT8u176hPBNo3ol4ZUg9hoDnGyk3
yHsu/eu5uUUSQ9xkJF4Cc7r5VfAoTg9KvIFnlptq45pdRsLz/DLydQrcyyVu2mhrphXFCExzQvdd
Zj+CSPeolVtcj5cfBDPoDGNiGqhwuPHzfZLc1qcpaw2IdhTHWLQHrZa/DLBJD6Dyq5pu47ivfhWY
JdFfBzj5IrGd5KiEgnJUJLT+1max7xa6r+s/rx++y0OB/BuMM5jPhoO6uNy2WYG8I8XlqdPxjlfD
Y+PUOV6G6ecQ23fFND256dbLe3mtYBMM1vNezUD3xYFP097DIEOuR7qQqT9lAkLVzi+zGo61mW2l
L5c+GMZmckdUIUDXsbxd0IlSiao7PSrG11i8CaDNrq/g2j69N7C4ViUzXDkxGHDVYZjV0TWwjW/J
BK4bQXTpWKADQ7f+/OwRl4uJtp4eKasIq6kNJu3RasK/+BL0CyCXgcrtBa7Edkhlgv9Xj1LGqA8G
QXoAagDDt2DS2Djcq7syR1/ApkL/Zjkqgp4FSabKxbHT5VPKyyfbyLde+T+6aufuG1sP0B+qQkB1
XLQ/TH0YMhCI4nsoT0DSAieX6vdV1bxo4MlwjMkKkrr5jWEO6acpO/a0PKJj4jfox9FK7q6v7ton
z5hpIAXg6rGJ51uoK+X0XWwbETdTcXRHW4SVdLb4llZyrZkeHq4QpQ50ZJa1h1SzeZKaTI8YtNKN
p4JmhxTwX/KJsPJ+BkDYbRz2+RiU0+d+2GhDr7lIQJIgbAw2FvDKLFwkis+lzI1pirIRkjc+utV1
YGtZ9zrCPe97ohc3tqn6jZdmzZ+AtNaY58V00NQtyi0Fqs1NZ+AGDgUYHjBuMD3YDWLesrW7W4T4
3QZV15o98D3oyBpm3OCynMQUmBrrpNGjxqAH0brHprjJ6Z7Hx4+fmPd2FpdeYfLNLlU1f1f8dcrq
I9ibX6+bWNswgFVxta2ZBWEZ21VZTCfPUBOgluXBTvmDrcdgZe7Hh5zYd5i+zjbe6tW1e2dw/vd3
9b88NXjq6jBYNF/t/hb08KFUz7318UYxHBVKfWixziDc5Tgzk4wl9jSfiUEGGI6UmALn2Y/rq7fi
ld8bWbIbAeVXOzyFkXIwRsyJWzspnA4zaVswynVDs4akAyATQHDnq8bpGGdifsS89thov+L2rh6e
r3/LysYgfAJVC8IosCEvD3VpQGxH08iEIaWHuvkKOpgstYEmfLxuZuVLANCcS3yA883e8PxLGmhY
qIZaU2RCApGJ4aEd411VZxsx9ZoZqKvhGZsHs0HvcW6Gal6WpC5HTiDTvVb3kQBJLSD6Gzd01Qyc
DgWNFtZtOSGoBgcF7W7AovXkoLR+n8n2K2jYN6AVa06dWhjyBfIBLCmoiJx/Dhh6spoWCW6N58V+
TDQVmDm7QYa9zxqz9cGBeCwS44bK6b6oy5818Rq/48nT9c1b8Rb4Gdg9rChmPJeOdqSpQjmFT1EO
PrIhTz9ptnjtOP1ixilyMLWxiStAHQzvg4gczzhYMi44tnqAk2OAzKfIHjjZT9Lgv7ra648MXb8w
rcZ+p7wpD6Dbmn+tO4wtlrE1oCnjYBjr+pev3Q5E/uiXw6GA73WxAQlIiHVt/iUzC2sNIhwVe5i+
yAKHR9ctrWAP8NHmPN4GaMg8GnS+18pGG7jJ7SkitOwe0iT7kmkj1EemrEsPOQUuCoq19FavrSZo
MRkcdpqzpfG0EqugdYHgDNhJMAwvZ/ig7y4d0RlTNDbpznTlqTW3VJ1WV/SdifknvHsIioEXRWNC
WhvBpU/HB8vTwjrJQFO9Vch08ZcWYeCMfcdAEmAwM9HQuSWPI+rqCVORkUuUwL6xXN9VxpNIEkxi
Pxr96foGrpjDBmLjMASt43mY//39h5kN5sCLFjFX1RxqUmNQuA8995nYPVhNqqAnSXjd4spuIZQG
EtyYuS4QVJ1bzHoJfQcb3JTF9CtD2YCZW3XnVQsziyOiV2SKSyCRUYBa0S1KJ5ryt0b77cmPR1Sz
/Me/f39xGGTVGTT1CvA4u30w6LsGXDAQ1ZXqw4gRJNSz3ibgUMaMgDlfqSruSGG5oArVW/dLKsjR
ibvv1zdj5Uk4M7E4bVwRHcKOGvjwPOet6rN9UvQKfZnx+GE7cEag5sD/0GJc1pQpRrCLprdxzCSq
u7wK0vre7J8/agQEwECTUvSi4X6Xbm+ikD0Cb70RNYB7okS1K0l2SFK6sS2X7wrMgH4JgqyAqgGv
eL4tLorBZW1gbFmNEI/S9tQ5CeO+zQ5Ef7n+QZde59zS4qClLdWzsoYlbXzyqltBMD/LTmX+8Vrb
uZ2FE5eUa6LMPRIZdAgs839Iu7LmNpVu+4uoamZ4BSRZtmwTK47jvFC2k8PYzdDQQP/6u/C99zsS
okQ530sqVa5iq+c9rL3WY1cXXtWiM4VB1wLiHZuvDwvuznS9AYF3AetwXAB6CnBlh7YdQyIkgVzV
vbBVT5Mr7tvlRYBqyb+G5rjFcqwKh0yGIkfbDN2vBmnY60NZ2gtIp0xtvhPX5dzV6QEYQjcVeloq
iEVJI888LevfqzbfpiJ/12T/87q9hRFNuIdPmIqOlprZy67U4Ajq1GEI7d7+XVh039lrpAuXV8JE
uADPHeE/Xva5icgYudrpJVJQ8buTMGRbA5Hvrg9jwW0AWQrCfTDOTG7v/GorCj0qOoHAqqruR3Pc
5qiiEGZBHXsfd/dxeVsIuq/KL1/cE0ULOPvQmQMOUGe2z1ENdZJBQ9TAc9dPpPjoa2NDmPELbYsr
jtHSLIIJEC1HSINdMldAZIeq0EiBr+3eMPGnVx+U5Mf1SVzYC1ihf01Mt8fJ052BLgzJihpudqsE
eT/ec56vVGwWTSAVhfwn6gkXxOq1QtU6V1K4tJmAom/ZPmikX7ExvffnDg8WBWxAkF9AuIBNdz4M
gO10OXAMQ+ld0AYXj7R2fIuKXwV6p0BkI7yU1ysXw/TNmU1kxCfeQRRKNGjSntusUCrWGlNpQ+il
Q5wTWiCZWnqsHR/qTHtw4tryctXwQOqxUsZdmFA03sBVRkSJTuKLYueQNGXSsQ5XHzCGSeSDF+H6
rlgIQ0AnqqOkik4ROOVzb7gkCpJaStKFOjB5Xbkl3Lonyk3Tok9L3qhtEoCofxc7cusOa7XcpWnF
RWghYYjYb453HnVgPF276EJpAb8yYTuL+uuxDZYNAwQpH5gdLqjNoV0NVfAcMXJNnW2LXal21l6P
nUAWK5tk4W5HgQtRFEh8UdCfx48xYKo9pUyEPX+adCPy6i1W4P1H8TatXq+v2sJ1AboMZCKRz57g
4rN73TCoZbAWi6Yl9o01tKVPs/I3+EFWLt4lO2iiAyAHB25SzDzf+H2eUsE478JuLMIhTr9FdfNk
O2s1rqXzBbZ+zQSxoorQez6cMi3UPo26kLCwzP4xxEus79XuUJm+k/2y2fb67E3HdX6csUbIoMDj
B+Jx7pEpesMARe4gvZx5LAGB7geVSCms+WMLIJOJPPtfQ9PxPrly3X6iPeSTIfqgQ/DWYMNByuhG
t6rnWu88ErePRl5uKbA7vlH8zoDtxSL414e7kGDBzwAL0CSkN+ECpp178jM4qRzZEtwiTEMPZNve
9ylDfE/8xrRQzmmDltIXQvIDFwxycoTfpI7+/fqPWJxzHEJEckCZXng+Va+6Tdll2LGd4dHixhHf
bBvNSWtY1s+tf7G4oCPC6QBt/oU/IkBGNygRjobZ22i6ZHflOHyvINDJczBHkNEKaGYEKXtx2vh9
AKlaaVIbviTzG+J8oKMg0MrhoXPiB1vNd5VePNpU3XCyBp9YOloTJ/BUukOr8/wd61iMZEyKCSms
m7I+5EBQOPlaonjh/QCtAdJLJrY6HuXpR5ysvAQBaGSyfAzLPPVrOOwoIVxf14WjO6nP4wFBw8pE
Yn5uAf3icUXqfkCvpO7bgNSO9bd2/NDN7wl5j8Y7pz5eN7g4pBODs7c4rkoXchVwaWvloHDNc9a0
jxbucXhJaHYFFg2O35wCONZap7RrIkK9yX4q0t22sgXpHDD/ecnRtGwmK8HuwtE4Nfjp/J4skmGk
eZs2qoBGDBrMhy3gn6BKOZKv935N7t9/BvbpCZzYGcocHSsF7OSOe09G57ZJwKztNtvrC7Q2HO18
RzRqrzHWSwEJ49zrtAer+c7E62BvrptZOD+o4lrAr0wJfQDkz82U4NwBcLcbQgMy6VwbvAIZL77y
zi5tNqS/zUl4xbRAN3FuxDLG/9tsDMhjnj+V5deTA2jSRM0UjMIL0HvmtKbiJGUfWiboaIzUj63R
y+0nIiHx0a2MZmnKQCoG/wTYOZCQTGf5ZAP0YF40LPBxhJ18rXJwQR5A9HB9VZaugxMT82ZglETR
vO2IPpQ83QHYOLTAXPhNeVdUB8tK0Ve2sg2WdtupwZnr0DBD5bmEQUu80eKuTw9l/VqoK3748syh
LgDCLCTW5kqo0K0zmETJPVTQPDAyFBGTqat1raVxcfZQ4kWMAWzoRbcCrVIIisRNH9YN6e9yIep7
F/QqPigt2Z09gKiBdkTc2Hx0b5J8NFcuoqVRwk+AKDi0+gCwnOb6ZH/wErgglGBIqJavI+RzVffo
ooR5fYcsxfITXQG4Cyb0zwXjjhP1Y1TJTkUcehObtQe6VdYdxuJjhJBeab0ZDvPsdC3JuxA24owh
LQnffIFRuDaMoXN0AI469RVMP5sKqquVdueyIGpUfwJkXh/m0lyi7Z6Awwj/XkRupZ6MVqFJErYA
gPq4SIqHwTLEo6wUZWVGP+OkmcszIUHQ4gJ4NsCD0285XTcFVSYyIAXjiHHL+WNKviHU35bgTjbB
hapKHy0wnt5zr0HLjUK2Nrm1FLCWbRhYegz1veqhuf1BOpT5831dr0lMqkv7Gh1GmI9JIPQixnQq
d2SNDkyBNHZRa/tlpD7qIASDPwx0/MFIdxYPUFUFQPfNNPZ5/S2PCt8YcKPr36CCZtVJUBVrjO4L
0rUuOPBwnBEBL1D+cptFuVMQMrnnBj24qeOhO54oPUQH3xWWfUMjXo32PWofBlCXlO8yoajmCK+S
zS7S3dsOHGlKE2+c7LHvsm8OV/2Y9yt3z/LyYvqmBDKapubBHs9ZJJiK5a3R5e4k3igfSPsk63qr
wmutHAR/0cYd/qHm1mAHqt9WLEwGkCQXDKyFzaYpLN+0BwDAI08qGFX27ct7HeUn+H9TSgYFlOkV
Pdl/UeP04PpzUO3i0AscSy0+xEyvNxYb13LBC8cYgQwwBsgMIGUxD2WyWChmw7FklcKrQ87puB0y
Md6ao+A+iIv4dyfvqqdGcZX99UEuWv5EuCPcRup22uMngzS13FQzlMTC3tGCziLQanjg4wNr4m0P
uKlsVk71xcM2NVeB8gk7E73y2Pzn9kapGD3JVeScShPtpl2eeCi8db4po/QGgPu1Lt2LC2tmb375
gz2L927fhv1E4oy2P4+R5L5AYLwysAv/ejI0ZdMQCOL4zfHphaMBZ9oPXajWwvK5FTt3SFzrnqOk
z5pA+z6gxGs1mIXB6Qg9IQaEQAhzOls8bukFyAJkE9oygbZ3XTyxSqq+7kbqz+vbZGHZJpYuyK3A
LYXk8swtdaiF6lvKYCmy3hi3HtHEu4/6YiOKbo2MdmFUBuAZKJDhYUY9djYqlkrVjmuzDqnxrezQ
Xb0n9vfrw1kxMY9NgGiyQaQEE6pyy+PYq9WHfg1xtmgDBJ7gC0XOGM/Y+U6nSJ0maR1VIU/BPylM
KvA6F8UDjaT99b2H3DSQbeg8xazNV4dGFYJVK2tCV1CTemWrDqDJrzU0dsNnLNukuLE6ma7UES4T
MJ/X4tSPgfSxeyF1Cmr1LtXjqgG05LYdwyq6q+xHW33m5aOB3Fr7M08fo3pP19iODMzcmWMw2dXg
FgAiht04j5FkV/SjopVNiE7BfJ8ptvRBqaGsuDqXHp2pooHiU8MWJ+yiA6i26TD0lizDuGu/F6r2
IjTVB9t1EBV5gOoKiHO7KlBrc/TdhKxEHJe7R/vkSkaOF+gAHLzz3aNGws4H0lMoVIkgJzFQr8Rr
u5WNczmTZ1bm58DQaQkeAihQuYw894hqI7nWKT/90PPFOjcxOwaJaaHto1dpaFHw3D914NcHPnln
dPdd/KtKQvvLBSEsFUAJcE8RC4IQbpYGbbLSsHQlp+GgBo1mezJZi2cur/pzC9OsnryZVBMCpUFK
Q8g8b4cCm4ImN1Vm71QrOowjfbp+WS0sEigSpz4GVNnh887u3iTtLIhejTRsSzCY6Lmfq2up1GlO
ZosE6DF8HQgAoflp/niRqHT6bBgwojy6G9z0ZyzpITK7IKfkTmnRdW0VO0PtbhNV2ahy8IcailhW
u+JxXTgjWLrTnzGbWN1m3C1zQkNpitxP0+ExLscNL9udjcYXIBv+pI18vT67l61Sn0ZNPG82GJ4u
kMFlYnBH4YKC1heSl25xk/D0gKa/baNldyD83JgCTK3J6KmgfdK59PMhQyY5A4UF8UmTb2rg2Vbu
noXTr4KWCTRPE9HpxenvOpdbUiPQqx4bz6hDNNUFUFpesbJwNGFl4v8BCxloBWcbq7VLpR9tuwhZ
ehgddFM+JtlTwsBo3ORe2z81X5Ymn6YazhE4BCec2rwgApCNIqnIaNiwR1twUKpuwVXipcl9M3Ep
VgRhR35zfX0XpxLnhqDFF/i8OdxTUUopshbXgV7fdMVmVMH0Ga3EMis25giLuCw62loYV4JY34Eg
65j+SuUaD8iCFRRkJ7lcQC2m6O782nEkEiwWtVkYs5ehfsnpc649f3myzkxMP+HkZmsnflvSwESi
HUCXf2OYb0rWrdw2l74kQJkn45i55KXQMhUtTCxs1ZeW0J1OQV6djH6cr3Q2fF71s2vtzNJ035wM
x0gtXebMZKElOz/Pf9sF9Soz8aJkC93MjV282zWCdGb4Tl/vmFV4Ft2xPvJl+QjOX7/Am08OhErP
Ug61BFVk+QoSRb8Xtue6+c2YQzlSq72B/ynYXoPQTNp+B4vEVrobtNV6rvYHui8ey18KPqKRliF2
DGpbDWKwh0GJbOeYv4n4kYP6J8+eRvI+ID5pSw01jWc3uSfq2su18JTgKOAMTmUA1DZm65uKQYsK
yqqpymBp5Yab2cpxW7Ywddtp8OEvSrilCQkly8yrUFMHSFwBReduru/RhUdiCsv/Y2E2BmKZ3WBo
sACWwDuEXV4c7fA8ela1VZR+43bvf2EPvcBQkUBAAqGr802k5qRQiKaVQH9Qv4oL0LSHxNpWfRRo
yl38ZWAoWLlx9QMPhOw/dHNn/pKJwMRo+6gMB6nfGfy1oGvs6otLhLQ/OsZAjg/A1vmA2pG04PMo
sQnMn0bxXuYr/srC+TbR7TYFI+ARu8i36kUnoVKuYYHQ81Z2T6n2o6iRTFrr0F+zM1sYo4fPkkYq
7OBgpXa3q7u7yHmQ2UqcM22o2S2C8YDwHsuB1/hT+urkFlFpqrtxifGA2nxbURmAy3AvuLPyGq+Z
me1rJivqpCDXCpVo51SQHmNBm8m/MIIxTJ4knkLsgfO1n/rACDfcKnRYEwgX7fttu2uydHv9zExT
P58yVOTRKKhB3wxUNOdmQCoZOUae1mFkVV7ePToJaAZvmxHkzGuh/NIuMGEF/YLInl30ztlWpOeR
WdTh6EBAWAPzI0MRIxPuHmQRK/7p0slBDwwcZRMsDRcQ+9HKamHEeR067TPB/W7qfzFvpwamH3Cy
1WQC9TkZZTUw/ErgiDs1ezWg/1P/qdYI7pdWyESX8oQ/nZpDZhuhjsRI4zGpw1hHEr3tyU1aRAF4
zZDMRv1AJt+v74jFZbIha4KUH/yXebZXsZKClILVkIn6YORDJSWi2Xc1/rhu5uJxQIPSJLGgqUii
AmY9O0R1CyiTCZrYUKrOwWaqB8E0HhXHPup2SaHcZbqz4s2onx7k2WaHTfhkSEiAMRjVgJlfVjjd
KCuML9QyNEyqjaX6JQdzZ2nZdFeL2NooBYv9pIvYPhpt0BeNTfni0Ejc9VkPGp9OurfQkEu3Bo1l
IOC2+CxHp4juFtkW/IgtMBwCf3WFbw3MDgxevORxD2WjxFLQfOEIyJoqOoQ4Mu0oKjvecMlbNAM3
/QZdevVtYWXSH1pVeN0wqjvkDK07XfQ00NK0e2gzar8WeOU2GZRDx7bV/AR7r8q3HMwh3Gm9pjiW
w0Ht86emtPcvyUYm1t6xa794UvZK0X+zFG2fCq3YQEZebiopgPpQSeXZgI75nWZSPyVV4UlcIkGe
4Ke6GQFVmWZXftfwJ1INfzLRdF5Eee1n1Ug8TUNcndCSe2jX0ncZ+up9IftnXVHaQKl14F1cXm25
kB0GFWt+2jamXxKT7w2QFuVMWttUkQ4aSjnEprqo94ka/7HbYgjqkRUbpWyZV1FdQfExibw2jZqt
IkDnrg34g9kpWcCTsfRGvdG9qgKz2mAB4FMS9w9om5hX09HYoiEOQl2Okez7DP5HE0dGoOe65qFr
AeK5hTruqr5otsQYEy/RUs0fzCT1iYDwh1KnJvgBZHFTdTLydBMjzCw4f7lVFAHDT/5p2mZy21EB
odDO7bbQAVQegTRDgBE5EtCmNEs8JbWGHXfbZkMGS9y5PKlwuizdyzJp3GRjwzdITwIgUxZZGvJa
/xgHk7yiQt/u6wyqQkkPHc0BgeKKJ3gJE8O5wF1pI9OPI3+RphM1ZJ60wcpDe6z3TnunoaQQH9Iy
9cE2Qkq25c1Ps3nus0NlH1W3WAnKLi7rCUSoAxMAAB6UJeY1FWQ02CC4RsPIDjs99QT6x69fNhd3
2rmFT9qvk9t6cMq2aHWkK2LtNgG1Zp0kXkr0oIS21nVLF77BzNLstuajLgY9xVgSRaKfw9oYZono
ZA1XtTgg9JCBLBzZ3AvxWIIoNldiJAQyYBq08q0Znkryu1vrJ11cGVQocU871gTeOX/ljCjmXIIy
PuziY8YeMPaVhfmklZldyYCdwMeZQOcTwP7cgkQvXCSgjhImvDmYQ+1BivxbJV65aR1M0/SyUvlW
WfqdnT1U9g4srrs2ap/GekcIJNFQ1oDP51Erw+UT3dPGDTIOZjtEjiyBjnWVenLMgx4EBWAb9Zzh
taO/e5V4vTH4Eo8bu61EvOmcwgO9X5w/xL2J57XwjOh7jDJ0VD9qiekZfJeCN7QyzCd14CunD5US
jPFyDvDCw3MFxmfek8hGLrpR5CwEOFW7g15qhGbqyPCslAzbckD53J5uOpAsPjtu/5Cl0ErdNa9G
WgaFae3Tvjx05A1yNB6xuz8VWmY98G9BgvA2p+l2Kwv5gNaYXxwosigFY3l0g2RSH2gkBxfJoNCg
4nQIAB+G0khqI+imPRAQZvYGnQDFs6UC5a+4AeYEfc24iKnpc1mkvuOCPxDYkDgtfsoxkQHLtN8x
sqp+5DRguIgfedzepVn5geZnsqUj9Gmkjjcvro4aqTlIBA3ht42LR6bXXpxy/DA0aty4uY3e1yIp
kE8UxQuHnMW9jh6Pm6xpd3mYTYLJN60bH5D5jI0mcHKyd+WdyOMn0Pw6O7sH4wRr1CIgkI7eQIrq
Z01U6bXV4Hj0wy0TvHa3erGztf1ouL6rb7Ok9iWItUfjo8tZtYWou+ER3g8baKEy32TMi6JNHO97
BvSEYkPupU/BWd2jKbZWfEv7yFw/w6MPJAbz5KBnUIgBnrzmpXrD1AJQW7vV/6mUpnmMZecEkaIb
P5VGeaPQMfOpnUPzmRPAa2KZ7Vyd/s44x3sVR9qmbUCdPxoyRr8WFG6NSDQ+E5WyjWT5IboBSPK4
dDd1mnFwntWQwbXq2msMswftuZWgTYWk97Tn/aYHFW/gqo3mRwI0Ym3RZI+dw20wVBtDkCsiOaSi
cQK1zX/iCc09WfMB+Y6iBHA9SnxNZN1WRqL4iV5tdcNalT6UHFu2q+pfhRgjj40sC9S6HQ96D8Ad
jcp3uH+q3432KytiUL7HQAuYtattMh3YC7vtkq1WmEcsHB4bFPhuW0Nkvl1bww2g+d9GEJn5RVWg
i90oIRNojuUxyu14N+TuM26VHJ4YwOdRpqle3DEjcPqe30pguUPSRs4WjoFxx4w+ftV70960TMKp
gF45HDXTlQFBXeytA8PtZhTTBu9y486uP/t6CsfTGck2XTyWtxln9p5TYEI0wS1fqR3d4zX6oLt+
NA5RRh0vGqCjmmhwpVI4BB7v88orFej/4ZoWmzSbiDWbphb/RG4q7qml96nXSlvb5EghbFQOMn8H
VH/qdiv6XkB3UiJroQ3Jo4JF3KR5kwSOouAeS53Ez2WZobCl2Fuu2DirKgQ2CrDt+TyiydYApcxN
gQKR3xojpHshx/AThdTac1VIUXWk5TvNLqCBzIdmY2WOCXW4sdOCpk16vyybHDRPBvGYJVE1TobW
z8wC1tOi2yeaxn2ipAPAgRCwb+NS3w9uw3xFVKo/6jTyx1g3vFxkcWDH4pkNVeWnQv9hgXLXa1V3
vDUc3GDNYL3krabuhlIFX52d/mMbMQ9a0Xd+b2I4Sjc+sqZSfEOJ043bUOMhAamMZ7C4D+IYoLRa
utkGqRPVA6GOsxtLxQlEU9b3RVno+8aF4B0SUDiJ6kA3UAZUN4ivOi+JivSWleDHa+D0ek0cy80I
RQKvq3F2WV4LD5xGkHui6VuvmK6X53Z5G2O4Xq4049YhDbtBck7sKWCMcKeYnxluHBAhk0AZUGbI
+wbcobpZbpqK2zfwtq0t+nTWsswXgSGeW3CnIfuEzhwIkWvnTycbC9RYsoGFvPqtt62PTolNJN9j
XJ6rsrNLbs2prZkjYLcxrlC7R0a7O2gd8Ua48WO25gwsvYMnA5qFhIliQAmxhBFuvtjFkdsrBaTF
d/bk+5NTdeIFklZNEZ3h++AA8HDw3eH7152/01maJVMKNlgNXnLQINuRX7V4hQgJuPJ+3cqlyvT5
wn+i3U7GUbu0A5kMWlWyhhib3FCmcw9u9axy9I1jceEhpwyNWptQlMAUE9rnuJZKtJxs0EvzVuf0
Q02cnxAQWFvBxW0yURMBzQZG3nm7GDUqp7JdTEAcPUj6rdJfG20lWFg2gVIYonjgKeftYrSUSYfj
xsA5g2JEVHmG23pqudZWsLhXQG6DcASpVwC9zvdKW+MtsJWMhbhuN9Ww13G5Xl9GbcmHR3b8PyZm
55d3MdJXXcpCpMKsgDfWuHe4YXiNBvQA5AaSHXyPZ3gcmd/Kqr/PrYHemGPPAy1rEjgrmeNJNfll
52iakSYa1WuegDi5iOHWpWCSHOsh3SDlYW3sHt0DgxONgd1DhdF14BBHqp3/zQE+GdEsvzJAIjCF
dfRQoSzZ88eOr9WJlm4IsMGgQvhZBJ4dMFvkxZCjySPMzLcWT5tV7olWrCzM8tL/x8gcaiHAb83x
eKK2reYq6klQp4vhqF5f/UtIznSIoeEBh39S8513trG87OuRKzTMo/IupVGQG3Ij9eyJ1mpgDsUG
qua3eURsX5PDJrGQQzLKzfUfsXiWTn7DbJPbetd2UQWFxaJ+tJIM5dbnHqik60YWp9P9ZFtBUh5t
2ucnKYoBTRwtxkIzQmYMYZRuNismFsdxYmJ2sRtFrim5aFhIkBUaQKEc2bc4vP+llVkVA1xUoq0E
BgJtXR8im75I3V08bK9P1+KtcDKW2RZ3ZdPyyCoZGBVfchcOmHHrlt/zZOUtXDEzL4Qzh+JKsQHU
BZPTw1Bqnowzz9DeB32lJrOy/HNwHXa+UvcGxtPoEWYrRXVW+bg+ZSvLb2rnOyyNgOnjFcbSqNVG
5CYCxRRNds4KT9SyGYikAxGLoua8a5PCzESXzNCdcC9lDFnl72C3uD6U5WX518Y0mydPu5X3rR7J
moVCs7ysvVcU24+LcWPAeb5uaXld/rU0O5Zpa8XVmGA0kXzNiPLSSiQr/zsT02BPBhPbbjMqHUyU
o+wBGKme2tJeyZ5Mx+Eid+L+O4xZ/oipo1sYFmxAV/45bkLd7jeD8Zqwg0gN380SX+9XWqamT14z
OTuhCqvyukcHb4jM3B11u8BEBEoqJ3AV+hxZMUqparS/PpVL+wJ0ewb6HNFAckFBEjFwVOUaTlGu
7qKy8LT0wWWbuFijW122g+o5usgBUpmnYiu3j12LOXDBUZboOgo4mYCU+qFKV1CTS9tvYnb7f0Oz
dasNpe3MysKrQA6NzX02rjXeLx3XEwvznG/UEPQBarDQ2h9Ee9Hru0asbL6lnXBqYvZ+aqlKK5Rk
cIbKraBwu2v3wJGQ7ZRX8P34dff7+i5YnDTgo1Cdm8CmzuxASaRPhY3iVCjEi9lZiIVXCBGWQko4
V6BDAIEAeqVnT5wrWgXsb7QMmQqiN3MnkrdE5EHnvjNo8lwfzOLkgVRryv6CmGheAEReFQF8adFQ
1csg0mOkeULG3pGZ9JX+ZpV9ZHE7QN8YiGTU08EmcH4ZGR2ESFPTpWGZjl4ZPxGFeeWafsiakdmu
1lLHVcAEAdjc2DwLwR+K0fRVdc15XLr0EDeANd5AS+gFr2iklZCw0ikLizHb5ihplb8BDQZCr/QS
l/rcZJsxj1Y81sWr4cTobPOB5bdptClLbblhMtJgjIMKhEumvtafsTiJ4ChG8zwaKy/YERrXFZGY
NkarPpgcyYxd2q3cPotjAbMOKicuiCXn19xgtGVbEUCdGeLkyD00deul9NFxvl/f44sHFs0jaBhC
+cSeo7hIPEZo5O9oWNXqYTDG74ozrvhXi7OFViQAOMB+dEH3DT6l1CgVgGKF+06yHz0U2dqX66NY
2m5oHACROVD2YH2d+VdKQgrLifHGji3ZW7xHA5iLPPKP0fyn7J+T+sHssr/YbKcm9fPTiqKT0mZo
Og3TuD4IEH5bEgrWjnrbDNnz9dEtTSAeVsACsBnAVTB7zmNwswoorcOtR0Z/rN90riP5GFw3srQR
gN4F+gzCmji1MyOOzkeLl5hCJyq/kcraxw6aeK/buGDkhrAvnmzcpOhNQ+vWPGcxKO7oIq3c3te9
+qhV8XaM4u+qznZF/kZjUM1nYeFO0b96qyg/TP0VJXlIjYBnc+WHTBvi1EOafghwi0jRQE4CxJ7T
lJ84fkWKssdgO919VLvfKHHfWhZ1yFyjptXl2Q5sdfvBMG5oFu/smrzrCXrLTGl1K870fN9+/gwA
ZnS8i9ChnmPlHe7WSFniZ6ix2KIrZie4kQTt2D8PFepjRo7smQNCUE+Xzho48DOuOZ8DtOwbYMQH
FaI7Ce2cz0EMwjCouXbNvQT8agcWNHprcwaRdJDX2Gm0UyzlRxWXzn018tsoM381uvhjxM1vdeie
RYwMbupGR+KkEFPTKHmIIMSwbVDH3kCE6gndZFoAzhoGNIUMoNCwT0zozgyoF9ryVnflA24K3+ZR
UHQpcj0D23VWO/2n9cApcFfLskShwv4DwdmDKdQsgNZn5jtxupWVuUuBhxE51AJ4HW9JhvqahlNO
uiPV7MRXAMeN1S7/2hkBswnaryCYiorQRB45L4M23dDKiNftMRlehshHj+X1bTk7g//7/alvE/4N
SO7mzUhKlqCBvtb5kWYvyTarfvzF55GQh5oJGO8ueuebgWSd6FV+NAZPr33t6b/7/DS6kzNlaFJ3
5IDPE03ZpHulo9uvG9ChpQMqykmzfe6P6Tizuc5pd5RO5oURSujXvz97cz+nH1cgisRAe1x2EZMR
4gfQTu2O4NTwICXijr6meTztVuwsLDNStuC0AM0EoK3u7KpVsgHEHLQdj1b8G2U+9vblYQBhA2wc
Ki4E1J2zl6nJrBEMLPZwJEUg+q2k+1buhLIyiIXJmrDf8E2gwgxZCnK+2qVBwN3epuOxo7tSoqKE
+vNttuLtL87UiZHZFUVyQ6g9ycZjjbfouZRr6eDZyzqt+NkgtPNBpCLKcjNm4zHj+z720RWDovtf
rMbJEGarMVZxawqdYgjZx3R/HRQT1cYvJjIuBjI7e9mgjLK2sBoJvxlQ+eIrD9Xaas/eS6Md1Bh9
W5go9G0hGBL30j24a4Q1y8uNXTv5cSC7n1kpUQIdSVKOR8DsUHPV1qDEa9+fRnlyQ6FxSU0B5RqP
qoTu2U1WrNzfy9vp398/i+CiwqG6rTbjEQXbSN2iTltV2+vbadEENLAAIgclFrDX50PQnZgWQH8O
R5Dg6NUGJXpL3Vw3sThLJyZms1TrzUA5AL1H2jyAvVbWT//d92ezlDR6biY9huB2vi0CnIevf3+i
grABSncnvd7zKVJ5Baxn35Kj2t9xovgc/MvXLcwSA5+nbVIvch2Ql6DGN1uE1jRRbU4y9ejyTc9u
nOxWi28LY+tGGy1asbW0GqB/xLsHXjgwXM5s0bQfIdIda8fOIOgW2FhNFlwfzdLZPrUwW29w9IgI
QF/t2AO28JBtB2jVrSzJ9CNPXM3PCbNBDApCRtBVXzxJPfiApFUa6pHQAIVnlt9k8c31USzNE7hv
ycS0hv7LuUdvR5ExSDORx1JTPJozDyQqf2EB2+lTUwhN4xfPtlIlEtXdI9gLvKTNvN9f/z7Cu4mD
AS8qUqnn+xbtJwiY2mo8AsEb6UAt/8W5Pv3+bCe1xSiz2oXboce7lgA9vLKPFlYA1IkEChEIJoAD
nM1PVnDZmWonjj3Qz9RL5MrvX9hEIKcgeBhQkpl4Es/nh+gjOsyNejimNIDULzeeVP14fQnWTMyO
QtOkQG51MAGdzhSUJSqKdCvnec3E7PYDrB6ibhImdGU7pncD99RqxcTSQkygG2TIcXEgjjifqITK
cnRh5WjsMgJM1tfPAXzL/3x+Xn1ONJtVRMfn+x+O8dDmX39Ezz4/8/kMq6VD1OHzZrvJlDtm+6xf
uSsWbrwzE9r5BJEyFoREWIP4R9N6skQdAbCqvzgOp9OknxuR0KoEgL4Zjp0NeC903LM/1zfryjLP
OYVSNeHCns6DMfxS3gv2z1983lZxdyNBMCmnn//+BGrGDi+H/og0dNFxLwO87L+zMA3wxB3TDPBF
cAYLaeVrez3f/M3npycabDZTqHX+eTpqYKRLeH+sZO2TlPpr8eh0VGev2tQO8P8G7Nk5q51COAYa
Y46O/VBAhkYXAbgOgLDzSmdF4mxhreHrgdYdqiKTHunsUKRIFLkDUasj07zxd7ly7a19fbYQZjOA
lGfA16vO7+C3/sWNcfbrpzvxZKEVDiSqrPH9WvotBQx2ZSMt3KmQJII0D24lrPbcR4oSKlqhRlAR
dF7T+qCBtzN///JmgglwEaOaBmWCudRXgQws1HyL6lgcFAn0y9fv1LPPz9aX2JmeApdeHcnoCfFT
dGuR7tIS4wggx4/3YJJTOl+CrieqoSh6eRyNB5eHEeDv1ydo4TCgLwflCuSnwSv8P6Rd2XKkurL9
IiIYBbxS1OChh4Jyu7tfiB52M88ghq+/Sz73nC5URCnwDj/4wWElUkqpVA5r8U2AaBHQqJGpjR+X
5dMYJ4cuaZ3UqJywtfZqJYJ8WzHhACvE0TOB/4DzwF2jeGih2zQaG59aHtoRdmDbcHvZN7dVVDDH
FYg58PgY0BgDb1suWxZLVViBqdqP/4RoMvulifSysmxILqJ9nqE6IfXH6SUfLEA+13ntpw0wLOJD
D4rl5tiWjkle7yto5ZAwhHyAbQNhEG2anLUCMIk5DkFY+8boW4jAB05vHO+LWNlkaPiB/4fYKHry
ePRUNGWSFAXjla+jf8A6CluXBOPz0Klxp+KIoBvcz6wPuua24z/3v39lU11/v82dwogCY5iEOhhJ
O/Z+Vy03TZ9zKnBwRFK4eymMaDmEsQYpSIRGD7rqBt0uEOG5idaK/f3K5iIiVP9nLlUEaAYE4QUW
SzQL7mTEEmn1UsMs5vYxpnupfgwlZxZtWtEsuOMRBEEn1zKkoKEiR29D5d7X+Orx+7tj+eaupq1m
QnOMn4KYS35WJS+WD0kCjlbB0bi/XIjuc+pAwU2QFLgCy3wfFbuufU6/daK3xfpqIfQBkFMAIvLF
EUpE7Hqo7cpH/ykw84U5wvXV+t/4hJtEEWkDMZoAOte/zNET8DaL6FSGT52IPmnVVmEa/z8R3t2x
zaDpe0oqn6puCvzb2EFX7n3Nryvkrwg216vzYbYhzUA9V/mtcgSNomy/FME+3Uji/XZ/oG8UsUwU
g4Namdu/QHwH3BJqo30dFUTxOen7nWAHM7PNOaGIqvyVwM3DCgw1yUPYRKN5sPuTjual6pJKhzra
h8rTJKpvXt1iV+K4+hGNNnZPzAEHhjhT5VCR5kXjc7dUlQEsP0Yq3a/T42s3CU6hYLF4Lw7BtFSe
FCxWpLg6cRok7/8BT7FZPoe790TurjWjcbdJZsYUiV9MxUBjzQh66+h8fwuvnpK/utC4i6TO0FRF
+qlCb9oB7a+G/GmkD/dFCNTB55JSEH1GSY8FK5vJ8WgyCrzG9fF1DXRQqPKGzVqeQmMsbTC0s1uk
OU3JZ/S2vuf7/47P3VJUydu+KDH+ZByM+CEXod2tq+Dv+NzpM208+qyUfX+4TwzAPjmhJViidRFA
6kLzMUMA5ZaoMJVoMAHL6bfhV1LuJPKUpof7qyQSwVmpCf2ERH5zDW0H8DpDjvo2wSzWFA1cUYPB
l6J4j8fsGM28rPpkxGEAU+x4lE1ByeuaOb8eX1tupBowIWNs0conxoH1wqYHFd2dzev9hWLq5I3t
tRROF2Cfi1Klh/VTpdd6OiY5MmHoiHRnEeEzM6P3BHEaMc3eyMsOgoCtHaW7IH1Ei4U6uoP82RIB
tYmWjtvDyhgiIEnbykfBxhQj5XOaxw/p+I6X1PXScRdH0cutNmXYAC1QrwB+OOGF844rHTVSb7Us
yOHzz4MSDZCjwgxu8xCeZNRIoV9E0Nu1vo3/iuBsulRMswpi3Mq38qPSfbT0d9ir6ylw23geu7FP
Ioxv+trsKN/ub1/R13Pbt0cuHPE2XBh5CTj5fSGy5mt25PrruV1rRKRPgLNf+WH5OU+/yLEniYDy
RVPgNmsMjMmimbCNxukQarvB/3crxLkf6BUHBlWILdQDf6NDZVEjELB+2P67gRCcX9qpsKp6LWR3
tqqcRx1M1gc0UCvJl38zDaTcllIC3BdzmUMKsEpM7aRt5NF9c2v/KhoIksvxFRIDiaaCW6DWSK8+
gLnkHd+vaYyMnuF68HfebHVDR0eYJKA+oKMa8In3x1/VAutIRm0tA5VhG/nK+Uc1GdCXJphXJd8l
jZORI7BogT10X8rqcYAhAicz0noIvC2lAH02i4MZx0G24XA6c/DabKza/I8irkRwis5NGmSI4eOe
+DXnTvfP/QmsHrar0Tk1B4zdfpwQD+lCrwbih+AsiIbXluvTSI1eqwWcJ8k8Fho61gU+x6qWrz6f
M3dBp6lNbOIwF+RoHcpvZ0304BZpmNtHYUXzmrCAlJHtpuQj4jilyGCsLxJ4LUD6B6gz/skiTx3C
0QYmgZhUOuxS0Tt4dQoGCwky0l2Ez5dK0IauzlpawUMOUD19IO1XoGRs30bgb0L0HIVzrHdjKaJI
gq4wABGGWK1yskG5obeCjbo2iWsJ3EYtgzkf7Z7m/qz9CcuPev2gySIqgRtFoDAQEVqgURqoYgc1
8XIW4NCqDQl4py9dihbmV6totxolTgDbzldGSc0BESIlZfWiJoGTAv9FLg7jAPTXzecOhYfo6AVd
L1BBEQrmVA6+FpOW0VC+aHPxALyytJcF3vjKWgG7DikF+GLImvCtLJZkhVESRNVLIQGDDD2bItN6
c7TRYEbQ/YMyXLQ6Er7HvktpV6Lio3wxcIHKZ8dV4i8bNy0k4MCxZhxUM+BtutSGBJQdyQ7s5CUy
Hia3LB+2Dk9w7SBSzsqUUAvK+TEtATQHCdvyZUJbGZrpw1iwm25VAJIqlNrjFrWQXOATPuMQV11T
mdVLThwwctWinNutBoCRCeRtFBhYOA88UqEUFQmaLbr+BfS3cnUgzQlcRFazeRagH2UxeZw62Zb5
iKMB0zQ3QQ2sq6YzXHuvNK3ubtXEUgSnaEuOpEFBSd3FiLx89EXgWbd6WA7PmaZASqe6AzbLpXpO
9NzJUhG++4oAkJHZYMBBiBFQRbxdKsAGMna1dVF69BZ/Dlt9v3mBFgI4uwTi4Z6Ccs26tCOQowDR
NQoahG63Ek7Y1Qy4s9BoKEYkKWYwlq2LgJaTOSnaceHCblY1sxaosGKYO2D85FQ9jUM5oaUrf1GP
dTS6ury5BMpCiBeZQviUAEPFjbo0GtqkynMz2OkLyikc60QBmXRfFzcX3ZsAeJN4OQCegeefI0YQ
pFovpS9G9gl54kT5Hvf+fRG32mA4zrjqCGFZPN7wFa1S5qlF05di6lwDOJj6rgPAiC3qwbndt0s5
3MFIlCCb7BByAiAYVT/ixBaslUgApwwLXJ5VC9S6l2oM9tOo75R4azQATQIgAIF1AmEeriHuZKRh
rU0KJcMFlbh9WbvWLKrFvdE3JAAuHNuFGVl06yw3VG7Z5Whlw3jRe7cLXcCADc3xvr5vlmkpgsdZ
gDeQFCSBCOWgGZ9sUTnXzXbihufOXNIFZgjIs/ESKI/9H8AnOVb1WIryeKuTgO3DnS2b4N3gTEhm
pEBYnCAlfpTkzBlQr3R/ldamwVwlvHphQm4KAUYgrrSxNtPLdKbkgQYvwfTaR5v3k4pKKzg2aPND
9pyPttez0shRPam+8QoOS9kQYNPcLtJyePb3KwdzHhR9yCoMD+i7fSMfo67evJcgAbUMmoySK5Re
c2pAHUPdl0Bg8+PWoSZA4NytWkD9DVQA64Sgww3IAMr2grCCW+JP+b6rT9lTW5/Q7nVfyMoyIYjI
qOVQKoNEKj+Jbi4Ku9AMv4yjXaOex/rzfQG3ewlfr6uIPsBFQ70SFwqdG7MZ6yAifhudBzo75fcG
8fbKuNwXszIPXBCsEUhHpbryBmx6pW5Dm02zzCTDp/ZBlXaaYBai4blZpKpd47mC4Vv5bMgdruyt
QSBACKAVneXQ0CZ1Q6bT1HbcyEFg+KQpnd9mmguO9K1tRfUeojKMWBicrryeUxs4lUWfET8dX5o4
QOWb4trm9iMNOlW2a8GHyDSxPHN2PqeVVI7EB06zYwNoN/y9Wcto2IUXjkAHw11garrS8qQWQA8c
atPXlUMfubqof2lFzXg+YPVltHCjeoy7gQpVHrRoAKpyjvw4Xvf7ZL91AmiEA5QHslsQckOqQ3q7
zkZ0Wfha4AJKs842W73F+Df3WwCLB+RJ25eVp+4fIIXe//zbw6zZLIzIzrEKhjVu/Qt7aM2OKIE/
5LED+qaP9th+NOl3U9+8XZeCuJ2kN1ZEiQpBSbgvH6VxL0KPWpsJWOo0VSXA7riprx/ROEvDOgsv
ul3swBZA9JcQMJ+tvNm+okoQMuA5oUzwBsGlQ12SkuhVeJn1XRE8RbrAgb3dsWx8xloL/kzAhXML
lVWjWrd9F17wpk7pKRFVj9+Oj2QiHHyQrOI8wBdfnjg7T2ypsBXL71yk5jqRnleHtxisBKunBPXu
cvgujKuaqrHth4V1IJ19EFgk9v+L1CKeJbg6/zc+2wZXBoOAYawtwKnhTzO6gN2g/yBvt9xLEdwN
akxZrikpRIDTTuqcSt0aPMEUAC2C2BKK0wFPpy6nMMZp1oxTKvlW6yH8YBex4Kyt6ABhSnSboBWb
8TFwTmtgUtOuJCPwrS8JejXlaHOLBmpwFTgAqCZmTOJ8/IrB9ZmG2QV++1jqNlD1NrIAg+ZtKYDN
8ErLTT7WbRO0ga8k6THszceSHozcbVSXqN0p0CyBGVxbMR21uIBTQIc8Co2X8vqxLpo4h7wkO2vl
MxGECFaHt3HoEDTTzJveK/AYxQiOVgH6W78V9gE1Ve/QOKhfGF6NAq4PXuNDrLQ1sYrAbyjC1Ida
3ezM6GiUlpFzYmBCNw+5WO+nnrS24WvgylF2YGW4fw2tLZCF5lLENQC1C8as5fqPUVMOPSBE/KZ1
5V+yqAhldXjCAFx0xNlvwpW06nqzHlLiK7TbteVhyEzBBFbMEuwd+vdYIAvE99wGqiolrlCfjAWa
Z7euavTM7MGR9I5VuhLCGSZdzjN9oBCiExtcG+c83tqngWN3PQvOKa6SwkrDEAL6CbQlQK/d/lpf
CuDcMbkt6yRmy4SSctf+YAJgevMSoRBdxSFDXBpvae76kUHtoUeBqflaOT+A6Ho/V4KHw4qmFxI4
Tas67QMGj+AH0uvUgnv9JNhKK5sVrbI6Hg8gNkTPKadltY3RoiAHxK+iZ/2TTrfbIgNvdPTjosQd
0RkurZuTNhipWhB/SL5YnyTtdbsCkJZR8UBkSTneEkWlUhZDDw0j0Kp9j6ef94dnq8td/ybIWfE2
N+Gz3tw8oWbn2VxJkk++E4PuFDDfV2AdLm1R6H5FzRY2EFw8G4iAiIguLdKsNrJUp7PtD+FrTYy9
XlWnLNzs6+kLIdxFHWrynIRMSGF8Kg+ZCFBzZbEYyBweEGDChrfKdtrVLZo0km1Ucxb4du2CIUH6
ZzKPsSjvx7YjpxF0sqDNhGEiEUAjLYUAiz2d4z6wfYZ4Y9o/CfGC7EH7kiibc72ATMSWQmU4+KU0
APwtJckExEYwvfCbKOg54FoqjXbIW/V4f4vdnj/DBEcIeqXQCATnhjMhaA2NGj2YuktEWscbwM60
fXwdVxx8bAs5Rv5JCrxwYy5p3l0K7Xd+NKpf24dHDzYLJBIbsVfOhvdlaI5jYbUXe/wMJgOl/Jfj
cyY8qOZSa1qMH1o782UzyI9N0GnP1h3fD9eVs66DPY/zGNjhyyQ/NMah3XzBofMaS48HECjN4cEu
t5CdB0gqmnFzoSeT5GA9mPZbV//NCYMvpisImfDpB0mdAsSy8vpiqqBC38vB5nDAcnzOUerkkAQ6
OP5QI59+yJ24qAUCbm0G0usI2APuDssDX2m5QhGgO+SCZu2lHb6lurabJPDVIPuQ16Jo6O05gyRU
BJsKKmqRguWsk9000WBUHc4ZPda2U4tafETjc+c4bqkUg7ahu4CnfjSd+PdWTS8/n9upo2H1Zja0
3UXqwp3xfTJE5Ygr348MO8M4A64dI6deaoIMbVUHltxd8iJymgcFXBqbZwALh2cPMq/YqnxhS1mA
X2+e2uyS5F+7fUG/bR7exDGwWewQCta49Z+JNZG8qpIL6HhaNMMLzDT79+W9AzC+q+G59Y9DCe5B
ieHB0fS9fij6f/n53G2T5a0WSAPGV1Gw/qOyosP95Vn7fsOGg0EY3AdCPkv1TpOizrOUJpcs2uvT
UQn2o4jKYWUHWRriALj98VLX+fZPnZYZ4PCi5CIPYJuJHhp6uT+HWwHgNUXkE5FD5Fzhqy7nMLQB
qgclo7jQ9Bw4erfZ1V4Oz8Rf+S9TnCYoy8LwYGE5GCNgZRXAiIJx+N/NgtuoOIBtiThccakdsP7M
IsY6thGXG3U5C26jzkE6wOnG8Jk+OYb+RdpP/VdQBm8+zQj2WACXg7OKRly+gxl5fZRex9l4aUqw
TWZgANqKZgZADgS6UcWH+MhtDrHMiGn06thfyE7vz5nqb9YC8D6QBwAaG3xu/uXWSsDfo7k8APP9
ucztXRQW2/XM3G1k98BtgVwGd6LjImqmqbWnSxw/hsfI3hwjAUzD1fCc4xUlYxiFFMOr5LXPL2S/
bX2QXFBR2YBaEmAsw+PmXBc9w2Mhr7X5UisPnzPltHV0jAwkz7c0DJKg3Eukt8wZmKPx4EVfS2sf
1oKKOv4M4IpfDM8Zuwi1VglIAwZPmwBN031VdVcpD9HWyCovhrNHqRw1SmhADNV3FchbRITrvL3j
x+cMElzX0G5jjF/YyJZMT20m8E/5SwECULiC3YkanBUYeiVII5mOA/WU+qLYriXjGJw3a/paBJ9Q
CrVIShuEkTxFdZp6t5FSXX2bASwRuJSB1Im00tJmJ7bW16mWU6+Xj1bxbG/NL7Dxke5CkJPlk1DT
sBy/lxql7OKIeogkodsrcbYvDxJ5b3WfQKGEZ7ocXwXZoqUBzcBLgFwd2ykIDe+vP7My19cBJoAw
MJ59uBrB4qdyC9TFtAVM+th6RvUgBSiTBYPtA26DVLrcF7SyWcH6zFrW4H7dovOiLCbDiQaZZ0yc
IHQVweUsGp47C2AJAkpTheGH7FUavutbK8ff1unq87lbOZ1iWgwDxpflb0rjJd791Vk5aShSQYQN
kUZEk3TOWudariGSmvdeXB8U+hvUXSW4BO/LWLF6CxncXioNoKyDprr3lMgNwG6d7e0aLMUCR3hF
EUB0wZYlKJhFbow7EUnSjfakYonUs6nsN6PfQA/AVbdYHTHSYmBIXR6IOe4MMjZq43UHKbjYlUAP
a19vsdZZhP3R6sH7qJGq5LXe1o2X0Z2Rucawu6+DtfERloc5hcWAW8Rd+vlATbmmaevp8VNy6vOH
fzc8t42CpDVKrcXwk3Ex8tdakO1c+XrWGMDCa8jqwO4tF3/KY6mLJbn1Gs21kn1oCl77gvH5KGfd
SkUcBRh/SF09cAaBMV05AMiGINeMcncgHvPBYM0aszivpMJLx1OfPoQVSGPOUyVwLlYmwXIuDLoH
bxGTL9efraIKB7CEeFX8rFiHVFQDvWIqFuNzOq6pBH+4xPhJfVbtD3Xy0UoFCyWaAqdnrQYbvRZD
hKwcp0+kce/v0ts7B6jTuM3QCQCTd8NrAj5DNeqINnqx7qj6N4ROZXUfRj/n3/fl3E4DcnC1wU5o
IFu+udvmOAet8Th4ZXKK92mz2UlFEzlwdVG2DwgrOEjL09CqdQwCv3b2xv5PdGq21iIB5QK1kQpM
HCowsJc4UzFSg6ZyaFOvBdqB9lpszsv/RwD6b5D2hxd/Y6kpRS2ukQ3e0P5Wzd8befXgeqF+B88n
+C1AWcNbZLk8DZBW81qa4MOHwS49ohtfYEtvDwIEYPXxDAR3EZIwSwGDmYJq16xHz0gNJ2w8S/aD
fGvdM2YB8FuWYgM4Fiwel3jJUCSZmHVseB1w0AC93wmesbc2CeBRDB8dB4GBfXL+19yD+FoycuIZ
z638xaqyfWqXe0N5vX8U3nAkl34e5IAVAUFUeBm4e5aLNQd60EV1bHpN5Cm/0HAt6YfmD51+o6Ho
FJaCh8PKyYM01q2ExOFtUmEoIrw+J0jrI7SmeyUYK+/PZ0UAJoPAPAKSJuLanO7n0LZKeSw6L1OI
8wHED+8aH+EqRMMUltlbLhcFykgTRV3noaZlp+6BoSPYvMw4cPpgOWFE3FS0BaAIYylgLGUzRi13
5xGQMNfxpy7+1JZP1gtYIlIR1uvqYl3J4vZYkUuR3QeQJZV4Y8WMz/ody4XAIcACUYiDVBLb5Veh
sbHJcrh8DZ5BPzpyDM3jdm3DnYQ5sVE3ibaT5fDh0EVSmKTMc3V6c0/azX4NHnFX43MLVCrRbPRB
0nvF/AT61cwUJLnfsly8tlGChPg2PINb8iuDSsMMLOTes4GFW+h7OTm15wldlZ38SrKdnT0U2WP1
s6531bQbAjfJ/Wb+ABcURdP3l1JhB/3ep3CqKkvb7lVJ673JrJxa+kil71P8PZE+phnD+jA6b44+
qfHlvtgVW42djh4YVELA/zK5uzLUKq3J0wjn9Wv7HekPJCnuC1jb48gv4uWBxgW215dbZBiTolar
ufHAeCNVR2lrJQfuAVCXwbNCuAu+C19I2CpBnEeT2XlBGTij6UbN1jI5JgGpRlRo46JBRTtbwqsz
lKFmKqSq1XupOZ6+SWTc7q7AGWK8VChKxcuGWyFlGBt9LkfqpX+k6CCLEu8rCmBuCt59qOVglWXL
z2/GLqBahYdZ/EX5Of/Yql2WYAeAGSwxSpr4IpQ0R+n5HNDUM9NDG55C0XVyuz0X4/P8G2M+kdCY
2tSbrF1TPozq0RTF3W/XByLQpMXqLJFM5h8foTaaSt5MqUd/J9bBVgQmbHUGV8NzJrJF35OdzQNW
SHFo4QzoAtuKronuVLTqQLWIGCHtymfQdJXqaqLXmEHlhoELVNUgOKWBU9HNz8ClIM5E9apRF3oF
QbpytqoP7cP2zQTWHtQDoyEZQWzOpRuHhtZql71tpj49iMBU2TlaGlh8PdHw6EDJBkIg3Dlrhg5V
eUaTepK2y4yj9FH7AeycQoTPs6ZwWFP410CVRqqC84BIrNdVppuJN42uabsqeDvp4f5Crc7krwge
mzwplVylhCReWOyh7VI9W/GOBvtMaPuYRm/W7EoS550mwRQMwFtMPFtxuuSQ0cMEZKtecA2vHcGr
JXvj6L6ysE3V1lZBrcRD2+0wOODcur9eq7MAFgB6qxFyBsPY0gSmsjVIMolSL5h3muK0o1PkD0bp
3ZeyNgv0bDGkXtlAARJnaHUl7bXJqArP1NCEeaDbswrYnwwfDWcDZbZ8V2yc6alFEjz+1WDfmAdL
xPW38v2shMDEJaqh7JwPyat5i7xI0uaeGv36YSQ/N6/OYnQm/UrH8dw0qNhpci9SP6emtz3thW++
+nhu8bUREbAGroxnz6/2nmQv979+5VCjdwfdU0AxRtyfR6EfALASTl2beEYPK36RjMvWiiYY8YUE
bgIzKgfUtmYS9H2u74fX+xNYUy72jmogpYC6HT4Fn0xpboxzlHhNcggchHXuD3+7PqzFDC9YVo6F
GDB3wkjbFqQIYfS05hRVD3P5JIuaX1ccZMhAjQI8MFRoA2RvuYNw+fRoPIct6r4mPVgD3aI+jt3B
Ogzmrn0F47y6PTC/lMjd3do4zN0wQiJlHSRuNZ1M0BWK0FNvVaMjl4082BsqM0oWl/OS9Kbso1jK
cC9FjhJ8DiL3vnJWBYCmWENHAYjleECAORhsSwf8tidVj4EtuVbRH+9LuL2QMAWUG2NnIX4L8svl
FEZzUsFKQzKv79xMz3ZW8lx1j3MS7+x4+2TQz4gAA0uPofSZE2WH85R10hB65cdG21em4GpdWSuU
2YA2EMERxDF4b1lK6mSqqBx5RftQ7qp0s4uDhwQaz5CZZH1P/B1R6HOsyADY9+rhR4auIYGRXTmG
i+HZRXhlZIEFVUVtheHTeBck9i4hg0tED4rb29RC4xzq/w3EYBBKYpvhSggyZTSwWlr6su6WReVO
ReQayalTN3sFSznc01Qf0yqXesgxG3+onGn4fX/T3qoabzrke8AWpCHCx79MbZJnCHinsd/9IuRp
7gTuwMoyYaMiCoatykpUuY3aJ+YgU6RwEeS2vhF5OiSfpag5Eq3+dn8et0rHEwzuBjoBsWMBurfU
R1in1hTnfeC10ueiP4TzgWx3DfDAQJehiWA0nqr8XNRSs0HVKoV+OO6rn6Wo7GNFE4vhOTurF3pd
qjaGl+pX62fVCYKet9YJ1dkId1poZUAIgk9NFk1bqI3aZj5wjjQNgPRf7cwnsRtsNx4o1cYDniUf
cDZ0bh4GsnzmYHS5X4EZyiCSY27lDkQvBpox4IfAnCNoZXAHnOpaTHrdKvxP6Hl3RqAq3d9LK5pY
jM+d7cqmupRVQeHr814fTsUgUIVofO5MIws6oHAf36+Op3Q8WAI3ZGV4ZK7ghWioDUPVJOciAPaz
aHKlynzJdspf5HXz4ixG5050qrdWmZMi81GpCqDaVt98OaAXBr0RrDVMRZqbW3xaD1h5O878GVVD
iTuJKqlXDMVifG7xNSXo0syIMt/U9w09zPNOSDktEsH5geMsDR0IjDNfBU9g5MbWUdkK+YUWfUBW
MP8PCBnM8C3NXd9HmaZWNVapOZP6oR4OW7W8HJ9N8ep6M4wxLKexzPxgPgE5Thgzv12i5fjcES7D
pJ57G3s0zN1Kc6n9MduKl4klgnFglw+aelChz22kIjAGbUJVi4fHLkLHpYjo8PaYYXy8pdHPA4wp
ODLLJTKjsMzDPCSe2nysTkRU3XZ7c8IXRjAU4VD0X+AkL4fP6qwflT6YvMyNflbRgRa7yXY3axmx
INwIiF7i2uQzFzmaq+3WoLKXVp/Hca/Zmw0p6tquxucu5RqQnGomYfxI86rus6oJxr9ZI9R5orNN
RTYXxVsKX/ERKRRcuJHaezIoGkvdMZrIkc0vIf19f51W5SBsj+pmYHERnTttjdaPkiWjNilGTVJL
3bx2K70SVdPdnAnMAm3PKvMv0JTJu8XB2Jt1npQIsRdHBDEj09VElLI3exYigHeDuAzDZEA/+nJT
JdTKiDXoSHQEx7w7fbm/TCujoygJKITAW0NlCQ82abVoYJCmfPKmR8TIwnr/r4bn4VElSmmbzRh+
sJ6VY59svZVZteTfr+dz0EkRaKShGL6TDuHe0A/v+XqWS2VN4dDDcumzrEKSk6iTR5+V8kRDwbW5
snlYNez/hueu5UwlAQ1MDD+lewuUScmHWISkvKJevHRYYzvca3aslzMgUjzFSVnLXtwGTv442aLs
38ocIABdkThpYGvhwzNdOarVMEWyVxiBE0qaM+ag6hlET7e1eUAKHAz2tkUMfDkPw8Z7CmdN9nLi
VqNribLza9O4Hp/Jv7o7RyrbVTRi/Fb+lMefi/Iwx4Js2aoIZOaRbNZgk/hsmapWYS2nwYxY8T4e
HkLNqXNBmmNVBJqT0eqEPgOLfxhGRhHpSj3PXlwc1XBH01MswhVdUwQg1lg7lQkrzmPqNQEBzXtK
Zk9pXPJ7FuG4rQyPbKKGdCUqPRGT5o5EXIJoL5YaFHjUuzlzydaWMGTKF+NzD516tDooujW9NN+D
6Re8L7rgfrvVAbInEIMIA3YrYAGXO6mZM72raKx7mh45RXDQ431Afm21S0sZ/G4d+rppkK/xlNi1
P0b1ZrOH4dmDGQ82dKjyLZIWUutlOZqaR0bpsd2VdSpILd5qGQIQAYOjgcY8PE2WayTpZVN0IdE9
kLk5lur1yTtmgLQoCiOQ20X0mDPcbSkPndwPiqfVl1H6TI/3139Nx4D+QUcYQmEMIWb5/XPbW1po
Y/g4+VzPzpSDKP18X8TaErFaJ9RvweChzn0pIiNjkidDo6Jg8iRPT/PnrcOjCA2pe5gKht3Lh15M
MlukRbzkLCfNzkmFwMAEn7dIvwGL5Hp8bodWCo2TNsH4U/1n0My9rnb7KXuwOio4brfrtBTEr1Md
aHo1QJAG1m8KNOt4drYvFQydhY41lkjhXbzUHgY9iAPjXJuAiOs6R36PAKT4GLQNsLJ5bB5JGqc5
RRvg2W6inexIwD7ZPAOMykBbQHOAYgrOJNlKEhkKJfK5DnFFO7YiOG23xwH+79X4nLKjsBtJPWJ8
qd9ptqunu/j1/gxWttNCAqdlM07tOOwgAdzlCkhkqRP+SkQFDytbCVcP/GwVLxMVzWLLI0dxtclW
P8hn0/yURZ/kd6wSSzYQ1iiGKDq3SpCYkLCOlbNpnULVrWbHvtxfpTU9XEvgVgngwzpIpyPl3Jmx
YxenNkDm58d9GWuLdC2DaerKUQL05lzkM2SkumNObi4qnFudA65PVJYiUnhjucMJbhigh5XzrP/Q
s2cbpWxU4IitTgENE8zDwP3GA0jk4VDaNCqUc5VRh54sfbsTgzz3lQAuDKAWcmrkXaucB+O1P3St
oMB39ftxNxhwMPD1fBBjGua4MSpbOdNob4VuHr3DXCAj+t/x+QLlsJjrKUiJco6VYxI/1Nt9eSwP
4oQaLgiUivNPTjwSspAGINih5MXqLi/3N+iaqQDoD8MARKwZFcPLDdrJxaxFtSafJ8PJewAmO0Db
oqLm/FUpCuLlKiILjDaDk4KIOcnSWT5306EYPleDW9YnIX/JmqaBLYBSd4IcwE3NsJX2MRkmWT43
7T59TKT9/aViS8Fd0qybGjV8SIHiccid5TSldivZiXyOQa1ZHuQ/1XictIOhXEJRbHLlWCOsBzGI
6cEn5mFDSDVETZBH8pmGR5K4RrTbzCfPAD2uRbDFvLJMWSENgzphNkHqtyC9FWECrqic4WHCMJn4
pfFwHlJRA4HI1uazZVaOVHYOmClH5TmNBVpZW6prOezvi3kMRWKn+nyW9H3U7uz8WIpgy5l/yise
DaaAJEEwGo9qziEY4eWUnW7P51B5mMZHtOPQL4MIznp1HshFw71kL6Gbx2jTkcik8nyelGPTHJvi
WG0PjbF+PSBZo2cfTRv8W0u2qWTpAHk/k12SpTsUo273LtGLg/JfwCXhqcI37wVtWFH4f9N57nZw
/lL3/gFc2VKoV3qDHrbYCeT00AdqiqtC1s4tOXTWL7OKEBM4iJCgV7SNqDfoiQBwiKQ3Xz5IEWSa
61TRzkn2nHeN20wxKsn+FKW9G0LBy25tRgiU4XmHt9eKbW9UPcqyUT9bSbvXjUcwpQOYK9vMToDD
jh6N/8nh44otwwwGT7d+HqyPZlw7/eaGNU4A5wxWUodXqgYBcvqImo0sEah+5XRgUynYVKw5Fy7h
8pTnRqCVYDYxzmX3XKununhWuo14DW9rhMjc28OFMeUsRQxpGM2dXBnnWG/3ijW44zscHUzirwTu
Asljq4sJKY1zllzG/ShCzFi5n5CLQK0DistZeS03fKzMUVxUin4mYLoInvT40SaHJH0CaoDwwbqq
jytZ3JN+akedIiOln4tedTJ1Z1Vub77jKbmYEKf0vm+mpH0T0u3+kbfHemFkAWyFjhZ4JYDSWOrb
nKpRsqtKP0v1qUpOp/u2asUXQU8csh0olAL0Fx+QSDWS5bkS4kBkjvQjF1W6rq3/9fCcrouyJ1Nc
x/qZ6mDU2nXNs6ULkgXM7eZuvcUMOBVbYR4MNMcMwuKIAHJZuJF2KqQ9CjdKZyTbvWgcbJT9QRHs
h7Ptpd0OVTqm+nlkMHX7uBdY2lV9AH6SlWQhM8G/Vst0RK2hMetnIzpWmWOLEIrXFILKY+wooOMj
x8VZDxBJ1FZWVepZGw59cdBqJxVBv69dFtciOJ1n0TBkyLGo5wh9SbM7qo9ltEs3d5LBksPlZCWe
KGe6gfYdglAipRKqZyPfRa9UdIev6QEetKYhdW2hE4lbp2GWSkXXWhUP1mez+miIYN/Xbm94zXgC
oNILgWVu/M4wSJL3+Pze+BZZL1l+CNBWRV80++v9A76mDdYJwzwdZnW5J02tIhY+UwnxieYhtvfV
/KC3D4oIzGHtEF5L4Y6FUrRWkpeYTmzv5vEQPgG7ewBqZ+Bof4LgHZcsK0lBFBUPwpu28LBGwmqS
Mqi+2Te/i+QkLNBf0z5LMoOMCa8Cmwebz41sLm22uajhxSBnFvHQrSoFhYlvkFE4hJzNyumkVRRx
bszADT9I8q75MIqKLtZOOoMJ+a8M7lYyARkpAUiVvce/R+OhU049/XN/b60uE+peENBhP4TTetLX
ca4ZgXJWpc9m8gi6k63jg3ALwXI403ClAAKwvPqCVqboyjfgSJeZ0/wYZNEpvJ0AinYB9AeDi9IL
UIctBcyyive+BB96fJor4hTd5kJF1gKFLh9Wgs4qbLmYUaBMYyOlBsx5Iu+tMd1Fs+D6uzUkgBRA
ESGKIeEZ3mAXhAHwwdM+1891587pN7SeI9ssh981zd2uDJZ6UdFOgt5A3iK2zRSBGqbTz8GHkTwG
xcN7hkd0EM2ZqI3ko9ljp7bUSHDxyen/kfalPXIiTbe/CIl9+QpUVW92UV3t9QuyPTYkS7Ik+69/
T/bo3ikSVAg/42nbkqUMconIyIgTJ547MISy61+MD58ZKC3e21gEUtcUtDkSQUaBjV7WnRr1cn/8
pbphXfD05uRLHGspuGmxlQ124sQG8gl4tT6AvCjdcqZWTisnCuEvS9Q0LPowAWJTRoYuyZdjqMun
guxlEMbTjnuB6L0AInbkCQV1BudyLRUUFkNn4+FjWw2H+0u08v2chA8GCc2F0EdUuIoUnSYF6VPt
Itnfuktb7d9huC8WdgGgVLiEgq4BRpDz1qjaBfTBZf9Z3x+HRzziv/EXj9Moo5ZZ29qlj/+MxUsy
FK4znPYvEQwS57AFqhags7lBqg3w2hhKr11SHCDynelb/uvymCJUgNgKnCcoAc7qXIDcDOCWLZPu
ImXHHKV6xCXRhqFYEwFOG9yaYKrQFtEVZjQp6lul5lJND7F1ydIHbYsPeVWEhV4zoEVGSYyIlmMt
QZtvXW8uSubpaCmpuIa9MYvlFQ0b915DDNjFEmJTx6k6hJXVX6LhO6rnhuSpnDx7f5IQrBScs5sT
FtiAqsy3Qx0LI5ZHs7846FoQl8SNd2cVIICT5Jrw+OFpCjrn5FqCpHY0XMqvSfhJ34IsLP2++fDC
eUWnddXuCgwvl8D6x74VASynur2puk3t5k7ny9IGGma5MTz+DwPC8/RLK6LVMVFMKSou6EPs9Kqr
JwcSaV65txUxfHLcRSiO4XzJeAkIWwNkEm07XaGXwjWBa3c2se3LmxuDw/VHkT3aJiyYT4GWpEMy
jfQSo8r7YP5xRldVDludxJaqwqW8Z93QN2HR6AtZmXgiHaSkQGS6WhW7W+89vhDzB/hMglgHV6Rd
ZoDanl5AYgUGomSLvmd1fFCgALYClBWoD+Y6EjONtSXykxdUC+aeFu2+uGGl0HMaHEo8uiL6NQOa
qmhGnNKL1F+t5GLRwyYMbW0G/M5+J+zjBYPzGejoT5K3oMm6FBN1H8d4yzFY22PeXwqt7lAopogR
NXQuT2w2RuwSZx616odGGR+q/eAbGPUbIcKbZWrTlpEBQqjsS5Ubvu69+dC+AJx9SFxgN+BGzdeI
jVrbhU1eXwyXDAdd8v9ieM6WgSQVnHFxl2MHlNIhHUvEuSLghr8U3/5ifF7vC88VWQWR37OWwmRI
aowflp/zk5x82j883kLIJQCYipyI8BIai7JKKDqsXUjrj2+0d3cPjygofDOYIfQxEJFPuhkq6EKn
Nhf5+8CeBroblsQrMf8bXvj6qcJ6xQTDt6YfB5O822nC8HDNAOYFQdbiFYcC+KSxwNRwib7r7TcN
zP/3V2dFvUC+hGwUoOCAa4t7m5S2VMVj1l5kqXZlPEKzwre2IigrNgJCAONBnAZRJxEPbhFZQsFN
3l5yo/TSQ7jZ8GTl3nxnnwXCDQ0jUdkzV7CiAC9Na4TNZTSfh/KJDM8j76O3oWdrawWMBFwzUAHb
CGLOpTgNyGkSCWs1Trkb0d9M/a1KWwQja2t1I8QWvI4OcY3C7LBWzPhaeS3d0OWVOXAILH9HAP0M
Dtr5HAakcOpWVthFCk+J6tXT/htnNj6Xf5MKVkrZzgsD46MmWXLees2btuhJV3wLOH2o2UKQDHBM
cRvUOHeUwU6bC8MO18ro6+pXRl8H+hq1X+5rx8pm8DoGULjh+oFhFe4FmdVKO9CyvnxVnEs2bqzV
cnRe/syRQ6hkRBd54b3SonlboxJZv9RHjT2EzV4OTu7agzaRN90Cn5LYt0WZVKOM6aBdojJy6zpx
d/NAcAHAnoESECVKy1ywLFlDYowIz0S/n7r4n71rb4JmAoM7gJMsMUNZVzWKknTGZfyQsY9hufGi
XpoMlNYiCoo6EghZ9PdOqMGIThX1wmo3Nrza8cP6wWg3HPqVLQajIQfQwXfBBSoYJtuOwGwYMuli
ubT+Eoef76/RUpuRZMQbSAbFKri3F9jzPrYrpSrtC+maTy1oiGitASwpfbovZm0Wt2IEH49khj7m
VoXudmrhKpPbDbtfctgInnkC/xdOk9iUvjUblGIq2Gu9/qWiu8fG9/NVnnvxHLaN4A/3tPEoEYxS
qCWqSQvVuOTZr6g5ll/l4mVQj/J0JMOf3UuF/eZwG/DSAAAqiFJsNHVPKw2hsoMcPe3uFIvOHtA1
UCagHNNE4wcBJT4ZWjx1smReqOom5UOz9aJa2enZ+IJJsomcjLJCrItyrcPUtaP9xRgmgntwZoDU
xgtXFSaQpFLOxrKSL+wp6YJw3A0gmA8vfH+nopehlDL5krpW6AIovnt3Z18vKEKpoX94PmB4YvhJ
7JEtKOmKUUKDXhtWFc9ZLJFwelCIFCZhCkCYTP8U6ksYP4bS0ak31GFlk2dS+Ffc3NHyaIEGpQKy
TTN+F3KQhsf7q7SchYWnLOKRmAl6Y4jq1qaSrGcAtl36DCiXQ9UChuROW09nvhZzpYYUhDzR9JlH
SkSbQfqkndDDZbxYzimfztJ4breKJpYLxTPhIFREqARUb+Lbc0pVEBImrHg927Xuwq5sON9r48NO
wI/hnH6wfPONAJQRiXInLl6NkLq2krr7UzSIJoG6FXxH8FjB4DIXoNZGkuc2oa9tBuqQY7z7IM2G
F/36NKxwuVoYPlY/cSqM+O3+QVpbHwPZYgT58EBEZ77555OhJkpiK/krqIFctVXcYjciAT0rTeM9
hQUHTKRSUqM8q8coz19Tl4Vfi2L3tYaYDvCE6G+H1sx4wM2/f5JpadmDXL2qFAS6zEVtr39/hZY3
GyRw+lz4Mbg6RQeV6oPSKIVSgSvLi2W3cJ4TxZXzF5qg0+rubBwi98jnIseBaCtcpvls2kaik5xP
1avPnI+O47etZ7rKsFsnIAXqwCt8cI2KxAw5KIFZ1KOngZ7Lfjg5HttfUDeXIPhkg53hUT1AQtZS
ryey31en+7uyNICQgAQHhxPCrVf5ub4xsA4Y19PCkcvXKn3KC4RwH1j71GzBXZbaAXcJm//OxIYE
nWDGo5GZ5QQdeWVNiRITF+WsG4Z8TQKyQu+Av/da6/k8rDiJByeyq1eNfKJFsJuDEgx7YDdCxgZZ
cLwaBfMnhcWkZITkr2MYDIlH92s3xkfIx8KBgvst4oFKZIMsJwszdHQHp5ihuY30sHuj0dId3gwK
P/hOCI91xSCTOTaci0s/ltIHs34C4DarNryOlePEI5+oJUaBJm8WMN+G0FSyzO47+iq5af37d+r8
2up/umJGEAFCVxqO24exFQ5siuDxYDQw5JKRviS94Uu97lfoSTDIbjK4Fft6f91WDtZMnjCjLK7C
rk4gr4vHg6k3B3kr+bT0DhD2hgbC0YSrvOhk2cnJNKQDCBzD6miHsavbbqVvqPnaLNDcBRlfhLaQ
rBO8Qa1qM90u2+JV/d733n4vDWE5hFwtsFxyoIswegRCbkpDpXhtx++q+nvawoesrRDCuWjzCY+T
h4Pmp0rJLKvNbBUUmletcZ36mWSX+7u8dm65BQTSDG4A9mMuoUqBJq5BY/ta5AedBlJyRTJT2VCO
1U0A+z2sFELryNbMhaCmvLTzJqWvlfM7v7bJxkldWyWe1od2rGHl7CwGpdVk5K/l9FtzPinVZ3X8
c3+Z1kQglvVvQaKyKDQpkrjLxirMX6vuxbZO3eCr4Yafwy3p3FdG/geBLBgqjtkRi4udqtFA7Eyz
Vye/yJhC8qlUNXfEjxy+3Z/Nyn4ANYUmUdgRlLcsTMmQw03oDJhE64uJ8taN/VgdHl0oUL+EoBCi
Z/PtDscprBsCfsXsjbTeZnuolb0ALA4WEMBeIGBFpA7VYymUq6J4bVQ/C33D8sfdlSwqiomAIEBU
H39DcGs+gyi3u3iCkGs/nBEBc0flWNcHPT7J0e73BQRYnLoJ7giPlvLFvPFDtKHs27puy6uW596p
jNIN3Vscq/fx39+qIMNb0J2bozSqsd1gfAXEyKMPRjCf/WLVj7j4ufNU8aVCAgRPYigjJjWfSZYm
jTZQvb6agGAe8q3Gr4tThZIG9PQFToGXly/qTdRW6mvNLOorrR8k+UnZmyPiJL9IhANYzfuniMBn
lqdhp2dxfa21P9FBoxsGZO3rUewNHKEBxxwP4vniTD017dRU66uj+r+a3exK+Pjb0QUvrWxzs7WI
Vl+r/IdnahtPpIXCCaNzz+TmiOpJE3VoGFFfvyfjq/S9bz/vPTjA0CDAi9JK1PIh/TQfH7Esp+ii
tr4q5FCQwxbP+XLp58MLGjbIcsZohuFb9kLKT9kWA8vK+ICIIjmHqjE4AmL/o36K0nTIk+HaW71v
FLWvftm9PuiHBzcDxfBgthKBZVHIstgkbX+NHZfFH2Jp//jIUfL+mbjZlsSfpmJWo42KsWtzZE6J
4PFWQJEf7tnVBoYp2FKgAxCjAZ5Z2OApT7NRtWLj6qTfjeRKUIwmH7cwzctTipgr2GOgxKv8okY4
olCN6Ff2qmmD37D8EG9x2a9s9UyG4Mh0jdXgjQEZhKg+6T9X2tbDl+uSuFRIgeuIafFHnfiA14u2
zYkCCWXs59pHWJNjRn/L4yPKNlO5e7x/slbWDI4G+BvgGHNULf/3G82WwSabUfCQXe1JfkhlH0SL
aMt+2i8EfCzg6ORdfiFnLqQsdSWM+lG7Wt2XyTp02kOxm80bCWU8inBpo3R6CXBBU83QivJUgwr6
SvIQNe79KazsO5JoSCcDsIj/xFeqgTi7FjOqXXPpwAxP2U0zyrMeyKLxiAR6v4oanqdy6KTMsa+N
8bP/EbNs4/tX9vl2fDElYTILfWcQC75mZcebYejgcTS32MFXFmkmRHCalDoa7ZhCCDpRV+aDtHGM
1obHvQlmHLiWiJfyf785q2rCJoBHTQsPlKffkb2hCcvRgb/HQw58weAmQvJ9PjqasmqSRlrt2tTP
0qOdP9w/QEsLOB9eWJtCT3WVxRheLl8c67GbHvvxZKW7gQmox7ydhWCfsnzqy0xqtCudfk3DG/l5
fxZbiyTYcbVkZYTbQbuWzUP+gWobO7y6SLBHyBfA9iHgO98DICqoSUoDXy8f7dQdS1f/XTh7M+5Y
IjxBgT1Ge3m82QWTF5ZKnJYJLrt80F1nLFxabSjb2ioB5IwGpIiN4kXKp3lzUMFQRHOSOMYVLWhc
gu4Fu5vW8SncCLDmAsykmJISwIRrq3Vub/uh3Gw8GtamgLc6OgBpSA1B1lyCVHUaAqSqfv1comO3
GW7FNdbGBz8hLyVA5H0Rpgb/fkq0sjWvfZF5deNavbSxCXwN5vco/AC008QbFMkDtMabz6BN9Rj3
dGNdu/7jFPlO/tif6leH7teImRjBNZbyJI0cG2JK4ut+tLs1JVwmZOjw2kXQBGh5YR/sKRxRx9zo
15gdWHdotiqt3+/e+TIhroTYGDQC5EE4VfNl0mzqUGrL4VU5M8twVRq5ofGr1D85pPCk0lNat3T2
5n+BdIX2cXpTCFbFoFbYmoVtDWV4jaPoFErS8bLXSnHACy/yQN4FqA5B/4q8cRhgNeStHd2mOUjm
RqBmeXgxPnxM7msCEiS2XEwNM85bLSVvCbolgU9wv3JgfDS/APEl/1OMljlt2coZgCJXRa1dKz8B
WPgXC3QjQDhVLBz0cqwgoJSP7E1WdxsP+DF4nyOs+15aKgwvdw1ICMpIuiKkmJYAdG7kuJbrj/Gx
A4Aqco9SDM6kSiQ1RR9K19x6psqp36rsXTpLaNX6rhQcg7cwHarUIFCnGOmbPT1S5y0xj3TcfQnN
RQhmgw6VIbcNRBiSjwBfHu1WMXTu4m9RDkGBCgiXXATAaGpQO33T5cf8qdii41jZAWBcdER7UAeB
R5XgzXR9nPX5JCVv9FfcePlu8j08FnA54/ZBjRD4ooTVSatczavRSd/Q/wUFFsWXvcd/PrwQVFe7
2mysDsPn9NluP9TWxvlfXj2z8W3BjQEnoZ12OsZXWq+0ctA+uGnhpqT2iJ1t+JUrZxUPKgRNkMZE
BkUMnQyJacaZk9M3y/xUtJ07DCdl2pjP0i3j6L7/ZPDTcOPPVDkDOqGEDOlQ9mBDPChR4oaH3Zsy
EyKcWBttBMIshJAClABT8jzR/SqBYC4uHnTjQcparBXuWWjSMMzo22c2fhiSvRhCBHAxJmLBCppq
LJCKadbVQ0Rj65qnP5vC03b3fsH4gLeibA57gYyTsAdZ0WWo9wvN6yD75HGzXdWKQs+GF1Y/ldBM
FN2vzWtHhmNGrkU6bhyiVQnA9wEvgCtfF/2xTCXm1E09Fqi2XAKaDKPfkLCiCkho4NJBuRRnNRCM
UhKi9alc2dYVZI5ddTDTY7jVZ3BFE1C7Ab8YT/V3lZtrQkEMXS1YZ18B+PT05GMhPZdR7WW7yyFU
pB4QlwFBOLoSILs/l1PmJCOa3drXKCmfw6d804VZMVEzAYKFjdU4rsdusK/pn5r5sXM0iGdlvrVV
TiosGLDfHFGLJzXS+8jXiGwlkep0Odi6tDdiPH89FfQl/brLbPwrAMU6SJwgibK4iTLGGvD0t9qb
3EW+ha7Rner/bxLU+V6wvAF2JMYUUNohncK/mICKigg86ODKwJ8RLqOY4qFVMAXD69KJJPHDPmeV
LxCC05wEFg8tLJGo2QlSKbE56G+a+sf5EWmf76+OuMHonY7QNNjY4DBxzROUzpFZm9dRkVzi2C8V
tzYvWur32kZwRlBtlK3hpYjKIB5EBJBQhFyyQmN21FcxKp8flfotqT8P2s51ehfBbwesmA32NEHl
UqWv4JXZ0SWsj7ZypUlwf6EE+8enYMH4gc4Ddclct+fHiKJz9+hMURhUSeQq+pu6s2fouwC43IDJ
I0kGRkRhAhmlraQy3Qny/iAfre6w//vhs6IiGQB5zuA9/37FLq1RiQwnyLqPL52xr7XZ+8cj9Y3Q
FW9Gu0CjDrJGFbmwHHQEw83wpc83XjwrxxT8+Ajg8iMKRdPmX5+YUqKNcR9dmOGGyS/N9FTHraMN
r35dCrqHw2lFXEN8recRQF7TIEeXSH3S0FbQ8GJ6araezyvKwPFqiP8gw47EsahyWldWHdKkQVYb
7qgBPPO4k8mAbwcecMAfwyrhLIls/IodNlONVGzQNJ5eP2z2BVtZKJTTIMwKpwMuvhhszWVip2Mj
46wW4CvrXdl5KkGy3e8EGGEe2HXgpYBQNLFQtnBoh8w2IrWOnGD61aTn7HPb7T63EMD5hDVQ/gAq
IFjXyLBpbUS2HdDoBZS25j6v8v37gcvBUvHugvjb/NgqEkMYI1PtwJKO4wcj2TCrS5vENxpV/6if
QvRHjPLVQ28ak2NPQas8murLVBz32gxsAKhyebN7dKfQhLuNsoiZDh2moGk/DsljvEXkt/b9N+OL
zdD70JJshWB855yF3rDTocTq4xeylmCc52UQoss6WDZi0UM4BQhSupr8hJzlmGzRv67N4VaIcESZ
kRu9CSbNIAVHmeTujCUt5iBsgTMRk6Hh/RRYuqcXKAL7tn+Lka9CUbCNghFkeOcndLSq0UxLaQpy
9j1g2o/7oy9NHcqmOE6Jc70i3Cx8PZ4SjkZoawSKc1ZYUNPnkbzdF7Gy/pxkAQVySB6i0k9QMbmU
QJujV0aAPmRu9hRH/9wfn3/iTYCVbwBKgjlQCZczTJ1grTM1nVA4EFqBSv+ZmlNORhckGy76qbmy
4sM73oh7r82HH1kbs4LxFrNkY9g0vGDBDGBfvbF/Ssyt1sZbEoQt7+osjXsUawURLuvcdpn1dn/J
lrcDagkQXILlAMfaoptaYTsUiM0GW5IbB9M59jpxkbJxo3Ynv5eGSwid87BcQG4AHGrxL7mJbIxo
AEh7q9UCRh0vHl2JbQXwFyeYS0BpAQrb8BRaJHYHQ7LDjFRq0BbP+m+1f1Z2tnh8nwOAj/gf9ykH
is7nIJmdjS7lih7kmdvlj7m914gjB4SV4Y3heLsqMdraKxKeqaE6BCY9UOk5ba73d3tlhTAq+Bpx
v62k7tsskfS8LcdAztBT+oPOnqR4r++NKaDuAtF0COAYgfkSmVGR6bSMpgC9gB+03Ee6/S8WCZ4r
R9lZ6NsmC1ZcJqltF6E6BjQHU0tJvETfq9fcX0IyEaaEU2uLScXMGQqztrQh0KLczWnh/sU5ArQI
KETYQjQUFwkq7KZSnMaY1MDOGbptnaQtgjIh5sAP6kyAsAu1rmUtyIbUAOVCrqId4/axLyMvSb61
6r6s3L+igCsHnplHBcSGifKEeEGSUS2wzF9m+CPdv9tc0/7f8KoQ4B1SZ7JHmmF4t1QTd8p239rA
MYEsB8krVcEFKCJm6hQVPG3RT4Gi/GlS5u7l2+ALBCY9i9M+oQQGbGVzjUC7TQOMMPIYoFwuLN10
wytY0WmefEBvG84AsOj0VNcDQTAuwfezr2bvms1J20mP9e8MbkTwW+rGdOvMNIeO5VNALF//USuH
vH5gW1zzi6uOLxMSZSq4BfBmFzn1mJKrGpsgRJt8Y/To3vDY+zbcjC/ElsJRAo92VMLDLI+dc4qU
Y988qMNG5Ht9N/6bhXBDsMYeW9pBioZ6Z80lX7WteaxKQJ0ncGvgglwgIEPKQLHcWmNgFB9o5w0s
IFsX6dpW4LQi/I2YKOysYD3SxibjKOnwkw23cYstwMPaDG6HF6MndmM6eYfh49by1d/dpUNxzf2L
jn/hzBPEYUIDVygEIhC8RHx+YkcGfNGYoJYXhU6k9KLHafDMnY0x39VCR1U7OBTRXWBRjSlbEtps
Exknih2lwzAd9s8B4SWemgMAawHxTuFNMUSJxsCxTonkT9mHyH4It9RubTO4vwH2WPhmQMTNV8qY
wiKmOhmDpH+Ov7aVL8d/MQ/eCxC1NQhMAxc/lxBVXRza9TQFWXgu9IudyW6feNIWrI9f++KW34gR
yUNyVIyEkordoIoP2s96+lKwJ8XwcxW9aR/ub83K9QpfEyF2G+ktfsLmU6pt0jttiJeeIV1gS/Lx
WNbPiHKZW0GVFU3ksTSEAdHUHQE1QROZrIzpaLVyUExv4XQ0+sf7E1kdH0kPfoqh8KIjUhZRrnRD
pQTM8YbRrbbS+1vjC98v11NEWy1TAtVJvBS1sdXuNz0S1xxUi4A7MoI4wPOtkJtYzbNRkwM5Tl3V
n5ydSEuu5UDtcJ5aIPPRulQ4vqXN+jxHuiWwP4yJ5qLV24a3uWKrOFMtclzwc5ZMry1NZSrxsMFU
uCibMz9LzgG1jfc3ekXNUXqEoD4iiTw9JNxLmkVtq7YQO+gqOM0qGBt12e3irVaya/sNlxbxCdDj
gr1W8NbUNNStcGJQQq3xHId5dG+UDruBFyQPMaIEHoid+XbXkW5QuTThioCWznhOhi34/PoM/hMg
nFjNnBCparQp0Kuj2T81v/fvA4f/o30s0vyIjs+/f6h7qxlDZQqSb6P8ZGtBuLM11/t5fW+9jhpV
RHREP8qx+nhKnHbC2+KfkroGKPDuT2G5Qho4CIAb5WzdwHQKGleAWM9QyGieC+WJPJNw9w7Phxee
d+AMNpWJYnj6YheeQ7z7X79UBJRe8tpUnvlA9lpQZ4smeiHnhnFWKnQIPFrkod6dvgGr240IEVqr
sbCmcQkRzrFNj3trs7DBHGiJClJ4meDSE4MEShFRrYKun5XuWB6MaONuW5oj2FFefg4RMBgiiawV
Ae2qRIp9VoZriwutMhiqVB70Lbdg5RhxohK4NgCK8PzHXBNYQqJKUjr7TOTv3TO1v+7dZx4EQv9f
Xo/E04zz4aNMaTopn/JzV7iy0bkW09x6Iwe1nAK4VjhZFrBf/JoQlbkYDT3Viuw8Eq+4jMS/PwX+
iXOPZj48F3/z7EqUpo97A8OHxreJHKTm5dCHl6o5Jc1J2QmkxqlCFs3iZBYI4MCbFVwakCFaid0U
7FyqPpNORbFxrJZrxdHH/DGBonrk4AWrEeulyrKmYufmny5zd1Jmvn89HCSu04BxLnKaTppVVTKl
7Dy4Uj+6Ceov7+/F0uNDnSUIbfDuWouOx2AEyEDIrpzHovaa2K2d1i+iA0OrVPlwX9TKSkEUR6Pi
dz6z+bYzBG/YpOnKWTMfM/Oi7AS88BHhKvEIJlLkgFAJp3ZyiDRVKM44q2jOLavo9brVlHBpY3GO
3r0yuMcIoQm6F7KRaXWoaWfdOE7l0zgdR3LcvUgQAZ8VOg4rLuaLJoIFzJipnZPuVMT+uBXaX5kC
vzuxBzDlSwiBkUa5ilbvw3mqHyXnGGkv2lYQcGlo3xldQEkIXwkBIsFXSqckUmQKESjVC+GPPViT
5/T71Y7Txvx/IYJaqwYqeQeUTJ4lB+xfbrJVBLNcJyTrTHQlRgU3MMJi9GycpslIQ7U9S4qvlP6Y
HYetOsCl6uEUIuPLsYQr1QWGjuKRHvSWZyh2l3o09xDBQWuKdmfhGRQD7eiQfORE3Yj8ir6lrMRE
75SqPYd6AVjkl3yLLH9p0HElwTPGuxFQdsB45ppt25KSpmkDAZ/CT0ru2eMJHQ+pp9FT3e92o1Di
C+oSuOLgu1z0NOJUUdJkpeoZzemS6hQ7G5fT8vTyEmJkE8D2AmI/0YqUfZoXFoz6uWcvSXIERk9h
x/HnXi3nQnC4sGS8i5WwYKrUxSbNY/Ucq36lue1+Lef8x2AcQ0UjGDNE5lS0fYomCv0/jzI4tJ9z
1be2sEgrCnIrQtRyFskFM0C5fE6RhIw8ogKQtHE3bYkQVmkEbI46OURow3P6vUse660GWUsJuIoM
OPxIS8Gwix5t15KpyCunCNrpu5k9FkW3zXO1JUOYBbjxh8xQpSKg0oeMPuiowNa+3D9O3KWcO1Q4
sMDoc8IPuITivdS1HSERseJgzP3CDjqGTj1eCxeXXcbo031Zy1vcQgYSCR6YFDgmYohI7+KW6XVH
gkZ7vBrhbrOONuecyQeAS0C5xBpZUrZqrBshCQw46YPnWF/vf/3KZszGF7w1udAGhDwwfpQ/yslD
KZ9IsdtA8Smg2xoiN7zYni/gjXdrGxJuPyKTQDZ7fyxsb/x1fw5rOwBsGLiIADUEqITP8UaAGo4K
xc0UB+HT+C3b7y/zgrr/Ruf28XZ0uSkIkOhxoEm6+7GstpR6eevNxxd2oJnysVccfD1peTb+oBbf
U/lHF5333+BzQVxpbiYy6TS3Sy7o3Eu/7KOU/fjftkFwBhOJWiTRMT7V3KrztjiXV04q7/OD2km4
rIifCbushFSuKseJAinypZ82O20+iFfOEYqfYDnwKubqLBimNLcbiUx1FihG9CnXHhXEmHcvEY+/
o5wY7y6UNAhnSdOkXiJ6EQUheYqenGFD05ZLBF8c+XKEqpGBREpnvsPAhNcyyuiaQDIOClrPdCwF
q/1h7xzmQoRVsmOrxi2UNYGTvXTqh3YjbLPcBP6eeIdVA4uJFOF8Dk2ahwXQeW0gTx8U44nuJLKF
74fx4QHAB0BIAos1Hx+wc6a1NRh40+xhelW2Mqirn4/Php8Bk7HAxGaZbFQmAvlBUl8cL9xZpPz+
9ZxKB9AOi/8SnnS9acWKnMhtYGTn+Mewk5d9MTyf3Y2JiEdDSVpnaoMw85PmR8r2Ijux+MikABuJ
mwABCGFzdQrexmYy2yDVOzc7GkCp3j+caxpwI8ARNMDurMKKMr0NCtNPVF+1T3p9ui9ibYdvRQjn
X7IiIg+D1gZ6Qw4qk/zy9/8mQJ1vAlwJEqcV5tBYP42fofY3w6NZBMcoIBsk4nZAPthIkzG0QfSg
qKnb2ltkK6sLhIAfgks8jCIWX5g9EDdVCxWQw4/kSS73Faq+n1HOAm6hkRPQbLKwxQ4w+bVCnTZw
HggYUttpf9gbXiMGByAIBSQwpvP1l6tYbcdmrOADP1rJm11tBBNXzijIzHkKVoGjDddxPj6zi64x
24YFJTuUkl9YD0162H2EeMMg1Dnxe2DhEcVZVVNQdLJAp4hgPSvlP/fHX74JkSnjYHmgXGCixU6q
DaLGfaRoZaDrR9l0c/OFOCeFbFSPrC0ULnxQG9mcgVB8FJZoQppXVV8Gdes15WM2HcL9mX1MBDA8
UAHwxL6YpQkTOZMn28FERrdUvHSranttofBk1gFUROUCvIv5Xjs1Hs4h6nkCLf4Bel+P4h2SGL5W
73aBUX1pgKwMEWp+bgXDrZbDYPcDY0HYSC6ox7dy7is6jcwldgIsa3hUiZWSaS7r6J2bjEH3VVWe
yRbL1OrwwH6p/FIGPb5g8jhdJqjcijHIXmLzu6V/uX9cV4eHMeLUjKg8F5myBmRXbDQFGQJw0XkS
EBxsy4lflYAnGh45uJvRSny+z3EkKwhhaF2ga8hClKW7FYVZEwDIGhKiIA7hJehzAZFaxmlrSi3Q
cfX44hS70UzAQIL2Eb3AOCOTeH600CgTndltMJUHmhx7ydfb4/5NAAAS8DUEeLjtE2bAxjwc5akL
GDqgH0r8tn985LEQ8Tbw5scpnY+fFlmPd2g7BLp6MY3XnYTy/NpBQSTcRt6iAHom3ApdzehY1VIX
RI3p/5Tqv3Ac0R8NqErOh88zD/PPL8o2i6Yp6YE0+dGlD2q84basGFOMzzN+OKLIKAoHiITKINvM
6YKxfVHrZ42cW3bZvwM3IkQlkOK6dsYUIqiTuHqcu/bG22DFmmqcc5qXawNzLEbxilFSpKExgYgL
j3b+cVQ/9u2D/HB/FmsLhYpqhDoRdlkWhUep2Q5D045Bq17Qmo2RU70/qIPMLsgYkNcATSlemvO9
VuqxQtUzGwOJfJK8drjenwHfynn0C8gJHo5yeMNfhI3mww8t621zUKegqo+s9sAZEiovKWxS6+bp
Sy/798WtmCYdjEMIs8E+gZNQCGBoDHnZXA/hr9adZ4DwmGxBNVa2RIfVA6YFzBtL5GvsaEjJWbBO
kWR7lfohkz7KdbF/GoDH8XIb3oZnUavaawzmkaUdCNl/ZG7Rfd29SrPhhU1JBmolVkbQ+QWAOHYq
sr8wUCBuAa017BRQJ2LRUD10g0EKpwmAiUuOyk6qAW7/ZsNz3bx5GlrJqJGqxPARSjrkc2fspOxd
CBCOUVaaxCqzsAnIZLvjt2mzhc3KKUJkGw8SxGlhYcViZFmHT9wPcR+YsTfYbkKfm2G/a//OVY/H
LZIZhhijGtFkrh9TswvqkpwoEhlTfyj+4gFn4PEAFQe+aPl+GAmxiEGiIahQCutSumFkV9R5Nrxw
0UWNno2TI/WBEvkF9f5GzRCjAuiE84Ys4BpZB5Bjr6a4ppvSV/CzcQmt7TIvLQQ9DzcVosdtxcWE
KKcxBIBMN2gKmnuTtt/TwNOTV84Dl8OjVXNV6OIhTK1+GgLABNwD3pH7xwfhBi4G4I3hDIuPks6O
9LYzmyFQB69F9WK8cUpXrlFeeMmfthYaUVjC9+PFOA0sDHtomvdT/sE6t9xqSL5yiJDLRfcJTs2M
imThEIG4pZOBOO6DJjtO+Wln+x3YCrwT4IohzskRWKK7mjqSFg7c3e7Jb1lxB2N/0H8uQFiivG0a
AyBj+POXUX2Oh8e9lwGGR2E+fz9z9k1heaiiDBpL4exZfehO+hfV2NjipRbMBQjeZNuhADYEeDnQ
6+PQHerkPKgbDuVyi7kI1F6+w0zQHWeuBT2JK7upbQRSq4+RdDY2ruOVGSAWizASAPGc9ExYoroG
3Z1RszbI5eJg5eQk42cY88PunQA6EBVg8IqhEmKxojMyAup7pQmaszk4B1Xe/+wBw9CNAGGZmkSV
qZ5pEAAW3d4O3Vjb2OuVjYAXCdowpBSgaWIxrB7aLA6dxD7nZukWueZl8kYgZk0CwHs4qyCgQ1ZY
2AuNOL0sgU+cAzN4KrLbyFtsjS+cVksqQsPpEuesj16T+ezL7j2GP/Tf52vzk0pkq+vHBsP3pTfk
FIRh026LDfJ5C0BNjl5Aj0I+wRvnqIoaMMSi6v9co90A+o657VYz8NUlupEgGKS6Hou+UiEhppfp
s7VFFbKibehHxNPluDn5+3w+gSZV69ExUuc8ZccoQXu/R7L/VgNvKM/G88JgcHkIh2iIk5QxhBTP
wPC7hly4zuf928xxQ0CCKrwZuOChOlqBu6INrXPvFcNbE228qpa3JtbnZnhBkUujnwy1w/B0JGgN
9BAbx7J6TO39RwnlXoANgZ4U6ySickmk/R9p17Ujt65sv4iAcniVOk1s9Tj7RfDe9pZEJSqHr7+L
c3DPbrGFJjQHxtgPA7PEIlksVq1apWeDkYdnpfS15NUsfm3W0mJ84TCgV72idgCRnGfdd6uDvt19
hMPDa3bf8bg3SB6jmEk1zHV4tsc36uX0cv/zVzbqYnjBVNAIj5yix/BA0nWd58w7GS3SyklbSBAU
lKGDizF3kFD5TrfP1MP9CawObyPBgP48PA4jvAN7PKRpYbfhOTcV78FItxcSoYQMDCFoQIMs240p
Go2cJHo3hOedlXe+A66Z7d9/Pb5gKSYWm0rs9OGZgkcyetLnD1g6VDVw2iJwmwDvKQSqkJMhaQ+G
m3NBfjnxLxnWem0DXQ1/wyPZGE04pDBD6viUmX9F5l8akVzIK5aCU0WAdekdQyzOQLNIORkqVKS3
e2vfn7L5abJ/b1+GKxniNGojjszI5ssQ/gi7fTRPH7BDuO8RSAXJGapQhRhVFUYd4L24cFCIDRfe
Y7Osg8HKSTBR1g+C/HcqITERWXapE9VFb527F0f7ZHY/7mtoZRXAdwFMJOi1kG8T03hRge4YSRvb
534sHmPjFL+65SHKNzKf86cISh3xnOX2+va9iVSnUXclxHTqMdp33fH+LFa262J44daZG6ukYY3h
ydlyvzqeM3y9L4APsAwW4iULeBa3FSAGEWGLlauj1UrtkLOWZF4YOO0Z7t3Qeshub99RSBYi8o8X
D/wMsTKNWEOaNQZ4KCaj8qLWT13Jiq/oivPlcLsBTwwgjKUT07mZnZRG7p6jbGe6XjHt1UmyHCt7
diGCb7orR88uKs1MWAFP9RJbx4Ee7i/GyvCIjCCmADA6Ep6iH5mU8wjrjsuh/d6A9hy7VbIGKypy
kfPnaW0Udt0EqCL4MExpizgA5ZJBTuhOTHSJn7Q2B4RHULCECAMY8wT73Q90KAZdB8bpcbYPXXHa
rqL3hkZAFwBFJb4LK3VsxsHN42Bwnkafag8fGB7ILI4u4FB0wUtFeCoZja6OA9v+M7bUcz/fH39t
ATDuf8cXvIuyAMasyjE+M/DU8fPMbzYSPXOLhHQmFA8nGGFgkT7NnmYlGpo5PDeF5pvZqSxku2ht
ia8lCKeAhKMZMoR3zn0X9NOeOhKbJBtfMHptndI4szC+8ienO7P/wBa6/nzBBZsUCzjqGsMXIZ4J
vsG23/9YA7h2yCMgQCKyKgwmwMf6rISou3lMtMLL2ofSbP3RljzLuZoF042MCHi8OK0gHguCmqpO
KSgFFdK57z1jvhz8Xvt5f7feLARS2rxZBQwGoDw3OVvi4F3YqDM5Z5lfzh5Lt66EML5gsY0JPmpi
YnzyaXwqg/sff3PUOGQaSX/g/REux4Nqaav1KXFyJzXI2VHJMRofzPSIQinJhSATwjV4dSGQpJ+Z
UpnkzJwvU4rq/decbTVJfB7oXonLk8f7xcSOoePNYxs1HIDjaH4tVMkar84ABVaoakTC8ybvFcNZ
RWl9HQVGegzRb0PbR2x/fyVuNiraUoB6AGxtuBHglAn2Imp1JW6M1jxTVd816iEufSunvipr2Lcy
FbyqOCoJ7T450mO5GFlnuOVYo6LVdE6l+lQWB0fWL3FlKgsRgu1ggNXlWQkRRPV0gJzHxxhdxH5v
1hcSVaCdeOfvwpos50FnlqZDgopZJ0VfphOt/DL1XLa5KIYXvnH+NBCs88ChcEByFKbV6VA7Z7v8
3NdHGvtuLInsranrWoRwPLq8KW01Yg4qVr6V2anqXE9RjoMu2WArdsoAvgpBXAAnwAonzsTsKJ26
yDnHfo3aIRcMEfdXZG1ngYwZVFsoxcDbnf/+6pjnYdca4E9xzlXmGemOpidFRgm3pqprEcIh0V0w
PhpcRKNe0sizFT+kz9H3+/NYVRRSSmACAf/SjS0xMzoZM1Xsc22+kTCgH1gH1wIMDXkNnHYRaFVO
ulMiqBWeYzQHUnzGtsKUwCiIGCvK3HiN4E01jF2kTu02iYUaq6OCDCvdExlRyspKL0QIy9BXHXj7
J4joyoNTaJ4WEa/Y7IHgcKPJB+ASnBYbeLHldsrssFT1OKGBi9TbY00ljsHKKnMKWhUHG7X9YBxZ
Dt9rbAIQx6RB7vjWztrs/vHED/jz0d0QJVY3r5RcJbEVT2oSNJFfx4iSHTZv0sX4wmEbVdY2aFaX
BPY3ahxGsv0+xVvXxEMLiEzuIy+1o+VgFnHnJgnGw2R8UpS37V8PFJ2OimVsUghZDh/a+qT0o0sD
w3010adE5vWtbFDgF8BSgzoY+GaO8PnEARIwVTUadCzQw2PPgmTY7tTARIBBH+cY7FoiLbkRx62h
MUwhTb63xp6iU73ybbOWeB0GzjIcM45EX2rJnu2w1uaGBrWxn73BkBgivsMXrjGyYdfDCxdCGPdN
O0QtDZrZc8KfLDnE7BCGEmsqkyLc08mEHgNuWNFgJo8mQzPRz2UDVfkfURV6lUFRK2VJbl2SqIxV
GtjhTp/2ZDPN5ruu/h1f0FUbx3hE2AoNNKzzbqp3H/h84BgM4AG46yScZiQE1GauepwH8mfqvXlz
QoN/Po4DUg14r+NMLHcS02IzcvM8BYe+p5uXwpA8I1aMKXcn0fYMISW8toTvz8s5LubUTQPjiIrx
OZWUxKztIR5k5c1PsLxiqSpr4sodIy0LavOXUfrDwdUOlqw1vcrDFuJ5gOPNu3shGoq0w1JJWTqE
WjVBCo+91Z9GurPoUxbtlGZH4MkO7exNxG91WT3OqvKAF4dMl6f/hHAKMDRo+TXMkNs8h5+Hersp
B18/QLMIeXAmaGFt0HjIQuf1IQtoBNjeIUn+2rx3wRQKDCUWHt8q7q0pMtvZ0ZMkCLs340dVbS1l
AZz+enhBO2k6FQN1MXzMPGoku3jsth8+TsIMqBXuIpw+4Wyz2koGVaVJUFWwsuSzspntBVNAxQFu
UyDrQHUlbKyiyfJ2bo2Y12g0fitD/K7sn8Xw/PdXfrdtTWOEDkoojnV2KlwNyfry/SEcC9zSKGDh
6SZUpQnDl/GUm82AklV0j53aY99pnkttb/smAqgUykFiDg8uQYidgHq7rVJeIP5PPOwiRWJB1iaB
Tj083orr9KZ4YgDvbJNRBzoq9mW2c8s9KmU+MIUrEcIqx0U+Z20GEW61j9ASaPeR4TmLGUwE98uW
q1yUI8ija0qDzHpI7SORDL9iYl1kNv47vGAl7EhT61qN4WtE+yQ5VezFrcCAePjAJJA5RvEwsCA3
pT40ShLLHksaEACVwpTuWllAi28UcbcC2/BfCXyeV4dBJXqRsw5NdOySecOPOt9c+YbDfC1AiJ9Y
Uw3GbZLSAH09ilMvQ1Csfz8A4pxlEYdOGN6lraVHDUkCYp8soPY2M77xzwdCg18qSAOJXQcyMzEI
zVwAlLrBC4kXj168nTuGCwHpGyrQAdzDzb1chCTL6maKoCM6HBTXm4rtV9pifK7Eq0Wuk9kopxBn
If0KfK+9GbvKPx8QHOu9sdcNrK6J7Tapm5wGU/rNaI9T+xFLcTW+cOGMcOzTljB8/uxH/QXz+MAp
uxpfUL82NsxyYrjczoD2w/uP3Deon+N3Jp63uDOX2o8iNkSFA2d1Gk4/2s0cTVD+9eiCcvSiqvs+
HHG+vuvTTpd1Z167CK6HF3RjTITVUTpRFBseimY3FQAg/Liv/jVTCk8erZ8R3+Hc/Ev9gKE9H4YK
GEA3NTz22X7qcn+sJ8mNyYOooqEDuB0WglNy3SQ20lIZ2xZkEkEYoUDZfG3tU5yehvKNuS6I4TcX
LPNluRInxHRrqx4nZJxooCZfLOqp7dt9pa2tC+IlHBMC+kNEdpdKS0g9mG3fxEFq7frqONNjJ7vi
JCLEiiKFgWWutXlasfihll+b6O/R/X1/FmvWm9PQoN4X4L2bPlwFI9TMJ7yzACnGqzqtt4eKUd7z
7/iC4cuAgw91E+M37icagp36H0X520olEUTZLLgir8wr8gNO1MZFCirv8/Rstv/jJIQrjkyst7UW
kxg7f0i9Mnwzp6PU1Vg7hVeqen/tXU1CtZO5zWiWBiHzp3EXxadoPqjRB24i5C8RU0ekifeUX6oq
zmyNDFqZBrp5NM65IRmeq0I85NfDC6Y2b9y60mwMn5e/qHlI/9TpPlSPSfxj674FB9Q7fS0Crkig
Cacvntws72eET9ISqBbPVXqJtbpdDVDFoBQByFPUVsIzWOoJu3a0Y6fNgkSDW5Z8b9p9rTyOmYy1
7vaMw+UAMZfFAx3wMIUDYtisHRRONAUSaa9EjfFmchEwFV8LEM7GYEyFXhYQgGbvnpWh5n4zThov
UZN3qEPkGC3wRFVR1enbOc7z4GliX+rh8+aVhleGdBaS4eDkEuseSWHVZu3EWZCezNdEli27tRzI
/6C6GI9dlFeC6m25zKPm5mMVJSwg6LQyvjnt9ljJUoBwDZX9YA9WCwEO3TX1buz299Wzsk8XExAO
QkFGW5kZxi/Y99F8HHIf9W/U/LRdCvB2vCsnkooIsC/VlNCxBX8crQJYcXbq9Yc6OqXsdF/I2lrA
OUNen5fz3zBTs1oNVRflgoH5d+V+NbQv94fn37g0TagOvBpeWIluSJRyVC0WsKz3y8bPu50TyhqA
r82Bw7xR4QJQPLDAS0XlrDJNmqQsKNOnQCOSFNDaFK5H55vh6orIrTmzzBSjt+ZjnTB02mNePUiA
LitTQDwDH48nO69mFm4Ik0yhbSPFGxjKhRWBjIxQNrxwQxDU06J3GIYPsdAskJ23FRXBW35nyedA
KTFpXDVF0UZgRQvSMfdGHdR0Z5JvPw3csVQB5OfNJsVqRIdYRZoBYBlo7Hme30jRHZOuPClDI7mE
1nR1LUhYbzunDkE5FVAcfpK2XjHKbrkVbQG2BnICoJoQCteFxejBioxeghPQNNoPxT6A7NCQReNW
DBSSu4i1IgoOOy5SFJRIsacFC8k5Tb/V5osb7pv4WMg6xqxoCtcnLDiHiaDiRbiuUxrRRkePrKCz
/PzHKOsyxW2DYDsWwwvHujGV1HVrwGmQCQLtcnkkyTcl9jq2D/37Vmp1Iqh+xOnjjzExtqvbJRmz
muOb6oOe+hmTmJDV8bHY6Hio8VbXwoWnj47amQMi6/XfynhM2G7753O8MZpUIDIHZNDSQoW22dRd
0YJ5snya6pOse9La1yP1DQw+SlzRK1UYHghItcxsUID27eMfqkic1/XRgTECrTbiWWJSyImY3qgj
wt6TtWv6FyKL26+dNsAb/ju+oPsCPXArkEfF6P30+UDib9b2oDTPAoEiEJVxCLu6wjYdCpfpdgjt
w3x5r10swwjcevd8fJSUYefwAk7B2VByJTOSiifZ20erf3HUnW54obtLfm/fRRCEQmBEa2Bl+UJd
3XNEj/V6rDAP9pz2jpd0myuZscJg8sMPD5qBcGwpoHT7fGLqiKBiHe8dlHNQQ3KO18web8MKT4ab
VjFHFjWq0zjtFAWu6ut27vVeCnS2lF2ba1w0TOC2RBACTjiKFYWJMPCoa+PcQgx6wugnczgY6nNG
A6sDBsUP6w9Yj2tx4gawqpjGdhMFeuazbEc2twPCusD/Q7AdaHlk6ITx0dZiHFIbF15p/Wj7t8k4
bd9YCDnAuQRnDkK9grosLTFpaVZxAFJ4R3ma+u3BdjwkUFqjQkucmlq4ULuR2QzNlmFe29OcPtgP
m78fpwGMLECyg0Bf5NHMVQMoGmCMAuKcovgoeyuuXHO4cnA5ADeKWLJIRDmlOhtwLUWBWpyzCrT8
+0jduennajgOss5lK7YEsmDFkeEF9k4kExg1Eqexa0bBjE6v9JClLwo7GWf7A57BQo7gGZBOjYyQ
+1C6e5mZz/K/7i+JbB6CrcoSveTEM1jxZG9rp9rym8Lv/7jbAU7YU9i1nP+H47aFeZgFOJLQmQF8
yBRNR03myWoM1yYC94zjUVCBgdaES5uIDlMN6ZssDkrPHp8S98modrT8JnldrG0xUFYBfI43N2f+
XUphg2sMs4JKj976ndj7KPf1dOcWnpb5o4xtYOU+h0XEMwDlNQiwiJiwDpVJbtdGSGOTR7J3HMlh
XLnObRQCwFKBfAYHUliRSmurerKMKLDRrDpuvUjz9e04Fe7ocFIVdF9BFxfhRo9cq4+yHNmvUtX8
yEttVXJPrehoIUB4YrgIOpq94iTBYCp+NO7K/gOrAAmgMQBfoq0A8r5c8ZlFISkjIwlqWnhEKbzf
9w/g2gywbeGuIc18Cx/NYDDdKCuAhkgir5yOo7KZhMlFnJ9j9eGQ8DazwiIAQGyVhEMXdfvUgD9H
xoS1NgO4yrj5OJIAodmlhqyiinpGzBz5qfY4xOQUb4fwcmTnvxK0pQR7ZN3c2ZCQlV6jPHXGcfsa
ABiM5zZwO2CrFjTEwDmb606Yg0VC8yqyy2Qe4cpZw12BoDUI4t5ZXJcT6LK+MM3QRjiWPYe1u8/1
6OA0270bVBriTc/LGsBqIBzoOR3NPAydNFDzg+F6Ut7QlXXG0JzGAJAwBHyFddY7fe4RUs6CsT/M
F7Xfbo8Ww3PxV15zpaIutlSSLCDNp4556Bw3b2Zj4O1IOIMLUkVw1cRMajqikK513CxA+TDzpA3a
V5zmxfDCNo2Ntq01dO0OKnpKsp3ivDQoqJM9Ilf2EthbeBc/VMbgDuIX4ZWeeKV9q7daGrB4p2QP
Q40Khg/sJF6AgUckel+DD3gpQgFbuDGodgooeGI/R5kkIbW2keCnoeaTk27jalgOTxzaIciIyqSK
dd74mgKRfP88ry0EB/ZxxgHgj8TKiN5wC6NmWR4k/bMx7Qvz2Mff4dp8QAquT1g9ULehCehyGqoS
zhqjIXbThNKIrzPoQ2bSeI3x5SNycFejXx2QVCI3cxZPyElFZha44yd9fIt0T6l9LZXMZgWOiasB
tbFI5vBCCfGaaDKVlAPQPEFXH5LKA1ZiRmGUc0xS1Nh5vXbJrFP7gRAhMupIvvBmcyDzE7YCGl52
gz6XwKERPz2W2v6+6tZ2GoKpAI3jOY6uSoLJcjMjajQLD2VQjHg5e6ma7S8y3gUbgE+e20FCe7kH
2rIdqaMDR6cVT3n/zd5MNw2LBc3AOcDdfcsf4/TTHI0uD4n0Dx04p8pjvh3cAxG482A3sOwIWCyn
0JOMmk7CEPPqdrg2yOYeGXwK/44vYq3LMewVe86TQG0GbwpPc/umb6ZGgwwgDXkdPw9WuMIyWFqc
gdsCy2C6yYl58Rx/YJ1x+IDIAKeCdcM8oWs97QwNmFXSooLoZPQSD2TlXcFLux14Ie91lYItQdxL
I2FbJUE/P+df0a64bzxF39fOs2Uftp8JvMJAm432mhYc/+V6R4j+90MDRI5Zp/6IlGRYSSazdurA
hY+tBLcWKFPBERlYR9Xe4LUyxUP7yuj/OLygK7cmNEn48CT/OSW/Qpm/vHbB4mbl2WCUoMI0LRU0
KEWmd2qNM+fsEtPPez+WTeFWBHTPeY8BCUQPMzEFE2mhOUwdzN4cPlbkobC8cZDYc+4GLENrEIG0
NjCNgPeATXw5iyKirO9Zh5eR9cQ0vy3RMfIYWztzO3pvIUh82U96rMRAkeF8m/vB+VqNv+/v11Vd
/TsR8V6KJtcpQE6Es22dYuAbQVCg7+6L4Ct6oysUv6H+EMSBN/xWI22N3imyBH4h8wf3F5PVR60K
wJEAOyRYWG+iRXHYI4c+AsVAO5+UXuhIjsSqjq7GFxw2orR0AogkCTrHj4Y3ZCa3RwZRmQZvEFsW
T2E8A5bbqYlz6G6yMYPE2pfhjqFKY/si8Jg5CMd5TauYOmJJ1uYVmLSCz+78hdpf74/ObwBxiWG7
gYaBjQWdvHAcQrtncdTOqA/0SnKaBt82/VH2hFlbZtT74h0Pfh8TrRaXSirhy5hjMcZBpX5vn7rp
9/05rA2PJCFSnnDJ4aYJc+gmp6+qEKGCstihVY2spmttEwFIh+pPABzhbQiXaDlmpAKxEggDyKlK
qeegr+mwmckMRRnXQrjZunq9THadpGEOIahgdQ6j7HG0piIANAFHB7KR98BbDs8ykCu0rYV2WdM3
eJThl/srcHtNayiS/e/wYjAoU2PDnGMMPyWP1fgYmgfbPPRsryd/F4kk1Li2HMhzAozBgd1Y9uVU
Yk0BKViIOqLa/tswfrrdH1PW1WftjrgWISxGpIdzOdRThlqflywDc8rBHuGi+Q3Z/OJDZAIOPs4e
HktwCZZzUTOixdSMQUShH2i/k5EH3646hgcMCmxRuOxuHA6WTfo0mdn8WoNlqVT/0cNP99d9VQDK
T3n7LN5DVQgCMuDfTZbS+bUcfct9i8l2IBcq7ZDRQTyWF92J5nWqXGaVTpecwcLrEbDwxbJuILdr
jWHRiRBBLqRewLCwXAItjFhaTnN81oYdSIpTcz+DxgbdqmVp4hVdcTon3rIO6BI0BlsKUp1JH6Ju
0l9ZBqqZvHzsNvviYJiBQwwAJUIgOBpLAVpVpGk0RfZr8aya5yKTlC6tff/18MK5ywcyJo1OrNe2
f8yyUzFKHLPbc738fNHMot+Las/4fI0div43cf9pNncQggROmIrYMW5S0IIvNRRaPYC4c2q92vZb
+lDXEg0JMwAtCyJPiIcjhIbHFgqLlsNXpd3OmtUOr2h77oEzbDfO0d4wf286c+9S0PgVvgYnlQdr
zlKKoSmt3lhseDUS25u/ho0miRKtTeNagHAirKnqjF6DAOVrDMiNgdyzrP+LcOhu5iBsVUR8pyyb
ISI6KSAeJb/9OUSU/6/7mhJ8m/9IQYbIxcsX72AxrVoorROWHaTMvUfc4+i11sGSaevdxl15UO9S
kMpBlAN8PAh1CKtutU5dpWrevxbNqXEOCepy+9MQx56dPaXmcXS/ThvZGG9E8uv4yllICMuZHpX9
6/Sil/thI23bzfCCszAYHa00J+1fm+jSzud0o1F/Hx+hWh7fAioANU7Lz2fgHVHjLu9emdN6Mdt1
+sbw2X8k8HuVu1RYfWELz6k9AY6Qdq+Nlzk2WMPINmP1HwE8oYqrFdefiClqh7DJNVvpX3PtMewf
UvfQFsf7u1ewtzciBGPV1cAy0U7tX9vmsZ9OG7lhMTxgewgt4qaA53YDyx0LkqhFO46vrH2kycGZ
D1s/HwB1GEGg7JHV1k1xkYGZcHHCp9foF9NPzsYKTv756NIGYCB4tleqvTsNyf9s6prXWnsOk+dE
8vW3BgphDmCieOUdgr+WYKCqyexblg3N6xzvEtvH/mlMP2peaLutrJzPA+FdDnBEzTdMurDKvVsn
wJXU1Wt4ac0XR5ZS4P99aZzQwfM9Dos5oBBBOAhT0Q3aTKvqNSH7oXrq+1+N7ZnDfutaw+nAQUNl
OdyOG17SbJyHihSZ8srUnfGlVzefBJ7sBfQQJgPnTXQCidGhqX2WWy+T8712vke7rV8PilPOnYK0
DuLtIjopL0p1QC8h88Ug7k+1LL/FvUQ/t6uAgjKcAdQqgmzmJqyVaI3TO900veQzWGfPff5A9Sej
lbgftwYDUpCFxCUEEYr4MKrsvmKRU0wvtLqgnlB20a1NAqge+JbImAMeITzidarl9hjp44s6fnK0
Q1F7IEkcthtWxAiupAgbllRxOpWKNr4o5T8UrFHlkyKjs7n1b5YihLM9as5ophpEpC6gETwXSQbJ
u+7WfHARKJpBCPDdL1jecG1qhGqbQ4TdMM9Kd138q2r9pvZQbn5/866sCp52HByNzCfAEvxLrlyB
rCxro2NAbUZgCGnQjM6AlCKu/XCUMfatTApHHB4ndoCG2ixBVKdmsW6C0/UlDr0QYZBo5/SXiZ77
4nB/TisLtBAk+B9gJTPtVp9HHJdTSf6gCCze2EMBZpfzxPz/XOCuL9UGrHQP6nXMJZn8mX5m1aGS
Hcf7s0DUaymCgdN6ZAAev6T5fu6PJfmpyKz7zYlXDaSKQcmEwBdesOLid705D1Zl0fOUP9kHNkt2
8crwGBlth1DxgiSPCConqR13OnHw+M5+hNZXGXn8jYI4ZAIRR1QegQoIt+xSQcqkZ06nJOVZuTSj
jxK8SEbRvCoBxwLBQbzKEH9cSqhpFOqxGpXncTwUv8fuj+VcNm5V+P3AfYDFAIC02zxtaloEL7SW
nJPskTqPWvhlK4kBnJyFCLGYI4OjbBr1wHldD0NxSGUJ7hsLgvGB+4adQgAKpkRQUlpnxtRMCnp9
ROf54XP4pMvexTf7iEsASgk7lddui/ASliVd2mdgytZ+Oswr9veXQDa64GjWujuXpMToVpn5GkXw
ppOcgxvDh+/nUFbuQSEcJbJkt7k+4PYGvb6an8vhIUeF1vjMhp0mQyrd7FcuCGFszqwCf0GMRYFG
vNXsbHTP0+yDnAT5HLIRb/q+mzg0F2k8BIJxPS2PBDrfpkRXQvfMasXTnH3SVVufRoDSGUitoVoH
c0Dzr6UE0mWERk1vnqPqnz7aRe3Orf5sXvKFCNG0sqzVRxcizOfGybxk3EghyrUEzAKuBdQ4Iawt
1o+G+Rw5HTHNM26gqN/VpmdaWy85jji00GoajRvgr4meuTmkWjaGaFFjOl6p9H5lo3G2rBX0yobi
1OtwzMFlgAizcLZbpdB7hBsdrIVPFN9IPONt+1LAgMM3R0STk5YtV1sJW6W3wxkkpeiW1R9aWWH7
inUCMprzkwJDieMn7Ne5msJJzUz7XDl+j5hK+1pWO032mlw54bz/KlpX86DBDdWq3cQESZ7COXdf
y5ntLMu3KxDUFTv6EXVdCeLTvXLXKDOtvhty5zwbPqIeo7PdGC4mIixHXFtNn7QY/3s3ld4Uld79
5V7bUED7gm8SLHgwhsLJUw108otS3lip2Sn5W/S9LT6gIf4WQ26HN0kX3aam6hrcIqp9bvriNOvt
wbV29+ewcmFwEnYQZnKvCUZ9uQZaGidanrrOmUXlQW9+hZEj0dKqhPcyVbxX0W1EkOA21hSpJjih
AQHwSO3NgDB/YA5XErTlHJBysbM6GjCH3G8Sr/qAccJ55lcEnMubxp8x0GdpHs7OOVUexv5PnZy0
jWCYdxPL6yFhZxE3R5/x5Qwsq+2oaeKuI9NBMYJJ5pm9pzsWoQ8YWE6eDKgHMDc35E8KAzWtFjfu
ucj9WvUHkEEbD9Xkp8YnhOarH0p5YLrXJr6i7efNYR0Ih3RUYmqIgeGf5eziOAxbjRLrHI9PzRe9
3caM8q686+GF5VfCrJ5pjOGNKvUOJv7aur3es0icoFvBSRStej2Z7WTbaPeTetR80DbWa+HzMTza
XUFB6DJ/A/ug+qxpVTRZ59ltPZrFXvp7+/cjFgI4BrpdcyKfpfppCA9kMlGmZ4NYLPSAXPuAgt67
B743XEDqdimATRlr0IA6PIfZXk9f0o0Ft1xDHM3wHhSEERQJBwCVSXoU2oTnLn9zvCJ/26wfINB4
i0gYcqBMhe05zHPTFVpKzn2zs19MWSrv1v7h6/GS4J1fESQXgcyottBmIJPIGcUDHu+eXUlSnbfX
EATgYQfL9A6XFvwaNHKqaKSiEVLPXiwHqe3Iq6bNZwxQfgQGoR+EVW5Cp7QrqgY1C+Q8Tq+UnirJ
Fr11bDA8bh9E0hCGgJVd7iBzImB8SNCMQlHPU+fTn93wJGVgE3AZ79sI3BgAJ8F/4vDlpRB9UF3a
sAYNo4pjFb+ojpe63tEwY0/Z2Cuai8Kexc2NgDZgMuJ86gEp7dgZQ7xdvLl97fLvm7fsYnxhKpnd
5PZkYfy59JBcy2VcACt7FrXzQA9xiNIt+L6pp6HuI8c4WyHYul/YZfPnI4KCGA3K6FGhLELvG8Mq
xrHFi0Lrc8+zG1lGde3zOZM/iKexq2yxak0v0HmmgUk8543XnvK/P/D1V6Nz6Vdua103rt61GJ1V
nwvt1QGZ/H0BNwcauAU490jOw2Tchpp6kkZpl9XZJQOAvxjtizmhrnOQsU7eaAlikGNBmSKv7gIn
yXIeMaGNYlNSXlrtWSXPbnB/FrLhBe+epUlXJFXELpU30J3d7u4Pv6ak668XXSZaNkRDrOPi/Cwr
zac9QDdb01GCgoTMMjXrrLP4DOZkT5qD/j8qSLDbAzXqHFSo7NIpJ/Kqytpc8/++cPnw9cC7w7dA
vA8en6AgZVDjHkVa7NKS+Vjmj+NwYPl3Wr4V48nUjiDVPt5fkRsjjhsUGRHsJMS30PpHmM9Yz2VY
dWNxKdwD/YSL+k8he9GtLDoaI4LTDUYDRlYEMTR5WlCQWRWXycgRJD3VGUrEc8nxW9m4Oo83IVcL
+PVNCmwCV4xu9TG7TKYHz2ZnT+X+vqZWJaDeAe9G0L4i/rQ8eSR0BkuPq/JihoeI/BlsCSpQNr7g
kFFmpG0xluXFSHVPG/+ks+TwrQlAL0QA6lCNA6dSMB0dmoOXnULoxdZ9xIMymcu9ts58E/GO1IBD
i/dnkioqKZqZXpCVAqKAkH2lb/WasFvRshaUaACr4HQIxyNhVqLYaOV5aaO9i2Ay6ps38mMgjsyd
DeSHOCQanF+CBax6x53rXkkvTbGn+mm2PNRkhX9t30vIraELPOr9uC1f7iUwY6iFqdLsopnIQqEQ
QXKq15YaZgI3BY9DoNnmcnxq92Om44rGJdQ9/8kbdatnqXOoO09kcxGYwnL8WNXDQWF1fsnjh/CT
PW0/CuBa4892rDMHHC6HLydzbtSKZBc7+jKkoaezjS2c+CoDPgO2VwAwVnwllzElIXFRXJLKN7uv
1rT1ebIcX2SzZHky5WGP8Q1374LIZfv6Xn++2N08ctPQVCYMbz8hBtdSiaXgx0i4hXhCFiVLHEN8
Q97STFlUxynLLrMFnn3WPej6GSeiNpMHhWx+akFV18KEveoMGWhY3TK7TOqTU3i69un+WVu54QBZ
4FMBkTZejML4RpqPFhiUMm4zyrTxOlp6uborD/fFrBw5LoDzTQK9cAPhp0YBjallfQGHS17s6/ID
9w/y5Ai2Aw2GbSu2ycltWjt2WVYXnZ0VwzMLiZ5WFh1wIV6KDygJjKBwvyWlq6dpq7GLqe3yt7fx
az3uZAVYa0qC1UCAGh4OwpfCwbYL1ajoCBljzvwOP1vfKHiaoKAS1EwoerytxpkaKK5QaH2Z4syf
duP0kQnwXk68ZMYB2Y2wmRQCq2GOcX15Se1ql+Fn+y5C1gY3D47EbZ1JppauPeQ1FATKlq6ND7r6
cF/CynHA6+1fCYLpbu1KrR3QOlzmKPMiW9shvbwn/V/l5hAy1oJ3JQds1QIoXYxgxck81dNoVJfo
VxWfXPaB8wanEncnmMlAisC389WDziZ9pEyWVV2a8utU+Zotc2fW9uq1AGGp6ZCyLtYhwMiPqnIM
t2Kd4L0gBGSiGB9GFrnG5fc7GZu1gQzsonc+s71RVhWw8vmL8YWjpo/NFKoxxp9qTxk89cv9bbTi
7C2G5+Kv1F92s1bWBNvIrk/E8ULEGzZj8riG0D0agHTUXSGBthShgufYSjSHXWj6PJ86GTf36gyu
hhfW11KqWOssC8M34MNS9o26H+pUctpWV+FKiPC8Uq28H1HPxC5FfnDgsJ7ur4JkeJESFT7MUGXU
Zher8NNSXuG9Nj4eVUiPwmCbN0HisY4dRCkpu7jtvio9bTNWDkuMoRHGwPMTyAFhiZM87/M8cspL
jo5QP1jjpRJHe22R8U6w0EkLQURwICz3kNmnVR9ZY3kZhtyrjl34GHUSZ1UmQthHSVWqjLQQ4SbE
sx6jz5RtZAXk3ipSAZxhBn9wbQqHrVYHEuq9WVzyccdqL1K97dsIp4w3s0dJGigVllpqwiQBEUaa
X0LylpgPoYyIe+XOwSWAgAbiY8jkO8Iq6PnQuElj5RdlPrYZ87q49Ors+Pv+LNYWAtgWDQ0j8G7A
Jb2chdUxhagKKS6KdiEVeo7iQMhuHZkMYSVyVeuzAR2WLvX33H6t811fbX9aofMX9/Q42TSyD8tZ
UHANqVaHENk4fh36V12iJK5qwbUHczJsKo/33L6gGfryqmROy4uu7nKkpuODEh911Ear+82rgUgA
ZoBHFp7RYsVsXUZFSHQ7vaTt3xndV+ohtSVzWVkM7CVOt/9/pH3Zkty2su0XMYIEJ/CVZE3drRZL
s/3CkGSL8wjOX38W+sa+u4hiFIK9bbn90CEkgQQSicyVK3lU4K4bWESsOlriKL+iceqi+Hr8UR3/
fTyLjeUCbBt1dbxz2n0eKCdFyZyMZNd5/pIOgLe4JepnH8vYOB1wkjhfM3LIFBQUa42z1MjyJO4Q
1GhOquK+Toq7l1mBWxBkcxGZ4X29QbErnMBqyW29ySGjqNnhVS1bibb5vl9vKySB3vqBAfnFWVnW
czArlMAP6CN9DU9hj9DP7muUk2OCBARGnHc5FZylIVbKpBv19LoATPHUyuIN9xsJeVyYPoC+kPq5
S7Rnwxw6zphmV4OcMgpv+GDJikk2RGBgztiAcA+ECUoeJ6rPbewk14QctWUAsyDxDVnn8w0trITw
3984ZRGPUKZo8XctfhoUJInp7qQuGKx5uytQMcJpvSP1QUClZ0lOIOAbYV+V5PPjk7D1/fAqcRqg
A7yhhV1EydBZyAskuIcyzzoTpPoeC9jSAsdhcc486Fs8apQlpVklNLni4Warvl29jsx7LGJzDjci
+Cfc6KCd2kiNGhuKzs5EfzX3u3xwlHiVB2KUJohoBY+SmfoQNkUIFZSHovVTyQv63uBRoPpwWfPQ
zz25SKQzAu4UqoAO50ysZ0I/O2AUn55tfff7DYL4DcHde0A0hHUC4qNzuN27xl8qkJH92q+F29GF
WzR30FMbLfJiOK5eVb7At388/sZGQoAYngZ/m/AmI2stR5bRjGNLoqvqvEzKhwIRB0eiiW0RvJEj
KiNwuwmHOaZWY+e6FV0T88iKp0V/UkLJLDb2KpChCKTziBUOhXArdDROMz2j8ZUOiTd9X5JYchg2
53AjQDjQSjsvBro2xNd6edGyl6SGV7b7HY1gEkIxCCIi9wD3cq2JXh1DTWU1bMbSHMZOc4vmy2Nd
b64Syq4BwoLbdJcRWMxKV9LSgNHoT+XnrDvvHx4oDZ7T5VATMVSMBm1dWlZKfA3zU0vO8z7GP9z8
yKfjiYUThkc0LqD1+sxRnhVLjeGZ8zp+DZt37FLwe9s8WwK3UiyBSOOK1gsI+WBRazfTYzf6q3mH
SeV9u1X+PEEUVwTjENqPWlaS/KpmZ9vw7J1tM96WiFMu8rJ30DyKtwI4kktE1Ifi2s7HhXgJvYAN
z9hJXfj/pPA6PVDKgSpIPM+DapRlEan5NdV9u/U6xw2rn3M3Sa64rd2KWljOTg9f466PQra0UWd1
ZXHV2Ml57fJ3bKfb4YUTXYR2aPYT9D1oljsCd9p/f3wc7r1hQEyQpEQzHzDv3QG7amuJumEqyqtO
TyQ7aPGROCd9J5/PmzJ4o2IYDG5exQyToQ9pDG5grFLu5eYf1NK9Qw38cgPnLJJk9ymsAVGfxszy
a69dkujZ3A1D4NFnC7k3xKDhcAun2l7iRFsKM78mYejNdeSNsjzo1j66lcB/f+PHzBErY/AHIm3i
uKhQ6Mz99z9mgHw6XHpeviOMb4aMghUWOb6Ffsj9fnrHtQAMBfLcqAgCVlq4FkgxL0uyFEjjospT
9+Nid9QHDKSoCTd1GD1gTIUXCbjGoiKvMD7in2Q8sX/Ie+wFbxqDu5kXrIoASivOa5o6E9JujlvH
p6w6xpbL9mcSMQ+EGjj3FLoYiBsJ2MpRoQ2Se47yIwto9Y7TzF+csHscjS0W60xlRwtrZlgm3SPT
2Rjd0Tw0y+6YCSYBAjCsFW/GJvoAkV51FmmK/Eqni5acc4kXs2WSYLRBBICVQg8W4bCFdc36PMHw
XeEt5iXN3aE4L+V7pHBiXqS9savE8JUSJk6S2cAEZLNXoVR/cdG1GE2FH5vXDY8MzIeI/KCkHth1
i6yPdTQZiVlQBDQa/bQsr4rzmsgKejcsh6HCdHCWYQ0148Jy1V2fl2gFn13zHE3ah1myTrLhBcMB
ysA6IyGGXxKUhzw1+3E4iB6iyA/XA0VlpJhY6oZ4zkujSK8dYDKzV0pK8bY+/3Z44QLtgWVlk4Xh
o+KQp18ne2erEn61AdwDSnsN5w2FR8Lya6SqqZGkyXVB6m151fcvP+c80fmzBFhQMW81LOg7WfZk
upL2SP9KdnZ05l+PY4Z3FQINPHQofL3jdGRuhn64tpXbV0dDBoLa2P+r8YXdwxAEMw0+Pi1+RYo/
qQc7+ufxEdvQMLx4hKpQNIGYmEgllzj9mCMngHbU7WfzpA1fHg/PN4gQalsNL9w8fa8aYWFj+Dl3
i+yUojoRLDGmh+5lzW7IMrQB3lrecgUxwzvSPYVmKVHrqL/Gcekmxu/l2+O5bC3VzfjiUtWlMhhT
lPfXLmCan8kQ3VvKvh1eWKpRr4ss6vD5unlJ0udlemKNxA/YuBuAmsTbDT1G4dOLgVXGJrWzUfV6
TbSnIvFy/VyBC2//CwgcNygXQH0i/L27N6KjozJYiRwGndtuUzVuImv3eq+JtQRhqYDJqJyGS4hr
N+3AC+7v1TRnXuNBJQLCJFzU63tHKe2mUlPCrsk3ECJM1c/Hw99rGsNzwAHqZTgcQPh80uTtUKtp
dyXp2Ug81FHvx9QhTIV6BzypQBaIW00IlgxpN+Pp0yiBdXKGxC1Qy/l4Dncq4ALACMnJEPAOFR2+
OoxUtDHLwiB/qSKP7CYrEIbnO/nGoW+aspgHE8ODSRFhXDdV/onMvXF6QYawRqxPzKwL0zAIe90F
C7U7kr3XDyQgEINSV7itnK9sPQtHZ5GiR70TVPPPkB6KWFaGcLeTIICHYniIm2e9hZ1U6soE7rDK
CQztg6ZWXoMX4rg7KAMhYH9HZ3MUmiCwIZwGfdHQ2X6I46tvsN86+/14I93ZJFw8CN1yxDUvwhKz
6mOSWgQZjeg6k8hL4K6CxE2dPyS2rBhhY60wARR3gXcXgCWRrwcdSUacCQgi5tEcXtv+VzdIomNb
InQsFV5CBNEAMfW9GEqnz00cXXP0PbFe0Qc+G46Pl2tLBNCsQCFwBhIkK9dbSp+qzJq1BLMID9bP
MDua/75DAEq9EAUAZ9wd32sxliapGkUJYu01y59hBJns4PENs3IKoHKkBP6/CMGrXOjyVpAYXQvH
q7Knenh18iemuwaaFIJeQPYi2jBVEMefjLydI2hN10tW6nQimJASFG7VoMZ8yvdeF5gPStn50YAD
hVf8WgAJlRaF8wwCqn+0+ve839Qi3M23FB6loL0WvEwzU/NOs3IlMHgzDK1yzVSyb7dWCD4szDgH
L4G/YD0B1lULbVJMQI8PNnhxdzavwiWHBboZX9AAG5YYZSidEjjRi81cu/n6eM/Kvl88FLWpdBUa
rwXF6DsDGC7pX48FvPVHF7fs7QyELduGzOkYl5BQTytcLXHTb8pv/ar81t7+GxRfMdz2j167c+KG
+llG/ctVcPcBgImg6xvc9DuEgpKAzzYJBwWX1QFwUbBNaTIeqA1LDKAuQlCIfiAUK17pUzyGVj4l
YVDkrk0OMT1Wg7fYkvDHlhQkTHVeps1TOVyXNze7tTCVoEUG7sTlXNNzY/0qfus7mwHwDYe9zDmC
cOThyAkbLtTAjlclmhM0+hNIfBwiCSxvTgIlC9gSwFngYK4nkaatsTjmgkl8XfTcrYyfierKqm43
djUvkOSwS94DWMwkKNWgpaBOCAPUVWl/15lkDpvDwyTCqOBqN0Un11TqvKwY3B+aPVuBlu0N+kIF
SD8hQ46sI5xodb1EXRSWS5OOIWyKr5pepviPj+Tm5781CUWOF23ZhNiQWllKwkwaBmqXuVVcuLsh
tTyjrCI26sCuc/9qPYEyHTu9T3Ac5oOmX2gleYttff/t8MIWtZ0sXmoNw7NXdfjcxpLl37AXq68X
DFYclgwF+VEYJOUp1P2w96TtvDdF8IaEYCIHkE10RRxW6mU02A7IJHyqnAfqM2O/i46gzX9FCLMo
u67tGIOIOD6NupfIsIRb5xhuFE4XSi5AmCX4z0VmpdM0DGEwAjMdwQc5tsvfjYw3blMK0kNI/fIK
dBGHr6eFU9pqEwZK78UfC8NlnwsZv+ymMjg5rgWmPYjiv78xq2nGpgygRifoErefT8ri6YrED+FG
TbiC0DKcO7bAV943H0JOUEuVVKe4gn7lqHUibh16NYrDx0Zy3W6djVtJglpIpI7WMELSQHyNeu3+
Z9lqIoLpyMbWUjqguYOU/hybH7uDjjAcztvDGAcDsCNh0ypZjns8tGgwZm6ElmW7oebC+Ny9vlH1
0Ckg9FAwvlb+CMvCTVKZv7a1mf47AyR01hJA9RCNY01pYFWvunUyw4MavuNkv3HRUBS14brmW+Bm
Ei2rEI1aUhqY/dMIkG143H89oKCDd1mBG4Dw73r8JDTglQ8ZDbLiKc0umSxAsblFgfNDchyEhwBo
rcePFEXPYyAkgsm+tOl+umiuYxSj8F49PL4inADFjlKWstwJbNq7r129s1kqd5CgVu7sW4Bn3bVl
KoxuaNQWJ0z9G3WjhSxwvWHx8NmoqOHUuAiOC6tf0N6w5tCwAzp6bVW8Hir8sGW9pTZ0gHAvj38g
YQdGRWGR1DnVtSHW7GD01OgHzf/evYWQL+Vt+3gABDwPaxXn9WAoDdQU6NORWAd1v/+FNkxYIUAf
AAYS+zbG0zQ5ZYzYzVCAL3/u3T+PP/8tdyLYayTOeHUZWo3ybtfr758Vpa1GOjnBWJ6s6Kn/Y5fP
mnFIqNvOh/FXOB/qysttX5FY7w3rge50SHDiUQw+P5EFb7STwW5ikwa0fDayk9Ve8vzweG4bVxFy
dQh5AUeFwJQYQQ3zJpzJZACGtFxa4k2x35kn1MOgB8BjQVtbDHHgN1QEkJjiyzhZQP2RsCm+tmCM
0f7Msrz51vhgisF9ih4ZSGgLD4ll6NRwqNv4Sqg3gqTalLy2NsdHOYYBO6gDoC+YqZKarM1nQAuN
6lnJfUdW7LFx0EFYCygbis/wYhQZPnAXtVozjFYQotVXpaUXdVouvfGSvyPGgog8XE2sEZBV4kQS
szHUSu3MoE8tt+5cB7w3u1WNOCpqxLGrYLtEVU9G1ncLSluCdHxu9QvZTfqAPDOv60XoEWF5/Fwf
x6TRAM+fEjMYdD+bT1X3+fH3c3MkHPfV+IKq0yiriblgfHU8VH8XLDuwNj1QChZsp3f3tnnmNwiQ
Knjd4QkMKl4Rh9YRK1sA+TACA57zucxOj2ezYUTwLuVt8HhHgDuYWw8Unz5FthHUxAd1XEPcxJG4
CBtGBJR7CDyjQRBqWMWzZ5iD3trjaAR0Aore7fSzY3ux7Q6G/3guG4eQcxbjeIBZEzgf4Z4iud3b
6rgYgbp8pPZlksEktsbnDYABzASTKhpLCzurKnUN9Gh2YDVBqHzIr/s/n3MpgcUCbCXw/9fDT41u
xzlInAJjPjV+KaMc3dq3HBEDBD3iEHdpWxIx4iRxQwM2HorSVy/FDwWEPswDWOwdE/mvJJEIQivJ
pFRpS4PZ9JPaVWRRp609C5gVamR57T7yhuuFMtWwmJ0ZPmeVnWfrSMbvuWyxNlV9I0Lw/aN0Tlt0
T6CIdH6yu1+GrAX95hQ4X8xbI+S7FmZWrGV9nSQ0KMMPS3FJDC/dXesLw8G7W/5HhLBbSaZZSdVB
BMBu5nCKGwmYbutKAhYGjiHgdPcQZRR8ULh1qR30jduYvvUjh5dTSbbSlu0A3R7K9vEHQGVhEsoM
AplJzeDgormY/oz6lSz2DOO85Of9exYuIqCfyPUgbS/cGukSNlYzKxbeMSc9RDjWf8/4eAK8dXYG
lGu9Z+NMyxRUNuMCL3Al+bosirZ1unmJBlqJIKp8lxuBg9qhzJJacAa9NPRZcxytA6p/Sfssjfpu
KQXVONi1YNpGooRv7ps3ZdOVCFyAEyfQBpeYHs0OivLSTl5NJFft1hbjrMK4+pC+vw/okFRtWTTT
oK7OBhpOPScgx5HRB20IQXwQmFMeg4QXLVgTKzGj3mhx1PP4Kym/dfbnrvy2u4gJT1e0JEJ+l6d9
wN26XjLFavsUOTM7mLBkQD1KzuKGuaJg4MOJB27WRtnGevgoatSFDq0VzJNbzn5lSYKoW2sEb43i
FPLqFpH8HOi3aWxpbwVWCnyd4ursqKF80/j6+JBwqyq4VkAfapyGCk81IB7W06gbWi1pjU0cZU+0
8CmaDtSZl9reTFM3Gbx22R8dwZsArBqcehlPDEH3BZSWdPaEU2/74MzZTfqMJbsdXrhFpi6zS1XF
8Gb/Y3pS7U+Pl2tT68Bi8SY8PKfItXZzDmlZDS2od6ygsJ+d6lVanCAbn9uBm/HHhNUzCzF+fiHa
sZE1o9oaHhhsTnfFCznEvEtWjoaV99SEyfqWqlfntH91boYXS2jGpihH0mD4VM28NgFll+TNt3Uo
UPcIGDbKRJCEER4CXRy1S1QrekCKU74cx+ZM2Hk/uQz2EMcZg9gbCF0cirUSqrma2jpuDX5xNCB0
kCFDNzwRDufjnNh44d8lPGNL7Ze4pHpQd14MBtXESlzbklzjW0Jwi8OWc5I8eJ/rSSwszPmbCZ55
cVCMcxx9SDOJCdwUAaY/1NHiJQMzshYRR7HROGNsBpHj5daHtjrE5Lh/R+EJAxfcAUc8gvxrEYsS
kWxIJj2wik/IPpv9/gcAOmkhlco7gmkgvF+P7yggUEHHRz2wB7exlUNoapIZ8BEEA4tiOAoV8H7J
wG+uJdR4+S9khrKVH116ML6xFIK8PvXr8rDICqg3zjfeYajnhEkHG5wmTCeLqkJz6okEE/EAP3KN
zNwfSriVQISzUbSKjfZjKgnM4fPUfTVlRfhbM0AdJ0oV8NTAS1yYgVKQbIZbiBmYT82x29nZlj/t
4RIA/QMygTfWubU25sJmtaVG2E+xhzziOS+y/V4tJCBsBBkAxonGQ6mreRhYqgczeSLtv1FZSw72
1grdChAcj3ws9C6rIUAd/fDJmiX7deNQ86ppJDBw6Lh9Wq+QUhWm1mgzCQr6TJZL1D2xQeLabM3g
VoRgN+pBqxdzxC5Vq6/dhzwJdtuM1QyEO3Tpy7rRnZEEcf9Dt3/sD5uuRhf8F7OptQHxGxKQb+bU
+Vak+//b5wsnQDf6fEY5IhQwnUGO5MIEvmMHoVMk5yAFSx4yMYKKMxJlkY1wWq0dZj+SsR9w9YkW
D7lB4GDgJ923gWrHOo/TcjKDhr2o8bWqnll7Tgr6DksEG8chqOC/vOMsyuomt9NIN4Nc96zJrVXJ
Qd46CCaCQpzFBnR14u02NCzNmpGZQVG/2t3XZUGHh/3+En9AIv7EH/ModVkrounqdGAshwjjM3kZ
UslB2FQE76WD9D9iNoawVY0G/TqtCIqocnf61ER+mR4km3VTBKJzgHvzELYmHGUWtrEB8JYZWOHB
LoCHxyVdpL+H+ufjQ7GpjBs5wlRQF6pXFZCQgTMeE8MFLUj0DvgpanWRNUQ1KsiRRbQu0ZIGFeYL
RCyRa1SfeGACYLjH89gyfXg1cJZ+uB13qGaizh1ZasR+LeNYN5/Dd7wa4Sb9d3yy3lF2NU6ZYYdG
EM8v+KMgfE2OTiLRumwWgm8ZG4uhd3wWheWVn3pbskhbyob3jdww5+FBxGM9iQnvt0U1MYmlcyfr
S1d+jRuJiM0ZULxV0KoVqhBfKhWzpq6YWzMwwy/mB3386x1qvhleuKN1s1MHOmF4TXO1ZyKjT9n8
eoSWYMKhbGDE1gtkLLNTmUZlAttzMdpzKotsbY+PwBnoKSkyX4J+iVXW8GRhOOanSoncNvr3HcuD
tO1/xufyb165jMylCqo2rD5am39wKskrcXP/3AzPf38zfKd2ZGwNDD98p7Nrqqd8khjuLQk2HqEq
CvAAwRRBksnMWLgs2KE1vdTaSa+zU1/XEiFbWrgVImg5DWczMnUIscrnxssmiSOzOQdkBSlHqyJF
Kwxfl3YIbpPaDHT6kVQvjHizcdivZ34/gx/H4kZVOAagA0FacKRm0NKL5dXVe2aAPBfCZECSokfM
Ws+htrBstmorUEt/Tr4m1euymxSZo8YBw0D+GoHeu1ydnvd2V9WZFaTdE3We9rfk5OMjLYsyTrwY
EBNbTwE8s3qXmLh01MbrDX/YzZMnjC8chYW0WVQSjG/CvxheTXLtZS2Y7vcRz83h7gd2DnkuES6U
mxPVsgLe5KK6oQmUvZUe2O6yOKTHb4UI67TkBbAsOYSk7akovEjWtu/+rK3HF9aJJnWhh3x89c/Q
fs7Y570HAXg5ELPh1QOOAkQP12oek0zP06XTg45dEnrefx9jeIQXwE4ELPUdZTQrlLhNC4TFQuqr
5eSVbPbfMYEbCcKVPChDPOiRrQfxlxmF/eTyvw0vXDhh958JpEvqTrWXlzIIBF/h9aNkvUTCBqpq
LbXVxdIRGYm9vDlq7DAhw/HTHva/riCJBw8R9oG+xQBAPVdZXA6FEZjOL3qJtd3QLQzPm3DyTCx2
k7CVCjQja9p4wHH7XRpwjD7t1wSeIxzLAUYQVUw7RE6TFGFfmsGkBkr6XZPFPrcOGs9Tg2YW4DNk
xdcnIRuZnTJY9GCMLqXLqv0bCcNyEltcCJxdYT28OteGQhcAtHR3aBq3HveDI5HcxXsQ9xknBhfD
eQ1aLtR9paDjQvPt9yyjuNqwpTycyutyeUmUCC7sErSZzsoZpDuhSwa/1P92hi+7FbwSIVyaVVGk
kTlChHlUikBvJW1/Ns4Z4s08VAstw70WDAUvsknQhLa4KvEBFItK4Sk/7fhDp++3qEi84krmVzPS
GeIxmOZZKSIGviu0knLtXjKNjW0K/CKoCVGjgrezyO4H149OllkU13h8qg/2bnJZ5FYtPDvQkA/v
/jv+/bbSmjrKI+yiyVN71TXj3nus5o2dxNkC8J6Fb8FRkuuDkKvtMA6Jnl/jwUs1L0v8RXaU79/+
gEfdiBDuzKxRy6IpICLMfbQeRkjbRJ8nGRJ2Uwro3kwkjHnoVogw6IXToZRZA7ls7Ce2lyZH9LjT
ZPrWeNxauB9QGQaqKX44IEmYTInXWm3USHbX3cmyX1THxRFk2jFOPNt5pvZfLJVsMX7Q7iWCWwvJ
JqQT7+APaG5th7wfButydyGugyrtySOzO/aHjhxDQ1bXvrGS6MAJ48LvcWwMYUtkppNpQJZmV5L7
LPHC8ZQunrWbkRFpXSAZkaNDchc11YIFRtestqlSJQMZ8B9N/aqB2lNWX7Sxt1ciBBtTjhX6OFcQ
UbXHPvmdFgd1+r37+NiqgXsIxh7JFDHRqGgDuGjphGYo5nMZngZDdUtZueDmNG5kCC5JkTOWdf2C
nZ17Ze12lV+q+60AAOScrRzJXt4Vb20FSi1LaAwwz3WKP+UlMvufR1nYbGtXAcTDUeS8RbHI7N6N
MwH8E62gHMXrkwtpztXwMZx2tynGtkLCBn4JXGjeiXc9E3T1GxC8G7KriQbnw7lQJX7PljJuxxfu
ExQjjuaYztnVsv20fy0SX4p62RABJApcEw7pR2RZOBmF1VtRaLLmqnVPjXY2mssc7458cCQjXsQc
b428qaBvo+vAOWR17bX6pqq4Fq8hYrKPT8bGzYiSQeCDQOfGMULCQqVtUiVkCKtre0mjl9SRzEA2
vBCVmFkc1VMC2vXW/PnilL8ef/zGZsWigJyE14XCwRIsx1QnVp0VUXVd2KEo3Dj7EM9eursFEWBz
nCUGD3u8AnBxrfeqOeDIxQXaBPTfTNDEZJJDvbVENrAPyLpzQWKZcZvSvEtUrbymhTdbXix7623s
U+d2fOGoJVVdsdzA+Ab10sWfC4/I2vds6eFWhLBCE6mMXA318joiAqif8/Qpz/xllOQZN6Wg5BsF
R8By37V2AftT2KBLQHldci8lnlafst417cPjPbW5XKgQAAQMTCKoCFpr2wqRoJt6aJsVB2B2nOZY
MUmga2siFKcNVSeGjiSLcKzR0Irh4cHQ8jD5aEwn3VumU5tK0Bz324poOi9sQr4LFK9i4lclXTwo
bZJeK+ohrj8Pkm17v07r8fkkb6KyyHp08VRifGK6Cz0608EpdxsPiMCjAEuFPI4uJjYnMy0zxQEn
d9zZPgNhZrw/5Agt41Hw1s8c/KuCsgurVgF6KZNrQ5+T9FSWflZIiOm21ulWhHA2hkjJ8CYpkuvQ
e6TyMvMQ7X/Ermch7KcZELlOjzELix274lDI6OklU6CCmaVNjbxLjvH7xlPnU64/GfuNFJ8CNiuq
dg200RR2k6MPLCy1ML4uxO/Jkca+JfNstmZhowgOTA64MVBFsd6wSjiMc92BwI+OPkpFh/Bzm572
2g54TTci+Jm8ORN2Owx2lsXJtcJCRZe+Oyv7X2lrEXyWNyLC2GCt0kJEYv/QAAUrz3bjWaZkIlvG
43Yigjp4q4gI73GsVXhg47lRj+9YKDCL8Wp2eORiSQ5C5DOqgHSgCdRLkx7q8iSlkt+cwo0IQRd6
SruB5SS+2p0L1B8tz4+nsDk+r1fDkwJAMPFFzhQta7rEiq+R5Sqqx2RuAV/i9XsSir4ZX/h+h8el
hhjj985rVLhp+UoBHJYhSDcPxY0UYTuVCA0mLcL8VzM/kvQ5g42i18cLJZuIsJfGubPatgBZvf2D
AupOPSd9KkeJEJk2BCuL3oFajPRwfJ3mY2gfUpl9ko0vmNhBB7rMmvj4ukcBN8skt4RkfDGBrSSl
QxMb44Ofk/2by8LlsuGFt4repXbbpthMCEw0PyyJGy4bXbgfSNbpFJYvvnbdk9kcB1kP+M0dxBkC
EcMDfkC8pbuRUXvW5/gKVimzORXJa9K7pf798T7dnMWNFGELTWNsj6SFTcqoZxbn0PEfj7951G7G
F7YQAwtbFdlAULHlMgRpcZlkdAsbEvAIQo4CrxXuOAlabroM1WtTFF27ym1QTFKfpk4S5dpYJJSd
ggEfFQaweSJUYR66xKjjHpxrYeg69j+NOh33LhPwWXj0AqyNIAR6agkXXNMUy5yFamBaZyvy7PK1
6yWauJ8EFwEP30Bh9r3/bUWxXo16qQUl8ezIOHSxzBGQSBCTRgvNU1a8SUj+cixvlL0gtsYHFTF/
DKEHPHzj9SJlut6aaRVrgcMu3fKxlhGoSMa3BSWkpaX0SwglMGtwS9+u9zPFIVtkIeUFxN8GrNa0
BlND5EELMuNzkvzO8TZ9vI02ZwBKV2TiwSxwZzPQRgbATgUrZFjM78LZM2U1lPdWiVeBwlVFlJln
gYU1Ikk/qP00ADqte803RQPVbtDI+lttTQOxJaSocEnfM9lkzhgNKlO1IAEqKPoygERl/zrdChBm
QetwGIAo0QI7fUmm5/fo+XZ44WpoDTPK0K1GC5bQHWNfxoMvWx7hHDTLYA6ViuEV+zzUl0qV3Amb
OganBqD+AJmjE8v6nPX1VGZFb2hBbXhoI8ecj472QvZ729hJN1KERULfKdRUojI6cJoUHLKJ/2e/
jsE6gnbdgGiBW0Fw8qpuAW9DQ5eA0tJPotLf7QojzQLmMUCP0clHV0UtECVsRsDyAmKi/bTjqYuM
cXpLz6iXhMlD8AdcNvz3N68efZnrRKOzGuSohjbrU6zJwhkbEnDA8DJEOBEcEWKQLwPkJbGVTAd2
90fk/JvLfJj7uxm4IyCDeaMjvp2ENUL2WqvAc7IECbqxdh+tH0BqPdbylgSQzMBKcPZNsEGv16jW
WoPONFGDRfmgLsyzl9Rra0noamOZOAEBCLTQIwUNRsStNJWL3oEWNQirV3V+zf99PIet4flZQ46D
E4GI92a8OFPYa/kSOLoXTW4uS6Bsjc/r3uFZoDzyrsozG8GSYi/zDB6eIXq1VYl3tGEuQGqGdvXI
Z3H+YXutArLYsVOG7Rw8E/v70VOi/eYIHH+AQvDbABAtYfX7xli6MuvmoDtHqFWIXxfymsTH3Trg
3G9QswHQCDodrCeByMlkN8MM4DRY076k7df3DA+oKD8I4C4R18iIekvJQI9SFn+X4I939mOyeZ0f
3gkoRuVvBsGaxhkdZzUBCr8FZCE6FZITwNd4/S6ncCtQgAxiFJi7uz4W49CWrO3soIrcBNvoWqb+
4xWSSRAeCn0SEQYRoAUID5p2UFufSfbRtgQk+ZDiw78i6kUPdbPiTFVBzJ7ggFXZC5ExWGwcBSzT
f0XwT7ix2ErZqDObZzsoJ8ctFH6Ujezv8uvjpdo4zysp/CtupJg5JUu7YCKJerbzE5GFR/hmvFM2
+PWQF0MGDsTf6/EdqyqnbsjtwIx/WtUTnU518tP4q11kIdZtQTAdeLvBBIknu2MTSYahAkGYhuz0
OYx9IzuGv5z+8HjBNtUC+8RbvnEyOOFwE8dUZry7rEAxf+WKx+jHDMQZ79AKzBSyxwCG4aUl3HVT
FeWUzWA3UCp3bvwo3H9AwMaLWvo3bse7osJmcRJtmgdQwTons7j0/9jRfo8GTevwxkWiibejEpfJ
YEM3om940IPu+3eSSLRwv23RHw1vE94hDWRX4vDWiMvDmFISsMmbddfZ3YYNqBcT1yjQTghOoi/R
ettqemWwNDemIDU/xUcj/vR4E/G/vj4VvKMfuGZxzcEIinVOXc1qEkcY3v6e9S9t/CHfX7GwliCc
O9Pui6kI9SkIs8ztu8+zzDxtaEADsQsQ/w7+d0dboMbUTnRSzkGazF7dWe4Q6Zf9q3QrQjDjRUSt
CSzuc6DD9nWLD54gO5fBqd76fYu6AJ4FkwGkGhoXVB1Vs06GfpqCgV3AulLqbtmAQ+8UKZ6tueZ8
6C3fksWmN1YPLwkVXixMImgNhTs8Gtoia7tODRwyepT1/ihbvC0JiNBYcBCQFbqbVqakuGLLagn0
LnJNrwv/2a0cOLFwoXg3LRg8IdhXWWjNatXhHFTJB7XJ3KlK3SHZHdTlpcMYHHYEoSyRG2MMJ5qB
fGUOcrRRT9vFK2TmfGOZVhKEPTazRUkHDRIa6tG/ehkR3P1tgScjzBywnxxmJvo6emjNRj/HPboW
j67JXmblNI2u7kjM4aYY3Hw4LbyqRDSHYD8FMYCe9UGZfFWWzMv7p7lHxCZn7mOtby0XGJXwD4KX
0LuwXCDkS+y0zkfwxn9XMtfWJArnu0Y4jHhc4N4AlQzoLES07MIGbeyNtA+SP1bEPrS/9b+7sfrQ
/Pb2zwPeiI33MDCOd/RdXZUWuV5PXZANfucajUQfW8vE+2DiYEDtuMjX14eFlzAZgW8Kliz2/420
3U2L0D8SwC+MbfKtJcbzATpzzNLK5sBQP5TaSfu5e3VQpwzfljPTAvUrnu2YgI6oJlOQVMytv5vv
oMJEITQYDMHrieTfHRcHnhwAMEfqFJjGoXX8SUbZtXG/GvCbeD8kgje2Ldx+jdGa8+RYQxDZjvtK
yddYkzxiNjSM7wZkirNtIggr3BrEAv6kZ+0QoOPSYr6E7Mt+FeBSQgITGD/gU4ULwonrVs3Hdgz6
GLsfLdT+t+EFDbdU79NqYWPQTP5ie5nsANx745wR6L+fL9gJNWEIcowYnxrHsXPD8qRpT3V9GPe7
/StBYnnG2FaWlhoQpDO/zd2cXp0ZjXNxh+8uM4EgDhkF1gSFpiKxezNkYY6QEQRV/sKMk6OMl8c6
2dq0qNzHnY3wFlBywpYy5wxOwYSUQRV+1tQnffKH/VkJB6l2BIf4n/sYmjU1pVUwogYl8Nt+r+61
G7h6UPGGlwXvk4H+ImuzB3RtatRp0aFzyjOZn/88Xp+7S44jFDm6BZStuEtFDs/KyfsCWIgu0KYX
ZmiugsZ51VcmA1PfnWxBjHA07MnuBjJBjF6avmpkaHX61+6JwDbZHHSJuwHV9etlIlEzOyiibOFz
HBZ6MZczG85T/uuxlPt5oEkYtiwsIIIsaKS7lhLXOojjc1IEse6BwcZVtN3IV2wjXEFIA3LIESiV
1hIWp24Y7SCh+tM+53vRd8LgwuenHS1pNmPwjDzPmj+Enx4vz/1uWn+8cEUDbTllLNGKQKFPzZfZ
Ohdo0FefHwu5O9Jvk6Ac4+zgp0grHlmOEplML4LUforalzl+tkyJx7ShZn4LIebBKx7Bq7RWAiud
Ep0t4iJQAdpwh/Twf6R92ZLcOJLtr7TVO3q4L9em+4FL7JH7IuULLCWlAJIgCJIAQfLr74manttS
lqzy1sxDmZUUCiAIAg734+7n/PkT/GL4Sy4ZnVfBhSbofT9utQZx49pQ3hhn9wbB8z8f/Rcv4afR
391y/TAMM55M3oQm437ByA7E3u1H7Iq/eAsXpB31cWBjvtSC/7xEbMaB6+JK3XTuw0S31fwckr++
TD9N8W43GQ1tlGQQ6sZNvnjeaZDFX16on8a/vKYfYLpJD45yGoxvnbOwW5bsFzB+fCQs8ouXDecb
QQQy4pBTeJ88WDyf1RNT6sboUx1nOvngKS6m8yfv/iJLHgEXR0CH0of3KRxSj03g0EjdNFFmonxc
d9LNVP1Munz9CID61VxYMjBCoBEefuC7rYW/56rqJViSw8xVhW1L1ID5qK0BL3P1QdbiD94OngsI
CFhfLkyCuPl+fjs9pZ1DHcwV3je2UFPOug01+3V++PNd8If3c4mK0EmE3BGuD3D8/DyPaWZO12lt
wfBTIBjWf9mgvxv/3cW0qo4GcsH4Tj0V60oyt/urB/73GYA7guAd/Svv3draSfpwimAQzbjpp1sW
7mqaiY+o/n65TuiBBNvshcPzfQID5bxWN20qbtZPpM6njzi4/2BP8BCIgdE5hjIexMDvtpYTWHdI
qZY3PN3apFxGZBg+WKdfPQGwG3TwII2Epsh3U0S8HalnZ0yBppU1Ux8V8PzB8F4e4Yfx3+2kMGgC
Fk9W3sxDkUx3HbiTh4cx3P35fv3lQv17lt97DH+wWkquNmoJZmn6fOzvpv6JBh8cvQ8e5Hd074cp
fB3aKF4xRf/dTbKmOxFTeB+RIXw0ybsLJImbLhQL3oagWeVv3OpaDHnkfPnfrda7O2SFZABPrZEX
6aiwzoMuIx+Bnb9+ITgVIKf6vRzmZwOChKVHJXfljeV50uVkzjqn+POn+OXORZ8gtH6ADf4BF561
s5BmmrBzq6KpMuZm/4Pxf6dKRs8xzPq7kyEHo7254xJ2fcquHcBqfz7+5fs/3VGXk/HD+O9ORk2p
rtXYyBuFHy+3c7KhhTUH94MY4JfL9MM070yt41PbGYbHMO0XWp/C9PufP8Yvxwd4CnAeVy1Ez35+
0x5bQupxBc9qLcCmaj9qWPrlTgLyAduEeBj+7c/jL2ZV3siwTOA5Q7tBNW0/qmT4aIZ3h445azUu
rpQ3aCOav/Fho/8ylw1eNRxCNKWBmBKE6+/ewbxEs7FdJG/S8DAvuIY+6L65rPH7rXQR8UROEhEx
mqF+XiNrXcjUhzhtXnysxyKsMvLKtv6r531QuPKrl/3jRJfPfzSCVa1s7WEiCIBw8IWs5V/fTMgg
AFmG7wEY5PKqfhgfYEjjdjK9hJKZYo+x+Pbn4//qzP04/sX+/jB+00agzJMUfg3ANJLLNp/TTdNf
q+Z/8iCo/UDGED2bf4jH0qhmYumW9kaR/Ln5CIv61Y69VMWCXTDCKr0PxWwVr27PdQu3w+P3IXzo
6IMX/dEM74yfMy19uCrM0EBQGXRe5pTQvwpsXg4FzjWwzYv87PuWMbCpdpS4tkUe/dC0r2r6q/Eq
xkcfwYWgEuk2dIz9/K4jZkwj0IZ402Teug39zZ9vpV8dBcBwYEe+NGD/ga1Vt5NXabhPIJt5CM31
Xya5x6+/WFSANpfyqvcY3dSiTN+AzOZmFFk7Z81HJbG/+vk/jv/uJJBZiVowbFB0kyQyi/5qoxuS
HRH6GWHrIDYHaPmdUZXu4I48svrMCYR/ky9okPngiF1+4Y9G7/0M74yeX4PfzEVm5dzYnaOuovRx
OEHm/a+9ZSw/AMDLQQ5QXoX9+vMmSg1d/WQVw3l8atnBZ//VJ/sfX+f/w966m//6ueM//xN//tqp
ZagY1+/++M9z9XXoxu67/s/L1/7fP/v5S/98eZNDJd//k5++gYH/NXHxql9/+kMpdaWXW/M2LHdv
oxH699HxEy//8v/3w7+9/T7Kw6Le/vHb185IfRmNVZ387V8f7b/94zdUHP6wxJfx//Xh1WuL7x2X
gS3rqF//+KW311H/47fE+bsHm4mWCLCBoIs7wM61b5dPovTv4P2H2gcEBlE3BrLt3/4mu0Hzf/wW
+PgI1D0XBpH//mjszOUjP/07WkYB4iJZif0IKrDf/vvhf3o//35ff5MGSGIl9Yg5f9p0INRDLgml
FMAWEBUjn/duW7PKFY5IWL+benfImwGq5m2r0nINZgqZp/qjrDH8qMsW+/c+v0yJYnL0riH5dmH2
fd8MuRDZKBUFfDcOg5yzuFrXsqKCbKnxvJ2vxhDHVwTkatar2TX+YPcxKIbLuuvJDnRD6miHSXwT
yiPXgo3VjUube2jyrEMOyqa+1HXv7rXwLIibIqPPdd0M3/t5dUXWDC4tQimCt2kSYwtlnZZsjGmD
B1AlxSqfR44OonbuQQ03+099sign6xStbuJZSpGNYVVDVY1KFOoGKf3q9ik51FMyqKwag6bHgIRe
yxZcnWMUrjybHAiLdWznuGOyMUJcxR1fbNbp0HtWVR28uRXqBEfL5QaNut3em9N538/xIPKIO3W5
jnF02/IYhTqVt5boZRufeYV6i7Bykk9JZL9PqRoM5DWE2iFzEeii8RlIDI1x+EMYS3FwOt/pMm2R
C2vbqBhihGL+zK8XjvRVGixeVbBV7kD48KUavDpjQq3I02heDD4ocuLOz4IxqjcGVfqOvyxZIqaS
V5BjrFn0rMnXsW+vk2Qm0BES5oWIFAUHBp2JiYJ+r7HsZSRNeFWtZzfYsSF6s6jeyPvavVuoelFx
/UlpGufEa3mGFEsWcW/NmIGKsSfjOp+TqFxlzzIZQhJsjYcvNlU5N1HWpzFouepOfK6qMc7WISHb
hFfnUPlDGa7od5btcYggIRc3/fIUaLNv0rCU4MWhbN1FrY9VtGXgLDsRNW7uJNWBRyw4SMm+WauL
qU6rvDE0zNv+xa3rki/NdhQJOfW1ZjlZIMnKu1XmInmDa4QAd7g13tjtdBK+GgXx+T5IsmhMw8xp
2yD3fZpmpl12jeWfUOD0xMOoEllPsA0z3iY76vhlxKmb13Vr9+geQRgIb8PsHD6S0kZLnM0Daojz
Zq29rwo8BTwjNF2yNnKwBW6JjkjeWH9be6PZpyDrRbppzAKjq6ITgynaxR3K2oPsexa0C9/SsE0e
RkdU5Tp5cRYFzd3q8RaUdhMWrLf1V8GdKAst5CWcvibHdPDMhoQ0ZhkdIOlkQ3NXRT7LnMVPSrB4
T5uaaOVlTcunUvrh2Q7BfWS95RNyLTNKOGaU3UoUB3XjhoZRvw9ppZFnxhFbx5Y+Gea3zzq8C/lC
t/Gg6y0TUXo/idVkYL6Ol6JNquFG4ZNSNbbf+0HjBxlpkwZvZBoeVxB415Npi8CRMndbV2x0pMxh
qF33e0wntq8dmhsnNrsuGdm1w5256DRXuaurccx0U98qp1cHL+jWPLGp/0riWhZEzcfZQwcG+Bl2
zdjeWeaKvI/TZU/HPjqnDmWbkKqdkDAh8Tycw06kLKu184jQm2R124+vIauzWoS5aABBwtUANYzJ
V7TZDqBz3oVTvCOUFn3KrpqFMJwS2ZVJo9JsFtdCtt9HwrvMZ/2K3R/C2iQ6Y459rJfZyVVfwOQs
e/zS+WzT7rnSopirpL4Wdf+Z+XicdpgOo63uXYOFZNCNrgG5Cjkf+JLs0ZBbCnFaY3o72/oKsM1h
NHHpM/60iC7M+tbSq8Wd86rmL9UMpQ7Lky5rhXqqgHr6kTjoSL4R3kPKgVfoU03ndd2Jpd9WAsY5
nRr8audzFPXsWJuqvvOrPJisi+Mea5K7Q11oh5xpW7unKZXeEdKsaKAKklI03Zauxi/aS3cBTit2
fJvNE2vPaDApO1IVi0dUHsN/3ZLALWwCTSBnFTbz0H3dilDmGiw2zjrzneM8ED1WO9c4K6xBdfCH
9ZNyCFT7dGO2fTuATXAJPzmVeY4g2bjEQhWodWzxwgSsn8MLEjTVkchozVozfm768fNCNJA62JZC
hOyqTjzUKi3TnPtVMO6sZXd+uyw7SFX112vMjl3TlJwPMmfgdH1Q1fjc1o06xeFwOzufSHcxiNRs
R62mzEmWA3I9W9pNpZskZwKyFn8guGbS6LqeVJg3jScztDuBYGVZNioy9VUwGX1oexyhtHnxhK1w
5vpyUNNSNFTpF+QHRQZw4rsvFv9lJi4UdrpwH/Vhkzvj9Cl1KaTImvAlaXmZEOpk2kjnk4qOQzCS
6zlqF2xgru5Cd2tTeYj09zGdxyecDhjCKlqu5tjriqGGrG5Tj/t4DNk2HJGAcVKKu62/Qh3NDVrx
C9kq+til/mOcNvV+VOFceGEzFvXkx8/UsccLNW/mVuyZW3KMZlnSwLcZArqpoL2ZDo1RdjOq3svH
rgof22EOULoXIJgc3G0S1GFGCR3LQC8bMExBTajRn3qHNl6GOy/YchrvpygqeSD05eWdGY2bvEvt
knvVaoOcrUOVdc24q/rY3VUN11sxJuDBk2nBK9pkoVODR461DUgo422i1DO0ze1J1uLOv0inDIt/
jLxRb8el+9Ko/sWktkCbA8smrlD/x5t1AzmiKxmLDDnp64X4dcEasWw05ds6HoO8C93vaLHd+93C
M66WCzfuFGCupKgjIzJNW7egjXvb912bSxdKnX3dP4KqdOcyjY7lsY/PnYq9+2jwvE03syrngzBF
N0zOyYW1zSNw+5FZenfM6eWJ2hkontZ1MdJI7tbZUU+9369bzk0ZoSdTs0t1Co93XjtkHXRpSjWh
/0qNNYj7gpJ1SVVGpgoKFa3pdROxomvtRqp0OkRBW6bO2GUpadZd57Zbj5CoFDbcrByMBoPpMmE5
3IHetVkzQVFzZHQ7D3IDWRqbzc06FoF2nlUIpkDX67deBwR78d3NHOFm8hJ1FQTVAzVrkMGFO5N0
whIyUIgg7E1yZyIMcqlalVOUwoTPAxJqVO8kEBSNOhMA1Pq24sLNtJIdbnGBivghyRIpNjygouzc
a5qwpjQ1/Ic4pXvRVDT3kdLPRJ9mC0UhYTA69wOZT1HYXCoI3CuPoWvDlX16UozCzWqc586dRSbn
eM4G1xE76y+yZPBHziyC12Tiq6riWVKluwQsaPvYwlmwZkkyFU8PQKNV3tr2ZUJ0sR/JFGbtBGo2
7pXxaoIjCyEXmpFYtxkKpp294nTIUdieFlKM7jNE54Z87oYnnJkd4OhiaoVXuIOt32on1JuKV/Eu
DCBGGC0GW67yvpi46+5W3t+OyOygo8LG5QgPCynLGvcvjG8cZwm5h0MKOXNqxmz1K8gGRVvJ+PeO
GPcWkjy4ySZ51qLfr1JmNqBVRtX4u9sjckeTZeO0Yti4czJtrJz3hLdv0Wp0aXi681bz0movOdKQ
DiXatbyNn8781aInbWOmyN1I0Q3gO1XRtIu8zmHQ8lhfRg86DyGfkcBmvj5WANpPZIXDpi221ZpI
9zHto68+9cZtH2onW90qhgcpq7wenBlbhDB97wzU5yhAlct1Pw2fw76dkbFshPsSoKMlCyvKsiRo
1A26BeddHa1bOGB77fb3cbycqmohZTDV/X1bBVOJBF/4zdS8g/B7KE+kSVd0hbl10cysK0fFoMop
kOUNF3eVme69N123VGVLOoyHEO0gy+R+HxP/q7t2pgAD6HEE7RWl/UtYdfSmU0KVYTfG2zb1u50I
v/sWtwYENtCHuTxr5iT52rfBLuy6p/YSm0Qy4lkzSp1hsaeNCLwvfGx3KZvXM5zEbQyfOq7B0cEW
ECDQJjpK4rjlGKZt2Yu+zrzYmfKpuoqshLlp/Tc+RHDa9bibg2rYOwkJkJ4JMy5uptTnZ6JaVepY
1Ld1o4Pc49j/4XKXVP6DwXKfUUaL/9RL4rymFQpNY/PNpcq9ESYEw0CzPK31+GVI6ruR+VduD2Ij
Erso2o97mUGxCZeXGqoiiiWcjsDKnC5Mssw2HhqN3dAefHgxN2ti1msmp7V0NePHkKX+ro7h26u4
64shaZ0rYyGeZ/vvNGW5cOW5XdEGmnBVorkYnhruc2ZWWwQDeFcxh18ywbuzNdR+8mlCcsHJhPwg
dqDTVWmOQNZ8r2JDH2jH3LtwkvabXymRozfUXnnK8QyMQSS+sIF6J059o0oZoRtr6SsDz2tSn/hi
+m1NPf9rFU7DcUReHc64h6I3RW6V0N5+rZpNN4h0w0ydGV99j9ClPwbBiEsh8rM2SZ64Q6ptM6ED
rp3U58Bdc0PoWoQUOiXdMEtIryhaTKkJ0T9Vr3sUHhdR7RXisqoC/mHeR6ub295BrOik28R406mp
1d5MdZ3j5JmryWFqE9hIFQy1khSSwplEh+UursavOgA7t3SRcUz9FRUNJiN9/bhWrs2176s+MyPq
NdbJvRJdtV/A9bzli4iPnvniy88Ao0/cl4gd1ADAAG5YOPDxrFJz9qDll1gvT327lD1bP8t1hE5a
SKL+OqVNeggiWyrrB8+Jre8hltnuA9P4CP6su7ft8qXlOIwZG+W3hg73YT9v4t7HjY2qDoavpsxD
MoI0wRXoxxAd7GuzI96Sd80+IuJcSbVfQKH5ijabsAy5+8yHZOfz6Qpx6poDeHsb2nQzjzCX2kN0
uQ6I3AJhSrd1liPziD6B0kTnTTTm6+QgyHZ9u11JFGakiodT0PI5H8HMPmYottyEqLsXi7rutNwI
LOO9ioCetF60M0kg8w7qxKhbPDohXBi7hvOBchLmA3Ho87yOPJ9XNTp53Ldu2flhk01a+zfzkvi5
O7Hk4GtkyeA1p+faIMxsOr/fgtDgtkJM8qVh/rzpkSzIdWCbh1RG8ArsJUAAVA22IOt1Q8mUO2cA
xel9miqQklIRixJQ2XSae089tBoFM84y8CH3ma02Dch67jyo+ZbNyu0GoWS3tWkj94kI7C6N5hD8
wNDixSO6/gZqfP2W0fTcp4s5CdKH0M5lAU6uG9spo3q6V8OaHJkbDfvQ0XBRfHANcd6VzITiuCzN
sx9ON1r1KH01i3tuXXD297E6TT6Hy4sTnKWDi3ADzKdJSWKbHsOpP0yG2RyCC/Me4h3BlizdlAO9
qzfOnPQZs271RBfE217Xka2JnOlbUMOjKZVIsnj2X5iPO7UXWHC4AIhbXe49R0LA2ewjJFeUSJ1s
ruTLTNk2pUEmE4WEc2MOoMRFT4qtXATsxsmjkXQb4xqa9wFhh3ae04IFwtuStU2eln555jPcNCGi
bmfhhxWhj6OdGvIyK9wzrfIeukUftdfIrRkAyywDFJEW2p29FWcSHa7QPQWeI+e6ho0hOEhTTDaL
iqrHESYtGXoPl6oUZ8O+oToFVxGbZNmZRO6dGjJRKgZG4jbeo2NUUHTMExlLwjkDYLrsHTc92xHX
AIcIWk6UJ/BvQYyY6TrdunRs4LwF8tS53SdweU6bhdcOYg6QXMdu72/RmH/ycNl4dQqikKD1YEfS
qy5y2nys2i+zcNqNBHRcOgxuVB03BzKmflYZI1F4Xp2VJV8ZlbeUjG9GNBunYQ+xqvnTkIZN4fbE
zcOotRldK+/WmdmNQMPQUzJFuOytsBcMrIWcrhcW3czJt84l9RYdo49xPLtZ18Z+2TnxhtXJ0W+j
zbq4KchAQLG5BM2xFWmbp1UNT4exe3fyrttuPleC89KM7h28VJ4pN3SOKkqeeqgybOYKQbHPTrSu
ipYFFbTZkxv0tXzqx/munpc97v0ro6FFMEabsO8K5QW7ESnc3Fs6JCy8PFibXRzZByqGmmcxSpo3
rufcxX142VLAvyJZj9mEawJnnCOa9eGgoQTwlPaMv9JgBnCo1VxvKlGxz4ybBX1lfIGFctlm9Ed4
ZLqFXxEhXSvWO3dk5JWKmp/XRRYc/3PorRMXnJInF+jom+pw62jTHkKNb0AmVea97/MNbb61s9wj
CHQLNi6Iv6ZNVNuwHIx4MvW0Axwj3wKu8fMo6/OOCLYRMthITeRDNbApn+skvrieVVmlYBJGeZ6+
msM5zvvKd7dtPD+oFgglOp2nZzxit+/84BMQXvw6CRW+Ng5FTmwntzROIVE/JPxNLvZOAoKAeg6u
rngioNWeRQHKoCEbPcAJep0erAJM5QwIBhoTT0Vn0LJUTQA2QSHBNnyR1z7eN/Cp5e7S+5QB15u2
KPrbNnL4BhyGl65YIGYc6qlMEdjkoYRS82qb6aWHPcyauXsIh2AfjfKujtWtmBa1W5e4v4XWJeKp
JXhul/mGUCA1U2VIwa1Pt6gUtYWxQXtn2sq7q2xCEctU28DSz51iZ4P9mwmf3BnKvWM8ruBLW/VB
x2GKUvFlb1c55ZaSPF26Ia9BjrCMFQHi1coSbBiHYdJliGP9SBiPvygbjoCoBFA+H1BrYNJT5Njh
2oKdAEjusFNEfQHDTy47s3U7E29WiovTSw9WQBlPtdUL0ONH6c/fa2vQKZXS/qqTU4FiosyqYDgh
1xIXIVJlIAYXaQalgz7nNkYrHTygPgeX2VAOdTrvwuZCgwgkuEoHjfhyQddG2x2hqamLmdkWcYTV
+7RV3d7aQ9tUh5CjNiboyJKZ1BGZG6/wiWDsM0YBNTX0xBO/KWIUGYVkXIvJ7V8ISiXLNpz3cGhJ
HiA3cMATTleohinCEVj14NFLIGSTDA/IEKd0d0Jf9MisJPDPe/tIqDLQgF4PbKLNsUtadgU3cQS4
3DxyCxCRh5BwSNM5fhiHiyfQkFPT6GEzrlCAmdKX1Qp2g2r2Le3Dqz4Nppz063FpvFce6xtvWb6n
8HFpZZJibZxDJCpgbssc5hHA5++Surfj4B41AM3UUTwPNd30LfMzf/wemDgtKMG6IlofC3907nTg
Xff9qh8q48KWE21U4QozFM7sYm0IOOF7X35rk+g2CfVDCF8liuxSYCEQjSZhMmUx+E6KjuhzZKmz
1Z6EpxAhXggamZRdP5yGWAXbEHwT+8oSGIaxC/OeejvG4K7Qbr1uJFYbd2m16Sx6XOPPOu7USfaW
goXZ5nSeNyIGYB7B8byPEqJuGCd+2VNELW3LDQrRqqMDQjGgWwhfanmBujyasdbcCy++oukEWRcg
4/CfDBIvYmeartsqOh5kPLe4xgHXNTBIjrmNo2vuRqx0R4dtZAy1kLSr5yxg/g3ph/aYmnTdRBVg
j17GZQVH2CPjXHrWWw+B2405UhnRhmD8Qg/jJvDNeUzJHoEpoJVweZN+/eYPUZIJr7nFNSn2rWJb
1Q1FJeJ+l0w6t/5Twj3nO8C0BrFC0pSI+Kq3xJDPFN5PNvRusB94BLZI6pp8nOAoNNXWCnJLQqa2
ft3vdeMumVonsZ1UvJ/r6zqOd77pTkk0RkUIYF1rB90jEPzMWreSW8VrVmi3Og+rkNcw3gwpNofv
vHCipxCI386VrHK26TKMQJo+ydpjBwPkxkFriP+oELajeL0+Rl205gIEVnXSI/mgdX9CPPE1Ev49
q5BFw7LeT1FSwDdzod3QsFplSEzrO+7qKUcGrSqHRRU0GYaccz4WFv4M79AypUxNX1u9ROWiprns
U68Hs7Knd25awbjZeXgysxAAw2zQ3zuLMQ/I055UjQIIXcVviCnvQArnno22VXsV9nqEBxfy+rXy
wn0Hj2m+pDCXjp0ki+jdorqohIM5AgQKV9imGV3Ra7UMW3rJD/StIHcT62/i0fkaiEWUc922QPin
HdIDXTb1wb2iwxGY5AqrabZhqmFHuzh8JYFzFVMvd9xTIp0iaBOyn3uBaGQAY1o+NU6aeXT+oviC
kz6jkGaVy1YP7R0QWZgAA+C2mgCAQefH9fxxo9r2JhXdzoewM7V+nCc6ccpG+bu0eURdVAE47A6m
EEwNPRicR8YepIezM9ezyBt3mkov0d+qhGoEd37zhEAAUepUbybTFNDNY7gW21vEeTkd3BlhGkMK
gdQ3KOwyhSLT/dQEfeYbVirabuapA2GtCwKndLpedF8g3vXyTjQ2X2sUoods/ZrAWzsw8dXVA9vA
/IHxCZEoMiaolljGhmwJacnVokOUqlfnHuwfu8AigxCQjqEkdEKrRG2mZN8MxC8iul5VzjRsuznA
33ONAlWappmA75S11tm0YX9Fk/HZcYDWuUsY5mRMHkyHpOMSRKgBQfv+bTVGzRYyRzYb0yE8cKjG
DW6QPjl+z0qOeyxv/GkDbg1lhsPUebcaad4MN41XjhdlA3edknwxaJcf3Pbc0PRKJd51YwBm86ku
VgRCamJFMBrUUvrQ9eDOunOtr4tEuTKbBoow0QMutfIV8AHxSYZ8iX9PoX5SzDo9cLbgsMfQOQsc
lJUG7hkhfTbQDgyHc6dgb4zJEra4J1/639HhBpxihmMiJBIhUYpifFS2F2my8r3vhQKej+nHzWQN
33bwDYOsAnPlZkiaYJcOs7uXFP4Nck50yRb48qxwW9HcoDCUFElfe4/Iuh5Z422i2c2h33SDm3I3
JnGCTdLOJxR2Lg0wkhgys1U64vgvxNkiBMHjBrJspaM+e6Hx7kPWfprUam9CZ65U0Tu8aYtkjZty
bWIJcF0ldZksLs1q9PXdkrq65miaRpjg6aKeA++GWrW8DCAYeB0VdY4JaZ+A0KoCTinJOYmro19x
6HtFoI6bVn7XgDSjmCP66pHgyoU7YuUnvFQwysIrCSUvazu1OVAkxOnmscatZr26dOIFCEwb7uBb
ntb+kgIwBwTzyPu0XUbRgwQ3YL5WVNwt46zueuMAu0B9lKfnbdcAbxAhCgzWrHb+L3Vnslw3kmbp
F0ovwzxsAdyJo0iRoqQNTCQlwB3z5HDg6fu7kdVVGbWosupdp+UiMywkUfcCPpzznfOrHwFbklVr
Iv3mMd6qqkqX2QzpthYfi/trCQZsZFnpApFS4WZ++N6D4QCl/fA4bPtT1CMIKOXeNGO8n2N7kkk5
6PsIyLWXN7IKj6U73fuqvzULTd5bOGcSRetZds5nZA/rvTCqyv76kavtM97rTHtTVo/cSPduZDFa
1i95Xpes4jrtmRFEB+JHv3ZvRXBuN32yi5xMNHfVxnZ+5PFQZn28Xvat665x+DU+1nwM2A0tNzsb
xS/WGBIM90wrT1ziqhtOrcsKRlofN7aOf8DHP49DfxCD91Ab87PxPHRrSJ2xr27k3B7WvXtWax7d
ePkSJ97u3vg9n8e65e7t6GJqdICSO9biX9Jq00eok7H/xRt87KWFWTCt5YsspI4ii62BVTWWiGcy
Wr5t7RpnVKl4/P+8/bZack5zX5Qpvcq30p/vzdKeo6D+WH33SWwjbyWb073rWpdCaMgEE9hpXffH
wB2QMjoW8ZDq9EjIb3Noc11zdHU/TO5NSNALlET0f/w2xK3UsYA/CUs7cTvxfXb6NgmrvEmGjeN/
59ZFFrYSyU7U+2dbldQ3jcV4dEEVXva1bABrxi6+TEPnqiSGN7vIcXDfPKYOBMkWaLo7bEfc6788
idqvA2rcwo2vcolU80MxT+XNLMw0LsoueBg9UI+TtAcer0Z882oZPm152N6rCWHxSOHBfW9cl2e5
c+aH1p/Lu4L+rS+xdqYftWLa1tiZ+DPXqo+S3aw0Qe2Bdcz3CONiG5bqOmWm4+cayuaCBZkf/LB0
byeZRzSNmNx7mbTfnWxtQhxgXv1w64F3/HrHKtmC02b51acX7Gvq5iFqzkC11alTLl3WdVyup0Xq
9WFxmehq8TAebVcGj3Xfut8L5+reWivDun2Po044+h/GyDvj2voD6bZKt7w81phEjdWfB2M/+N2g
7vi0+ru57dyflr1Rhafn5TjTh3PopOacQ62fotg8zbVTpLKq9hOz2efEHzb/2Y0W+7OhkeRgt7SB
9Fu+cfqbTlHQoPlzyb3L6+At9udvcAMOZmp+9OQ6HAdPe++9111C696Kzf3m8SzwBKmfivoVPPAv
vmm+tsK86QaVmBLp8GT60Epir7/arMFzXtvbQfGfKqFsyvrTFmvx2KqBv6Q2+V086uphs6JDWNOk
nmKGhMMxrxdO2tbr1EfFmk1GSJkMUqWgW1O6Cj2lmxo0Xgldt+fBVrAmATeSujG3yt5uaVksUvyh
mBoz2O6Ovcy9jnjr1uvLNuH8QnB9es5Qp2gAUDIOuAE7Q6ZwLH9Kh2utNnrlPjfNB6dS7lO0oTvI
cW9SOaszJWYalY76e6zD4IJoHx0AHgjyBkzGeCm7Wifb2PNDs0rjCThyUnhykfxdDtP8uE22PZ/X
vttx60aFgPPPc7afTXXp/dC+0bAhPQ6C733oJkzDhsrm6Cq5lLsuboJQtBkWG/diK6pv1hk7LBzD
4q6ZmQAHoCYuutqit2HUy6H1B8zqcBM3VRU2T3Qe7XPqNWJ7GE08H/AE2qtovCX7xBG62IMtlRuX
nmSZx3ZLgsVpP4qqbw6LGPRtuE77sXdkfapb17u1ey0PtGFZb/vuf7JZ/Qzd+DLI1b9DhWDfH1wR
/NpkEd2ONfMnNELNPSJfgMtZyzthCv9+0YOhpC3M+XpjgeLg2a9idYY8Q6XVd3rpu0+1bdOZkU6N
ywUhmNmmx9tiX1htWqG6+94Nm0Tn+fKp5rL66gfL8t04g0/PWL9se4rIiWDvrHuus6LPwxfjBOtZ
LqM8I1upLCzm55ZGh6frDKHbgRf/Yuytu8ws1rdtuI53sfRAjnw/r47u1Jj7ymrFZzlBbI3VUrxb
MrLO0ulXnD3LuGzKs6ySjY6c57Z0hmxVe6MP9WTyx9JjyHkjKsyJKqoTa57Y3IBGuHnVj7bkm5/7
e4fT9IFLdvhN28X1WBjKy1oh1DRB3j+NPU2qcwD14oWD/XWzm/Liz82MUcWFhynke//YIqCcl3rb
ocP06ibER3/VvY12Ybcwc9XaX3zl1W9QeEPqzWPMz+x/TkKOqd8P/T051PHWFm75inWwhllUCMnJ
rHwEz7Kuh8Gtw/EMC31pi3l9D5e2f7GBLe+7blvJWN6DrvF925ZI4YFJ+8VS/xjnrf49d3GYJ2Pk
4rm54DuIDVapv8spapnwJuIqte0SWbld/pT+tjzk9W4dEHLNQY0gc34TqGfweJ24dQMmYrR60rXP
vZJYoTqrxe4n9PEqf3JobeVix2ttqda+492asj2ywqTa0b02xkJe3GV2+1QWNd/WZCJ++rj4IeZw
u2/jEDAMnSQZg1FerHLcj3J2R6bZtMuRWpDlNlpHwemwLLNS5/yd60llgwjNUy9z/U0wm/SJ36m6
5ZoXvPvBig/jC+mppB4b+xVOQKE8Np7/WEbBlzKc3jw112kJ35vVQUnaoovic7nY0bOFYjaehOVU
j5SI6vtGbfvPuVkwfau9+eFH+R+z18ETAV8nK8tWPFJM7D/YuVAXl+aKh77rAtSwsUi1FSABMif6
ruGOwYbeFAepuhxUriq/MLaYRG7cl+c9d0IEhaV5ynNhTmvRqKOyW0yEvQsf7HqSt7U/x4d1yOeD
mtzUsDOkC31Kd5Md8UgZjfaDaca6VUmG/HrO95hg4+Mg+/Vn4RvEwW0YdDIy+uZd5yb/2hTO+Eoj
dJ11wxB/FNL3/1R1rZ+Mu+WPk2+G9YDzVZ8xFuI+4WGPz1gA1xNSFNVPIz+2zKK2rz+bXctvAoPu
UIorUhiP1YMop2+KRsdUVHX4Sy302lwvOId8HKIiy+3O3Ln20KB87wilft0/bm5XpVMz8s+sPjiu
gqU+toXzsvtaWokapTcmC+csh/MTuBV33D66l3vnnTvHXbPC1fOf1rO942Z1LCYdUh0rID9CyNyw
c9NK+bhoE2StbKYsd2p0Uht6r4a8feQyW8qzQJUaE/jM8LmwWbymxpmPaqZi6NBuo59cx19ddNm1
/Y0OZpZrb4KG5smZP+dID24SMJXrtvcwPTVi+AWXb8niAkZvj6srLzdY3I+X8KYP/Z4Q11hctnhf
7jydK/DXxdeYdrN3EGtvfc/7eDvgnmHBTU/uWKDnc6UVPEFZIc3TEH21N7d49Cu109lAodZUrnWZ
zr53hfHa5mmrPeBN3dq3CsPhMPcgeZ5AogcRF8euoEje1mtJUZbrZjEFeYkmg4u+1g7nqh77ObGN
X9w2Pgo9nrLIIOKKrF269U06Jkj6NbauJh/Yk7TaT1cF0RMlnc2H6cHB6ae7rrQewsrUWJ/KXx2c
V29fTz748BGXjlNbje/D4SiSPJicdHiF7Pw0l54waSj84OK38+dmhU869+LviAGYTWP7Frkc+1yI
qM1U6o8anOa0jBNP6xAMU9IF8fCE6lExBsurj+3g99/sWgcPe+8KBFm3/xoXOcQhvrD1qrCTd8Bk
tf0ywiBTTuiNQZD7VsIeKX83rjONSW37+1cJq5lWW2M+6ROBRA2V9Y7uWz5j+yAK710LX9WJN7mw
yNb5VoKV1BrGlHEuGLDBA9PlwmyJxfL7mki8mlrG8dJ+qK2zNU0YZt0ItmPh4fC0lyEwAogu+BTD
qW+CfZvfbeYXPxciCo6La6wrzsWHGI9cNBzKNbKCKqNDva2cc5rcHFaotAB7bea51MZj0xAj9x71
ZIybCdcanjfJERcUSPGXA5/Ldjm4nBLdYLtdS8XNalj3osuKbkP75HsvEwS/5asjUT6Tbp38p0jg
ik3jtrwKZw5ePTlXJ733196hckYxIMSzJ1trKFRFZ/X6sf1YPM6TwTY3XA+n5cQE+or1fiAc0yzB
p8g52ubDdhJMJDjU/IZZsZjplkMb5L6Y7CIJBOIPR//y2aporygaZJcylA635I3ns4n872BJxR03
jO6Z/ucGgVNdT5Gm2RMRmfipwHFmQChVnGsIeVfUXf1szcPPaIKi3XbOamEh6gOvdJx2eWfwSWZ5
p3Y7/Np5V99ytK42/dQHEFjg7VyQlH9061V9L6bgxl47roYyIMvai+CH7nuV6WqWv2G3jAfsVcyX
zYTbVzXaAkh4th3UcnTOL6oFZwIDEHd1nVOpGrqTOks5dw/xLPdfQ1PKV3/u7UfWQcagd0Fgv1OD
F39QXju9Q3Jsl50pq6cFm+iD92z8Xs3ckaqlzb8G876Xt/lY/pi62j/iCzj3oQ42zhnzvHxp2Mrf
msqfn007VcCeggWrav1HQJ6d8R+lffGEsljo7HfjLs3L5KzLmoVzyzpo+OTS/tp+Ck5b+o9xvOjb
NfTAoSX/LB6j4GX3xuC5ySszJi5tjOZgU5mItmLz0vk8Iskex/WjyusJe3zEKIlQqV+CisUrWxAs
uZI4V8bLmBGboa3GyTpW+Vzc2iGEJMyIyO+dhpKDlTtAed5GM4mHtmTJ0ptnHTvVhfeoSsty9Mai
+i68vLrLgYSZ1r2EX4ysId5iwc0xEV1jvwQxnWAJTZlAxn2+JxY35oO7hMVXK1+iw+yM3o3WwfSa
w9zcEnlZ6M6r5+8oxxX81gLD4kJhZu1g0FpJpHx1ZWUnUQSGa5aRBW4I5WlYm6+RMz86vshvl1W6
BxPl+y19JM1bv/skdubuGttBFZyUE2ZrwZWSi2gFqNb2vxY1LF06b9HVp3fUebT86WAbqY5dC39V
ofS81L5XpotP+DmnByQzIvcf7VnISwsWfLtJfuut3JzjssNbl1OYpzSPc+/bwVQbhCRhXgoOybe9
LUTSTK7z6sVMMCA10XwpoiG/W/q4+0oas/nsNPmmpLG0vKcxDjt3gg86eFEbXG0mL0zKvbB+ukBI
j82YQ8dQw38iA+g/Kdtb0E+k9VNNq77zvIYdblusx6jwi3QaRfPoxtRMDKNRb64q5uPULSVDQBv5
uHJwuMGiR2J2xlokLrexlH10OhSRJQ9c/qNDW/nhY7yGJlObU7wMnJze+h65enOD/I6il+2ohiD6
rKWvfnhQxb/XFlerALNJg91tuRx5zTGuSRUlzOYOHtxtCn8GY82z71UV8ZdNxiqJmKNyjlRYvsqi
oTRkzBGBaX1wnjd/alMsBveC/Jv/sGJVPxXutQN6VPL7HqB2tl24vxeD2wEuePOtEmt4ntorSuXt
xYaOrK1kEUiHluQHF75QHw1A6osf1cud7u3xZuvc/ka2O1u8q/IvwsDV7KHtZSQ1DDB826dc7ebf
a2nU7eot6mPVdXEw1Qjp4/l+nHIakSztU1wivLqKy/TCqvLejK7Pv+HYkP8xGmFfNOsvu47l5yir
Z0535jyt/pxQNNJ9gJ1PDP9S1SWXYTAB7/H+sZtG1pDMsS5/RUOnT2W8s3dNUXdElJtvIqSilFUV
F5qX8n4i2JK2M+BiFRj3spJD+clRvfwdwy2+XusWypNoCKtbURFuSTxgK1xTRzHIXlO8FGrFo59t
EZ/d0HjZFvInXqsBcAFXc+IC3t0bhziNGfeVC+kSEJ0Jwo7rjn8RWzU6bFr7fOCiEX61B4VhR5is
cFf710Qe81tvB/PZLDaDBQJZvjB9hqu9mXyEyQrhZehKcLK+0Hygy7XauAuDT+MN25jRUdWcVrOt
3AryGxZ5B4PcyR8lTOMfEVG9Kme7rPETV/JDwyB5oG2zz1tK3rb8lH7rnd1OR0cHwhnHJW7Ptip6
WjKmleMzQNXNwFvJ6WZpqst4vTihlGw3/jjojzx28tei9FsfMRZPzoTR8Dl6e3j0S9gzx4x8AtZm
P++1QfxwrrLvaMbHf7hNaW+FR+mVVxT1QfnBdtd58IyYVM67FQzWD93421l3Zn3cF0e99cVqvndz
RURktEAz7oyz9Jd129RhnaU5BHHjEhLw4iwc4I6Jz2wUFa5dAt3eHXz2SZmObe++uxyi7loSDheF
oFQk/1DVEI+dVRbnJY/Hc9O78x+1w9jALrNUNp0HL9cLgBKbaemU+oNjEZI9LINpUzQTcWrLYrpM
oNhZPzFFE6r894iJT0C3BclcmxX3ZmkDzn2MfsRF9Zr6ZcH2rA8VDgRJwBZDuJm9Hp8XlwdYk2PR
neUv9XmrhHc3rtebclWtN+SX27OaXcllusBriUIj3/awx6rkOcSg4nz0xJHiPprl8h6Ulk9WfgMv
naqeVIRXjABXZZUZF1pRucNy1wwA9RGoWKZbXpFpLuTXxojvQc0Bch5r54aodnnTyXF6NXtpSGU0
3lNBHOimHb0uC63ZHJVi/tk/3Flz6/ZCeZ52u0rdQcTH3g+jIyOiZCJ7OF5lv7JDYb7P1yjDDG9g
JaO/c5kQw/xRFDnoKHPEVeL2DNqiJITHLQyd8SfrQ3vgZrIfCR272bI1Tp/8QwLNmM5ag5PiYHNS
ZQnEMXGb/cdMFDsq3bo8G1C6LyqHGhbBVh1sT60nyc3jtJAH+mfByb9njP8Wnv2P1PL/W7j5sf/d
fp3H37/n+1/9/wcZZ2Zq/ncZ56/r78/ff8s3//UL/plvdjzyyBA3lLKTPkKXoczjn/lm2/q363ww
OkL+b8L5P/LNRJ+B5eKA4ZW2ZQPE0tfAFnzNN/v+vzHVKmSAhs9wc4c+zP9Nvtm+jp75z7Qxk38c
6sUYZkmjC7F3KkL/HngHcq9rU7d7pmKf91B1LhK5cXq/5rDiX0Mmolo/nK6URG77GFPNk0v1DSEG
x/dfPrR/f3z+NWvt/L2j4PqzBAHlQdfZywHF3/81+TyyPA95AXLCPXp9rPd8LzJXNNiMtqXK4KHd
WWKBdrurHjoX3nsjoBOwyfL+0diRrVKUVigop5WRTOHMe7CKbUUsQTIPnIuujT1xI7NDP3HIZwCj
AOEN6OBd3eOCzN2jdEZgrlrZo/s//O3+HuvmL0cvKgOe+N4YTX/9H3//oEfT6DZ3CXTJcrdOolaS
wOzgxJ/rqIQHbRLzt3JZ+yWElj0Kmkr6+fzff8J/lVb97dumpJD+CotHLgpcpvr+lx+iahozzVgK
nDZq5rtyy4wPeQ/HmbbDGPkP7uQ43tHkSv/c7cmG49kH92WFRXYvLnHD+Z9rxt/6EP71O/9rQPHf
f6KI8lubVic6IzgzXJ+Jf2loMX7edTmUY8ZCF1hfB7F0hJrV4jdHJBbIndkXY3AMdid3boRU22s7
uaF1M2Mj4k2scT7e93KHc5zFxIoMK727920bBd8Eab/4UM8RMeFwK6z3dtzo0ct7PRIFaUae86FU
jADs15lMhvYisJnFnzGjysh+lSv8wzmyZvTWyHV38bJaIkYCgMRs76YdEpdiYGgAuFl3ftHFjkhN
7Q/WN1JhdBhlVHINazpSllsQyjVzKxTAIzVW6JmsDFNx4bBdx4ciNAXNXG2nw8ehDPvh6OtRfDXK
K8TBZotpMokEu9ySNMHD3ktB5FfkTOk91m4w29kcAel8rFtdNW9Oj1p9Ltp8b8icXqM3thlnjrnk
h1GLS0E+QHutl0391FypubotsropYZN8jupv2GwhqWx9PYBbzkjY3Av3yk97y27WLG+vSW7ABbMg
qBfFds5tq2iPOh724FxHJRc3nh7S7+sgA2zCSRZB9j88xSxOPBX/+tRcp477FBPx38C17Oi6qv3L
UyNipzbN6tq4hVM1v1F5XMJJTGUZpEFsTPG8+n6/4YM0AlyEINR818c24I3rDitbMuX87bdeR2Y5
z+ixeyJ5VgaCqHbrp47SoTqbXlHRGwxxS6JILnrNKtrwl1RJijLgoRpuA5BoqzgGmm/o++gVDkl4
ZG7n0CzhKlJe9mvYqhqaKXUmf7RZtDxvOTDXcqeGAXdvyppFoPHYjWzgZMZo+BH564KV7rhyet6q
WkdZQU+IRxyppydh7SWbfDXxOz9U+VqMlPJ7aPtRGXrcNut9TZaxa8rUheTg03d6DsiJ4zjjW8sY
vZ3rlQ/wT830uKbGDq4Zy8k2IiuM1/gHMa2LorFKgUIHnjRRFg9u8dy3k6iPPc0V7WmVOTyhI/zr
y4Lg7t81qpy2ZJh3+125W8jnR8ZpfrL7nUQBa/7GszoTRWFDmek+5MpsO/Kk0YCuZhyu1qEtKoy7
ogiW9z6Sy/wr36wZDXMh/vQ8lqyXD3Ut9M3qruiSVdzgVdRgVqSXy8b092ar5a9SgJSBR+imOghm
lW2XWgYwc6ZC/ueyZTHmUG9hviSdVe+4LAuSQRbVERmG2ax812hTU/NCRsDmG3S9gQzIqisFeVdc
zc7e9vBJRptI6trHA9kdJybEz73amxN267HP3KavTeL3uzIZZhRsfyMQ3TPjtfN7D3oyZfHK6GvC
y7QJnZwoVrzC3Bq/I6zNCq6qaaCkhoiT+zDUvGnbkF8jNmPBTbmdo/rVIFiOBJnBexOtSTQaMpMg
a+0IbS+1TbZ8V6H8KDtuLOksdSsYTb0wLWDpnbxEOrWRxQckJdCUGGo08uYBlZ6LrTrpOr7Km97s
EjYshzFIhypehgSbkKRUZ18jYrbaWuvotWIdDtW8WHVqghjgVoiw+xOrlUR2waw1/2CJFdGknmPJ
Lj40257FXRx8oQ2sxksKq95KY9P22GO5JwMk3lq8F7Fw8symkOInFdSbnUiczPogzUqqbsrVPiaU
jlgEKDFZIy4X5cL6do3zfY3CKSoS03v2b8dt0RunSKM5LKbonYOLusiGZgr1VeDZ0+cOi2vdLbsr
pvOMdtlkS2mD/UeNZ6rj3CoBsxv5RZEF1sgMHTnZ289GGgCFzqmj7yTpW9wBp5bvlXICuuFjMpGr
NVfkOmmnAOwqy7jKuNSbty23oj2tQkOoQTt2UDKSPMzfciyj+9mCYzmWZMGmQ1BjOx5YzO0ZxZeM
fkJraoDANflzyJTU2fniBJosTeHK+NmdR6dO+9I4GBE8D13SbjUwWl9MLhUXw6p6zPZ9C6hlGW3/
MBPZcL7sdTniGJlijFKyoleinODw9Ye27AfaOuA3t0oxGHe01lqljXtN4duo4OJYDkLXR9VQpGAb
PXyPYwTpjMlYDkr21nJu0i5S5o0/zSJIcswHQApOtzu0sTM4j1ZVnnEvF6AOaYUR5U1D8WUum9E5
mWZCHK7mGF1tLNiPz3VFwOdtdejduXUiH/Z5K0OgCaO3HY6oyF39xeLmXt5tsZqIAy1LqVPl9uFM
1hJ7C9IVdGnYgomem9HRZ2crBTiGYF41tSiVAPMz1fxu9etINtDnlybR5NOMaYRe71HwawlqbGkw
wqlhV+/tihoV5fuIq2brK5nNawApz3bZQlmPQ/OsdD59BIUOfi9EE6OTiEFTgtKOY3xUAp+Xdt3n
Nm26iPQ4dDD0iivp+UvQhqzi5IkYDqdyg91KJZY+2Q2Smj/raAtFUuxdxx+sHe9ABcXupE2z1EvS
eHL/o0HlvSRsbPZsUbfRMyFiaZ86fX2xmrpuXzar5L7OyTt300UtHtnSojefZun4hQC4wXLCCCCA
1l1zb0mPkI2rMQj5p9lno/l4qSRJLeX0FXkpn88vDXVIpJecFbONglD3ipHWHZfKJoyLt7Fu8Bdb
40TPrlUgWvu5dZWtpCJAORjQ5YtF1H5EeINJySpe2AIcCu0TW1AVFzzWIn7l2LmNNxUe4YffTNFy
KXPp1xdJl1P1pfP5DtJpFSwTszDuu7D7aD5Jvs6zM+Xi1xRQbQ1sudApgQn6aZMRBjQm2BvcGl31
Tlr5W+yne8wQoIuoIiV5yDrri9NzzkrmNl5+VAJeyWVQ2KexujBMMVmYTjOOww4wtWjbQ92jPZmW
aTQtyEFXduCipVqP/VLThIZtAV1e26Dih33cvXvox+AmVnllHUY9FMQUm5hTtalnXabetiDiR6Nh
JRu62ooSTzvtd2CDhiIXM64HxHPzom3Nb+rNdvzgShBsXuQpqJHXRrc4wh/r51pqSo7sqC9f84bZ
p4kwa66OkdVq++BOZHHImoo9Ipe7GZLM2pqTTgv3lyEKQpt1uEWwiA230GSKYELOGCxBnHWVtIY7
esJIwG/aBRuPuqXOU8td5Pdq8mkomMNYfZC1cqtbWgsj5+Cxub5AQDjdwQToRcnsNFRFmcG3G8Zw
xmNPNcHW7ae8V6M+YdXHaI2lIUPQhNL6EDoY5nOwD/VXTGBKJNqF5pCk415425kx6I+4cf3HBMpd
XZbG7cqkcAKPIgnjfzr9pD/GzRqupRsA59eJWJFJO7s0311XBzJlTwUPj7CcvjUDjEYSDn0VZ5xd
PO+GALxHn8JSOK8TR3uRRLNgmw93vnT+HhU8Xd257a+VbOfJ4FhBXAsrpGNJOTDhkeNMb9x5gF6J
EgZQSAYbNt2pNOMXcjRFV2RRAqFr9TQkVryP27lY+vzJG0ODCAXodNw2X7FHlmN3EUTJorQNHPkL
LCZH41ZB7yccTAjBh0i7FojN1Ox3gla1R9S3qc+a4VqPs+VqXRM7ougEALqe8MKcwb/JKxoBr3hz
1KQ27xFP6tJzDhm5Eb5sAu/ymlSq/jijCRnua8WYsgNhcg84InS/V5aT6yRgi/vJ3hSLhN7ZkOH2
wUyhUujMA2pgFarwRIybI6IjNuuu2zQ5am+Gk0IAZ2rV0M1xdNBCuMRIa6MwhQWlK9kMnu1w/Qxw
zmtvJyzKn4YBZE3mz6RbiLkutK6aodyb921zSQzRlM9WvW+7eG05ij2wgkKkerscf/VRCbw+dYG7
8fbm5Q3wV0ODt+1vLz4482tLsJl/QYck6jgzdLx64aL+rEU1l4AYdj2S6mq5EMdl3NMQxqdqka/T
49O6TwDb1W7ozGwmkqdl6dwpLeDkO790zw569omCMwqzdrzogim3l7aKydDG1pU+JoYhlrh93HO0
VS6xbVoRTgdPQHxxlNJHoyMSzHzgqdTq1V3IX4+1O70Q6VJpr63qsd3zc4kKeazqFh7bE5H9YeUQ
ZNKXw6Vo5vVE2FeztdTy4izTfby1L8Lpw9Ta228NHnrG8hDAVBqPniM6gEzUPfguPm9bUstReFdN
fPXFyWm3/lDT5ZCtXmvTWaLCe55Ske3EfxIYi+nkkYF/6NtqeNKyIB0HJJiNg/OdyqPiyttmuVzN
Qe8+Ua6Cl7hcKPLBiTrPVQ+JYML11DhCHybdfeTc5lJ6H4abzXaLr33U34drdE8LHV1mUTn90nBP
GJxVbbKItoNDWcQzt+p+o1KlJ6iz1EfmJOo0notPB/Hz6Dciwmw3JREHV97a7R6RpbXX4+aP98gJ
V1Fgv3Dae4zMNiZKAjStHKJ/LsZir1fhU3x1zZ3OGm4mj/KHanSHdHEW57EbdsyKlsjNpNziS4c1
4cdDe7F7GV48TvpdHBfPHoWCjzsnrHM0WFZWBsPDtFD6yQDwDoyR40H/f9g7j+XItSzL/kpZjRNV
0BeYuhYUICMoJzAyBMSF1sDX9/LIrMx4yHDS0sc96bJ+FQXCAVx1zt5rO7l6qpU3S2esH6jDO8e2
6rN7xqC9A5fAiqVNJY6ABNtlon/RTUrGIwb6HeKHA2VIGP5dZ+wbw22vitqVRz8sQppdqDVrZMd8
bpaGbcRc64EbrSmC7OxYxTwR6zgfhaHKLbpZzm5DZ2+MibRTrZaHLshctsqR3qzBNUJO7oS10QpR
LfRB19iW9/e2M5U3aZCuZYR/GxVg8pCoIkBYFV/Jtg7XBhodNoNJebRJwrmzLMVd17FSlQBkwuZo
IRdZjb2MD2B30MdajvmIj8nwYP4/mHERrBy2NNBgmnqkiN+G7NhQ8y5xPNBoqGM/ZLUftyFLO2YV
2922rTsUaKfDep2U0T0+ovBugACwb7osg+7Z1Rsak+G1X7pIMnLofkKJWxAfbGO415dUZhyiqUGg
wnMBj1G0m65lyfGBnveOXcymUqpwjxvYf7FL1GsJABdpOHfkptRHeug/JsNRbhqrRIni+1eIf73C
KQ/+KB+GJlOPRoVnwTHjldHQsUlKG09k6WiLPFPz43hCXkmUpRVL2dKPQ45APWtYKNgZqm3oUK2l
WMvaZaWLuG45TxErvE54d8vKIswj0fpkYwco3KsQls1CCX2waqgUVfpxottKVINrczBua18NHlrH
GG5S9r6ATmC3rSNNeckS9wDKx1hmnVpt4hG2CDwyaz0wX0lHOYom1jyO1sM6tIEL2CivH0erF1ua
6IRcCm1tueyadJQZm07VxXOv1trK7hDoo2rnWI+STqSdvzbNjnoCA+Sa7Wu6CQZr3Aoaa1khvxd5
6q6xm7+WfbI16xM1jrQM6zmzxU52VnkIa63fVgXDkknJ2EqHY7aRfAvAkOADMI0lDb+byATD147j
Q9+j/BOBHaK95lzf2jSDVLYY2Na6Xem09rGxk4esnfhXEWLKwB3po/iKu+3iLt+UVPvopYbIpXXw
Rnpr21QdyBFV0yZ9r0atXqQIABOkPEvpB906qB2YbFET7GhKNsMC23WOrpXSC9ylJ9TG7WPb24+j
LsDRZGx7oq7aAwGN2G9XWnRES20DlUucxwTh1bKl235Si43TPiiks4rUOnBXfEfFuqxxT47h19ES
R0tQIJAuYwdgJa877x/9ijEXSnmlRNSG3NgM96gE32UnkMKjfzTq5F2J0uiqMdsb2fnBTtolJx6A
bEuMCfphokt4asxTq23zVR4N7XVqOEiufc6INg522KFlt2buH3GKnI4UvW7cICj7YkdKvjVCeoQ6
fvJt048KnLH+Frc+aBxVe8EDzGCyVIUxV3CHAhamRCGhZCjJK7g5TdPINQ3x+MkCoXoMXAF5akx/
0BR/7UTY4vqiw9vEPeZe9Jo1ZD/EhrV+Z03JG5iOk9rR5QupR/Gl0oPhQe9JXVtqMSqS2mqpX9hV
ua0tZjC3ZI5pKEEtyhBLa9Lgl1Gmrr6F/oLZksItBoc+35lB6lxhm2EH5tfWhn5DD18lKxZ+hCuQ
wwjAKKgZx5a+w0K2YqVJ1dypigY3qS21JeiJ+5jaBwpQN9y1ZvZQKXpHJnANgSFM+/opRQWYL9A2
31djvWeIlJB3zGDBbuvV0HNjPVmK3S9lRyF3dOWTz4Fm0Z5ofsh+QJ02gb5NzbINl1lcgN6R1GVr
g9JG5Oghls8J8yf60pu6AbOoID/vkJuMwtMFyeYc9TiqFemw1XuD227QFdt5u7cqCu+pXn2tgLPs
wPBEz1EWRkuOVP4mtKsO/HZW7X100dsCSNNKj5X2EBrSgeJpDeZaNQPX62McQEG2tLq2vCqVxL+p
UjIPkVLGdOFX5hgB5hyKcp2o8klwPFy4WgWZMUK8FvClpShGl0zNqKQbqyj2ulZ4HLXoI7AdO4ZR
NSxaObFVkpr2ogBHmSwc2JSA99J2nit2XEd6NihAK2qB8aRMAVY12+OKDWJooHUDroK0aZXD2IiD
0sfUc50UHWNFFQU6jd2wxIAn8xtT7noQe5gHW9wNtcFGMY3WhcCEOJzsxxOs/kWeR9ayy/A5Zxgc
WrPWv+KSR9wwkLd57xfyWjbFT2UygKkV0vAm1ceNFzg6cKVa4Bx/a1EJMmtmxQ4q18oQ8d7tASZZ
mW09uJp9VwPv2HDeOaSifZVFayZLEcT3rPDNa5dkCFqh+qzVKfyiRuFwLJBb+s1zrrbmqx8oD6Up
GJKggFcFrWtYWDjEvmqhyuHGVtalBImasODdjmxiqZPX/a1bJu61pTSIH/Hzli3V/pBW5sZPm7sm
bEEA1DFiewUHGCRF5mQsTv7PKcmVo4Z5iNKMOIx2PLwp8IpWOlRghIxUQPfudEJCKJAm3hS6kaue
hvVi7MYfzQDxhUKY1X4Pqvrx79JZa4vl7mFQp3ZZjFmMhFmSw7dWHQgF+GfLfsTvajQ4X/0wIjMc
0po5XgMma4ofRVhV4c0QOL2/6+uIkhPfA006lFvRqY4P0Z9/t/CdXCrTdRtljjEuqzDIyo0Y24hV
qcXov2UTXQQQTH1DrW9dCovGqjD1UPlCyAW221hTwuk2gtjlvBe6NGJj4ZSZkr1KOhUqJyrHHXI0
l6bFsaSNDfPpRL62DpVCgX019XWgfzVNv8huHD+v3EVG1Vt9qGyj5fN1XSQstUoz6UbvNVs7lNRz
kytEQeGzMjoVhYOc08W2ysClwMCTaZQfof4gSQsQEQ07W+tOqDm0sE7+Q7C/y9YDr1Hc1MyN3X1T
uIXDyS5XwOosuqlXtZ01SL2/LqkdxHdo2brsJ/LhDo6EcTqMAYign81Lx+nf9RDxTJiZvjuxHvpm
XCdHBB+K9uTHcYLepO7LaudoudbfqE7u20D3OEo90o/pqMrZsdlt086WXbzEWmXWfPSpwDKmFJZq
b9DX5yUdqK4rLSa2yZm+KwPl/cUoRB2+ZarEfizEqLePPVoa+yHA+Q+cUaHeGD/3WsgCbIS5oXma
CHSDyaL2G01ZWNUwjfXSSPSOaoitmSj9UDGpKvfbCmvXWWwRv+iDmlns6aRW7doerccT3YdqdNYB
RV2M51bE0v9ul4Yt3lu+BNFsBYFecjOJyEih/bQlW6MpccnCVeGPp8+FI+Ic66jCjoiDDeeTIYqS
5tYaS40zewNzUd9xxPbFcahae9hGRtelV6osSnObceR6LnyzpVcRQk0Kh4qawVBJ8TNz6zC7K0OD
enYj4a+B8woxIjujY35XYDS1i0AxHQhvcd5au14tArnxqe6W6EOD0d2x45Y11UhNolk6dcP2kAV8
tqKqTglLTa1OXRlRz+5yVNrOP5ZlINgqWgngKMtJ01dqmjD6siTqt4IDaHyjlNgYNzar3iEzk/w1
aXGfrPzAbuwVRqpNdrKhcvwfDQ/awFuI0Xldm1hTLMb1eqIIf6uZXfKOtm9ZdrFxtAbXOGbV6Xzg
+6wygT2w+GGdGaLyiQOJ7glfO6SF/Uah/6UZcJLYNOu/2u1wFerSWQaoSheZCunIR9YNTso2llVn
UyGvIJvuA3T0t0EaKF6bFgUyvzHUONK7Tvtd5rV/rQWhDPbcifVOAYMBnUWTuE9Zgm99WSSPoVmg
Q+7LW5yz1UsIWmXT59J5B52VQtpx82jl0x3TuwbpRSfz9DWQY0HTxYxeEIh17zR0k62UbryN8m64
rwKTuTqOVWNh5ROu+8jMAGzZWXdEMsYvtYIfDVpySGG4Z+CP6vZ7R+7OpnYGtL8jWEbIja5zgOxQ
b5FEQGVW4/xAJVPdkde2EGZGuX3Qbo3qmz24B5s8870Wu/FVFWcbP4+oo9MGLneiqJA3wnBwmBg2
Ebt7JKaYQhpwiH1Jaars+++uph3RoOwUO0wgVTkdyg7XCxPTRq2frEOpvOVoP7AC4uBWdbe9m4wp
uBpx0/Afs1ZuKlsbExxqpmm/DJliTMsxTeKU4uowVbs+HQSkeBwzFYSuwP2Rogh8QHMQHvQ4RP4W
iiaEZZVXJp5kA63FaUJId3FVpEemcdrfKBbjhnIWhJaFoXVqfwhsQIc7kNtuAl6nAH001on2XUsx
IsEOCqJkY+WUXdexb0NY7Ohz3gVlApFOIeSuX7YpomOYlbH7lPCkwkVPUUtbsWcLoOAYxSDXQ59a
9xJK+bcxgkHJg+CosM5CtO3L1M2Sx96SZbQw2NNaxy4pOSYObghiyeDcIrYiqRuq1uwF3wd6utUW
/3SXryPBbhRyaEj3p/Qr89mqy/AnHRHazNNEP2qJIt8ONjq+kK9sejlatoEGrsPnGxhWdiMUUGJl
BEMVXFWCL1o322/hSBzoin6RFu/DtBPmKmI84SKxSzQLqkghijV4hPQDe5VC3VEOdP1VgHjnEf5S
Rk0Lr8kAGwU9wqax0o5utT3J1y5MRnfZ0aWOMEYRAQADTK+T2xov8nDQqpwvuaJhSLE1kbS8FNDB
Kxsagb9SU78CceLU2bXAA6sxg2MHPVYdm9ll1kfaAVMSqCA5ofV8wm+nBDsnrNgXWuyQbtrUByg5
tRMbFYAaNd0zP9PQz0pXcR4zS6eBT3+WQqTV29pNrNoRXk0Z8GXHg5hgrbh2DH5nassH5HhKtBZp
FFbrHDnjzlLG0aTs4ivflNSg70HFeVT3iBHc9pHTD6V+Mo9pmFWltH9aJT3oleKbKK1ZrKNHIaw6
XPUTe6enoIktAflQ6o+9GMtUXfzNGYCf55YGRkto4MkMPI4FjRCF/ogfWxUeZrt/dkAXPvwtpDXa
96lec9AL872ZYl1E2jsiaqYVBaIM1sXz3wIBQCVOnWbti7S+7acIWf0I9HThG3X7/W8ZZetkwhe2
ptBjNJvM0LtvTW7ot4IwVx4gY2ba4KOPiv0vxcf/Vxb+t0Y8yX/97/8FlPxbesrNKe7kv4559ePt
r5kr/F/9XV6oGer/2AgF0e6RoouuDAHfP+SFv5SHaAWJSiDUBm3dP+WFxKeolILIG0CoqBE4xOX+
IS80xP/YAqWii7DQVsV/KC/8q6JP0TViok9KnVlIXN9FGCXhn9y7AltrGQTaNnSQcfz2LP4gGDx3
9VnSk7B9Va39UrnLYuuF3le4GMGaXnbtmR6y1lpCYHAF3qNCvgV95qxqi0LnZRc/pXD9JlsyULSV
qd75d1kSvxa2ruM/hlp/2cVnSjoDXQmQZe687mn4YQ0/Qq3/LEbqdIf/El7964XO1Iv05U0Mjwnl
a0Ujl69X8rckU4FkAU74+2A/Kwk891ZnUTtMdAWrJn9CG9vhmPdyI8jS/o9Cwv51/3zwvz95B+Uq
4g/Hv8NpTAfCNB/Jk2TM/XNo/uFzPPdsZmI0Nv3xNEaReyc6Cveywr9iaRE5mKH6yXfz19y/f979
PE+wyYdhylAW3wWimIhpLopdZdVUkGieI40/EVC19p3Oo/yP4rD+9Qdn4zdB7zg0SercxW17MwEr
RJ5jjp9oP8+8aG02fFH7ZVnGCfNODWzycLpkmVfW08fv4tcj+cOHOtczS7KGWlG33V1damu9xJM4
0ZH393rz6EwPeUUyCLYdeSvLeK1kNv3NXdJ+8/29aDb8v7n7DRLZJz9UP00af7qZ2Xgvc40WEQiD
u9YvEY31myk4KkSjxNc2tjaLPRsan0GZFh3iZERFPd1thmxS0iJQr1L0Q//4H2Vnnf5NCiwk7AQE
hnGt5D9PeTmfPLZzdzqbPFSn8tMh7Lo7UCN7w3gfccHbPBFjOBIroPXUwmi9KxWAxHKjtMVSR/Qm
kmGpZi5sjvITsTQi9j8/sdk8A/aVDbw+gvpIT7RklxZriSir2Wo2TwgIvI57CTP3HbQ4XO8Lnk8+
0mkABA3czjf9xdBAr7P3kmOcbixwWHz8hMSZUa6d7vi3uRveE4dIpYjuyrSjZl2JfU8UiVOaIMxi
Nl50APoq10mfKL5oCsqchC71nW/Fj+RfXdVq+TMq3KuoSJ9dI7rXR+W6daPnoQ4elJocNxTQoKEP
Pb6TKhyPjqZcixZ0FL2rfeMbDxAY3mWq0qdFPpZpw2vZcVhIypUbhsdWORXh/R0dUBhr043dDF/Y
FxwocNIDE0clpBygqIfTE4uI+MKheFN37XYytbtYqV+jrLzOCg07vV7uXKBvqP3vItsFgaIA0U6I
j0k4iSj9JuHIUlk06QnM2iDCRRpbHEgy2dZdeST56sbQsvsTuSnoZAa5zfewkV84C87mcAr8AfED
svT0jgUOhcjASQ/QWpvo6bVaZyZ8CaNe+EgVP37n5yaq+cQ+TCz9I9Y/cDgbPaIBVqbriy6tzoT4
ca9HsNX1wjN7PoipsQllKF4uu/Zs8jbzVDo2VVyvRD+1CG3/xnGi+4+vfWYUzOPDO6UGfC+s0tNU
p4biCDLpjjoeLMwSD9plz/20pf19qBkZMmIzGGtv7N07jmmHWJXex/d/5pXOYzZFVWtuXYrSQ9vG
wS/J71sIeKuPL37u4cwmUcUaHIXOf02Cg9MvFUtiNqylupWNql/43czmx8Fy3KK0tcojCsSbFAV6
mJ1VFz53/a/PvXVpjWNjqLxesN64VkBZpZLhZXsKdTZ8qWfGtYP2yMNv9CKwqwK0/fHxgz/3VmcD
NXXDMVLDtvI0OL4cbCfPVEHjXHJxc+6ZEY6CNq9n2kl8zaQKPQGEScVFY9V0Z2M1NpQsP5lHPTm4
36YEJ2MeqZ/shf78VAii/uvrTHTq82YeNR7SyW2GGn1Va/BjL3sq/zZGx7qUDhfXXX+D8XOCgI0q
47KLnwbYb2utT/ON0AmHWaaEwdPZhrWKkbt88kJPc+y/78qQwv316ikOAXoZdeO5rdkuSELcdIn8
Usr4iAr/Z29Gh6yhCGnh17697PfMRm1t2+OkytPDKuRPvifsGbAeL7v2bNC6uQhkDwPL06uC2R65
xSI3zd3HFz+zHzPd2aAlg8MJogI6dNeI7C1LLeVlosO6SDrfWU/lADSCz4yMvFK/cYRLuawkHgFh
rXbPlqG8zTrLp98B0WTAMHWDpFU7aToENVDNolU99lfgTr4T50GwQqd9ZhU69+nPJgRgWmIYFLVB
beP8CAaozG3XfPJxnobmHz4fZ7Z0+9QMKxdgGV1yqexSqxJkyIhHldgiu0+qqxZTwjop1Hr/8Ts4
81uc2RQxNT11YAzC3oBvQqvQDGonaeBlF5/NEbgF/VP6IkvtaPtLpUI9XzvMzR9f/c8LounMJgnN
ALOOAqLxyGuIwPNZ6REJTLqqW027aEE3ndlU0cZWzd+VlRcqOSeGwTaJfoPF9vEPOPfsT//994mo
NArs9U7tiWbUkW7W3+ktfHbYmbky/++UTaHsr1cnExalAIRRz9Vcc682OYz5PvomdARaRllMa6Tc
YM6dUF6PgBJOskL0ECFYhst+3WzqyEXCLGtXlTel9X1eVMc2c39edunZvJErsVlVadN4uTC/Far5
Xa277x9f2j7d3p8G4GxwwyWk831KOY3zod1rWDww82cu51WFrmtAwAV9MTAVMhZPdhii30SzvJBM
VgeFyGTSFaE3uxMgePJq2i8izZRrsLX+BvVnzukGbRI0VSA4acNy7MtqO+nI67EquVtwPF/LDlGC
NvXlilhVHenyVC5CJ7Ro0vgw6rQm3TX48Ffu0Bsbh2zPpamW5Z0zWsWeTgfOf4L/bhQXsgK4FDyA
+uQ803Ag7CwEnGqQS/AFRlTz7Mt+PGgQt1ZQA8b16Kjf2rGOl2ov4hWFeaSNPYpkR9jQlG33WXQp
nCqw44upQk4XDd37EJFMUKaIaT5++GcGhJgNCNwWyTgOeenRn5IrAoJgQGFO+PjiZxZmMRsP8HQc
s5Nd4RG/mC5RmokTCu0H5npqDqQLkgxSoPHUYk4eUx4Gn2xMz8xSYjahd1Vo1oFqFx5TeUhiETpc
xU3L/aB3n/yFc09tNoXrJFujOlILz6/8KyXVUCAjifzklZwm0z8MBzGbwpFi5H4HWMmjFN9CYMTZ
CYlCoXKgjHsU9vKTt3PuR8wm82GS9PSEVnt1QRO78l/VLP/68Ys/9wZmk/gQydQZSZHzYDAbL05l
pPeZOhH0Z0t19fGfOHf3s7lunEqZiWgsPAKNr2Cbf4+l8/Txpc/d/Wyuq4pRj/uAPVKVRPqxaVEf
j4RaXVscjj95x+f+xGzKaw1dChKQbU+PVAIya6WDxFMVKJ7Afn78K848IHs2ClqlFWM16hg0wfHg
Ex4fYre/uuzas+9/EnYZdThgPCWp6DTH1XWBYuKya88//7EnRoDulxcnqJ634WWHYYAUf12cBfLm
0SIjyUu6Zp+6/VtguJftWezZ564Pg13CW7M9Ebk4cTDyL+KeOK/LHsjpBf+2Z6lcZfJHB1B7GWqQ
2clvWI5aeLjs4rMp2ugxflpJanuWkmPrSJobH5zBJ3d+emV/mMl+Lfi/3/lQNmiDCtsr1a646fHI
kQMA5hjhLvl3LlasEl/9JxPCmSFlz0YtoI5K1J1hec5QgiSMgcw7TqXcAHfMNpc9rNmoRZsndcvU
LA/b/rK3y0dFd39cdGlrNlqDCKhaAc6CGh9+xECtyfa1YLZddvXZeHVsQNRx13LjIwYvzcm+oNi/
bBmx5uM1RJYJzbHyshg8lYZuICzM54/vWz892T98QdZs0J7QFWEM+sQbYmyKYqs6kgyUjZ599UOy
D0EFRNZK1fAbYxJ/T4wn1ZyOhg0xHnIt/7/ygHyUwK1P5j3t9MD+dD+zkW5iu8BNnQrPIQLFHoYl
oI6VBk9sdPW96l/RqDDbW3xce9ndZFkFH5P5ETEf4XNxeWpilHb2yeg6M8Fbs3mhj+N8su0k99gc
bGBWGlDeMbt8/OTPXXw2L2RmExUcJXPPdyyUOOWh1xFifXztM20009L/OqOFxOkSIeGkntM2/TfS
hdpTwNMbxfloU0ynBIWSuMQhKt5Dv/tqasUjUZqYoMfJWBYWViSIaUiAJDlInU3fKu+0aGUUen+L
gTe4y2v+Xd04YpfnxUtUkyqaDvorzYZrAwrDJ7/i3BOazTcDzX+rxSjhAQz/iSyNECwH+uDHj+j0
ff/pO5vNNEBm7FLVtNQrh+SayEoUERzsCLxL3/Sgv2zkmrM5p6eDRCREn2ApQY4OON7uHz++/TPP
5oTI+n3Jgo1JcqrSpZ4/uJg8Yohl4EI+vvYJmfWnZ2POJpyoCaeS4KHEa+lZ7sNh0r4URh5f6wqW
0YKsRhLu6gJaqVNWqyZQhhuwscn91MJLr/si2fTAZlfE4drvIcrLKzRs6iaIKB02nATRQmhfLSxw
G7/pfwyVQTZTn/f2KrU4taTRZR15NI5/fUQIr6AkZR0PvyEMSQ+3nChWHz+hc09/NkkBW82MBEOb
xyjakgj9aDXJJxPyuUuf/vtvK7qAZpP2CWZ96WQ/3MJ91uxPptZzV55NOGoPxUuFFeUFlRWszdqu
cOnW28ueyGzCsUTlAD3qIy9t+3StBaW2IlT6s8F6Uln98YucTQXQSUDEwJX1UrHp8Imzq6E4dpe1
e1ruJ48Ji+9azd+M09IeAekkk9N0OdnvT20TqU0YDa0VcRnUDx4dM8TUOiwCbPN+H+Jt/8I4XU7h
11PwjVM8IWxgj4wtUf/id+W6pjrJX2qc557/ipH/739WC8Tysoc3m4uAZOmxBlXOGyb1nUjkZa0i
qL3o2sZsCqIbrcWGzKVXdTm98mGDX+Gyd27M5qDIlQGou0x6fhlc5Xp9W7SXzZvGbAKC6R6HJB2c
5k1KPo5ir4MhebjsgcymhYQJJgQqlnrg3X3TKy9cz43ZnJCnSab19iA9o0t0cPZpsAf2KTaX3fVs
WpC+zABftVw9L68Dv32mLvd02aVn80KWl1hcKjP11BO0LGhlAWuPRKzLrj6bGEIrd2wQLJJEEOCu
dS5vwLa6F158Ni0UuW4Tw97G3pgET1CCgFSf8skuu/PZqPSn3jF64j+8EXvmJgDGaoj8stepz0al
NFX0b+xqPdwBNfBGhx2XSxjpRXc+15JOVJ0CW4tSzyzNpzTO3rOCo/7H14Yf9+e5WJ8NTiwHUrZ2
FuE5gEUh+iuGvWU/MtdixN6rYB+idF8P+9McDTh4HTZPNrVYfdSXYzAhVOeInSp3AfmxRmtsTxSu
vv5uyK9cIaEwbCTWlc5VbIBmhg1u7gSgTse9oV0BtV5Jg480f8IeuLCZ2w2JnbEhjnTymMCLzNph
uOzUzWmqrkW/KNR4y38BtrBQenXP+lEaIRH2r0Oei2XVXPO/1KXJBoGsIWd8d/zvqvMA32Bhmrcc
dq9YDLBJfa+GPQSrFbO/wsty4BGWcXhaFnJoX1pobvnrpWjIEcQBxA+Jivs43Ut+jxL+8LGlpO63
uoWgxN/hkhq1YEDoiy6+5p85qrk++URJtndSSrjp3x8jjAO1MraQPwAv7QsMaGl3w2+L/R9tV2x4
IKxmnVoc/MRctZFKzLQPur48NOrGBTjBjz2tcaPQFmmX3OYakZ1D+eS7KC2LJ93aA3q7ajnWQNMD
U24/cQ/wxHBzpjA4nquaMI7MesGacPQzUphKPMtquJ4wDdTNtW5fCRpIJ1eUTQUVIsMyIAp3mGDn
VLiLeYTaoC45lLXqpq1skiU2TfNCLu5C7ccjWJJVEiIfxChWwDjWFnr77Ej7miIA6EV1VV5YVPh1
SPptS4XrRPYu3lGvjoNoofnWKyEJnwyH00f/h2PEry30b9cOAAEBSuIYIZr+q2j0ng5U26yNnFcZ
VWFDuBb0iY+H3pkN3C8Y7G9/y8krrMJoQjwZBlcE1T2YgX287NKzNaCUIHyytpae3YbmHlchpEaw
Ihfe+GwNKNrBtUla5Ryt5M9pT5xWk35Sy/xFuv3TC5gtASVNa8vqjcjL+PbDAfBt1R8YYGFrrfn+
TzueWt6RvgotahdO2o3WPH78zM69+tn6kICjAL7jx55jJD/peSme79bF1xTf4k8D7+qNA3X6k7Xo
3M+c65mr0TftYrIjzzHd8ti7RBZkNXa/DCT2om2V4ToDxrUMyGMgMZx0aMak5u4LowZ/xMDfRyLQ
PllezvzwX6Wb375DYRtJAq0s8zC/Fdf4IZIbQoyT50g1CcU0x2Ddxkl92bczlz7jBiZwcYwzzxr6
txKOYDoGbx+/wDML2Vz4nDTGlGIkij2N9CzmZxEsXHImQR8b0V6VlbtTXLBKpDvnlx3BtNkekYyI
0XcGmXjk/XRLBC50G5MLG43abIvoCEsnqnJMPNnnLxnhHJBVXz9+Umdmnl9f5W9vHKJhreC7SrxS
jo+a3b1S7/zkYzp36dncMLaKbGJTj71GqI9+HZNiiBPrstuezQ15XFeNmmsJAaEqpAfyYMvmkw2c
fpoZ/zDv/KKE//ZINBzubeKakVcJPQUAqxLTYqUkiJJAtQ5jPQJWApdlwHhd6iRLjnfCBPSGRjCN
V2F7Yg3mob5IYiVdKSMMEKDb0ToK3HJFUUHbVSlRyGYX2BvJj1j1upbJVeiX/ic/4NyReq6nreqx
67XCDb12yBbSkhvoZzBx4iU5hYshu2M/A+4CNtdXtU4BftNPYKvV209gtQhg8E47qhP4kFW9njxd
fi3SQzwo/CISmIi70b408NukSNfs1sLKXJ+2Dp3jL0+7rch4TeV9W+NpJd8GuO6u6b6r7XPXfrIu
nPms1NOY/+312KlQCwsu3qnHFY1bEDMff1K6cM5Mf3NBLwjYqqc6GnsJXOsvY1S0G4qn0wPmQWfX
kWi1hkVQraWWEr7aJ8E2U3QFNbnrGFu4zIQZECHPDgcCjAvfQV8is0gfpR5SrwDIHWBt1sBX1311
01cRRW9SlhbwlQkQacOJearvbobcklcGAHe8GVazyzo9JyrHbrRNU/Ty2DdZvayCVD+oQH6GRR1n
3SZEc8gbMpUHJ3fv1URdWViVwwYLqTEQ+E1ilrVophEKBjyyhQiB8i79DFc6oFLC26PIuFJC12An
PxIRAzjwwexBKY96JsHFAr5U2j5+cwj9+tHlXfEjLOL6diIchwxpV67diZtAwk1oe6u1T34VBWtG
iFiUAwHbRuHoyyge1CsfEf/GLoZkb8SKs8oN487RrPc4NMa1TwbQ0rLBIOBWHQ7o7ESJVTu+wkwU
bGVZvkUOOJWi78xrx0x/mIYePIZT+OJCvH0C3W8d8cn62940642lFikMohjhR2b03S1O9mYLb6jd
Afe0V6C5T9ywSBxMIiJWaCvYqfZkead59JhEVXETKwRrAWIpHzkTiYzyNF55s9TM27ip7liugdOF
5m4szWDNtbMFZPJxI8dW4x/QlSZKvl/GRS7XiRABpvc6uo2KjlCXtgEgEcWv/UAS6yiZRsaUiO0u
HfVVpWjdUqp1/UWJBeO0MH8iHDK3jh5kt1wWpUelPLQJgmoZDKgEu6DlUXVkc41T5JPhE9vKO6mC
+srI2mIV1FGzM0DdAkw12k2UCn1VB5CdAplp+9jUeDsEs0Bwa8Zgr2aJ2NpGOryoRFFDuzbdfZwN
6rZx0WAlo4HbN4fzoVa25SlOm72HYEkICkEQtMnbIj74wEsW6LvZlYlx/JpkyRQuVCWkvk+Amlku
EhuUZsXcinyMHL8W8+/SJjaSFCmNpJwFucF9siQ6frpyWUPvqsbE7mz7OTzPxHg3sfkD5JT+CdTU
xhtXsaq11qrqNvd1B+qPUt6QUBWv8nrUH1KrNsitUfzmLU4MAW8WUkE9JuMyJg0l4lDS1T9V0+IL
zVV5cPDbvYEd7yCPcrpsT1FPo6bIbVsSYdXZQUz0EShlKrjEpFiFC5mgHZrdBE55X2V5++ZblXUo
egEYmgyFgRHRmIdekOsIgo50Ro5URgmfVX+GgbZ09XBfVRAK08Hud2UkJqwyrku2YggGwp2Ml1qN
jGttamEFaSCVDy0Dk61nQrSjMjZ3YV2Ay2c12aq9U5fruBHp/+PozJYbRYIo+kVEQLG/CtBu2ZZ3
vxC224Zi3yn4+jmax5no7rAlqCXz5jmvxlSZZ1uzut3NJE3HrFhcJOCF+WvDHHKCzNTHLQGT/tSN
lGsonEpQx9CZ4/1kQO7kVq3yExynVaNKmhkHD23wPXS+3I+EL8iO2nb5Old2tiuZqHkZ+gm+lG22
Nd6Z1FORD5Y03dStNDDo1gxQrangbtZ25fqEkRKmCea/f4zZM7HiFc3ihIOt9OUmUWMIAfCHQfjV
09h+hFVjp3SaBEq5VMNPpmFN5B+6McL8nKJW3s1/TaexeCCYA/IxCXN89NbeiRifL9cIrQN+N6uF
VTq0lQmLH8rlnK6MDsZjc2NxTbuVme3Ibkamqyy3L8M1EdUxk2KlZ8FvU6UGfLvebDYGCOqoW1Lz
XAImPLW9oUUlAIVqU6NFiFar1kC+qSTyq3l81CkQhipz4HQMpNryafahGJsxNeyOVEbu1r/ZMKxf
Pdm4jb2AYy9nCc4MkmGNIWetzs0saqghK6GyigdebeZcc/dZP4rQ1RLQgI4PUVTas7WJJ8jIeBr1
9NubWgCSIhFXPXUWKHrebIXMFjBL1wxia9oII1H9FpESZheNzP1HGoCaqDDSNTCmhPNrDw6iSQcg
jNJHCg+lZnAuRl+Lmwhq+BzwQ7yB5Z/PCVHcfeuOCn5y7OVPU+vHj+kgJ6omnQ7WvCm8cIQLj9st
ZiprY1U6wIOMnk2jwajhCI4HVDrGl7nYw/eCkDTwKqO9DKjfOKon5dFSqjqYqaKCYFRugNwLZpfd
Nti9TOceLnN/Q8jVHG8W+vJVLJJj2k1YCcUE3skvqxet7ao91B15aRaj/MOcwpieUvdeH3Nukb15
z29lBqDz598YCsAj5gs/APQzfZeZ5W3XZdLeoAtrB7hW5sdYAgOcBCZigDSsbT6W5iTTPw2Z/eil
e59mpRVkvWE+FrWFLWKZWuZfx3kri/gJgLcZ4JiZYGsjmZl8OwtB3TQ8eWoMx9H+Wi0gCaLkB/KE
KrY3gCmTs9oaMsBZ3hGTG+57WGg3uvW475hpfy5MgZaOgQkQ2qkddSYnujbXUOUVBDPTIbaDEeig
xlkVFBf/H5BUU2V4q6DcMpAezGwUj5xifvTKQQ5q1w5/ztfumJfvDiWZ2LBobI+jqiLhIraArg5L
2sldCZsEWu6QwFM0jJ2XTM2HrnvVDoa+e+mA+m/9vNGvs1MYEe26PAKrZ5Ll1XMTLjUWWe7zqHar
Sm+eq8Y3QYL2kGWjfNSQeZuA1MN2nPRDvIKFkvBHt7D+ZoQUvrNdTO+jm8afetSS3bKIOCrwju8c
TuyRWUotLEwPi0mjyiMaMYcrM5ygSAg1bN18hNAV1zA9a2H726lKficfrWjiysLCJ1lNSGdKDPTM
S8ru2Vm8hiWqtELQ5dCdGyhKAGqWneDj/IDcaUTZbRgT4MV6hJSClAeIerVtusRHstOaZ8JqVwtk
4caSdrtZLQ1iLhPLRBva39tR9sJkLgKRWOAcB8ySILq0uDrUIhnCPu2gmOsgNqTd2DsQYNahqVIs
8TUvcTlmCMnYOo5lLUCcVI52KjT/HSQKeHVpaeeymV8SfRKBTrz3AD/e/HB8CGPoPP66ZYIZOdSv
bgMN0uLkRq00JxDSQdJ7wcipfVHy1AMXleexs93ioVzQP9qdH2bpsk1tb/xAM0Jj2DKqi9RsY+/V
bfzijGjWV/bL8DbQ6VfLE6vHHIIln15Ahac/nszzw2Kr9SDapIVJyzLNK1pvFAwu3obelzuz6P1d
hd83YKpeg4CmTHGu5htzsnIBDpkTo8F+N+COMZ4wZHIy9BmGbXrXOdelm8B0c3IKjpV5zDiMVJuh
qzwA65369ctCuCBSwZvzkUEJ2GgWwjSDFWHTWMXscoTxuTRp0BxHsE2Xthf92WmBcW0SYxofVk95
z3XXjZCihDR/UqEbiE+65ISf9p5DonjOpul1AsIazOT88b4merhoorxmec3RgoBIlM2mf9/F3fir
Wzl0HV/+OT4CCLOR4mV1ag1CcWzVAO6EsU+dtSHKD1+4qA0yzDd+fIilcjnHLXeIoCrS9rZJt5t6
nBboX8wv+IxThfrc6mhzKrf6yCtI54GT53moWzJn8QPFl2a+tx1lf1mAVJ3WpZafllNnO6aaHXQ9
ZRG6Ml32yiv/KNpzoRn79JSz0J7Ad+tbNTg6+qDqt7DdASRWq0I+sPSymIKX3uCI10ANI2ZqLNsu
Q37QogBj4iGH2G7g/zZQCYWTlVq0aeexoNy1/qTxuiDZ9DIVLJqEyYs4lnUz9UW39TsdxFVqKbnS
4UYKmTbvpR57Z7TwHAc5tTCLm//U7YROBVxSJHLIOBt6MkS3Jkwzx7jSOU50vkBDjAol88omSm7D
vLW7qEiT+a+FRO7RNIFFjVRktwpy27AZe6189hurZOahpJTOz/1vbMoJvMwNdicyd6u6xtmBhigP
beH6HHDHChOuT659mJuP1oGdj0TMC0wXowH7pbPpYqn2DNP1IaDZcVdCzjxD6Un2GRS6u1EZNayx
KQ+MeOnRtaghyJzRv4yTab109dCc7QHeT0/vf+NDGY/gl5PbS2+0YrB3nP7TNKpr9pdMW7oAXmty
yUfztrHHXkCbwT04ZlO9enOzclBw9LPOj4A1TzrkzTkCO/ijAlUV3cVIk4ErK82y1uqHyFJgiXD+
gblxx/wpW/gJKJW7B2ZmgF/Wnua/4b3g4op74aPsB8sEjp94r+0AJBdhhMFQt60Pd108r/cFpw1c
Aq71t1JIwJiNZUNxcY37ZxBBIoC57/xL4tzYG30D59clmuIpNyWLkKqttJ33epy9YNIBTli+9meZ
ur6FAAMBUsV4FhgDw2HLmPSzn7DhpUhWT4kF2napdSNsah9haWFWe369dYsf59YVGpyjXhnkWJpK
fNeIYbuKGa+OKwL3mcyAB9SDeLdR2ext2f+RKfiyc3uqNwui9KhdMZlBWIxKA+puIdis+768edJx
MOhjr1+4+uJYBhkT5F1rbxeIUBtv7Jf7CQ0wMFI0bXOWLFfuTv51ERrIrixV0ajNMqx0viDGHNDN
4win7bSKbRe7jFxYXn1X3S4hthj9qFOVftB0z4lM/DvH2nNXuKFYvwrI0Q2r0A19rE1V4PH0XZu+
TqOYiQYiPkBwNemYT5XZIobljomMvasZURMlegBSeNvBMKztFPNYCd9sXzOlCGqwkG+mVP5hwhqC
CVLsJp09I2QsqdjiPKh2WTVOu3pyjGjOGAWuhMo2yaSaywTtqmdJbv7SOpbvRS6TExul+1K3Q37Q
bHG7n7fWxoAjsFuTOMY233FdXMf6kApvudQ+5gWzWK2d6dvLBdSw2il9WvccCzC0eOQe45vptBmX
esNs0fxIU5YPv061fT+J9d/Smk6IoplubeOvD3Kh3zNV5U9ZSO3RKSYtarraefHWMt43nLdPLeXe
jbdye1Al8CpPrRw4YHRtrYyhKKZj7WcESMndWljx49RVHVoVBh5KTiYc64tU3o21YV4NMcRbi0DT
IWnXjvk/e3pZiizZGShnt5M1dZHTzu+z5TBHh/OYtqHr0Zl0UfWwQW00QAynmB7CRsJ5vDgzLdWx
rby7Xh+r86DsmQkbfxk5VSbTfjHIGFQl6EhNr6qdAbA2QNEi30XJx1S5tvtAucMCZjB+xtJimK9x
yo/GsfstTqVrN1n3Ylr8Hbw/IHCDzABjkq9z61k8OGn7UHul7mxsTVlHvU7HHnW0Do0P43e6HVrv
1QHPhf1Zvnu4pYWeDaE+rL9cud6LNP4AV1b+eWWCnhVAsHSVHo5qFJDBAHgGhaM+9bi2Dx5z31GO
FTkwRekFA/vcM+1naI5Ubra9bPKoTtXEFNAkz4utMXeEZWsLTbGNeNm/FpHmG4oUNu+U/xu7rqA2
VmDNhQbJ9GIvj1S2HnNidzeHbxXJHK57LQZH4V7QsgjUun8uxsJ+7kQnjnXFamVVM1qQdrwaq9K2
iJAanQuoR4Zyl1vLA/chd89NewrcG49oLOq3LE3uLWjfgdXh8VLCUW9Dr7v/QIyBXkd84V2h3zUn
gMHiCrOPgUpzLF87UIcP8dDpG9dssV7heIbz3xFrzw3nSKXEuEibG3GtY9vudf+9H9eLmVqn2KJx
78VFDYJPJNu8dhZQ+Ih7ZrgsLyX1hTudo+m/bMwoHGmQqqZh8ZGP9Hd5nb3wmSFktZp/Beok6kf+
GM2lQwe6Hl6XwXviQPYAPIB7siG+pF88D2WVHUjvukGJpXraxLbHvTZmq1EzZYcFFnbODs7Lcgf1
MYhhIEfrvBaHDiejsXF1NwMyq/VnHFUzBYZKPQzIfz5dZd4OGZ0RDJlcAOh3YVvbW9n7Z3/MrA32
HPeIe2jk7wCAXsfFAcS86lGSokDP/DF9Nfw01DPvPBTCjIbBeXds+8WybPVq8rjupVF3Z6dMnWdq
+3KrwR/cOYMUm66MPb5OO4yxNNS9V/4bkxGUXefOmNJNvT6mTuFA0R/0vVWbTsBloN0ki6OAsePr
rDY4C/NgbsxHzdQ2Ogy5yKxkt9Mgohw1swcxwAUekYRMkBlSlNRT39qXXQOIpCvtLbpz+I9tmQKC
BmntoBlDvW0tgdGq8q0FM34cBQ3eMUX+llXZZRWoRlxMvAdyI0cMIWHd9emejWfeYnFfzqi0tcdV
tKg0Mj51vmn/5ImqjUZ/4BSAMND1UNPMts3r5ZUAwCouj5wGfuyhppRdW33ACf+edcsJWzbPu3a1
TmNcn11DGucmaUlTVBMYaOyD99CEv6YlT4Oy4ZBiuzreEgXIU7NyPKPN+uPcyk7E+57cbvQD7Cvu
xvU6E3h3BthRdT9G175r6S2HqMvLpMj20d9YKYsaj6ooT8KMARIk5uuKLidckL20wj23M9NBoh/P
XdchEOAx2fS9OPe1lUGFn/oon4wfk62tVQ2KzTLjwDhp3A3Gz4nyickZ1FB4aGw8ceNaLnu97OSb
41KwztoqvW+4UOCfrsUJipwdDK53My/6jJ416dFdBSBsmrjC2LWmvTMoc7pG+4Lu1Hvwqh4xitC9
Y4uUI9BQN0ilcePD+cG27Olh7jgjIFP/INMasUCKXszNeZp1e+4fSZRmPwYOMavRX3gi2AI1KYPY
HhDBCX0/D2CxgNRw1ts7uK5XPfnqzfjYFvUF8ROOPU2d5PqIvzN0dQi6qWzpR8zEO2wNwYTtdFvL
EvtWrGXgav5mbavbue+dPPCTKSs/nBZW+qW8Tmt89Dwt32O7ayhAjBRA8jVqTf80sMENg7ddCAMn
1Tohf6/kJi27ezDs506rxNEtxxe6pQ/AdE5GrMB38+1XVsx4QG5bQYnKcT9N80NC9mlTI50MF1tW
D/Bf6+2s1unJSxxK4HJ9TyrRbKX21TXZ12pSyLfAG4DtpBOCx51B0cWVW8/tnG+7XI/4d6Z9msbZ
RmY8KoDze0Q1ftG8jmP2XNDk6gb3pbCqsO0Tzq1a9eHm7W/SF0Sn2Sziqri5G+KzZKPXXGncAeq+
3uRva7k+ik4vD0KAYR8E3bO1xXLglemr0sa/bDL3JiDboPEhO1vdlXJBvsuc2Qu9FdRsoqYzdzoY
uYhWqtXYK4KvQZ4jLXSRmNylStcubsqPb8xrZGX6Cdo0p9cKz6Fdpf7TOuhYDiWfmUHDQcWAOlZk
R0Hb2hEsoyd7XKpgRFYAjboMfVRU5pw2e5knxGFF6VB0RExVFePw1nr9EllpDM6gT895q+9dfX1n
jEqPZoNjEme8ca+SHmppEVN4WtRd05DWNdR3Zw17DpLaRnCRX4vsx8HNcFwholP4AnWtql3VyI+s
xbPQVSd7Ye+Ph7R5jg3z1Lr/bFu81Xp3RJsWduqeo0GYS4ohSBblKcsGYsDU4rnXzPq8Bk7Vyzcc
gT/9zHLhG2ByTfk+x4N7spQ3HT3sW78iac27UtRXirf2hoz6c05JfdPN67EfOuSVGnPPmoGyVLjz
B+RzIGnmcJc39D/t4cFa6mNfJx8UO7Gz+V9+VVP7gpFOTh43pAGAGo7wtpOGcUg7MQSzeZfHiH4m
yTTLhBkH13hzU2dib8TNd2hHhjP89a30dSD/oOAXkiwVICvMS24VuFbT8pwJ67iuyTZJnqCYnAzt
wZi51yrvk+X+LjZ/5x6xBTlqTnvjOtwpt6DcWqjfxPLHXYpMe7NY2l9uantDOO2BoZQDV57qQLQr
o7cyFt9zXBfacTIWz94xD4Nmq18TtwsJghW0sAs75yBvjhuu6S+N5lNbdj0zYcl0lU94ze0+ezH/
6zV6UbQ1zcdUTC8YLfii/aKma+Aa+9poLA4rGkxk2tNUZKdY/uZMrGvteFk6ruhlywmC637+TEH/
Vyu0Zo+f49Q6qQiLvHnUFddfARM6l8xlpnimI8RlH9TCHRQNxh8+lKtDXtCooMElaTEE1DPbyIzr
ctfG33JSNyZ3HWqq66k85m+LIb3AKsq7yj8TGEdcMk0oZXlntalPNu5iXzV6WlPR/IIY59QI1Ax0
dstJFoRvsui0enRrCw060ga0YJPtnArkM3XC5Qr6K6bYtTxNfETTMsKUlqd81E/uzB9lnHfaZ4X+
dNvORKtOo95V98pRV2ZjotQEkG6Nb64vXeDxg/8PtOcO5C4eFS5CNMF/EqjO4TwvvxmeTbDjVKBh
8wddz4TaAvtMKx68LrnqLVfuxqxcupDqlDnxdvLqLMKCti8bLYbfU6V3thTZzhfD69x3brA41R1N
TWDGir6IOUEyiTlQU535rtF3yJG9daVNMSadB0Mt+6DURW3MSXNQeHTWxrENew15aj1VkeOkC2tP
+aSp/Fm3TT6f/mLaJCLi5nPg+Qz6dnj2+syOUkQzjJeun63hfxcy/xR+/01TcY00D8+EUakqZINx
0HPUT+OKWUz/Z1idS5nUzvYWMerzOOdwsZPBDrTKt14Uh/XI7HEJgMMLK48uRqaZ7XVpbTtshnpf
ShTX7HuIUgQl8TijT6QZbfFPqg7Pc6G/NZCsQy3TraBdyjKwEU6yIrBBuaJqrmPKxSnhrsZdcune
uAVeY7BRu7wxyXS6KmdVWqy9F2sdKvOpCZDc53tnnF7tWusveizjaPUMsqd2NWylytVTYbX5azpl
FIbRn+BypRSXpsl8R6vPiTTlOU/uOLmPTT1+tKm1cP7wDAgHCEsfVD3Ed1xtrKdSk/ozO4F5dZOa
Q5qrHvEQIuRdO28rxMgRxUndd32d2h2E44rPmrU81mfz2jbVHP1/VPXbHM43oz3juWELPBuyIj7Y
L/WzudRWZNvZtfZGWCkQaLF/dFW4GqP/ODt4lUVbsZKAngLGLr+YXa12JYfkwFln2AUGfSsiB2JH
U2Gh12wne1yUz0srB1Zuc3osOhvlp6ryjT8C6Etrit9wyTWkcHcTR4MTOHIZaAwq7GstzsPcGGPG
jhq1X+d6uxo8vUuaaZGDB/KdFRtRzNh/ziuwzU090EPxmdUNbbtGj+Ek7cnIG+ugKSEiOZYLGpnm
VACJRhYj/EuR+IJKYDzeDFiNeE4NqzoLsUqAJGAo3Xx5FKNL2z9HRbUxjQwso52xUcZA8orMvCeJ
gG4IlwhxG/3PHPi+8so2ny2zKkK8IXQau3ENVam9tYrewDwUHbcJuvJI3Z9cx6JsN7FwNnDQ8aLw
CmZLSH1BewGTQWFJMdTMA4S01+3tYj8KUPSIMUfuyb1jo7jx1pNK+RAn1G6HJMatHLien4jQYosP
+96SzxUq7WNtY8QpZnt+mN1bycGa3QCjU8VBSpOv8wgKExuE/yjm+ZnqAgoY+uYW63k87lc86Re1
eslZDEO5xQhDgGCGwz7Jdn30xCxaDm6AsRpTxndqUNnBUdL8aqW1hmvsi7PMBGn8waKJ1Vi3TcFO
090guYrkNNV2tHlNvrOmtE7SiiVlWHzVLeT6f3Fv3fyBpcEBkeAIMkkNa8z33Mb5AYi9OAxtvx5m
MVpn+NGrDQkwK39mXqt7/nCDL7zV11dnGsA1FUN9hylXv7r1UHxauTCPaq64naZx82Z5s/lNf8wh
9BKX24zWXUCei72CiikM+HVJ76h8JoFKEnGpPBQltokNC7g7xVTJyOtZVErtaIClES485uXyvj90
Y0E5b5m8HW1n860rdeNh4ks5iKEaTh2nm2cEKfnVR8v5L5nE4jIqj5VWL/Xh1mcjgG+QaZEDWRlj
blEQamP6gO67/bO0tNzhKdOHQMX1jJg4zil8FzFmoTrLUexkrUYlfxhj7nMsM+Sps202kkPYGGPt
Hle83xfVuOs/c60G3pEOfOfUjF+dfhM31ajw8kVnZcTStUuS2PrlqR/PU2KVWwKL3nWdhj7wTB54
ukxlCmKdYO9HItL0ruu8aptPK1d8o4avu6ElazGXVQ8q3S1uys8wp06PakB259lU6cNQJcbZ7RMt
LCXyk8zCbKVndOsohnq7lt+TMI7pEnhrlfc1WmgNjJ7CtRzHG1+gXA2NArUQn46jsGkiGlx+44Iw
KI1C+qRYvb8mzZ0Pum66z25bZD1MGWsO0Zcq+jUsvHSgqfFRDXD0iQcAW55Xe+1fxpNrZFV/yVy+
THJwlvdl02Z9pB9afQnpzH+1P1G/RnPFAuzZD0PnstC3KvlTjpVfEdu6oTuatP3ieD76Ka9e0dV0
cgwz25YWx1zA9cu5sHpGbpb5VDhmdygci6yEyp32ba3ZfPziO03cpL9Vboq9Jto5mNsOHqtvxfvc
zaOZWHsUq6WmqqQxKFDPHqPtXnqhL/aaN+ycfo43bNLjp8LPmhc8rAlzGVQ16qjsS+fHSmZKSxr/
ejKr4ugL1uEsH7qtMHLjjNhID8RMO8gtyO3EVLu/dNzPFxtm0CZplUG1W3YBbV/3fjQtwCZt96EN
XYtgkmsKC2O62r9WWeC47ym2ZBn6Q9+T7uNscFBL5mTIkYxJ9YAhj6ZwL9Knvm8IBkiNiIDPn+bG
xnp/i2tve1WuWzD9Oh3vpD40TKmGqWeLSMtb7utujSfFi9OvLKcTqafFW1Ijia9YDrQAFJgtwxan
/KebOPXbzAcTubZii2CqGJwawZ9lIkyzkSjqdi0KzjlH6thb3af0XLVjYrp/yJFWBZzDxR7FPR5W
yzFf3Xzo95ZcSlpxJvUp1XDc7+2FS05nbPU6HiJ3Ksh3YC4MyrUho5ak9MMNTrRtvXwKe3F2qN/j
La0cj/uz50ZutphIcI2bPYum8erPaut7Gk3j2R/u+jV3GLinQZTEgJeN2cToRvfmX4Mzgno0xvGR
uM9GFkyyrL6X7sxYUe3Sk/wuce2p3AymmeyEafFkysoOnd5/taXH68AmXXykZtfd18r7cQa9O4s5
YWXoK53tRRQvLPwTUkQKn8OzDvrpyVoa6gVdbR7i0S02Vurmp4VC2bkStM6HatICqj1/ZemgRY6H
8jzPWcsZN4PEibLwaSaVSXPdnl9tFWd0OXWaHIDBGUPOqdaYVd3frWg2QiMWXAdj3n+nAL4n4FHd
21b3wTvgHtZmUSHXtnKPAkn/yL14Oi7pTE/ZJbHUD4n+knUa+c28uXIma4JlFiWfX6rdz3avQkGy
NCSXZnD7K3J6jURgZYyCBIwll+uk59fPCHJ21vo5JvNKDMgxeTe6KnKR6UWD13Fpaxr/QtQ/2w4u
R2qNFncQO8W/1Gu83eRTuUpTvdyb+kQqwhn7k8NehAePfNBpqufs3ChLXKVYrIOqVbwztfg9jgc0
8mhkziodxVfcdvxnOyzn3J1svOHDvLMQnx3yru52TT0l11xRHNhMs61dJKKqwJpMdBZlhuc8rawn
/+ash7a9kqrBaIG6aaWX300/HgZe/Xblf0iKDFWYk3vG2U7cLFhs2lKtaVhHi4gP7uV+7L7yOlZ8
hSOXicL3f/LRqE5FbzkP0DmJ4+fa+5gsxXlo6U0KS5RRG1N10txpOKJLwSSTzstlzVD0JmVVBcM6
rO8mnuUwRc8dmNbSP5Wd3z23c9lt5860DoA4RTizQXzIudqSc9tMXT1RP0EwLolaaPp4pZpOLbw3
b36Srr2PlZFHUjgCtaY78G/XdRcMZcqaaIh7ukD/Epp2kTXJadukLfnf8kA3PJy9JUWw3FfHZgV7
lM769DwVSxtp0yKf5UpUDLHW+ONRqKLytnbHdmnsyF1i/jORtCE4SNQbrICv/NX+aLPx7uE5/6Rk
J/k8h2nnxLL4WqHhveBHGbYsDPG5G6f0VBH6BDNh+pGzMuywGPnwhZu6/dSs3nN4c/o4RNTzOvJb
7fh0rWuc1N3NyYaIp+lGGbX12oax6sNEaW20VGV8MiYAY2IQyxPjkQvkOMsM3aWoHjsD/azKG5Lw
ovWy+8T37D0QNA7gnTEeSS+o62q3dZipBS2UaP27ns7UG/dlrpmpZZY/mkoZtIsbLkMNHd29jwnm
nBnTcs81+sU1y2UHQtUGGpzgREyM+aVZudyKFtnvZHpfk7TFqYOCTRSG6jLdx5x+JFlIZgyvkHM+
sXf9eDHSP4fWIgUISvWb2WnmP12s9H/yclxYVKsh5MKKni3logGjT/8WbmzuytrODha2Nwba6BvG
G5EkmI1lL1QH/J3/XaDu2y825lsPpdlFS6tPbV5Ifq6Q6fZowOtzKRdyUR7zjW7TZ7SXm4omrP1o
Ij19MHBGBZ0ru8elX9WzdEHTNbTsGLSjbZ6W+bzLM+2zUF4WkMSy93ZD/yS/ESN3sBKTU+GhtKYz
aoZmwuIAanRqL6SWXxbNrned1RSHClomnsWV8e3V/rDJr5xkOZnvtkcmJUundOur+NUp1LcE2Rfm
ZWlFpCIYAax5pHD/xVekXHvdvswrqQtHNp+aU8pL63XV1e4cNkqvC0mwGKvUmBZMV8j0ZN0TGhgb
p9Du16JB6GmZ3w0LcsDu/pd5znawd0n7qJv9cBFD3V8cZhLX0Ukw7ZBJ9JLUv9OL5bs3jCo0momK
b5957F1jxW5L8a4oXe45FbbVH7+Fv7YZXCJV6Wo50YJ0cIvjDBofxYposIl+9j4ZPOar3qe+LgKu
AKB29NjVQqK+zpPDEngv+jx9aIlBfGSyXv/EUlfPQieN4Q6jcSXdkbMQjRVFd83daMmEd1XrGfYk
7YdfjmhjSNSebKYm9vGoNUekwiMTpLYoHodCESiicNvS+4vd9tsXTMWS2WmihiTW3qAPSzpbgsiu
LbSbojAC0q9sH3Nt7RYmUulzac1DSn3uoHwh90sd8zinRn+GBv7lEcwNxjJRh6KYhaLfFdN7T5L5
aSR4tyPxxY41F3Hkk0V8bvW6CDnaL/smzpLAoOB+TqWeBGQnKPsggo4cmiqb/9G0sUZtwuiG4mDo
BiflIabc5hoaxcR81fz7WXEcn5PM3/mk7f61dFq5lK/EncSUR/0kq9fWsWoCiB0VkWDUkeXamKF3
DA/o3in1cpp4BTeMu3zp8T4wZynJ3Dj2o3QHNkvQDgN3ir+eYv5ltLDjhokzeX9u5RFUG0nvxPRF
d3G5OhedARwOVLJ6wuwkwN771CaHbPn2CaQea40pwianiDghIQ/jDHX8RHyKstQ0n4auIQ4R+7Wz
FR1cLQMnEL8IwV9t8bu7nsAqBfmM0EFSuFdXLwmWaJPYZIpMH0cVfdeI9p0SZLqjhso/iqsO5MT0
D5RI+e3rarhwE49fSqpbO79d62O95ooNTXI1aXhCO+kse+5FIjDMsjv6YyXDkevR6yr/Y+7MluNG
smz7K2X1jjS4OxxwmN26D4GYOFPirBcYxaQwzzO+vldIebtTzO5U19stS0tTFilGMAC4H99n7X1W
pjZ0Y89GJMjQjF2GqlZZdz62Ex4AL4XomKUeDyYrousyLP1XBp6lu9btQoZvze0xzihnqrGamVlB
n+N8nUZ5xKkxUr26FDQ+BzXGCUaHOYuYo7Y4pnlptbPuZhbDjZsm86WX4E+kJGJGtKZ+YE4CPU4m
eMEbxbp/76U1J4HTVdUzonXxee6AP6rEYu4hqUc7T9HxXUWU3PXlMF3OAzQlWaJYZQpOJqoffTph
ufvZE/FdbDfhwS5TunKFeAGnYW5qxm5oVBseAWWrQzmF4qyvPTguJ1LMJYxc505Fprlc4Oa4+dss
aHiQUHgY6DdJ+lpx6KLnW7O7mUgOfuIpT69DB/qUo3Lx2PsEDWzk5C6oOIap7P6gphvZhNGXiK8H
qRk5G6fsngxYI71jSYZzUZh015EMvKv9qN4SORkFuUbbiAhkI8iKRRfV/k5DtG+JzaSbGCXN145J
GRwI0ukYwWsHwlqGi1GsmNaTKTsrfdPtk9Wfv3k65Fnw2UIP7D91ULGX02KdGKJhdSNWlC5dox0u
HBbmLmGEq46Wp87geEclflvtYdiNCr7SVtESB8S1W0fHbb7EsqF5CWa0A9+RlJ15NGENYewGainO
Dq+Zf5/0ytzxjCbo4I3xNp2S+NDwBF7b6YrJaLD7ZxrH+a7KMIKuHFnP7MW453ltUniCkBmuWf4y
CuY6M+0ngWrGyxFWy4tlVSuOGEeDhDO5swbo/ZxhXMA5n/MoL9rTGQwJM2rcaOBxcBrzw2L6b81M
u68K/vk/p7/zVtULHqS4/z5r7L/+6/BeXb8W793Hb/rp73T/9/uXo/fqNKHsp//YlWhRyycmlCyf
37sh//Hz//jO/+0X//H+/afcL/X7v/4JwVz2p58WJVX556ln8uT2+8+BTH+ZlfaQta9J+f6Xv/Fj
Tppj/yY5nNj4dlx6JOaUmPdjTpqUvyGOMFJX+zhfHGFj2ixPc9f+9U8tf+MrQti25/JFeYrQ/2NO
muP8poxrXHyoSkBq8/P+3xS32x+OSj60/+XMK8/WUgKJYPWxlREe09x+NviRGN6kckARSjPpn3OW
cM6zqPv3nKN/vIrj8ftIbftCf/B4e0ltiqReJ7IakgUYAwXjOPfF8vVPH/sfv9w/yqG4rZKy7/71
z58dyKeXUcgzdPxPM+mU/zEgHZqgVsqNR7whFRNkYpvTHXNT4Tm85Nwbyu7BKrv1osrEL+PnvnuO
f3zcZ7//658/XtvgFPQBCEDvvQ9OSfxOVTPJctzquBLhl7ypTmnmcFg4UOjfcE4vFjqL4Ks6n7cn
OfixF614KWXRoJLAbXIeBRidGZDpyWhXtHZVXheDTVzTL0yXP5s5T2/VwUKubV4E6F7ZH+zTjhnH
zB3scStofH3uTIKP0nH6Zt79/eX42dl5eh1tQ/K4mivu8TIf7q20k2aiOzFv+xwJZhMrOesb2bMX
XRmCyghkrYdxTZ9jP0J1/nd/SaMZout6FBDCpZ3i/nxjD32fikalZut1lrtd48W7UA262d//iqeP
6qerDpYhmHTIKEOeSd//8CqNYkhPJEjpSr20exk54dGVVDVizfr89690+kkfXsk7tR4c6SmAbvnh
ounFrwsP9n2bNGKmIndJPUFf86BzZ4wImcbw9vev+JfbhKWKe1lJ2xOSmZ+ny/sn7y8arjNIN1Vb
TaUCFY9SMYPK/8LD/5eb5PurKE+7LtKu+zEFQZcoRE7Kqyi7Dj+nuKf2uUcGS0qz4kzazaOiJ377
97/Zr17zw41ZJCXWn5XXlJifgDXDFfaleasL133qTcaU9MjzfpFb+9fXZEnid/VtzwMhsk8G+D99
miQXMso6HSWvaYXnDO7rb4Va5/OMCirf6JSsPzrfyRT+4iH8633j2o6rbZYmblCMRD+/blROlkmb
Xm6buck/g8XGrwCw5CwjgMNIuEX2i1Ejf3kkWAH5n1CuUUz5/JiZySE27PJTx1f0pr4RTA2qtwNq
IsiaSa2zv7+SgrXk5wdDOo5hA5PSd+gSaK0+fLBAtvXiNdm47dwwp2/erSmiUHoK9sI+nMeHiF8y
3EfFChQt+5yxwZJBPTmOFtc/aiA38Trns017Lcrw5593WOmi86X1Fgtj0cqo9EotNXj9jBlo0+ZA
IZzUdOjuyrEqsZNjS5pIB+pmdRwGrxLB2CacQ6UZkN6Ldinqm7YrQPXwAInyfFpjpZ7MOtPM7qM8
IAT0zM9jX+CmEnArTRmt8pjG/tx/dZJmprdqlqmiqHMb9zjagy/OIQss+LxisrdJYtXPVSk9febi
ZaCjq2PP21DQQ5uHfVV9lzk0QYJjxt0+AgUdEkYVr5uwqFH3VV4P2VVq+wwrVlAmkknOhPxMDQb5
zepJM95a2RSrPQRN/VwvmWXt0zXVNW2sxjGXjncafpC3tgEaaO34hhQmoY5uZHePoe0bLzAEg7Q0
S8t6id5YHR2GpNfYJimZw7Br+GjRVzO6xO3qOQ+9PSPe1dWy8hH2ZQq6j7ufxrHBmR2slHCPy1yU
0cHPMyyyM+7fCmuQl7cXDIA2RzkPg7VzMo925argwf26n+yDvQj/S2gQGRhtjrThXth0S5GzIHeM
uJvYLsQnp8GgeCiWpZCHtXEIAaC1WVXRzvKzfjrOq4/OCu48WpdTPMP0WVYxynuvKuBNK2p7+lcu
E48Zw9y71o7eNCeJEJo5u5U0xpDRm97Bi2fn/DlsXSfdDlPkzTuDp+YpxafP4MUp0xddx3Wnub1a
dXcJ2ePfg/nDjHIyHvBi1WPzaMJW4regvvWDGatadq3rtF72Bi6TRD42wA1nxDzfYl5x79o2jBla
qLKmumBdp9gAvY8WAMNOFoHblvq1LTsKpgYRDcWuJkjguel7+otlDPpbLOtIswSnXhLIwm7A3NK5
eRwBwu+lbBi/rkDDJ7zYIe32BcjTwjCfMgKzIDYKhZrb5ht3PkKcW0F5bFQXho/ZMDaQVe4ACwaU
ndRbxFweC4w+CAmrxpE5420goFJE5c4ayAiAFfIEzk7IUnXwyip6qvISaX/OrBiUu5OgINawNF9V
NAr/OkkrDoWFdGniMvMS0TgdxsLZrGtMLtPEEfd33xraInBqs8zcXkqpgNeBuWU6hh0YL2cz6pyJ
hwHBeqm2BSlJ6YZrly3HBJuis+/I1axPNsnaD7Qj1+GmprCaoGdyGCx74bm5h8uOos9sgmmyHxhU
PwTsb831Ep5aaIJu5AtNC/vZGpv0xgihncOQzLBXUdplyVlr59OMYd+S5kEqZZ/z6Nov/TRyNmxr
S96VXbT6XzK5mGgPpqKtOKA50PpfEOyL+FZ1NojEBtP5ys8p7IwDMm093XDmHB3Eh9Ke2ifhFG13
Szu37S6SXAx3o4p0DGHWyhwjXR/GSxbYGZvy3iy5jM6UzO05IPEqpjOSU+XtW8m8mNsGgb37jBlf
Ok1g+pahAcVK9vZGl0nWMgAhE/O91SRpeeTZLPPd5HSOeY8Iogv3xMsiRcghjIlYWJCuA2s6xUXk
JqUQ6DPmwsqCwe37sZmmMijidTxEDkkoYMw0xl3hrkRG4rn8ZFtsuls49/WTWpBiZ9MrRIcUMycz
K8dkW7dW/5LAPl30dTG901Fdv8WpTZh/j7h7QyrB2iK65RZdHWm+ADPQpTZzJvCCG9xAhhmZ7z4J
27e2M4xiG8K+vqfRLJndzp+xXqs+bfarLrH35ghRh5SNpt+a0Ydkz/IKQ7PujX1yskXoUzSbruEH
160VGTUiqRXRsB9lIgfMxWj6m8nBYkboeu8356JOiTgFeq/uE8HyuSnGBdMkSUguPvhsMpuBoPMX
T6/wmQU0YXwsOIA0tAh0w2hToay3jo6MDqbcK578pWrvVxIAFvT52U63Xavk+5ylutzLplL9eYrU
eEQxHiJYNPBCGCST4/mBaz3rht6lH2swj8p4Hp4xF4OFFDg4epCHZUZSrNdPuN0gswZa5vwS2sWr
XiOnrztchQkYdJnLKqh40+9FrtNXlaVLAvbZpVhb4toj507jGA3GFdgX2Inm/Z5xP+aTEnnT3gPv
+qisgxpfjSvsN+Iv4Hh0P+G0VrRliaxzkyk5LDobriYIbNws+ewcCkIcsCenXcRVLNh00nKJn0Fn
QOGNSbtyx+5rxwHdiEZu46xVU0AKG0mcjN8ht7nrF/JqcHvbyJpOw87t1Uu67ZHpv2Jkm+qAmdW+
2I4xcMUuW1T5pafv4V8vc57hlXPYO+7tZXSA8f0xvyLRQAjoPFPvSjtV4dHryuQ9zt2aTCELGIMZ
brp+c0vf7/bZkFr+oeMTRe2nf7rFVc+tMLul8wh724477fZReJhzrIlsustNaCY9HxqPdAiorIWs
mqpw8yfcYQm+o9DXnGDDiRvJZGWyBimOBw6tq9DxXuiJpBdwXRhuz6+SW1yYKg5UUolX5tiQNYlR
gNQBnRGbvpGrZV7zvAyfK7vHhwOdAlYYOrN6YHgQCQUJ4+GZhNkP1avFQGTQLFs63MAtrqcNw69o
CbptN38xMmfmbusn7ecIETbecmaph8AApE+IlKazA/q63gxfxlzYXWYce291sh+C2oQNfgD6W7tW
xJCxDqXOV3LWw8+GTbncFk7IXObRTG63x5GIV72n6up3/WpYLsWpGbkhCcdTe8Yp2/0ZdCKmxsFk
zktuRtJssmENyQWKZDrsunAhcpFmLYgIb9BGZM9kd5whBO5BPlLc9SDehlY9q+bWT9bavp6iprS2
uKi4qlnfx0izLUAREyjqLJglrvFtPSRQla3Q7n7N9fgVlZQucFQlUR9Ybur6G7cn3IAlybXKwIlX
nwlGBXErm7bNoutUGTMde0GW3BaWRilM8bU4S8paUjui0+N2DMv5JY/xItMLo/V6nFyvp2eJ4fLc
cWzNzjM58SOJOhRjZnbqEM9ErG6aeigd8lBcsECaiBDiKm0ofBMBGj7hAn5t5ZSaXQn3621p4Xrf
CAUBsMQWAXI9WpP8NrI23rn54J/bU+2eXOx1+ziSW/DYywicUZLBP9FvKsSh9zsN7Ot7mMijU1Mn
cIalfZyacmBv94b6K07Z6q5MxvGBNsaKS7Wt6yNgGb90ix0YsE2bFvVziuiOLMzE3K6FA+EO0FN+
Kucx7QLmrsXAGoVonjqwREmH2KaTaLkndXsQdrux8PI+WnEGBKOWyLTEeYB/7NiTeEdsONSkGlkD
9rKTTb1zWhQpnjRfVFuvdCds7I7xLmTBwQgwTqirNaOJuEXXYp7fOgu9BKPHEZjoHtwSm763STcy
eqz98yXEQ7EToeveld7sZIda6PJKm3B9bqns0p2aC8pDu/Mp5GSSOlhJ12Y68/q4fMK3iNmlqIri
mssJYTCmBv5IerH85Pbd8iVeS5hSkt6Lu35M7Tspl/KhS6eiD9TUh+9jAtZALPgy3PrhvBJ9QVMJ
dqRYzLUJ+45ZJu0cPfprkzRBhO3FZwKGmd/GuIBoZKw7Zw0u7AgVm3Sk9c4WJlsTzXqgRowNq1Zv
l2d0XjHUSFBRQGoXfJiT1SyfLGcgz2HQLQFKak358Me0Ks80wQNREFKoflpZIVtuCXoye99PwrvF
GdhEmPlKi35xZLNLxFB/E/zfuKajufnquJKIExea5mZKQ44Cs+cXMI7dOqV87n59J2RR773qZGzO
hxUOMZk71W6xZGGGSogSeokiEtU3ftnoK1rSqtyO3VTdpUNksTjXicP5IrIm7Af0UIrzUAHrMB8r
rx7GOiVBxic245gXocO8yjWPL1gii5eO9Kfq0E+zuctDtjHyGKrhS08SFH+MJnUgjZOmMrVA+Gi4
EbIzR1bs4PY4Eb4bpvQPfTwAl8gJSJAt1tEHZg9rTBZwcow+sTDmBekKKo3LxrGxfdUN/ahw5J6k
8HKcb0U3gr0Moo3O+9hQq8QYcvug5N8RhHft84hMMFMw+pxYdyPW+2pnrzlQH9brghNKYZtpO1mt
ZTOmjkMsTqekYGx2V0iQwUTbyW7FdnhwclbdAH8ffa2JNx0fWjwLxO9Koe6FU7E868nol0J6jtwK
ndY31cnvu2nHvlcbBGv8TZJa4KIZa5v9qoMq3yT4LMNPA0Q5djoiMl5G5ZdAnQqXE7tXeT20wm2u
EQR9lpjWpvpoVnEqckVLSAJS7uxsyiGry41MluZ29vG/7CPLn05mqn5YdmM69W1g5518MyhbL1Oy
Vo9llq72bmHrx+WKn+Id1Mpt8Mnn62ux+hzADJ5EZmnmlsZLTpAy8WShTL+5DOz6zNFqiPcA7dmX
Rifjey2JFNzPjH4gljlvgcvmLkkXBEZHhxuS6yArpt52v7mpvVQ35QKSgyS4YiStCJmEluJY6m1T
EqOLPcft9D3GOhFjxI3zg9DkJhLQEGE9QSNSQc4JIgsSZ0nfE2tCTCxKhwzmQsiVMfeRA9HmdVTv
9O+AhlTvVM/DkKtLwCuPLDe75kgZG1e+SsyHl2M79y9jZIMqeC0Lx6ZSaf+56Y12mAxgxyllrUhx
3GmdE8GyAALu3b4Ov1IIwGUkxLhwWrVc3kdaRQsW4pY7f+MKz1x7XubdQfATzublzWsY5it7uEqi
e1rznFfSkIgCJoqG7t1MuRQHfpE04VVR5r46+KPPz6EMQJdYOHb8Ljsnfq7JsHsIPZmg2OdQZXhu
pSEQu1tFfTohdXShjbv2ZxxDKSRb2RK+aDLqi0MNJHKfcaHpXxZaH8nAcJrz0fHjKrD7CJ54jSjf
7bm8oO2g651c7IQIMpOtE/MXbNDHSNbq8+Rm9OQS5v/SpCt18znLpqKErlQrqwc+SUpmXEkr0KpT
0TyGN5JHK8vaT2W4+n7AsQy3fdiz4mLgqBL6fdaoo8Ogu/rGsSz5QmyFJNKn5qHcsgK7GOSGAQGJ
QTYOs2OXyjrgz+b0MTixIJTSKXGXFK3ntMfQ58DzWtLJkt9NmfZmpsX4BN2FMcolC2YIJkHwyGZS
Or2h76xPplax5jusljMsZVFgqlx6nEMt4PWw9fJ5fOy9FDHG6UfxCiURk3bQLWTYDTX35nnJaSw6
jrA93UaOVrYfZm68AMsTlhSZFX19wWjKlu/QnEEN/YdnUv6AZyGMRnWmW2bF70plxa/NmvEyZcby
dtGSJmQd22qO4UJ8lxvLGQdeYVpq4I+4jF19VOHKRzssfkn8HQN3kz1MYneV2AL2bPI7wiS6oWA3
69Me02tf09PHVkPSGk60vvJ3TqSN3BZQEduIy3filhsrB+LkXtnBoJr62UaOAjMuY1xnszX3RIUW
mgQXRSsR61IjugPDJgmsdBsQZqqXU+SeJPP5gSd41Xt4nvoTR0WcOC2HJXcPQgb93uqaYMxWu/N7
Jir1zLEC71il+/XN6V19LoVLvBfmEvdZE7z31Kayxdrk+FlAMAwhe/Y86Xf04ZzCg046jjTqkmXv
TXL4ffJm/b0kb1780hU3pq+jmT0lMg/sTxVelYz79DBCRXyii2F7VwYy6qFXRchsX5x6t7lXZs8o
FzhICCnoKZkb3KfbTnSEFsLHssPjuGmrU3IfJkldJ/A6hnPEG152RJc0plHZ1SmRHCHzrfRW9nZU
Y7GKnK+Y6MK7zgyA/8S32/pqNSBIZLwLbOxqsfNA9Dl6ktWOajpmLX7/WxIbCW5s15iRCsrrPHlM
+sbijmaZ3fYTeS0aq0SZ0sHi+b2Vqzz5rTK3/gZiNTAJ0VXUC3Ok8iQYqziJgxSLT/FgZWn1sDR0
azbJ2s/3dds7MMfKoz7oNcfN4wjrSFQDVm9vO89pfVnNHcu5M404mckBQcCNy7rm49aNpNZB3zwR
SAzwlpisQjz5Cd9i+XH5yQyYAgmBcwuAXBFmrzHGUGQDHsJlbyW6GoO5ds2TXfjE9lnytHkPVTTy
whVhMhtin9ybZTXGORI5QOxlq+PoybeQbwICPIi6QrVDVOsSz/mdbkIrtjmrQb5J29ppt2WVpy9J
EyeUkqBj8VbMAqikkis0G0vz+GyK0o329qJLKm0bcWkTFToUm3wuh3Cjw6Z+qpqqendCW9ylJejT
jvj0iYuJQBUMsmseWDHHazl6uufMnpfgQCzQ34ityr7KRVVs+DmY3mEpOODsYK8EjqBoToNhaE0X
jFMyXDFUAfSKBNXG3U3ZDFxrVTrh59GWXHhfThieaURe9KyisqJjsmRw4gs+qGelyubWz62iDTj8
h5+WrFTLJhZzeuvPKT1d3y/lMVLZ6O8dMRbXVrYU3T61BMbIxQnNg5cyz27TdgrYgtGinDNt8hDM
vmIKL7FBWqxULt6wmD3np/AytmmCBzqK+u48LerqOURIbXZhKONvNj6ifF9Kwmo2M+7pe4euKhct
1daXsNdhGax8CNW+RtyLdlAhWKZU5Ze3lHjmbfLVCEFtouLJdq0l3NajyB6SsWpx+cuSjlA3j4UX
9OD9D+OckSjgsT7MJCSI7I12cicCeihp+eq0ZMVt8s4LXzy0v45111bN17F21nDXNx4iMmukH91W
o7bzs2qypnelh/530ThztmGPaYfzpKfjsumsyfL3VZyLG0d5ZDBlYursnR6qbN42ja85zKBMXLWs
EBYr4rAccWuq/tJhZ36yhbRgqClUztQ0nPCtunXe8hOoFDRNiCZruaZ8SpnjFm5DIJqb1K315wU1
580euL6BIDLla4wNRgeO9hJzwMTUI2MIr/7WlG5hsUUu1tXMVqE2ulPySMM6r89l45qLiPlMHWJ6
TR3aI8u++/5qsTINVnFpWTXBIEWXE7fm9mv2NZpakrY68BOU+6GiWUN2p/Y2pB5k3mZKFQvsohdv
DKaeAA6gR2ko/oyo+iMZF9655ebN76mGC2cFpS/Aejklzq4wXJ+9s2S6JJ6M0RUUtaFILhY0Mjg8
QmBehGm4TTiVEZ9RuB3Prxd2/Y2j5fIFR4zPcU5R5W4oQiGmUei75oDLngpV2Et7H9fSeZflmozb
tO7ma7L2xAjaqSZSiZJK4ejPLPFZxbClm9BZO+ZyLPGIrBFxW5AWFBKqMtKqXDAFu2t6RgdN32CM
GDuOo+qUfDShHuIgNKgACllG7qgagH9HyY7JW4knyMlh9e+x00XEX+NCoyCkWnQvarBjvSWtPwJY
6wwIbVXbt+J0V1NcsdVum74WI1WHQlSOaPhOtH1qfYmlpqcdVJKEcaOsQsY7+JGwJP5z4VnGDyTt
nQALpTNGyKI54A5Qeu8PYcjCVOL42tUdE5b3foXuQjZp1aYHWE9VX7o8rBSQko3xKkP7tLYEWyUE
nbqnkC7jEmdR+xnTAEHh209UIla1o9Ck7vKWMX/IMSbGu3TRhJjyljxCMXhSqkO3rl5+i8UjmXYo
IC7ibbyIdZPNmCY3dXOC0vO5IY1yzRAAArbstdqWHlnS+HlsjtQhbu7AKmhibQYsP2sQ5oX/zfcX
1xx6jy9sgHS9s1CdDuMEAbtXglFXchuCD7FswXphtZWjyg8l3Q2ClvxwvOCk5BJlEEvrBnmkQDSL
Dchra2MGD/wmid+dtS060rgbxtqZlqPzvos71wR2jAknwI4GKNy37XLPY1sQooePixqMWduYuj07
vEly5Vzblaq+jomxVpI2bDJKnTSrsXyEzALY5Cs1UCDy1MW1yCOHBt/QbmKCS20tLG5L+Fnjw2uh
QuPstHwjn+MRUJxNbQ6wx9M8R2/PSRihhvwyxzqn/mUAGhGVdnxvo1n3b4lNHbav1RJzexNQYyHh
8KrZTVWXbnugyqdjSGyzKEi8s2lsguIYYjclAaUbMvKKec+8eJ7Lpnae2Cx7eVR1w0ZbJi4wNY36
PD2qKh9uhKtpdAjRze3nOKPSJYqD672JIm98ptuPULzS4Ro4/OZGkHWcZkm8zdmenX2iC8/sMKip
PXX+LALXxl27qUur/wyQlHzpqoQQTGKYMNjjmpouEfEpUwftF3cFAdRX0CxLdEUCdI2XxFexte8Q
/uN9QWpxFlhN6RMCOzcczkkBHLLtzNmtD7qUYDDWIsn8CpGP43xUcRG6+5kBES+CRZ6jhYFhQcEn
RwAQeDj5IRO8kuSuIz3YadG3Z7xy/uJD+l6MDVbiXZ3Z6Te6E9nznIDMEbyQD2++Hur2d44vcFZ7
+EftvFQsVgV8ukNX54tBdC2+ZTnL0xOhYOSrQN4LyNq0apdz1K9qANwdaA2GXsnoCOhwhh95WMNo
FuT0CTekWZjxG/E/MUtbR3IKAm0Zhfc0G+Kes9TUvk6Ox+phYUqPNjINXecA0G8j9o1YwQICelcd
5OACxwg7nEAr9hOzs1uwJFJMa+eOUSPUvehKA7C5V5JNjHXmEZg5Il+a/jum6N5lXfdX0SRBw/ZA
qnMi1HxwYsPmmxIUTa/I5PaCKu+Sf3OK1Cc7iOInRp11yQ1rLb5pn+WDss7qSfu3hiKv2HlWJ9wC
7SsN9RHdZcRZIyNKq1ffJ9TisY5E0p5VLuH1JxMP0ij1uaw5toemuEmadCg2tsejcRKicwxcfhui
qY5rgdZFKIKSPLZD1QN9uWwquqysdS9Ioo0DpAx3Op+mARv2WDBNIqxPloI6cvqITcTlsDBjpySD
zPIrIgSsaR3O+FdJp5hoOa8l2QkxhA9uEURkdLFTnRbpcV3PcWnUjNMVEYHKdkU7nNx92gGbuna7
33s2qTtrnULOgsRYj4HACegE+eLoMyecemL4+mZAQSzDudji5ya8P3JsSdRfJ/oFWwFSPaH1pFlc
6LI104WlR5Y3DH81Xgxi5v1zQfv6al16citSLxf7skndGJ9W0fgHmTJIJMBoHUmWx3zpOT+mCOxD
K5MDMJ3LD3eyan2ooyxJjzh2FKEyojm50iLuSyaBZbn7VnmV/yaaflphrFdJZMToWZV7xZlhYAmF
SmC+a217xYNGxY9vQYzz+pspCSnPiGopronDK4ozsoRkTtIvqv+ud7z4BmmJsEn0EytCIUSPizag
MkP5uHBsPRml1s47y60osT+FlLD6LBdj7xzYy213n7SAAbtZGGT9ftD0bJ3Et+WliBQl/IquZR8U
PcP4Zm4TBkrGjtfUz5ItsbxVlt8wjGAG6iC9bETlU4nb/CC+/i0m+Sp5a6uu+tZ/JI5/gpRv6vfy
rm/f3/ur1/rjd/5/yCYLBbf3P7PJd8TNxP+4qNp3pvn8gJ1PvOr3v/WDTxbK/g1ki6VTYOvzjcPP
+8EnC+n8RoaWQ8PsBLTCL/8nn6zMb66QikKYQyvZbqehP3/wyUr9BgCmMHBrxVADIKp/h0/+MMCa
WBveGsyc63jKd6W2P6DDmqS9aLWs6Da1uuU21nMejJoKQw+TdR1SIZCGRNGPyq02SYThYGPVfX4s
CO2/dLs83oZO7pgNg6Wmqxowf4uXL6dN5yM107PtfzVC/vvEmj+Bmqc3bGhUOjyytutx+vgZuGvr
GMq6b6Nbcu2tT5S/RAHIbKCaBF9yh+IZbVndO7RvESNwOh8axn/+Yv7YB9iQ90CcOKCozz9cPvnh
Q+uJcOShZhKqlbrOTQjF9VqMojkjipgkpQ7+Y+s0ffz0pzvrv8GvPzLQvCwXSPqC3/z0h9Od9GfG
MaY70kSyq25jWtbuTc90hhdduPJ6kVVyYLCtd7kiatwnWXHKcx8rIVmrkB6I4qYu3dMJN59kP4U5
FTjAj/Racf337/EDIn56iz4sJPITZxqNEfznt1iEqluGugQk8ZfycnJGKji/A3inF7Q0R7vxxBmz
S/S1GmPIu79/8e/X/ud7QwK8edIF9od29T+wip3dpsrzu/I2Ttrr1K7jeycj7wHImzQzgrnOGZNO
cMPazGEQOwKugkPZ1s+T9Bx0SWx/8XZO1+Ont6Nsz7Fd7UEWS4UH4ecPY009TJc9jXwMjDxSY62m
t9UZxLXtz12xZysgJR+D3EPlN5LMHQaG0Jmrl8vIqsroKoNdZ4sal/7B/vWV+uuDhF+ZhGplS+xG
2CQ+3E3aSnXCEEBDJWNXhJdU67WZZPcixJgcvod9mAGjv1qd/iKHnTuvRJX94iP6QM8aaC+beAgF
d2pc/vzhQSpkwaqjw+6GJIT6ZUEEyqkmeDvQ0fWLU3b6F0+u+ICznl7x9Puy3EnWT1bdn69J74li
oD003bCY8ZBksd+e5yU0AF11GVT0R7Y6AcxIbI8THBay7Uzet0Vg8Q8bz//oDPk+6Oznu4O3wkNs
EDqQKk8WlD8/zSGRHpFVm/kmthmU2JvO39cDEfVjGMU01GnhXRHYEaKmFdllX050eRgfxHzKyiOG
h0j1dU1R/5LoF4DxXx5hxb6CqYBlzT5dng9OC85CUc0KZ994LjiPmEF2HQnYJYlZfREVkrzjL6CS
1Zocf/HAfGCbTxcHlhqMm1eFOv54Swo9RKZyeoeJFrX3UI9jDpxaoj+2qT+94b0W1043ercKjRdI
iBEHaEHwC1ZHvEjGiXC7lNN0nOOlgqTyEJn+/g2ebo4Pl4wbhzOBcl1ar+I/qDuT5biVbMt+EdLQ
OADHNPqGjGCQDFLUBCZREvq+x9e/hVBWmRiUkaU3q0lapnTzAgE4vDln77WvXllB59/vCl0cVTr2
56Y2MKoVDb1jzS9vfMqdR3uM/BZ2smZCFYut7x9f//0Ehx+JZ2PYGigNg33D2zGjWqj3wLyx5mSO
8lwNCT5uWVULTfeIzC5rdrqFFtx6peIHs4Kj3lPruSH5i5rTnZ2sVD/5ft/PcG/vZ/ra/lDdQ1BK
WsTL4gjd4gtQ2p3mhL8++c1/GRQmOyc+VlVjbr8eFFJrw1J6EnprOQQoRlE0rVz6E9sU5vxN48Xe
TRjZyipVs/ylj3Jz440tWMA2jbY+4Lhmrgmt/pERwLDUnMb5ZND+7fYYqiqTKdO8eskf/uMRVJwa
nRYbx5GPpD6XXVmsB2JRElp7PRF0nzyMv4xAmEnYbUAbssxeLykKhVM9laCrB7Nlrgzyqn3CH+zv
ZVL1r4np1OhiyKRAkoedn7WjXQq7am+Y48+SqhHB8J5ZrDxCWxawiCrIll4Zb2H/VespImGjUlVM
P/lspt3q9XfD9hdZuoNJ4v1SM5qO2Zl6pR2LJkegEaL0nZeWV9CW6bml1LGAp+elUe9tKIuPthA/
nJzNSwMj6xcKw25HQWHKY45SJA5K/NhqVX3+5NFOm4Orj5sNsBTsgQHacrdvx/IoR41dEjdZFWpL
thIEmUNqRyk9h7hZe3HubBGguY9xG2sH0HAdkLFgkWRkiJpt8BOvFpqwT+7pbw8O6yILo4ntTrs8
2D8GF9eEHF9A6qhGc1Kta/W5p2y+cIPMfgiZgfcDcUrbWA9HmLZx9rWtW1Y1BfaWRNz4oNSNcROi
lj+j8uhehe//rx7b5RQzWae406vlAv2WAR2P3kLdddoBnEd8Z4bus9PlUCArVEtI0mJElkm2Vx31
Pi9zZvLRklstH+uj4vmfRCm+25tP9VqDO6LTO+1G9bev0bM6SYZmpx0d6jF7kQb5S+tONdPYh6o2
2HqJyZqH+cmbmmbe69FjS4FyXLUsR1zvzZ1Ga9CQpPoRBYP3XaeLyRGqjecsI9VS0cfuhCLI3JdO
bp8MfQT1f9mk/y/uQhqm5fAMhHCsabL6Y7w4Udd7Sk+mQyT1PJ5VBu25RrEodVsaBYcm+64Wo/sN
ADnJTtOfp01drf/5JjiXahyBp7Mt3sRpUP9xE+jbG9vo9fGo47PfZ9mYEfwmxWsUCO1gI34F8xMf
xi4OFjRo2QIjTv/kHi6blLevg3sQOicBFmshOCS/vYdOyyGVCRWxBFrvZW+p+Qvh4trBA3IQY80J
WL9jhLSrFE3EQfiF9tCnRfYzawJ/XFjCzF9cL6qLedWV9TmCt7idiicnCism9Sk2ph5tvS06pwoY
QgeNi0pXR/yZFwcrOOOqztYlcCTANbazl+OWjS5X/2yGYOvxbuQJfiZvXGPoGdb1YTROW8CWTfff
OSLGY38Qdh6s0THYJ3IUtH2Z0jHLvOJbiKLnHvCoPAnKC/tGadjyepghAlUfbspUf/ACSyx7hcJ7
5hDnGJvmSPaK6H6WVWccaOGhhGzNvd+PHbzdxL6Dal89sTBOaTz49n+fdPreQL46AhGifwEMn45/
AWzBF3SF9X64H5gyFrQzCMkJRxKttOlQ1EcmB1MlM8y9MwQRORot/v5R2beI/HdNhfcTl5C5jNQu
/VIkng32wU+Xg5ZlxLOX0ckUvcfA1xhbERjFGlPpPetetqWq1m5p8mg7srGKR6yeza+xJu8WDA/A
p1b3bn3WHRxP+ghkTSFFqlWU76AdqDb707nA4H+zF9VL5pE8Q8NtE4C3DilN37qx7Nfsxhgq7Lfk
qe3SbCspD5wKh3yhBMtQOUbuTnj2M3qtEzk0Yu2pHhJwBe3xa2ZB7x9TJ1m2Y60dQi2XO6PIwl2J
HmyNPGHeJ6G/ilA07Eh76Alu0Yu17rb9fux0wDjsS06YbjoK48XwM7X9CFcOR7iEQiscnLjbF0ZR
bXsitJ5l2v1Mx8g5dIMeUlsfXHIbXSJNfSP5llBB37HbUlZNTdtYhtQTpQOHFgMnqaBpEwxEAZh3
9ICwgOfjTRAp6BnQ02db2Jb1OSmM9h6dMisQRaUnG98AaJ9K6+elT/TS7PIPCcxZN7lfmg+lFqGQ
awCT26GVIs4gKKWk5/57rbLynuJ0VTNn1lCkFRh7L35YmFusjtldRKF0bZgwhBBvgYP1cR0kM3Sz
HB19PdsmDRmqRVPwGC4vzSh4kC6Ftu+4Y8Qt5yx7nVaQRJoWccGMN1dsho48j67CrOJlXw23vY1b
zQblJiEvm6k7Z4GzVqIyYbUQHL6IVddbI/OpH/Ox74FumuZNYFZyh/aln9doOWeRXlQQcUQS7S+r
kVdYAW68AkFdqqTGYyxEfqsNUbMdhVR2eZzFSAqEOAT0fOeD6NvvHdqNu5RE+q1nKu0i6OGptKlG
nm3Q5Qu79eo14D/EKjU9HRyOlXNL++i+JcbtJnWKflN2IloESq+uXEYyilIPKFuOBI0mEJ3CmTqQ
2dQkYL4WNaT4OYp0/0xkHaeGIVDQm4B7mev0/J+rIuh/TVgQJRcuyeMO3BsrJ/EFMs4c8POThsSH
qdT9lnhxdF/3tv2NjsQXt/K0JRXyZO2RynoXg0iZ5yUhI5dZ0eczO7MMraiGcGNB2ixoGydzPsZv
aGjHQ6Eyl1ZV+9UoffgmfZq1r8hOYKGiw9iGNQEGNIla7CR1a3zrzK46s+2tz6JU+TA60u9mWHMZ
hKoQEJmHzP8Wlcx+Sgjaht9JzYVsi7VG23I+ukW6GobSu6EFLdZW647nggz5pQPRb9VPESdVo1Z3
IW3h1UBH5agktbcFZZIfkNonewW8kA6IU0EsKAWsmJktRtqjyPdXAKaLZ4mO6uDSO+I4ZjO9BKHZ
L+16uHd1TEedauUvcNiYCOveY0rJGddEiVjU0QyTVaYqw+LFL0DrzC5noMvTiwfLIugayG44Jq9u
MSlaE9Mn1TQeyfuWPuFxdDRfiT8wvxhm1f2AsZTd9kogjxZqnAcIu8Ou6nRzVSLA3qp21W01McJ4
Q3e+HANU2qT00B0dQOEnbpjP27os5lYY12cb+w680pEtM0Km/OUylQ29Xp/z3EG0QVqgvvGTispj
CLe7aHpzx5KjP1kJs7pjZI96oN6O2LfPY+rSfcqV2kQWTBoBApUbQ9HGXTIU2ZqUnOimkkS+Bd7A
1YZBy5+EAp67BwvW8TszEoGbmryT3vmS0Kj8mdcIKGZ2DumQIAP1JbOC+7TTh7XSgfSFGraXnuFt
rCgWqzIe5W2NQ3crNN3cSGJO53oLbm5KKEbvWT8MuC1IF5DmEg2uvE385M6yunDfNrV5ktNu02ls
3tyldlWFHv1QdoT2Wme67ZL2QVeNWYaYdMmmdPxJUPN42w5x9ruYEE6bozBQaPn4oY1QWAc43eKs
SA0P/Q0CWJqAHixWS/HVGw63MQQcpyLDPEN4XoQea5vifyGB88bCX0z2l9ft1c5D/N9l6iOOvn4t
62J4Tdn3LQSqfaTLI7mOs1HWgDvCqYLcoCVY5Hg2hdpXzyLLaVaVqJ/3hqvpcxKJOXRX4bDDLN7M
/dJGjTiU+mxwi+i2DMiQHYHSE4kcHbQeLQ/dwQKaoNeh8VVx3eABzKy+vwW7IneRZQC8L0ztENsi
eNAj1SLDopmCulsXl63u3scoN/e6XWfHOB04vAu3mPIk+epBDKpnKxAxDa8RGTUijfYrIXwVUYYU
QS7bPVLqglNhRMnP0TWoyqcpoNYq8tBDWdYiM4WLxJgznoZoS9JghoYnhsI+2pSRZ6mAXVY73fAU
D4qyG/O0mhho5QGxRrDmWJNtbTUVc0MtJP+ZTfIMgs4g9xtVtkUTYT27DeISSf/mtr2skEU4bqte
FNscwVtJbVFHHF81IV/52DisZtlItLiRdwC2p29ZZ9Pm4Qy8bxzbPqWOSh3OzHDSWa23oOM8rhop
KX6FHAENPjPpPAxGZ+0bAivWbIO0s6qQnBlBQmLYmZLCYWDTxGmx9KVeNu2KpyZA51nWVxV9Hz8/
8uWpxxnQkRui6i852woOEWXJ2l1AWw6Jg6mYecgi40+6ruBEOe0jCULJX+ij8leEc4R8AZZs7sOK
Px1dlZ2yPVRfvMpjBDoSRTMhpmJH98DfBaFmIXuDKlY6UcPjgkS1BfOEQbbKdChRY4WPRKBwwfFJ
SStWR1DddMoevVwqR3TY1qoA80DAjDam28wdmH11BbPSoiVQC8dcaw3iTgArVZZDQVrJIaQXPQ+C
qL/v0uAYuUYxztt2wiqiFGsfKB1XP9CttV9q1Kg3iE0ICrIKdhNS7UcbKwhVHjI39R9p5SpfVHa9
2DQKozoZTV78xMvbgbXCGE4kec55XLexJPkt+BnCyfQAjqG+Ajk73pTczgszD9bs1jIpVZGlRuAQ
ejRIqupXCJ+eQZ6B3+37UT9XMhf3IAjvhtA827HlnAejl1vm0RYzCg3kQENKZnkpXxkW1mxy9+ps
NJaDFSoLxjoUPvYrnjK3Eq2c55kOc5qojJlh5/emq0ZbKrLDEiUGOEjFMl98O+9uNLr7K99ou5Vh
u9YeudBOYFhlExEEX6Ttf6MNw87NJz7uOIAfnmNVl0A36clF9VCgo8BqGAcDGXyhMMrXXuZTvhhG
ZPS/qVJ+zyvYGaQY1u4hNbtJvtsb4gdjz3W2RNE14W3mR7LE0z70GztBLJoiLjyglUEj7ORWt1KG
wH8uEkeEz/GgTisADjos371RfpGtXyk3UTe2hKyGgIBubKD0XwlIsBe5VjlYhfphHVexnLtgznG7
eMdEGruhS5odcJ3+0FnIyPUwLm5DV/1ZBBXHoTAM4lOcShZv1oHoGzMictUo6DEGWgGTGfJaU78Z
SP92Zl3u2N+qlr08mW9IsnZRinU09mojWARO0x/bqnKaO1wpfoGqp4mLaI1mUH3SYJPy75N9faZ3
zA7INMZgjWg4XcYFh4t2iNw5gBpBHyDmBDCq2FbnptNqh9/7h9gqKjwNUDuOeWA0x6TkryjgZNtC
gbLfoMvfFhbnWH3o2UUnrsL3jcuOT0fHxYYpYvrHQlULhgXJhdlW9UK2Uoav0U+87D2QXQfrMOGU
cvlHK5f9Vjw0fO9tZ8mFQyLcSpSkefuWUd9FI0OjVBPtwKJJX8GiKJXgHHkJwrJ7ZT6H8TEd5ViG
uaI7nZq9JGdTIDPnWYVRoS46C8D/PIWo8QL9DT+s0wfWL4KBTGajaS6L0+lAkHpNuDeszNwjX4wW
aP3oWqdJkD3V04HXSzrqsolvdq/orJnrBOgKOSObBMlv00t++kSPPtSRYNpB213nfFTIuuEI1hFU
c9mfyGyojgr6pLNhQkC3HI/P0Hf137eR5RX/QsXLL7Ok4Kl1/pQIlw8IVT0nkjsilaA9YGA7FGOR
YQawU+qimuJPFTR+ue8RKeHLolhVzthvhsT/1bQSfmLRD1uWA/AhRHy1WpluE99xN8wO9hn1KxuF
oGGR4ifO2O56OFjceKe0TkgCE3srxEzeQ5Ul+i3fLIAGx2n7eShq7T6rm/rMa+f5sdskHb5H3lxH
5FNOgs4TTl401MYIGyFHroakiai7uiJPOFX4L1787VIJ0TqTw3iltnjGInfhAAHCCR95QCDkeDvI
QiOSCg3X9zSA2TyrSAyRs3Z6OMj/GGJp1d5RCzb2vWIQGT4AZvz9YmFUn1G+UzrE8gXtwJ1OJ3G7
oAZl3kd5QoAkr3YMVZUTTKS68TJFtzTrqjr5brPxfsCFni2DLnlWYp/jKlRRrGuhliyFFlqPIBu0
Lec/cvFGleIHes9lhrrhEPqk4ozsEB4UxNQkZuCORbfkBkRoRJwaks4POG4zgsOIop5H/hIK0yBk
lpsWit8rquFC6CjoqW3BlaVLv7f7LZXygSiG7OwrwXfbEOYxLMiSYgUUw0LqHMm7Vm9uuooIPI3u
yAkvbvkK917e4+aIDKYGHpgoHOVnZVNhnccdPiNCbjT71IkoP3gD4HXkQ0QUQCgwXs2AEDXZVzW2
BjWgzZoU/XeNyFvqWirbxKFx4xUIIUKrPLJGhR+rW6nYwCMgMhzHMiy9maoEXy8FGpgNfCzukBNI
NBb28MTizPu0LRjnbhsbZ80wn0U8ZfhiWom+KlVE3F5t+FDM/cHcx55Mf8S9695dhnvhOe4pY2/h
sd3l645iQLBUQ4xT3ceP0VS/Vq3M9Ra6VkBeByrJLOJRLSmgL8kZgqbqXFgK7GPFIO7993QE1QjU
KIqxOd8jnteuxkOIjLU+W1PdeK1izplSJNRVTV4KFZC0PAViYANvKl2pzXBC0KYYOXYngNUBqBFX
CQC2x1Dx4qj4W1a1r0wj3dWTrwT8onijEXO8zG6CPulGN82HoAzkoa3Y8uFG4vx2OSJR6SggL6Bg
u3ON3DyX03bycrxjPaJYWHd8hThZ85PMIkzarJLuTaZG8oQvhRnxMhGXKj86df19WGe4Zf0eRVlD
n28nyCbfq8B1Dr1OsGLfR/zRWOwKkqS/m6XlLo2gUO9UtfRXxGRFL2YwlNsAaBAOWPNAcUy5T5uK
w8tU6cuNsXuttTS0Z4y15LZD/v8SixLqJzFvZDo0/f2lsu2Q1Le3ko5DTZ+susIUWxAA1TGd1h1y
vLTDpSCJ3CF7joXf76zKIwenw9yF/QoEEAJTZoQ2q+4j8h4PMR3zU+u03lrtm/bQ0AdeS/Li5Cy3
zW8GQKK9Oi18PsSMg++A1B/VECI21mrKIpCW1bIXK9NAyz8jJcRFvMsOuk/U5E5Fpr9J6sGnB2E4
r/Y4ULNBItJi0Pg+JGqzNYfsAD5Mww1YJ3P6FqidFU3CPVDskx2aDDqzYFfeyiEn6UyY/gEkHYqF
vmKI1B66yoqQGU7x+B2XJpPUsKBCRjR95MTND43MDbFrBgLLWXHC7rUxR3OPIZH/x2Wdt/EPGUt7
nAoBdqEy1iw75j1MDaAM8/U8D6n+sACfTNfrDjnT+JoKkk0BQx3uL+MJIZC2yiBmYE9p0x0hT+U6
pQ67bdJcbnAr5Ft07OHWKVDZp656o6mt/9hG+Te4sP4Nmxo2ZmYY3ZBqu4lEq3+vcsHWd+qyytwW
wGHJESLK07/VOCGgSO6HRyCX/SN27uiAzjVYWynWAjOsxS5pW32VCdylHKxvMAnqPxhTwUuLQmZ/
GfWfNCHet2XpRdlSmoBWTJRtV51ycsJkRp4rLUe7jh8poP+AF0ncXQcbvcXWvyszVa67pEzuA799
xlVHK1RXpDEPnNT9+VuMU6DCWMdW5959fHdTT+yqO4HuQ0XaJyAQ2NdtmqYnHynOo/GoMmYxRFlf
ogCsMwPJhxbVZlG4b8jUIfI+L1znEyLg+34Bgj9JrccmZhEBzJVIKigBjzWuIo+5zR5ostYEa3U6
piFqpdMhmDA//rV/US3YDng8lGEGfD5Yh2+bMWxx2zAHFHrEmlIsY+p4E0dHdX7gGlCPQ56JeyWb
YhQ86dySLDxl03Fzsw6g5M4KLOfp4xu6vPy3z58bolM3tVSRWepX0ic9EKzDNaaUUVCXsl3feS1H
aqoqGe6ruqp+oa531p4hh6099uMy7rzTAG7vlyO6bNJoqQ25cjkp04oaLvuqdPdqOmmjg0CeBR/Y
puma4JOe1l8eI+QVVbAZtSQaGeOqs+nGJnwLuxDH1guAxgNYzl8uqykVRiTaQVTcqr761KUxZmao
ZMadkWf+z0iNs1sQRMHq46eovdciSO5GxaKKq8CGD/j2taotgHfIM8YRGna0HKu83iiFT+0oIiul
6NyvKE/rOy8N3WFGdFG7dNNUubFDN55jkPSJKRzx+kawy6FeaNpdqdblBlxbtL+sGRKg8umTW36v
V+GWUVypDo1+5x3BNhNRCtfbN4943OMbW8V43vqAPgLUiSuKyuYeh+Kwld5gvvQo0VeR12Ht0jgZ
/7euJFcRXupPPsmLcOjtgOS+WDU0G1Erd3f1atGb5iQQlOLY+VX4lGW2uw5F0Jwrm0wrDAD6KenD
RVj2OP1dy9nZtHqKWRzWyq3WjNZOTpshuB3twjWs6rVBhrnAXJR+Jj95r56TYGfpcJsTC9K+1iNM
0rnOI8XyGF26PJc62OTkfAnY6s+4M8JudA5xRhl/S4MwWoAtp9o69fQ+fpPvJzHJg5q+XYaggY3/
7dhj38Wio9L0vDR1VdJcfjiEdMwo5yYHjHefXe9vY92SJnhMm2nTkFfiEBxhqI3bWD8amRuqFBNf
acmk6wwQ2l0JQGPfxTDIyGZuacSwMfj4175X/hpSpZXO6NABXQvr6ucGBGKM+HKNY+9q9aGrLara
OMoOjRNTyK7bHV2G6EYmIsC5VeeAeIriZPq4DrM0UV77LH+U5IucUCR99mT+8ibAaJu8hEm7h8Pw
7ZsoYQKZaldZWMjQxF1UlEEfIlYRXf4Ciaj6RKfzlzfBnGMj7JjWLyQeb683sPkF6RWZR4e1c2Ma
nPJaLcgekjijlZMYGP/KRixjKZ2did/0s4b7e5kQpVMNRdo0ixi8l7fXx5+tOlYuzSNYoWYL2t7b
pDJOXwt3qMhMg8s6TAJB2rxP7SjTW5iBj5VTQISJOmvjlW37ieT6b4ODG6LQCnvP0TXr6g0YGA/A
SVrWkbqddS4BeiD7NkJvlSMqophh2b+EoKfgl3wg7qBsmiKq15qPtY7EBcI7tNoPvneq17324yR5
+Hjw/uWF8ZR41EgmmTSuF9uchBzFgyp+xH051b1LQRurSTgxT43aSIv618uG+TJf9T0YoMXHN/AX
pTOLPVpfU0NqS0l0usM/BCl1nwkn8BvzKNtwuK88wDzEoJBGMER74A31PoFeu9KM3t0EfR+vI4vS
7Sfj5i97DpTpGjOIwJ8n3+mk0DNn+HJFcOeYzQ7BaEpPrq/XhI3TElXG8YvsYQoWJaUfGpJYwvXg
FFlRszcy3wsXcRkRJahX37C6pYu+SYMfIZqjo6VQUincsZthcaZM+PGjm3ZmV+sSO8RJX8Lngo7m
amgRSsZpkuj6u2qa46ha2acGk8Je5MCAZ5fWX2N+ukxf/rVXl6UxYlFynrT8KB3fvjA/5AQ8koV3
13PGXFtmk581ojC2ncLxq4J3hpbAqeXJi3yGK+s5kKqqpeTNhiO7G3yfoBgljDHURl78NAjxQHBG
P8tNvwK501DMvwgLoExQA+yomNCWAXfGxLsaov6x6BuK+EZmizlujGbjhsW+U9Gr4RdLCIPovDQB
RuTGtL40ivOqSlGhGIdxT2UChBc+t3s4cdnL76rI7x40mEYN13Cgb8osGI4OVKDXj1/WXz40hy2V
ZZto6VVxPRMnrRWVoudliaCzbsxUjTY+EoIvvtA1cuejFvilr63GCbYsqir9RAj7t8uzJ0DUheyK
D31aKP74yjwoTIboOrAfiq/siNOMftd68C6UGzxuQGlJsYZtKuzXPDL0u3//9VLXJFQxhNnvjjUt
4IC0K83oTsGa1MzwYyAQ0gxvSxtH22juOHxPVQlxB3fxUhk88cnPF+9/vzMpR3FtGciBwf69/f1D
C2s2g2Z6x9zPqLxUNYErUFN0TGoo3Hn+cql29YOqHUrbT39ppcTXnhYxdYBs0vHkiGLXmSvNDqg/
IplZ3lQaiTsjRcdBHygPCDjDHq+P0HMl6KlSF2qw9pqAv9Iyivpzog4zoF6mUz64Sj88j5RyGlBE
2JgX8NOpwAVmz00pSUrDOfO5NNYCJp10rEmcubQJmtIF+pPCgj5fOgoK8vHXaCrtExGXfPHVtjjX
ZMbuLOo3+99KRmuSW2R6hc4umLS7H7/d9ydmzqyTrwjEFXI+bVqV/xxc4JAQy8TZnde7+o2IKG/N
/CAhzGjAKIE7HRI2Ke6pkDs2B8Y/7zYpx6ps/8i94A2b+turW3VcjDEGIrZ6FnXP2LfoysRSPdgV
VWe7NvDBffx79XfbDIpGKFkl65WjMxdejSY/0vU4kU14MoGJT0xXYZCWkxkrCXF8edlmYTED+Nlo
Nac7YGlA4eu7MgXObefJf3UYemmrq6gCSUPHnydmo8W87E+ZOPs9Xt0FJOjx6WIE4yCmPn78K+R1
FQbtsm3jkGOrzlT+biK3ddfOzWZojl4V5DdOqRd7UxQlKirxMFBgxZasRTdZ0kL7Jdw0em2i4lxi
831BkOXlM2TeYNcDON6gbSmQZC60K7pLdx1pT7dZmH4Jo5IRDGVl/EqdMFuT9UR93pDFo/SN7mfk
aMPdZfjSN6cxbwXjfc8k/gMrfbFKVKtAI9eb/Vfw9fpz1NgtIbIuLe0g6DeqLLlDWRgbfSiUDYgI
F4BMay0SyMirpLWdo6vB+zBJ21jUgykhcCgAE3yaxusMcOZKomT8RsMITmE8xLWYo8UJ1pf9cRqq
3Z20yZofx/xJwUtyw3GuXLZm0zwkglljJM2DGAU84aMzQ7WpfEtMFuAKPdnSSigYyhru6DoCCm8B
ww4OuV5Hv3xHSc+XPp9X53p06/VtdtbJq92HhLXc1CguX6Wvay9B4tpb5PAFCAdmGhCLevDJKL4+
G3CkJZWGTr5hIQh+VyEwnS4dQq1Uj8SnI+HrG1Zac5p2hJksnTbsf6+A/2RDfvw8Gun/zan8/1GA
EoevPz7MdwFK+2/jN6BH9bc3qUuX/9Nvj7K0/4Mjif0W5ziCSLBe/R+PsrD+g7RYR0ttST5fXub/
9Sib5n8oIuJGonJhTbtq7uG/HmUymUwilLBgEojB3pEN3lVm0kcZSleb0MkbqJuIm+lzswelfvh2
9k19kTR13Y6rzCt9C0KuG/3UctNAKiYUfV+biXlgywNc8I+HdPd7v/ln3NHV5PX7utPN2zi+bByt
b68bYPVyO1dFEmy5sHgQPa5Iv6Wv08XWJ+klVx/K5VJAPLEDoi/BS3S14U1GlHtNrQ6rNu/sXWw0
T0491it9HDGT6conW6WrxfT31VjQHOqI7IOuq02gLxw1rHtsjXZLPcvWvEVLL2UBTDBY5V0HgJsU
HDBG2cPHT/QvP5PSEeUCCsHsnM3pif+xigedZhAkB6oikzYw5MpSfzUW9OgAAPayiqts8+/Xc6Zj
57Qf0zFtv71eiTASvjFKqcSPoaNSOgjthVeO7QkO0kQTS+I6+WTUTEeiP84uPNbJeoKjE+cBo/ba
RkQRD9xTaXcrU0KKl3ntb2AMWvOPf9n12OQqtk7aDUZAi5rL9X7IF5WSUg3up5zYlMZ83AfPYZ6D
NebkpG7//WJ43an1Unx+X52sfdpkroXDUAUTuLb8/uzphP0Zgf7y8YX+8uwwTAu629OCIS+Vjj/G
R26EaRqQ9bhSHPuIk68kh9zpPxkUf72IMKcZhRo6E8rbQcFYo21U1f3KNcSrIaJ+742u/OSD/tv7
odDM02K+wpZxdRHDh+zkSX4JuVbtOh9HUq2d7AaUi7X6+JlNY/iP8Yb/cpqWCb7TqHDweq5mx47S
56AlSbRic1dhiIWhVN5DhdHqU5aQCLDpa5op83R0Q2BfBGTnT3R93f7+49u4mqSn2+Dgf7HvUiZA
5fz2qSpkyMqRsOlVrXYRxYzMLcAOBNAKADlHEk546htf+xZ8wyej8+oBoJqdil6U9S1wEFz76gFY
+gDZzIxpBy9Rpn3yNV+9x8vPYkLWgWMQ3yeuq43mOBhxOTbxakIyrgeUe6shlMO8ZHA9/vsTZNpg
/Z0OOdrlfPnH4EcrlwKvgiZU+MABFa8qX6knNUDCxLge9aS5jwrZfFI8/Ntrmz5pixmSY6u4Oma4
oa4GdlvGqyzQCMxt7Lp+bp0o36ZWTbhH7+mwXYs2M37+44/VMbBSraBFy2BheX87XIC3ZWkEwWvl
OV79oFg2fWk/TV+quCvgbzd4HvRYPH980asv3zCRrlJAp05qGFRpJ7LLn8uP6HRhp8DDVsWgoaWo
ZRcvjC4w2n8dNNN12P/gyuLLZxP09jp+4DpdVSnJSm0899aMWnGX67aJVGHIPvn6r98fgBiLhgzF
A54lI3Racd8MmthCxdtoWx/U5tfgExQAm4GrJdtg867zYWGHpRIHbmb6QP64gNEILaDgIdZt7Zs2
aTtjumv9SMW7B6whmYVRm8NDLxOyiO0s1NHbpRLJKxOsBuhP86Dzx5XCZg2Nk3ImuyNwyDbynC+i
NgUaNr8Cot6AXUJjTMW/XCRm6TGPZYX9wqG/2cVRNsA5JIePbG5YUYvGaIOnHASAPc+VNNmEXWpT
/yM5ZNeMZWXeYuNSKA4i+MToEiBBSBSre7Y9G7xskOv+fRo5tNxBtr+4/SAOWlibr/Zg2j/UVk1P
nPQbwuHRDL0EkenVFBeMAgK0N5rAt4xo0swnWR7MU7/OOgA4TbWx+2aKeM56y5mrnk44FD/aOfjA
N2x8YVF3hIIrjJXdhGk+rwZvRMPdB9nG8BBnkWRVBzBjwMv2G6LJQ22mRI6N1Zj6wrKXRW/NTc3j
+bN978Um5Qul7uAow3ckVfoXPzZg7gyplsQzTNLkSQlPL3YhC8ewpGME19VqmixfKakHR5yAhvSL
F7hVsnQVNT4VtgVeji2fsffMAiFiHJqju3FryzNmhewITC+LagqOpgXWbGgukQ3PRicDT9jZ1aNL
1M5dGqDEWDgD1sAZaWUo1MzICvuNy1/QMHNqZx2TlpCwQUnire0pJFgXVg15uotl/sPlbHtEQ6Pq
K2MojXqrRHl8m5O9bNxFpdfdoYft4HZ6qMFuQGimPesKMkTQ0mWaboRstB9jYGXV0kjT+KUfdOOr
DhGNrG+yD+BU8j5sHEIpOHyPc3a+IBdZQ63Wx3FyG5lJ4KHCbLtiNmUDZSsLtc59C/87WImxT39x
Ws0lInSZpnO/jeoX1w4yfWtnXh7e4ZHo94WIHWWNMInNnm72yQu7Ps1YZxrkrxUuG6XaxJ4gKHro
SGygI15xh73RlcvBaFDpJQqtgHVi1EjgvYYEMKMefZOAYpikizIrQP2DG9bRayZF82oorqbOOxqD
EK6NVt/nlu7DV9Qa4pPSplFP3E6IaE2tGqpExJop864qNHtuW6OjzsoCgdDc63I6Hb1tMT4hgqdz
KrvDVxC4uZjRjbezhQe2Mdg1Uau7O4IGQnOp9KSE4xclMCjRzCpbeog7kpWBqNndksnF2Ne1sfJO
SkOyw2KgvbDjSQzhMmKbunf70iE3Nms0sqt8Mz5D8TVBNZGOlu5cbWDITXYIcz5m1EOWtuF0zCmG
b/8PdWeyHDmSbud30R7XMDmGhTYBICJIBockM5NMbmCZHByTA3AMjuHp9cW92khmMpOWsl50VzUr
i2QA7v9wzne2E84mYjGKZW8MWa4xGr1iGjUybrTyxMQwImOs4I+Ip/DO9bJPdgjx/4bBLCJVmnQj
0I2r6yYabmFxUmswtT9jv5uxRvT1FGX+blAZk6bjLGkxDAqIbBMubwwxwj0RsFdfHb0P4tciiCgp
S0ycx9qrt08rnoQL0N2e/JuRNcDI0GiFer575Xi76lCIpBqBp+Rqzaeba5KPTMimGl7BVjZ1Cgt2
+SxzwNXpJpqAnKLaw9FgIdmwklDPPig6EtwfiTvr0IaC43/1qf8vrbaHLROtW0Skd2PpOFD6S/+4
2OoaJhHo5jRsG9BXYboNWX9g+fIY98X8vZjVggqKC+IhdwXuLoCe+1evW77Md2fxu3eUQwRQ1/Ic
9KNnTWkI7O6vgbr/bMJS8g9fWZ+HBrKle0e8C4yWToUl4VZ+MCxA2yE7nHC5GXEj89gyeE1KMtHa
nRCLQ+DkA3zMnjnl7diAhVLR6uQZSzDsJqjKgInXbtDeTMt/Pm+j0kjHduSusp4NCZ9V7hMvv3ZY
BYHt5W7mFn7+FPhj82HqtbifIPxyuNgVagTo9AAa8FVNHnfVJL5mwMzhRQrB40+sdhxnlsZQTxLA
3puMD6Tg728tsPEIlHmArnYOiIcvzSoODrdBcIYZWIsTxgqHB0TG1k/b4elK/X52iNqp3HfiD/+o
0HJeejma22C6GqkJLygS+MykEYmY3Z+Zyn/K9z7pFBbyGHL7Efo88ldcnSdvJ7Xj0FFfECKun9Hv
VX3aNXYxpxQuiH6uww9AxDlcx7CKYBQGzHjvRwqF7tACDr1DOW36U6zG+TpXNQSjVM5lphjjVOiy
WcR/WwvDuFBx1ir1iRkVvy9BjGBDpk9BxucLiZHfbhQeucHOoDpfGj13SF/sN8yRxC3Ub5OqzmjF
noXsSGLQ43jYoqq69xAtkickfvlRw2gTcwEHm77oYtjuttqzzl3Je7VxxSWhsCD7LDAarz7roA5P
6Pi6BHbKcBlMOPxGdVukfq2ecPhKMhzL/FCPAyZRU6K/EogssaABpJMtHO+Nz2du5dECJg39WBWP
hQrNheSBfczGglMPgOrQDqkteOHbqNNfnnb6TyJTQGVW0dD9HNhr3Kpwiw6jorfDJdNspzFwsK5B
MPkYd6jr/Ow8YwcttftCnN707CuPKraMN2LiANLwWDOIqvhBTniy7ZMTt9Wjr7FD+6PzHtd5eEFC
Yh5X3hxJSoxTvsleItd3UBE86iiXFtXUQgwkiGr/UweKwQXMqtz+OeAnZxJOVEj8azHb31x4N/km
noOZ6XltEAZbIKiLwn2ZIgKK6nF1nyFbkS9V5pu+CYwXPofl4mElGIMUpcyW2eDRPYcExn3lSoJn
0rFAcpzSyVDXDP9yCtkqYeucb+SBXW09uxkgh9ceduiW/7JASS/uuzd69gVLUeUfWJ+osw5H0sW6
ZXxCgeem4TbpB6To3r+KBenye1Lb4mXMnweZ5TOA+6S3sa7v7rjebuv+1YlwziCaT/c5/T++NSVe
jbTLT6xE4ms00ZRqcnDJLyy63yuCiB9rxDDk+orwuFU2vBgjodCxTfdwsdlmviGSyf6OZPm+xq33
w929lv3DdqY2ajLHcqxvq1bzpYsBT2+181ZEeniFFGMS+I+3jkYbQcCaxC+Vy314WOr2ptJxlGBs
0z/0RDoNGza/pTyJ1Rnx3rdZ0aXojSitHOdRVk/hnqHTH1PU1XsPGtpFLBv7fQrrnsgf31tOJZrV
hBCM7YvxePQUAbWGDa6vyW5O+0y23jm290fgzE11wN4X3mrRDbit8iD4Gout5Q4FX8bKEOTRXxh/
jUm8oVsyCUaKpDc1HbfAxNmy2EjKXO+45IhjfNIPgeGqJtvyQZRpBMDqhk0cuXNsRfrbfFe8sk6/
HjWs89TMQZzWcy6wkI22+8/38yAheOd3Pgf1S9+N+JRlH2+32sbAEuc2xqslb/949ez8nBCJXkiZ
pFKt1+CpmnHAt2FePqPENyM3RJTjh54cCPWUto/lPpKH1k08VCpa6ovPXXYIh36+7ZEGnAaWzWmw
z/NhJc/JPghg4Ce2DeJsWfldbcEVIIh9S/iZi+MKpJgQA2KxZDXVSTwSM4d5ZqPzUHN7C/1ofKQC
HBKh1JjkvQDemyu4kVTW1phscyOeKvxMv/2eGOKDV5daJ3lA+nHeY+PDWADogzCQPlMNt/lx3135
yJR1jxPjbSo8kIqJs87tNk4NCrzbhU/pWMQOqSxUgD3v0RYeJ8PQ9DC0jUeVvLtFk0CtzfcsxGVC
Q7EgA6wE1fgZWIX4UE5nyjsFJtu78QKu0Xt8oBOQX6PNciE5I8CrxkqMcsVpvYyxrB4z4iwpPojW
MVnZWc5Pv7Dak4qoaum+CikTTE8E58Av2RV0a32FBivhbj0HG9RLfoa5CqrpkYTKjsJVBa1NZoue
r1YyIoziaCh+Bjhd5h/a9ns4btZX39vA0DbSdzyC05KRkIGj53WKb0NOv2IKnC/dxbM6aWyVz5KS
LuvIEHxc/OrP7Dl+OuA/KfF5464rHC5najJSE6IhTJYyoNUcon49XT02M948LuSDnKm2DpuM1z9k
0+CBsNEGnMi3qY8rl2yTYKVpD4agpIPSdK9taVlAFa4HbcC4o5BOeNMWzn27V6/SQqlfAMTXrVdl
AUXPbVP04X1oa3kxVju/YMiO2pO/7zMiC1WcZY7Zw9RDq/HB0iXiACjHJ/Aw/aWc/Trj5XGf2FJG
QRb0OEuPgy3x0iAqu5T+GDywne9TSxC9Y1HS7ZUkdmsupXyinerB7g0j6fSTPlsrH8vBXprqsVLW
69CP3ckLN+dDO2r7Lby6oCVxaY0E1qUDrH9s3JxPJNr7UX/kN/CbHYCtU0+yuz20bB664x7XhPcu
IIbI/mrg/GW8C+0NJWF48gbtEzwiOhQ5VXEZiLtwdxnfTG5877cbBPS1IVzr0HalOYel9dpu2PdK
xzLE10X2EwyANhsxtODBWf8Fq1aPvSPUI6q09ZMn6zdzNlyHG7GQWPbD4mKWOLiFKQLKqjDPbC1u
wqW0ymTrJL/ba57vjdPKLSnb7g+qqeu9aa8np4lwexeOs//IQ4ZLKEF2dp8yium15yDBhwoPvlXu
K8VD+XOCwWwdBlw766GwJtln1ZA3yykeV/kzUgEkdl5s+dDIHJHRtax/52Ys+JdiC4w4S6mkFAVG
aPorGfsRbn5+Ew2Bflt6TaxptU7tL8hcNr9Wd3KJNZjyF5n7BpRBkGMtCVUYZL1TrpfCE3OG9876
5bQbOZ/Y2CKCb5Qa0mW23662tpemC4aVRFnzdxsxeM+U+7LOdyz4hFYJDzJN2cJVQdKx9EfClS+l
yTWlOVBJPphw1VeeAfdPoOyfIGuWr9KU5Rmj5et4Jf4mkXVNMbR7w0Vah/hVWmqOrz4ergCKot7G
+0Gt/frLHobmsxDQPxgxt39kCB9kkjGuVg9rK2rpIvoXrluetUMw8Mfsk01sXj+QmSONjQ4xbJX9
mHucyWlUdl9BBeS8d6R1H4RWpG7xuFs/dHPtGbDBbX8i4SqqcIqIh1wRiXBiqtaqTC2b+FUW1kg7
QXX3bhNVlFZqa77cESaBzqPt9yKM/eI5fXiYGReRHS4mkpiAAzQSo11nTrblwFUg1j56HLaKDPp+
8u7ywpvzY1HsxD6FpL+3hzlCqN5XRE30rQUTJSbimuKTXweONFJqoZCsoxvjLOXTT1RpR3d4aNz1
6Ivdc9PaGNCz2xxMv2dSGfEed31wO45h8OoXdYiDa9YB6R8A8YYMyAgBqWTstCQe7lCGQryn8sgD
0izwapW6d4Mawzcb/7ZOBqBVf2ePijIp+6F7yrcoWNkJuY5N8eQ4Var2jajTxdntj3LkUE/xDgR4
dlD+LBi0Z/Wziu2GIrS3CUNeiauGgYU1S2acHtBbQh2Nz8taIUVxsVS2SdgbnCro95xvK7JJuN7H
CdiJGEMdHMDrFqSf1Y2N7/Y/Yz97ygE8AdrvTnk71QSujlVgZ01IBEzO/pYpmlENIHaGTffYhKJL
tW0BmlmSEmbynDfzFHt7TQQ0j/2ThZ+V/Jh4BrW56IFWglpunS4EMK3DuaU52hMmvXSDbkVzUuTG
/2mamhYF897uJQMeMU1A6by/Ma0xUzou44RB1pvbFPHHao5hjaaQrxPyUXOB76duRdVFJ7OCWO+G
mBTjirR1tipY7pgtkWIOmGLL58SHfwyAb9Iep4q/yfYGMzkIuL1iBkP16IhLh+soZggVzj8kVxUB
dfxm+9TnqF0PbRg2NTVoE1p3utnCKguHqe8PQ9ENP5tmDAh5XC3GVOHaxP/Mlbp4mP2SxoO5n2Ge
TViWSOMu6B/tyubSRKLOiRR4cUcETcmoglDAiLisMDbqvfQgvzBIM4oUKzOLb4+Itzcd+xLuQx9X
JIWQiRsCHSELLfE8e7v3AT04CNA8Dew03BVpQrP8x58YfHeFS6mZm1H+Ee4UfY/eugNQUS2xHJbS
IOcg522nLa4LGr9tDAiBZOeIirJ0iXLtgoWJLe7gyUtGGH5ki8yh9wYLDBJCH1i2OAe6HagR8RFB
YrF95g21PW8XMWlnuk7AmGrk/S5NxljLPMptI4XaimICB8rYsqJUQ7BnWi3UihedqojXvoVqckJl
F+ubdtZSMO5r/B9FHZTeDYLrZj9IU7Qngewfws2qEdM5nVWHT6GovIHwI5z6GR5M1l3QU3gTmMMF
JDd5wfYehqX4xc8cv5QRqVYH7XoyIJk+Hobbdjb8WDhNNi7OsK/9O72oGpZjPflvti7o6vEEuH9t
ASI6bcLA4KDFnPzirGA/Dp0VS8AVcxFOj4NACUXIC4yZ0dFdm46ub8sPaGES1hDeuOVem5oWn2E0
6eJlu28Fw8ByCBjKr7G4oDNzPMLVCuSBuNCbliLf8cr+VDDmvp+Fsh+gdVT+zd6T3O5/U6YSYZDY
wIvGPQnyNXQ0SQgB7Lu7GI8iUWmIoeOF0FKDx7s5GMGKcjqXZGoGAQla4TUCrOtEg1PIgL3akqXG
SEB6xtwif2bqTjvd1/Tsro08kmRyPopsi/caU/IcIcdoPYr7tLU9VLk9QTigBjqyUV/BIEDU6Bwa
9JOstQmTOV4bkqk4wUhqYarXH5bGjkxK4MRMyc1pDT9ngmQB6qYpw9sRO4GT8PuS10H4jl/pTuH5
IR9MN3J9M7129huUVlHF3JFeM8XPzXyalKyqyBjiGkBkQ94Pcer7JjihQvO618mvFgoQbE4lz3/V
uvA+7K74M4il2HHrQn7IdO/03V8uEtJWgS13n8aRmijKqKRR2xaLnQsDYTEcvVHS3689ZS1a9TFC
DzjUnnxleDDkD/VMItyJ/L6YBBDPJu5a0PhYh7Vmjc+cwEj9VfsjkJhwiFqR9avy4j8QzVjS1pps
aUYrflukNT9RcRu01fxaVcxHEngHPipp7sUytUieh3a1bbt3a8jXhQMXXtst1hxX7Vok82hieCX8
n57o8enXMNG+JiPs5x7vcHcwxBxbF3IQ11cXuax/t5gZIWvurG188SsmN5xqBYFcwlvDrDQmNCi8
0Uk+zXUnn5n6Ylo+FOtoWUeb9EYSNGQkY54ppNuZLDrimoyDluUtx6MnL74w/vzkM1SoT0GYW5C/
LF/UhPYE21+QWAiDeZTsgJkZAgEiJisS3xd2OmRUjl4MPC3ivjjgRA781PCc2LeIZDWQvyCsNfd/
TY29OAGbdpvcSqahXhuBnJFe2Sbkq6/q3E+tPx0JP+nbMza+9Zu6u/S5ZPI5/lEuq7e+l63s80z2
DgHmyDraLqtBIHlsxhCbwxJVodd8uoCvNyqdjSwqhpgWqVGEim9AX1mEgW9zipdovzKCsK3BWYF1
Pgy423VffCH8QUSJHWt8QfOHDYKQSudlJxaFkOIOENguYXCcujYACzEJGY4nd1fhlOgQXXnqdDBA
DrvQVXkTLFOd5i3QsruReD3/MNq796R8cneawA/rxLHV/BlL1EV3O4uz8rBV2nrqPUMY7gAu+oVQ
5e2vcIuuut+KXX57NmjOA1L+3nrOoyh4ttqaaORtGuP4z+aha34ie2152WKC4W77KND7XQzpkhTT
jSbyMluFXx+bye7ik+eR1sK90hA1nQ34IcWjrsvmZZWhcY4jeZVQd1wsOvF1JkQ3DXIsrvL5kyEZ
Lfg+FHt0WgcmJFDzZqd9yItZ0svzpJlENLsPvb8lCDAZebof9zEfHijEwBfAORvak+7bCFOhvQXL
Ze4rrnikQuJP6ZVWT+tKL0vKOFpwAnfChXdSV/kHtct8pwBZ9hC5GrndRsNQmOMq/eJF6pirOW5t
CkhrUozHteV3XAeUp1mrZf1Lj1VZnICuDlQps20x9m2JJ6I+Y/hcIzr7JEx03BJZ2HmZYHMTZZf6
QW61d5yptftAW8xOxGZWS+w9eqOjmFb1bcvYLtJoikXDY7m33nFwbaNSGMzKuam3qmmOuDNUnwQw
FMjT5MuVIeur4VsNehnu4uK1FVV/NZlwxTOFyTxZOw3RMixLTZz8TC50RtjhxPZjy72ZBPpl2BPt
tvJNtRF27ZjYSeSwPKrmDjsbfXbICMKHrijqhr58HpsEMk/1Hq9776QD/MN3pWaKF5sskiIDVWfz
/KEHVg0vXV4uDxL6BkUwvAb7bsLyBF7H34MvsduiTzr+uiLKcJin+3qaV/IDd0/bmV2E6nba2Jim
nu2t/3y1V3es8Wo2aGNt3ymIT7zyy6r/QKsI6aANg2vqwqX45cAmaB/igrU1TM56O/GRsLbJeWiD
zGF0GKaxNe4EpDYBm/y8I6a+0HtsZbNSobwM/CCU154/VgeqYRII2SeQSEWOnadOe0eKKiAwoDqn
FZQQQMvdYey/2D0t9MidSPQ2hKN3d1HXHOk4Zs7OuIdBCgtOCwfd3Oy/CIPT9m1c+dFy6+d0oDd7
FFIeSrzEA9FF1hxlY4TN+bYgzBo1ZsV81A86xn2rHcIMsUeAg1kxEbyRCX8ZnYOB83JemqX9skcX
mWGBzpI4d11U8HL6nhgO0HXdeRGSEnnot/WS00BTomwzn5gBSdWdSakgH14Lquxjx+Z25E3VVOB5
SyBj1jRxbCUccvZbrvOr86Fud3mrWHT/22K51lkXo89OUHxdCzDGMCrDnxA49yWXY39EWgrncODu
fXaDpY3A5VG6pdZGMiW8CY94sjLmMOf2773lqTE9TySQCe2QI7+5PweszM+enVvxOdhFVCckYjcW
N9YuunSqCFJ+HqhwWJjlyvrat6D1z8AFyHdqtfuboqQWacO1rlJMk/kvv3O3OuV3fe1I95rD4Yr7
n5PJy/0ti2pi9s7zamDENLg/1A1j+o5pIRnyxXiued5eQ3bvpHqTS4exz+UgP0x2A71ENU5Rv5Q4
K1nwB627AKAKxD4coUuK5i+e0nz6IXCTXPKSVuQyY4KVCcAfQUNnueV6RdmK97ZenSmdak/nN7r3
2SHoxY7N0YUMG7yIaogfZ1eYJWtcf3wGsLcBxOkJg2QO1kMeY9HYe+ytg+VnTfLlcirsSYjbwfKj
/GwhDoyxJy58i5Q3G/RdD3rXETyGhxXf2Zf+sdbgdo67pJV/MI3a1hTqNeQLNiRelZQ5KNNstlaH
mSuK/A6AS4uyvsmH8BTO+ajfe12jykhUy0gCLBkTnTcEAeP7Whiyofk9sq6vwu5Ktpl1eF/nlf+B
GaH6ufPpkVlTb67lX0TAO5tBPA0ftkYCliFjkjzkglIarYzI1XwqyV7wbrqaFn9OZ8EIKPO2Bb8A
m+Xwn478umJRCogRDJkCkyWaqvsrLbw95xbBT5xsTT9XJ8NNqm/dxmIuvmtUkbe7LHz7PXeK0blY
hZjFxsguJ4zC74G5/g53lynxBbHPurKVRPX/OywUlcghXuRKdlsVmdFPllDRgDluqZa7Yt8USWdw
V+cjoE9wwcAMXXO71vR5WTjvxXIOuNOMQmfju185SBOoWIVX9wcBVru6GSfmcQmOvurDaxY2ozj3
BBriNRiCu4Vi7bMWSzOkpQZYTXTkIMIf817u4gXY6NIcNjJGiWNZg/rLIJDw2EfQiN0C63W/psHy
PtlwMoQZgA7qMxqVuT8xzRpmIKR7GCSlEMvtsA7u/Ly4Zv3D7q9oMliROeRHYzQzfLvwv8e6tqwH
XqnmF0G89q9CBMt7OJXiaaL5oqwFf/YPLRMMw8ULwWktQqgfBmLFlQmuFxYEEIWKNMTNt0FBY3d2
KF1n/Q6G6koD7uxwvKmkcJesXVmI31c07Hxh1wA9YLXhv1OGMXDoYMWqC7NOCifENtCAeJnVGw4v
/qfF9hJN9BAR7AoB65qlng96tpMazn+ZOfzCg8sWWhUBx4jChnuklxg4kIrB4oSaw3DUW0t4K3Ec
jzLRah45/3S9k/vgztWMH1/4TdYz9icsy3PHdMQRMyXRghgpCSzXa6mpQ45hnJQyPNtS1jS0AtQh
yXp6jS/IqQMnlTXY/zNFc/7GpGGkKqiBtWYBesLPQGA7HzlaOnpj3GSZVwOKOwaouv6OytFEjeG+
JY8crvMAmXkRejs38ezud2PR1dOVB0Y5YQVDx5Z0MzhXNpc4JNb04eLe7U3uM7Jf+u5OMmNXqU1W
8XNsYaJPiFtv7/j0K5KJC8m9XUN8/CzrEf5n51DTggNu9z5pyhhuWMi42krakvlgUhqq8GRvtOK7
pppjhkXoqbqrfIe6t3XLHI38zD99U4C7FSerZZuZNO7cPwaTvZPljPyQwHKCBJ3UqQBmHvyl1iGh
6BELfRxu+rLgz9GpHTXFRxSOq6KcnuvXcNyo8odmzK8xn6w1k4rs+HuggNYHGWb6F6IIMJ65Xzff
jo9W5kjQKJO6hch4FrRi2x6wc8fuI/JeBtF8W7iMgNXVByQBIyGmwgqeVkMFmLZtt7zPzCPcJKJy
ep76pRGHLoyIqNw6z+2xMykB6I+G58nINniYWF7+5jFGFbNUS0cjKFdNliS7WYB3amCL5y/STpAK
TDFH+7TQYgcd0YPxtDK5aqJrSdOgGTzowDZvOd1/B4UMdcR1YTo+FhB0V9RhNQ+Yi9fuWAb+9gGI
QvwIvdr7o0XDvqaycoqfmCHrY72vvZ9J2f5lpBne1MuM0dEUkfi7BL78ChmCkmLZTf4ln+3ZTvum
cZ/tNWyKx7bXFrPDmZcrrZi4fUATqL10gA5EyylV8CFARFtPQ+xNzqF20EKdfcJHvyO44yqxIGwf
4XH0SKB201GGbW55H6wlk/qRoyGmgSSX/HYucbK9B6M3ME3PK5z2sq8BJVfdyOpc1fm4HBwNI/OH
3i07fFwBkfI1I9/jIRc54AaFYc29sDkJ99SpR9jfPfZ53lUf3j91fC/uo1r4NtIU4IEHRMUUGcM+
ld8ur7A5cAICAUEeM/VHVF2RdTN0bsBnPJaMZ5T0mSdBaLPPFe23SXrFaOteQKTDUtCWceJWoXsp
KoKXjltcuE+dcuzv2KmnmAN1I07YlWN3j+8eSpYEkvMtVF3/gmrO8Q4hc/zkOpuRU1g4GA4TxuA9
m8TutOgNpmr4CdTWR/I5Cul9Dn5T6ct+HUF/lyVJ4h860mWdKVXUQzL53VonpCiX/9iPKsXyfCbz
pCPlHuJcY5BeFfG63V9nNFOq5qW616ieKlSmdlf+cuegoDoYC7Gfwr6Q7gfyAjNnJQO6/ZU/cSMD
wl5pc/IuZOzJZoTYjn1p0eV0XaQQrMAAO4JsjkRqNc20qWRS4+af+TkYBhrRRwCJ43Bl9D8C/r1V
xMPyYbrloD1wkzH/OYw+udWZNZCJemDAxwKOtU0xJ8JmeI9OIQ9esdQr8QdviY4uVtuwi7XJ/M5K
KHnxwXUHsSfK2RSkVomI8WfEHvF+LaahS4GONeS5jhyE51E3ERWUGdzjJGXcpYRJoUmomfR0D2Dp
minNRQnbyw8AbR6qPi+sQ4Q/UN26Ziv1azG4OeKnZWM+3TPyZZIG/ExS773rJtz3s4mlPfw2NgzZ
Rwoc/FEVF5n6qHbwxLdqcPi+rGYFjHi/NeVVJ+vU3drnNGZdtKdCGsl+s256NyOR3I8uirQDeUal
17UXC9o+kxQxbl0OwcaayA6ZJzSDVEoRVpo+sC1AoHFkS7h/1H1X/23RSu7IWhiOvSN7uspPzLRs
paCIsNoOkQUarPGj8DWBsADtxhHw8rqAc5TD2n5QipjhOKyi+qPJTqmPM0D/4bzyfMDNRiqSTqyg
mNhb6/DX3lss3g6fSZgtiHXUXUzWlkIJtyxM/wN/BRXVLcPyVoLkne+31u3mM2I/OHDtsufITJH9
2u5pq23xVknpfY88xCrRkETXVHZuc11KGoIz+cxGdjw21+HAWWXp5rnnTYTSiqR2SdcdE/7F5s5+
5eldh1POkuWrCVSZ3+GbNQgzt7Hd7quGfu8mrwJ4f/yMhILzvncqqQgaIBDHp8n8q1YZ+Sk4pjBK
CuTPhc0dYrP0t1TP9VGaTcgHH/hlRVObT68I2QYEqlXNOhy6QCnPQBAjprIWny5XR6Xmf2ImtwLp
0t4HaCkKOMHMOVpzC8E3iGSC4ywcz7vbC4sC2JRt+ANVimIqsfveR87Yt8rsyvdtxjstv2AmGbLM
5p57VbNzaHW0JkzFiS0AUN7vRz804VtRekgUKgLoq6OuAQAyhw56c4sbfuyzvCjmKS36MWjuCMa2
ojPbhHFF0qVt/U95vdsAgdrEdDPxucMWkrWpSLHx/P0fy009/AbZQW1CZ7MNZ/jH9vJIAa8j/Mzl
Lhl2TyZKamVI3fE2ppgHVdB8P872FHj4s3vbTieP2OBbleOkfB15BlBVh0Zu1puzbyOrDTLViXim
P/LHKckJxAvPAdvj2se7U1MwpDuUduthhz9QUB13QX3f0UoybdHKqn/0br6VtF0eA5vO7S31Oo4E
erdJr+X416rY6T3Vfd6Nv6FQSOcSu9WGBTDuVxCiTueX0Wc5EG5FSFfB9NqheFLMlN3FX9nOLW3b
/hiXzplfZ+mFbotVw4fAfEC5PMGalhI45NRFplbUGaCUE7ylDfkvOxWJuFhmKdWb5U7F1KScH/mY
gnnv5588rbYBPGo38WRAJK6uevBxGjTw5RvkO1YxbxKJD7NCk8alNRBjDvRV3m5NiPZi6/uBgQJb
9+izK4GCvxI9Yls3c0DT9GOfhg2xic7rwnncF4K70HOM+/ynm2rHve/tMorSfC9DQOAouxG0U3BK
NrZNXe3TdtfJQNb1nd/JkXgnEzdgfRCxW/mQEqVS1Kfeh9v4wEhs6C4sGEX5GoSIXu7Krhi3x4U0
eDttVdzF13vKvajdhuU/wn2+KQEk6kPARJOTOK4q4IOgFc90q6z5SkoudBsD0kIcCGj7DjYtzEcz
9aj84DRqJmMMagkd8OlYJ8P/cTfbdENWeKaOkyF6I8EiPz9NsHz99ZQvlJb9S1yVzIluKpwIoj2z
tXDV8Deyy473p27QGG53Ue+g4t+FGeYfxrZnl8GPUFAGfhsGIx77HFVX/fahxo5W7chBFNjTLayR
gndhIV48IEMIvbVMPWeH0n+EnFU4iBTKbWwyo7YA2Wbf5zE1Z6EF2/txjKTmrHPZ3nF1ygFee1MV
ahvTbiU4aDsVk5FxmS22NwbPeZ4X1XBgIRl54w1yLrE+NZ5rc7Abvrf4xQvKfDkPbEHILwq1ZIgJ
T5sXaxmj09R51W9dzyxtS1vaPxZvV98lDhbS8apFfHEJGZ/6UUevIZkU7zGS2vnQI/79Wc1RfFpt
Zx/OyrXqd2fQ4pV4pfiNTN7CYF5RUBqOA1gN5lcTccoZrh8Hx0nZwflv2UX/lxP0/8nz/n9naP//
L3obN9r/OXr78rcb/9fMbb78v/zsAML+IyBMFBsp21UyM/EM/s/Mbdv+D+CXbB8JbMQ1eCXYtWRC
FP/9v7nufwiMyeRwk/6HNCLGHvY//eyO9x8xm3QsY6DWrxb56P/Fzw758n91olm4+zDU49793+xa
dQH1Z5it5kbv+EhIoJcUaCwr31u/2E/ljtXkQAlh3ZSLNd97DJqatGp3bW52xvFrIlYEOvCHtupb
jH7pIusa9L3ZYnSffrOrIlEUkT9WNi4pmbX+TbGyJT8YOUxv/dY4ZGaUHUtzYNj/g7rz2I0lXbPr
qwiaBxDeDDRQuIz0hmTSTAI0h+G9j6fvldXC7VbhqlutmYDCBW4VzyGZmfGbb++99oiLsZEXOyrm
vHRAG+fwglvjVazbaSdmqe4qLHWnJm30gNYSiTsDOzr5otrCphVWutk4krVK97oSuBJpKwbiWZ1T
+mdwYaPK0/oXSZP8K6IMZOQvJmSvlYkz2hzEEqEwb+uM8d5prHQ6kotE54vLqbwKhSB33NBQkqws
o1OnGHNNsFOZ8gkbtmR3kNK43aLV40lLcAi7ZsopQS8YTDCWN18Xc5pZa01d0O2Jc9MFp/7wlCtd
cseZ0nxwJ5/2udV0eyqpDW736/A6/4UmH5WCq7fZDOx/AoDpLbvxSNmNUOkeL4bcPCAl8RGXdPWl
ZLpMOa/e9huVCWhOLKfTfcYYKpEdhNDRlIqbAbpjQ/6y9vMHzwpvcqo3QdaBLE4YVt1KrEwcAKIa
91ZSpLiCRMwOAM1lwM3rzM9vJPs6gcyvS0yi2S3EPVOHofXHcayfmAcDP5EIoXw0w1ocKUMVNnGY
6B+celPfivuUvbVLHQjrgqPm+QdHhYkiCKsmvR2VB66C0MRAF3LGp5qKg5gVyg52u9rVxiy5DWyw
mWP2kp6x+86PjJQpSf4gwhvupsEs/UF9Ng3rKMf0UuH3y7DxLtalSFAeIyumwaTUB1ufzE50Ir3p
n2k5wUueTxY1NaEZ4B1Q7+ANI5zi3fyZEvA7WpwvLjLNUR0gF3HXc2w8mF1LwYpp7vUyW48Nw5k7
VUjpd8POgthaS6GrdE1xYNAm/MBsbTxBVacFmxcFndhN8RtHomDtlh5lmyZw8yuPuYvbQ0sJSB0X
MJR6Y3YrLjgjrqM6JF8yYNkzouKoD+xqtASifef06NiyJVgpGzP+sLXR4m2fzMJvaunWj9YB8h4M
FawpPCqmGRMF269oi431GncHMvZkIpnprteUogY+zUjs+QbfC259CxYvz1dKb3AyfSycJ9/EoQ4P
ZC3EM3Mt4YnJgoIqqySXKNcaj76R7DWUlOZ5zQwOLZD/TTEoI1lx58oqb/TM9dfVKM0nYanFT5NP
MqXJokhzWdsglNa5tQtRUQ9FUUSQkAnDFZWon1n+tAEA/9AHhTVPuxVZxFkRfl6qqdbdDOj7ibzT
/Lj6kihjxJs/XCMk/4BYSeXkJv1kgD3spuMiynSY9FiFHrnv62Lm+KSTyao/pcJ4+McqteKAJFt8
xLoMczYDsS3fXT31uSp/SmOl3wf6bXBjqustzCTB08h7ubKIws3FaC0904qjAMs41sVIai9NaIze
Q1l6uDu1d5SJidf3wfFJ0fJ3Fh4pf1IRx0ejoGQmEs0n2IGNjy5medCxzXtXd7QUzgC7SduZOlau
Mduvcjr9WWYIOk9o3sZWKZT12RwK8wXH4UtjGJ6V9vDxDs24RsdVbI3ajadZYMfnu/QzE98BZQty
FIwTfD3GfOl7hnbLaOKN1IUfbDyXsFjiJxJPU2Z3MuDeiRqZ1cUVzdwppOHVy4xJuhl9h7uxVDjx
T+q+HiP5JA+96hri0vhjlHbnFHPOtZSJHnW1YWxwiSd/YJmMF8Jl9ZGxphwAAFve0h7XWKKPcv2M
gYZQq1rEiZcqCGii18ytRBXT2neOScbUiTHfVHY9NRIya1xkTt+U8TZPaKBIWvZbnBRN/QcnwPs6
G8YzDORexbhbjttUMkOPgS32KdRl8RlucbsdDan3O3ruvTgUk4AqTuHQivlyAVUPQk8HJQBhOeoO
+IHmZzEPk32ZRsNnl9e1X7JjnWgAjDy56XjIpzGi7A4M5k1p8KkSAtnlo6q4lOidEvxwTwyzJbtM
0/asyANg58TA1m5U0/pb1vJ4INDPyktXWO01j+iuTOfusdHwbzMOFRxr4JwMbFT6xOtqbUtaIzdy
ParvMZeTF3nSu12U80FDbhPN5zjLpkvcxN2WI22Ph28QNqy8ot/2mXiq9SzaSJhUiBAxc1dwJHbR
XkIQ3IxZ3gdDrS3BIy5Ewmhuwaubyauk4iodm7Z5YlynfatDLI08b4n8XKiZ7EJGZPT8uJ0clHVU
j2JTrH9GtTMsKgas6sR4pXeBgAquOIXjezUrwob8ifxh5P1KsHdKVLuXC/WNLynQscCy08uZacu5
EskaZxlsGjwjeRcslar6YYEs06uaU6341MU2H7x0pWt6muv4IvVC/qevMPUjWRjMv4kAGnbPItU4
Eycik2tOkd2oarP2SCv8xOmwbqdlbS9SLIk7c2rlrSK0+dNUz8pRVyt1hw5pkMtYmtpWlZQeOKtf
aGegiGZTi/FKrxJXiJtIjPOrG9vlpkxQznCbDLTgNaMgXXFQaJpdJ2Z8TxFdd0BomONA1WIeSFzN
mdWC5R6Jij7FUo4es/dWgbjZhPIOlGFzSolw7ofUZDxThAgwc67wunR6ezHSpRltQ6vCs1b28S7t
2v6rUhJKrAYOMdxz8j+lKqJP9KnwGnWTis1SDU/NkLUutdjJDURG9ovLPCXHANhoceRWGHaDvEWY
xyhPSUbqRvuV8VdFh8hCu1AyWiHWD4I3UqwK96hIje8Y2mJlt6JVfLZY0T1DWADqhBUCMQYLuplE
Ydf3mX6dSUIi+lOkvVUjuuIaAjwBgjWukwEvl+RVpi7upaGxtjmnN4Is9EhQFDxuSFwo3pgp5lZo
5firqxcBA7FY4N82C3FfF0tKaRSGfCaohXKP8QhssIdQWBYt0THPjTAwcnRr5vfKcZasbtvHYwfQ
MDJSB676lBE+zpmoh3rN86tpggs8hMl2EafL8xCWzY76bfOgtNJ8q3NOGjWbMb5hgoUazZBnpVvm
K1tbuV3Yca5MFllbQ6hSVC8UZHLTbJB2FDhhvijVdtrUrWk8SdqU3gsrz/ysr/hQk8vpdpNsCok3
5zM7d6mluRvWat8A9sXyRy4YbSTrPuI8HN1+zaLdPHBes2V6eH0u++ZWJfPwvNSD8RFDVHheq75/
6rg1B4pe9t/qDAIG/W3e1ksq8IjnyueqNblvagZlpubkrcxk7YwpsSs0Skx2eG6LJ7XvpkDEH7eL
ARkwUTeU2e8tqgENpolbDCjTcWZ21TiE28YAum/nqZBXPAIdPa0lsZj+5Is0XjMhDN+XorDcSlbN
I56NBisNDbWHit3wLAi9RMQwVC+J3uLfTlJqjm18oBiLDNkMnzKZ4D5la3XmcERUNtB0Gb42q0Ev
2CgkaWrLzWBssIBxGS9H8vPMmUQ8FyNH674Zwm2cxtMJzae61OOI4UJDoZn1RjpauO7wl6nzTKkV
DhTuD7p8Go1I9hvgftDzKMIhXE4Aza0mukotgqsB+r5GecXD11SWCqnNKIu8DuH0Tcim2FeGRb+Q
Kw/dWc7HYF2GhK5i4peejlSKQq0oy33UMmMvWCwRXPvzCXPuYrnUW0bkF9JqD0w5x0Yms9rn47I4
NWP4+1rLjR9nVPIRx2E/6TmjCl6cSdK1sCZgw5COnZKupSBFibuKrRol9JvibpPMiKi7Msb7PDe1
D1I4laOuSepZlp4ecfdbfiepyXYo5NRPQ7M6M5zIt1Up8jck1FgEo6HxpDfD5E0JVlpWWGH+0TK6
XfiUIy3hxkk9eRisg5l34sYk2LLT29VSHTCjNFfqkyOs2kwdTB1iIZXpsA3FoIqn8cLQwjhRsEN1
p4kE70WZpvstVIGaFtki2z1Y318Kkx98HXIlBBoP13Pfp9PPbD48kHjmrgpECCdPVeuPMSTdph8G
/T7jOjwo2UzNLBa5b9r0sluIhepMiIX3W1Tzg95iWcWTklM8ypbvF6EUveRC1P8Zoyq6sg/g7JvW
7jiPZfdFMkHd8VRov/kMdsTk7H5tJLP5znEjkfqAfuGKxoNTDDzIuFudgJ4foceSmUZLeQiNHSNs
XuJ80soTIGZyKpGwqnsBOO4ZswO3m0ng+cM5VTrdakX+wOkM/9GjHgh5R/8etaR815SoJROra97Y
YSxZClM4LlI/nlJQ+Xejy5G5ye5JtqQSSxt0/NiOOPAAisAEmIM/jgrcVS+NWfGXl+0s7xuLirre
EASshJpJZXBarS8CG2jmJTQ6BlRzxj+mxgfc5k1LbDx2FrOqGh+sIlS9n1d98YJeSkm3FVovYSUb
iPxpvzDjxYgMn2DRHWq6Yq59vTb8cm2dexsuwnBWs6T84WvpIczx8dk4GsJ9aEgEgqSoEg/yqj1u
jOQhceFjrpc6nQRJwgnQnIv+rhTcraJBSFtqXWKcedoy7+NqZYCd1bSB1a1CJbLQRNMNswlDslYU
as8qDUYL0YzFWelj+YQbWzrKGXfrShSM30Ud9CN2g3mHq9zc942Q7ep4LVxuQ9MlxxPw2UQmUTYM
oFFttntZT1WPTHHDugmABW0uV1xt7apdVavjuU+KJhhkvfmUtcHwSVICEuEGRgK6tLx1rbQPvrdC
cSPoB8wBckhbb9Qc6a00jhjpOMcxA/Q75hlnpPWeukNaT89wPNBXWzgj9IpLL9Df2w3l3QxDUdqf
KGIUD9huZ8zgVdo44Hut4yS35U42cAdT5CfnHP2hz0Bj4tOSp1uNi62ttTPPETbDD/Lz+JHXbo2w
YY7Kc2h1HbV8RfYE4UR1G80ic6JJo7+iGd0VkvC/tTXz/EVGfFrok3LgLPGImlrxMdFZBNmJdI8t
dHWx16UidU3G4A7pqfyA9pRCJHh8tqzVohtmLFYIOJQZzuJqjs5QL4ylifxke5kfZaPO4uBbiaXc
ufpTu5lEQjCL8zN6w/pklo0KTWbo/HIsm2OZ4XXQtWkghJii5z5uS9vRoiY5iki7cgwZnQhf0gmH
9UCvb7uQL0nbd0MD1OCpeHzeYyawaCWC+CbnHcGrstd6ezZnAAmNUb4NXfhEYTHnoEZajjT/oWol
nczujac64GEj6UYzb5c5er/EyICSsH4ZRvbSiVnlCcosxX6vD8IVmopwrKqufh0VqfuTCqX6E2eP
H7oZO7JQlRj6Yjkt3kK0zBGJFTDWBty41MtqF6W1m6Uuxp5ZLPgX/vq9CRHX+0JfymBmTQ9IOQlH
DQGf6jaGQWzEODMXudI/UGFCbAEk9ugEoXV5bGHKokD6EQX1YJ/1fJOmw3DsGI+dRmbXs6tMItnJ
kHsxg4lG7RgpTSjQptjUlw5pEjtRYXas2Lq0GzWF4lISzMVTD9LoPc6qfjc3/ejyRJS3HLjtj0Ho
ArURn+mBUAvCXltTFGAk4Emwrecmf76RORaEo3FGuZM3WcEFk6208cRaeo0eBr5QLfMvU54Csjkh
L0JFrtKflzEk6ByLyqFeWA8CseTcn0JYmpz5scz5nFDNbT8YeIPlWWl+hrjoDZfM54Q6oE6UVDJk
SIN17iJXkKQowQrVCmR3Q9EKCi6EWJKE+ZY0eKSxIyi81aFAeCQFQGm3WTqT3q7INFBn2sYY3CR0
OCYk7LRt1L4ZvC4S46wBmSocYoUJoFLotlknkOCUctaLHcAE6bdOsvx1EkPDqfAImV4SZUJvt5CV
/ugGkqrNdbU5TnNuXpShSyQ3E5KBKnjo52+MBjFB6SZQ0SWVJ36LTKdjjfEtP+AcK6dUajrinE2C
RRnc4nahSw4ljfWV80sTjhcCVHwQ2lF6VrjQ+l056i9RiOooIQHtNSkrdjUHSKqgYw6uNXvKqW6I
MlmJKlBTsiba6Jd4zWVbrarpla4VbOPY35ccC7SRbMom1Ni0JiV9zucyxAHHxG30Br0j7gyf+iBH
Ug7PhLAHzc/ZdAUSNDuDPnU/ZcEFaknNFScyts9fbIG6R229/gxJQ3SIhw7nUbPY6McwNgM4atJB
ZwKFHt2Pw/OExrORxzY+FZOVg53RE16azIodaynWay2p43WOm5F3umpKBydU6adjBxWkGef+2ker
Dg4ddyG+MNpc6PZs5w0Cm+hWAnCTnWau9CX0zC47gewUbhhM07ZmsgOTu6gIWoZ8NiLJWJ9Qi3u8
AckD+10Kwm/XVtZZ7AfxVwz5wlwW+58iY/4cKsJCcG/gSefHYTIj1uaJfKCyJbxf4arswNoskbZ+
mHNcXwr8tjZQP+FnYr7rdeIQJ1xq65lFf8pvGDL19zURiOrQ5ftOXD5G1MsofQAYc1R4j94bRpeL
zQIv2VCycF5J02Luo7pmekjf/QVy2yO5ORTKbs3j4Z7CKd/wHtARFGPYF4l+YqeCX4QTQG85h9Ow
19lgYR9bYa0FSgykh01i+eLSxzgmrvPiQpos+86VUmUxwB/xsSoGl9sQLJe9jonqqwMkh2XK5hcd
svSj12k6RxotkpHKVCZTkl/iRv6q98/DwRTogbK4VukbZZR2kcAFp0g/5D5JfqyQjAn0PPOY6mHE
XIBiTzsbmoIO1BBIXMoF95G7TB8iOrnanEsXSb0BUyEflEy7N5QZMuPp6/Klk8d5ZyUGKdNZaAoQ
W4X6MAZ0zRbKOC+F1M76e4sngjUgzGkkm6KUTC94vwPHNIx6yJaTXZqd4tK9OG1n8nuHQTLjLTc4
OUMExx/Ce9vQ8ZryN2ADIR+sGQoxT0GE8mMzkc5hQ9AhtheinFMeZIzer1U5f0tjLflojWh9MqIy
ehooU8cxBiljaXSBnBnUtmUQQdulMt3JojUD6MnkBHPQArVoiOc4Z4JoDM+YJQwQVnmxp4+MAdHQ
SlR0ZCt17Wbbk64nNVhqfU+kX2YGZRky/IECrEBYCxfs9WVgJZn1k0p5fVIS7Foc56jciKDWYeqB
1xKOw47BQXWqMKDeJRO2+qM71gq0TifWUo75vU7k8iXGHXye65UdkZC85evYtZi0D4L0aWIFD1TF
Cv2RkPHbonFN6eW0I6nxV9yupBfFlmJdxhOYPunsCq5mqN1TQRX5iSsBDsRowNEuq3ASpkLjIpRm
Xgxm6AjEofjMNRGPyMo4y5bbVPURdIrdqDfVlRMxSYQ4iw66mXCD7YyKnA9x4FstEj5w6KKpANfg
aAfCVYMuanSZomlaOWN3JbUyuabVlZ+cF4ik95PAwpdLo/mci+SAAlOvmZ+2goB5N62kgACaLiJz
aEnjKL3V3RfDmA7oi4gVQqfmiDEaFrK3rqQww20ntaJ1hkt4uoklFtxtzfrKSa9WsIgXs8gmrlMw
6vdSTPyhTRXpkwzscJ8ZDbjKbCj7eCirbwyJgy9jdcdXPhQNp3Pc1vg51ZHjhaGYBCCXODVMvzdp
wSVk0fbccrticnCMcwyK8TMNLq7x7Mnq2wg/udSH/J5VCbMl6YTwU5t1kZemX0Uuao06WW6KcZtT
TMvaiyM5OlUKd0X4ITJf8Whj7rdj29EMLmh19lypbSg5qmBZ3324jCKrjQ6moh1pzQzwb8GzUEoW
sAe+kBSlRYy5cGb9oZyFi2K+jilxTy/vmnIO0FHDTUVRbLQnDxNqb1YfsyjXq4n6n4rAfbrHEAAf
i7BWcF7IjFDRmpB2ioGUgb/wJD5+glemZvEna+M4vaF5VOe+LWjaVHH6EzcWoxIRKE/nP+Jctbk7
WD0+ojxr8eikD6cJumzLTx1XkvE9i8JELmxm1O72iVkoTlNhBM8oCstJbk7GTRAGEdoKp1qvN6Sq
wTpiqJjazaiVNhUiA8oavE8Ha7Ya8PIiXYoIaaXV1dF2joUQV5M+yIe1SeLvqV861S2nUd7Cemt3
bbMUV+5MzNB1vFgOx/TqtTTMdN2jbtS3ts7Tn5W8yoZUa3sxV6ISdrQGnBHa2V5aboe0i0BenKCL
+Mwk2M5M1Dy4DMs8nJRazd9UcU37oDOVqXBhmaH7kG2EOtyZRY1xFR1t9YUCN5FNSI8bZKaPDNHh
mdmImczUcL2kh0nRu9EOscju6bhMb9zrGzxYrb4tW/hYvhrKRK4UVflkUKG4A8WinkInzykiUrA3
RAKp+HJw7LU6g/BmFsadWmfWbzlA9+6jOTn29YNHZphyuoGzYrxGjCdYETIz/x3EoniHaG1ADUwH
/m2uzoo3ZBbNQL3cyEexMrk/UyZGeWul0AqqZDkbJaMKeY9FUbkhFRtPD/3rMjHuJEea94CaKKh/
NYtEPc26ufLgReWV8Vu6m6pa3oSxPOySPJYDzRRq9DdpflkYx+LiX9qdnBmotkYp+qrO1GOOMk5d
iplxr4nk/NEUtLhWtyqzzeHGML1GW6wnWE4ZGm7DQKak7NaqOd1jNq655ivADyjbtIRMIXFdwttK
CrPHxNekW73vZEdotP7F1Mn6gxlt+i0zIokSiG7SHUJyDwKxbE07snog1XIxH3yUrsnDb7gwJVX0
l3ClH9fNxL445QRPXoZCZdzDD4SQIMzpiGs5h3eSSKHs9gRQcKxO6lGuAamVmK35SJjIXXE/K4tr
zKCMcMbDXwonjotS1Jk7qYkjHjDqBiH0FHNZnwc6NDRPloBUIpfno+D9ZR35L7lo/i+aI/5/6oTQ
YCr/n90zx8/vz+q/Pf1PMN9/Siy1y/bnf/x3Uqj/sNDgedFhQoOGViRFNR5k4f9loeG/UE1j6Hho
RIDjCn/m3yw0WFtENExRoaZUVuV/WGhw10iibqoi7GUdV44l/5csNA+E8r9Rz//VQGNYivY3hHOU
zSYXmWbcG6PqhdYpq5QXhKIpeoweLyEfkSl8HdB49315yCzl/d+9Rpd//Qb/vhLiL973P/u+f0M6
Y7zreuSIEcuIv8Iklp7EqTqV0YvE9QVIm3PW+vYzzGtXj3QOF3NgVDuIrYN6a/og5wvg7jj6+udx
jh0o5rQWgqb6eaKVZ1LNAKFuY2bvbJ0chPYP5Ocyf/3HP7v8VzXhP/vheVf+PcPZsIaxSKN43GfJ
dhb/pNpXnnxwolO56aXML4G71d+l9GvMp/FbQg+K3HW6iOliW/PJWi6T1TpGfhLeky/+32OWUa04
dw+SfDj2wq4pnhidZNZot4UvwwN4OJScsoP9tqs+mt8M1Scldbpl9BKUx/IDnyvJGB8gjN9ugPB5
msu65Q0e7laXCPiB2Y4deSAf3cQRnNTNvPIs2F+GXdidF2Z2fEgP8oKP2avCVxr3HEPm3PMsT6c5
DtJmG0rven3K8xcmhoXoGcpL1gBRFb0pf7VmOulxHJoloTOylwNcgTMGHTPitOgu+e6DgWa1Y0ys
JThD7OaG6wKnss64q+IfX+ugAYSnHoUAECR+kEa5ZssZSkUVOoYe5O0z33As7b4lBdTpDpCkFJs0
2R9crf29KXfZEihaINWBHgeSGszjpRnOZsS6txHHrTL+6IBeZcEeuOFC3XyAN8nZLbd4Cgm/OhXj
oIA0Yf0Vu8MLEAgt48J4BHwNvcQuKL+0XO1G6At+WO1h3O3vgnp8bLr94qrt2XoIy760q2LEY0I5
zJiS90nXbXmyx0/1W/weFBsYYUngTjdneqfY4CBGoqpiEr7NBjxhYE4A2b4RPs0vNc7fy03HC9vp
W4Gj2VPyNsu931jS66TjaYpOXbhZume0JgdlAaJhAzY7djLeduGYDJAF9mRiSLt96o8twGk3ueby
OsXebEAwgKdpK4YbI6EZe5BIyn3lfyyPA1PBcX2bLPeBc4qSnXR911t3jsqNL/tcq7eKl+/yFyuQ
d5pv+Zovehx54W6pm+yrTP4Tmv7DPfhPl6W/4exnpqdxb1rDXnjKL+Gu2UlBfFZO2lHZlaf5VO7K
o3Qp/pNWMukB5/9nz/PfyiU49NNqkfHdysNwb07tZX6qPqAEbDQvPbWn4n15Kr32aJ6q/8fv+Pdu
AmDPkBTItu6ls7ij9u2+bptNfM6O+sE8a7v8JB70QH41T8rzf7xoMdj/3/sd/rHU/72aYAS8K80S
ViTljHuA2DoBVk510qt1SnbzVt/lzzPK5GgX92UnbZtA91Y/C3gEdq0/7Ph3PpejbbcrD9Y3RL5D
e+nPtY+R5JKAQMghlwXMUsgzMUERYKsA13Mb0EaTLxOwklG+GBI7iUji13kwMAqPeyOKSZXb8tFC
MP/i+Dddk9llhAYnrllcNMnUkzyy2wbCjnM4Vf4ViMZMpmTZQmHX3uqDvMHK3syHfkQT5Brv1/1G
gyqMi+RkTfuwO+BLZmiFbLT8LiU2JLu7E+lefufCWQdGqLb+q4O1im1mGVfxyI0M7dX8bG7Nydo/
dxvCR1yjSd8yS86OnNfhrWDpeGtJdF6AaKKsCXaiEYraRVu+wRm/BEdID1HCdGttA2QWkBIzkiJ3
DTwpkW/Km6bYDc0fi9W3qn+tt6z7zuv3XrnL5W8kblsjMNNg/paP0154x42lgQsBxbYpQHVEwQBw
/I/4BR54m/x2QKZzt/2OvtZ3wLdjyljGLr7mi3jFCsiitZ+zj3FwosJtuTjq4Om4BMDUscM8EEGa
hxDaPD4Q3a8B9+07OZGWDaKguSP7W+pjH1Ec3iQr6PbLntT/9KrfxJt4zbfxs/I2eJmd+DGPZH6s
gsFhlHPv3R+m+a7uk70/WxdefWliefQtHHNUOfJZkd2atZcR3VZxcz/blIF2bL3VVp3Vl68PE5Jj
etDyveyE0Vt06gPsDp9R4W982UcuM10ncXmjbC6EduoY2/yt8cjK35lUPowULtqY6k1HNr2t4YU+
6uuOX7He4mQls8eH32XnBkD3upylU/TRZZveukagDpc7rkM7ei5jkLt5ZYtIkOWX+MfaN7f6vX3n
Q9DwT+ap6aZd3bYLCMmqHh9PzWsLW3OiX9Gn+yN5yfc6OB1z3JKp6J+pYXDiM1Fdu3oBQMQf5S/Q
SwdJRrqJy5PJKPwqXsyJrfSmmb5yE7fCtf1MT9q1eZOuy5kcm8cK7SkH2SOz4yxub6fuaj/rDvSn
m/Bm+Nrh8WIKTuyEu49+a/HV3HGd0i392M+ONDzY72Cb/OFZ9/tN7C1B47/PzvfsYck8ZD8pIsd7
/5lc8lP4NLyNrTPzK+FBuWQ7MqqPv42M+27dsWe5D+iVrX5iWugTbNVED1wG1h3GrS/ghKVLVFi3
VX1PAQp3XlyACo8nyjzHC0IaNz53M3swOS6V05xt2ZZf+uOep039QS6t3sQHKnBvIq5zUnQkKHRc
inW/e6qPOmm2ZUMIuHCFTXXgSVw3BTlqr44BLR6g6p+iayLcqw8wsIeRPDg00cKdfgk71dZ24YMv
Aw3fUFhPM2ei+LPlk8rQOif7IAkbYJPyU05L+lZ6lV6VQPX6rarZ5ibvtvh1T+t2ODUnsol3Yb9e
puv4LWs2IbcuxgHm8kR2C+KYLyNLEt/85h7JLEG3iUAT1S3jTQNoON8mosNMOEGVwFiQ7Qe0qcHt
5qumBG23X/uLDLyf8T7WJ6wzRu7KKzDCE/f3dTNL3jTv6tfyKdtH+/7QZWixd1l6r40vK/vQhVfj
LVqz9040AkTKMAGeCc68e46WX5CUZeqlL/kVT85zh6JEbNvroeibBJwfK+UUpMcZt8qXFdvcwL2F
yQRwwNyOf4S38Rl84OuY14VTNc0HJaUHg7FkLRNDlB9oON54plp/ij/mu3GTL+JlORc48QfOe0w1
vvvP6L2/jdforUFtnvqNqI/IUg0ILogmnAllb2iaICewlXxE+UbDbcjIAJRsHztEUNV2G2cAP9yE
I1R7IyTn9E/mn/6HZCyn5qR1svEwnPqz+q4/ccgZljdV0LcQ94kpylsJJ9jDbDVDAftMkvM4bqJx
a8nUSfjqrfoBUDaWgY7E82TexfEr634WaSu8Fff+Tb1iPhNGHMjM9jnckv6zvgiOK4ZNAmB6FBEU
Th2DVL+vgx+WfkLpZsNryOmTyKYxzoeao3CkR0er+8Fdo2UgJdx6IutKZHEbv0D38iosRP0rHtQj
M/Z1YeTjCCyymtNQF2bdCskvw73SXxrJr4nDCRtuRu2e0zPCpn7AS3dunkIf11N8h5I/tHjvnGJw
yofTxh0LzG8c9ZAV8EEwDnQjsJTjnjkFBNBJ9ebxZS34hDETf2d341cLD6prXcPv6AcPOaUtMXUx
l6V4Z55nx4OfL46wbEfVB7IDeIdT5hRtRMYmkq2wQCh28QclKu42mnRbravW77FXs87xnqa/kLay
i3zocTPbch3E7aei7PPwUKhflmrTqKprOD933O2k9gV7LMM8iINTkPVOPtsFcUW0x8rVJFxF+zn/
kkgq6zLbM8jpUnfi7F4wLddnGiGe2TYNDjC9L5yXO2vj1egZtXmasFeGkzacsit2wFv2qZ3rN6X6
yIHT2dVr8lSdFYY0kS31d+TAatu58036uLAmeb1TvyRu1fwLdWeyG7uSbud38dgsMMhgMAj4epB9
KpVSqm8mhPaWNnsy2DdP7y9PFewqAxe4NfDAw41z1LOJf/1rfWtriFt5IKbjidvsUGKn4+0UrYlp
krmCwqLHbl25UHZGSgfeCIudIiEg3wxr+zjz1tvjR76gRufzYf4VVQ/Ok0cAGkYJ+AbAeM/9E0UK
ivqVN3G2n+uLw8tsWbPkZ+qY4OLOq+lh/O3OPCZWXHR1sh3yI/YDym53XJDZ72rr3aZEat/8Z71r
LzlGHKqRNyFjQrfKnrpPHRLf2lnOPjAnXz435pTINaUUfrHtN1l7SA/Fpv4lkfheiJ3oU/9UPuQ/
FuS8M1c429krop2ehV/Jn/QWZAjrEfj1L/Ettvo7AAIW7lxvLaIDbv/lu34LOJPh7zDXg43jALkH
8kiXyMqC3LCzH/kzawgo9vq/J7OGahRmwykJ03EFJW9l9+5B6fTBeodA/IJTnjdABvV2E/SQ0u7S
9ozJchXeNIxLbfvqTBuPU85utAYyieX2ioywr5ZFayWtD1F/9Xm+HfvijKNyyzgdiHcob9up+vPX
8fvfksX+a+Gyuy8iun+q/3H91L8rg+APqft//us/Kf38x1fefHVf//KP7V8a1EP/g0H3p+1zPpRP
FP1U1//zv/of/6Fk4a38+Y//9rvqS7T3x58oqf6l9/RazP2f62IofE2UfP2zKnb9gL/nymhD9Z1A
kvhF/sIwoZGf/i6K0XhqC0zyWiske/VXeOwfophELqM6GkmMjRGmU4dP949cmRR/s2mOINyEbEZa
W/r/jijGt/IvAyGFkESwHc/TCG2OctRfo9Q/lXUVdRr4gws/eNFdne3zGULXbvSNek2Ii3W7GEgS
j+1ocNWOksrpxcHF8cV3PB1xGbLzHJZrv3UW99JaOWpBtbZtP81PbeYG7x6SPaJ4VwQsBpJrB0oZ
ZSxCvGUY7ieHfSrnBYfahQIN9xOQGQYqiO+zt1uCOjyXLNAwR4wdlefxFQECBgMDNgTXkWEIj3gI
xoo4fwTnLbsfhzA9JIMd3PpNF95GoMvjlfTS+k9leCSlVmx/AWTCstckCGcEXnLWrDOoMR4osX1H
t8300dWD/xKUBTSUmMAoY1Aag9ZQc8RiKByl33JEKGDwTFHRfinol99xWQhJ+D0p3pyOvzVpAr72
Kuz+yreJoQ43Om7ZFAva0t+x0ix0RQM1PTLI1vuEmh5HNkTjekSzGycGLrKHe27dNbk3Yq6v0vQ7
TjOLZJKUM7e7oYuJ3DgM8HgkHLvm1yrE2nO6kTVyYw34cdyACH4Xlsy/0tJkAdIcGuI2LKm42JEg
NmcgCxHOI6t3PmVbCijtKm8eKN+LLEjLdkXUg0KmDSlyUC9EHABdZ66y1nlE/zyDbTs1ZPcK29la
lmze3MoLfuXTkPF8xBtEe1cxii+s9AJTRMz+ilcmtS2gU7U6hPY82ivXpIQPhVN2PccxEBY8hfvl
wupO4Kob59EwH5JTXkV+VsqdNZbOYZiqkZnLpv8LMM+iX5CVSzi2sQM7mbVAl61Ins3JBh0qIbMw
BWQYpLT8+qZuDVwxtr0kqeuyqjnDVEHbr2FpGufQ1TBkJhlU7MttVw9buLZ8sgakEoTCtHHwy3X+
Y0lQ+VjyhR8nasUJJpGqoS/C5RqLIlb+qH7t8DJlDZEwH6c/f/OgZ55dWFqBprZ9+QWn0Sa3jlZ+
opsxpBFBaQ5U+KRxtnvK41VEvZIL3JtGujO5BJWt5ejrmaNDyOs0zC2lAa23cDWgaABpl0njeQes
SVdUCzAVSjSLjJljlmL6LLsp+DCWYzGVdNd+Hd1K1MowmNlTEaqbd1Cqg1/N0vGZSDEyO86mOYOw
EN46Eal9AGyQZ9sxvUIGXDWNCBckNOItWJ35D2i35APYF5qgP3TXwqS08eZjrAKOcgGmBOoI7Lr5
IyLNm48iX5lthJdd64MxLOJYxHuar3uqrN78gn7HNXRh/OBdIOFv+VI2r22Z5H/yYbQ+ixZENgdQ
E/50xkCE5Q4c77zBWUheGOW5qBMgZzBWpnTGwZnIoWcnIn7DduDA5XJrRYMQtnbO0l3c9+ssEaRm
ghzTNukIfF3rXGiGkVmUUAGz68VDZU3a+jdgWAE+yi5GgXSzAaSbkdC/9tgnl4ue5jFZE+tj+rJ1
R7EI9yiBV19bZbgBvOLbR5C7Y8oMCfOLCY8K9F1FNRCcHJqI6CRJF+UegFyTlqxmDCgrN5IN/vGl
YXBM5JWWuZgR63+8pP6wC+spD3a0Csn3yqNjAZf7lLxC4yfiFfZpSm+bq2VxSuC0c1lDMXnXSW3/
6uyA+7+PvBanABSXfhvgz6t3APxpHy5nERkePUDxfvP9TD2wgSKhwle18nMKJFM8P3n/GPtZBLbY
wGY4NFW/YOjPF0GtURNziVjW7KmLa8Vhs3P864KvJFdNZd/YjqRlijb/tlIFMMGvg11aqGIDBPQh
SN2Jx3ANVZrToM9ZGlzBoWQptPJCmt2aBcByBiuLP6DHwBZ5KT5kr9gnUyVvl6o8p1R1EpAKjx5/
fJ0wVFfzJXDcbRDNHBUFEkTB8TdyN4obuTADFUv2bwA4DzbFALi6xU3W9HsXUxUHRpwNCvo0bIeN
q8sTwDCeAhAI3GC5b0199e0ZTDMe6235DTPlaaK9UFKgMAjnS0RY4uszzE7Oqej2bQzrLj2aKNiC
JeOG4IkV5fdTMm+LOn5vBmjdncc46DcjMbhQYEFIJrIfbBrK8nEomP6CmsUq3iYqcZ11XntYlXnE
9L9ZIJfrYag2Y8BXy20SNJSpFSP1xIGbvnlAwnZdbjOhE0pxwmJH8ms1Zi7olizftO58kywmu5Gt
a93oon+OMk6/nqR1qBqhbGYHpyq4V+fmmBHKQSTUhyYqdrkeHlvRHwcV3ARsJSqdRms5/VoGqHDl
6M9HPv6Ntqa3NsVVCnjzKc+Sm8GPT5BGbkk749/XS8DTdt4PNTlHkMvFzkRw1PPpt2elJZNB3AIH
w53sM5G1r2QZVmXBrdp0W0s6u3jAID4tp9TYN3kpTqNAgiwYpI0n7/t45KrhmYNNiD457EYrrev3
xsKul2Y/lQq2tc3cnDoHe9avhv0bEcK4ufpdCWrY6DXK3LcO2S3cCKtFF2eeRi5TFqUS8ZSSQlzI
H8WlePUr4M2duJ5l8u43FY+PTV3odU+obd0v9sant6eu6meqBd55oK5JsMdHq3QehtEGUsR+iFGd
nlFZS9/dcfp5qv3qVNf5l5PHb/T/6d8NlQzPvmOtW+mQjYZIQMZJ9CtLT+d2tGmxwegIL3J6GHBF
rAw30LbqyelxOzryVPTNby0t1kCwjM+jECympndpMFNS+PjDl9ukOruLmT2xQ+CyBEoRckorxDkV
ICjjsN5rDhwbso3fYEU2JdP8ki/hjWMa89RKn8OJA1t+sm6s7CLTEcOM+5jaQJMg9CUrMGIzMuMg
P/pmWG6JQG0yUuWaijjIAvMD/twd6J+NKDEHQ/AVWJ/lpSjNvmnuGqyWRyVdrJHZ2ljdsYE2z28+
+bUk8XlhiFpCXhxTROrMO3Zkd3w2URwxkivwHP+A++R4CAPxOG4cFW1jSVdYbBaD/IGXfc50vLLr
ztnIKnRWXVYcOqZoUB3nuYlOWaYuDrl8aqdWrZ+hn6Gl2MHF4U0DIwjeG1awPswOQc3FFoCQJzyG
b87NP+PM2QGffeGY8Q6ne4UvsDT6VuYPyXxHIv/ar4J7z71R8LWAYn5xDLTWCWB0EqhUz7BR7aPX
PE/Wvmh2YdPt+uCbrMYtRYJbEFfhOW/w2XfpziIBtNZzuOqdnxE3R15Ksa1jZJj2ig/jLWP27eIs
REX6A36JLVQlMPrXL0UXy2cYVBdpIlvsQxcNgMpfSI1Yqocxu/ewiuSBYvUR8mR2lt9ZPRNKyrxl
Ixz45jMInZW9dN/UvuyIe9NHsvQckoHWBqq4G732VE5NuaHw9UCBwDsJgQb6GyfbaswCEFz1F4fr
4RBUXyhI1w2hPSOag9+KP/FiWtExWmz/2827ezGCbmAy6CjejC0byXBqyQvvqqxv5kOjiuyTMmw6
1lKV63SH7XbaJm0Hpw1v3TjCSO6tHRga3gWt6ZM7TG5tsSbrjKGqVoX83Xhp8SVkMaPVBSo0W7jv
CnKFwVECWcnLOWxRN4/YBAGHk8OkeBt2Pt4jLCvtyWhiIddKF+yzuOt/+LVmw9FR9L5urnAZlCij
1UMaFcWf3IOEgUXflk++pREeIT2CsE0CDzW2q5piE+HVn9ZCjUrfqTDpLtRvxPG2Jaf8hB1TIEaY
gK1IPF3x+ek8mW/uLRuMd0OZ7q4YfJo2emJpGTEHfrKN8TuMpoJ3w8M4Om27FgTK73PLDN22EE3g
baaumJBFk8nWG/LNV7FWptdvs+SMdGMbJXkvaud6tgzImN9QH2O9jUtl3XE2metTNisQfO3sf4tO
8Z4xBg7earLS5e/GhP8HIsP/dwSbqz/lP9cazhWlrPm/ig3i+iH/oNiI4G84QiF7Ov/baPN3tUH7
f/OlS9zNdYTDVKRwdPxDbfDw2cjAC3yhfFrdffq6/4/YgDIAgBTzDs6Zf1Ns4Pz+f3WP89VtRYm6
Yo7hu0DEQI34J7Uh7CxO/bZfnDlIX8d2RhJ7DdUEPn1tZ+Af2qwgerFRpi7G/nVyAmSthQ4Q5rJW
83h4SWG92z8qFlrfQ4UbZtID8/jLqcFDfGVBWNkHwjZSfWWmHcWqqt0B2iDwruUGsp3pL7BzsxJ8
mWzoPGlwQltdHu7tOrV5ac1xB5HfmEaIC9Ep6BfkpzisTsRUn/OWESP16Fx5btvOjBfVOWVxa3ET
PoJxUzZVxgvMvqjM2geQ+/IV2m1qkUH20upNLqnL4YXAUXugbtCTlBtbBdsl/OK+C2uAZ1FyFlGD
h1Rlf9U+BAysdT4pTkfN1KfR08KbFk1j7Gr9rYylb51UULsAfrxHdh36AVU5HqnoHgSzDyXXXXlu
ycyxHh08bLa4kO05OywjWtWJA4S9bMmqFh0P5czx76I4SOKj03hVS47WOO03dihspLGVQuqx+jH/
jKhzAbeWWOO9ILSOYbmK/eSFvinOVbYHCt/RUL54ULT7HrbJXhTdlQWSOvJ5tDu/3ukisshY5ACN
4sjTMDg8pAh6ObLSWafhaFEj4uEq/kkSg3DOm6ycNiU1vN113gO8TtngVTFSifY0F0XDGHGtfbyL
up5WswJ7mnurhjGFDjfFIrG3Btjt1cFDOxRKcMLLM0StaQA4ViUYfFiYfKcPhatMeCOBolE9UjsW
/ewp69mxYr3DlYdPII+A0Tj+lMl6S3G61T8VnBXnfa99pC3YGnPVXDxtIiI2XiGvF0s3gADbgPYk
WbEKomJhm9Pqduzuct4V2VvtytKDHhTSsaSlcvRBxyoOiIbIXutvaOCZPI5UV6GIgcgz82oYZzff
iVSE/U5ZhedvhmDuRqRk3d0uAtv2h+BKcN9GY7OlGMqm6LG1TFdz9wr2tFduyyFz3BcSUTb7tLYr
1CYIffZm3lCGxZGs2BhfQCe6dLhTZm5RfzYUHiiFMkJPkG7McWkxFKk/4RhnDzCXmgBHoKIwIlov
adsbbYAehyBMsKKXE5ax7eQ5CQs+u6Q5Luxb7NrDlF6b/9ylscR7o/uSIYFoB6tzwU8+b6a8NQF/
cieX6dn2G8JTIFYiPRec4QQ1Bop6BGhNnUnpX95IT06NDzqItjX6gEk0A/PAkc2jAKd16wVvAcIg
CA0Ynsn848dT5f3qfDk2PCMqD6jiKiXjFUHMqwev2yZpZbxXoxf0WzY/gc7Y2xOW9s8x3mNLr3Oo
R9XOYGPtupukv5bv3PSWz8CMV28qvCe1JHraIw007qdxZxaniHId/a9U8KjnEKA1W8/ra3KNOjrk
LwPEERpFSphT25w4P3BtNJlHhl/WDtLBTHxINPHfVejKojoFNB6xjp69hK21a/nBJarg9K7HVJtv
ejv0Fj+7tK7gKItjgEktmkc4QNdYzqR8LqxSc/eUScr+LrE93Nx+m7jvaFEzD0YPEO2+n6HOvI8B
TV5U0QGZJalt5ndFsWayr6fErp/rap7ZhpHOhEPQV/K9IOixqScxHWUWB80pzOjIbaeWwhYCdcvt
6PFHRZ9hzVpCY/H2qhoEQpsUtlWzk0iGR6jK1XsdRcudW5Feo2UrOHk5Edw2qBpw4tjx7yWucawG
uBjWSZlMat0LdnixMfRRAuf+iBar+8ggKBxBqsKpqfLGdw8jR6lvm7GczTsfi06r6UYmo3GjRoGF
wcAh1sKE97RoaPbbxRC96tlnVmlzPI4UydWwdZfsYRQjAQCir+/M6kjWtI3MZkfKd/KO/dLQPB1y
Ebv3be0YEFAxjSyrmYFEs6JsvLNM4+pXRrbwPZsI7yFb1dGZuoRsfnIooT0rTugru6tnc5xLQgik
fKU9n8O2p9MH1WrQGLBB/eB2M6GlzqFlk0JQXdI/VSJwiP2Prc2n8tzH2eXEHDrETfs4a7BAQO2F
fgliAFQqjREXe8mfs6znVzJb/jMRI86VADyZ4nUckR5KQWoDYGus9iVywHiQ30zS7m2ux+w18qA9
bvkZ7HUY0IO1jiJpzrUR80dRUh89+ll9DyGC50I0emj8In6kTMC6QZaKbkk68PyRA6OuLJvwScrB
Os10JYuVIux9jmgAGlGa2fGNoXDafWulDDREt2i/ml3rg8keI04vA1gNvaIWvtPncYyRyDMGW4Lk
xJHhk74zuYZwVee6OcEUW/gJ2vZlmAkFqWa2znqx4rUzes5JSagbhIW5yJwMMOOsSXRSclURX6Ei
Kukbm2s5AglJs+S3sswhSQmQopNnD43fpk/ZiF4KRg0jhQsaAlQY8jWBX/1OBCn/cMhnbW2EuZ8M
wudNOJvow17QYFb9Mt45Uz6fwhF4XAHi64juTumFHyU3GsgO+3FxdfhSdA+hIO+rDdlObDTJ4D+q
ZenlulZkSODYqFXb9NhNqW3jL4ma+iVTLQHh0KCzsovGIpdjeq7Q3A6eyP2m9/bEJAzVX5/GdCHk
Xs54sMCUvCTWUK3DIsTj5KfBnRpzLsveEV8k7XgYkNd4ooPWpud6yIJ3BxQHy9FI3PlOmh3rjNOT
7BZ3E1RucMfkpr8iNf9kOf06Jux8MpdS7ntBpsMUDu5H3w4e4NHAeEhY6YOGxjEzOJZ7P7gVsQE4
t9Ro5pc6kagNHDVZMlMrFnKYWhkxlDd96QcodnF54mFMPXI0x/uhkvZuniOECNqrTqmg6ZGUQK1P
QRUnh8kf/OdWRFQS2q26ZaHhP1ggu96cLCxvQCRCDQlx3AEjuMiSehRTeMtOATV6i5aOAh0bNhb9
xLgNbUc8V9VyN0+AWijTcTH3omScVcCRtOuXfSoMLUC1/PC64XdMWc4+Um648/M0PdDBh3jZ9ODj
aeHrBiB8uiGVn/BaPaA75jxvZ2fbAh9inVLf5F1i35oO02LgFpcZiPWx9VnqmiS9812Ey9rC/Lro
kLHfH6tb2ZfX8Ht8tY3VdZQg0WgXX3ICsHHvh0K5lyrNmjvZh9GP9IP00wVY+OgX5LLbqoMeouL5
Ng0ngwOAt8XEw04D4SmquPguF9G81jLHiezJgF++fWHqjPiJp/ZJO9euBJ40G7rMdgRdYpA0LO+z
AnNLsYw+il1QfLqLOyqituScKL2Q6SWi2ZuWww4gHcJ3fOuGyjtVSz/veFlHuKOpsQKBAw3DimMQ
yiZugpObx8uxpEQQ+UG9cO5NL10LSjcb+jw+uOxscADWcqaXpne2TjdUZ5jBC3IrVyyxHHINq7Ae
XPoLphCxOwkpT/ZLECDxH8tS3X4BThvxz9l76tI2Jig3WNZXT4ThFOZtf9e4lY9xbjH9jvcrLjAK
MH7HMx59qe0C3bapX7is9bqZ4MQRlMJDNgvkti4OGYdaHOeT79y1inzjMuHd66aoOlceZzeP49Ce
zHj0Q0cjSbwsSFlkIi6sXaaWfWw4ljEPcSqkqnJFoxD/Ne6JcseJPrUmS94GWlM4YZOkrJRbnifu
uWZysOCUsj1CrQp3SOUtYUMXB4gN62XTdrjH65zBYmU5yvuM2GXuRifrT+A17N00DM4HYfDhaLcl
7w5VolrQe/uHPqc7kOozOc65OaMegND2gS6hFxU7XbfTSSz1fSeFeDRenx5knvnHIlj0u4rblzIG
nkjiDeEhzvG6LdoON7VV3lYcvY6RW+Y72w7KPcVnAFGtUD5RvRbvA9zqT4JVR58V3gooQrjpAT4S
Lut54Exlyv2IDoUgxhKpLZrHKErzg1ej+ZZ08a2nPG3vapRbfkljOG8QRKo1WFC6rGEVb50ouNLx
sMF2YTG992P3WQdxfvKyREGHLhQ3efnREfvmVLjY+4De5Xylgc+wQpj8K8Z7MbuUTs5buKziFCfJ
YzeIK92xCvHgZVzETuo8oV+Z5/IqSUVEOt95/H6WvoesmKBBScXZxhK0ktaQaVSn3R3Z+i8usPlg
czrcqllWj3Nl/E2V87tuXPxZkwqziwhYtvZDiYzdx3LDYYBSjsk8Sd/Dp+eyWPZY9K3t5jr/FlL+
yV22uIuYYjiWfru2Z5wuxUBBF6Hc+NGf8MhxHgbczgNsFdVeeirz3Dp0qbsc5gX/XjsbeqBch6wo
4O3wbhyJ+yI/peFO02ByI6Bi43FdDN0+1JDRtew3sF+66AvWoTlrM2bHslXj1gW8+sSUT3qbY8b1
sh4LRiN8rFM8P7gp66Oo0tYT2Tu5X0iKnjqbtThFAyUKOc9S2hSbl9aKg6+gH81DApuWXfrIiBws
BfDW2bM+OkBFuzQn49faXQz+D0l5KvL+CXD771YGER2jJhuQEmowRhWbsY0H3JxfFuVZ93C8MVYF
0fRIVxU0bu2mR2otyxeG3eFj1rN9CcF8nzJp3C1mvuK+jVV6M1ccQvLeRRYgY7hvSxKL/lhW+Lym
N8lc8BZUSfypHfa2GNv9LbcmLnFeMdtItfkN9H35UFX9cyW6B9Gwa6NAZjoF9lR/kaNcbnjNoPfa
Rn4kPX7da3/NfTRU06vhZnkzNBcycjSc6sDc9ycOB681m4Yt1o/8XGCYuG2Yo79UzIFAz1DlciiH
gy+HfQVp8QRyERuYzaBd6ji7cX0fqgks4WIiRz0FXbabCof27pCQSetW6p0JZYLEJNjdUpHZ7Due
wzfG1vO5ixsoj9gzF8/h2RnBfiUKWa1J6J4mRXlWxy7pCDUNtQNs34Ya0H5jIjfcBKW4A4wabmN/
eTFuWW87gKY8pZATkgbReInGn6VR7GhYb5b7JIJH54LlWBsZwJKTnjhSVXmReS/2viOH14Ryhq0w
15eKCiZqFLp2m+i+3oeAHp6rAAXX7VhTAv47OjNnZBLWeu1qt8AKidfCZCFgMkHhXjUy11u23V8a
3we+nqYeOYJxDop1LBpFfDSqG9pp85yGV/fOr7zrLUteWQn7q7bD6BDphC4o/hIrJx3UIcWQcFh8
2mdwTFDaEU/lkfd5fyIuPz8sgZ88hKRAT/AdmT2F23DQiL0bfvjypmiNXnmuqTl4Os+eaVmN2mRM
Reav2srun4OuzPEsJtbz0rbFo23DxqGEKMTjV8vPMZuXdUl1AXXxoXViAdfCb7JVcqh1FN23sO32
UHm+m0XEJzo0ZlqnjI/XtnV/qIV3N6GoMna2CIQ3edGMpEs5tIHPjaMtomWwm7gXT3JpR06bvXx3
9GK+8qXGdqtRGjfoNu1+hoV8aRqDYZwxiPIIP7safRMZHfwoAxmB8PnLpkIS46TlbaHVK443EGpU
MlKoU8/NcGNziF539AJsbHAIa0bX8ia32/6tSJtre8moLi1wxH0uYDHZvhe+8koOcXar7Ct1Q9Jk
CxngiqgjZ/kqPdmQLg6DDezESsjM1totWXX1V1OU6RgYvTK/jRN7OMlR2XvULEEkY7FuRpGesYwP
WNlUSMAKvgh9UaUh+5QvP1Rnsb+iPio5tMsEqamPPtBSol27AFTJUfExnHdBcUkmXBpAHXqSPG0z
b5TrfTWxEbd6pA67ngwzdLW4eisC7tskrcv3OQVxZJue5S4orTXNhN3Fm8rkPM8ld+pUku4v53In
TUxOO/SGT4B95PkFlU+0Len5fqIw7q0D+bAraWN9lrQ6OytgrM05Jzq4DikUv69nd97zAiGdRZjw
WwHbD1cdoMcNhJ3so9TW9Nim+jv0neW2mJbx6MTIMisDm2XvF5HeJfmMi5cu49V1vD+rBks5QMdh
Z+HP2qrI0niQxrEuCaGXepu6lvWAZooO5qjxwUvn5Cmmn4uEceXt7U4ud11cqgTstk0DtAK5DAsI
lj/ml5Pl2Pox7pfpNshAU+SwElcjYChoKQOcLYtW2l1X8jYEPQ4Ui7l9N5mB6jBVXQN2KfSlK7O3
TX1sD2AZWAnWLm8+x2XNp8ggM58OEKcd0e8z3Y0vgpw18DjXteCGYATaNH0cPsCZmrcWfjcyM8FV
5swoXuWd5Fr0VFg8/67aLtoEgo46AhqS8QZ8ngEiU/XN2rVdtnqe8LYKo8YTMvxUH1q8IdOG25dy
u9TO907EWLs4RXeM0jhiOIqbrVP0xPBnf2h/qQK2NMfQXnxZbRc/qzmTmFndZXy59hwiRVV6r+Yp
P9WC5KHtXUHkGAM5RdcK8SecPILcBfgNcjDz1xjlzh3GlBK8s+REycb6Sfd2vi3gjvxUoJK/7URI
vg1ffBLJta53zfAgcbndDtzEgsEd0oFWsfcaVUzqIOrde7v2B8z7E3thZSGP9xLBWNi05mYhfpS0
j4FeQVtlwdo+gJCGEMDVyZzqTStXUSKlQuezYKsGXZFDxxDZ5Vs7TBPIih6TYU0HfFcvtxnBZWiP
VwujoU4wTccDR9sfnfS3VtqaNarRb90AZucPDq/Ab8RlAXpA9lDUsAPGZYdxz8Y0sWR4fGDDUk/e
7BTXI9TAgVzW3KtrhQnSgn6VEw/0iZcrZxYDCaC6Mcn1RZFbD47B8czh9XlQxFzm6VcUWR8gMjg5
ge3/KNL6OwIijFihBSeQlPou6RT3M23W16jw9MQxol5JxExiAW73ZLVA5XAW6nw9hhkBLDAcOxbL
jLwqY65ShfnT5SJ/W9Lk4Hg8NJWLLB73iDoDxOe1VSUJY3/pNgQMPPE11zwuGMy9PY/tp0miR7ig
nzaIaeelqzkH2vQSHUGOPiQDYPgMrA1Xsv3elNH0Wsdut2lsat4RzOO1alA6GvyUl2aMzW3keeFZ
aVdtayEf0dBf6gigvLGsF2/2vLtQ12QI6HTnfkqoepn0hZ7DEzSV6Q7ZRnOlMYtSw33GNJf/7iQP
xN4309ZPURSA2DAGYVM9moiJ1JmptpXTOGw7mi0fdZrpTyEoBRqdgJMbXLcjgLX20x0cYtih4zBq
U3p9hEj25Gb0Vi5z1h7tph53kmHvELIcRUKZnR0rk+CiwF+dlF+EEGsy/770gmtB3tA+2l5PyM6k
42MluSnHRYtVLKPuNUzJmTAKAQ3Lrg9ZmeE6KcSIuoY9wyU+EmFoTCxu4tpxWswsuJSozhr3qWkh
yvWYJ6hglJ9aILBWM2mLEVL6qhal9atFEnhQvtVsMLORJwiQ0SrbtJcIyua+pTPiTGfY+ByJADMl
bmVCuW6CijYrFyNR/dfzPD5E9DFcRh33W6AhzYHGIO+ZRVS1Nwh2N53rJ4cuUOOKBZp3LARicFhl
t6MC9ztpFGlZsakWdhHeNvm43PQDh0l8wsnPon2if7goqbfBeMumCdySwEY1USb/OFUxz7W0Vzsr
GcMXQuYotSkdDcscE6wRC24qnxwqzkfaVk5t7nbMEgN3wjALQlx/NQCE0jtTFjHjWA1HFt4UNM+E
tIW95oSsCNilRnG2s5qVw7LmzBIM0aUo9V2eeU60NQlp7ahqP/zOrR54kUTuetI08WreKls5oSLZ
w4TM3fb+xXY1DweIB+UqjIKUviNzpp8PLc7u76STPYVQoS9eG4oTgkRIvzNMTmjaVXKHrhuvsccl
z52ZoYtRq8ZDzKLxztU10MIedR0QTvKcDN1TH+bFfZUE3R0/COejVoSctXHngmP0UDfBNVa89edq
PyQ0FgRdXp0HA7+LaBMTPHuqsx6K8hJ0Wn45sYXiieQxPaYyoaWg0+BQYcgcLLBat2xdYCDp3kWZ
DeJf1tx/lVmdQUQHBvaKMIUvLHBVfN8pQmCeA2LeGF6F4EfwvGQVVMNsoWWHuSnYLDZNBI3jERFB
/F3lYkwfAFORDok4CR107TyAtxx/1wVNvvMQWKhnzXvgMIysbAx0yO7tryX2R+xC5CvrmEOSH+QP
EHAu9AlXZ5zw4kj3AeEump5w5LrLPG0dSDvk2/hCiDdNQ38SUK5xCTYIGtiAePmFxjywVC4e0zri
/B9k0n1msFfytiwq9TanfthgAY2Gslq3vDYFMabJS9aOs3Td76LrUVQsZ2QHo72rgXPxg857L+ue
Eha4NLLGdJEbBizZ0Grt9YnzG7JdwJK2c8D2yUFwLoxDnGVSO82mL/wx2k2VwHA4eQMhX+y2nb1i
lUGLmZODEotGx338X+ydyXLcyrVF/8Vz3ECXaAZvUoVq2YukKHKCoEgRfQ8kmq9/C7z2s6pIs0Jv
7LBDtkISs4BCJjLP2XttBLNpsW6IxLsvat7wVCqLyhuGMb+mE4dwZrCCvUIbLNhFVR61y3BorNEj
w9V5Qs9Pvi+9dX6fd8RN8O4h3pov+qFrA5ysyJP3VMe6G5ZM6gsa/oKFkukV5qAqvVXGJnyxhXsj
y8n+OdIcWulhT9xk7lyD2aIOSSIdAkR6Hd+izDJ6JoE/nmvFBL801xrjTtF1Qksnn2ZHmdZmdy5S
v/hVEBx6o0rBrJec2Pqd4tvipk4C80cU9oa66+Iyvok5wGJPIpoSN2XqEJs+uYW8NHsZTtBvwsq9
S0ynpqoTsjY8G6aC16on67lZmS4EviUwWPea9ZfjazoY3ESSM6jsWK2ZlJdN2CpUpOKsuyUBTFhk
P5uqvA/dplZ2aWsG4UurmB2HNIWnh2zUkSNKU7zpMjDjrWVyXydDl1cSU8GGqFmKN5ps8kd0T8Pa
ShJ8a1krMAUWgPURBnQRyX5RJKmcKvIushSx5obpZ62i1rOunppfqr+aPQv6vCSKmgBOzn3V1gHb
cyk4KuyGtu9+suUlD9qo5y5zk3qE2rQEHoQ4s0RSg6alWlxMPYEglTldFBGZiLVuZktVGuOby4vg
NtNdkneRFVj3oMfNG3g+oB9A3N5Nfe88qKSpIwuPYI33CZ1cVJ/hOcxcoJL0q18KUYI5RXnGytUZ
/WasaNXSeheItZu0Osci41D1qqj8AtWjBGTL3niVTZVtZUVzKumbB1N2LKZGtRco+ENadE111w5l
uQCWN7xR9VS9ppm3V6QVPBbF8ByUTXEWWZqGI5SUvjBxoGD6ANEX+B8gQs/NqyRks6nHLSXhurf2
qi+dTZUzZXvJrhdJFDUiWH834zjo21CxiguSFniEEcBrwB/b3LM0ZAs6O4ML9MjaLrO1h3QI9SeI
cNpP1GjgOJQivBvkaF26NVa50qWXUuWkA0uTfHZ7ipM7O5HTjt7MLdtuHV1iavcbNAl8xQSJXoBA
o4vVydE5MyLD2fL027f4mdR7Cw/sjVN01gPUNV6zEVFNXqeU8NoCiYYhIkRzyRKlXqKaMRY1PdoH
p2ySu4Bs0QtVH6SH7KG4MCzjnhVJv5tzOvYd2Yn4CVrOrDqBxPQMDWLs3ZgAX4nVBMEG5enJEgUY
Fzw/vW3fKmknlqMkdqVSX4cxQM/WRhQdNKqt+1ydiH0wBJI/RPkrUYBXJ7LDWDJ3c1QhFOIqum4L
PFNnDWVRL3FsZ9uoVrhLcG1w4ka/v55YvJYDi+73pPendWuDsMNAxGbJ55Y50tK/kZldLIlaL+5G
27Bh30oICGxt5kmXpJcVTpUHywpLMMgG0ysg/4nV0iCyHqLbRa1V+orC0s/aCCy2oaD5lqlTD8sA
XeyuGxHcFZlotkwvfUurWgA/ZhOf8iCSYo8xZHR8F3VpQ4aEBeXF6LrvIRLOt7YYNAf/K0nXrhz0
GThW/ByqybjtWQJwDrrancxb+YZOYXir3MLeZgr+Klp830yjq6CD+sO5ojPNCBj+FujadWx34j5y
/RVvBeJXdCPdJb6LsxIbpaNXmBv5DEBZiWq4ohVVeYpAf2IoRoKTadK/xfEICAS59ZiEz9LG9kMy
tUtwSZrc4WUj1tdoqmvqlrJflzWbC7/RzgMHINzKJHr2zB0GDMuVWRjruQq7wGZTn0W8P7e1nsNP
lnZDN3igFzAMhA6oJpTmxCjCsySIfzhhGGpLJCLt96RIqTybibjj0cD5WJkIQx3L2iYBK0YlKz6S
nOzzDv0YRT+hr518wmufYR9V1YnQDpkZZCNVLhh/YlbcC9d0jesqi1EtN7U3Gmr/zFOveBM7tNu4
kMmqdVGchERTL5yQ2D+w2WBFu9Z8HugZbC1jhgBLMm9wceTlbaAk4S2tov5OUKPfRY2Pt7+V7BCq
BI+YgM6NOSLK9YeCVgJpjO4PtfGtve275lldIFRX8Ez8ovpBPTYkdVNb8hLKaa4UvQhfCzODwuBH
2ZSfO4R9bNqk3hUacxZun5lcDUowNeeocKw11sUxWTcR7h0CAmPAbBBxeMpoVzVTdcvT4j8iKVe4
uDY0rurOainnmTqNe8UIYcnTPN66k27vtDkyJlFMa6tYU7wsjbg9t6yoi75nEK736hSA8kA4uklI
3V41rg6apm3rC3Cwwt/UtFtGUMNqjm/CTkKTMOuyDyoyM0xoTjRMY9OTOkTl/VSh3FjTIcFxbtnT
OZH0KPmJH6jBU06WET3GWEwQ8XTKEPWblmT19i1zOuhCvoa6adGPaRXfWOQWtSCJKnFnF6jyPPLv
OhjMmBOE+t2EKufcaDbWu3MFQiQndZq7Mlq5GfloE2UrIhn3RTAI5a43iGm66BJUR2dmZhDKAZEP
NEKdhFn7sx11U7lCS5YGN7Rye8CLlWm2L6PpygQZWKQo2Y9JqXwADppDngQmcuryKmBiIsft8Nkt
VS15CyGGk61ASLzHfJq2gh3svhPVlC3GkrKGKavMs5Rmusz1YVqqDibviOLyLfUY3GP44rIzMszH
S5U5vw2dpg53o0/ipNdqqGcGtwxWWpXZa7/DYC8j1fU61fRvW3zGudVTU0SHA9H5PKZV/kYtqX6y
rdF4FopIbYpnupV4OarhX1QoxlfcRdq+hez2LDWjtfd9VpTpdYEjCGKFImNzPxQVz9zYCP21jEJl
ds+ByUIZRcvGbxFz+okCqVL045sVclwaTJOws2Ek7H1B7mDvoFzWkLJXZH1A5DWomWBfKKJfxUT7
aZe0pBisEt5vb7h8pp3CbmTrmi1/l1BEn8gzu5pf7Giu1djTMboOG8fmzLe2CGwYF4TTE/iw4Czr
h1uR5jX+nlRpyB1oZKTp8MOtOTJVpgShPUQ1di8fdYIok1eUoCElNrqg1igfFHyGZk2ZFi1nfcV+
MWaXKGA2J/RiXb1dmSSFJz/bNmu6LWfJSMRrx2m7b6ZeYpxCbKgKYAGoRgIaALhn0cit7DAqNmMw
pA92rTeO15bd0Hi27feXFLj7RmH0rAQUYtQt2NbgibaCfMSEZsfQa310BgY+DW30NOKUm3BVjGYW
PLBUpslD03AUU1WzSbdEmqMbbzlEIrWXrkaVIVfsFtFGSlALJxDDCNqVdApuTtyndXKHoshoQRSU
vlSu/zHrkv8r0f6HC6rrPyu0N/Wv/Pn1wA0+/4O/9dmKpf1FIKjj2JqNBNqwbGTYfwu05z9yVN3k
AIdhQBWqjen7nwptjZxR3Saz692njTsQ3fQ/Jdqa9pfr8LNcFI6GKWzV+BM/OFLv3/BgQri6ZVjg
G+GcurpmH0O7RlfjbWdXsWfEuIWyWPSrgDTBLalhpvfbXfmEizh72D+MxcfVBRfNud6dnem/acE1
2NkaKs/Ym0MoLtJOUgDzTcSozfikJ2Gz1BOUQuGgr+cciut6gKLSxxgs6KDQtxNBvEzaatN3U3im
4xBeWUQ2rUd4xBtWL/wPdHhKQjYQTQFQzZ2kWUyTSWEypSrK/g85hltMF4gTjJuvL+2TKzMtS6DD
d4Guoi88vDI7D0hd8Rl+UrR03Rrg67Wh4QCMV5PtF5SstHMBfnWZWH89MsL/43vKyEj450fMYkU7
HNkaJtm6rBceG+hgJSjiUFNBLvX1KPohs+79MeFbowmp0pdXeVIOh6GtiWrLdSOP2xi/RCIA4GIp
NiVMdZrSCzb9EYh0LYCD48fBI1nrD1Ufk4uiJYqF32Xa22Oib7DVtLjM0sJ4C3snuhlcNFVE3sBp
9hCBBu6CtAqIJ44WP8U1WD/dZu1aUHExzgxqTLuuF8PD+7X9d9n6h2Yx2//zunXxnL5G8tdhPvL8
T/5euWzYrsLmyVL52g1aSDwTfy9ctv4XNlwLm8gMgKen9G9nif0XYnvDdPnFouPAm/j/1i1F/QsW
rCA42RIm/5Bn1f2Tletwztksia7JKK6juqyvrIaHj2Q0DmNk4fXiwfnmWt8KDpVLJLRkOqSYQO26
js409/y3G/TJEnY42xiTuY2NhZ6dQwmTVexwTJ9UyxzJOtKeKsfWjtMR/z1bhK9HsT8dxhRC5Z2h
a5Z2BJLVsJ8ZuOZUb84WBTSyMvwtCTYD+FPw29FjkTwk6bZE353uq2lVuUtmn5ogPFiMwa66xxWr
2HsrvSwVzydQrV22EKg0+sxLB3e2jrWcrSK1QY9CB8fwlBOvtkLo5Jxrl5A77WLVy7PZe1AvLG1h
hGD2lvFz8mo8u8WGXCxFWang8fHZgNZ8GV+qHqOJR0vJDCW+UC+azmz3nKSCCbvl0HN4ZGFe2ZLK
r+cvv75bH54DvhPdRkXA+meb4n3p+u2t0tccSTTJc1DpNNTVZAKSAe+dFJJviUjjpZiCYTlO1okl
/7PvyLQ1F3k1665pzCvmb8OmeQnfOmBY4nRwzHMwWcwI9hOw0Pc3x7/xnX8/cbbOVkBARJ4dVIfD
yEYnV95EahDaQPK9yvbMfBM2F72LnVK+AAcriSyy6ucs/96kl5q4yoo5Cmzt8PiP2HCWw6I2dxrC
/aUzXNfuAwGxy1y9svW9ZnN2v4okfe/J3w3942jcWxm1fvkYdJdD8lPmJ+bPp5fjqPBvuHX6PIsO
L6ceQ3vIbDJWAgej4xWSNaDB8ToMzvtRBYMGizKeSZfpEqqYNxTAAPrrWPBbnmSU1s6mK68ydR1W
Z+n0LKI3JdzJyvRSm7ShhsLYeVo3q7LfJdUq7Dw7vnRNTwBJQApPR/zG6lDYsvnudl8/hEc2t/eF
weHNyFrIQ6g5RwsDbjMfn4k1eSm2q4VRTWu6kgMVLR8qfCeZLTAbvh5Sm9+5x48G2zPYQCzShFkc
3UtDEOWe67hyAxPUaPScRol/GQrzHPcBBVapYX1Kum1BrBl2ECPcOJPtff0ZDrcF70+nCcmIrQ8W
dq77aKEqaJPYdW4NHnFQFJX1c6OpV7DYX/qxVTd/PpbD9pGZPk/3490jSJdORbY5eU6EVpNkadWx
bVSjBVrPHoTR16PNN+/o5vIW49WHSVKnAjlP/9+m91iSQa4LBtJb45wkNgwkyFsXmS4grqb198S2
lzFp1E7snJjynywsjMxOnNc3L1lx9F4bhqGCt0+0NOVWsKRmG29GiYn96+v7ZBRe7C5wIk1TNU4Z
h9eHmFfPTa7RC1uafV1e0ZM0jfHE86HNP+boNnKucV3eZVhR1fc33W+3MYmMIjc6xDcYnlYOnXI2
wuHK6DQomPQVya+7ypUESfeAaEZp+xOL9CfvBoG71DRZODlyvMORfxt+cnuaM8giPQptsxbmuWrR
96mjxBfTjOM+EBEm6frEqJ8sBkJjd6A5sEA46xx9gxT60dimwYT8eEg2oa7RhnNx3wCuRstDp8kv
T+zPPx1xpoqpOqolNumH32aiVUlAtvLkxQXtXROxAGUpH8bhBLOgVNALTDGR6F8/Qp9M/nfEv5gt
vvxn/lC/3dzSz/ASymH0Mu1K1OCBAwtWunSLt5EU4P/HWNgQ5nnPZJyDBn4fyzf7UEkSxqIvu+7H
SFkVA6R1MDoz60A7MQU/uzJGUl3BHpfV5uh2+m1E0YgHxEu6eznqPUKagtbuiLBiguv39aV9NhM5
OrLTs/gvC+nhpRlqMCBZoNSjR6j1dcyYcKeR4X09ysdL0lXD1ghDoDOJuPJope6CqQ9UYts8iIMm
5a0nKZOfI0nApg556uuxPqyd1BOEabqmI0zL5O10eEXkAfols1L1YjW6rwEgbbougKubqN/HxsVT
KBOv0XoiQYU88c1p837oYMFhbIvmh24TPMjCfTT3whHHN53SeYMRvQBTum9irOYD2m+vKVDnqRUu
L1CsKMrXWNLDterrS1nG0YkH9sOM5HO4qoC0R9jofDI/vAf+gDei6WvV6wFl6MyOVamam9FPNomO
LjhSaDl/fdc/vXS2o2wELE5DFIcOh4wrZ8oGSU6yQfbxYhYY9pV7E8c5ZrdOXJA5tNf1AEhXRbOl
c823XLpUuknwOfFB5oGOvgP8L4LDn0v4o+kevVtU8l4128aFQ8W3W0VZO7t6lb0aV6jNHXE1Qqtc
UMNtNvWE9S2Wu64lI9gNLxVThie2nB9eARw3OSKi8zBUk9V4/vPfVikCKpBBaPGEjrQMaPyG81q8
rIjLqfraolQU7rMyfPv6FpgfJrVLc8vVTb550+Cse/QY6oFFkHTkjJ5K+arL3iTHgyD4UZS/mDEL
kp8XGMF8mJ3hqrHW7vQ9sy7N5FJtnlL5vet2uvIUgrCf4+zLxU004/P7bUCUVpYQorbBnpOIXzh5
4AubsMDTWz/EHLcq9V0RfI/HRxnST7npk4uhufr60rT31e/w62WfO2/7KHexdRZHz9lEXTPGQMjL
pt6a6l7h7GmL19G5zpCo1M1jleNYsK788a5Iz3yHM+sdHGiEKxkcGOQJdf9dw1wRVDcm8quo/WF1
m9b+4UD/4lBbbCAPjO66qjZIx2CgSq9MlziaS2UZrCrrOuhXdbsrmrXo1368S43zSL/JuxsleNXT
C6mfGeUzdDD4Qo9DsjWoxVteZ90YGkRZz/gxPKb6umsfZHibppeo+UR3DrvVEjBeRfhjiH7ICY8R
yoLbydwZoMGjJdx+DEa9vxq/zZ6UaaH2uCBahJDXLTnC5OhV9wURdzS087v+JaaQGn3LfZBhGzKu
fboX9zayDvU6nC7ZjFPkpLHdTCsXPJq75pAtjDM8LY7AsA1lnVZZf2/7t1W3dOxzW27YvCjObt6I
opGq7DNU0I66lY+4kwdMZQg7W4I3PHJZzoW/tLorVYd6A4F3UWLCVfZYOWMQDdp16CfrqN1N8mcW
/hzy1WgvUKSp09as13YGFxh6sWbRijWeVeui2iWovzGwy5U/nBFRowkSOXbD7P744+WSZ8p2DIfC
kgrp9OiY6/BuynLyDeH2GMgHNGqAdRCvAiUjzy0lnpZV/cQb8bMparH7FaBLDdPRjo5PWDaKuh7m
HT7/Z5lJWrZOimXvxHR5rwkdTxf2ZSrwE95Lmnq0FMyyMBpI9uj18goFKZZwSyf8fOYITy+AGR31
qazvxu7bYL4a5q8G064Ev49DV1d3YQMhC7b6AprZJL3OWeFBbqOVcDf9bF4Bp9l4lvMjBvmQdysp
f4Q3c7P/m3KWNcC5F1DLbjiymPoCKNcEUj3Y2xcZ9h9rHZ61F63w8OIX/PBq6W7QeF1Wt7q9QCFt
gb2OPAJtixsKCoDNMEgElzI9L7ttBrQsW+yA2uf5In2R7Z0T3eagj8e3aR2oK4QH4MOBCDDp6Rou
RgB9fZQuVfFQTi+YS4V/1kBNlp4zXkZYERuMiD8Af5XhVtcwh3iDvKUe4NjAudDlbrrJk/0FcbET
Ges4vau16eyb5hHxSXvjTw9Fep+Zw8JklkntyQEB0Wb9vtUQL8KptJRnrDNmeWU0FMMQVNfVtcz2
Rbe10WuMr19/4x92WpwY6b5R4WCJnP/38IXTFm1qV1hOvd6KK09E8kXUhA0owjybfCQwfz6aBhfY
hfDjcOI4erp0Kzdlg/SRjD/oIyY1vL4CFE4eu0YHJD4x2sfzHAVfKlGOC8mHGTv3uX5/m9ZJM7cU
xxGnsYNWKMPPExgYIJDDYzPkybMSe8DwSZJyo90ifBInXj/z3TuaTWyS2ckKzeH+vhdFfnudx3ZZ
hF3C9Q6Ty+s8jRDV6m5zYtZ+8h3qMHh0C7fPfFOPXnF66krDRA3tZbZYp1NtLzFSYt7SQKbazqSf
uK0f9yjzWFRxcLgLKg5HG6a4Ktysk0TD1IWFMFTZuyr1LY4hJCTknp9j97CdsDyx5h5fJPmaJqVs
6vGU49GBHa+5pT9VAkevZ+T9I/BGXO/OhT79rJpIOXGBxycChmIYnQ2xwX4Yj+HhYxMT5BpgMqHe
DB33gjdfmaBLsyr3flao6P5eglizjWhcfz07jnfhc7ne4dIo2qMh4FMcjktiu6EjjW88Q8sbtvmE
SLVUHWjISuoP/WUuHXniUo+/S0ebmyaGwYJPd1Y/fpPJabQz1OKlRzaq4tGqv6gAMHDagk6T4XWK
dKqxgXri3PPxu4TmZVsOZRa2m5y7Di80ShWsMolbeC52PTDE+IUK9jH1yNG/ndxvX9/Wz0ZzsTdi
16b5Yh1fo24IC5MK+R9KEXQrFXW7U6HLgXZM1gKAmxNv6g/fIj+QmWHTWWXH+Y5N/33RwePeTmwq
yV5xhnqWkzAJEc57FbapZV12b0lWRCe+xvcize8LjaODSdc5/rMhh5Mmjh4dDLGKVnR+5hXO9RSt
3QTlmX/u1Pd2ZVx1MPbVkt0bgscaLaNLCAXywuyc36CrmPqnJFlPCsEPsF+fQnmPKgi7zTpCBiXK
86644NexiFe9e19FPIskpvB33fK60+75GbjQ+AECCgj73DSZ/6mSkdnuA769/8Pvkuu0HUoCbL7m
IvLRdZL/aorRSXKS7Otbv6+VZVWaWGUHoj+EVRonVtYPKwHVFB6auaHhutQIjmoDQ1+O1hBmEZom
jmRITnmZu6jIS32VpunbZITo6dXoWkID/fpCPx1ZY3g2msZcuDqcIpOGJrgtqojI+eRXOGj9yu4F
6SMyVDZw+dekpy4RVeqTe2LgD7NlvmRKc9SueVGbx73zTo+SxqjiiH6huhnVAI9tZHPwGYljL7NT
hd0PbQEWr/m+auhKVJ3q59FSAEIe40M7DfAAmjlX2atrhJXg23eit8bLohnWuSvzS1pWgWelTeHh
5j0xe96L1Iezh+YAnUnqvnwW2iKHN9sobTFk9TCw8BKwBPlNVZAm34PG93SdzEIzWqkIrbeqFtxJ
ILeouEW0M8Nmk6c7HviJkGpfTRC8r8YEJSfMPR1XMk45lK5MkPw2pEdECK9qXbvVjkM2Z0L8/B1N
jxLHA4RUv3ouyfMl4jeff2USasBtamUlAdxN6fc+Wrc4S9l9AKZnsHOfHw0NEELRiWf+s69k1ulw
lKafoFPVP7wbMtacIMNVS0H4MtIGZMsia8+mOEZu7MN3mXWPJAqsDLc4k8qIYpsW2YkP8eG9NLet
aehT0gTHCCzx8DOovogwOLIt12SqLCYoeYNDfI/8bg92gG+e+KVAWX895T4++bx6ybXQ3zu0rKOH
Y6bQfuO2rjpvaiev64hKwl4ITcWkRGGqf/qWMKg5zSxJV2WzQVPjaLAceXWL2nfeY1iL2OicZa5x
0gFr59WjXMpuOiW++XBP2VRwgBTMM3W+tUfX50Sh3doNVsbYrINtM/oX1P3W5SjomY/pc9AaZJmN
lTxxpR9WsvdhUSA4THGH+uLhlRKOoZNLwZm/CxApxhGoQBIr7AsnSrUZ40LbntdLTjkQ0uFQn9g2
fqgzOvPwunBYWjgLfOjhBsM0pjBqsT5nkb1JhlhATKDFMlJY6Dmw9ol4CRAy7rWw0ddtpFACiVp/
mQq4jl8/YB+/AFZWvu55z2OqqEAO7wTuMV0qLkGhUqnOatFhnUNTC2940TXpbBUvHvr4xAnkw0Nt
0HKl+DXL5XT2zkdjSh8huSlRUHBSavep8hOeLua/DiTuWN396fXNpWNUJ/PzpbnH9NSoKGRjR3Xh
KUyYTaVyfIfDslddMvPszssD193z7s5PzNv5uT1YvWG4uKrGMqE7FrWRo+26G83mzbzAHKtLgNIY
1OjOq5vU10dABEDsYlLhv77Sj2ukwdc3F0nonNGpcI6OXLloNMg8SeFpgyRcq6Us0VOXB9He+btc
R3PdWimB42VGQm2nV+CW+nApteTE2/rj5IJ7O4s62EuT4uMevT67MgH7UBkEOyQ6NCoMuJmbgoKM
sqVf9fDOeKAGi3gqMd18fQs+PliHIx/ddfyHnQ3fh5Ftzx4cfyXdyMWUKuxVEJ+43aeucv4svx2j
SwpWNutU5jWV8jQ6E3CTzkA1BQq8vZzac1OPqzUY4vDEuPPdO3yyZqow1bBZ0sL6cTQu0QXCLbuQ
qgG42WU3EscSK3lw4l332Z1k78E+yEG7BgL58OqCScSBEuq5h2F6Dme1MIRAACfTCTdmeKo3+cmj
65qIEnhwDfudc3w4XIxE3p0KvOTxkL5EVvKGGQNXlOZf9LwSCr9aFbz4w9S2d7QqAsqo1u7rR0ef
KwRH95WPgE6TQ5krEEIdfoSgprtRB/jSCvlUhnP9DTk7bb44P8djDp2kltFZAWVwAYPr2RwVpLdU
DqGn+YsEe8E5tEwQp4ZerLRM/prYe62dkBCSUEGLDnjyxEvk48LNLYOtw3PG9pC7dvh5O0PEhoaI
zgtj5aqUMGABSa6tOvFSa1wbodqTrE009te36cNzYdKO4sSKdI8SnbCOtgiO4mM6a+LEm63Ja7CN
T0o/LF3TfjCyxPn/DAZ/AzA3pw3OkYeXWPgOHrsmTAAU1MFGcxNqoIn22JUQ+ujz/OmVoaaC6M0G
E872B2EiKge1r0MKpMAqf9ZVk29Lx93gGvZyDQTlnw9mo09hq0XuBGXtwyuDSoodFo+t5wscp5a1
Eb4pF9A+IL9H1tvXg314F+FUsqk6ss/idWsel3BGZUACg3XYgwvKwTgmAbFynefZU6plttxlIY3k
r4c8hpYT2XY45tG7SIGGZsuIE5vjV84CfMWmKEkpTPJO/dE15CNOA20vgioTzQLYH9bbINTdfcLO
dJnD0JgGDKKDYp7ZvgPGw7D3X3/AD7OHz0dzkbMkBWZLPZa1DCM+fEomsC9KgmS61CBQrP1ZFT5w
3W703CS8JuipPLHIfDIqiwvFEIZl6VfnNei3d0YWWaZOHgbdLEFjIhLjlY21k8RGIJXEtLq/WsU5
9U3M77x/r2sO51ccE6h8qanNj/WxEkNNYSC6lQP00/IJs03PWmhI2yqW9oppfo/9T9uOCqCyztVe
m6T7MZrTWRgCrlL6qZz5Qs+gjf0Td2J+fxx/Kszt7A4oJvCAH60jYI/r3lfCmJqJdWG42WVb+SBG
moDIHwh3rvEYRsF5BJrvxBevzVPrYGSd2h6lvpnPjxv2uM4X5oHZUZ1mNkTtNsbMv0AGva2rNF3D
Itc3KurJRqA89LWAzIYhXEWwL4tdLur6Kein718/iEf9AL4fNohYHt7f52isxHynfnsmhljpbRWM
tgcJxvKMikgkx1MCu165DbXAoCg2U+v+oEevLjIwnieej8PF4Z/Dc6Q1UYGzPT5WWkV+R9ZozPCy
of+JW/uOLA5Ex+o1DkTM4lIZTox4OAn+NSIHL0F7x/hw9ioHsIQUPGMU4HqwLHN3uCLIdioc6IDh
aGwrCRoGQMHfS+5/TQr/0GbX0382KVz+gvmGJeE9+nP3+j9///2/HQqO8xcPHuVLQ8NvIHgZ/cuh
4JC0aRmUwvX5F8ec/+SfzipD/QvbAO8t6934RDLG/zkUdOsvDjuG6gikDQb2Bf1P/Anu0WQly3EW
Scxeh8NJESvZGLQ96ggbqMlNk1XdVRgC2q9dbVoJB2aZqhP5QddeZhpSICqlG71ulE0c2B1GBoVm
q0r6rl9n/jYKRyytht69ZazAXiLG5GdvdHLrJDauKDJj5K+U1XilEkCxLPpO9+ygIFzJdlkOLDO8
xbfaXIZYoBcmO0PAtJpRoAjqhwsn85Hop/m0CiZN/ZX0hUspY6zrBYhLewuNPblx1SzaF7JX74hP
KoDmR77zLckcbWe5rfNDEkyyQ2KV/gQfGz+yBA/g4JWqgplsWJCHMueMTMhYXVCroL1U+e1SNJgn
nFrJ9/3AnpiubbSD7WB/87NgvATPVz1UwFwnPAUs8EvT1Aip0lqTQPOqKn5BsB9uKjgesCS6UHnE
Tslcl7VfXlbRWF1YqoSMF2WIMxybuAo1OGuiRLtsMzFsK78fv8m4TH8g5Q3uo6RC+aHHZC9XrjrG
oNuN6UkWbXuWZWBPF2maRT98sOYDfQ7LQc9htufQWsqnQfRsUmEUvhldpVzSe+1ek6lVz+PGHZol
qHsHXkQIhKxDi72r4sl5GKxE87CiGnvCe4JooXdhkC5Gm7AMrwrN+sE3AwcfHMWXl7Ias5dCz/Ld
1DYQ/jsI3QuApOdulJTfZDhY11OpkOhtdC04DDeFA4+1qiawOAeod2llHDgWQ9JC2JNOorwBqYk8
YoTQr4g6054rh2TXhW7DZiMhTdY/dN4cO7h87c8Mv+9PGkopOD/RJEvSJFwC1tTmnJjI69zywUSp
RrcqapVcz7Kp3urQIXIOCIcDJaM0jNc6EcmqCgywsFn52pd6dZdnA/oVWsWzS2z2s0NFhGQ4Qu7V
4e5iP05nOnHsp8GwwGUPw8IGd0nABsWAyarBWVVBBhsIiFDBkUHF+V61eoBGM+AgmfN43kW6095p
ip1f+aWTvASGa218zTCu4ha7y2jRPVrYVUOpKpG+iqm6cNbcgVnFE41AqlPg1WPZ2z+rEpC8nWTB
7VBk/lsa+PWDUGEzK25HThSBX8UO3h8nZMOs3ztSUq+XIioSEhp7vEjJoDb7wlAUsm5Du3woVULg
IGwUgNRrjOIBvmtjJcwygro7GKClEzm/JlOjkg+wA+j5VEbLyZ+mEUSwybKC14baPtnh/F1Nj6el
hm2/WMc6F7SE1G+imODlhOV4Ip6NQJTpviS15hn4Ai7IrjZCsah1uL5b35Hdo16jAEptTl9nE2Dg
m8KMg1lbUZdnrtZo2bnUx+Kb4ubtwo6G6qqmXXKXxrTaXIUt2VlbZ+6lq7XDGpYLTBmlGYbNJAVe
Pp9YqQWxUKL1KgDPwxrQtUrkfU5IrluZqxoIwnkNrXqGyXFKAQqsptglRvOHkgqoDeWD5gb8aQk4
4M3IrWIXl2NyHXdSfmulsM6kaQ7RZUfjt4PeFmlr/gQndWvW+wpFuWc1BbxGm65vMBkz4KOdnNc8
Icvez4zyLq3yZpeV5AdkfgwgtU4rtVsC93BvlLLmeBGO1gZPTvArzFKExjIqi50dtOBb1NqkFQce
0NpGKbqYpp0EWRck52lZqzzWCcemhSE6VgwcqfbcschJPBzC7peJ2PQpNli5QLYk/X1OjNljYWUZ
Zni18WJQnd5kju2TlleAcfTCqnsoKErQ0C5z4yuQf3JdO1NaLQqhlFfgGXuQ2cTt7tOyjojK5BgS
olUrSHFjQRArBd73Hro6cI5mSGY6nYpYAsOvuGe5kTdZF/crGdpXtDunpR7GEeBuXVh3rNHBtSa1
+gEuQfFL1nX9rQfR8DT4BWqEBMdwnAfOi0kO3fdWZPkLmg1ahgQOE3ACYRbRZ5RbYIyhIQW5B4cY
3uSAbGQ3GK1zbimy2ieGP73lhqO+EmjUrlgmhcd6NZ6Xfm7FyxqaxDkkhvIiDKJ6KRM/HhYdSi5z
GeuSKydYxyRQE2oWBLP/5exMlutGtiz7K2U5xzP0DpRl1gDAbcjLTiQliprA1FBoHH0P//paiEjL
kK5YYumZxUQhiRAAhzfn7L22UR6he9SnHCLytWfnximblAlpurLyUCxrfEHyCJvTzpIfc7aUD+26
DA+kRyZQY6fpxtS05I7wlAHCc7uKa6Mx1ebnt+j8akk8XlQt6CRA0BqQ0Xzh1DlWCUA8g+4HSIQ+
1TNAMbN8GFZXffQcIyELxW8TvszeuAG7MREPOCkFcamfTh6zbx/KssrSqExiItsq0fqHIfXVtyxm
+VFJjhIsKWLnoqMaSIvGV/1u0LvkAYxW9dytbeJexrGhH2K1ZMQ5a4m7m6rJAXWN+PgqSRlPQSya
GEquXZO4ZAEuR/krVqjLnS27j8B54o0Jrkeeq8kqhNe0HLSsixktaKhd6oG9JyMgNxoE7KYqv3Ro
nZ/aTuWXtXLaj3GfDFgHB8JSdbeC4dDnzefYNtVl50InG11vUGGycCBaqpVAXmrKXpDEg/GYY/Pe
wU619rAYkHQ5Vj499NBnLlPsGZdaR1eBDB6097noYehBpEgpRS82xmNkxW4XkC/kPHfEYPZB2ZHV
HMxlTyV+bbP4C4tL710BPJtumqVcPyq9W74RCTBNZO+s3gTQSLHl7Nzd6LczDuQBIndh1rINV1fT
rycH4E9p5+3lRFDvY9X6A7kzymvuFqt2oHJ4/idKFut1F1f1Z6e3FUXpJUEUB8hohNBeDmTb9GDX
e7l4gQU0eLGTd0Rc+3o0Ur9b0AAv7mPR6BO86LhsrucxL9i/gaIa9pVht/RSsr0tYWObWfalXHUE
ek4Pxa4mNNPNv+prcVUbYk/gEWUXqa4NjdjVKUbn7rnNjcrbhjUsrsD95ElEJdCDTzSZhHqtcgZw
1FKtmZIiPzQDpRwE2t3nXJ+qjIeJqywEC9/vyboxo9qo1GWpCbI+NIklm+Dl9gDXLL2t1lF/SFMY
7G676nuitYySDanlf2uMXDuIWS2nbtjInBaH0QI+4I6QEuKJTUorGs9vp4Yxu5KIk25SujtRM5Nx
idG/XSGJNd3Lin0oXB3SX8XIv3Grv4CAVzOiXTczL+cikTeb0PxeUBCQ4ew56iJWfO8gYhpQr3Ls
QdQl2ThcEFo/fknctrhwhaRh5bcQWKDcgNIlyUNjK9e0Kgsht81XPNEBxEcHdoggw2oJF97tcSiS
xgxjs5v4LOH3LDD9XLJAqqJbDrqTQV8FLHUVa8IbwqQxuu9L0qZlIBpD8LZF/l5NdMxCe5zo2uns
UZ5GYpF2vWxq8EmrVoeK9LUL5rOJoOHSsfZ5rCHncQg+rcicsY2rliP8vpvKISQGvNibo5d9Aqao
fdMMLPdISIDkWZ2RXMRG2ewdLgcKmiGO2tzzPydYyyJHkpzmNCkoLc63aEsHaT4TT7C8s1Vjkufl
dzB6LDB2eYxCf3WH5pSopjjKpXwmsVI9GoZWHyx/7q/a1UGRsrbLjTc78k4a8XqR10u5t4wOVk1B
HgRTin3hkrHM6pHat+m4yJ1OrPNhKrya1Pe0tgmWcyYQkx5AGDbLfdapC8BMyRCQTtd86dJc3PSE
99w5tebfe9bseqFeudq1Bc4F5F9GsrCW+9nz4KfdtZ16xe1MCtDJmP3u2ffjbr2UvaPnR0iD5ZWu
ZB8Husi0/lmwTIVqWjx1BIJafk/YuR6aRIuXfVKBRzyijDDIAW1yJo44WWvK6qeiovmVFuQDIsYf
gPuoeST4xjEX544JxCWUVrbejUlsUnos4KMmkWg4dMxT7Zp7tIrDQdlafK83GllfklegeRr5b0ZV
XlIrWT4obeqfvKEYdm1hjICpCcNtG0hznVdbB9P7VHrtxhc1UnRl7AseMkXTaDGtZqeQbTY7Z8jS
d72cWuagesBAQLioxDNQcMKaU+tuHTK3PvC1x8mVPc0Gm29EyjVNzBmZ8YItBFV9rE4t4rw5GMeu
xbTmDcQqev1wZ7pFzF57TK89ozK6QCf/ezeVrQitOPeLb/y/xvqK9acIcXPU3aEjGqoP2M8NpOTM
Bft+fR4eE0zdFuXD2fkwNr3z1Lpi7pgV1vlytMflCnvIcDHUjn5Vr0v8adR65z4ziKsKyfBbIy+l
vdJRoN7V0povbdvtd1LPk8+lPUp4AGszhWXTeKfEL+yP7ZIkwbSpY/UKq0ArWvtokUmxl9WyfOjb
9AFTXUpO65TsDcr1BkKFVjxzrkvm/YxC7OSnFUhpiJj6ndapUXtYu1kQ3SCebbaOL6Nds6frZ80B
DUbPlBPbEuZw/xwSnUr/Qi5w/e6MonIfkTip96Xp7t2eVHmO9++7bvQfpoyKazARgx00q9gVC4Ba
LVuYFQgymVXUcz766DuWfb8C+3rK7NXezUXdB46Hqim0cn+MSstdn3jc5RXygIagSy2WJ3hpdlig
Sgwrt2UXNcj0asWvnO5H27ae9dTzn5Ss4oNjY4nKXZOTCQlo1SScpxFZwTtO0rq48FOeKfb6ibAI
2JKPZT47lxOFiZ10a0mglaOIBfHt/JEgIVKm23KJiLCaIpHyUNmKxPu+HNiRaIKUAbIRyojCBAwx
Wlq3JMr0p1UW8bvenPvHNU1i4oOH8poIJz0HxQz7P8LfWAPbpIKBcdbQ6aYoBW5r8m4aSW42A7dG
gNxUSp9CBW9lCRLGy3Vnd0N3XOsNDevq5XSnVhfeJBsj+3oF9DoERBfMZFkKZeyqpmlOGzKnD3Jz
sa/ybhh2SVu9m2aN7IiC8njgk/3HrjzuaYytscXcN6wXomvnLzGSQe53mW7hNTkgxwkUd+qpCrXK
cYiC6ozVizIAYY9TXQCCRlvJ4a9gYfnszgrqgmWreFeT29DAnyfyie0ErPtZZz2ySC3OqIDDfli9
zkc3R1nhmniD6bMjDfNdXhgLRF48qXuXAfMx92osyqhzkl1CQMRtGtdxeWvao9sfgXriEmOIHVSj
U/7QsF4JlN2Rly/VJeGS3XeXRnhAFKa6o9rfX9mLlQC5HtEoIfH976LqH1U3H+uS//6iTX2tm7XL
knT4P//5dfnf//zq8FLffC5f+vM/tF3nf/5U/z/Equjz8PmnX+z+KiK+G1+69f6lH4u/f37yUm9/
8v/3N/+7FPm4Ni//9R9fGcrD9tOA8FU/VSkNeo//76rmRff51z/+d1HTtf61iYeRSVNbR96zldT/
xq7Y9r8QRsBQQf+u424U5j9FTf9fAJxoDFCBRwGMgOKfoqbzL3T6aK8xv/391/6kqPlzwX3rqZN8
tAmp6TxRdD03p1cqF2vemuaulCPhqeApslOag5s+Lt5k+Z+cuiYNx6ySAcHfD0/o7u8mx/9i7bwj
43Ho/+s/fm4F/X1p5ksbLQwbE8q0P1dVK7ZnmbRjfWePiP5pS6+PM94HlPk6PvnfX+v8NjEukj9J
lxisAc/0vO00lYhRJBNehE103ve99S2bOzZ8ReI+Ge3Q3KRJPr9hVHz1mpvQmO407b0NqvNjK8Vh
c02lCZ+QZ6MAJI2ifUHfnDxpjdRuZNvcu51nv3HNs4b4Rv6iowpKn34es9q56MYZB6H3tr9GdkNt
IYjJcrqVK74/5sSleCi7pP4zkctfV9z6ZnR0bYAA59iUmZWnK9J6jZy5lSeLFGbo+Mrc69TSPuha
Px5+/yZfuUMwQR4ENcBESOS3p/5Dg4pIyB51y2atsJJTOsnQm9L0pnOT7AKZ2/yG8OSVd+g76JsR
BBIjhHX656t1vd9nGXZuxEMc/OtlvTW04jor4WS5lcOWI334/e393A9EyIDXlzFqo4LzWSjP1dt0
vBKvWCVcTtN930+5f+motXzjGb52EZwwJjRmw9igGD/flakt6OH6DtMPm9QET0NNTDUtL+/i9zfz
69MTjAnUwg7aM5960c/XgWva0tXBo57M6DgPbldO2S3hHWZC+KAvyFnKa/LXVN6XixP92bWZVhEL
Aelj9mQFO59dzJLAa4Lh8JlNKwE5STO8N9KJVE1WYE6QHIFVxYN+Y545f7LbVVFtMDdvitxfvj8l
VUwaUop4ciGJObLZMXRhSuCB2v/+9n65EDPZJlClc89YwSjy86MdNLerUwErZhCECM5pWr0zS719
Qxr52lXYgjKfMJkgND57gcJDYKQ5cKtoD62fZO5DvnSS1HD/8DPD/YW4knsxISHSzNuWih8+6ql1
mySnQRQ5oyu/0YMzd/iqylvdLcdTxSIW5l5CHe/3z/Cs2Q062oKfwAmKdRRxoH1+WRz1RYJ6iGwp
SHauDDyQVgSeIws79ppznHN/FzfjQWcX+vsrn38Ygs4S7w+pgQ1mgxv++X5tdHJw5eFRtMKClCQp
Vg1evRKcVAFz2Ip7UzSsxvCGFPJ8xUXjg6jIQGaCrsxFi/HzZQU2gRldjh7FXre6O7uzVEyETcyB
PyyqWsuuf3+bvwwfroe6AZkHrXzm0LPbLOtuBiivwW7gxIkQrK6PsS/zNz6FX+4K7zpONJT46AVw
r5/fFbq83vAKLxLl5J0Q+hYvGtBiuJPZW4rO1y7F6EQjIXRweedCba2z63lRqRdZJAXsVOcj/Rfp
nHW43lkp3hglvzw+boxdIWvqtkcDA/Pz6xrtpRwy1sCoF7q86AYvDlS6dKffv6TX7gmFLs8QCQpo
C/Pnq5A3mzoaMS2RiBvxtdLr+qud96C1Cwro0b9zLTgafG5CmOdYzWEhFtIpXBLvdYrY7dxn1wC4
sktKNusbY/3Vh0fFwUYzuuGQzta4REiVu8Tp0SDNm5Mn7T5UonwLnrD9lH/kO8wg2yvaLECbdojV
+uwVuaXV9pbDgChdUzslObexUhuLVJpYkdTS4v3vH+Crd/XD9c7GOg1dn7oy0kaUcjWw+Sa/LJO8
emNI/IX5+vW2oFzQYoSycY7m6jQ7npi6RETVf37fQFN5QPpjnWQGudzIIV7wuzDcZa9fdpY2bvG8
FolkI8xA6ez1ZJJvCKV+mTG3B80WDJEcQ+cXh2IqGyHWkpEj+qncI0DorsqtWt7P0FA6ffyGXNL8
8PuHva2hvzwFBGvbYYut2PloJSNIUfs0RLSgLqHG5SgiYbXyUIBJ/UB46T1NpPmaVB5x/P2FX/0k
nc3LC0h4M7r+/EmmXbwSGO4I9FeTdSR0WhEvhvuzyHTxxoFhk678eo//XOpsiobCX2Sz4h4B6CxX
8PzvzTGT5J05TWBY5dEjbv2hzTRzX1t1/cZLfXU0g2twN6Oi/hdJ+cdlv/Z7a5k1XmqXz9lh9sl9
gydU/TuTzg9XObvFNlnddJ4EEHdrWk5k5xI3SUJvSCG7C3//4l69oW3KZkZgKnXOdmWFmrWWTRMv
zvSnQyVE/UnU41tnhFfHJfYRmDxsqn8RImsjUpQk57Etjkvem6XE5RTPydMChO5zbTjkqDexc6Aj
9Ie+9r+nO7YuLEuucBAsng1Mr9JnKp30jFA+r0gLauPo6pm2d+hiXS6t3UXkD6j93E3y6+8f7Wvf
BPfK/pBPAnXY2aNdRT/rRDqISKMXtY81TH2t0XdgGf3xDe/1a2/xx0udyb2w0jWQ/yfu0srEg6rs
+jIzl+TfmMp/uMo5epZo4BIGAF9eJab+gt4w9dQB2Nu/8diYwilCIJBzz50TutXpdA9MgWyjKL5W
jllEkmzPD/08vuUEfm0tFP9c6ny7Iiq9r2mxi2htK5I4THuiFsy+z9ik14Hy6v6ND/u190Tlig71
xoql/PDzaCS0lr6Cz+KLmMH6KrppvejmZXjjDPTawEOCICjEscrzGM+u0ttpmzh809L2l5CTbnwy
G7/ck6Sa7v78ZXkm4seNVEnJ8OyGulRPUrI4yQaHNxBkpVZ/E6NTHsc4Hd79/lKvPjuqNriKt73s
OdKrsHMgGBUr/AAUINSbtgEXTArFv3MVjt86mj6LfcvPz84jiNUyu8SL3Lhx9sgqNpP8/Bar9fV7
+ecqZxM8EEqOMBpvaO1yZvlk0nb0mcs3ihmvXwWNNhU2mw3z2b20sadny8TcV7eKuGWCpAJDvomZ
e+0qUDVAnFE1xAB7tm1Fw6Zs+r8icqDDBL6ZlMztxF3//r38pVg9W/a3r4btHZBCy9DPZtMGjQvZ
7p4TqQn1wJe4at0WBT7BHOpitCBc0r3tbUs+2Su+8IM+WdBEptLsStoosU7gvJz4nXuqmma2J4XU
a/e+IXU/wCYDjo3fo/25F4IQEOqf8AMO4+jl5p/PbjSG2D2w83a2DenP46s3Hejyc2NExPf6TdAt
xrjsYgQGeycmn/GN1f3XmWAbx5hJ2JEJKLJn40w5thxl7BhR2zgoKtLOa+qoJPmuuNJr9FVvbM1+
HQoOnhxj41ZiSaaK9fPNGSa4OZqYJgqn0tizJcQEm0BZ+f1QeOWm/mKb4pGkTuef18l6b9xWW+Df
Nah1gptEY4Ev64gdC1pPSvnGFPfrTeFwgXzNraG2A1D5803RVmZrJE0jqjPd+UaNbrUhriO++uN3
RV3Fw4jGyY+C3DklMOlyiXnc4rww8s0yEJ0pCUfLbrP9Iqv6/vcP8Xzp8yjB8cFSscU9TWH1bBxy
p6S/EXIb0RZEMjMTD0WvOa2LKMHa54McWeL8D++Qa3JbuILAENA/2TpEP26eMadkWBRtn7QN5Xun
ZgaaQxXJ0nIopxXMvd/f4vmL86ikQhMhQU7HuUVT6ufLOQQbEs7F10zknKAQgRL9uXMn842Z6dcn
uSHVUOp7YCbpi51dRvMq8tqGNI40oFs5OItGvJCHawaJEzefHDkac/SnN+axVec/1ngAl/bZFSkC
Yy9XZswHMHfHpq/w/Mz9m8YnGmo8oR/nXI5zwqKyzxDZSp3nJuy+m/uKBhAofrOo5OdCd7X2KDw2
L/eZqfp5n7Q6YsxgjcePaV7MhDWb8rboSu82mSz42FqqrCwQK4FV0AHT4aHNZfxZoWvPwGAMZQBD
tP6oZIJ60nis0DQdwafEHgm4sWUxKv34BjOo/Oq65XzHdroAx0bl5UOq2oEcXJU/mJ7e32umT5Na
YYODuq8rGuiIgbpoYW+VHtHt0KOThrHeVKIj+BHrZfnoDON8sOLMvtALpo1dJnLnaUr8Do95u95o
ZvvSYPnGVz8qHUZGanwj8ppcMKKEPxmr35+aXhR3s7aFzWt1lz5aY8b6YVVoj/mXBJ0XNxFgmy8S
8lQGb2QdHha/qEElTiQ2wNauCEuaWsQIQA9t9Ghr4iXNIZEzqG1dlR70PLTMWlB4hMdkRMkfXfSv
UBA3EE9hiQJrLFS9FtTKTdmD8hEOeexIdxozWLtWtwJOP+u1NY31frVtSQCDjEuFWrzU8x3hTR7O
j7i/XpMSfaovK/1ZxNPyIScVby/hIIXS6RE5NAg79hoquxfbnMwpXDQNUVk6ksbd1SwoW0baMU8B
jH0YGqEhN8VHz5OqkkTcpPmMSd6ZNeKWy4RK5D52yzwnYjB1ML1aBSDS2m/1D3Nti49zOjvoxTTD
L6PGM+rP2IdRlkukwN8LPJinnlc8PhJxUw9+0BFJU9PkqvELEnjv9SRFTOnYzC+lEqlx1yf8RTQP
pnsrVsOPL/mxPcVJJW0KBotrNntaV3TGcuKpjevWGs1pB1q9OSJtswm3LoYGcX2drIFZxoZ7ItAq
ny6NOp2a23bDchxE6WT6t2ksswamTSuepJVql505qGw3glx5Mpf83kjRba312H80V1Og0MSyBs+z
zhtrlwzKhg481f5XZQzyDniw2qMTJafQNBJJTLoZL4FAyBPaejGs7zriKQWzWePOEUVPdP/IxBIC
JioSiJZwIKErOZq5Ozt9Qih8i/pjnwkjrYNW2mtzYTcqLfdV5hc3CYl5OlaGpUcY25IcMfRcLJzd
OnNICQTmESHGGWRY2563XudNJq3yvuYYQ61lIXxteW+NYIwO1tzUfZgXnueGZdmu6T2y7ZFUYHNW
zk74eZPfu4QF8GWjkPSITE/sYqpv/Ran0k0y9Fo2hjwOcwgXByMFtBavcQKfkD8bjXPXf2hn5Mqh
6H0t+VTphMAfRVJJsXex2WuXNZGLt5q7+lpkMC9BeLaTVU/pdjYlEQR6RrtkwgAwkW4takwxYoC1
OZrAEPfCQwO8c71k1SJwJz6fmkT/GGSwjfY23yrIOB1jx75aEd96E1/SPl0KdZf4ygON504VLaZl
5ahloYf+VsZdbxF+4vopWXexZQCdHRa6vi3U6aBJ1qzaWfo4N5G3peztUgIFPmiJhvqNPM7V2gni
q41gJsv1NmvySgVeVzWfbambt84Sz1k06q22IortbRdMDx351FAZypmZzN1R9u5yavzV/5h0rH5Y
fdBOR2rNl4ydblKQb4Q2x49EF6svMzl8FhZCb3pGqC7FAc06/RWt7pPPbp/OdlQS4kanNUXiEACQ
Itk1NWT6tDlh9MBq51nbwZ7Ssv1q2cthdoSWhnoG/wcxMraCzVXRwl622vW0DgodUpfQoApwzspp
15Bh6IYEn5bmgjjGWzBxuksuLsQMm/uatZ0aLWOgNC5zAzk12IKJDGF/0MYZ2bRY5ggPhvmUJq2f
HQYrWxQ02jgn5qoi009HIkE2h4dwcT+liXvly4zVanIa3dxZ3mLcmW2zZqHRqT5lgk3F99GQ/g39
N8s+ptnoPLvuoPRLC6gPra4l93MYnj0Mp5FIaBRYuW28NDMi/51dOs2zKTiVhKO/AmpEPZx52D+M
4UnhUsuY8JQEnMqq8U6C4GNtqNXoh50qAEM4sfDjEA8v6l1aNt80WQs3KI15toO8HXoLVnGcNQej
Xq0+JIXX/cr4GhLAWa1u7AxlcAeNtU4durO8twNElwir06mz3qV1noPnabVSD9u5Xr7VNeSWwHNJ
y8a5Lbphb9sVVuIqWWYBD0zYBcrxDKKcbvZI1nAysBXtGQifLH6iiaogLubQEtgodimuwWcMKdan
ucgoAE9laX3EiSYdnmgv5cGgrXzsHUEko9Eu22AqZ+wpemP6VwaUjCLKmi5+aTV7ITjdQfAVbNDO
NsS2M/R7udFagpKM0FvPKFysU7VGGYOiHeFmKBALD87nFqdbpcliRb22yvdDpqB5daUFwU5Yczvu
HXtevqiYefrGNdPxfaxkNkLUS+dPtlDySg6FbkJYaRgfQ5WUL9rItBg2A26IdzXKuDz0MighgbH2
JQrhciC2yOqX1AtqPWVpg/7DC/RLf7aidZJCO5A1XE47q8JRQ46xyojz5mE7YSNXbnE2kkYPoHXo
ALjonH/FMW1Zp1bUIkdAWOE3wJWi/M2LgLFJzmiVQ76uLAuLRRu9APOY0YXFZGE+6EQCd8GURn2T
TjHQGElxwWf3kJGkKZB54c9ea31fdzVhDMIn6+yjGTPJX0yNNPCQ97Njfo7HNUcPj8Ne3iBwpU0f
1GnarDs8DDOYjARb2DvVOkqOOzC2af5F4Auovw2L5kIS10Q2FgfWQM/q32deb1XqU5Xpc6xH01rX
tPv7Wc1mvJ+coYsNeM7djMiw04yOagvySacL+rHsqqOTGHaeH4wCV/732tVcvnl4B1P2LStSU34U
RmUWGOdA9xmBYE8igpLsmzxYRFdX+6Z0VxLUK0wkkTPIfiR1Gw30bWwW+aWFKsbdZnjAZ3FvFy9M
10OyI0S4gTiYpqCrlpIqVDD5bW0GHSSnlz5P4iKozaV90OEyWHvbUc6hotFQ7FP6m/AtkZ46ER+x
eV3S1WFNnXipgcW8hzq/YR+EBhSL534tk+7Z5mdrO2iq2sFqh2k+aLCGYOB17EmDkmRVbxcTAP6u
yAfbPRHqo32cDBbJvZ1gcIoKVal5N5eyM2CU5w5Ayg5R8kNtlflI8lSZryDtvXECG5snl3rSGtXF
WDeLQuY7QcdiyWi8p6LW0Lo3tcg+T6gAN8fUwOKn/En5e8mLsMJ5pBobzmr1HpZiqNqQJwgIdlPQ
x2Rcp2MaWmbsjYGVVUa+w8zp3yft2t6YjZs7Jy3TphN6GawmtADT51Va1jNhAISS500l2wNhuvlt
uvTMWh00gctunecxwPFuEbTsFzk7RnpdzwJPZhmaHPOBuxtGnfO8Pbva63bn3SHsLr4bsiTor+z7
Ef2yUA47Z8uczcjOxXKPv7D6wqxoPuK0WjeZfAwNRVk5dhL0Fi79VuUSSFUN6fdNX2EfSjwv31at
x8eqpcTrEPmxNsc1Hxpirz27+O7XLPuYZjuUwZ0cprvFlmA2nNqIX3LTHTi6NC4793ZV8mXxWM12
Na7GKx02axWOmsnCDKS55wgXG8SUVym7wqm3RLMvWBX2cFQNA3Bhjo8EQ0Zj7yQnHqLF1BqzkxQN
yc+x1fSMmWolxLmvvhp2gictWb8Lq5b47XT7VjWzejea412Jlzoq9LGBzzbjE8r6zkuwxcV1f5fy
nT8285J9jzPHHC9Sd6wib/PIuMDyO+YiNPa4GhVGDMr+e3op2j6XicnGmFzhLzia2qdcsx8Wzj9p
MGNyRD7OWRNfZSXtwzThKMz1XuFazECZpK65bmUhV4/YhnOEmbCUG2ke35ezp6+sqa1x5cXahcrB
u8zrYjza5JNcKdk1YTes3rWXinZvrr7/AbMFgeA6aem9qBYE4PqsPTZZpT2THVo9zM2o7TOzsx87
c57eTV5JTlnsZ5+qtKQs6ChtbgMijkZze11d1ChPXaZs6w9ZXOJHYvQ84YWeH0qfwLnYVNON7eBw
r1o8xLWmg/V2ykdIK0djbEokKoO6Mid3CjHXllhHFAyQSa9H3BvjGE5ebj9lbZEdjbrMPypWj502
SD+057YKnXjxrl2NCglj0oydQIu5LVTtD71gLUzb0b4kdGa4SCn4AQXTrwZVnERlHwZBejmq1CGo
YvzoVUplzHeLMZAz5nwEC+aTzsn6KGqSgOp6MZ8V4TYUzIr8Q1XJhbS8RBe3KlUYOxfvhE2xer9q
bsW/XWYYYt3uFNv+pUZn5Ps69e3FPGUf/dJObyx9C0WwdeycWTEHC77Zp1S32qu1c6pHz7GH+1Ub
VndPvHjBQRVD39Eu1mGHzf3aUhMR7lI8T5wyA7XqF3SX6qdupAoKECDfmRvMZZ3a/sTZM1vptur+
c9bmIt3bC9aqtAeyaGO8O2JUTKJ1rrMLJHruqehL9d3zNOsosa8g0jfxC3N6VrP+yW1c7b4gKfVo
JoN2yrM0O2YNVYgg1Ug2h4x5Vw9Of2cXRvaYZW7fQm2UJJcs2gXliOXIx8ccNq0vIwKNPeuOETi5
O36kDFXumlEOQez18mtM/vdlTbfxqnDqzxX7Lg4UliD12MaRN63ZacZ4+VnDTP6I0Ne8rPBo7tqY
QkOwui7P2MMTbzfttM9ZPeEX2lphBQ7Fpj1WagkQK48vEF+9U37nn+yJ6m9ouxW0X1UxgPH2mrvU
ndyoQRNyiedEu2xc43Iq5vjCxi5xGqXzwY4tUMGesQRVbzcnR091xqNa6idCVvGWuOZ9Urnipcxt
1gQ3se6EjL8Pdv80cg+fOXVsuQWEqX5aCj8lINfL3R32rv7BVCVkQpV1R0uf7zAsWXw3TKaYIwmj
8NA83aHCYMtlD/NzhrEAUx0H32WMszW0LA4grEeWkeKgQftMeEBSgwmzy/ijYa0y5exEeSxcxx6T
jWkOmEor21DHomlZqjOQA+zOs27B+qP3E0BGrRrvCc50I86gxv2U1Pqy45/vdKFfUUyIyMzGQWK3
BVgytu/9/TI77Fi9rjBPLgnpRtDMtvWxccqaCPHENb+gwd7ye/w+3ku7FlqoRje/wYFZjQFVoYL8
G7xySYR7WJJ0zxRREQPcDiUffON9NZhicYMkrnNYsXMUh2JaNrS7lOy14l6S7ZGOlWsFmV1RiZ1T
ijypr5V+kDGGsFlos27v7TKlPux0HI9g3HZ5QwynNRoXEjThGCqHhxdo66KxAqeTlwRST6c6cptC
3GlxhoutVZogmtCz1mctN9c0zHM3xrKsJdYTdt6NalsaLpEfuYmd2tOd+bq2W7GGuVH63zowc1/c
YRjuiqmc+yDWbEC+E7P2VyLq8e2yppHUMHQ+6XUKdR3pn7kw+x3uL/t91WhMbagoMxnNmtexMLGv
bK5HqicrOcuzbPYTxyE/6lcwrru8d/uHaqozN/CRYUCWsOWQRrYU5idqWiMnjrLD0TXMwxKjmB0c
6mBzJSk/GYnnvBtWO74eeiNPg4oeTQwqLJ9vfKcxNOb0ZKTO5LbNezGslIsr1cdPtiMXYk27NUsi
my3Y9xGmRI5FcyLgBXdbebFAk0TZPcemuNas7ay8QlBUYUUeOvphLM4AgFmjCb9g2w/+IW7b52by
uAdCoOStD5UdcogueXpm0sBy8ABurKG5NE0btQbAkqkqvHvVbq7IMo8lYFm3Wxf4jBzBI2Fnmn7R
TorgksLq5n2OEbcIV0yv+d4YJ6bIrELIH6HxWMTBrzy3uzSLTi8Ptd5rxzV2ni2nNDdSX5LL3Uz1
dUCBXKz4kLH2qCO7bAxIBfP2B7e14pckZ+XBo9xW916W9emVyWYujzjAGialnsL71tCRnHaJGOAZ
qCSN7+t4AoOimaZS1Pr+L3PnseU4km3ZX6kfQC1oMekBQU2n02V4hE+wQkJrja9/G57ZlU7Qg+io
nrxaqzIHURVGM5i899x9EOmsBJ/qPlvlqfUcNXhH75iAAU8+09W9FQIv7EAE4sNwKtywwVWjUgtW
p9wrMAEdqzkOacFjzGpK4kaZGY8sazFBQSkTN6JyPBNNXo6xUctPKYXj7q8gCMNqVUexXO5gMFvH
pHez+lEcUjXbCClLipcIHBZtlagMxtrk4ZIRGEmbeIlFGweIqDSahqtspo/lcJZvUmvYCgfyhemP
gLxNaxtDL1PHXQSJiNOTadzmYRJ8lTorSGwKMfuT3PVsgLUu1tR+DUkCXkfVqtvaM2DLeUokMCO9
WHpqasM1NlXdN+qSDLUaLCh4Noj/udSiLZqC59g+TyQ+PMSWNqt0qOxqzelTZZ36XCFLC+9HAF9+
DNDz6KrtyVE0cH2LSP6aSuv8yvuIR89gAa0H+5yJVCjHWU21XlrU/TOFn0JEHZoWE6alVpn3DQnr
u7SORC7EedQpi9ySQd5Wbq225GDbyDlSiGtIcB+Asi08R7fAaGdhiVwd8byMICsr2xp4Cl5k/qIP
aiu9Myr20YUKLcC04yEOs7s+lArpCB0kFvm2VcprJC5qkZA4fmKA5Rg0ymFyxslR3NjYdY2VZGgp
uCm89EQFcadpuR2utRTxWbJwKBMSPwEI8zRt3YGs6w4WoJtuT/yyqe7KMvP7FVu+3Dxqpcl7alXL
isCXBHMU6JvUd4r8KYgoSmTmUJ997/RY5f0Cb4OhkYcWLNubnYakj40lLx5bq5ERpGWBZ31LPSXT
PTuhmqWObclXBW2jkRBKdiW3XMr4EknPEhgdsZ/f+oT60nhhZV4jpbYYkzySFl1Wt6loVwOVapId
43fwqyrV7pvuVCRTLCIcWo/VAmSyYl2TBg8VAtWa7H0i0iW2I9dBGITMTixHh/7MI1AgRB6VUqk/
W12odKehFAzrwY8gbiwlH1yBs61Vr3fJpaqwnnbcpCRrr7aBoJ+Im0ctTmFqKcA+lAKTy3YgDFp4
K/Tco4qVwgNBeGj7SCpvUplQke0KucDbUWtByPKo7Dudi16CaH9B0LrsRia6FuSbzEuNfiUaBW7R
reMI4BOUXskca8kd0I0/xXnX1hsj7xqu2wJnOa3AwKA2nBIeoXtGcAyVYSkGcRULmE1YabspcWaw
7uKg6vuDk1q+e9B53fsLt27UcKmQIQBelzVFEHG4WW24FaKiyh7ISjnyWktCLAEjXU5JXFt1npn7
0IEkOlAWnpjJKatSI/9KhXFsPvaRmMf4TbadAFLzLcn3RwWJR/97kZbpr2pabvi+2vD/nLKfyWNV
/PxZHb9m0//l/8bCxBH8/vvCxLuvxdfvP6N/7croa/KjPCtpHP+ff9UoSpL8b9KtGLgT/5PA//En
f9UoSpL0b/RIGrI7kukQSUmP/g1ek4x/S2PwltzpW7nZqL4o07ryYLppGMpjXYLgEIUR5T/mn9Qo
TvCdf3PXLF2fqKsFhwdc6DTlnivZbRAStXDiPWSd2zBVl0OHgbYifKbg/rbT6oUMDmkUzFCkDJHX
0bk3Ktn3pAOIkinbd2N491fS9qx0kfF4l8v9zy8aaznfJ907rZLT1ujLfZCJe1PIXfzNMndRYXZ2
MD1AIWlhLsC8rQSlr25MLTAXuUrWLx7qH1z6PuVmJWNeOewh8XxVDdJNkjBK71Gy2H5sxGspiZ4M
qzLWJKc4GpEV2HoaPMgg4B4kFXy2E4v7qPa/qAoVTEP6NMTBLR361A8kqGSigJjule42LgRtheau
WsENccmXDj8109nxQFoGg3uHyv8JktlTHte3RhwaC6/0uNVqwWelJSiaC9L3thA/IafRMXAQH3st
dbEn5x91pZ+GYU7K91Ym+E9y/J8BHQf6XeUPpBldqNiP9laAi0FDVqqW6LPrmUDyWt4JeIfpEZF1
H7Ceg3wsC76kiYErIrksteN6XJabVGtlEs3pNnb1n4UG8qR5rTk/ucPcVQH4KTOM3LVJSm/Xuhm0
YBkwnAVyaFUQQsQsvUHBrnaRPXCULyJVfyIoSvLTaO7z3JhROLzpdj7q6kQkohNmaEABNvve4Q0X
eYciCe71QjkyyNuqSQi2qQ0hHAKfL47C/O2N9ovqR8GK+2i10Kp8iwPZ2s/cR6gLG0Qv32uzcjZD
yVlkuNFnJcW5kMme3HPw3NVuPufb86Zw+uinT1VpKYm7QBDBajnuth/aTazt/TEyApiUAMtGVJ0H
E9MwMkQEHKMvjS5+0sOKCL63DIuWV3MZ2VHI9JXyPMJClbsQceEbi/SLZSCk79rH6yv0TSj30U+d
qKa8JPO00PCKPfYUXBUS8jAWICqHPEKtL+G+fC80po+ZPkVK8DgUJSAQzvgtKAib/PtNzFJZdMUc
4fdcZvXP/B5lNe/mtw7OgMR2XOxNpV6MynqtZmXNQUzfDJo+6u1UvOJZpGzFotiTi77Jo/ymrPp2
keu4ZmiNbNmNkVS2J1LbVqjShmJtMAOe71DbEz+6cYmaT/ROjlsd6rIsgFOFG6pZgoUR+V/EKHyU
5HJLeuvn9W8zTvSPfqx8PhY8xouO6Eux7xKCMe5PKy6gAoKK0lygKMaMrmdS3ffPkE8kZhr7nx/7
dY6yoN3JOqbSecz4uJtGRgozAh2K7LZWqwWZHPt6z96sfz7q2uSkchK3pL46yfcUMTyqvXmgRqcB
nkEUp2z1X6GfOEuemcJz6EKl64NtoHOJloUBcR+RgNqvyLeQyllErvg5yGtIFEXzjesXe5nZgyE0
zDkjyzdR2ge/dep3oWuEIx2y7/uqbb5waZchbyGezNWa5LgKYY2w6kZ3rWdZLteeNnS2qcYvhexJ
i1GqYHO8rHqx+kwR9NJx3dsKSRbSomWrInHx9APR7++5L3N/hWDEnUNcEhJYlbE4U134u91InZwZ
g1nmracq+X7wQXaEaoJyA9M5RX8SB/lFa2EUyvWGoDVlv8WIdF7XQHlqDTC9VR77yCckpt8DFl5Q
sfTAu+CAjuU7G+3WiUeqGkngGfHcm2zto7Ge7PnECaM+hpC4D0oBoGItmzcDBEfyjX5za7WDvnKB
4dheV498xy6DcBI+pHomngiyENSIzAFfOxHylYsaOJYz0gwVAReYhyuekeU2kp1noQ0+KY703KfK
qyVhytPC+QS79FUEKcRNBJ6x34kYcRj9gdd9DXBSfUJZNdPJSdXYfxacOjkdnDykeFWVsr0ceLae
+Addd/axbv1sNGmbJvVtWHzmcx20gWRfUR1gPa2TiHfX9cX3Run+aJAnW35iVkWND3a2D9NItCPq
5ZEqc+nRSePfZVwpLJUMEXpkyRbE9luoqN8zIa9svzbID1hKQWRJW4hmDzKu11i29Y8uhr3Ca7QG
/BNArI2lGjh0AcDP63LEVEN1n2Whuu1c24jhZGfFIY6agzomtcn+t8vEM7WVZeYWLq7yDZKzcIPY
ZovjytdBFkyuZuge8jgENyhwm4Lp8zyY0U4h+b7gUIoWTi4+AABv0VoUr5oTECXQnDuN9DUvU+G2
SarnMDJePCX80rCJL9QovYldZZt57go5bbGG4Pnl+gC/VTN+NMCTQ8wQeWYj9az3YseFtnTzp7JR
82XWgKKqFRH1kicDtCkURDc16bqoTeSVzqaI3MQjxsRVxK5C9avlwc7ysxFL5Liw4yqSlIgK0W1z
Eb7+W982gY9+6+REhPTrUjRXN3uHlErRHI3mVsmSO1WJYLChHFRrba+1BopBQ1oV3AtMCdqIVTSY
QtfIMqJNFyuk6odfQVKcwu7L4EZHQzA3vHEJjuXbrDPAa+mL0lC3BRVrkerSV2fvWAgIQn1Z5PUq
TF+RwWOrKxNVN4qHUDdg5jUbvYkBvUkrQb6P9Bv2XuJyN3Hzo5ONNVFw2/ei1fVx+O03mxy2Dp5O
PmVvxV4TLNJatR89hUi8lpVU+DvJxAHVMf1Rb9ENdkrompkpLoUBjwlJG776Av5X1IgQCYyTaFWK
+ViMaMYrSW5iJI+euqUCYpj7seOP+uijTY5socebykVWsA9QuqCIsXp35+tBf3QSz+GujAI2ykny
jgtQVGrDVtMAJp+V3sBhcB/KxMcc2dM8/870g/oRXScJhEEtjvji4TWdpJUNRUqwWbPBSi9n7jP6
OKc++tmTUx9WB/BQzUr3pSZWgF6JipAq0bdhCb+2sbJhBQW4WhVK0C57SseR84DL1NEkLGI3vwkG
/8HInVNW91tNyjw707gzZ1HgraDSq2QMyVz6eAPaaBEIGkdGtKaIUlzICBIXmUFcL8ed1y4l/0tt
uXcVYFZbdmV1CzAXp3Q5J0soNDL+5PxBPnqn+SLpTXQ4SMn64EFzuPSNt0anJGnjheW26aMvZuHd
+ZhRZ6Bgj6yiXe64t6aQrALHGNAf1xjXuopI/kVXyx2k05B1NN7qxaTblI3+UpHDtx0jdVdkaStk
DkS7jNZU1jNT+zezZVqXK+WhDro6yvaOUDFeGY+JskQzicIZvWVTgRh3XahilF7+7FS5WFRChiCj
K7MV6STEA0qprUgmvkiltg8H5b4JlBtlAEcq5Yp26uTmRk0SyhIQ1F//yb97lUyrF9M2S1QjyKJ9
GJovXlO9Vt2o1xbJaKWyd0d08IVa4BeC5acuAigYkdxBvQdqekhQPwOqvSshfPeB//Bf/qLJzYQk
huuNOOU9CgH/JPUBVid+I1ePjpJsPUFvP2nIwJcyplKIFFVpCaW93UY5clwV8giM2h7Z6kDM6Og6
g78pasedWVe/i/tMmUIypUVVWYnZHpIKMg0FQ1FNKd2NEukQkGu5IyMHUYlQauXybEYRKC4oORFX
RiwhqI66kUuJQktoa5l4gpiycQfVYmbkxtX9waqfUkOkIfFxr5eaPaLFnTxImzZ1l6JgHkm473SW
Ohr3NewP5DbeTNXeb+fP5ASOYbtIMpUKe8eXNujON2KsIbL0zYPnIKhRxU1pWcscxeAoQXAC57ks
nY0MPZ8IiqtT+jzcmV41xwn4TRhsWqXBR9daFNvd3miaZyWIdFupGtQmYXcH0plXHSnGhRYmP6lk
OyTsErjAPlLXFuBojoRZqYRg1Uvu99RX0ccWwVfdFGaKeOVxSD76POOu8e7FzbwUUap09b72dHKB
wDZfHe7Mv6SeAHzRpNDy0HAtci6jxOkPIdGwqCxfRS29KXyiAVDcxS020tmaiIG/53bZ3leu7iMg
ih60RlkNevDFMHjQUQ6wSvK5etPfndhTjokDaYfIn1nvpbx51irLBKfcIU5Bt5EV8RcEZa/k7yob
mSZ4zOorwlLovBkSB632bmNdOJbA6LngwGB2B+Y7g0CVWu7/dOFhz83+MdL50fBOzjw9EwZPaLV6
L0stWRYxOKJDDVGFJz+UvOb1lLonnYcvWuX8xlTTGynluDNEk18W8/PYYZ8GkwMrd+DaczmDGSEg
Vd+8rc4/Cvj/PxAIf5sT+F8Y6R8Lqn8f6F///PGz+Fr9/PGvx4p/lf9Kf/3rrXfJT1567+P+49/z
d9gfNqEI8w8FIDktWALaf8L+ivFvasZhEGKgopMP4Eb2f8P+WLHAI1TwfweqIALk/yfsz5+AFRKB
YEGkgvel/0nY/zxMRBnYWLGOsg5rQXBJ/L3nC9lXgjS2UDYexRJVuQm2MyRCLCYL8s4L13p6N1p3
f83c9yH98+3i79aoZSUNh7+tMuXFDH4vYTvVhMdUaLZFraxU8Y/qOWkBADbJEAr+OIqoA5vmDsD3
ZhTmqUfF4az14ja2LR/07vV+XIyaAdyJbyqRKqWYbXrTiE1DaDQzqo6AdrC/qDV1lRdxvYFp7K1y
8p+UTkjqzGYrjRf0f3aDt77Bj8TWzRxbptDt/FtVfoKfgkl0pYSNciM5ya/M6EENpJa5K5IWTQeK
yp3mqcijB2Chi8wzqbFpiHJf7/5bYefFL1GZl2CTxsLiyShjIATYtVKKY8UxvU5BmJPeLqTPQmi4
W6clUW9FMlIfJBPLwRKMRcpWviobdv5cbKRd13Gf7SMlPBgE4vGJkJVV0ufZ1u2az9QpIG5K23KZ
5LW5kWKt8RfYqDUHXSqch9FCjJe4x3MjijsJybHlzEyiSeX23yMNipCybaok8a07H2lIxZacVHJ5
JLezVJyitSEoUZQOHg21Sqbcx2JHRmS0gdCYDLbY8MIgfKBBZCBBb8j9k1Ob6eciV/s7B+A1xnbk
1vO0qXYRz/zN9e9xXvQ4/lyVnYIQNxU6EoKmyeegvhdPePSrRwkQ6YZCLQD3UE3sQmmtlVYo+cz3
v2xvLMwmTwlVxrLw9JoMT04SbSDkdRSC15ygiVQhbVSXSZ/NNDS5nI49O29pEoVsxd7oOp2W1L2g
2OKK0Jed2t7aWjU2OUC4+Ytiny4z+8efjqiBmy1AMBUfLIQv40b27n6TiYKOY7PmH/1qbQzejZ8Y
IKMpCFKLmS4qMn/V+VqiKaSWlGSL7FlTyKBceWER9rJ/rNb6xn8InqxTcqPvmfPS5+AmXoib5KY7
yRtjna3LZwL6R+v+NrtNd/KpQmBU29qvltvoyV9eH4Lzu8dfQ//+d00mVZiriZ+Hg39U2kMvhass
0TFGqTYOMP3AJ5kZm3bgzYSbLw4IE+ybppABZ2/RyGmfj7s6CLns1H53rPLklxr2mGRSfXq9Yxez
962NMaXOEQpxatxm331bCQGmmMBxPuoEOgjS2BqWOY1614VzT6uLDXvS0vjp37UUBAhe9YKWlMWw
TPfaNlh+1+zCLk/ZzIF08bFoyRhpJuBnVHhWk4Cc28dipDu0FKhQzZ123eIGIfVfm+GF6/YqGiOb
xgyz5fxdwgR5axPGAAoYQkfW5OqgRmDAgaN1RytKAFYAwjXMlQHg3nosI8nW8pldea698bu+G81B
qBSrkWjPc7AiiNJjMyRrV/qlV6TcrewohzMNfjQZgcWqo/2tPP7rvEFRbowu19PuKLVet2sZD9sY
cwXXp+PFp7NwRWcqAiQZOTFTvIYbIVKj8DW/NSDge9S65L6JV5Rip1Qsu0TEzdRDNlbOzJiL0Xxr
ltsf9z58fY3J3ESqpKhdkOe3guXfi0K4xlzMHgwE3XL6auFA5FZzIJEPeqpybX2zFgTsOGU154Yg
qc7Y0zyR4LU7O7j8a8rs1hjNUKsQ39dQtUprd318L5Y78E9U34bJvYmFMcVJxn5hVdRK9Le+Sn5a
7TEI3BiBZCMB/X69pUnggOJaCMYSBE6uoFBjL85FM42K0QlPOapH4UTxw2241zVbfsLmFFk4wb5V
sgKFX4u2os18zvHIfX+K/NX02CjECg220flc7VKlxyRDU45Dp9s6d0EtsBa9ry7KWF0gSPxvmuMC
MGIkVAzfJzcAEKe+0rmCcnRN0Q7aOyxAN1HbH3xlFcr51+vjOl2Hb31719jkEqD7wKn87K2xgym8
Ss7Dn/79AGeM8T8schUR1vnYyUZGHS6giCPlzvWqTgd90fezrrzjdnj+hSArcmnnvyOofHTQfL99
qehEfZna5Ft8kZo1ev3XNAqjbYBdz/qP+0MrXMJ5QLKvGJNDNIVpH1Mb41MbH/hHT6XYu/HQiF5v
Zbqu2PVBNsKbgq/GRent6vZuO3alfvA1oU9OnqDom8gzlaehyaRvvtdZm1yMXq83N92vaI6nLlAP
rrcqRI1xkrxrDtu1wBsiqzgFHdwzzzu1ZJDEXqISVKZsSlrUzcxy/qCDPFXfPpeu0VnlvMUsp34t
yJvyBPGBElup3WkuXI3YNQ741c7MwYvZQfe4Z+IGrJBdsKbp9hKve7ejDP9UsR2rSotYVTX2VHHN
RBMv1hKHjSIhvX0DQnJ0n3fKCbMk8pWyPNVRevDrQyxam+sfaq6FyWrqqzAIO4cWgDTag3gyk3Bm
5n0wVjiksPEw63B1licrKUsbQ24oLj0ZXN4EcY9AHurJ8no3Jol2NvNxpP5pZcpsiiXcXqyQVtTn
7GQQAH8JU9waF9a9/z1Ay/sTTE86xxsaB+dsk5g0OrmbGl3Up3FKoz4JFdTD1BwrSw9989x58cFy
GolTBtxehX9MT0WgFHlpjvMt7fDG7NI71RFwjQsph0wKivxgk7XNj+tDOn6XaeewHYYCxHkMvHOc
Oe+WsOdSYVRaQ3EyKRahKv5WCbYUSo3KSc8u65ld8OIRP35AU0QbO0LPscCY3HD0gayZpWkFH1Db
ZnfusLDWymE4hEdKaTfhTtlb++FV+NES+v2Zvlzv60er4H3jk81DLWJo/A2Ni7FsK+ldaBQzE/Sj
LwiZyhx3Yc78ixiUk7ZNE9MC58nS05JVGFN74SLMJPx/6/TJa5r4M5vwB4sCLrfMdZ/PqBICm8xP
gnqmjB64PXUU+0ZDc4f06AaF/hLrMLuRW8KH6roIXzsxXFGDtmhB5VBBcH1sL9e/NqK48N7g+srL
YzKPBKpJyPf7w0mizBcoCILDnWb9uN7IR13lxBGhEusjj+7itlqYHQwWCzMKeUGBniXZqrKQv5uf
u1vEf9+aT8VzMufWcnnk0LN3bU5mTSmFeQJklp4lmE0m6xhqUpw0LP+7md6Nk/98LUKWBXPCuc0L
DoD3+VrEFoaoZiYNJ+SBFfW0ORK4pfzDeMXcOImX5Y3yPBir642Of+e1Nsfv+m79O4hp3VDsh5NH
zlfsXkaD4ustTNRq46Z93q3J8aZIfuNFVD6clHVpw6Y4dguBUBHvxYOwE5b+rlv4G8Sb1Cz7u2IT
//I21hNInOs/Y66jkyOQKh2XR0I3nCzP38vd1tCzmafpRFf4d0fHEInBnYGygclCHGQjrJWuHE79
Hq9sKn8+eT+aYgcyySwW7SZ6NB9vkcDci99HOM69cB/cFp/Cp3xprfSFc6hnrhUXsem3gbdAXWoY
/wBhm3zbwaHqKtdi8RR+Iuog2djqUcpdPyrCwvgy96T7cG2a71qbfOYwi2U8eMbWfjU/NGWn5Rur
XJRkv+BHIf+lIHab+mtn5iEifbTzvG938mEVz1RrpaXd+Jf/AKBmrS7DnX5nHLxH/8Y7oOQRX7qZ
pXq5zzOl8VPiQ/O5L4K7YmwgNAeEcxJ/qcZN2GxjfAYfOayVmYYugq3jNwSuaPARQTWa1mT3qeFu
cWrp/an7XK39r8bT8N06pA+hu/AP4nNfLMvYhr+h17b5ud7++ZIhJySRtiEMAgTxfG/QBMey/N7p
T4OsLzrBloe5W+MH94Gxe/80Mfl4ZHIzQ6Ss6yTuKYBaduv+V3aT3Mibcp/sgp26CbeYbCu3lHbC
0KtnLq0f7QnvWx8/87vNr2899AWFN5yigRqMrBPWeU1K/78YRYsZyuWYqIc26SKEWMgXRT2cRldb
OEh2mb9cb+GjFQCB8z8tTLohxND/soh9pyw+DX54wCJxm8fizGz44BwkUmQBqCS/JJtT6LTv10PV
j9t4bd1a/bpuX4pkJc1lF8bRmJxH1KBCtiUrAtlhKrAYzDxIg94Zbl1Xve2xSwqeExjQ/XBjCerq
+rhd3n3H25IBLBXXJ9h+k/ltDkEvBVai3YLUsaXGe+6snegfLAddctwtigoP82aWhzmu2PMewpCH
YMclhnQlCd7zSZf3YVUgdK9v81raZsOw6y1j7ZjCr1rYIf9ZxZW+ipJk3RTf0O0vVVPmpdOsr3f9
8mOSRjMQMpHIRpTwtqm+m/k6daUm/u7dre+QQZF7Y03sP7f9vHwqTfxgr7c2ZsbP+2xIzBoiUyYs
Vs7HycmYobAT2k52Tw5PUZQd6goowK6Kkp0ZORuPeFXvBK+i7O1M96Ep6hXanZlryMUiIaMDgBRn
D47DMb9/PuxOE5ASdVXrFnoMa1DNyJxouYsxtevPJIU/bAqgMLgjVAF4sJw3pSQUm/pc1m8dcE6o
F6HsiKVjLoK0nKMKX0zh0QBI4X5qkFgHCT85HiJKq/zaFftTS028SCao83763fOgBTcYhNqFdPLm
ZDofNjm+8/mcY4Zssp+pcIwLxAT9qYTIR3R421lo5FTljgiK3cvVDmO8DU7CM3NoHLSzZTNG/VUs
6cbIFrLAyfdL/Qx+E8ixU4O60+6FpjlYkQOoz/PkRRCIt36nS7tG79OZpfLB5KVlwg4A4nhfqVOB
BBmvHGu6vKRlyDe+sdUSuDrgC0Hzet9I7KzcQFw3SOE08JBwQRbwUmZm7we9f7OeQGig8LIUp9+5
pIDIM3J02YMgNghB1HAVlVZmk1Muf+ii5rJdZdJdIxVzUYlJaQ9zGLKLTggMWrbJ086YtK01nliH
UV2cCk0AzWTpQrRJjdA6aUaaHKVa7g+G5Q2HnppCO6sLXG6rAeyUJYE+zUbT8aB/EaFCLYeiB2np
NKoNL2tY+ykVBkNRo2osgHsZWZxvrm88Fwf8+NPHLU4ZYxscwOcrkUL/wSsipzj5rVXDOoOOC2XO
mkm6TQqu/hohk71UghCNBcqUpKzmGfQmiwgRMHauSZWUrXSt/hyGgXRoTFCb6jDcu9ir222gmKvA
LPI/zNGO32h0ckMCQxbn4igbKLPyYkcsT3qT1TuMKZN115rRzHBeLn0CouMiUIhxyASzz4dTtZAt
mI5SnspSV1eiOcRfWyexbEB57WMYhbVtUBS/NaED3aa5Gj1c/5ofLQLWIcxqtp0xKXDefAHhqqpj
vTy1oIs2epIryyBt8DknGSdlbbDWsTJfCKowV902/sWTvYftHGqrTNOsh8k0MrFR9xx4yrdhRQan
tpR8I8OhQOptebYQiMq2CK3v1zt70aZJgwyyMfJ/ddbfeWdjslqSB5CRVfdNEI5+69i4dS6l6FPr
tjO7y8WBNWlr0r+uTWIB5xz5ZPmxHZp4hA/lITXmkvwfdwnxBr4LCpVmk/tWOrimBO5KPlF0pP90
iTb2C+lYv1wfuI87808r4694f7WB+FGJAbemJu+2aWog7t577jDzuL6YiwwZBqn4h7C3UO4/aYW3
UeiIQyif2mKtD9te2cNPlKuVlN5VnX29RxeXNYKWIvkBQnxcUzn9znsE+iwSI6OjR59j3daiVffJ
VXbX27hY2mMbsPxJyFoWsafxz9+NmhS2VgmASTyBouohAYbPYUVVJJqSAQM5R4JhWPbyLkGdf73h
y+P1vOWpvITgUC0NkLt5H6GirVN/yz3JFobvRew/pKKxKSkTk3VhVQ2vVg0TJ1Bm3LjG8Ttb3uMv
wJYSZQ1ch4sbDae7GbpdJp0s6kwMwV151kvfBqs6Rv88ZztxGScZWxt3aeSC3P+n78GCy6nh+bl0
ijpp2Rr6JguoM8Ltoq2CT2r3GcTdZ0TjGmTnFj7JUBe7Po1mLjUfTSkucLi5kHbCCXeyFKkITMMA
t5MT9MIlInAlpr6l/AHKaWbufjSv0Glwg2LDwtltcm0bQssMiqKQTspj0Kzr4jX3D+mPyHnI1RMS
n+tz6aNeje6evGc4hUcV7tkk9mFogQqWlFPSmA/GIFKRGx6rIv5chHMwgw92GTQa/zQ1WZNd4He+
1ckKuRrgdrq8rqvu0EGSvt6jj6bm+GhBqMxNhjE871EOtwiW9sDODE3fdgPrM/BhQEpq/UkJ222O
59jMGF6GZHibcssTGT5mJ6/w8yazOKFaH2vwk+jH5ueolypYUfGwV2Svt904LnZshz8jMTRWBsS6
VZvUq8ZrbrQM9LgjclQ5frwcUj+n4njwjuCbvqdS5G98rWxerg/PZfDPHB9Z2Klgiz3KHydfXANP
KDlVVHFKNoqtmsmX3KqyVVo1mu0WbMkqV9FDI1vCwhMrcQXEFTR/PtQLt8E/Ee8/BVRuLCzSCFvH
6z/u8tth1s3rDJ4klRMIF88HsuB4aLM44rbUmBZIseAmKFBkNhrlg4ouHEwnyFbXm3wTwZ5vZcSz
yOWhOB0t8qbr2vLkCo44wtcW25xX16y9Hy1Q6se+rQWQK37TvnaxYqUUCcbxl7T2FX1RBUJIWJj8
zWOXmz4VbyomqKlGYn/Re05AuW0gvOJojcGLIBlog4Ue+qniS0O2aJkk1sJ1ZPk+8CoRaaQnD/s2
qLR7FeOL0i7cCE8RS468wBYBZj6ZaijwF3fyAK5U18rbBF94fpvkh1+InvcUtgOZe1UDub3Hay8M
FxUMq299CQ6G8uYgfhIJayPcjfTmE+KR+Bu0X6B/SR67p64lnTGzIqa7CilZBBUcwPgEydQMTG5H
YuaWKEf0/MTWvXS7FaiqheJVNoYF17/edE+ZNjRZ7C012qWCH9WpNsVlJaCmjU4Wrg3XWxl/7vsp
Mm1lsmQS4jxpk9AKmM4bP/dWoKNmdq3piBGTIHbHGYcjJNV701ChagpSBcm5OUUwelwv3jW+FVBq
HGDrEBJd+7MOkWpF6cgqM7GqQ5w8GbYgQcKWRU1z8j0iOxRBlXZpovm/3srFQUZ4lQAL7ytA5yYo
9fPV3Oh612BQgEjDg55TtlRYVcZDlbf44SnwZQfSkSa1k374h7OCdxYN6+O9hNTqxdPfbOHnpDkG
vgE+DfAKF0buLxpzpnvjIL2fFW+tkJ0nvMFwcnyed4/3HCI2JSHIITRLeYTkwyZGwXN9EKdzb9rK
9FP5DubeesozNYiSFeyMF3IP7fp6I2+ahYu+jE9E+sMTahpDBqLeivC2eSdWzjIKjFMObLWqfpLH
tcMhW2Hju81glLf+AEERWLSidB1/0m4zYW4pXE4b7j5kj0m/kbYmXXQ+rn0c1WmnOt5dJ0CutXRQ
DRnEaiRSmJQ4mrrOq/sSXs31Ibg4eiiAGc1KDcKtROynln1qb6k9qSP/Dv6NZmEVuoc87aq7+OV6
O5ffk6ON0MOoCh8DvJPvCTW5lGQQrXeRVAlrccCpI4b+PbOdXMRXeGHx/MFNnavqm+bwfBBdPTL8
yJU5SRULiuebi1rQ9utGUhdia4g255ZKeKf8Wva8WPw0mxPWTTvKL3hLfHDjE0c/sElHk9bP6ySR
qlOD9NpO+xiSSRWnuz8bzmkrkz1GEjBnaVKxOnWWe9JiBP5UWszl3D7qioYp5TimxIzfiErvXnpd
G0egN+XipLg6x2YoJtmzMEjizCocf+v7RTj2hcMSFp4ocqGcTkGDS48JEHVchEayzrGKX8aeUCzl
zvTXeZnnqz8cO65YMkoNJNRsVGR1zueIkqmBRt16fnJB6jfVr1x7vt7A+InPOvTWAGplJgL78XQl
czfXU7HR8lNkgIz1uceQIvI+/f81MkmUdEXCDMD26uQnrR3kLy3IU+PPzJoJXEx6Ip8PFWTKwsXL
KD9JKW4rqC5wpbnejemuN21BOW8hzj096zwlP6W53e1AVACbx+OAojenWrVzyay5LzPO+HczOoV5
HyGyyk+x8iSF2SJtDwQw/nBLnXZp/BHvGpFwxUmC8fNn3+nPsMvB5xu80GeauVidk28z2QLMuKkr
SpLyU998UxAc+nNPhLnBGo+Od/1QfMtShU7NTzinLYT4ztCeJPPX9c8/18ZkLUZ4xftBRBtujx7Y
/KrEn7R6JuI918Y4Bd/1w0/1wRgaplgADaSWkGZFL9FsOnrmc0wFp+1QBmVm0RNQ27ZKcXeu+jNf
/GKjPP/iU/leVP4PdefWHSeu5v1PxCwQCNAtUCeXXT7Ejp3caDmdRJyRECDBp58/vWdmO2WPa/W8
V+/NXqt3uqMSiEfP8f/DJqQi6jbyyr2KDMYSbg2RG1/++PytnDsFf59gjAcAZYiBD2QS/3xi7sBz
ND/is0dosYlRq6Hme7SCwtgDpxdKIh++nTdrrX/+5u3ERcMjyOQjlOlZOkbX3vQEDkj2+YYuLXL2
rfRAZ9SGrHZskgAZ7l2I34B1d8GWffh+3mzl7IOBfDzr9d+rkFWoRqXaAakRymRj+8+PNBooUd5A
IhLF8nP1j9AhPdMQm7wtQpkGckwQLyetvbDKB7YZySR0EyGgDRAunXmkagQ0WvZa3fqgZ6HRUCYS
2vLgW/ioqqbxpXDzg5eE5RDDoCcOSYl3JThovaMeb3C81bdl1QnyqwSzsJ+fhHdJVZztP1Y5P2+W
1jWSQepWQakJkctJ3lX35Qw8WKKnRP213OT35FLg+eHWKFoo4EmhonE+kVwBL++AAob3xeqMc/Mr
HKcsqNsL6ekPl3mTfzi7rgFKzUdUIuB4lK8WvV61c6rGn58/wA8O+R85jrMLmwQQ2aAO1ih5DSDS
fe896aHYLYCUfb7Qx2/qzW7OPidfl2YaNMwdkDIpQTkvWWJ70xvy0tUi87sYVTwodQMZQiNILrLy
aop8KFiKf252/9jx2R0VdRXSqma1UCVkE2OS+QMm2F2yiwHYuLDnD26RP9Y6u6u8uOo8jKioWw2G
RJ+1PBke9UO0r554DYmrDHWwrkm7LW8uPO0LC5/D7ivPqSuzLuyVYJ+BJTLN9xf2tpqLM7f47d7O
udZ2bJEyWbNjEDxgL1DS9H5UwIoMmDnLmNg29MKWLpxUdvY1CIC7ZoZWiFvfUlCFbgikZcuq3Q6A
k3y+tQvf3XnrZUErWM8CKxVEbYLiSlXT1qu+/r8tsr7BNxdl04yi13+/odbu6XgEh+/glhfM4wc3
/x/v6Mw6ckeToPPxjtzG7LwJDBWggcloEqc69Z7Yfb6lDy+Yf3/h5zloT/bQhluf2+TB+4fQo+52
cunATgITBd88JoVHAHM+X/TSsTgzK9Py34uijx1m5TY3T7F9XvSFYYvVKrw/7aiZYbB7nbBef8ab
18UwuNeOA9zzoe22FYX6FpghIZqcIya3yNOdxuX58419vGIEj2312tB/+eeKHep0qqkX3J+SZbws
r2U7AzIHDhqNHyrGUgVwx+dLvmsc//s2hWfw32ue3QaDKJgJc8TSbeCkxn+xfZTF/pQupth2HYQX
yMFjgDde+f94iNXHtCc6E0OCeiyEdP5WZnjzgMuy65j0HXoyUZAYDSYgKl1zAFDTTze/pEr37qSe
LXa2z0kIL25rEZ7cARBKvod8AtgW0GhxupPgmLgAUjIa+sOFx/vOZJ4te/7NA+Ph+RzLjr/jGarr
KVQoqzkzII2LF/Yr/6ff47oc+nUwMQPCARgTf54gCLT5ZiFYjoldBUHClSGdkA6VZQCiUggEf769
Dx/qm+XOUhgLoQ2Sgliu7rPpEUTwnG3taws6eZvYX5+v9f6krntb+2nRLAM38rzVEhxpP9YsD08W
i0HANs/mIeudTTFAZDWhGbkJN58vuRqSPyzA2Yrr9t8cULeeQQ8CjPKkZnZP2kcwkzdWTFnPvy75
pdjj3RX052LnJUSXtbnKNZ5lj8muuN+Ea/0QaNPPt3RplbM3VjtLy3sIWJ86vRVlj1sByAPvr88X
eWfHzrZyZscMuo39BpyyU5E3OzKAfdyyvd/bTd9AiUf1SYwhxM+XfHcn/L0khJlQAkCR6PwCj9XS
o9bF6akGpKupbUqrzKmv8kuDWx8/v3+vc/Y9FzXQP8sS01MhMMrkn6S7I+pCEHBpL+tveHPsTFeD
zdwxehqg39+MmR85SYyhqZZuP39o76onf1tg9N7/91M7u+IW7gKbhxoYxKsT9579NXyB0mRxTQ71
Dyj4v0AQI26S8ZKneukZnt3fhlrr9qhtn1oNFrRJqgVAPufp871dWmQ9o28eoq88UUqKyyVw2AbU
sW3ZgMpLNp+v8r8YpX8/wTMT4bhorWGAb550u5mCW+CT2Gv8E9FM+AzW1lhsw/+i/IDPI351d/8y
P2813D4/HcQ9M/GdRlc23Ht6Ut3OZ8c6etQYIqgu9YZcWubMUCwzwHI1EHgnKmQKMktq5pfWZoT1
Fx7hh3fI/5zBd/Ur8EDd0p/xomSRQZge9mgd9t5BhwRaxnn3T33HP+wEWqL+PBaD67hdFePpDcFf
PAyupPqBiB74VT/7/GR8sC0KLBdhNMQo0Lth6yaaHNNpC4M0puWUNg8W8mNJ8ZNN2fKPK1ZogoIM
HAHDCD3zmDP5c1PBjKbwHpXeE/M3s3SQhv0/fLJYYa364e6FiOLZMYfgPjBnDlZwcwWwhl/rLSAX
Mo0qeunS/eDDfbvUuQvjNOEU5BgZgthnCcbipiR96he/P387lxY5O91xXLuFQkfKyYVzVOk+C7VM
m+jS2b60zNlFSEp0KfkT9hJFJg1QRnCL1266NO7yPs/y9/vHWAgqp+haPk9OhWxp2kG59OR9aU78
q7LQfUBsHmQA62GUrlcJGRII3/xfnuG/Vz2zsB00aDvfYtVubTR6HOhLOBw+X2K9Tc8cMJyFfy9x
duyCKJC57BZMbQHrVrzKS7f5hb//vB/VtEPbSIg/nwCDyxg6CNDUcMHgfHwE/mcL9OykLcoCZgg9
4FNIvtXsMQz37lxceBPn26D4MGPEi2hP9tCzEq6/4c1dVymXD4VQ450ulzrDYN8vx7qXZgLP8DuQ
NcSnv/YIQrcNLYPv2kZiNPd5oAFOd5XTujaLLXe+x0CwvlTzMn4DpAf87iX0BshY1A1yl00wapp2
Vpiv+TiqdEHjcZNAdB3d4HNNzHfwDKlN0TUhAJXHAOqzL8FqTi3yy3PSQBOrTRpHDw4G5NVwwUU9
d+3XzaA5lwAxCn8R0i9/PjI2+nIQQT3cAXS5PE4tgIdlrxokHyMwGL3msKpvXnhN527x32tC6wP3
AYPM3vnN7ddj0ynmD3cw2NMvz5QmRdNqkbQGWpFU+su3yp2erE8vfEXnRxDrRmulwUNL29oish6f
N8cDS1JPuWAqA6RaHfOmRC/yiBIAFMcuxZ8fPNb1ieIQQkgRgdrZaZ9rtD+ahZo7HkMkNOfTL2dk
WeC7j4O/3HCQ3y98Xuduyrq3twueWdiSQjdX+ZG5Q6kj35jaeWRNaBIyY3IK6uD/MMrAatgUJElD
NHQDFXjmPXixXElU1twxnhPE8X35EHLztasj/hMso0sSIx9sDp02EZqpsR4aHs4OKW4PEtaiNXc0
goiPP49DJqDZljYABmZOp+Ld5+b2nTeLiTd0vaGpFA1oqLGcd4YJSrXMkUO4q6PfIAw+UMhtVjLY
Vy5cMg6cCI2PxDQ3wO1dB2DUfr78u+8DDW/IREHwA+0kkGo+M2Osj6lTYijuDmDf7zbQ4jC7Ykhh
pb8iT6QSiPuuNPRLgknvphKw6z/WPXOfDAeNdrY+dl16z3YOwIPyj8YhGB+VydINiUbnbK/5oTQe
Olatj7mZS5mUdyZ8lTjBwDiax1a50/OWlr6OXadYovCOVm6cdT5tkRGbL1WxPlwFhwbZvgBu6d9P
4o0l8PB2+3Wi7A7gYLVrGxDWowrjFp+/x3ed2qsOLsqAGNwkkKd1zwdmgAjwx250intox45PpIlj
0MjbiN2yzi5V4mJCFjKy6CG2SV0PgLJL6tcvCw/mA8OY/rGch4PQXbVdBHB8S+mU/7L+/0g4/X9V
Rf//mpS6PutP9NOLdiWkvhVKX/+Dfwml+95/UJxBtNeuvXfIysLb+hcflbj/gXEOyDnhpgxiiva8
/xFKjyCUzjBuCSEgeAWQHoHF/y8+KmX/EUEfDAMnaz8rZviCfyKUfmabkKBGmjjAyBJaA/Hr3un3
jcBb5fnAnKxsI/q1aIWa0lAHekjwWUJDarH98jTPBeItdxnBE+kKD662u7jdszDY94Xb/KMfhE5Z
TLt466ggesX+vFaNgBbTEEZO5qkJDZ9LHjoPQvg41EGhzOtMRjul5RAHccol8DwJ5D+6Z+7y6rVx
B1As37zJD/ICH/0e6BvAt8B9iP+Jz8yY1HY2Mbh3wHTQ4YfnDMJmGAKgZSKZgzrTWKvleyRJrBLX
d0I3ATnUu29UEMpMdIhVLpjz1Tn/t/OOFxa6uKAgrY/zgYHi89vL7Z2WC1/TLMcI0pyhMVcWCQmN
D2DeGE5eUrfWdtuwghOZ1CibbnoGSuOFO+3PS2X9FQQt3C66HxAbh++UpHVPNISWYj8b4EU+B8Qy
nbZVH49gVs0EClmDEV9CB1ilbd2aqNp//lbeLx/AT8DooL9Kx2PY5s9DMoxtiQbdxc9abYVNZ0UN
qOxxX5DMHUNyk09LZVOHdmhdyOtmqrLP1z+73NbSFeT4IaEFOSmozEH77c8fAFSj31k3WjYVHtJr
XEaBk6gYCF/06A/mJS6meElbABIRzIOa6Cd8jOTjtJgByT+f6W9T4YJfcuFXrdt+ezZWB4p4q9Q0
ng5aRmGE3rqk1IqIG2bdjckr8lK5gMClBlh6PwPwyW8zoWb1w8rcL8B/X8/HCMDSjcYAvEYr3thf
qjQjzXT+puDtICCAGAlkFvDGzkfflx7xy6BlnPWtE42ASPWem+J2M+716Jp4uocdEPCcY1/cW3du
vjSzdcHPA7/IT2NZix9QJloATMdnAS6MnNogAfuOegAcF/p7PrchWvw6UIe/wDoFw2YCz2+5EmDO
ijQcB+9rrGfBs7IcSbEzOgZgD83QzpSMI8mnrCFo40zrkDnf0Ndb/XZBfm9TA16ZPuQwvmiuoDLu
Mj2Dm5JNTsUQWqC7KChTJzL1c9gI1mYlUyXqfBGmpm7gT6I2HMaKerCeAWRxcrO4AcCLpZR7U5l6
SlAfVCoLmXGdRCjfkAzU0ehLA2ctTgOQBC1488C4JK0/+15C+ALyJKZyebOJKf8JNgC7X6JgEKlf
5ygMud0onWfPIUB6kdiUv9165GEWACYm0k7E+OlDEELmv5rEfFdL3n0Zrd+prAvdcf35RA9Z001g
YLVFB+xXAX47shzLpNtdM5ZNjuk8MqAQXWNmKR2KxVaJoXUPHRBhegDMxj4q9gysyFfrjBOkUvuu
BSgZxqNKeTWN1ZHPAaq8JsfwQjYVIl+HBnR8ZxWp6A5qqzPZkrFHA4cewQvMchSPMTZLgglJUkhW
BqAzesFjMRVFkc2YHrKZbRygYSj+1AMerRrVRvSgXfEWvMZUhTb4Bd4ISxazDGnfw9t0Qtv8tVgS
XPlqiMqfrtNftTwsnLtl4nIjMaOE9qNIIdjGQIxVKQOYtQD5ukUCY1hEL+/qZnaLrOTw25NADqRN
5pLkeWK7wKYBgVYxxud7HBhAEcxhHKU3X4ti+WvBX/4N03e92syz0E7CMUqW8A4RfOHPD5xY0BvD
UAiNSN2CpQW9t3o7tChxxnrTLU75bSF6gsZDJfpkYqDyjP0Yug+5o1U+AEUx0ldRcHz2Q0zxpbji
VxXObdYLqABns7K3Nh7mJvNMFeusxvibSISPNFpWCqicQ9awSplo9tMSQlJy1I+Y7wAEqUQQtikC
zH24XD6SyuquSZRSdpsvJUSZ0Te8NQPc/EM+YygK2hYR23c9X++h0t9Fi8TdE8gmug2iClSuoXZu
YC5j9P+hiuXQ6QmEOZbouJYHSQuQzTTk0OPUJ604GW8ArsVUDyzQ3jMy2gsAjE5gq531WrR3y5rs
8RnsXMysJVNbQ1oj8NJ6dL8KL7+ZgXN4hZVr7o1y9KtbRHOekLZpHrQp5ZLVdeA8TDbwoccv4nDr
Ds6LrN1571M+7jCgsFw5fV4k+DduuqrNBiiXN4DRJQsUzVaZ3grkO/ADlw0PhdMl1ivxN9Xdalw1
ZgVlM4waIzLiEKn5hbPBQcMDWVy+x+zTDVz2b+i7bqFMbragNYHRWjd7RebdrM2wbwK957k8ToCX
TxwcPfQJ1KCDAjZdq/7ANQG+HriOO8Lz+FiAPAKUHXXnFtSOKBlcYjIMFjbOTRU3lU4Bniqe5Og5
eNQRSoYgEjRfwNzKFIcGjSNbJ8X7mE5AT7reJqz0fVBFei8Kwq+7IJq+l6zxXyNBwqdpbOyhVuEd
G4MDq6NDwZY7WAfI5dQwbMFjVVXtZtbN/KxqGiditRV57b3iZtrlJSyeS/MqNW6xFTwvM5GHe9rY
GYzUIlma6KSd5i/mgAw+5fKF5OVyYhQwt43bBwG2GwB2bp8mn6Ht0vJ4SGNXj8DgjTGOaCx2DpNZ
MYNEHdDiykjO98Bmxlcd1C41RIWS0psPMQPa2rg88QvqrzyxroPgJ4qD/BmJcnrHaqFWSTgyk+MS
N3N9707dc8e74Eso63559KSMTlB9aP8CM+a15VbcKgVjQEuyMi/iyow/EQ167RFKtSw/Ra7FUHrt
+ybKBOlwB4IShhmm0iHOg0Q6tgbhVwThtsg1wkc/tATDuHNVFjsNBPcvPOcRbJzRlQCSV/akvIlM
297mM/gtjjc9A4WOPFuEB15joEfnm2Xyom1rqwUXIIS5RMjy49RJFD5l4UCf1gvNsPNzDtEPWslC
Z2Vglj1a+Nx97hWuf2PCpvnd8DFsMuhzrKStcFBpoGf56raY7ceeTbwVhaCbsonlVjp24FehkC7L
JNTNH1Q8tQ/U8a2fQHoH8v9R3lBo1Y/d7xBUZZjjJZ+fnGEEud7NJxPvQhy/u3yADtHWr2XuJU0/
yZPX5/UCtVkMHxtVL9t+0lImwexJcQV+7XKQ8TKib87zMFKk3CEHutyUkIHmUE8UegAVdIwxAZUu
QuujHxRUvNpZoFlxoLl56Fu6LJlCe8TNyKocfHcMQWaaDQXbxoNDhr3BRAlgeLwDGNLRo3Xg5DcK
tzMCDtmdOt/jCLNj5K6smkSI2Rl4eBkdqNen+dDWJ11WIVT64R8mEHXpf5Z94A9J1Y/PXWHqJBoq
/74P0E8OefMlwbi66o+DR9DIjI+i9na4BItMVFUG/dsuAcpwKTGgXTg2q3nVuJmacuPc6aqf9TbQ
rit20jEV4E1h+assyZLqXI2Z6y/ohnZG8CXmgeIKNPvFhPCxkoEzgHUbIBKT2pIKZWNwYfzgAOM9
4+QXIKdqrzv0dXMnovVSRopix6YlYlsPlK299PLhugYzDvwBaFZP0bbjk7T3NHLkFp2GuJ8wocyy
qSycrRUl+iSovCbqez2SdlfqvHlCyYAcc+JsgioYZVI4fNOF07EM9BZyahDERkW2ncQrG5G/tjNL
TeNtCfL+vtfd1l4jN7WZrkdLN4a11dYuy0O45ABh5pN7kBjXyoQYyQOQfX7Wx9WOLCAH+iWSi04I
OSYoYUXkRPzSfQ6FWsoshBsKSUoZCO/g6srdTFS7+ZUayqhGIrQqYXgchQEKm5Yj0/BQTZxXhbhB
Q33XPeQQBjB3bus27CejbcXEhnuQkP/twWFzb+vac6dnjztAGZf1wtXW5kZRfxu2zRJve43c2WZc
nLDf+HOMbnk9CNeNttj0rF5cAZdmdStBcN462plGe2oDpcxuKEtM7wRIwZe/lrbtAozmQzDuoYcY
Rw1ca1T3SVQUEKOUdZ6nlZPXDzyIXnC9oVEMp+ArK3Px3K0zc/EQ1tdrYnY7KgwOUlOVj1KjZB3y
gcNCFRbiJrzaoqQNHHWN3khtrPzJjSnThqkfaiDNTytrmF0JbSpk6tpDOEXsHtL7oP0MMgCeXEKJ
i5s28cEUzepuxrnPud1AvyS+Glgw/prHLse2bLFxgmC0+GTt8BzkISbpddx9YRJzp8uCpGIZtDAo
o5fMLaX4PoXeG0IMxuJNJL64xpKvMijYHoIF08bSyO4QM9bHqRnMbZ1zzNKaHjjE1hZfChGAzNmK
CQgP99oPIPcOC03vKbyKzM1p9cJGB23PY9hCc7fhTtZJYu9D6nhJyfqvQ4vGbLia0wYqT3Lv4idn
nna7Q9T6wxFsaJ2NUPe+7c2kNoD27DG9X+xgopxvfWROMAdroYaWOnULBCXQa6kQ9fBG5s+wrkc7
qDCtXa6TOJAQisAWfoxQMcs0kiRl1EJTcpbxNgeDFSP9+ZLKuXqVmFGUZRkccWedFJ/h44UuVPUE
eiDLuBVbZ30hoeyiHYS2wV/SYfHMFb/zgIjfWFYC9tHlD35oIozv00fcR/kWo+viXlo5Z3UUVSnY
K/q1Bsp3w00O7VpXVT/jKmivIDCHsHdsEIyjOQZmYMGVYORVoOL2iFylk+EvAhtAx/2vzqA0JfOx
eeqLye5GNt5VnfFOsc7DV9sakY5T56EP3K9/wO/6PaL7pAsKmLd4OfqWxZmtJ33M9XigdRHtAEHu
vokuf6IehBOLsbxB7p8A7qWDL03scQSPs9jMCMW61B3NDO5dDDQqouTrYJnQGd2J+cYtxyDxyHhc
lslskaLt4fx7aRGFm2nyl+u6rH54ZZB1QBubwm0e+3Z87GPV3TGw1h5z6+P/pxxIUM9/JYHJRlvU
N35e3E5S2m3fV+oatrDew8/hyRyN6NRYIGbpu18RL+Zp3uMFjfiUGlmubyajRfCyCEGSmflPebGk
lHQ3IWfFc1sHe8YEAdkVWFLw+r4pO/QpNGTETSvyGq3yFp6X1M/4fobNOi6fgH08p24/q8xvhzGZ
9AqP7qKfbRDwpPfls7JTBiZ4yhSJ09gEJFkEnmZZIFKiTk6RkKvvhfbRyOc1M5j2wTF02GPX5iAL
zEG9ZdLld5A8fEFVAOOMLVdfSM2/Au7S7OnUQos3tmTHx75LZsXrTTzOdUomh2ynAc4K85tuM/XV
cNu63Q1tBhdSuoHYQkpOHZf+t4/ddyb6Hjrez4o1jyOY5ckQxFd15ziZmADGceBvpXZa+AaM4Ol7
HpliA3Gan3KRmCrnJyva/sDixSR9HLRpZVU2ERcOa3u1zGOGVrh7PnV7v62ysaaHIlZHSkcybgUk
3QC1HuWxKmsvY6baB+1oqkTpCXN1DqTHG4i73zETs5QXbfjUd5iBamvSQ+tQHWMm1EbjLqVbQBIQ
lCnR1zfLVO964F0SKjTkQoAHhGpBw3/PsW32tY9C8Jz3h05N8hj0etj6hWLHuFjukbdrD7WGwo03
0BTwdnEHjkA6DpAF8aoZHwVLQQfBnxcVTa1b37hzd7uM9jYSw71C8iCJ46K/smiZ3hVV7l/5s2qS
Nsd5JMp90Mwu92G3fF+68Kvh0V5E7eOcT7ehO8BIteiM7b0BfYkreTlc4lsvbzZUe7/JMt9Vct5o
ZziUmGolZhl3NoQnavUBQcU1imdwNNwiv4+Jl+pJXVWhpWlAQbzvv0IF5TRYUKTrpxnwqlz1G8g9
bWXwC21Orw7pEPNp+Nbg3SAO6WVzS4vq0NsmyZ1mExkH5sXbsJFgTKSdNp0pdrx1oQNhh59LHn9r
KjeFHilCSAS4EzWbxT865XIzSeSQYKicB4WsIElYtEzihP5ukf9ky+Tz215V1HlE8qRqU/B8aoiy
1PGsU69sGoCWxyout3Vn6XwtY6qDgwZNieyRpi0wr6C9Qe6EwweotBjkOtstR4t6XSa2b1j4qOQc
KkhYNaPmCN0w9SYSii4ydqOCbiV1lvmKjse4PiMJiZY5iJM5iBz1Qmeq5HOkZMdvhZE9eeHcRs2T
Kypo8ScOrXBiJ0OWDllAOwx7j4fNSWBWS2SRqvLhMDRQs8S/GZFWIogQTvGr4Aj5hmj8HghFMsA2
vgZ0/IlTkK4+tF3M01Q4A6iZaP3mrfBfLXPwDCiApQckZTz4jvAoMhuW9lXO0RXK53KHJMmYlFBl
2jR04L+RcdUZb0CXCnTp5onORzgUTX8/hHO4nTkxcJg5ctvFkHFVs5vAz0FumBayr2xY30rkPZMJ
5Tc3d9vX2hPtI7OFaFNVVn2GhJjAVI3zFDhx8J3A9SndHwvoPjDt+Zfe+MFGKJuj9U/hs4uL4Xso
yodSjkGd4s777kl91WvmbzHZcB+0IX2COiVLSVQeJqQZnajdD0XQeElVvkqjo6wRMdnOLtJFrPLu
+OIDd18O8jeT1Y2Ba/jgUxfi7kOgyWMfsgOaepdt2xU0neOqTAazqD30UQZku4pNUWLesITK25XA
WBJ6a4JqX8QjQtVwQFbGQbqZxA2GKsqhc1I7RFf1MDpXXjTDxRJ/OThkKC0gZC7Du2JxFpHyftEJ
Kps8UegpOJZh/AKt0sNMxx43iNmXnvdtqCBCloiit4m/lNWxCPsma/z2TlMpD/gLUQUqZ6KTQY/H
wQFUMvDiO0r84kvYOjWEz5tnMcLX8edCJ0WFhOlYO9upHe6kU/NTMI3qGur36VS2e5h1dieoxXvw
kbtIvNIZrzpoc2cMQSKSkY46iFV2wUwV3+ZtXqSKk+JlbVXek3h4DPoBUq65hYgndP9AufP3CHXt
zpPI3KIFp8+Q44nuIiOQgOsHf8SIHOtPs5M7r3lM8k3vOyjdzHBNV23MDaawAXKpSurtKo1EKme4
5FmFJjA1F8/l1EzZ1FJ0oi0R0L9kIN+7CIL9AUW0rGZ9AOf+ofbLEIEbdTLWkOgRI0pjiweOEH4I
2qc6ZvkenxZs8jI9ODlAA7oIAR/N42DvDiBYOB1yvPU4HyVcrowVDsZ06xaM3rwzNx3XdEvpEidd
/s0XTXxtuen2SHjqNEDUkXCkcW8pt+C2lVO307M7JLFaxRfook5gOapdJWrnGufQg7tcBzRVRNin
HnpWA/MEUnIhWhaCpX4tNLkfWL9tUCLMMIgYTKlrmng/QrZ0T2zwnSLkNOh/TsEEjI81q8tnqCIi
Fp2KE2+luXJKB8nPKNjXlayuHbdxvnncr7dQDflWRzk0NfzN1GL8COm4dJTU7NAKetQjIhf45ZiD
Is0Xagh6xBunxWA0npoXtHMytPDr57LLM9QC2oTPDs/sXH+LTEOvpnGmSc+6ehWM+QJx4SxukDtE
a4BIyxBfejlxsadMnxa3/aXIYLcRblok+tGr4ON0FFXzIy6D/MAL2B+E4tdhQAP8EyCRdYxgBLmh
6rgm6NNZhq90xqA7goxjWxSnucNUOpvkhmgBEaeK+RUSJMy9Xqp+C6Gda6QnRZLH7U2DDv7tFEDe
oW1azCuAhXM9L+xZzT1UMtlXX0LKKK16Xhx5WxVdOi1ip/KxTywKMLu2DF5x5agnzqbn2aJMi/aH
NoGrc8fgmyFDOddiHzi+Tmsupk3jRH7auOFfUzvrxB15/cPtczcdIdmZhSSGStPMwjUoWEsx3NuM
rtouvCp3ge7zfYiE6k0zLmyjQ1zKcx0efdkEu7qdDkNYRklY1EsymTnfT2ZgGy7NU0DUtzyOHkkX
QMc4yhHpl8v9PPVo8279HT5YOEDaMzs3NOqqCaM9kAD0RVZOeTd0wBZLU+/UuHzvAPjeNLL6GUJK
OujmeWchZLZ1WoYLwWqJFHnHN1TmO+TS3JOKmJtYZDGyPuyiF6/3nC3K4lEK/S1vI/0onbWMduHi
sK8MsVVGlsFu/DZw76qWH5FTuLWQeIE+6QQFrsnttywWeHg1u8o951sJCBTUc0bkOTj/OjYaong9
d8VTN9FbjdTSRo0FBgd9rp7ivi+vVG5RK6RC9NsKX9xW0drsqgmmmcZlvGmdGa+B9/6my/3hfmhI
mwZs+tVPkZe2ZYHReZ/B4kv4R2Vbq8cSM3VwJsjvSoVlRgYwdCMAs6Pen+Amte6x6YunLlZXEKe6
Gzm/lp3xUUaJnROaAn4pEfRHGURPJF8ObtNf4R1klMvh0JgqAvh0+A0IzV4iREWwMgaZlhQ1NUwb
wFkozIj2HTCnkAVM2kWMCUXdO+GUYmJpmPMbIia9tTFvrkxIIVg/jdHpP9n7kiXJcSTLf+nzsAQk
sZAiM3MwM/oa7hG+xJYXSqwEAe4gweXr5zG7pjocFR4mjXMfKysTDgOhgEL1LXM+H3VfPq6LNNk4
pUuHakB5lfMeySU6RyEaUgVqZ+hBLZddY9IbAXOYq7RYIZE8YhXmeMLu6UeznkRrcZjFqiuwa+P3
QTFCSh0I2A+ASiIMUbi4QY48n2JkNbeDCob+RBn4C8zi1Y4WT38bLQMOAvzbSEHkG01wLITrVL1X
5SQPVYEENsFJ2SXzY7iA6I+iJhig7Qq7jRES3aYtoVs7FaDjoFR0g5cJMDaLRRETHzTjMdGXZQQC
zbSARAbhMX4fdXgqzTHMw4EohVPvKqFWN6iLqEK2lA4EDhTTKK7ZgIuRICk5pUzdLKqtrkKKahyK
Mk+5CIsfdrD9sYBr+5EuFTLOqGi+Q+9R3IrVvE9a9L3CtkK9vAIjW+xgCWJQ7gtBztOoJZ+QkaGA
Bmnctwib4jFW8YUNiLha8SdvIJ16SbQp3nHaWrSR8aIBkSw5ChtLciIBDGRb4IgWlFKRi7GHaZuq
UxXQh6YjSGWQeB6RKNyMdXNsR/VlhN59KBZ0LiBxtbABGTye0ostv6P/yY5lJW8pWVGdm5sYbzD0
Jy5ZnH4TY2SP0wRKfYG7V6xaHOE1sV0VRTpeiyFR0CILZmyBBh0UbbbhS1Ww/NLG/K5NuruCtzs0
uG3f1z2aqjiovlURxDu2ZJrwUp/13Zo2j0mOK72Zq4emqOVtiff0hVyC6HqAVm+ow+KE2v4n2wwK
1JNivW4b3T+gQD3ct+lqLtdJt4cqAESE9qO4w0GG2IHO+2lSFE1F0UOTVwd4gcbgfAi+TPcJXkn3
QhVXArO+trni1x1FXghJsp951IkjkLP5QUepRLYNUl5QjfOlZGV/veVMnuIgCb9B/m2Wp0Kt8qLe
8qvWEv22pbVCKS42z9GEjE1aWH8wnPGzTToQ2CEfu43oVap2qI6o2jXHIF2QAk443aZdLRcHvz7U
Ou3eBFRs1wNOIahKIhKnTTSXDZPxVWkDEC4aE4dvjKrDLCna6Y3djI4uBK8NutKQLT0Nlmo0y/K5
BGmZVygVtIbNP1oUcnA6ROXyRhs8j6EZGk9PgM1MSCDzcEiBqJ+a8KYmKw0ys47pu03xAo5hakRX
CyU0+zSKuoQQruoq5I17hZMNvEZBJKj4s8olXl8qniDCa6qiIMeQFqh35XVUlHhRone23+btp60f
ym8kCNK/AOXpPyYcmckBg6XJsQoCJg5oZSKdQsUhxZOWxB+QtS+fgBwsYijlTMmuWa57g5SC5PZu
tA3e04JNIjmhQDdU3w3qFfNbjVrx9x7vig5pfN/IizkRFbk1g27QJVYx0u9yRTELRaIc/cSY5M2D
AH4Ezmh1xK7Yqkpy0UMdAEUpU5bJUQLl9BnVHIu6T8AWtRu6zrd1jg4wkDAQCDuIZh0+LBtHrLRM
yuIW4MsGmjvoprRZJOfwrY3F8ldaDwt0BpamszvOalVHCHGE8UUwo8Z+y5cVQqJIK9uruu+Tr03F
6waQr6L9OFkL5VeD4vH3Tk/kW9HaUGbNCPsHBAmHC0zaiOFmgJMBvp/ZvlM0vrBfdN3/aMIyfkDj
rPqrCiR2pRBVG15oA0XS63jYpvXY6x4Cocj3um/FOOHgqoshQZmmHKL6MMwQgTjmhd6hYKRdSvS5
tPoJQpCobng/WnJRbGNyRfBAoCa871j9lLQrDJCkqK+XwuxHa6fHd6lC4nraUED8EkYAVqAVP8Wo
Ug+a1bBtRDE42xrUUkEC0ws7CL5un0qpZAOorAmSa4k2HqzVcee8n+WcrldoVuRIGGUORE845sl8
hIGLRfeom7BfsKb9E+vpSI8NzOfDg1mTfrpOm8qG2VYBPtRJIEOOqHvOCWq1YsVDHxWJJRt5UzH0
wICtOFG9RO+BDEfVPhyaGRJdSTk31xO47OYgBgp9xj6soQxa1hAMOFZGHAdAvP8CRCFRp1ymNjmU
aQ1MQ6Fm87WoFIQmyqZGMyM0FKWJoocKrcI3M8cVjiyPTVnhqVSUvB2PUcWH8bgtS68eASnTmCzh
w71NN5pcBxHKvHGk+uWwTN1SnII67uQhruVaZVJq/gjLM4QXqWZzn6xsCI5gK6jPeh7sRynQFIcm
XIwEuCgVTmjJFmRqQ4hWFbhyEq5cuERvKCmg5UdiCYgB8O44kjch5c4wY+mHru/Dz02JNwxU5Vo4
0my9bn92XQmhnIXP22cWA+SI+K/jhzqJce7gXxbHeWuH56FGJ/DYF7BAxyMATAw8nfN9x6IgFx3q
uiw/LhtkCy+qYez1BUxgofa1DPZWQIoPaK+ZxSajsm9BdhI9VIeiQoj0DXreoAjhPOHbneoGuGWm
YQlgBTND+NTgxXSvUxrlB1WnyXq0pE2DTDVt8j0c4x7NzmKCPGo3qgHH5Tz93buEciqAMNLQ46ZX
cm27CZWUDnVzdNfLFAq0kCwKvw6TmuesaWODAuRua3m5aDVBBKCYIR9M8xF5cBMYi51KWjifJTn2
+2HJp/lbmVgTZd2QDuy0LXUoDnm0oZ0ccMgCneIQWLtTaqCIhK2KAi72QJigfVOhWHbQs4KQgoqb
6BlFk0AgK+VQ9saywK+b6mY8zCKEvohZLJpPdtF9ftx6Q783eEXcKJNXJzvBeRnqdpB2Oo5dFd5o
vK7EQbIZnSaMZhQulAoKLHNseHwM2dp/KK0NCV7NaZUell6s6HRCT/dzOeQTfEoMabZLKrrpkVKl
vppeLB97lCzMgZVJvWUFH1PkRcCir+gvVtOUbWEbf2k1MeQw56PKOGkroLjGLmA4hXQtsI4VKqSa
Mp4g4BT/DP9XWl4YGNggCIYU/00yoV8pGx1+QgGXoNGC1zjPlAx5ecDrHL0VNIlhs9GIacWdO+Ek
B3yo5zWMXQb1l67RBT60IOjhoEUUom6Aw/qtNCvE/+IwGZ5XU1b6RKoaf4HDD+KYmA6VzLa04UNQ
BKK+yZs8qS4CObYqS/uW2sNuEx5ebz2qcgdRlMh+UQAjE/ZSOgToEkao7rNIgs4GqjekTi3sadqT
gLL3X2GfFhwJZh/EB5kWeG3GkBMuD8yO8GPZapPmB/Q+UY6o8NXNqUtGHIR5leqvyZTkaPIqux4A
EVphiwA4DruBPQoq4FXUoPOfjiwervDrVnirdkKxKx3w4oErFmynIMW7KUOfVNRXC77nkxoSGBQn
KkRNUPVNFR/+V19Ea2fWdEXbS+cf6NoA5zYKusgL5EjdhsY9sZ9B3mzlBbD7OcXKhfG3OVnwY0UY
w+skiCheGtyauLs4A8l8qVQhcCKH0LiBBTaQ1ujppQ4kc266NW/RAs/WJloBaAjSpgVoj3IkpJBi
RUclCJFHjLrF1xbD/twA8n/Eo1vI93+ei4scxlQwC6C9KeizwIc6RBCmkX2gozxkOTAS6ZHEI0TL
87oX0ZE0/Q4wHLYwBR9+GOHOtLUal1xUxP9EVP8PS+A/wl0d6nWawLsvujTjl+ZXnsDf/8l/EgWE
+AfkWvYwBOk4AQ8O6N7/JApw8o8EzjkQgcWNDc/M3XCgaYdR/p//iMU/sB347lkEckgME/l/EQWi
+B/YfujtgHm0K4nj//q///sFH944//tXfvxLjksAprXA6w5o75eQ4lBBkoNvDc9aYH9RKcVlMW/n
vDReG9wh3XNeTUhWMHgY1OgF0vcRHc4A1V8Z2qVWj21MNTBrLKOsmQ6LyoNDqjbuOboD/9YAb87t
hFM94cvbjqa3cWnO6by9NnPnxFhXALslbohsssFfNQo8BUnP+Qi9NrZDZpCzMnj44zJrI/pULfoL
PJjOnHivDe2cLgUNeoqsgWdiK8lRzzk7ASB8jjH/2uj7P/+FYhVbuB/SCDsFNanqWIj2Gjhcfvol
HH/D9XhtcId/GHdM4BmWs0wMNcDGE/vZx1N3hrfx2uAOnyVN5xneb1jywkAKaqsB2pqawHPRnegU
yBH6ZMwp+ppt8GBHklxTVCHPiRG/NncnPg2gmTZZJuQ+9fQ5tzNupfjMpfTK0NF+Wf3yQdt5G0zd
YWhRozGNXsmbmvbXXt/zb07CL2NX8G6rAJZmWdcVoBpCR+QwDOMPv8Gd8MzVtORD3uJ7hs13VfVv
yrp/5ze0E53YJTBb3c+sYu2zvEpOs8nPmG7tUfhfDJF/HeORE50b7biJiAJUM96Z3zEce4HcHG5x
/J4RR33tg+7//JdFl7EMgKwtWRaF5FqQ4LaYv/stixOeGx3S3Y6AZeHMbwZmv+yQcr+hneC0Vvas
QMEwS2syX9dJrm+nMDpDb35tRZzg5KsCkoUAzWZj+oZvNYopY+Y3bycwt3lmpN3jnlqdySi60WS+
8hr6b3OjX74jMMYliYKEZX3Ak5tCBOYnbHLUe7/RnYsTWA5LOoXRo3z9SKfhHg5KfmsSOoEZ8Xpa
c1KuWUCi79ucAigRhJ/9pu1EptQAFS5TsWZ4NawXzEJIEG3v/gx/65WNEjrB2YD/3qNFsmQV4+/y
lF1uZf/sN/H9T/7yNYNm3Pp4RTO97KL3M6Pf4VasTn5jO3FZUY0yRTktGTRfbmnF7q22ZzS7XlsR
Jy7rjU9BVc5rBhwXuHOjuq/m9LvftJ2wXOM6hUPETLMGJKRDYi36DNMXv7GduISNqoSh2LLgPIHn
H5qOPwP4fnmNTZwb0wxz24FftmYDmX90gYGD4RlpzldWmzhBWdMF9oFwA8mGsL4HxfyeFGhI+83a
icpQxbRLNRgnvR5rtMP59DxF7TnB1Ndm7sQlH9Yg0kBQopeWfKvQ2kdD9syN+drQTlDuGL0VLI41
i/gKyooMwRSTiV9S6CpC2A2l8NC2AMpO6Aqb6NFABMxvwZ2o1LByAJAHOLs4iB5i4Nl4Lv12t2tI
AnU09E2AjsosKleHkpVv5ASIvd+8nbBUxZBz1qFt0JX6U8Or2xB4J7+hnagsgLCskn2XaKCRTqnd
MayocnjtcDy3Xx6xOZAREF7AxJMCfZkJXBWYaVuv0ARk5uXgqKfWie6xUSy87csm/lQovxyCu5Wp
IgDcIAixwTUlQHo0i0RdSnulslCvfjlvpVmDciEgFFU3fiItiCUToPQ+n5O7gibg20sUVnGktAO6
l42IT1up/S41vtdTfr0w+1aQsO9wqfG1exwL+WnS56TYfn+ioFzzcmgVDjaXWOcsRjL7GJjSflTV
4HVccVfkuI9jTZOxXjNQGZ7Zwh83dEf81tuJTMAOBGgf9X7Po6m72uQHZZ6f0olM2ix8NKZagM+N
b+oUGPsqfvaa9S678euHlDGkNSbwVTPDgBBauvpZ6s1zbCcqC826IESjLUMTbsuqEZzTqq0v/Cbu
3JjIBCEWkmrkPoP4qQAwOVRoMHsO7sTljDa6BiEYezACPAyt9S99c07Q/pX97daXwfEAh4lgxWU4
3sU6zJgpvfJv7hpIwrQYtKlEYQtuwY9lTr9Rcs6O+rVZO1EpW2aEBKsxU8KSUw73KgAzy0e/b+nk
sRZEHHAM8S2B+IDUOCooQut7v7GdsAQZL+rKEFcDBajuYmF8vo7q/6ab0v8vGCBWXoaPIOOggEpA
E1qSNCtmYHvWoCn9rgfhBKfQKog71W/ZvC3kM6zv0i9w/5ivvVbGVX1SHCSUxDCwnFv2nnD1KEa/
8HElmMYYfacFel5ono0X5VwC5Yf+kV8iIZzYNEPVk2HDokQdQFRreaqHc0Yo+xD/Xv6BItbLrxlE
yvKS9GtG0E7rLMnIOH+da6gBQEzBb9H3+PrlpUnRkjQg623Z0suLkBUXsOT0u4BcDRHO8nQqAsy+
iDqQ/LrpPWD6fjeQcCK0WNCvh7XCmgkoaIB8ui0gfwQ//NbECVENShXX7bBlbTx+UMP8V39OtviV
U0s44ZmLSkY2inGOz9X3ahQ/8JZVfvuQO8EpScIGtWxLRur2cxvl74j86rUerjH2CsUIkm45rjY1
vjOq+SgBgfIb2rk1gVUp+2bDeWUKY4+QIwLTfPCriXHuRGa8xdWqZkTmVq5PRdM9AZTv9TaBadXL
sBGyT6zogjVruhq8Mf5k6Lke9Ct7hLsRWXcQoSFDlPVwdskEmHdgJ/jO27k27RgEObOISUAjb0hO
ntPVMwXnTkjKbQwBQSFrxjZwpAd7wwGd8tslTkACC5vMKenwIWvxpAr+ZWsBJfYb2wlJDhmXRZQc
cvwgwgMqK0BYkPS91+DMiclig3m9Jl0ERPtyuyTkYUvP2QG+sk1cA4i1HDpoUWEHArb1DEqXzsDV
YX6LwpywBHm2p90Srdnalncwh74COPvRb0mcoORjUrakxtBhE30q6fKUUPgY+o3tRGUpU1jkMoTO
EpX1kaP+KJLpo9/YTlhaAhYfXVc8Hsr1W9Vtn5Og6k9+YztRCdHA0iwadep0BRq4AOF6xcPHb2wn
LCsCmk2UtxFuyuqiye1VF8uLPw+974bfpCeumjNPdLN1fEN6oqr4a2nzYzOEV6KAKRBCHyKKvmHk
xGg0rFVgWlQ6RVx9nqEyVY359z//hv3z/eY3UCdC8zHSBEIE+A14eEN76v0GKp3f0M5zUxBoEAqK
5Snk+KgXwLbb1HNoJz4L+O1B3Q7VwoJM8P1NT1XTew7txKeiJbCkMMZFQQ9m0i1TqC+1fmUx6sTn
MApjpFYbCJHdclLQmb1u2mD1qrRzun/iX1LZyhQ2qcSAEzFYx89qGcxdnZfmzGZ/baM4MbqsCQtF
gQdnw0PAnBWogpZ/8dspTozSGij+cc+Uu7p+mBZIQoE25nduuUigBXSphadoZ6LOCZSahrY3gZ6u
38SdwDRjoEiLAzETVtxFnT1CmsyrMc1dJFBcRTmXDdZkrvI3q+VQ7jf62WvarhjnDCWeeUolEtrq
qUn6L/WYfvYb2QlM3PcmF3GxodsjinuAGovPOR+3M2uyx8lvDivXJxUKFCA1dFjuEXpTLSS4quVt
xbbx0chUypPfT3CCdO3aRowJ2pp5D0ImMM7fprX0O1xiJ0RHwuuqn1Ffjsh4qcLkIorPlcheWxsn
PhvJSLhB9CNLjGqvGQMuUkJ2jwe53/HiKtxCJJRX5apQqm31EySP3m9r8t1vyZ38FiIsS0hlg+ZP
M7FrGkM7MYCl0qXf6E6QTiSnRQcBxKyS5kdawoGw2hq/Jjh3AUF0rgzMCvBQIbLrQVlu3hdEndnu
+674zXZ3AUFGJfFarftOLNOHuRou8wUKLl6LEjmBugRF00KjASlXEICtLvk3CKedc7h+beLOHRqp
qBIJw8RBppDHYlEgXnuCASHo+/KaG6epDYt1ly9UMYMS0HjZm5p6LosToDIAcU1q7JVmnO3R1CAQ
2Tjw24iRE6JqBr3RMhyODCos3Zp8DLtzov2vrbhzg8oO0iqBkVs2ruGXYAjuIWzgV7CNnOA0kPpo
LceZNUNjsmjqDOp27/w2oROZM1H9Wgtswoh0xz6dbqxWH7yGdvFAvLJRWUKxCZKRUNZj0Ew7bZH0
61qFTmYL3bt5idGyzoZcvxWjuR+Y5ynrwoFA42JV02C1wUr7GiJRCQl78FsSJyqBpEvKtMesO5lf
QrT4qkqCa7+hnZgMNZihrZgXcBmAhl6nWyAc/K6d0IlIzu0iVBMiIul2kRt9P6nUL6X920npl4QZ
TMFyStZmy0QQN6D9x7cWnDy/FXECMhhagCJLtqKuDL+vJX8ysn3yG9oJyBwum5SEiPUcwNkrkW/y
Opn+ey5i/2qghE5Itmsgxi5NcXSz4LJb0yuIPGRe83aRQGBWLymEadE9oUt3b+cSzoL94neUuGAg
ucUqpAC5ZhMUUQ5QcZUHCAn6xTtxLks8IIJeigRpfh/ekaG5zdtz5mCvHNzECcpFotvbDzHStngZ
D8DP/4QSnt9lRpyoTFTM1dhjD3YzLO5Kc5sC0PDnbxnt++E3uYkLBYpJIvkIgcSMcV3sysvVCPZh
WKY3hFLzZGlF7qAymTwE4XrkazXfhQkskiWN5lu4m0YfOwXq7IVdYgo5Ldt0d3M0m7cx4QFeOiPJ
r1Eblw/rTILWC9gKH4qXiUMqZt1tEq0ePudvKmZvijQ8s7X3Ff3dajjRjgZy148EK50ERn0AAb1t
D6ZPwgrCzW135o+8tlWcuG/H0Szw+cUfEfFHsDBvWXfOEPa1oZ2oj3ILgtXc2kyF1YdoGK9zPfoR
Q2AB8nLZVwkNxyqGquSWfu16/jBufs9Y5qKMZng4r1Cn7rIVjP5ynU/gDF/9eX//fkGYizKqlgH0
h3DpMngtven6GAVs7pWZgAL1cj0CCy29fEHheg6gURz1ZXnQYva6G+De9HJwKUbEi9m6LBcGqseg
Ux7A+fHjD/3N2vq1wlTKGfKJI1alJ3UNSZ0C6pU6OpMd77//32OIuTgj6CqSMK/xNRcA0B/T1n6E
8PtRRwIKv0Pq1TdlLt7IiLwHD7zrMlhalBBmBm/3HvXPgXnFKEudGM3XtGxM1EM/oxvXk51rfkjZ
6gc2ZDtv79f1byEBQDUbuszkEAWrxHjZVuWz1453gUfrtrIw0pg5mYJLTaKLRvV/+Q3tpMubncNy
6Q0WPa0O7WRugr7zepww1zqkDooy7IFQgRyxgX2AGNJdwQqoWr+ZO7GaDwzGaqajwBkKeppRyD7W
QRRf+I3uBGtfgskNfzoKgbn5Y6SWgxxgKeY39n6w/ZLbbnprKoPCaraR4U0oh13+n3p+T+ciXYsO
Yp2JBlFJTyqzEgz/amGegztXKSW6X0eIm2eSgXgOy467gbVezxQ4Ab1clALsaisgNJjNw/bN2OZa
lInfwesCj3oa91onG0hQQWAO0IyYd8s2Px4h+zfgEbzZhtJg9DLSWbCqmzKezxy7r9x0LuqoLfNN
KOjMgROafJScv0kWP54sc2FHoRFioTnophLGHBDKSH/kAje11wZ3YUcKZDaICmDeZCquIa11Z2PP
uHRhR3ABMTrWYG3GA5TdewWBe1EnJ795O4FJq36EonTHoZ27QfWljJ5mCsURv8GdyNRbtACVoTB4
132YbPhxa6xfRuQijmwfqW7ugCHb5vK55+GxSP1aHUw4YVmW3BLo/PEMMvIwybH0grLKr6LHXMgR
hY1iVBtQt0AhhkKJ0e+jlp/z5nwleFzMEdsKXfBcYBMWBPJY5GILiN+ndEFH8F+B/3a/8WxBFet6
HEYKYKqM/E5Z7rxo8TGJpQUmvuT2Awr7H7uBv/fagy7qSFoGoXWUbbNlFhDwaIdjOQi/+9iFHcGp
u4MlZ8Wzsu1uydrfVr3wXG8nLuc1UbvAEvjrUKjLIKH1MFbQzPNbEycuC71UkH/HmugtuC2FNYeO
Eq9nLVb25aUmCQMSfcLEoSQPeRUU3Nc28KOBw3n25eCiLGq6lQvL1mU6ctHcs7r1qtgw7iSz48Rg
QlZalgVz+ybfgkwLP/wyc2FHMtA53wBhznpE5+V+oBTh6gchYy7waCyqykiKJWHz8AFyhJcRrJq8
tokLO+LdtK4UsoIZ2DnNAUKyi+1avy3InFRWTCTSs8WaJHC+eKgV+WBl3X3ymzh7uU3yGQZ1lcC3
HJZqOTANDbShG/02OHMiMwmDBspL4NwHfXJXr+nz7ClEwJgTlwT8u7auLc/qqb1UqnxXJolfcr+7
pP6agAelIAFA1rtSQCfgsBTyFGzTVt74rbgTmEUhp1HtW3yl4wW0x6osKEI/fiJjTmguQSgMtGl3
vPiHaIQQXxpAPslr4i7gKAR+voQAEyae0y+LRnXZ1qkfhB4Iq5eLzpKRzOm+VaZg3p7LkvFL2Ap1
J7+pO5cm7rSFsAACDWG43McUbgd+/RNGneAMF8AxEEQ8C4YJvg3zVT52fnmbizkyPfTSYjXxjFbR
HYSRMsDSPNfDCUyCJlsJ6Wdsccrbqyg25cWw9H7vEuqEZgszwQh6gjyrouI2n9SzXivPJXFCsy4g
ZyjGEvk9C97GGrY1SsPA0G+TOIEZ7rzHHNKTmSi38jLdfcsHCCH6De4Epm0F9F07rHjDlwrO70v5
dYUo2jev0V3IkWwHHOMUmi9wdoM1Qmzqd2i95X4f1AUddW24yIJg1eE3yC5ylPveQoGWffWbuxOb
+QT9cTipIjPs4uhoEr1brRm/uoGLO8qh9ryYCYPrNv+2CIjBwmXRb7/EztXZRWhTlfAWy6J2XuCl
ARNCMbNzr7Z9lN8UVV3A0UIDgTYKDsQadhN3WwnTzMNUwz8TCpO288vkYidUe4gA4zeAcKpzeQ+H
E/g4Gq/OGwxeXh7oXOkal8V+Cgzwzq2HApLOEDb1y/l36bJf7+goalH77bAlK4n0UMOW4wixa+qX
AcROsHYNBh9hhp3pgd2UI39eGvHZa7e7qCNdF2IdGJYltpzeK6LmeyvOqu7s5/dvNo2LO1JgWaWV
xpaME/bZQowSQuZ+9VoXdqSCCklLA5WwcZjaY1VGyBa71rPoGTnXqFg6UWCf8wzc2eUIc5rpMPPN
c82dQB3ayo4LKOHZlE8MCqYLELDJJv1Ox8i5S+G0FIkyQHlFKvYGecwVZ34wMviXvNzl1VwGM8wX
8WDZqyqh1AaN/dCvK8kiJ0LnpYCvTIeaKuf0UNItOoBqmB/89rkToBQeg7opkIimBS1OeRR+qWDf
5De2E55wAZYb/Erx2FrtbQhpNrhU+iXnLvhIBmz651ZJa2jFxz+JtY9es3ahR9UCE6Ackp0ZrDlr
iDeX3xq44vgttws+6ou4s6yKsVPG7TqFuxA8Stqff574KzdR6MQmC9a6BqIZEkqLlB+6rcnf4HYq
L1pr/eRJmCtItER47icN1sZQcOcjLcYbyJIPflmjC0RK0oWXTUOw8lN+r6H6tvDEL79wgUiy11Ec
wJ45S4gA7S35qmrrhSFFC+9l8IewzbSlwJrAB/TOotAnchjK/fmTvnJPhE50EtrpZhLoSgRm1Tfz
AgtQphs/+RPmIpEkhDgk9EFZVgXJB0i+t4cUmHK/ne5ikZqC1XB5w8FSVmt13UaAvuItY/y2igtG
SlVOa7ih49gq4y8FFMN3f6Xec3An052pTNpyxOAyGU/lGN9CX/7pzx/0lRh1wUhdOcGbEeIiWaF3
rfiGRubb0uxu9fE4wnPyz3/llW3jwpLWBf6ckcFfmQul3gxNYHcbED99GOYCk9pWDT28g1F+hnAz
TDf5DHc9dibTfW2BnKu0BVIdNjM4IOcAJtGr/CYUP1WG0zPjv7Y0TrRWokNZPt8nX0xPvOuvSejH
zAAZ4OVBAEvMoC7sXlvsogF+ztG1SlLj+Umdu3QoQtj1hgXLxq65S9vtSsbJg89uoS58CBjvuoMa
PiK1UTFAVWN/QB3Qq7QIXfuXi9K3QDquDWq5OfBqWd2QmybY/EBV4Bm9HBx22OM4t/iYXTDe9F34
yCuo2PutinObElhrBy0NoAaXlvecwpLFT2eOugiiDZZ1ZCT7oZ7Qx4nVd0kjtOesnSQ3CovEUIoy
8SI7mJdN/cdlnfySf+rihxb4GoCpjyWBddeTHOFB03Z+RUvqwoYYDbp+DTBxA/+RfKifglZ77m8n
LsOQQpljxmkommiHxm4XAVQEvW5o6gKGYgrdfCs4zZIEmlOcBBm8QDa/r+kihkLZwxyrwU4Zcvlg
6wlu0+F7r+2dOHGJlzNt2YC4BBjhcSXEZAoModOfB//9IU5dzJDWNeAIAKygSBx9zCN5ABXush42
r/uZJk5oApwt7TBAH5TLcYXkQjM+dvGsvVJFSCq9PFTGHta5OXxrsrFa6MkWKQBbMqq9yi2oBL8c
PeCk0WRfmlr3jyyOrznM4/+86r+/2mjiXJ0BjH56nSOEtO5gICLZu8KmiedWjF7OOy2QQJczXs+2
r27gLPdhk37gNepihoIFkGWd4nNOdQrbv23ujouwfsHvooYaODsN4YBcrpuDUz+2t2sT+31KFzLE
gxavOYFUJW43uKgapY+KrT+8PqYLGqpULkgaY95Rqu+K/lND4zMp6CvbxMUMaU7spvY3HDxsYY/G
NsAcZz9APHUxQySJAxGiTpF1YXBXNx8W2j37LYgTljhjCRcCLrxdyr+qQfyYN/HVb2gnJmHuQ+cB
eqQZuGnpIdajzaynQhl1NYqqJJ7ioqV7Li4e0YW6MOXgp9pPXcQQPLe4bE2Eg9A2BNgeHR0AwPcC
sFAXMwRjKLvwabc9ZuRIGzisT9zvAHcRQ2NUDvBmCWm2cTja6HF4MMvodwq6gCEi5RAnMda7HNV6
6Lr4sMZt7Xfbu5AhmkxwLCr3m0f3w4PScfWcrLu3q9dGdDFDgdVwCeuwLqqOj6WO7urUrxAPx46X
5/dgi6kOgX3AebK2Iby7h/o2mQEb9LsfXNyQSQMowVFCs3Wb76mRp1QmfuesK1cUDnTTSTygJTcF
7aHd5DcZrx/8Vty5MzeWop8aY8XrSN5bwsltErbccys6d6btQ5KSBROfuLgfg+QJ2uOZ37ydnJZV
eUSGCcBmO2oLo6sCxnFKLOoc++iVS8KFDjG+FozngH4JYz9UUS3Rga4994oLHto4oNO1BBpxyeF/
Gxf3+eyn2kZd6BB0X4MGhpk863ob3fAp350e6/VMfO53zb+3baiLHhpheDbO3QCcIAyxjqnq4h9F
VLblIYV7pt+XdVFE8GyGnhMsQSACMMNJTMwHG4j2zA945bMy5xIlct3w1gQKglQ9vWsDSBKDcOLH
9oTN9cszpk1WyIxMWB6Uz25XHX9Ne3i8em14F0dkQg5zY4MOaM+G5Eh0cj3AhP3kN7gTqAT9zzqt
kNyuhp+szOGHp/k/7a1eGCedN0qiroYRg5tGIsnOcNAhrP8UDDvLw1TMfqejiySqjbF1H/VwfJhK
eOHWT9vmR+WhLpCos2EwQ0wHrcQ80YeirFu4p/vJq1IXSKTrqghx6AKQk67jMak22MYnpecXpU5l
CM7ei50FfDA4HJvTIX1LuF/DHC7j/4+zL1uSFMe2/ZVj9U4fhBgks1P9APgQ4TFnZGRGvWA5CpBA
gBACvv4u79P3WhWdUXHNrcu6LCsjwF3D1tbea/jrKic9ysNSEpTLYiVSLMzvbrzsEN0iiZreSSkc
4CFNzft0VbXcKeFd1gANt+pFi4h7PrMEkSWEhyT1q5M32stUOsItmKhVMlkE8eNdC53pu7AVdjfE
Yrhs94ebDUoCY2k0Ezw9GIfUr6Y73Q9PF23+rXzR2s6wDIZ7O1Byy3ydwCk2reZquCwHCDd12x7W
yDVtzin68A3+1J8Vu8x6JNxiifq5jUXfn1HJS/FFxXBLN7BM3180KFsoEe6eTb9qhZqZWAGUTapl
uPHimX+87PGb7ck7r5Hwe4xBDwSYxR+jI6Q7ust20RZL1MFsuIEN6bmFQA/QK93ZdxmUb5yfWyhR
0bFWoWuGS6iNitu1Gb8yWsjLbkVbJNGI5EISi1yU2t7b+dr+NHpcD5eNOP1r1OonI8ZikCiyWF7B
Gr2vgd7gl8nRhFsQkexnOXCGp7eNyWUdLqnTF9Kbw//AEI2lXvA/lJ5WMqY1oa9w+70ILRNuEURa
ww49trjQdaN/gsn0FybkZSO+RRAROALx6FxHJEXxcH50HLnLducWPsQFb/2xRyQfZ56zrr4VYXdZ
9XMLH1K0jb3IMVzNi2nMZqRCXPn9ZWF8ix6CrbDt1x48m1bWD0Xb37r37nFvZOZbySIhDI/XekVm
XlF/B3e66Cu83lHNWUvHny/aQlsA0aILGMPjirUD5OGqMPCQrlAHvezZm+3p+a7p4O+LGS3l+Kjk
Sg6AQ7Xv5Lfnov4v7i1bBFHb9BGFW324U8Vc37TdUDxHwwSAJYgWHryxVZDcKFh8/py7mF5YnNqq
Go1NMdX9JHC1Ns3Neq7BFJBmeyfG8ze+0eZYHWIKi7YKxyrIw/5zM0QNFHAB8pBpMIWJzXs3R17a
DquBM3yRhNA7pJ65bCFswUd6abipmEchFiySDB6rLz28it+Zq/DX32wLP/IrUIqnBnPVBfEneL3K
jJDiMuXncAs/onZQIRcF3c3GyXRNwiBX3CaXbe8tAAmNda9aFiziqPbvw24NjvHSh5cFpi30COLM
c8FHfPR+GeBxDrxnQS47eLe4o3luw9Yj9bnjgwITlqt7BF5YvSOI8Mbm20KPYFPDeFcbtptBbGh3
FSPsoy81Wr7TWMGRE0em3++TVi3oe9iGDZcdbVtckm/0DKtIlHC4xaU0VaHHbwp4tfsXLtRNCcpH
PxI+HtgFcT11adsRl3pEXhYPt9CklZvRTwqV7GjXBM9TaOv7ahrq+rKVugUn0coX0quwmJK4zIxg
a2o6cmGrbItNCroxcEJgYJRzdb6U9LoT5YXVhK1QUhx7XLEFDye87ve+13wZ1+Uy3FC4RSfhjuUN
k3cObCUrDqp9MVS3l6VDW0zSBFhJVy44DgpuHrVsmnsifXIRBg9l5r9mt+Yc3Cuh4GLqw1HexeyP
Mw/n74/mN1KLrajRrMmipM+B7yt7+xU+RLWfIjHvaT52avnw9y95I+pvHdSM7Erpexgd6c0vSKDH
lLTksgvuFpfkG9CIlglh2Y8HmTUVgMmtii5d7ZuTOPYbrmeD4BlHVKQaspf7IWjqdwb/1+NCt9ik
mTZVPMLBCpmL+xoU8gYi6e/EL5jdn0PVf+ZFdAtOEpytvphQiAYzhBU3wsRmTCtWB15qRyuStBqa
+KkSVpYZiXWkj62ms+4OwTTaaU27ZYWwKuAq9ULw32Zg7euQlFeVTZafS9UmPAWmVeZCcHs16TFY
9mXkyTHvlhYY0QW+4xba1xYaXpHzWiif2CpJi7hrXvRax2zHXTU3eb1OhcwC2xZfo2np2ryS0n2c
/U6KW4DCEpsWrC/7bFkm++SWaU1+BrIpSsj61HK4bnXj7hd4rYHHUEoW30BiaBU3axSP7CS9thTw
Fl2H9gU9ocSdFldr3aSORGOxpmwYuhnu1D5c2pJ5bKDlB1ceNu/hd7xKoBY1AayLqmI8wjtTVgft
UJb4ZJZg4QdYlqsgG8xQiI8w1+sfGo10/H5lkVKppHFbXXM/rP27th4IzXiHGuONp8vGPURD3840
LSFWEmFZEc1RqlKw0GwyJRWdbuzA5+oPh8nursQiY0tA7YmH6tGjsD65KYPVQguHWD/Rjza0okMz
jQA8mwbWTeRxsH5rrpBnCZY2s2YGNixqWfew/IQTch4NhTK7sBQ6+mNsPdcn6VDbQC258RPDGGSo
pXGQobeN5N9c1xfkJ+Tvh/6ZJsCj3HQqcu29FyYePw3O4829ZeuECWATfNZTWOlObZSBRL2s5w+J
5kqTJcCal89TbSN9L+qI1WEW9vBB6tJmJHq8gcB7zF5kMKAdYI1ci/JY+xhlIPcrsWflWugujYG9
eRI2Iu5+bBpcDZO2nOrMNa4137l2xWB3Y99CcJ0OvTkBf8pGipwnYrEPEuo8fWiLGtVeSOco8qyK
kgZ5pwXLB9P5de6tDcGsR6EP67Q21GXmr65eUTRvxrs+Cfo7MVUhdOpEw1+LkHXiOmbJgPzbFGJY
8YW8WiEj70Odxaw5D0530BgFklPiBpOPMqo++avW5kB5412jTjR4KJ6Vjb9bhi58IH1DrkY20T5r
G10HKVkam+w1FZKlPITHb8p6BeNCHkaFTqdJoWKooLn/2lStW1ImmCBp46GLII0/HBicC/YQxkpe
QchFJ60bVp215VipPCzcsKSENd1h6Bz97IZ4iVITdZ0EfLRiLocBrbCHLgrp93BJho+rK7/CP81/
go2IrGHXW69FHiWh0Efdd6ifT8MqUn+K+DNdIpO3PHbz3kCIorybBff2HiT32ysAv8xr3xNxXdmy
/BJIgk8mJYTYMuViR69GXlT6qfPgrZSVBGon+aqanqeka/jw2C9MPioNBnM6uII8zIVkZW5q32d5
rFgNS61GX2m+do9F5yGNXiKvmPKxNU/K9PFxSWB9lM80ccPea9ql248DWdwOeU0kU4gg2B+DaKl/
65dSlymwAX19Eo1Fd0ODuuOu2lrqbCg81R7pWrRmRzRdzC3wmlctc8MPsgqtD42oc+NNQiDW9PRK
ajK+tGWIH0ctuR+zGhX8xxI8aZbiVkwfYsOVuoYxToQurahNtKfhzD7Inkh7Ck0HkkapOyf31q6V
d6NVbc0RRiDzqVXwsU1ZB72cbBI0cA8BraHeRvtV7ZthmWdY8vrL+rFr2XxIUL2+qcKybnNCQf2M
Qlw3b/gaKz+b40WDx6aluVGxi9ufg1NtsheRTeaUSzYEqafban7seYkqtaBrg/8PwSVFb0YyAqvy
qJD50rQTsBozr9YnHZWO5tB3BefJt8P6hMZa4kH7n3fy1fIRysuwKptoXrWluy2Au0TrkY2z2rkl
oEvGKoj0pNLG0h4qpWA6mkZ0UikFB/dEaEn3U1MPL3yByZxbBjYcewms5fWwLMvw4Jq2K9ANAPwy
fuz0UttbnEdFdGtGvnxceEeqvbeCEnuomQc2fCZ7Cr8quIfEP0USGzB7uU8LELUqya+VhWzaVQvZ
VCnTWvS0y+0IfaLbcap4Bb8e4tcnrKj+tmRVBcKxawT6YvBQ2S19Sdxje7avuqdRrWlmZUf+CBNo
gqHQ0ggolp8VLT6yLulLdaKCJVEOgT+/qKCHMJK8Cpm/G7X4WQMO/IJS6pqDJoCFXnLeZ14ClTEk
bmHyqNBN+BQbPX3jq5r7lNQ24VnBi+iqq2gHSXc334bGt09VDfRhpgeItXWypiczTVObhk43J9yl
RTaC4JSRTvlXoWn5adbr6OeOxbCYY/ih+rUzZfdHCGblg9RdOddpWHSxzkONdf8E6I4JjwNd/Tad
E+OX+1pJXme1U1OU94GNX0nBY9Q8vXFeM+zq0Et1YHvygk1li3zm0utvhFpLiJvVq95LU1ThAQCY
ukux9MxJhQYC2/5K6quSwtk185iFPTlE0ZKjLut1zCASMJRHJnlyC3uv3qa68tR8iMq6Cq9pNZHO
ZsM8LKNLB38x9L6TZRJmroWTTM6lEo+qh0153hm/ehbBYFTqF46OmanVmLYWPk3pEMfS3Xk1T2xW
GS6vdKua5jQnyaoOYyI98xQEZLUZgBJoxFCBNESwpaJ7xjpPH6u6TnAnt2GTQoHle0Omtt0PUVSb
nEeCXMtZ19WBwVik32nnV7mKmcloOCGlMjLSnybYzk7paHAOpAtRr4oN/FSBq5tC5fOhlj0cRita
B4j2IDfIvJwJM/sAWUc6YzMWKV0IDurJZ/XdrMomrXzpfJg0T8dRimCfOJKkVBOa4k06H3hxP9vq
89LBz5XOET3O1cRwP+5idCPpiLPMhjW0Ub0ZiOHH0bdNdF3YMhLZNHfG3o7rUExZbAScbrq+9OI9
7XoQ/wTIV4FNkcgId0X8NukzNTa1TOdgneW+Y/HY39GptDYbx4aKo14l1F7nipfJ9ZggJ0n7vpvs
zyVQEU/DVcFzbVJGudwUjqm870XgZxVB/gBh7NkfPrGy8EzeE1bYXAs4KOIDzeYZFYyuylaoAt8M
0HubjjQqpu/OMiiH6LDwq8xJrKZTnPT8DrWytTh4ERKsg9ImWp75MKgIazlwftaKcWke+nKin7uo
C7BHFk8jS+GF12cM4poNOpaBrnJjIL51oB744Xta8JBcwaRP8ZwyX4gnAVaKf9fwaE1SpATi2LTE
CzACTTDescAvmrx0ruBZpzj5ZBNvlqiKVLFsj56F/WHaVshdMx5VDb1T6B2XmawMGBHTbOT9FIxo
UJUh6PVpvAJEdYx4KdWpLxl5RtV0SjLEzfaQBITd1/Pij3kdd5V5WsngnvC5/a+UFZCr06CjV1f+
Cin5FPKbbPq2TgsLdrBZRgVlbka35HVSmeQFtM94OMaYfZlkQ0K4+GqbEZaVa4X+WSrmlj9HTM81
5GrL2N95cCutssUb/XYvWuiG5nYY7XKC+o8dslC0QZ8rC40x+FYx/6YS7TwhAzaqPTVQIPoEDQvm
px5S8SWFDkKC8Jl08xcetDMp0f53rj2aCQH6aNTY6p0ZJHhL+KwTh/F3HZWAreHo3Vnae+oecVzO
H7QF++O0LqVXpcG8yOZqnqEZmg8JzHTyAv7yLCdjEIbZSuI+PFYuYIg3U1BCS3kcl/FI1hiyk65G
WvWCOafRCRbPzfCja3GEHqI4XPsvMgDxI6MxEfPDEpULeaSTZ8sdBFwKlre13+xjABw/64CMdyXF
2Z8HpLcRbgzNCGQ6Bd0zV2FfrDlvtbXHzsw1zVlYt94VL4GDekQySm0GB8Rq+MiatetuJXS4kHFN
7YxLaTkOex9PvmuLFUlm05RUfayDqLE3dQu1wc8eTOj15ylo/PiezKNjx4Uw+jzRiHZYZ6q719MQ
VccBxitRjtSayKyHEHu7my3EnDPA0n3+g1KgvnRakdUBkLVY78ZL4mK8DjsUpLNV9arDjun0mvZ1
xIGtTACGSq6x6jnGH9Iq3n3lF4X3AMMepAN14WEHpX1Xl7EC0QXztKeLvzgUtSFLlZJ4tD6Q5OHw
HI4qxqIDo3fWr522tfvGIQ9YfBtlQdbvfMLKNT+DABvVP5voqQHXVM7iIrMq8G26JHqmO9Ofvbuq
iruTlWaoczXj9ErlIHDBFdVYfQmbOP5cMMLLPQTaRhbBxzvBDkD93om9bXBmLjn18O8C6uzSuvlU
hK7XywOB9WC5ZHyicupyxIKyxaRaBrGKGhcnnQe1wQ1mLJcAgmnoDvEdBFiNzGklF5NBoD7wU2Ak
RIeoMEO/YcKF+2WSoAOjPAjSWJPkSBt9qHDHSQGYZsomtYSfSVDTBJmGJl4WlqoS9xNxVPxAmO3b
3HGspX1p+4RdsWjqIIMf8Xngr7wcAvNkS1QJnlqddCozUdwK3DSEhcOrogh+CeJosYsIERUH9Gak
6y2mNa5OK2w0PgRtXNUHMtGpv/cMJUE+IcLU11r37gOcKWGl2bW2DB+7Sk7ITlEv8H/YiIZkl/gg
fR0BN5nWbEDKPX0wi/GnNFqbRl0vxhXToTSEogGxBj+BuXB+6rSYv/iAd39gVlgA9b3ODNCctLTN
lbZhd0qcq3607VKYLjUBVJ+QwmuJVUjgPSf3TvlJjW/J0kmY7q7pmD5iE9rPpa8KltLJsmMQr+xn
7Se4ssa+SqJsQRnb7KisEnU7Yla6OpW9Rf0wXcZGq3StHcVM2DV6gC0x6EjLGs6pj+nNnRnDKQ+i
PniI+Ri0J4pGCkXug+MtFaqNBkDrlA0gCmtw6MGSkNN90EPtcse7gMpvMxGt3UHx0YTwnSsJx95C
gg1EIVZmWiaix8Ebqeg+4PAde4hgOKIzigJhm624KKu8WkdTnta5igzimyppChgr6LsV7qDjFYW0
9u1irahTmBQ5dmPCZcAdytO0MinsPuNPkTLsO509f3z1iTHzfZmAI7VHuQ1yn4GOCnyFuY1g0QTc
UJnFcAh/xCP66GZiHhsRhwixGHLoe0HptelrefRj18DJ2jId0wyqAuSF+Kg+pTNEAD5IkqAyA6+N
AjfNOdbsCucNiF4hYCxXqHnq+NBYSTlqOiDHZ77XDxWauAhzkOCYZlwD4s4P877QQBjZRvTFaSDt
CotokhRBhisee3Jlz5PU5461WcdM9TmGXNXVqIshyETQsI+FZcCx9h0vn3vRx5+kTWSUEV9WX0DM
WT8w6PejaLL40IZbugNuPyFPp5LyBxTXPJAXu2mMM8/J9gpvWh7oQr0doqt8lKIeA2RMs2syWzBz
iMQ8+ldNvQDgCkINKbJORrCTqCeY6+xX5AJiD63jTuCws3A0cgXi5rU3OF1+EGdc5h+d7JDrBCiU
hz/BmhTlhwboZ1TQCY4qFG4Y7g9VgYrbneSjujFL5O9q60FlpcKY9LthqCV7gmap77LECxB6Cxxd
rc3R3YyKfLDI8HusMo+gpuapIY1mlJOydS4baAKjTJJGMG2XXN8FUbJ8dIG0R6GYv5xGodvhm5n9
AidGM47i2ltMA5KazyrKp7QG4+Fh9ilVGZd906fgLnjeA+2X8nakJfMzMXbJ1cpmr7gy7Qx5Zi0L
UX1sBLzNHlDJs+ymTgLGM1sJ8egnAVx9KrraZ7iyyx5WcIVebmfcrK9o7/rTUgShzXCBgghMVOA0
HXEvkw8tsIFfSaNUlcsE6Umqo4p/oPB+vEansoPKkJ0GpJpTNb+gWNMijfbAQ8T9ptbjyRuSGH2z
wS2fShvUN+XatDpVvKjvukk3PxVJkr5FMYIgZBSLWptTM+HWd5oGxuvUrsTO2SJnXPajVnnQ7okw
ZwdWq8mUKVROquJDEomOnbzaq65VJ5XLhlDO3nVQWNthNJPxByzepEgjO5ZJStZw6Q8hNIBeLZvn
KUMyV9xXgQtuwoI/WlsC2wc9MjbniJ3rraFVF9wo9CB/gOecPDLww18XhhvGdVsSVRwHovzo4Ifx
Yg8w4RjGdOxd9RSBPfYYjkXZp0ORLK9glSWfg9a113Kk7c5vp/1SouAStd8c9a1KQ2PcZx8lzxTg
BaRsaKYifGr/TuCSeU9RCIcfk0EHdzchh3opyTpf9ThAH0FxMN5VE8+olaq4cI+gb67Xk0miKl0K
rq5Fd/jWrS4dF7hnzaHv8uQwcjD/s/hcEi5JLT4ESpSfCcPiqljVAloSRvYAZz+wpgagy7psbCSm
ooZJzN0iVHAXi3X5UqDa97GJCnO/dHwkR96SF+4v6eKGn5GYnlelCCrMoxDXdbTKDrW/qDxFfVle
YWK8tDNxjB2vXLPkoxlck2L4o4+Ft85THiODHjLrqQpQDhTaftIVeS92A0UxGj57/Inj5nxfccvu
PVo3BkfPIkxKsGyxT82iHmvfzdN+7Wgod2W1oAA7+WH/CpMNP8DxTSnK9I33SLg3XhHqj3DeKFz7
LYzW5Qdbps5HJXKJepwLDfvZQqjqexhNNX417ieZFQi+BYofqNGjJFkGHwKBSjUYUM6+9kHbBKlr
KbjmahjGItc8qYc0EFExI0Nc5hs7z1WdRSjUPwOkQGcIpXitwM3UuD9QJ+za/RT37Ac2VnCM4/Wu
9Whzx2sib+k6TDKNO2rv+5iLW8Ts5KtsYBX9TlP8rb7OBgAI2d3RdFEF1HIyBVegFi4ZRX/movYu
3RpAKB/1jUC2aOhjiXsTci4VeK+XdOrolr0tqq7qpxr9LtRUjvWEcEQCd5mTB+Xn4fqTpjxcQqjH
IOm9m2aSwRD0TovwIiAq3ZK3EwIepKbnz736ICxUqFqshblMNo9u6dtjaHSiFfDWaqUuZUCLkqW4
qLlLt44PevURtGrwt73RPMNi614nuE1eNpub7mWztjGqFM2ZsiA96JOyXVXY90C0/wKQ/KK/uOVv
r9U41tUUgpHboEhytMJ3Serx0gsPDYouDy2KEkuqObr6GSur5KMHVZMpJxHUudO+kaXNLYQZzr+v
mmDvuiK4TFebbvnf/RRW2sA8eDfP50jVwUG8Wq13ESmBbgnghOqlLJC17SC6Sdixiv31OjBYfhcB
IOmWAQ7Yes01Gpo75+Inv7gJeP35ogWxZX8vS43KXrkCfhWadBXxgxcHl8W8LfUb/UwwP1pEJSGK
r51rXsnA3kP4vRFPt9xv2yaqoCWeHYnik2FrVieXWfFRFvw1JlWmUlE9Y4uUXvtH1KB1KqY/Lhvs
DYSI4iSnkAiAslkLS4fIxRR99x+XPXuzs+nYlxxFCLCzm+DHip4e78l8WdTYMr/RrQQzpj/zNBPv
K8zixpwIFV6ERqNb5jcu0nNDIzA1IYNT5zXqNS/o2vaXHQNb9jcNF9SrzXkRWlLcEFTGOrpe+vD4
r0sFHpnWNVIDlWnNXbzUWdCZi3Rk6NYxAqKR6PPEYFGF4/yCSjac1MtPF62UZHPoshGtWQ+0nl0x
LPShkmWYulXYywLKlv+NTnzM17IE3d5D59D13lVSl5dJMdFkszcj5/sQ8Oqg4EXRCkCrDOcFyjiX
jctmd05iLpIVOl7A4PGXqUcLFPXgC5+92Z3NDIl+NFZwpg/BUSV2p1py2dmzJYBP8doXCcPHRutg
79r6Dy71l4tGZEv/HqCjGUdnhb2E2jVzVC7Hypg1v+zpm5yYLcCyiAI6j7XlBsbhQ07gTvHOiXl+
yC9SkS3/O0LZENq9IMUoZ3FLEbSAoergz0D60A4wBFRRa9kdm5jM//bS+u+/MB/NP/8Hf/6mO5So
YNK0+eM/n3WDf/7n/Dv/72f++hv/PPzQd1+aH2b7Q3/5HTz33+/Nv4xf/vIHGAYDLvsI7MHy9MPA
DfFfzxc/9Pkn/3//8r9+/Ospz0v34/ffvmnbjueniUq3v/37r66+//5bcMbQ/fefn//vvzx/gd9/
eygrVXVd1f4w//FbP76Y8fffSBD/I/ahFgQINrrS4XmRuh//+hsS/4MHUPZgnDAwjM9wwxYw7/L8
1n9wGscRY+iQRPiZ3/7LaJQUfv8t/EdMYp/zs65BGJBzvvV/P9zD/07+/84HBuPff/4zUfVXQGVG
6PZocKNXdDZq1huIgV2Fbv4WqCbMcBZRFC/dLloU2xer//VPQ/OLt/1qQZ7ftjkrmKuFqAq+3Nhg
/B7S9nWu5s+h3z57cfSlJvadaPDLHPz8njOs809XKn+pSlGQfr6BCAdkjQEiJ4/zkIg7VdfjYwzL
5UcNxNNJt2HygmJJj37IVJa31tUNyh269Z/QXDVNqqIGDe2///K/wpSeP9TmyAF4ZnGQAVluWjZ8
4SwK8tg26zUC7XtUm/Mwbvf7+Q1YLH/+2rCS5wnUxqcb4hVHsMhvBjC/81Esrz3V7zm6vPWS4K8v
KYIFXXDWMLhDsQxGGjlpjrHPdt70DvzzrRdsjqCwqU1SoSB74ykuv6O5NB+HoPYydAmax3Hy/Ozv
5+OXZqvn4dqcR4nABS2pOnfDgS75GGqt94kudCZQiAMT30z7LgzHrB98cgR4xv8Sq9LusUkjtLl8
z954EHP91BcjQxF7cvWTm/kZJzwE1f2CYmeQTiyU12U/9Y9//5H/BYX/xQxvzzkdNrSh5Tjd1Gop
v/AxDvKoE/6zPYN9U+ahk5jOLG4+L0HHmnRQNQx7q56+pwb31phtT8OCDGsB977pRkl0HVn50FPz
TcP1emxc2qk+s3304MJPDOChJPHTWbG8qvkumuyVixx4LajMmfBxFc3Oa+tDlbwzNL+6DGEytzIq
q4UUU0iwanrAdIYRlMfxnXXyxnrcnqLlIAavV3iy6F463qTg8md1cceH93bUG4FhK6PSTWXSezMm
dVoefLH32W3dHf5+wbw1KpuYE/iliwMPESEcXsLulrp3yjNvjckm0oST6Rca47klC3HtvG/KOl0N
uk7dJdoP5/nchBnCYq4DVN1uBHn08fSpeOdG/tZob8JLbC2a8A5CNZAerCGgIG9NE13Jvn2PF/vW
CzZhpeFALZQ2rm7CeTC7FipNKRrcAy4xy8Pfz+obx+hWSyVSlekAs0tO1gcIDQKkaVHx79prr9dI
XJn4XYPEN6Z5q6zia4aOwlCwUyX4YfTrtA6A0QEwPrhEch/TvFVXsbqp0CAO2KkDAkPN7aHXzTvJ
xhtrfyuq4vdhVS5o7JwaYe2+Rh8cxoPxO4f5Ww8/T/6fMgxPc4HCPh5e+AGiWMlMrhb/nRLJGyto
q6mielI1kPJMToBk3SyjfIoHUGeX/unvl89bj99s3skplDKqIjmJKnlC7weQ2gidvPcsmt56/Gbn
TjPAttEQxSftlmNNitPkzWjdhib/+4//1tBvNnAAxsHsdSI+9UC8Eflx6N+jWL+RDG9lVWq/D1yL
6vCpbGNypgO8sNC9wozwDhaBH4CDZGnJhss28VZoxQO0o0VxNzotnoQotIgOlei+jb16qtuuyc20
7v9+vN6IFlvRFbNOvKcSLwLD49T71X6yEC8RRXE19EoByVq9lx28ES62AiwGRn/KOrypFsSkyYTX
FCxccz3q67FKLtEbRMz4DzGWqpWOabxmDAOeBnwG+p9eYhxzfvhmY3Puj+UAxftT03vhta/RLFx8
4y7LJbZyLIOTpuqr80dnX1r1JbS3onudlnfaVG+N/2ZjKw0B8KqtEDf0Yzve4pjbOzqn1szvbL03
tvZWkoVz6gJAfZJTq8PyWEz6h6w9iwES8TsE1re+wmZzt7CeBjycY7EGS3sQ53wL1yadwm7LP0Dg
/J15eCOGbBVaAEShUwgnzdMYA88TCMgm6/7L3++3NwZpq9Gipr6ENEOfnKaCsaPQwQ53D36YgUS/
7AXn8PWnsydo1nLQRiQn34PJlm6K/P9wdmW7jfPM8okEkNp1K8mLLDvOPsncCJlN+05Ry9OfcnAu
8vE3LSAIMMD4ghSXbjab1VWtAnrJoi+/kS+GDWgXT/Klg6RxlAX1pmZIVPBIFwD35CawPbe/XjL1
IlMLsLLZrNaRGVK1VNyxa1KU56yJski2j8jVwjOtoeaIzFbXj6CBUN5rwHOgX07xRq+s0VbLFvgy
si/TM2uggNVrC9OTai/joL7zuP1QKfBJt2dI1r5gxnOdjfEAGGWYsiMKqPwMEHgyrBEpy6ZIOJ4j
IJHrElyRYZ8GdfoANvVzqVu+oiTb732+aMKoIKwTXELDkkFGReuctzKPu6eCN2ticLIJEiJsgKds
Wx+wAHoCQHGvVcBBoBDTT7ppjTRPMksikcvQzdCtTTEIHn0YvXIpb3VROuAt0XeqXGFkIp9LNzXx
DORccwSQjr2iskXbOWa+pq32qRZyJVMgcrrEGmMKOACK45IUMTiKWZlsI14UP21Tie4Im6wfvDCr
aqMsBUd5mq2UmUvB/PicoBZyhb/hUwzp2ldcpveLqfQRsSnKVuqjMvYZeM3G7hdF5UOgRTHAZ0OZ
aalbFATkeDqoCiDfWyBmAOq613bAZem7JmdzmOhW+gB5GAOYnsUKbTVrE39J5+geZCDmgXTR7OrQ
7/HTJJo6l8aWcmx4u3poS8JCkWemAs4ZREd2d9SmLl4ANrViBiHWxQZcuErgIa15VA0XeG4VVUu9
htLB25b0SdFxbfoET5MDuee0gKgducV94HPfptY81Dw6OLZz4k7s50l2ULQTw2d1tXWa+sntkxyc
DOZuSAGBXbjp2kayhpyQGJ6oeYVETmqDwKI4xpzyA9NbI6CZodxlTt9uVsZ88XLXxiz4J82cc4L6
leJIDSBF75xkRNF1XhQlwozO3Fd5PGe+jqYS35w52fFUARlqYSAVBy40/ZSWzXykKmF/bn+QzBMI
7iyJ8pazusmPjQ6kIC4GiY+yl9JdIrXYDPWwlvb8JES6NnDBq5WsAWpJc6ojMk75T9hEdSAo1DhA
1416y4LaZh957M7tzTzez5j2LS6JsY/bUHes+Vy+RkY7Hap5bv6hCoMALE0UaE3pUQ6WC1Jyfq9T
m6KGBA9loY16t3s2URIWak3fqoxRb8hilGMlDptXgjnJdhE5c6bU1CocvfmxcED8kB+T+j612pU8
jmRdRM4clK2g+Ewv8+NYQRc5beZ6H6NYzq9gF2GnzM03HqHhp0X6nJjazjJkdX7kEIv3aqvY4MV7
LY0gS+iK9DkMyER7XKr62Dj1PspGT0uQlFr+GW3mdtrZsZHjQYmr8vqtzSwS6gx9nbW2VdZHECyA
UhEVQupTlTPkcx6+14HgsZwBGqeL2aCD7JCQI0tRlF+4Fbbd7fZlTzsis04FcgQG1aTq2Kj28muZ
oY7VISfu9wmp9ii3pOCIbaofkPuej02W4syweXWoE7V7MWONgr+DZ/uq7cqVXI1sGwruiuqxPlSG
Xh2zzt4X83huavI7n4zjkBZrIbPEjkTmmq6tmebUWX1sx2zXT1x3m2l8oCrf3p7Uy+Jc8TwieU00
NZFGJrCExVXTfKgprbYMxR0rBiTJPxDhNpG1QHqC6iw/xuSUx8+GZXmQSs+X3zjLbn+/ZA1ECpui
0wiNQcpwhD515VWGgmIQEM4BkQ5gdb1mq7JVuPz+JZZB3W3lgIgADoeXG57GnuUgZLO/585ENptJ
medKjYr8qC6oBFL+8Cp27VTxmzUxbNkkCbcK0qPIs7/4y2TCm6CV+pUW+7V1VpzH26sg20WCJRh4
cansdKiOkGd76Ks6MCzV/17TwhkMynoOC0ZKEWwM7KgYOURmIuV7pxQRzl0UDLUZRVXVkSTN34X3
P1hcBpEKlonbH39936ginU0HpmmtIkV2nGJ6mlL1bxbRAzACf283f33aVVEPi/ZxoZRTNYc6nrZT
FA1UpFsJ32VNC1smA/aH87qew3jSny7I+5npz7e/+vpuVEV8L9huAIAAQD/MRpCWNNa9Dn4b17Sb
jTKSNcCRbOaFlXWQ+hwWJ59DuyX3GYquu9Q4GDpfA0tJBiFCfXul03ln2lOYgUCxqX+2bNiUAzQ+
43pze5okIxARu72O4HeGRmbIuqCYe7dEGbqiPt1uHLiTK25fFQG7I1g/IdiUzuHAB/bOclTXoiYh
186x45hHlPFNW1DcGEEG4JNbAKP963a/km0lAnlnsMT32YRBtdZQP2XQ/DsMRB/877V+mcovbjqf
FxR1gpkjVPDwNiFt1SzfS7ypIph3su0Wob85hTPqKyGvrDcHFu1vf7ZsLwm2BsYCpMtVOoX2cirz
P7l2p3fvTbbi466fwaqI511GUgOGUDhhYvyZwXbRjZlbRmAjLBnSZK+3hyDrRPDSMWccrBvzFC68
gLaG4tr20YBU76yjQCj5e7sT2TwJNl30FY1R2zqHFsifHOd3PrCjqv9OLbIyCkkHIs6X98QARxf2
D8XROy1G6bVNf+zy5g+odL73RqyKeN95bHsdL/6oY25+V3w4OsnkLyzf3p6jqxxnlzuLsBJ206Ii
aujq4+hNfrFtd5lfbcHrvaV+7dk+RLzdMeA7vutO1U7x/x/89x/s31cw2SeD8pVA8vOW88X2gA6J
ANdBuof588bY/qLusGu9eFN7f7n743i807yPl6fRTTbE7VzVffrzZ/BWxizZfSKvmzVbFSjXcKIw
f/HBob9NNwjTgv6Onwt/2f8GRcmWlj776FzUnf2tdmDk8kCIvSk8beWk/7xG/e/4VbEGqbTgNFUF
Z7HhGlvk/f1083hvu7bbB5GLJMVujctScg0C5Oi/Xm4ecsSKKXoqQeX7VrznB5BO2ffWpv+t/TNR
9xt7NPPjFY/9eam+NrCLK/+ysLRDyq2O0Z19ss7x3eRnrc+BenK5+zu7m311i3B48rRNsp9WLlbS
yVSFPtM6n1Q8N4XtBi/gXrnpvcnNPZxRnubRDfE7z97c3jyXWbsyvP9BQfLY1FVmTGHBuacU3E8w
oGRlZ35eTa+1fvE0XyaPJ7xq4kafQn0X/UMR7niqT70PsrJ//TMwiE/1GuxRcqCLsMd8yBK7gWMJ
k4ChTHCzHK2t6VV+5UNyfGedorNxKP/Y23Zb7b6jbWhTVUQ1tuqsgeMT7lIveLGFZm/ukcp4ub0u
0qkTTsUiAdUTGDIRKnTustX8bGsGJADG5Yii/7DwvlM8eBmFsNfKJAJZ9ogNkIJRodHfnH7tTVyS
AldFSTU+15o99aCs6B0tu8v7xrmnFfI6oAyIggXkVrk3pVq+BXeKfipas/DtKaKgg5vJU0NQL2t3
zDnmvE33KJ3Wfzh5M4LBJaqOdYZy0XKkvUdBOHvXZGPqI9nvMLdJrVUm/s8097XtK5y4gOnG1bJg
bgy3CuyH6S16KO/Mg72r3cRrvQSgiLN1x93FI37+znrX3CqH/rnxVqWjLsfWlS8QUY8LpDgZ8uBT
mLvMh3F6ivtWBKDVcc/Pm8cgdX8V2+o8ubvj+8fsUw+bg7gf9xdvcTnqMpw3IDTz7c2a+5X4CxEF
aZbDCEq7fgqJvk1A6ubwFxSErpwiktNbFaGMKIlW7B50YqGy7zeTr7jGHqBUV/H+MteC52AbG2cn
CKvciwGQlRBRl82y4KZINcyKosPWRm/ZgtvBVY7GxejwN29mb/Rm/GUB8yEZ71puvzH8wdWwCCiO
dsF7gVO+2bPD8Nv5md2ZvyPHNWbX8JJNtOJIJeBTVQRKJnrcTWqNL+ywC+gxDqtt7YEmaTNiTtJj
vGs2JuIKhj5jH3nU205IttjC2ccmpbXSacBywLLquPGRPjfpioeT3IVMwcHxQbfn6GJcg74FjrLg
Kye25DVBFfGTWTSoypKjYf47frWwYpeNpPnDXbqPdj9bN3XjDd6vvMGf/mmHy0odxmPmNqd+5ULz
+ZB5zWrFILSzqjyy8QVgDfWjnbrJ9wlO8XjD9tExOlpe63cb50S2yMduso3iRxt7A5rL7eCVP9Ys
VZPtasF7jSCCsHC8Y1c/zJtx15yjAz8uPoUXKbB7eAhs8iOq0YNmX7kfjVd5yYGd6nNz6M/qvvKM
e2PlYio7CUTYJjSGp6xXMCFW609wYPGjhSPtEh+zfbPPYVY/lZ8gik3uqDe7jt+HynO7X+v+U5fl
ynqIYM6OV7huV5cd4eve2+CObupHnr1L/mT38d7g7nynhTgBX6Ktfe6P/EPfln69BRoOq0M3fAOa
S39tXWQBrCFkhadsKew0ucQqqauc2TMEh5Yf5r31EiNAOvZn1Nn8ove3LVgWRohQUMVZnKgH4Cdc
ztZTdY/6zROS0Jt5axzUI1Z5BRX9+bB1bYovLuRLpIcTfCxQtYPNdmiO1X17N+7qnfWICX2ydguC
Y8MDtdam2BnBvLs9NokDEbGiTmZzZ+ywqmNCQVppe6hKXfG3EsdnCL5pXtoaBOWYtWZwwKO4A4+H
d0HS3P5wWVxhCDEXsboK3M04RLst2FvQtvpgBO0+viv3Wti+tL76uzC2+rnfOhv2Kz/pboWjvDol
f7X3lU+4dHVtvQQXBfFcg/eXIw+0KV4VNIG9i/fDrvDzA26Pu9zr/dGfsPmHwIaTanZrAn7S7S+4
JbI4i9o4oKltC1d5a+7HU/6iBvM5D6xD/l4c0idQtd0epWz3i0jTIeKR0dXaFJq7dM+fySl7MhFD
22/2vj6D4Og7WnMIokWgqa0ica5FGFNsgM4QXHpavyZS8PkeemWlRGjpOGfKbCdoOzlOW3NnvOV7
bR8f7CNoFbdtMAQgqT07K55asvFFgOmF9gkVkZgwUHpa9rtCgqj9sbIYkvSSiC+d7N4GJ+yC0PGh
fMRTT/SveNdf1PcWOouunoJbzU1BpsFcJVh7+ZEN5+I6vnglvBdCobtEly3IuOc0jJzSN8qVdyuJ
//kfDcAUBHCKjqSfYhZuVu2W1Xo5WcuCf+gpHqvjBBnRDsKoSvKrZNPKe+F1QI/6GQF/mZB2Gsf4
kqgKOTfcoQKhUfKbZC/N9FsHtYvdffM+LqJM535OmkQll4haP6ibAkk4sKk/NmG3qY9lkO3TLbja
gxZxT7S5vb8kkyaCT5cpwtBaeLR+ec6rF8B0Vg4Dyb4VxQFpsvSKFmM1kA11I8K9WB89UO3401yv
OSrJuoi4U2LGCjMvDqTzl7f0I75TD+m+2tJQubM2yqkO4vvksburDtHKnUd2YItgVGBCRzDVw9Kj
n92FIMelz8aP8qF+id7jwcf1cdNuZ3MXheox/j3stZWHNVl0LuJUQf3PuRljpLlbugaIg7fMHzdd
oPmXADn3ANz2k7vmXx6UQfPhHKpH0Kd6l8hhzVlLnIIoPFgudlWZNdazZ+NbZ2/HBPTf4KG5vQ0/
m7nirzUhdtCSGCoZDQbYbtqN4RJc2fvdeOpxXez8n88JQu9ia/yqd/kJZK1hj1s7rulu97fYZGG1
wb8b5744rWVmZaMVfInN+dJdWN8AHpxAimqgINKuiNdwa3t7wDK7EyIJ6CFogKjDx3ZWCnrGY5L/
vd2w7NYgqhUWNRhCrQxbFNV1G+WMupSw2U6Bs83O0970G1yh6GHG7qhO8748m/sOLuV235JZE0Gw
fc+AvxyxiBOjEEv6SA3VbdeEo2WNX5zAFyecQ8LI7EZ4qpHHm/hSp7rsFdAe3f50WYAl4l/BKRxn
NWg8Q+1svIHK9pWciqcujLbsNf1jvc6Ju6bJKsm6ftr4l4HE+gJS6Bw9WU7qkykHQXzjNtEPe3zQ
0n8WEK4L5Wun7SU+vGJXIhbVKtVoVAl2w5vq/aRu5j//POUuLvinX+lh+6t2t6n7mPjIFBXu5Dk7
E8le4v5LkBDL3H/h60Phvd6eYcmOF5UR+TjlYLvF4VYQ7Z9hthtQMa80LcuAfdrClylNwRoOfC/a
rjf1P3BVTuAPjt35pXmyHp2f1V0ftNsMLwDGw3TgG/DChNn3rlOq4ChmYidV22IxjaZGcQKY8cc1
qg/ZYfM52i+jiiIQidAFLjd6mT2wwZ/SQ3aOggh15MhT8o2yI0fVr3A5LPB+9nh7mWRmJlw0qtxa
MlIhPhvJSdefy+RjdlYyPLIXGhHf2QB5qxQzJotvlTM/GmH6UL7Yx+nQ3mN9DunZ8tuVviS7TUR7
NnHcWoaOuRumwYPovMusleTAJeFwxaJEfGfpjGTSLua7ZC81atQoqLjZCOUvEGpNa0R8nwJ813q5
hFVf1r7IGt5BKgeu9Kyd50MTQKUUJso9cu420e/bay3xRCK6Uy17RXcmrDUBzRNnd2qL1BsBizRL
jjUYoMls7Mu0XJk42ZJcfv8ypB5HgwkW3YupPDfaR6uttCsbhRA6lJzMYMW53JAy5hnzXQYGj3k0
/LJ/KpIefMfANKsr20q6LoK9ayOe+3k0ITAoVJBuBl3deiBnhXIiMtwpsqK0dlX9BVz7x7a9H3LD
vb1UErMUX+hHQjOTF/BwQ3QfmXdZ/RrbKw+nly11bauJFm8rFCgxrEs3LC9NVPijZR0guvIA2deV
JZIsvQhInbW5aKaaWYGT8cUHzXb/aFBtbWPJLvsiHjWHQkW5KKUF9lSNxW6pD8mOG4MGeg5qBgoq
SLZWURW7qS6a+1nRhx2AM72X9Y69n6y/rRoxT6vA8OXOBp/sDbftfOUAlngLEczaRYNTQ5HKCmoF
VPrtu7Nw31keHAfaK+l31AeRSBHxrGYeVTEvHTvo+Kidk0UFU29mAk+T1Wu+W7L/RGVG07Fzxgbq
BKgm6T5GMFbuSjCcnyE2oK8cpbIuBP9ATejwNuD/CApkRN1oiU816f6AR3ol2/r5On9lo4sijZEN
cA7HY26gqfEQqnriQPOLZf5i1rNLx9T+k1JUt9sQjNo5QxY9qzUb9wW3tb0W120KCYJmRkYRqlIB
tCfA962Dc3hRNOoxRU/wX5pvCYoytvEMZQao+vSvpUrqZ5rU1ZM6mQlO7qzYp8viPKhqvvi9bjWb
woy7QI1BEJj23bK1eod5aQYGeJRXKM/qYmVHoJIBvpoGILtdNU+ngGtQhXIX6GS7NYkP/dSQw6X8
LCjTnPygXT39Ablt/cvKS9X0BpKAi0FFEU4ATbU+0AnVXqeBac8lOJI3JTEMyHeZBE9zcaZa0A9D
BqWrRiB9wN0eWCpKFfHmNJItCNxbFAJkuYqIw2bch1o3PfVVCS72iVnNboEysZfE8eBWoHD368kB
gQsI8ZcjxB3Yg+LM7LyUI3Lb0I15+5ZvFHUxyyGKzKFHfXqvqND/W/QjKLY1d+rjb3YgXNZ6Mjeg
PzasYFJSSAvW2eS2hRp7kB9cE8qVbX7BCVssttKliJVAKzNvwmqN6TGjzUoy5roXoiKkGByaiZpq
YOofsuHZBLrWUyJz72gWNLpsxTfM+vn2Ulx39FQEVVW2AU6w3HECsyruG7x0F8W0coZIokcqApe5
YkDwBNLUQaX1ZUBbjYOlnyUMohMMjigylV1uWb6t9a5TlZHbVUW9Rwo41lAHiIAQlBIjSI/mnqUh
B135SrnC9eOTihiuqlY13k+KhSHT3VzsdBN6C5AkUa0VvyWb08uW+Ro3sRpcf4XlBDlr7muieLSe
V8IZWdOX3780zS3VSHs62UFkmM1uihvoXESFudK6bGaEwEy1RoPE4JwNkJiFXAKohVwQ2r9FpD9D
9GEV7XE1fKEiq3QOkY4IwnFWkPfmIwTB9qQe155CrlslFVHnhVNAmCfp7CAmZgBu7EvZ8KnV6Pa2
tcjMUjB6CI3FbZvbTuBM2mK7EChYTjyHjg1wPPmmgqFCTmGskpX0jGQ9RPg5VO+A2VDqKID/tk8m
ofarYbf8rlMb8mgtZO2GJJk1EYSu1SwFksC2gsZcth2NIOo07Cf2rXCViih01msKL61SCVqcYN5c
mu0zNzUN/PAse+dEWbvZy0ZxmcUvtkEiFfpqOmaLzvRHZdjPaZ4eoGP17/bayxZDsGotWsoUysJ2
QCYAK6bjQmPfbqFStxJ4ytoXTLvL9SwDYjsKHB0UdaNR6B4ElE5t3t0tZbPSiWyOBAu39CipwZ0Y
BfVsBnVBIXtoV6CRa4fN92ZJuG5lebTkqoGDK8+fMuihVPRw0SqEkM/t9iUWaAsne0NGmkPkQAk6
fbY9m7fI2Vf9ibEpOUQa/EgByc7bXckWRDR2Hlnp2E80bIzXCQo+I4QxUB7mZuPKK5VkMUQger0s
eqFOHQtpZG/qCtGtypJzPvEftwcgOSxEDHozp32Zs5aFFQSmQSMC+aV00ldeVmQff1mgL9ZWjoVl
VobahobyrJR3dH4u1mQkJBlxKrKIpqYzsrgFd3BbZ8qeq3r9WtROuWfcdvaWZuVPOeRTtqatQJBb
L9uzSmdAsK0lRXZnZMl9BEt9cJLG7L06quyjNkLyqeK8d5smGe9r05kHL3YuYRuJx8LZcnCTBqwZ
jbUyVvv6IScidRWaOWyxmznMo8zwhrL3wcux77SGu7RsH0B58zZCYOX2Qku4IMA++9/FIIpTQaah
pyGvBwu1+1H1jPtfPvrgHWe+nXAwus0D6s/9KFOAEiuycXKZBuHOcdTW/O8nC+n/XteoyE7Kii7W
bb1awsgaZ/AU6NAhce0IN2qILqcI8GZby385dYGgf2xJ/dOArPkenB7QxWobbad2MS4pBRICpKa6
u0xV91xZC3dNDRqnORvsu3Ey048ewgk/oVdenMu2YR98gdyCRWrQN0B+9g2SRgSy9Y3WeW1PaxW3
MA0h59J2oTFP1T3ANM09anidzs1An7oD1xQkO3k1v3KbLffEgXicadT9hpCaQ4rUHjS/m5XhIRs7
x1ehqbCLSaz/mAHYRbfVtB+63tghNdfuuwmM94U1qj5hRulXrcZeZoivDa6RzfPRATvUARzBy3aE
onXQxFW+o6g58lR9rlBJU+gPCDDYBsyLWuL15UVvF7zBieqNE0lrH/p4yF9aOe8PCzRKwqS7qE+b
lWpQF7KP3e/b20nmNwQfPkAgk6ecs9CcltlvQVvsgx3I/qbXEzx4jDdzyFzzLuzK+Df4Cw6Z6VRu
jm3wPb8tsr460KRvYly9w5a+dzgRaHmqo4+4WisSkxxBIlhZm/R+aUyzhQA1rmIAZ21N3KQ9klqH
zNLeUTz8/K11EEHI/RLrPbiT7cDJ8aSQkJ9DHa0cDbIxXH7/6r0NjSUVq2lYxchqsKL247IJUp2f
Z4azYnC+o+lhUypyq6a1VkBRDWnxeFJfMq1+KZPWvz09khNIBAtPYzUCG4fMLtwKckK0oEFFwMFV
dMb3Hn2pKfhVVpO0QqUYBMls2/qT4Yx+LIp2LdUosTMRGtyUionaBzaFpUHeNKvc0Cj7npGJ4OAa
KWIN7xs0nEvnrPH0PoZknsnjlYuibOoFGy4dRPTV3HVh01Mvz3/q8LBOshLiSeIuU4i7GAKVvKs6
LYyqu6x/b8CyQKzfWbri3STNiyBdXEWWvlp6Flo6U1yope+gKDy5Zqsgm+aYH7c3p2RtRSwuiiRH
bV4GGo6RtS3AsZ7qa2lR2QAE29XMHNnJBZsy0lrVZzZXNy14+zwDSvX7Qu+a7e0hSHyEiKntNHDO
jotDQSuZ7OJ8aDej3hSu3SOLCFE2pGfatYhPNqTLPvvijjqV5lQHuzNqZkrtb56MSPQ2SOU6Q0F2
Ooey7+0hyVbl8vuXfurK0S0I0iKk19nJjJr9Yquvt5uWmISIpa21FuTcFiwOxdT1PqcLZOdxZzw5
0eh4t7uQzZJwLtcdhBrpMmNP2WSr6MsEtejpN0g5n9UWqZrbncimSDDtqU+wt0qHhNBNIXcGuAH3
cWs3KwsgG4Jg21MSMaNwYBaFUT6o3ahAoo9AhqR5UCz7e6YnomEdlPfyIauGsGnN6NDreQ/9ynit
RkUyPyIGdmRjA87YYQgdwzm0OmhgkjVUqsTgRAhsXbRZMbaIUycVFxWr28eV5eUDJMJ0VOmsKalI
lkDEvmYM7068K7rQptlfUihpoNTTAxQUIKKb1srKNpKYg4iCRQwZVSgPwV5t0y2NzcrlUJ70jQwC
7Lc3quSGJTKtQpEXLyPQlA57EEwO+X0bQY1SC7IGQLPG8sZKWUnnyiZM+6/TQG1culSFRkKNvdX9
gJeku8V4N2JnJcsnG4hg1gniFeRgDIKXYnAQGpnS+gNEMY3YBiMVtIcbiHp7NiROb8+bbAMLBp4x
pS7AoNmFNc2OOjVdlFU/3G5atuiCdQ+LPs4Q0aQhg3w9He70KYEW+Pu3GheBr0Y19rTS4GDj8ajo
qe+AAA0qsCu7SfLpIvq1ssdJSyuDhou17FmdP+GVIHEz+3tgOPDB/ncT8Xku4ShUGurQKlbn9gkk
62Dwi1feNCSLKsJc60TLZgJZmZBF7ftgqI8cGt8rUyNxSyKUNa7YYoLksw0bO3Ub5x23/L2VPFX9
7CmtsdKJbP4vA/tyMpu6mZTgTGAgy7aeq9ykLm2yJ4aNuuKQZDMkWLGh92TI234O06E8a065axrj
ewfOZz3Wl28vM3suyrhD9oWVr1OUHdWkWMnXyr5aMFaSQeW6M3DkF5niEjw0mFC+uG1PErcmwk4h
ShE1Vj+zME3rkeL5ctICfSnGfQvwxwa6Js6Kw5EsrQgytS21dzJsz7AEG6k3JD1zQcekuQ0nZGVx
ZV1cXOuXFTCNZbIXHrVhjkLWlCJ77vVW7d+eKAmECHiD/7aO7GybTRrSkWWHrKFS+XZfjG5sDD+i
SQNRo/5PUxrPYnxD2fLLgls1WPz4zc4vy/dlaL2S2X1vKzh9mgF6wRFwI24bETgnC6WybjbrxEeN
frFxCDR+XdN0HH9C+msLUW1+70Bk+fX2l0i2oghMjcBUmmYzstVRzdxK0494jV7JJcuavvz+ZYxc
a8hg4xIQQiuSA5nVkHskDNVvti5Yfl3VSLQNDQt1683gr+r89/aEyDadcG43+ow33gbtmlZztCnZ
T1kT4rs3t5uXhAUimDTOdbOPZoR9s/mmzsRtkW6s4mxL1NanTu4N/e52R7JxCKd2k5ljU7YTCWfV
vofAue4i2Zu52lSvkeFIXI0II6W56hSJVjIACU3bUzrSbLt4yHwDsnVe2Xfx9zyNiCG1KU9ic8SD
R2ZrPyfQUhKtfE2KlX0kG4XgBlBKgsMVHHhhH+nEg9Ke8lSbGgqJrTTbOTSOv3cUfoLmvlhDbRYG
eCBgaFq2dARB+aD4C9ioDpBCJyuRmuRMF4GkEDIHMn/B3i1o4sV2cWDDi9bPSMv/rp21y57ErD+R
+18GYkEN/AKpYog059mFBO+7w0D3f3vXykYgWLWTl3rRDb0W6nP+QZrsYDoo8s6nbRxb2xn4ktvd
SIzj80z4MgZOllxPIkcNUXT1z1zqDgQB8wkMQPnKOCTFm1QEipaFMU1LX2ghz9rhr65Xne9Ueb6J
IhrtWqhvBWUL+nYH/NfPEQD5eMcqyAegkNYrjoYydCDasL09WNmCCZ7AzPU61eFzkBXuXhiAMu5i
rQGNJBMpIkqdpDMjg3MtzCEN7KZG9w4S+RjxTL3/1seLmFLHrAutj0d8/DKgynLhP2bC/t1uW7LZ
RFCokVtFqUGRNRzU96YxN01s+BoJSmM5FOXr7T5kE3RxO192msFNUpUlV0Mlfswt21Oz0h20lcm5
NHLlaU5Eg5IWECRqMGxj0z5bZf4YV86H6ZDnxcxW5kj2/cIhrtTMJjVE8UIIL3LQDpfpGXWwnRsl
47LitWSjEGw+Ma3aKGdTDyO4qg4PmXPDPdZMXrpW0SkbhHCm246eDHpE9RD6HtRX1UY9DUUUbwwl
nb53SF1ER7+ucxLPBhg9Iz1s4whGDvGK0fJM9s3WBRN2NFu3i7Qsw6QhbVgX2RK7WbHwZ6M28zVa
zOuzBInS/w4hbfEYBVprPVSru6l/JuzddFbAQtddEBHxiEs3oWyMJn1oGXnlQchNOaggtVhJtVy3
YyIiElMjVVp9gDeHIz+mMf9bk/6VZclb0xt/arpsbpvy9X0Kseb/zo+OKoaOargQjma11xF7usUA
+g1z0Ly41ddIAGW9XFbni8Owc8VKVacDeWudPcVT9jjP/E7r2cNcZCu7SdaFYNMIxLnRmyViUPZI
EIM205mYryn/e3ueZMsh2LOtAwUMWR4a4uDpNrNVtiDR6+G9mVa+K2ZKf/TakL3c7uwyLf/rAokI
O0ytwaREg1H0JmAfc1M2+36Kntuy6Fce3WR7V7DsmGg5CE+Q/ipGYw8SZoA013Q2LpZ17eMFs65G
I4NmgLaEFMURrgKBTjdq1VNVgSa9NX8amEbXAZ7OHWwUuN+eMMnqiOjDamEkMjngHBhK8mA75rQD
mQdNgsG22M8qykrFp0te/bvd3fX7DhFBiAaYalUGMV+UafH0wwB5xjbOSlA6ThC79Uwkz7wlMyJE
3lNvrt1MJJtCxCYCCaxQO1Y5JEg2UQVSyTIwhjUDlTUuuAFlAeGnokW49sSEos5wGl0lSZ4bNq9k
pmUdXH7/4gGU3nZSp4NayMD700TIr9YutoOyqoMk2dAiHS7VobSSaRbI3kbyUMd4uYfu27C7vd6y
jxeM38ILMkjzRudAlY+J3S3da9+vuC1Z08IpDlaStJv5ohz+j7MvWZJT57p9IkWITqApTbbVN66y
J4R9bIMACQQIhJ7+rjqjc/P/0hXhmaMcASRCW7tZTSjv1gkImU2kPfskCbl28YtdDvzPh27FVp42
/tBvQ1ZPT9PYZn9+Kdfe+MU+N35bo4ckyKmhw7OUDIi9xMWfXNz/l+T6P8LIJeIQpb4qMTQBAb+C
WlQq16WHlqjkTy2raJu5MWm6NG7kfAB4LchM37wFS+P+mZCqZ94cRGCiTGteGjYfRyQYJ1Cw4Wwv
tv77xKWPkbBr/DMcwNyUwYQ9ycuJrGUmO+EymEZwcJRrM93JSbc5hlv+94/jJSvnZj13upyyrTXm
PiSuRKdAMZ5JY/k3owYQvXjYcNA5CJHZkpRqSa0wUZKBgfSuuY3GVMWzfZmmGOyWdpJTJqZ5Ernl
NfnFSBtNuQYh4X4sCbAKvR9NouAsnF98jwFTtSRt9E/TNCVFBK3ZF9fELlsnZbPI0hhK05t+gwOR
+bY2LIZXbatYHoglhexOfYxLFaR1U/qnZTZQtmAUuLp5Mi90GH93YdXf1jXiVuLV9fbYiRZuVpRX
w48a6M+0gyllOksZ4lZtsh6gJQkDc1GNO78c1FO5WYf/nn9MzE7Apa3gRhg+n1paI640C32AR7PO
Ab2J/gkjBnF4RIU7AcP5HWweSFEB45vXUesfZ2ABsyGwQ7Ywq7N48+Odm4LwfqvC5TclGEjcdiMi
q1rA+06livROlnRIw0WZb4T76m0kwVo0XogJhgls1oeszS2tZW5XEWRJqcWtv/k1MJd2zYmV01q0
ZR2KYzKYJTxAK2WQGSGVB8szf4IFTrstTz1ANl/XUFBbhFMUdzvPJ1xmRpXdDWpRd3QLZTrfvJ69
acEdfCeZ3xzcUgdgYmFzJIkIQBmO2qiDS5QH9eOwX9/VCpXFvIrivgAWZulgSh14ezYlwa1gTfI0
WhF7wAZ2U2owNzyMC5djKhcGM62RET6AHUaGlEZd744BLFWhruxF9RnCy3YXN00GvF94mMU4pQ5h
AGUCXV474oI1j2tf7bqoLx+52SDkYCIDjcRyBNKEdWMBAoHalW2/fKAgk55m4zCXp6Tt2G/0+slX
DjbWl75psXFq1QdzMQXjAEOtMNj3ImIPEOxvdJpAX/+2cdqLi3ps3HsyQQ09duP6BTPdsM29UYRj
to6jmos+CF0xryTaoeZYATOKyFFNtPtStjZ5hb6YTX1vCXdzyYY00f32WPVkOowDg+lzbJaziWNV
yIGKL7LHeBLenOq9NBM5GKVIkTTyBc0L77gNfJpgRxUu33Rl8TiUq3wbQppitemJOtk8iMRz3R5k
oYh9Etau5CmXMOcy2NqGrz45DRyscTYD0svyqn4aYNxFh89MVq+E/UsF4Y62wzyv6wzTO1bvFlVO
L41dLIQxyWe4y2u3uMgXWCMCi5imzxzQDnxUbZ7EnGaV64o/ny7XbvDx9//kCywJB8HEPJ+rOP5a
JQsE7pMtSkP92bjqiow0vQQi+2EFfibU0E/uno5p/bB+2b4D7atvxat9JN/89+R9fZkf59vyLnz6
84+6UqNcoo5rzWBVKpLk5GkH7/YpKQHmah2BvRJLNFiN7jP182t3ukgrRtJRPbkyOa3JciJJAyM9
+21rylNT95+BS68t0UV2MQ9eUH94CZ5Ec2z6d9X9cuQzx/Vr175ILuhWJZgZobkBsZyjz+rCsnI3
AsP6VwtxiYu1Wqs6Zst2Jmv1Y6AoUYaZBhhWNe/T8plizZV2Kb0ExQaBE3MUA1iPTLTJS9uDMz6+
en3/Fhh1bjt7z5r1JQi2MSU0WlOl6ocGWxf6Ip/1hK8EnEv5Xl7bSQdj2J0xsxL7mrQm77pY3c8R
APY1j729NyefeYVeyQgvAbQmFnobFXLwhiTLrYuQSX38uJc/r9m1q19EBMlqpYwJEOG9r8v0rPSv
v7vux/3+E2mMqySZ5q6EhSDz7zSjVWG5+MzG+8qHfAmcXXjZaLKN5pzweXJpiQIunWAYdAsy8/b8
d7/gYrMTBqXDJKzsGTjX/jgvw7Injo0//+7qF9uclJCh8D18xcxE8wOfFnOErfr8l1e/2Ojzv1ZT
MJs6wQkHrqZyuQOYss7//OhXXv4lfjbpkOYlPG7P0iZw6VQlO7qKrrlLou3v6rdL8Gwn1nJtyFCe
/LrOuABFWGx5NXzSprmyfS+FaaNQM0UNa8/WwV08UMhkZV3HqRvUj8ohfQ0+bbtfe1cXJ/rabgHf
aosTItk7zhCRXCH58kk389rVP/7+n01muzDoPNm1Z0yhs3XbD2OAKmj4q5EBvdSdpW2yUeY15myb
bwl1kDH4YXydGf5JHf0RCv5HLXoJmHWD9UBZ4etZ2FbnEWfda0niTz2WrxzWl+KzwTbH4dajTG+0
yhqI1regiVkocH62ya69/YstrH3BGR1MeZJr89VX/BiP8UtYV7/+vM2uvZ6LPTzg3VQT4eUpGNfq
xmiKtqvmn4yyrzz7JUQWeAjujxSDFKXpKWbku+jCk5LTZ0PNKy///4BkGelbZ9GAEfwtNmcclse2
Pg9L9Unv6MoWvkTKshoJbFvV/DR0HVS8bHPneWHKZ5r5WhSkJy9/tQiXWFmjLFrscYB0dmMyK/vI
f6SzLz7ZYddW4ePv/9m/mkAERqnVnJFC5DAmyZvhF5Pvf370a0vw8V395+JogbV+3EzhmQQ+zBJ/
Wt4jF35vAbz68w2u9GsvdWHnKmINJ4htaAOIbOkn/qSYWLJFBSVBj6GaH9DnmeY8lO4zAdErmyK8
OJSXPg6HVqPhqaNtz8PhgQ7l34WjS8lYA8UWVQNxA0w3c9k0QqB3NZ/pBlx77ovNDJXtZh5KZPUE
PP7NDO++qT85za5c+hIWq02tQqdJe+5B1LsZieCgjfflJ/jDK5/oJSy2G9aVLtWanCr0SSCklc2q
Ttdl/OQburKPL1Gx6BfoFoIgyckf+n8G9svKW+GhzeVJwMDivwM40UtwLGHousBFLDnp0cMx3Dyr
Yd07zT4Jpld22iU+tvGhkUj5x0Ygz34lcvPRrcRQevmMJ37tBhdbuZKR8jSNypMYfxAg5XYwqoat
IrmbpPtsZHltoYP/P1xUuprqNcJCU3ifro4eJvo2rPKTFs21q1/sW7TGbDhWBFePSBqORaI5kB+f
XPzaDrg4iKU3oW8F0ucJ026dbt30YwnmX38Oclfmbpcg2bIMm06tS3JCT06n0JLJEo1xLlpLUHQq
iyGG0UUAAQWl/3Kmc4mWXdFbo3GiwrOFPnGyIX+foiBnifoE0ORd2XP/unn852CI16F1jYEzXdMT
tx9dgupGCP2qGuflaFu3Gdjk026ekHZAzbJ7RbkLyCmv5b7zPZ6P0Qp0drhN3qEJurUwnT/C1NqD
3tWf3/mV9byE2/qJJaUX++GZqf5nzKhs07Lxkp9/vvqVT/FSzLXTU1uWfc9P9QorBftNLO/EfXLm
Xrv2x9//82qFLeHiTGGVtUGhL7WK/2BDfO7xDv/u2S8CQbcEIhgmpCMxkODz9qUdXtr5k1nitc/i
IgAsi5VtvyHfhA19isH1zhpwd6CqsA2F/gwye21pL+IA8J4QoqtKJLXcvLaUnmnffnIOXnv+iygQ
tDP45DbkJzKRt4Vvv31fxjTdRs/ceKZsC7AKP5PvuxKQ/7Uv+s86Y5jhDd06hGeoGj/4M3QdKnYm
sbyHne4nQe3KLf4PZBZxwFYNxcloSgehyrpMOw7RNg+glVJE+Z8/qCvrcQmYxaAlqiGHEJ5Bfd51
Vu4999mpeO3SH+v0n3c0ei4G5Ncmp9EMDEpJThTKm378+bmvbLRLiGyrxbRFVWDOvfBgPRSDjCr9
7qcin32o125wsZN54kHVb8FxqJcqRwfiFEv2ZN1nMLNrq/vx0v7zcqCzX44eA9ah3LoHUpOsHFF/
6f6OfnaHK9vh3/bpf+7QUz8YVQDiSJmIM7yi4Ky3hrkD7y+VgRpyeEaEn3yqXvJvM/J/1PKXKFnl
ligY3ODOqh79whdl9BKgW35cSz3s/b4bf09LNb5jg9avZpuSvQxEjRkWG+BUiPndm/IgDN5h1qnS
hI7km1Wt2HNr6yc9NcGXBR1+gM3W+SC2sn6YWFLdsFKaLB675Az37epWhyE7BiBn5rTn7q6V0fYA
cR2xx/mtckoXr0kZ76tdP2+ySDrP+6VbLgvf3zBgbUcoIPDBfDUYJ2zZQgRqYmnaF58toDvAo5md
t4aVaWQD81CSWvyjKDz4dh/Th7wOx/U0j3W4g3y3+L3yqP+iZxLslBLjG0fH5wEQBHua9Bwd26B2
j8SLQQueqXXHdRFEpAJaX0falet927j+rNup/MnJVO14W1c55LPsoYqXpE8dmcYXxqPZZEO7Nu0O
qNcFcz2vO9uOBTkdOFC1hNpHCC+Ub6633g+CbgImsbN4irFVhhSuGzJzQSTrVAuDnElwALQH2gYY
d7P1rIFmb+ABISrMtddxMyf8aldmkfNonzfQBymAc1rTuVQE6kjwMZRRL/B+kzK6iafZOy0x79I2
hgiXCfsmKOKhr1g2CT3uhEhgUxtPndpREDUf+xAOkwX0H2eVhz6G1145+UmGwWybRq1bXiFz6Z5X
8PPzeC49fAuV3o2hNLtGT2o39K45Ed0vxz4S1ckKsRSrr1QRyh5qMnYeoX/jY2AO8+KDPzh9ojAm
P/qJ8Qtp5+gR7J75HeWfgasilf5hixNYUWJ2fUC2w9K5DyaV4mvlj5ZO9okHYYyPxidvCqflXtnE
34HipKC8qcL9ZusoI3JJUrE5+zNK6vFGAr7whS1Jd0tHqXMcUvoegiHbe9kvKltGzCa8NVh2dQBI
7sKAJeDoDNz2Wn0I20YggM5a/orRFX3QiYUnX9mamxG324VWlDlwEyoPghJFRw/9DmCzzA5KogLq
N0v/7DGQR+NKbzINMTu4raY+eaus1++isRUP0pLxvq99D5ymoMxUa3UebKTLQBKGKVPgzV9CGFzu
VLnqQtGkKyoj8NKpWYq4xlXWEi4hFVbi1tHAu2GTt+5MyBMs3cZ2Yc26IqAKzhZDVN5pTLfSGpqQ
6RjU/oHLdvgWjlOSht2gboSARMsM7MZNNIbJo1tLcesNpc2msI7f6eatGfUIfVx9OeadpICbDBCS
e7RD5x9YH3sHavFltt7i7uSCdoetWP3DASKwh7JOuSfwLyrGIJy/eMH2FWTG4BjBM2I/bRO4O/MW
pj519pYkmPmngYchPebK3SEubfiezMYVULdtvLQno0qh2hHeDUjPs2bTUK7nW8RyyPX8psyX524a
+U+fNyytKph1hRxk4Z0UfPnS1fOX0oFHGYfVLorm9hBtPQX+hKzRl6Zaq5+urfpMqM5up46x6WRM
RLKQeD14M617TgBjHDLO13K3yqB78MNmeGpN+5Mwf9nROu6fdG/kaXZx8La2jIqsWwzIdnXXF1ry
4C6OOgAVAk0L4DCqrwH+dUI+EyPUNUucbgpkf+o8knZQlcirvv+6ypYcJ9q4LxCzlC9Vv8CU0Xb1
V8A3liDD3KL+zq3vwsMEw9K7ygdSQW0VjIuHseufN6/pjjwBx1B6a/cSrmjyFiuLyn1no/Xss236
Hhg7d5kAN/mOmQ7UlzDmv6KxJpC3bODOpRR+L4XIwSSlzdaljTIbE7YTMHI6rGKFFRWj/jkJRjTY
IaMHXYG5oTu4ezfhLirjai9kN4zpNLfxmHVxLbIwnOp9VzIo9McSnPtpxIv0Sq/wBzYA+eLBdKOy
IpvXQOPz5fV9FUbJs3NkeF6N3F493Sd7CqTZTZJYm0NIDxZwet72UWI7nXFSLqkIJvHmmprmDNoT
ezfBqn6dpuU8b716dcsAgawRT9+VUN1lCDqpC3j0GlSBfpJbD9NLTecflSJoXKxtVx26sX6cFbCR
o9+bPYTwcIzWjpp8dOsMMXNDiiBppne2BvWDN8zhHvpmaz7F4ZK1BDJaFTXyFqPgGYYwY32zyWX5
qYde3SVkGnaiTyCt5Srgr00TNhkmO8EtCT1yXCDec8BngS8kieRRVn63W4EJLKSmLIvG1aSuQ9zW
WCaouq8y2XlBQl97KVfQhockejQtS2Awygfyc0LX5Fbzsr2PVv0BywndnVhl9aXz/eRd0K4BmmNo
b2u2sn0yJ0G+2lKfjIcLrE5LxO/RPDTLOJ1qT4Ak3OPgfYkJpGQNK8NHOU46lZPfPW+0ck1Wwchi
KriuyzeVWO8Eq2vQJMO23QdSNm/dClfeykaAqm1seuhMzDK+BgFYXmZJdeKG/aTF8KrA/9rxZGi/
hFvzzwRdPZYvcbzdhD3WKtbL8oJMAlu+9IQ4btAjPIYALoWp9qaWw7nPALgWIbS6pwB13FdqFRuL
rhMsq/3hycXDXSd4qrDFlw5hsQ2G1G5hmRyjsg68+0iqUhf+Mtpdwyv1hcd0PPmSYGuNCq56canH
NB5FD1qdFayC4Q+EtTJDgmXZTQiPB6qhF5PxEaevM6ovUxgAymcqPS9vbQhkW9N5z33rw4sPEqfY
buh2BFrZdFFRRwqylezR9R4tELZoXnnr+psm01CAM2z1/bb0mLivzEGUrMQIPOLjT4h4a5dWsrVf
vcSD0Qfz6iDEydZwOHwj+XnXZB5ePR5JnurWlztjFpMt+FpkaplfNnA/DquvrMQBEAzeb91R97wt
sFg+idIkJh1bGkAibY2ABYvHaEh10yc7UnY2M0m03gYhMXuEQiC/+mQ5Lj1hGRCJ4ZD2C0ce5Q2k
+hoR3p6VD+04SfW6AHAc92mELI3kkgUIiVscH+s4NntgXNw9UjH+GsZgNaMRDs5RZ9YMLEr6E+iu
FqpCGho5C9SmU4gOegWUbtu9s4LqLBGlq3M4awTwVg8BmkzFSOxDVIllZzVkOUAFw8AKLiVFy1y7
21rRn4xkLYByQdXes6TuzwIoiJdwAToyBcWG3AWk6mGGrBuE+2Am/qvsZfzbkKj5TrnB8Ru7cDpB
rzo5NxITc4/q7rDMMayw50Q92Hjt9mXkm5dxYeOjbHCAdLYNcl+HLk6lZm2F8rOG5O2sqXtZlQQY
Eciyrks7kLrYSVYAUGvst9dJS9jSj43vF6rc5H3CKDzEFJM+eEchQyhi3RoUUFMlb75yJWyNIBL2
u4oBbg/sqO+AGcGkTjBXrHFngOv0GpnBNTupgUnU5e9Qb1M2jGX0zcwSal/WroUK4+B5hvXTXTuX
fp1WmwsB/quG8udEYxIdQOACWiT0V74+Al8zqwwc7nlHmD40gw7Pzo8rtCVDARPMsmrPhClmM2Zb
unOCcwAFfd8+THKJ8mpFrcyS0eXrZABU5cvmsmZ1ns5UIJHMWCvUMzWVKIx2+t7ZNTbp7AAKTOUQ
2sdVzm4H7Wk0zOBb2rwDoUTwzxG8B+KmEXuAtoU3TUiaIPmz60aNNky3Wj+TEB8+jThjZdZqgwgn
7KxYFrKyf+pg2abSccUT98jTjiqkKC9FWx2rWJcg+RtUOMtcHqGGTJaUd4QW1vPlcbINTNAipW6h
vSROeL1eZmfu7ZZIDgDYeM3daPtybyam08kTIBRBYVHfjB4k8y2f5aHmY3AbISP9tjII+x2TjYw7
IkX/qBPuF1Nl2E0T4bwAomJ7iCEA8KCC0cDJeTDwuqLNep9Q48bMTs12EFowikk5oLiE1fqVuiHI
Yo9Uhcax+0q6md2GwdBVqe57vW94G+0CYVac7UhBUggml9noR82+VDU9hTCt368hH59oRfpvDkn2
oXdVf17gzgG1lbnt8q4puwhM+lb3edu7OosgM/u1isb4XQ9AKgNo3Dcp7PBqBZkElHV94NEzr7r4
n3ZV7QSCVTtldQdEI3K7+iYRY1UQWIh/gJ+8gWfCzfhDO1WvlDl5A+eL6hcwsnQn2lLvOye9fWg7
P29jE+aRwyKhsVo/2GZ2TbGCbLgTPgEElPViD5XP6IZvssO+6XwwXU2FqrPzThWNtMjAaOhf66nV
Pyxpwq8yEdF3PL9tsi4ZfKhTAOZNPEIAGvXl29hWdEl9dAt2utcm96nih7CN5nc2eOGR6MG9jNTC
AMNta2rGaTYxyjrPQiK8luqpD5AnwVKggfDqJOjCM5+UQ16zZtvpOnAAOrfex0P1rs9R4sH5t+aD
PBhfGAzmqf9OR83PAHusya5Kqv5mjNepmDcoiGbjXI0Y7pJGfO07k7R7vfSoYsQ6oOoKxrwe9FgI
EcB8DoBelO98yXgsKBJXI790YtLfE4mMtPC3NorvxSDl+OwLYJ6+1piTwfQYBbPIqNTuC4AI/ln2
jX+IHdcpHxHn1VhFCCWhRdvkmfVJWVjjR8UQykHkPVfesfS9GYr5eAktxNDW4QdmESr1lZnfo7gJ
c0CQwyMysWnIoECrX5qlgbhpRDYdpTEmOq+A70Z1XpkoQDOk594J+G5gbmvn2GFaJCJChXJ0N/Py
Hx9MmwfkKmMKKT/m55ZU4A1q0dkwr8qDQX2gHgCpX4fMhUmsAPXWei14L6BPVQ6tyAhaWr/KdYD1
oOk5EttNqj2HTXMKTSuZJsE8vcalrPHbfH4MiFt/VEmy7CH60GYLXuKTzzf6ojtW5vMcBghCLFBn
hd5PaiSYdCn0tqbjMs/qbmtZU4ytaneAgZF3Ixd74sjRTh2Q7zdgPIZdqmhPd+uaNLmRszisCZH7
WEftbb946LSgUe+Aig7DfRiAv7Fxd3LItlM0gDCGrHp316E2ygPYIsPNBwybQ0g2ia8RdVELOJiS
t5JLVrCqG/eErEtaz0zsSibsrTXbesAHHGeeW/qCl5G8HTpVoRSI+X4KxyWNUcl+1Z3XIJfb2p0v
veGhXOMZ6+saWSBmP/cVSiWft+tz3G4DahYTHsLSbFnZzslOyT65H3npH41flnCjc2GZB81si0HG
8ynBFp6RLc/8+xZhm6Z6MMnNQEp+UKMxty4BxErPi3gRVrnvSB+794YsSyYVjvDcQFsQ+cnS2Tuv
I8ohA0cbQxjG7mVrmhtipvEGIrcWJ/Rc1zuHwvTRqMn84isoT1BOgqaigGOISRdU1jnpOZ0zULQR
lTVKpClOvAKBGGj07rb0FnS+VAOH+U6iyQX/NLAZhCxK2gFEzICTwOSoDc+QqQ3ypeLLLmoShiZj
IF5hz24wTWxWFCq2r95pIsUjdlOVQilK3MRtWOW9i0Lkmpsp/I+yLFUwMLEpYBElBPx7/zRBzbLG
1G3slwxWXtVX5FC0ACgvPk2b1Sfe2P52JNDi1Woc7gB0Xh9j4ld7Hfn+eYzr4aYNWvkDrAu+M/CA
23sBC2W6Nrbco48IoxCr/DSg3frV24JtH7NybVPErebOcEfPjedNT6yeolc4AXp5V0kI9Bp4Z5+Q
CNLjQBY8f7zo/SLRZh3Jxm7QuPdPrNuiLEEFhAOfmkOpYwgvN00dZ6rC7BAnBRQV5UDYT24bnJyl
kjjY/H70warVXnJYZZkc5ACPI0iBLbwo5wHg8LFKGvRA4rZPPqq6eQFdQvGiNtbefGi07JNu3W65
njoYJK3u9zSG9d7VtXeXVJBTTGPfX27gHhU+KQivnMHTxmi/JSVy0pKscPxDjaSyCXSyb+j8hb88
BUwvmmnghZRREN0THyNRsk5xnEZRDMjBgn7GN0i9iudl8ObooR3gJZJHXjWybGCr+R0nXfOCvlh8
a6spXPPEF+q+nWO7E51r7pWrPfAmhujhw+8HB2Y7/K4Mb58SXc85WDWYsXoAfBTJkoxFG3a6oOva
Zhvl9CbwB9hC9b7e9Z30d4PoUQp5FkMBxnXyVk5iBNWz6R9KBNIiARzlYKah+tk1YXzqpyW5czAI
25cs0MdAafXiG50gn8BE592v0S+VqNsLsIGCw8zacT8sgt6YhFpwe2u2pTXHLDvBcfybhH4Zpd02
siEHQNx/KG0iD9QIZGybQgWf0rAGYUJKgOKrhninegRQGcwU2JDgpd5ayPeYtFY1eFj9kFR3I+E1
Bhxi2iEjhIm0GsolryYeoIbTQDE0g3tygewA5Y8CDIuhyOXvA9qIcs/Gpf0nQQ51SjoZh6BFJNvN
4NAUy6aVsd2H2QfOQOm+93ZsoZo3s3G/LJH/pVztUDjjmzUfzJRkDLv+abGgly6rot+pqrf843Ey
4hBq4EZM4azr+wdQaNrbcmVL/qF//rOdyW9Kx2W31DOsHaH8uCMcfC21bP7XUUfDfTDY7ZsJGnRm
Ez4V01IPrz2SjELJqs1p3ec4xHKoF/D1kGwr2VtwnMLDsvb+F6YhTw1FHDOArtJS9GNnMI5SWFGh
Ix9hHPAK/cEprUgFs3WI4Rb92sEqjXCzmyMDUxaG0m6zooeda5e4F1PPPG1JRH/QxfGjD0HhR2XG
8QatC0g+bUuyQynGD6ZEfjYINNNbnGP7Xpqk8KDccKpR5a2QWR/CfVTLfr8474eLy/ipJ12C0w+/
pq3QrYPKovvBY1PdQl+YnFuElhc6CpKZSjIce6W56yF9nk8YM6bczcgE+iFfGcogp5Ilqxlarl4T
D18xEG5uSYBwHdjKZoHe4rMPMa9Cz634rjoPvQUMNG6HViLOtwBsYQUFvLM2zFOmDP1iVSylQKLC
u+AJgaHcOVCLkbsG6jbZyghZL/LAZ59UgMAhcdr3rXLHbqVRhlIMlYdtJqTY6IMHW+nvhZmjZwhK
NzmyDhyrZhNFXRJbpTOJeYbph74DF0p+c+0EeyvQ0rKNdxLy5w4JUbW2RWCh3uUPH+17bd+4FwPY
zWmLK2/yzfb1dL/JwXuBuurbMhLoJ4xV9bbO/m9LCSRm9CKjHAwjnUPLJMox4v8dbGr9OfsVGnJ2
BdcF6qNFu7b1VoQxIk+KhjtoiS6k6PTyeNolHU/eXS/dy7DVssoaA2cXo4OGpw3jtqgDJlJoCMSF
rBEu4xhtaPDN3HFpib2pAKh8CqsN23+e26d2qTV4fDANMchSChxj6vb/cXYly5HqSvSLiEAgMWyp
0YVdttvucUO0u28jMYMkQHz9O9UrN88UEbW5Ec/vXlEIpZTKPIOtguRRdF39HSy5CcK6bnXoIOq0
oVoU277BSdj2zRSVyEpgnIHkfe/DImHPDUp/SDjz84g0MNx6fgpIYuJbO9q54b7JHQf/0+ijR8dw
i0w02PkeDJGzkgZw+DDuNyaGcVdMdXif06nceVOin7uhq6A8U+cosljpsWlVeAbmQu60ixQ7hwjM
FumqPiSqxQHep76KEviyfUFOyM5elpM/GvZRqLbCAW6YmAE5PQ2rjW23ZpOy4Y2nuL9FtSrYZ8Lt
Fzi1FXLXVbn+E1pg7Tm2afcg4jVn5aBin3lZ85UaDjvDSZsda4Ny60l5WV64ncCEI92KMg82nW1D
193CGUUrIX4UHv494xR0n3Mb3o5Dp/RdaJL64CZoPlmoJ30XgtrH1OL9Hj1vXJTSruH3ycA4vMc6
HvEAXBg/UN+xB6FQkNSYwrJRr0Uesj0cBqxjSj32DP6Pixfx0XcBtZuA4mRQIT2M6AJctu1mhA9e
Zju/APcj3yyZkEdQ6sihthwSJbr3T3xCo0aUvhs7GerR6B5B7seBnMxo0OaE5dK3wmumLTIdjNrX
+b6ywJyT+dDcOY7vb0rUtg8Q/xm2YS/UZrTqcpuUgT5yglU/VigRRAZ5+KfAavKDrXkSj0M9gAc7
Vac6x1WSZUN4l9AJmbTK8lfITb2hBVPtBrB0d6GiKcrwqJhag7AP4wQvTsBr8y6iyKzOWKFkmyER
uYM/ZA4ekWdOib5o+KNHtzUK99MyyTRWMe2furTqD8gvAh+xTdstuIdFtkVmBZmppuPHpBPq1FN0
W6vHCth1P0rbAERXlP43bTUYEmlW+ScCfzA4XfWCoWUp2RNgyoKD3VszIEAH+btBof8Rft9d/8JR
YE0jETjO42h6BKbNm2ZPc1L9JNTQGJaI5NEplDhJ3wu8zaBzdKpEpnx4DwdWgV+gcGCjCNwWIhpJ
j95Zo1HN5GlVblhJSjeqkZ/s8oaRb0HYQ965nKgC06z19tUwOVu/gAlfybEj9knSeHuraiQYcFax
B1A/24qxL7YN0sOvg5wYYFRtmP0UsLKEObDdlO5uxB37F+gy9bQruN3HYeaIk+d63o9G5dUp9avx
l0KLS0ZeWnkPfpeSp5AjqUSlkjw4sr546fEswkX/QQg/fQj7un3oJf7rKEDjjG0r7JHdlqLbHYM2
lx4qRYpy56aVPLpSIttBjyq766w82wmZ87uxaaYfkhs9boqqgwh4TYafPUwuvo7cG89Dm9K9VXjO
AZ0pL6KQ7Xxoi747l+5Qxp5w6As84Cx7W+lB7/wSlwiEuzq0lQzvi6w0z+Okwh1LjTmQmnvgYrQl
CpaS56AnK9zPsTuhRAuns0YX4POHA9/5haG4z9puuuFa9T+1Bbr2CIdGG4WxEXER0ir5QWXj7iAm
kR58NxP7zAvUc0lYv6tRL9n42qQnFNCrZxg6kY2GnsY+hdbNi5+m46sPMdiDTYLsofkVEEu/AuE/
ehGXTgcOROM29VnLUesow/LbUHBr4QCIWuQ3ZhIsHe3n976T+/i5JtkT4pj7PMtxe7N1x8621zdv
aHuD/u24jvcdiY6iEcj3br9Vjq/4JktzlDqk1RX3KImz7N5WvAaaadJoIMMV75m3LWoGHnO93ZCT
vNiJpMfWr1xId7p6MEeYYqbfkpZZ+6QBsXzfD6V1PzqIm4hUpPoBPQ39pypsuFKOFUu+4u6Tw/0x
JXfMbzkIQ125M4AE4D40UYOmM1XjpgmCS2cedGZYNUP3IHTHxyTErwfxWrQRM9n0EEg2/RbcsjZ1
3lu7noAWuKnsbHzMjTN9IvbIfwRBNR2mYBqdCPaDxcaA+J9jlxD63ILeFxuXfw8muKOMISv+01rm
J5SY9GfQztlGuZCG2aja/+wqNnxrRIX1YWr5Z0DcfW7Q43cPrZ2rI6j/CWjPuf8Ygp/+UNIOuBdo
0v2xRzsHla5o9pbA7wMOJbci1Okv3LqhYGkk28F3cU83BcEttZzOHfQLsengFNxqAbDOobBcDiZ6
7iMpS2zb3jFWgm/uumXzGmqk05GGDIK9E2FbwWqa22rPJRoo4eSrncKt76QN6GVRnlnhb5gPly+F
ApEkUlK1nyZId0pcweH1uKmotmBZzc1RETvYXAxXn8qc4SJcogTwy9d5Q07KaBsovVbuDG4QaPTC
07SKIMAA074U+ykgHwRHZJOVaHgBnhNuUMlKnyeKm6/oXXOv0Ir4nsNr5tVvafGApEl9KnxTHFuT
l1tVoU0RyMlHcadzDirAfXrA93mqKgLXCm4Xm4C56XNrkuHJH4YHr6n/47Ii55axdtvlPTrhBckP
HW4qkQ3Lpt1YY5VGmczzLXMF+TOgyX8HXanuccLBuGW5Kg8oB9eQ8xvC2IgJl+zAYzsLMifwA2IS
dR2v/oNoy54ILL73bcKGJ2eYxB1KOv6Tg+bHptMZ37ZtjdqB0ynUyPWY7NAxMkcjwIMYcCn9QgOv
eARec4DCHxNPaPNwqHF16GhpTFvbTwPcfwCDkG4l7zvp0GfXTekf3K3rY1N2SgKVMsCkQENzJHKd
xHkeiJPtLz1oWD0NORi2Du4g6Ij6qNsCU7Mhoyh2toW1mSlUoKDL1TyQGuVwzVHT2YJ1mByxprO4
9rp037pweoyKHPalICR0SOkrv0ucXcojeUbVg3cVKNwa9+KTj4Ye+ks4dSGo724od8cz2h86GlI4
7dnIXodNz4ryrYJojymS5gC9Im9XQzJ9BYS5hGubgTBzP28LP7joRZWAzpSVzfYAGdxn1hjg6pjc
BoMlMzYFLRO35EBuxB7KhiXoUbgjoGhf5K83oQvnUoWdJLhvhi2koqFYwiOrDGqgp5zgD89NuLv+
jAV45Fyt0EyAftU9hIf6HLehZ+y418dd4kfPpQpxpchJMEI2rc3UKVM5rqEZ31wapKJotploT2Pm
ogDUH1wAxQj37joA6qxmBZm59F6XlfEOdximcsLmxgCvLj93/ksDqPj1F1tAZM4VDMs0wK0N7J+Y
FuiYtJG2fntgEVwffGHd2jM8JmpkcBfLQThVBnw40m0sliNuXwZ/BV299Otn6OrGwsEwpCKNe5Pj
SnkUfYPyZXDjz3f+nXRN0NxWaB7HEzp9NHWSLW6le+ahN27b1ZpE+9IkzYLbhGRq7JSnMYCOyHXO
ttscE3nR8pxWto+lxTML7DTsqMZHHeLcaTYp/Q2Vou31D/zhyEjiLvyOd8sSdVfoKvUqPNlZeajd
fGeP3cpu9CEPDkNf/v5u6NpRgEGl7HIbas9AH/4nU8qibixxFXa6cGOC/qs1pWtx8OFXwONmuGrS
SPTxkknFHoEHxZNDoIGUfao7awXNuzRTswBWuJWEltfRGB0O9ZC2dRiTNhBvt32HS3y8myzdDTWA
gC24On12ynXwWKCgddvQlxd6N/QIKJpANyuETHKQRFmzsyp/TZbrw/DFpM/C1+CKO04u0Ph1AJAJ
cYcjhJP0zs7Lp+s/fukBswguVI+iHnriMcSuzhCW6uFG7f4nbPr9+vgf8pjwArPY7cKKjYkcSwDO
Dd8OSe0+pvYlpfAC4h78otHPGn2E53pqgocJFsbqlq0JD56FtJcS2U8eKCuB0eChOtZ5QOKxyYfL
PZh2ZOXj/z37/w+BDtnQWYDLFJkYDcHGBsD1wAFGcYr2EYA65JTj21g2MaHsJan1sSWTWNlU/ioM
ffTQWeinLqkcyy2qOPRH92yREJkkcH3TFqV/lGWCtNlxIF/2haUZ/G9CsWWOz/dSZUk0ONSChtRI
j1kHYcCCJdm+b4R+BJiRHdDppj3u3yMgBRwVpMjy3eYPivdZxLKiy45cyZEDQGSmB0c1kGkranVs
QtKdxRSMD/DayZ+kSNwDVUTey0CNL0IK3Co6VVAUTuCHqgQWMXxnp/JVaA0vAZRLA1QOmgqJQY3G
9L3tZ+aZdkUIb7Ex3Sej5x3CJPCzCO05YI+CTogvidt+BvzaOpQ5cX+VqK4d0e8sDk3X6TtN/QvS
OHBiAgpI3CfetG3dwUDpLXPOBv5eu8yS7qFMU3eXTzQDPGhCez20GLqqgxofTAK8NZeXLLIovKfM
o/2+bhmuSmOgfNzdTF4f8tHP9j4z7j0Ap/baobEQlHNxyACmKmhGWOHJRWsUMmtwFf2E+F+JjIWN
NphttL2d9kE7TIgMlDnvwhKgobana1buS7/98vd3u2GnTRF0DLth0GuInaKbhIJsiArX9f1kafjZ
ZmtZTQPHVTLFQJw+TdMIIK2tIuPcJLKIcJ5tuD1JXbSb8fOJqWB6kWyL+iwyfyVwl379bLe1JSrC
mUa6l6AFS45S+GiLmJWpIe7Sl51ttkk+2Vnh1MlpauCPg6Khfhx6sw/RSY79quyhs0g9oE0sd6tC
+kuUTfk2lPj3LWhN77vBuJ9px93tyC9VpRD8wR2QZum+EmmBLnkjPhcaDUPbKrp7tG+AN6xS4z2H
LuCcrSf8R/Sh5IFyRQ4JUQ2Uyrm5S20OYFzWCeCfsPu+2mkS7HEFGJ87W/3kpBQawJl+eCogIL0P
al18Dz0xnFCVTFD3renLGCKy6gBq82ip4CYJgPejPyVOupFqLGIaiACwLRuWZYOGoavb8yih+XTQ
ltJxMkHNvrBSs1MZsU5ej5Y4CnZwBgYf4ieKR/1PVhbVqXLGiySlqtGCV943Loj3WVpqeBxtNZ29
Mp0upWeWo1JbTHsYKhWfSdeo82Ag1lf4pQY9hYxfdeG73/qQ1GfLaBTGgdTM7k0o2EkLSVEIEORn
UhXye0DpVG2TziYbOjnVAdJS7JOPZtvJcuh47hMrOaEO8lZOHrDgJnCgeTfU4ujJfvzSelZwb4cM
NupTDlCjQ4CsQJAJFJAoMMoNy3Z5ZgqQKyDmJhp7jATQQa8XZlWsdEsAnkYrKhqtkUVcOAD+eyMu
+DqpfgOobr24GWli6Qj6w2KqfSM8GfeQI+rvRZIDXQuq8D3NJCAqIN3cgTCBIhMBgKbj5LNILJhZ
k4Dy+8LXcoMaYxu5us1frQayogpyiDe57yBYZ2d80isKpS8ouUrrvjf6bIfWfU36lWBdSHjnmqV9
b5A+hHZ48vRPYNA3kKuMCu9cDqsBewn7D47xuYBg4QGgjJt9cBqH8eQhkYygww/4l/sHvJQ+mhwY
VAODBEsUqV5sJ/w6hpnaCP8mHRCIks9S+h49IQct/+AE9telDUUSfbcqCL+wGc291Eu3BxQNMhkn
H8UgqBKkfE2MYyGn9GdHDDPMmrKMQniv6Z6aROotLFFepz7FYkPFpFX1TtHsjoA0dP3QWXqVy9/f
nWksz4QtXZQAfEj77McSyimgFTorl8+PKyf4DLMzB4y1siOS4ALBRhanRqvPQPnxV9iYTMD3dRU9
2oACPIoJ5QdatWoL6hbKmaDpPOQJhXxpKqYVBaylRT87ocqgCbqg8cPTMH4mwMHXVEBT4pNeM7RY
uLT6syPK8zKeJ7pCUAEKtPVDDS1VoMfRW8icCAXF4s3q3O5ucoJ+WjkXFw7duS13keHul3UBpESC
M3UeqJIbVClW8v+F+ZprD9ZGjtQaUQMldvc1gFxqynnstNnnkg4rn2Th98+FBxn0BoOhQL6WJ/1m
oDTOWPNFlvzGm9JcVdA4JXOgMOefQpkDV9XYnvnKuOhegRww9kaBR3njZM0zT6GaENVqILjcLKoT
9Dv9LmK02vrD6/VI/ZB9DP+D2daQWbwZWYlbH7zSI1YOUWn3QNzDZsGK8H+urKilp8z3AwaOQlkR
cORJ/Yas5QEa1O0+tIdvOtfoebp6f/11lj79bGfAdtBow1M3DlArh/FICbx8W27gyvbztgfMwh0W
RrhsWPkEK3NIOoCL0aIRw1ZKwkuxMYt1agYYlNn43C7qdkXvREPwM2X3vZWufIel6Zmd/5qE8Pss
JBoQKbuzU2BATANpTrFmVr/wAnPFwcniORRvMP1TKegmbPv2AbIFwPPWtTyUtkx217/C0nNm13k/
h1Uzevi4kbnfADuHtviEHqw4uNZ/1x+wMFFsdtDD33LgUmRTPHDcysAh+RWm7FuW+Te+wOXF3h2Q
cCeDXEHqhCf8I6qhnWj1f8qO7+pp5QX+qtB8kCqxy5u9ewIalWyCancWe7hnf5o8p31CyRMwHO5A
Qhtd+pM3XMSLqZeik9WKHHV6JnZCu8kWbB/r0FkBO3RtwQ7cz737IgmaB4tIsQlcAo5yj7w5mrIU
7dgqJcfEmdSmbqEdMXWW3AqAws5mBMap1Gn4FSeUAyi45O6KNs7S95ltKDTNFTp4UH0AoOpP7fd8
60I+fPTY3W3ff7aPuLJOQ9hUjnFK3fZQ+uC924DwHV3XSm6LRTbbSYBDmUZGWABcsrXn6kJVFuk3
qILp7fV3WNh02Ww3yY0YIH6PB4C/p4+GVck57ejnvsh01Kb4uBWoZ7dti2y2sVQgI/bphI1lmB44
favBvzEgDtz0InMNRGhGAMQJ64G46QD2dQyHgQrwumFcJD94epOYkR3OlRB7zFTQS2y++OTBJgny
WGVsrQC5sF7nMogmMxJX8QkCHzyfcDntvufC7XYg8O+uz9HCjjjXP2xcUDY6wGFjzYuvST8+FhDS
mVQKplpF16ZoYUXNrcLhB5DnE1znYy88Z84Arp6JcvtM9KMR/uH6i1wi+IN9a24WDove0JPac+Im
BzdcdSAujqnz5frgfy05Pxp9FtcoR6LWyaAp5Xp+e+xcmW9zqiHWIRUzx9LkPXwcRPe5AAodjGvc
yyfZNk8ohDf/mbZJ9+jbgeujqQA9mjAUEQYQ8gFA5wD+EJ0eh5T4zb6lUMnjygev9foPX1o/s80i
sYcs6MEHjXvUokkP+T3AyorX64MvXDHmgooTgxA2wKVZrAJFf9h10f+Ay7b12e07OEuAM1VU4HZW
7S8bAv5rQb30RrMdo2iUAYEc4RZA1WXgvwsC9EP3cv2NFgafSy3mLvKcXqEL5PrjKU38b0Wu72zO
V3bWhWCbay3abj2WfsH8k+O/6OorFBd3PZCO5aRWHrAQBHO1RTQbyrzqiYndQcPLCyxLt0cx5bbJ
meUeQxByn0HL58Q9YAZZ8GXwbRjWkmLler40O5eP8i7z6JtkmooKs2NlPXCdz75OgGj/U9Sfrv/+
pfEvk/ZufC8DthHUfThsifsE3F+3eJm8xwpuz9fHX9jl3NkeIaRXVhYq/Se/6sGyGf17GLVwIJmL
M9CyL0lZ3gI1sMO5G3lnYCtTW3Vwgg6GDU8Z/+CSoYJ2j1zZNZaW0SwDAIqozVxQnGJdQnYrf0Ih
7MY1NItex0FnS7q4BqUOczYynO4aUuWomd4Ew7BBY/z3I4PMI7I2RVuBY6N4LWFmtmkazxzHQjX7
6995YZOYyyuyDDCDzFymn8kzFGd+NlnxE8zlleEXltFcHLEa+NRxjslXKgiP0+DWW20VTsS5HE+N
o4H5Zt3b9VdZCIn/k0oUYelC22WKw+qRpDBxqe4DgCO7Yq3ksTRXs5iG1o+ENtZlx6N1VPJ6o4IA
IjFricXS8LOQTnjVehkZUR9Q/kaiB6YYXJimtfLD0vTMIrocOhzgFAWbZmg3xeSmW6QABzQgzyIX
K7vSQqz9NfJ6tytNzEGyZQsTd45PAGroa2BO14RTl+ZnFshIKTqZOB47Qc3J2fCg2QGjJ2DwlNx4
KMyFEomnidvARuikwn6rTXPn5WYLWPpt97W5SCKz7cCqJK3iVLkQLoLuxlTtmL5x9Fk5IFF97yey
R5EZtTnwHFmFjA2ca+4D73k9whY+71+N1nefV7Q6TCdKqhjiuPC932doBt028mXRvhvZQN99Armh
idMeppqBcqHlY62dxUs/exa3BZp3PlhTVQy2CEgbny396/qvXsgZ547huWAF1CkE1outLqTq8wjp
PAhG9IAPm62blM6G8Op4/WELy/9vH+DdFEH1KRVNXrRxKmDjxC+UeIiPWVtb0pXKm3PZCj64GBDn
369AUOchMN41IEarbO+VPo+EkElUodf30oWKHUEFubjxBe5zOnL3VA9et9cNpH9TLw13ENjr90Ng
w9SKpU1w56EgvC2Yg05uwnkDLjivvmHnd6CQBTYYMt90K/sifL0+Qws73NyanBWdGa0+MDHvv3Yg
eCGCI9D7QX/jK7nE0jeYnfjK92oF1ZgsNrb7y2pIcpIOs7ZdQdXu+jssIYPmaF4IsLVoo1OcmCi/
bbIqAzkd7YJ9K3UBinMItoY1FLtwKMUpJYaA/Qi9z+sPXwiUOcpXJ1DId2nfXrSWIbHRuHxX0FKt
TN7S6Jcc4d0CBulGILBZGwPjsQma9kdm0W/Xf/jCd7Fn28cQBj23M5edoBG5pw50LqfhN4XcwW3D
Xx777pcTA1M4Kn12cute4cQH2R8qkdtJruWoCyt3DuhNlFX1LVQeYrTligSEZ/oVTpEbk3y//gJL
418C/t0LdCC5Q/JBtTFce2p47UE+lHVNBfBUG+z9Zs1Bdukxs/3Ds9u+48pipxxkSL+IkjyFosq9
qJuVA2jpO89SADX1AmqNCvlFIqOuOuNGlYm19G5pfc6Cm4WWkkWeQ7cexXQzyk2WyJUF9PFBEczx
vMHARiiu5TW+r+OBOARshiZek0WW5U1HIwewm8Nk/NSrfFqxQvj4bYI5zre1wN0IujA8ZcRPnmwv
4TuSD+HKC32c18M/6d8F5epEW46El1w4dlHjuNuEvQDHCsYVFOCmNaTG0jvMwjoBa8yeXEZPcIzw
AHIHdcKTzkq+tDT4LKjdDjpAEEOj2MKfqRX+N1nB7+vRtjQ5lye+i7YQLkRNAVW7uGSudUaN+4i6
hb0BIBfU0kQ+l16xkhMsvcMsrkNRCpzXU4NaZP+QufpusIL99ZdYGnoWy4U9uDTMmjp2YVYIgxEn
gWJIvr0++MdxHMzxvbptIQQJ+70TlPs88NJCZh68upImKq3iz/VnfLwZAXLz71eQIa7OAJslJ4Jr
swvPJkivRJCKiNI14s3CE+YgXi+vqlo1Fom5Z8Hs290o4ZwCMLX87O36O3yMWQFb8d934CimTWwc
wcPuemBhJC2xKQ32pjJA9LCCQGPK/gXNhbdE3WSxZ4Pt/O8jLaM8aE8nZQxbYx5uRjjGgloylONt
nz64TOa74OC8uIjX+fA+hK511YIFlkJN+en6fC0s2mAW0xYBexaCfV3cO/l95mQ7SF79um3oyyPf
/W4dYr9GCxR4Bxf0PP+LqVYKYEu/eRbDAjfxMmtxKyTgIwfjuU0/X//FS8tzFsHj0MMENiu8k9N7
X8oOYEzoiERQ3kFBcujW7sxLP392JDOIA4gaHMUYApYbT4CsNbj+WklkafBZDNNwhJUkBA9imUKA
iVuQb8iq3fXpWYitOVCvZm5QaAsVVOTbmwnyEDQHKLyy7yvtnpFtb7Uj903qHa4/bmHLm6P2+ian
mdWimd40D0FCotT9k69i25YGnwVtmPgAd0AzIG5NBYdff+O7dWQNN57Dc1Ce1UAv166DMmYupqQq
YEOYwU38+sQsLNM5Lo8aOCJXErk7gWQidAIN+cPkFwKG+W3jzwI3A6XMKe2uBljlXAOBD1ZJHnyy
9W1bzhyGZwz1IDMh6xjsDQGysP+buWscoaWpmUVwyZg72TTDGZxBHSpjUu+4AypBoEWwF4AiXJ+h
vxfk/7/3B3N4XSnEmFU2FBZk1eKOUOp+iMQAIQIqguowQFUFdqhmiK3acfYeJZBBJmU2Rb5lZ9vr
v2Eh0udwO60hF6sQkidllZ8yx+y7Wr3eNPQcbFfw3ulyD51zcPmryBLDBvKz1crqWsjs5zA7Cmci
GMUC+WgEWCgQrK7p9CTG7555gX49KC/t2jpeiPE54K4QalQM+O8T9P7GjQore2NDZzZq0OZbeZmF
9TY37y2mobBt49BTCMS6sKFnHEBVVr661afrn2LpHS5/f3eICq8Bzb7GkVRQLzLp16kTWzKsIXyX
vsUs0iFZB1VbqpB3Zw6Y+IbIPa/84FgUtL2IXIDAAMkpcVfIwv992wvNDu9BQ0wAusLeqaG7IU2i
6UJ+H4ft9dGXXmgW/6zLEzMmHj1ZRfVgbAq/6PSLGXOABrNdb/E00lKTlYctfZvZQS7a1AIrBuV1
WoArJYb0nPninmSp2Fx/m6UHzA5zFLV0Efp4mwvdClnavS27U+PeuIPMYXejGqCh5yDfd2t7B1Us
sC3y402/fG7wC4HwgQxB1ULg0o3Azdho8xKyYSXqFuZlDrML2kpkOpgQdWDOOGiZZBXUuPOVou5C
TLPL39+FnK8m1ZQFrrntxRDtkw7/c/RJZms/fmn4WUSbAFxlFuLHO9ldKemz1w6R8e5qu3y9be7p
v79/JKoD1xQmZZ2tD57nfTEZ8hrIt95dH/8yzgdnH5tFcA1FLAplV4LDDaKNUHptoouY+fXBlz7t
LIDrOoPEmQ1TNZ8Xj+XkgvAEG7eyXc0Q/rYaPvr5s6g1ViBlWPAq9sYUMkRAM57dQE2besIhIakb
RjLwwtjzoQvcTk76GVIUoDFDWuTe98vy0VMSyrcE0JAbV/MsyiHXiD4Fzo7YtnqQQX8POSRHAKe+
PqELy22OgvOhhGzjLgArMwHBDhQmglFtmpGCu85WXmBhQcwhcAEtHS9NQxorNm0EPAabtR126cfP
snQ2eTzvWvx4z9uW9Hubv3XDW53cODWzQEeBsS9zu4a4v/dGu8+1I6Op/ZSzm3oDwRz2VskqSNsk
8eKL0GIEx9OLzmi6ssEuzcwsyFklpeLOZWaGMtLJvYXqug5+tqxfifKFQKSzKEccgG/vZjhBYYyc
U3cDqh2MSleWzOUDfhCEc59fTDVohq0Ba7iWj4C9vUErGY6HIQn3todWZqLVym6+kBHMUWp2N3hW
53QsDskYSfiDu90rc/Kod8oNFT+hW7zySksTNgvjtoOTy4CKRMzq4AiTlGAP7OmWaggxXo/khTCb
o9OCvMjGluNNIM8KhOMLF9+uD7zwMea4tMYUKfc9x4v7gMu7sG7LbWlKs5uKtohCBv1wGBLmK2+x
sHDnGDWDGRohcEbj2tQMQk/819jYMHrxz3YObb/rb7T0kFlkd2VRQrlKsrgtE+joQSzwkygD4FtW
ZmxhUc0dgeHdNiWK1V0cTFMIxfF8+J5VQwJaRNvDfAiSflDSDPIjn3i4cmteWF5/ucjvshJo9Xo2
rmN+3FgqkrV3TNDYhOPXyl640EUN5vC1IHe7fLB8GvsIDgXT9c4+ND4kqWB2MzkWVMYeQ2jTO/Wq
osPSenb+zVMyCHQn4DBD0RbOcqH/JqY3aEpHY/tgZ19c+csOnirx1YaXGtIXyT4p3BWvL4+/NpIf
bD/uLAcoqjF3YG1n4sZRG96VXzwCHbimBJ7RpEfYZMBgT92NHT/oSv03BtAI4733avP0ThC2h2jw
jrR+ubJalz7tbOegSlt1QltYOQqwAA2tnqFDfOdX9coWuDDRc1BcD1ugUecVizlcLRLlHlPTfr4+
k0tDXwLk3aosoSnPeOJ7sd3AzWSE8HizhhVciOE5EG5omhFCkYrEBTAoWQB7g+6e9TmI2GtYYnfp
EbNtQonSbRi2uzij7gihNZkf0D2QMVdJiMJUnmxM01lHQLPSOoK3eH20wHt59GB2fSSDN8IGByon
OXU6vikyaY6uSqGDJs3wJ5xAApj8UAAPAFncKiD2l4mX6s0jFqTbhlql3+CMMcXOKPh3F3jIZ0F0
OcJ/xxnumU68PVzZrTNw4daOdXDKa0ove00yDz2ZsYL/w22Lz7ksyndfkPQUVl1+jYUh4TAUuPmX
UnkvEI1ZK4UurG7nsnTePaCAnzmtuoDFGVwHUxCUK5gZKOvTbQtwlqZAVWOqQZNQsRW2rxxMiTCl
/10f+i+I54NdYo7NUxS0eq0hLVPUbf87qai1TxNRH0fbl79SHADn0RSs2hhR86dBkrGPUG1Kniaj
h8MgNV8LhYUD+i8t4d0UKiYhQO8YaNxUlvsgQZZzIg0v56e6Z7D6g4ALPK00PAeuv/jS42b7kQVV
zIw4oYqTAlaTKC/eyQqs4dEbn6qAn+nQrmTICw2FObwPRELI8MnGiXPtXqxQOg358CJ34DzVSLQg
JbQlbdqpjV/3EMqxWc/XjoCFVTk3Rp5yGGYVvo0KrU+/CMuBAUkVTnYD0elVAZilZ1zm991ns+Dd
VMgsb2LDzReRDv1pgvY0rNRXtcIWtt+5TXKLk6qFq5sTWy47F6z5Df5Ct7IxLGyO5PJW7359wkJo
rIoSZrGy/lV2NY8gWko2tXG+DXbzfH2pLb3AbHOAdx26PD6HDLKTPgr4kELac2UVLy2u2c5A9GQN
iQtoHpBzey3gOeL599zAMk7g/j5AphOdN9dbm66lj+38O13Qekxq6Am5cVfV925lnlRF3yCIvZYk
LH2OWcrCm8KuVNq4cZKaEE6MtoY5V1mHu+ByRBVQnFljkSw9aRb+pecVElItbTxN56p+oKb+xLV3
JHB5u+mjzwF7tmc3jV2INvaSr57/VMNo+PrAC2n5HI1n7BoeKrR2YlMP+8JYb8yyJiAYgnuV61/u
1PzwrPzt+rMWVu5chhOVfyo9zWmsYboL7XT4/4zyeH3sv1yCD06eOToPKsuNk/H/cXZmPXLy3Bb+
RUiYwcAt1EzPY5IblKS/xkzGNjO//qzKVb8+TSHVVaRWBIXtvT2tvZ4MhzazJZ+lNfoPtl34D3nr
j6+oEHA3AXBqn6kQoCHQAE7AI+zpgTo7g6ZRDc5CE0xPGNd66XZAiSWAZpUANNgKIEKucAYEJ9mD
MdjTEWx4/9FyhwlGEQNc5Fvp7z1XGrsmbbrbqvYaQH6otdJBCxYcAO3+N0qG2hzYmXcWdyBb7zPF
0T/B1FbvmDLBLpma6mXmVbZJ2wxeyx5PNhN8mKOxt4ydECWLBtEVb5dbeakHtdzTA+zjDgq5x+rO
7IcZNTQdS1e0UkvHjKaWfrKsbXub9XYcCEDPfBcMcjZH/lT+LpJCHOuu+TM35QvvihyMZbWFLRoY
X7kJMRiqbkggny9/5cJkbmp5CT73/sQ7ZscVagvdrI1br9pY7UAjAOH+SJeuKQ8W0oapJagAqZQ0
qlUxCsBHWANnsMJiL8aEY0ZcMV03X5haboJnYm0C4yLjxKp4ZCXGPdjDvy631PfjwdMlhykoCGlp
FyRuz3wxBqfrdlzdayw9XNsoWVYGNKMlscz2+52icSGL/eWf/X0HA2Hy35DKyswpSsiE4wlgwUdU
oI+PRinl0bAhMlSi6u8ELehKzCy97Nz5XxYFXMIhtigBdfYzHI1vcSwkH1A12f30KR/uRpHgpg1m
4iuf9v2cCk3bf99GDEdVBLq3GMj7Qzm0GwtKIuzBLzfc0tO1+J+qIuV2xrF4GqpHV0LFmga3RaV+
Xvd4LQGIAnAtSqAgljihFaICnPNH1a6Vfyz9eC2sUVUFu2GaTnEqmyJ0k/reHp2/0EpW0eWf/304
e7rgMFE5BbQtMWMH1RmREtYBFMkshA//X5C0Vyx3ll6ihXOZ19IYCkXiInnvCoDTykenQlW19ffy
RywMV11vaBJvIFMJu/KmPJCO77kDAo76U1XdcyFWJuuFyNYVh6k7Z/DgIzJWbQYIhkxu1cyDlV74
fkXj6dpCXnJWKTXTmIOdd+it5LZN2R1AmAi9lIY4IvlFhzVr739VW/9/2eHpSsOqA+/ifO4Sd4bf
P/RTlR0YbFmSCO41KUCsAXsVntdPTzahmdqp1GndTdm1loJnDoA6VuaVu7T0AcxgUArb2zm1+6MB
Kc5HGzQo2BZkLn4GDgtaHLDxTG0vd/NCMOgiRj8dhqEpKlxA4VLOOQsl+rtxWElC3+8jPF9LE3Vv
Nj05L/RoloRd9+TBK4wXTngGHAo1AaAlQlBVV1ZIS5+iZQ0TADKGpYgTYykE0aGNVRo5Eev5ckMt
xJuvZY0yT2E5ZpTnhgJ41RcHSMnAsUCdfrdmUbMUctoyoOW9Adprgn0Qjrn8DpCODj5UxgDpE8Ak
3doSeek1WuYYi95T0I/JeASkWEzAstn82HWxDdqeEL+vai5d8Mg90McHg+HuqHUguU1xNt3t3Bnp
vDZW+nuhR3SRI4ZbZpkKlXYePdrNi+8YIEckUMSUm+u+4dyAX2bsYWxE7bq4KBQYp1ZT7Xn/GvTH
ypMr0+hC/tOljoE1wvsHJ6Kxy7s7XlFwr8yVRfRCMOhCxyQIGpfioDUe+ITtexaNfh/yfiVrkH/F
Qt/kO08LbcsBf84zsBsR+VxFI+B7j22dVwcghmQSlV2SPBQ59CCohzPr31z45DkNUnqbmw1Cp3dr
IIlmK2oH/NcwkEawn52hZ9HcWtUBvswEt42dVW7GEfA5MsFAM2BsuPENi22dqvIOInG7G+Fxb8Op
1RyyYobXawa06gsxM741atCYc7Bzt0ne/sDOybod2g5Sl8nx9jyb6dlhG3aiQRJsuR84gNC19LEM
ZB15rOb3Ncjkd22O6+HBgjuwmDAZhrB+JwdAaVLcIybOXtFzjSeQYWCSjQJiHTFPL6NowVSyIMy3
3WE4KrDijgkONECj75P8rmgCMCPtAJSZObPmyDFt528CNVGsporewqFoeuM2eXTa7A/MQ+Ohsfy9
OZbNxlZp91DQZsPSbpcaoKz1fZadJvAsN8ASIZ0GfgI2MQzZbriV5uDgQtAFJdpsb1sqmwgc+GQz
jyJ/mrAEPZlIk/mG2wY+mZle+4cZuKAiKfdfKitI5k3Vw2XKBNJ4iy61HDS7D1AZ8/INTE3N0Ang
8N6mONrcGk3dFxsGpvHase3S8NVyeVGDSGDmPjzfDbjEWL0BmPyYqB0F72llP7T0Ci2hG03OnVx4
dTzaOJsbWlhzumDcR1CBi5UlyEKm1aWuds8hyxRJHSun2Luj6qLWNH4baE7Iy/sbNhhruXDpY7Sc
Ljwf9SeZ3cVOJ8cjPBDYYzMxG2Ibf36/KhvqytYAPKQhqGFXLC0D9cYZrfbBmDU/5yqfbi3TK1Zm
jgWBMGBz/027bd81pQCeDDoiW8DZXKp9DSDhR1CNtbO1gUgOSVN3w9bjpfNYm2bxmTdO/p6TwLNW
EtxCZtb1rzmIwS6KO1AiPqgcLmvTrsIaZmVYLExcuvLVp0YwFRnci+dc4Vyq+miAKAotx954I/jd
l7tr6QvOI+XL5EWnuabGbAvETXbqaH7wWb7SOEu/X8v9HDVCTTOXIuZd90jzZAxhWT2FEprFciJr
sI2lt2gpANQACrKpI2KY7kd50fwAwG9Xe8mdXbu7y220EDVUSwHZQFrAszNUtFkdbhfBNUwg+brl
Dcjhl9/w78r1m3mSams6ZeFWARxEKx7NXEE6U7TsrRwJQNYgZYpjO6T8IbHnYjt2SX/o1eAd8Pr0
OU3sIWK1Le58OGLvgyKYn11rUqANKHKfNlYDyGXn7x1B0hc/mRwYWDeGebKbAUCEeeLHtPWBUvBx
DQvDcUUgRPdsWPJe/q6l0aXlm3H0Fb6ka2I3718n2T+mfF7ZFNJzB3/TZLq2lndBb1Tm3MRIlHfE
bkG/hpiQ3THLgj1qXszTQZmwUN+wKmvfW9hY/RJYNt+UtlHtc4uTG9F06tW2Gvc4tqy6lYiErQ+Y
Z+wCAWpGxJrVQfiMRIVqnd/uLNnOFyn5K7u2jU1cCOyTnAOglFHglqHjh2okCeCF3xszGLjU32f1
OB0cWeQnx2HiwTdZ/maWrfVuSCfbJaz1DzN46lte0P7NnOcanrujF3YVcTeeYsNhnAp+dMCNvS3S
cT6kvnSixi6zU36uH4BoyBbglw5+egBbod+6nqqmsG5ALogaZom7qvSdeVMAsJwfA8r4B/MDCDEB
QgxCkplvZMQ53OWuXpjEdD2yZ6bErHDCHTPro/cpWGVnowYzzIzfoDBfl1J0WbKFBUs6t6j6IG6b
b0c+pvcMpa0fpjm6n4S7wXUrbl2g3CaJo+ZEAmgH2nToux157T3gky831cKRg+4ASifgCUThmbGS
RTwN5qNVlKeyGJ4GL9u3pf85mdPKhyxkR1fLwbKSOWuRSDBBVSBvsmOOcpPSfy/ZtL/8MUtv0PKv
YmCljDlUTcYA2/oR/PS26rfp4NYhmJnX3f15uicn6UHW9VKw3toE1OsOJo2g913nfO3pfpxmLQKA
oOHvPqsX4bRhDSg1n26N4PNyEy1kQd2DszUMa+BMwTJL5tWm7ueINEyshMS/fPdNHtTlx6Ndg5Sj
svORErzkoUJHqQfAvQAaepm3sVwnfRgHQGC5KIKbgcGQtxM1jE9yEN23gmTFrkwkSvOSNxewCawv
OriF+Ty0CmlHSUFBEmZGtxGT5Dx0/YxtLYhNItdPshMgte7WMjzxyPp8uHVcGCCBDwl/1v6uZIO7
EzXNODZYY4XiwqnfUJwRPhOrpmE2ga4XTUOWvAZ17/1swIIGikt1NwUgsEcQIdr3MU9SkA9rZ4C3
RfGpjN7YWH7dhOPYNRnSZiNvBXwMoDN14LGF+8jxyG1zcjetEMUWTkkgbea+cT/XiTBXGnxBtOLp
YmzIaIEasKhxwrZxVwkgX9tqm2TTvswAFHFfveQddNUbp3tpsMPE6vS6DKtblWaeDbprrZLTYMpP
b5YblPRvqMOfzs4sjrcmgl0IaN2wdGqKnAIr0sfJWGxVaW8KAk0CffXqNR+/pTec11lf1pwNB9xl
KnEd4JhdCIRtaPq/G1gHMW/FZ2JhLtKtSo2UYJOjTOPkJybkJig7JfyQwdmevxjZmvPn0ldoic8x
RGsPNb5CBs8DDvcSNqEi8aZtzeiqtKEruDvmVm6QTjgW9WtIhVv3AcXv3ZUP1xacVucLsypwzVc1
Nx4HOgUri8s/e2F2c7Q1Hw47DKBwYPJfcqOLJjrYx9JyY8KCAxacKfIKe+Xz+HT5bQu9oEu2oUYY
B6LoHCf9plbDY48ikmrMY/iwrhwALAwmXbs9CWL3pjHCwJe42wDsZ9trIw6zYFayPcymVqJ7YZLQ
Vdtu6XZsauwZBzzlFhyuzbh2C7f05HPTfQm3AhaNoiI2gR58jLy2zcJqCn5ebv6lZ2uhTAYbSTfo
4J+UOu8wfXrnLf+4/OjzI76Z13Q5dtn0k89bh8Ru4WDJagXWCVc/7pYO6uG6N2gRbAmGFaPhIQZy
lsOgy8ifZlHJCBQMd2WXstQ+1n/b3vUNOJYnA49Nlf9sWXlXiDWv26VHaxFc5+NIh8kzThDYRkx+
8mTt5nPpyVoEw6MiwHkjyCaGjb2JGzf12pXnQp/qOunW7YCwa4rg5FSi2wBqqOAKaPPiIxUVW2ny
pXec89KX4W5mHVZ4Fg1OvANO3SxwNvzLsa+Tbnm6ZjrPcVuI+T85+U6MVVdI5x+19UZAKr1qTOqG
oQ1NbRd8gOBkTbddSiNSfNYtX0nNCx2rK5Eb6Q1n+vgMs/Ne7tqEGBsWCLpy1bz09PPfvzQ8IdUk
zQTDJsuHqKhRrEH46i3OUq9qscorB+sfRoFD8T96y8Qm4w2eACuNvjBl6TJkuI5NXleBHqUmO2ZI
8QXdOGrYkDTYCwk2Nl/Zji19hRazbTaO4LkJ7wQPHXVysoRsfNrNQMJZ2YpxwtIrtOC1pvmscRqm
+GyEJY58vs3MlWXVwqN1MfHM2or0HMd3gHjnIc2aRz+o7nz/OrGypyuGGa8SleLK5NRmtQ1mOM4J
E2uD0vV4bM2PvhIqPCujmbNWQ/3PJPSbOUY3DyUUa4fat4EQ/9HNkfoZvLtADlchvbGnMAnFnfky
/noWj34azs+XA/xfJH/3Tm06Hho5z5OdqnisXbJJ4EnpRAKV3H+sYU7+59ZutXMp68A0MaAoHFXr
Pk9FUezElAzbXpQYj7KZTCsyMik/5cine/jZZ/8ra5uGHSFjB3qgGvaFdBn2yqpQ73aW+9au9M97
u7TyBxXOU5l9YJ1cra3pF4Jf1zLDpt4crV4B4dxmp35wbgi3V45Llh6t5ZXCgKe1k/cybrPyBkuC
l5qTj8udsbB61P1La1a2DucWiT3zMwj+pMXfrCOhXVz5eG3296HlJ1aHm2EvLe8tOTyM3PgwOfxw
TLFWWrj0CVpKSfzBtw0TqzuBbvVJFXJnhoLrEba+K9lx6Q1aRmnmxsX9FK6f+ehsZTZH/fDLTysM
yLVlwb9R8k1M6Hpl1qa9q1IcIhGjc45EyWzHYMT6SxESfLgyZfcwu3RuJjW00Vgof1uaMh9D03Ey
XH1WFMMC/oXQITNnZw7juJJLF75cVzuXIDBymMKSWAo+3NaTRI4ocdsc1CgGKEAkv66FdaVzBgxv
mzQQabXtAIwqwHGQJQebqbluZtbFzi3Jg6FI8Xxc/YY4Kt90q0T7hTlBlxtPqEzjlMCqAPTFfpfT
nm5hwSiBRx773eUgXdiA6UaktCz5NDoddOAgs+5Jl2wtOP/ggLu7lSTbDypbuYVZ+hZtjQEhp9HP
zB9QANqUb4bvW1HfzgR8QmjBV+bQhWSmi4WpVA6vZuBgDHJjwyQHhW8rg2jp12uJQKDI18X472NJ
YwdGINIoQrtd0YksRYKWA6bcVHbmiCku/d8dTXkEUbt91v3/wKXUuL3c0d9/AdXlwcTtzWm20f4q
K/tt18NyviA99BRsXJl8v299qhuQNrQGhs7FJUVjWCRE2SBspOe1a/yln38ev1/Wv3CtV73MDOME
lHAXwlu1ZCGMNvOngnXTWs3N0hecO+jLS+CpCtwFdfIYKPKN20wPfds9XW7+hdUQ1cXAWcl7ypIs
x2a1ng9YbVd11IvKDLFmIXujHMyN4/ju4+xRauylb8y/TGnPEObQuomgpEwPQZDWv3Mlgke7D/In
x8Hf2oBaP1Z+4nm8/f+JggbnZvny+YMrhyHtz/vpMZ03ttUx1MM2p2lKPj3b+NEw4yHButFzx+fR
79Zsrha0BjTQMgNsGkwgGkE1g/oHR72oCwc1NUxdUICHWaYb1PG7B1N1OVAzgLfnXeOfa+1Wcsb3
wUcD678f7SSKGe35BGoIENN+BakckYNxhG+HPDhdIlYySLDQuFoGyWyTBvkcTHHide99ID4yoBlQ
qW7czdioBKJsQmNUdw411sy9lkJGSyu8SCwj74ADynBv5I40JM4PBSPC60aLLk7GSEF/McAxfCeN
SuZGqdFslWmFVvJmT3Lb1NPzmLchtGSX37jQU7pSGYdfmcL+3Ts5ltwS42dtAkiQ3HTFVQsSqouV
SVeIBJu7GcXgd0D5HAX8HGYG141ierz8BQs9oguUCSnr0rJzjqKa2wLYbdL/DmBNcvnhS81zfumX
6OU5KTwWVDiIh+IsAAJ4ciFpBpVunla6/Pu1AtWlxDlujbifFzxuWtx3qnvLyY528Yw7t81QXNlE
WjKAN1PusB5h4vF7ijL2xPnwk7WjiKUP0GLdByLZzTwPvIAhjcC5DrvxrnOKCOKPqOjeLvfD0ku0
QAftsTFF6pPYMexDpSBo8RUFPsZnIVa1ZegQeV3q0rnmLgtwHTkYHEes734ORUDANpBQoP5gTWKy
MGB1BTHOzSEVRz1dXJPh05HeCNfj4TC49rS53FhLL9DOE+U0poMnJ/gDFnyMWD/WB0wG7MFGec7K
K8hCXQDV+eW4EaPwyYH5dDUxerIhAd1YsjXP2kzAImZJ4H9gUEgE/Smw90Mh+l1SpzzfeAlPT8YM
3egEFfLWn1OUP5s9P4jKm28gt4GvQue77E56pohtiIluSN314eBO6tSjpjWcvTG5ARU2jVTTOa9D
UnX3rh/Ue7MX7UvXecnTZDViU8jGf7JTQQ9qLP2NLCwRghxjbaCymzfKyP7QXvWbhvqoM26lxGUY
GbZ5O2T3Vjs1bTjW5nQPY4UxCsa8ggpBZbts7Ke3yWuGjROo/Fj22Xyg/jCeatcoTjTxiqNn939d
mJbt4OOQnbD+Se8m+DS/w7gv/dPOYGiG8An0P7OkmPY0b+u9nE15UydziZvrTu45gXd+Arr6XZNA
GZhNIEmNvS1R6RjM71BM1bvcNtSWypLd+m2Ji+PWMs6kAAmEIq0B+ZXCt8LUshRqpBR/72jwSeuq
jyAoohFyTBDPpB32PUwdoqlXftwXQRNB7+P/oQOtd9ysq3fPmtP31k7ZhvlpGwWTec+QbcNcctRx
zENz7Jr8f9KHnBZ359XBlQTm/H361jSp9Vqmw7Ab4HGKes15iuzM+91XJnupwLu+9Z2yvJFew58y
r4Pnz9CdrQYhXRHzGrd2IXfrIvTeM+eiPWc9x2ZJWGc9ckWb/xrhmrDJFK7gr4s2bYroobQDNChH
jaM0HgFYf0h79VZCxXzd47X1IyWpXZlOO8Wum8M7/oE3adhPa0Yc56d8szrVfXeDrsvVwMBqUjmK
rknxgkD+c/mHLz1amxcojKOy2gXuQ8I6xzXuLPPKB2tzgSskQzUJfHbZ6L7RbLrriHPVaTfV/XOz
qqv7CWIn7LYIXFfgr0k2NFnZCiykZV1nbLDSEQ4qpWLIpyMf4Cpp2PCdXfNtXXq8lvXbuYC9QT3X
8exwaOmZC4tEC+vexMuNlbG4EFG6eLiaUDvPBaenPoGHVknZu2O0G8LGekMNubIiXRg39PzyL0su
SZNsdKnN41L8tOrXrn2/ajzqeHowWjJZVUhQKMFu7k1oDrPQmiu2MioXVij0/DlffnZK4YHpYbMe
j/RsLg0yPWoQ3KbdtecVnedP0x2BIdKa3/dSb2tLOoOXiedMMCSFrufUK7ojqQrB61lJaktfowUv
QW1nojLDwfYxU6eyA7xVEkxA2EAKYCDKYGvlTf58uWeWvkULaJObTslae4rH4BbS01CYj4GYw8sP
XxA/Uart2DImujaZ8fQZDsYnCRPUo5FY3qnH7USU5E6yG6eGx5aRvVp52u0hJ6qivh7t48iSenv5
VyxsVHXpbwtCZFuVsOBPmiR/hsuuu01w37ir3SAMauod1Rh0Oxvw60MtBFlZyy6Ekq5wNU1j6O0z
EKmjPua++yZbcx5Z6DJd1jq13GtQV4yFX9Ps67Pqu2vUYzcWKy5AC+NPl7NC6TcaroNcOZSY9cA+
Ju1TmT3Xioa2ddXhKdVFre0ID6q5gaU9VfZtKYu/2NYfzDS5MiHrStaCzDCzq2r4EqTeDbw5d7zK
eehx8/PymFrqXS0FFLRObNc4l3v7zgNznXd/vg6ZSnXxak1U2ZcuUAWKqNCzy9BHOW9PH6774Vq8
973T1/CHxdGsMR2ZZ+8hZl3p04UZSheugrLt+IbKAJPtXlv6CeFe6Nc/abd2/LPQ5rp0VRAoEmTn
ACXjWc1tDXHokXcj219umIVRr+s0J/hqUkRWFVsiF5Go7Lhzg7shr28bZm5SKdaEegvhqwszgZFN
qsBA/5IMcnxOwh4nv1125amJLsgcwaHkZVmC0mGyjQENd9KRSDYi7OxyZYJa+oLz379Mt9IJGlp0
Yx+7mTkcIYaYHssZbD94o8vfl3vjvHD6Zm2sazKTuiHgf7Ip7qnc8Uzkm5zT3+OAUjo+l08BHXfg
FlyXqnVr3SotTF4VgIIaBQ8TEMbpylcsRISuyZzqxC0DBzVZpLL+shE3gC2ZB2zhrJuiGdcOYpfi
QgvpJuEjH/rAOZlD+aL86VXC7epyN/xjWH/XD9oEDnWIO4GUjSuQgNjPVe0EB1oFjIRjYOBQkTlD
C0dS2QGy0LMui4KBtk9KiHSfysncD47pge8IRWS274Kh/2igL8S1aFBmZThUlhnJws92HaqKb6y6
yU4GMYZHHGWQN9Ib2GkHKvhkSYo5zrMyK0SFQpuHsHKs78zWVKHZuOMf8D0nHBVla/yoheGti0QL
N5N+XRbYu87iZKV83PgqeZa1/3q5UZeer20WgtbqR5UDrtZYImoG97c5iX0hmqfLj18YdLo0lLWT
xQRKxGInKY9MpIdU1DtmAnszZysBsxCd//w7vyQAP02ttkvGM7RtYgdntp/hbbNnCY7sjNZ/toL8
kLX12lXl0gdp6YaZHSyQDaAHCwm2jsBJbfk/Sd/qNf7NUn+c4+rL1wyJM/Esaa3YJn2zkb5dvqd2
6Z566VorDbYwuehmviXc9KBZHDGniDlCcXVU9e98fGW0B5du5dp+qZm0bQPvyzlLM06wCfLv+Ln5
TeEeZiVvUlwuraT+fy6h3yQE3ak3LabChoOLinkZjbvszjqhxiwqN6YRGpETKty0b4zbfmvukvD0
nG6Su+qdbtdev5DqbC0dObALtHDBj8LHXlZv9cDsXSdTIlf2KwtNqAtOvWAQPnz8ZFzUH8LFZYl9
Pyblxlm7C1j4+TqqnpCUwJwF2hgm/SjwvRtvotft3HWl6TBmVm63uRWbRD3DJugR7OOVldFSq5z/
/iU+cpmRci7xaIt2xwrlOKjrcVlYJbUZoupNrgythRjR5aZCTi4R/ojzn7RNAdAuxp9Z5aQo6zFp
JKysSEOXFGvX70sfpQU97KY7VVSwg6Mz9gXyvpG/bNRLi+K6aLS0DYKT5lzBH1LFzNjNM+bL4oeD
a2+rXZmZ/43JbwJRV6EKSxGegHUcm5ET+W/DLbSI1WsbPswntS0idbB+4lLLeTZ31cY4Gj+79/q9
+mM+nT2hN94Rq7WVfltIn7oZrt/XxZymzIktFewdeHNvgoY/J65ccxNaihot6Gdgo91xonYsSTDf
NanIcVZOppWOWni6LlMtJyeouy5FOxL72Mvyd+1dZ45HdYWqnzSC8LRwYjWIfCfTnj/jGgKb6ssT
/ULD63JUDGFUcTsunARHY++bfY478UyGSXudRJvqbrZYO9jG4KFnQQg4KjXeFEmwklOWfvv5719y
SuUa0u/nDr6TpN63/PZM3sUR3cqQXOpTLbhNIzWGILHtuC67D2XS42gku+saXYtraQ+u21u1G0+w
gimb98qH49TUXNml2hyeQawxOlVjwdtK3LbU23YmasWKrJlX2n2pZbS9AlWMZXAFs+FPwo5SCizY
qmCt2Rcy+D+UwZdOzRtiuSY83uLxXJFUjiyu6+TOKioGUy4LbB9gYC/3wsJn6ArQIcetX58AveHC
9T/K2qHZpKWzslhbGJu6jjMYYR2O07Q+LqwXd5IA4OF0d7pyf66rN2uYDQHX5HSx6Ie/vjn/oMz5
kSfBXULK6zS4VFdwpoGnAlIPiC7bnx+pJ9gWfmzFhtCZRqpw5PZyNyzYx1Jdz1mqykwYo15sqBFr
A6cs4FOLe9wGjj670YFfZFhJ0Z+mUYidW8ph59l5czCE1x1gXGn99DNsBy//mKUxoQU9HYu5gumS
DQTkFMAJg3TkZ5L33nXuQVQ3kK0V44k8Z3MPimHb/u3k7rFdBYUvxI6u9JxLb1KBl/cxd4t9ML0x
Cqgw0Pa5/+nlfy+30MKax9SCv08MTp3mPFNLL3TFMXGrg0WKkKBg4fIblvpAm6rL3sPFfACDtoyn
QZTmKL+ngq+cLy5Y+Lq64hP4CW9KW4SOaRdt1CUee2ItVw+q7427NpuLJqzYMN/MgcmPmc3VDpcb
Yj/3hngZrMFWYZuCIZGWs/x5zfe6ukLUKwDARZzBF7ovb/vBeAJ/5spHnwfKl2Q6OS6OrwtlxaX0
0lsue4ZzMJZdlUDdQFvTG0ku8sbGmh5s0enQZS7ddUntPl5ulu8zqPv/pKFw8nc6gcE8tL9n4x56
+HBcq2BYerYW5lY2JU7pZj00nWrHJ9h8n83W0vfLv/z7EHF16WbJOY5PSoSIamXIzJt8qPYYRKFR
Xmeq5eryzNGjbTWWhhOXuX8cUKgWjrnzk9Rk7Tjw+8MZVzeKrVidu6wNzoXgEpzsqvlpOOUG1T2Y
cYwmLGzm4pXZyhSw1B1axGPbaVk8wdvyAB4eMJLYKga788BIrxIxQkr03zjwIKnJPYH2GoYCAqah
3lq2aEJSjo/BWAwriWvhM3QpZgKWFwgw1Imd85qozv1Hh/co65pWvmLp+Vo0C6tvhsbGVySkDrMS
dqt5HbJp7Ub6+7zr6jrMUY4GLFtaHgNy995M7Qtv7bVrl4VLXOzt/9sDcFMcOlcgyY1uv50kwX45
T94og2+Sj2q0voYwq4Aat/bl72HK78xs/FXmyXVrYvCB//t6GGh5NoYFQhJnDz9MIEdOBoTlW8Kd
NR3oQtT72qLe9WwJqTIW9WNAn73yPCXCUDJzexrhFuvtcmpZ6iNtbc+7EoDoGXNjMSQ3xEpvOjdb
OQxY+v3axE5gdlPNaiYxT53w7Pvte5Fpfyb9miRhIafowkzuTS54ajDmnK32mc95JG2677vqvi5g
ouBAsyzSlf34QqToCk1z5taUQLkcFwTpC2fWuMXC5dvOLsR1c59u8Tp2qHsL8p7GlKdh5b3abOXB
C93gaUGu0oQPtVuYuDgvvVAFnL+k0PpGs6/ynV9UayqdpSY6v//L0oB4rR2UEh9QwpbNLm5T/DPb
K6usha7WPV6nxjVtv4TH6+xg8dbfJEEZTnMPS3MZkvrZBIzwcjwsEO5c3e2V5U2ZZCluXDs4Qu2T
Buj0xC7ql2EwzYMNAT7bmlVS5eHkuV2UyaYsN34h2dpp70JA6vo72uDuxQ1gh6oa6/c4lr9VveYI
tjQStFivnMGtzLNRbm3m+0ndmemTJ5+cfM3scemnawFv9OXYJwOe75lFVHEBOdvKsnNpbGnzeWfZ
vpkVJUCgPKuiGVfJO1QeWxFci8TucscvjDBdi4djy25Mp6SNM59vbPshseoXkzyoxt4b6uRfO6fr
lp9E1oT3nu/G3B+iksClq//whnR7+SsWmDCuLsgbpRixUEQ+Fxv72TrRqDo1r96fIBbHZus+TJGz
Lbblc/bo/zSfg1ty6m7yQ/lY/uK/qLVdkwUujARdsVfxtKsyBemba/KXymtvu2kNDrP06PMQ+ZJm
IANMPIX6l9i0mkdbdm++XGNNLjhYurpir6s60JMkagrgsdpHbgF33ISl7XNf5FNEHRj0RV4Oi2Re
D/M991DFmTeD/YNZVN1PFMtYyFvTDarx/o+zK2mOk9eiv0hVQsxb6Lk9xHZsJ9lQGQExIyQQv/6d
zsqfXmiqetsLaCTdK+neM8BZvilRJ8uD6huZUTkLizKfosJJBrh4D/b3bFDjTvSUPlYVcNRq6Mo9
6VI/dsc02Fh5KW+7OvxVnvwwXONEO6WSxDrP/Qb+nLgDAaf3NZtu0151TV3RdpiG2RvRprQy59Gq
gTpU1cv1tbw000Y6GdG1V6jEoK022/627nSwZ3M9r8T7QjI0QYBQ9BzHrPZ6iNzTtz7xD5mGE9/A
p6e2cr9d/4LLbeD/uyFI2/9dq7rUnSu8Up6twAVMbQrVY5jyeTtDmmaTt84eSMR+y1IWboZ+erv+
0oVhMyF+nd0BbhpATBYG299Elf6ycmdz/dELadjE+OGxTeXMiD0mmx+UwUMGtkXVJ0/qZn/9DUt/
/jJbH5YrpPT9tswzds7Ceowk8R+1PX++/uzLgedfs2FkjtqarZ5qRPcIB3XQT8GmAnIeVPtyM14C
OLBWDr5Lw3T5uA8fgc6vjZOvBXUMy8o3nhcWQEZXIwTHQUG5/i1L42TcDQZI5wWWR0aYqeevvk52
fTLdOEzGKSHU+ZC41gykRv1rnroIHc+ANLEU9ylEmq7//aURMkK7HWBoVYdg3OMSNUBQsRWxElV3
HHJ4SV9/xUJ8m7g/n+SODtsLqZ94/iFoFW82dlI2B6up9SlsBPBt19+08DEmAlDQrqFAzkFLaUr8
t9GX6T5xRHKCJPpaAWjpVGriAF1WtUOpG+ucjzQ9UguykxV48u8FoA/7LmzDGIUndix6Jz1ORYYz
EhHVyuFrYSRNaCC8THPpgWYEa9bwT+GqM8Q0yqi0sue8sVbO9wuxaeIDuZUzzfoc6g6+6+37JtFb
uIRlG4htW1vlZ/27FZDs9/UJW6odOJeZ/BigFAzvLuxgcBKM7ovrDe1ptnT6HFi5OLl81q+Q4/uq
wx5GsWDWQG1W+qCQl0XoP5UZJOhuXDlGogjKIiV8DrqzS9SGhgT1MOh/r12Pl8bUyBEF8OV9ZylY
I9t/CGQMFSxpGAqI0vtuJ2sC6QtbnAkmLPkAQ3Y7mXAy55/CriBHmBHGjLl7Fz4K4GXunVx9naqk
XrnOLkWbkTq4J3QH5JB1DpCVtryGGohKuiri6Jff+ArjtlGNVVCFLvQtAn3g9ZOCV2+6cqZZmBMT
xTfXUG6YWzKdlfS2fjFCG0nAZ6/5Lrx626G0s7KyFmLWFHy0XEDZS5lTtJ1OeVNFWkx7qutNr79c
j6GFaTDxfB5lGms3pechIy9ot20qUn4VpbeyQSz08FwTzJcWkOBE26I9S5VDSHyWsM2ufPQJB8Aq
K1q2MU2rAsQpZt8RX44ptliXP7iFZ4kIbsFgUPLMuW1B2Ea+GPXozJlnFWe/GPpIeN3W5g2sjpv2
tj3X1InE7ajyiEeLMy9VDKucbeOInWDem6zqh5GItarlwrHBRPwNdl2mNWomZ1ehKgvs9QYH3jUx
x6U1x/6bVUclm8AlCTDebYoKJS4brTiA/Bs1UHG/vuqW/r8R/GGBJrLV0BlObcVGBtgf+NqRZCky
jaDvmEP8IL+UyaTcuhxkP/WKXXc7QQYj5yvLeiFqTCif0xGvbmx9EUgFddfeQQghstdW6dK2ZgL5
crg8C6cDdNOa0/4kA5iEQVSzJylg0KD3EqnzXWgP/pbkbrmvZwcGsUEDqPTgE3j0uDdeE0zUny07
F6iijJ6b9i0Evr+H8Iq3JoixNISX1fdh76YOgdBpg9OIKFjEIWxkOZ/dNYmghUVgov1g5DnDS6LG
Px+Leeu2HrybZBVEZe32sZxCsDy8ydpcX8xLX3JZ5B++pOe8HPLRxTZjFTjjfB08Nyr7G0+lJtRP
BPBncAJszFyyLcx/91KyYzUNK3/+LwH2H7cpE+mHnnWr3cGDV4Lvkt9jL5Mydnqc42JYAept54z6
mwuARbkTs3WRQqsCBzoZaXYWIKBB1kn2oKC5Q+buRiuRp3bwOORGbFBO/KTsH50KghoTJ7WMg7F1
NhC0lWnMXSHu4VabbSBE2xyZ78mDzgtvV/mOdZd1Un+XbE6+JGKcX/y6JRFUAOhZlTghXOBXh4wH
AaAFbNoMvrgAMpxGv9dw14k0Buwww54rnqu2y+MCNPTPag47qPVK9qOBJseLgD3aSZOmfYZ9xhx3
05wdbVtOQaRs1R/T0vW3qp6De+XzeQMBV3KwfOL6kVeV4amBLWIsaT5GJSnlbpxcjppcVthw6SL1
XjQZgrFPsvbUFpP9fS6kn27KciwkXBWVWgESLaTp/0NGTjWg93qYz7PsZVT4wLHmBSw05oLzWHVr
ktMLqfqvSsTH1a2t3kJ/bjoLL89iAAV0VFZqpbCy8A0mPLKCJELDBzy8UEhp1Ted/fJTmAi6awL5
C//eBEnicgPTUWB10AVgr0E6tZ/azF9zylkoNZsQSY5uK2CdI66mrPvpQ0vtNGuNrk/q9PVGhRV9
pYMnVJT3Ovl1PdcsfY+RNTPb9a3x0uYbCkW3ZQeOR0vg6XLb043zEW8sAX3rCccKoN+imdIv2TQd
rz/7b8L6R6L5i7v5sJAAeUqh2tSDNJn7qKTkvZw/Qad3frMuolJADM0krrsqeCptH8raVEwHGvD6
0DvhnEdd78NZWg04reXcvhdssqMG+hePA5mDWFllcIBDH7sP4P1whO0l2+Sh66CSm9Rk5dCysKmY
Ap3aA4evLz15LkUK3F7jvafWcAfusYp8vz2JNFtz1VzYUf4eDD4MlQ9yGp0gKHamoPNEPBweijDQ
MUpcm+uTsfQC4/yVgS1FukmDp5lCjajAIo77PvG+crhLrRVult5hHMRI6IqRjDBcBz7KscWmn76X
MrjtXmRCNNOGNVC4G5NTxqDCCTJF6j4oVGTZqtLowt//P5wmS2p7Bk/gLB1E8DBsxuR5pGviXEtP
v6yxjzM8g02nNETcHGxobn9Hygc6/rxpck18ZjPaVtUEKPy5UOYpL+JDntMMkIbxD9dfsJC1TVxm
YaF5A6Ng6wzH2ggGuae0TGJa8YO75sK7NDyX9PdheNKqT8Sca6Tt8ZvVfoFaAWo7K0tn6dn2f59t
DXnmIxmhnOI3hxba4JFfDttupGuXs6XhMe5Pg+4yHZQWoJx+IPf5YIkdroM1DJRbyBPCCWdFB3Pp
Q4wgHvXEcVDB9qPqrz796dKTntdOnQu5jhrB2+EwhAIeDhdVnn1zfXZuHAZEN8pmqEVkzZq/y78/
wTExlx5ugV0OXaCzxcAl7kIrfZcQcd1XVQ0m5vXV+u9d2jFRlPNoNV4rcBdAfj5MszyjbsOiWQLW
QODCGnTkG5HTypwsFHid0AhswSyee4HVnSmx/G8aW1kI82vJs60Viu4xg1B8bEEKME4hFOGUYbGF
D8HaDvXvleeYuMtO1xVIFbgrNPN9MfwiSkRUPxRJv7JtLD3/Mo0fwtKGrkVic9hgoBf5zVNV9dBW
Jdm68Nb7mbfhWnJfWhVG9EPBtxvzCdWNsocAFhR3xUm1nQuFOLZW7lx6hZEEGtHJURN8SdP8giD5
pmNplOVrsMWlcTIyQJ0PdQqVLWj4d/kpUf57M6a7tLbzbaWHNYGnpU8ww7+Qde30gX/q/SQarUeJ
k2bjr+3el7H+/9OaExoJYC7dzMONMDzxXu0sJ3sKdf3jekD+u9TsmJhLmQsnmyrsfU3mdDHU5Nih
qWoAuv3wKR2F/63MsupoVbzdFU23Zly9MFwmBpOQyRqacQhP5cgfGO++5Mn8SEX3ev2jFqbcVMOU
qUhrbFhw5vE2QZk9QS//68h5Ebkrsbf0/y8v/hB7dS/KGqoUwFR7F0OeAXYQrB9grjnMa2iPpW+4
vPrDK1KYn6A4yrFsHbWtuQw3gav5xguzO8KdNXPGpRRpQi49z8mLwO1Rg1GRQMNLw7kIIm4RJNyh
YGfjqr+2Ey8sYhN5KXBgz7kH60QeQJw41Z9gd7ECJFwaKyPErTpsGYX3wVlXv4gnd3NYbgT5Acv4
lW1r6QVGeJe9FTRKBZBOau4HHm57dzqW8GEhK4X/pecbAT5qKLXA6EafAx8I9FHkdlT3somGjMYe
hy3A9bhYmAITcBnmedE1Q+Kd5lCB0CsdqJGEzsqNbCEmTKxlQFqW4mAIs0TZofr5VtJwH3Z65Ta8
9HRjK2/aIOcTakIIB4iFWtmho3dz6q3E88L4mxqGDDhmq0AV60QdmjxDqHI+dX5i3w2io4eAj2sq
g0vvMYK6Lrs8LNMuOIlWHT3S/JFgh2s/3NMarqjXJ3lppC6T/yFxMEroNMOr/VxXrrWvEkHjvJzA
mqvStQ176TOMDTv0p5nTi9cRaCtRoqtIWTzKUNwd9Jqq07/PvI5vhHTTtVpaAJacasvZkpluqHeX
zC+latA3/nzbSBlRrUvR5pLhHeE8bKuaHuu0/FSPwcrxc+kTjKAOQEBqAJTXZ8pb+kwBtN01fZE/
i0oWcejM3YFUfvF+/VsWDtYm0rKggeq7eoSVaMufWWDHuQez0qQF6VDJMObS/TM0a2znhS8z4Zbz
xEsCVZjyHOZ1coZ3/BwJSfSWZhPvo1Qx8lrCHPK2Agmkxf+7oquBlwWEXnH/qW1QQC32MCn26tj2
8/WxW0iLJrBSlX7bUX2xXgB2IOps60eh/ZVK20I0mnKIuBJ6eU/hQeo0FtjPOXbWrLhU3VYl6Jfe
YMT77OuxH2oxnaH6a52aGkLs3az0j4Clfayy+RcFgGXD0nA82w6ohkktQEzxZjuJWSH1XSqTYJPy
Ltt6aeusVCWWhtTIEFXtQf/fDqYzbGi2NptPlVjTCFj6XiMzJF0yUcinByd3fvdSdRqHL2N9GyHY
Me3Wpefj8ZAFO+u6PcKhJ98NWfuaeMzeXV9rC6nTREiCZy+cghAcVXoPBnS/vVlsRv9nd2v6N+GR
riSyyWxunwnzPum+hDc9ynCMFNvrH7CQaEwkpMCK7iHQDB1ySFY+NcxOZ/R7WA37mNTetnZZvZSw
o/2el6O9dgddyDcmRFKnfupYQuVnmravaFMWm76SeyGGL36TJpFntz+vf9zSiy6z9mHvLBGkYT4h
Wkl4D2/kuEnBmgcbQs5eNACPcf0tS0N4Wdkf3gLR8Bm+gCE/p9jOiqgOp+QdbTMoX2FLsu5U6453
CbXtr7gWO0/X37kQNaZKYupTyvsk0efK5hAsn3aZeEkn8fm2pxvhzufSvghbz5CPCA9qGo52IjfM
sld20qU/b4Q84UXrKoHbNTboTdHuQw453Pa27G+afCuorKqJe7i6h/KpLqYHr8tXkv+CPYhj4iWb
yeq5YjlU7u3pMS2yB5wCHuyc7C0NSfYhfBma/oFYXQZ1HeLse7nWc19IMyZ8ss7Tngm/mNFzb+wH
oprhOEvf2fS5zQ6Ca75GlV/AR6D7/d/F7Eh/trjGIQoYdXufACJ57BWpj1lZvSVFUUFbvR2jUWt2
CEhVw0M9AIMbNIFYF3Apja4vwKWRNvGULBiauoEi3nmi+q6B80pYt4ivZFdAt+BL4+B9Nf7cCfrN
+S5hPDmi0yni629fCGgTaKmLvoUXMJJ6q+yYT282DSO0vk5K/JD8Ee50K1+5EAf/B7EkzaBkDcHH
SowwT+folvcTXFG6vLotTZhijDbI584scM1ypm+K/qohsewTvTJMS3/fyBLAJvAW/vbBqVCvPuzj
meVCWqo8XJ+EhSOHCZoEfLcQZSoDqGbrT/YQHl2gHK4/eml+jYvCgN4ZiClwh5oLBpGJYcj0qZCt
FYcFCnGQDKTfWE3UyWNzt0ZUXdiKTLdspwppN6csOM02pHnpN67fQvGH9D/9/Pf1r1qYDhM26StW
ezRV/kmmKn+oSR9z4hcx2Cxrh52FKTEBk4GbZ6EXoqMAk7A3zw7iQa+BFRY62I6JlaRIO6zqsFIp
aaeNkhP8PeyuR2dN/S58mKeRHDffAFSdjUO9cg+DYQu2pM18cjui7qe+e58GbzqKzoViVgg/eC1G
4HnpLLdVCxR4P+bhdpAFPUBxU0dh5ae3db0cE4fJLB3ms8JSrdz5hUzJ2eEA0Vipe1ueMKGVtu+l
QzviQtPLFHqZmdjCmGRH3SJfCYi/AtH/qEib2ErRSt/3i0rDOrwl36oh+6XB7nomtuVHAIHLP43W
1d4rgnvmBKiQVh2/myBSELs9Db/WsAgD4dCnkEQsi09JELJvCXiOkbATdT96Sf+9gYXPEX12gmKP
ytAQt+2I1eVPJ2n4Fg5HZTwU8PiytLbemCwL+Jdr/QegabkvglA9uX3WboGcmo+ecotdN41+3IZD
fwDnGCZhlvcj7axi79ZJc0hCHhTRpMEP1YplfdT2eDRj9jRHwPJ9Qsf2lIXjkzs29FPV6znSdsm/
N6rVBZj9QXuPvq4F4ToZTjfOoJEqw5KNTeB1zXmkXydqRbKBXOX053rgL4Ul+++WrQrdJRVp+rPd
yg468L1OT7ac+5XD4NLjjWw5hnUeqnT0TiMm05umnyEhN/5zo6TiB0VfqCxlZxJ0wy6ZPbbx+nwN
CLugeOmYSFIvmalFaQDvgrDa+GBDZ521GdqXAgZ3wg8iPnZHoJZPoYV0UZQKfm7PQmsA5ucYCIi9
1nSXt8Ehc7utRmE1JcW+mMfHCRtdNwFWk63UWheG+P9AqW5rBZ4e/ROpIcWhvflIuvK2I4AJNIWi
cDoRBSH/sRYQMS6iQb663bSWObDG/pE4TBvzIXE4b7PMP+GolN9LJ4UMs8uKU9JXaq2psbCxmYDT
LJHKqxP0NIriMM5PpXWq7B/XQ2dhV/67cj5c3fJQupxfHt0JGSfjD6oA74P9nWt9q8P+tuA3UaaQ
4BgUm6h3snj94A/lW6+s/ViuiXwuLR4j/GFd746dU+Mq2DQQ2e0htjkP79fHZ+nZRuwruJQ1OOfp
s4UmQEa/t+XKil8aeCPyS9Tlews1YWAf6KbMq4OELxkNn6ngGzADVxpJCyvHhEBC7gtQhBq3ZEC8
4Jn8rviffg1HZv1tP/5j7Zv4RyRd6J4GvYIJhtRxS73+MBJrtOIJcpfgKXE1hBvHn8EjBkqSbWyo
xxxKVbTfUC3OznZ+nKeZ7TtATY89BGA/hS4DOUTal3ISCNDw40xIiipCylt3l9vgEUdeKYo2CmsH
TGk+hnw/sjb4mtD+y5gV9Z98nPQW7XHoZ/UF5DwDMu6wfQaPntdZqKw4UN2KYFPQfgndpIp9h5Vi
o5OMTXcw0RCQ5Z7mdiuJ7b4UqeNtGFoNkZa0vBMuz88QdOEH2639bQfs8p8i9fl3hYby3nd7vlWe
5ti3C7Yvpn568S3ijrGdJPxz2KUyf9JWCiSA31T5HEk3rc6KFN6xoZm7t9MkfRmFFkcOoPOp9JS/
I0k2bZKiqo+lLOtdm7s5rDeZFcMwVh4sHgyRnRdQTG04lKVLR8j9UEln3wzEryO7DrwC1xEWDvE4
JuJuaKowj0e3cTaNTZpzajPxWYM/F8tBBeOJJtw7EFf77yQMg20yDvq5QDthG9YqePBrb3hp6qza
OakfbDtbOTSC1QCsKdTUOp/4YHmfi567947KIeGC/30oAmW/Jmwe29jXwoPTPaSPfpTVNEPLaW4G
aGTwe8AFi20Pb2sQw3m9Ew7o7qqHs2SlEidqkZ2CSAhWn5O5n7aYbXI3OQGzt5Bu5w8+jNPuYZfW
/JalaPJD08O8K7KyGqaXvu81h3LywxObSvapCzoQNkrQfhQMcUW6tXy40wM0UfUQZU1ETHCdf+/G
HnLQlkMlPN/gZnZPWGh727KpoBAO8JWCMR4nUO8i2a6rYZaEK0C7meQ4ne1Aj3ur7dTW8tz2BVrP
7k+31UDSJsmYx8oDMTqucFR+7TMNu5AOhuZPbShwH0WFgciohDfaC2xJxXZsdOQBqLaRWKWb1n8h
DvZaOyTOT9XJ7rkcgJanJagTPMk/F5AB3zMAdNyjl6n61ATZFKfzPMQircQBKLT3mUE/cRPgsx8T
Qkc0w2ePDnHXwwvkDuh2ZycGx4IebwFRhpWtceGWaSKYwfyeINXWg4ShLWvDp+CLgBdjJNDsLCzy
2I/pvvTEbfnUFHwNQfJwBkfBYNX94qWggGmYKYGSA6w6vFPE9qbt4K+t+4ftsgJEOpvhjo7OTTif
GpkU26GZhu/Xn76UrS+b0IenOyg66pyimwqXPhk3c7Avbfbqwu36to3YBBkLZ5ZJKgYLRiEjLpC4
S6V9v01AuFh5wUKZzsQW665k0smJe2pTAZEwR/WnvC7diPv+eAiSLFkpRC5sy3+rZh9GqoKmcpfO
Iz9PpUx/FIyRKoJuJ1tZuUuPNzbnnFpBN+Xw/OqcgsHekdfHAurnm+vTvDBIJryYuDD1mhUc7ipr
7zV5nOLMyCz0AG+zaXFMdHGm7dp1C5h8FfUnhspoF97ztTrFwho1NWDntitHFhTJyaa+/KRh0/sb
CsUUjITMXbkULeQNE2Js1ymKTxS3febOI1SWszDimSo3tRWOWwdzDWmtQUd+WPUrEndLM3L52A/L
yfYb33dBrjwNnbyrrQmevZb4OQbiCLLqSupYeocR3BKs0AR0e/SZyrF9c9moQRRqyNH1ubu1s4ys
HPmWEFCm2Cv2WZSqhZufXT9I9jY0Aba979sxiPM5RrIc89eQ++G5Sep5XzVJulV9Pz5fX9sLkWNq
wdbWOCVjIJMTa3ARHzGSSYh+0/WHL2D7TBFYBp3kCpas2M+ToImSfgZunva/aJjEKsArcdrkI7vn
efL7+guXFruRB5qshlWIDXEv2w/ag+WNBxLiPEoza02G+N9vsE2MMhvGkI5wdj2NzNkAzHnCbXWL
E+NNNC7bhCf7fadhDIERm6j4MhBv5+f1nRTpix2s8eD/PSm2iUn2uNukgetDyWKY5F7Zxb5j+dFr
K7B7nXpjEb/fZXz6lNhr1eulMbtE2Idozfq25PZoJ6fUZ/cWn/bQN97ynq6cJP69hG1TARY1jjz3
evTje3/Yipl89frw6y3ryQ6NHOAU/ayEtMJTELzrfo69QG3bcn/bw40S20RJB0k6WMxXebkbtffV
7tJdoPI1zOAC29425V8DJiwXCP3gNNkgcKJRxh9F2zkbJ7HUVvKGPiZuUG9R0ZQnotp+U4uKYIej
/QFKCfNm9ia6ue1bjWt5AyA8XJ4xR2GXbeq6daM00w91Vd3mhW2bCOVKXOrxrQ27xw4HyVbqJHbc
6jPcxFdW2ULYmDjlUeYcKhU5cMpOVkTS8mQ8jOwBqvM7sCGedANxeF3rl7oOf10fs4WNwTZBypLB
ZxnEl8v8WckuH8S2bexd1nk/OXpkkGHkbxLSdk2ef54aEq5M1WVt/3+RwDaxy4lFeV5Z8Pq2JISI
M2+cjirvy+31j/p3GcU21WMzEHoD3HGa84C+GyfZm+ewLxan+yqETyuKAWsytf/evm1TSVbYVmPD
3BBpzk3+JDT5FurqEazpc0DstTbK0sdchvBDYiuG0Q8aYH/Ptlc0MZa4/skg+BkTR1vfwDVU90VT
9e/XR876Kxb5r5kxEgbvYHBWQRTjnAlS/oC8YJ8fWs+z3XhEa18eeZnweHTslpxG5TivtleJd9IS
9wiua37n5lb1zJqJ8yiF0O6LE1bCxpCr/MDbfPyBJgR/t7s8aKM8hchRoER9Z2WVs3WAEGCbQdLi
Car3uHiXjN07bgtVXtlKOW595RclfGfe8vKny5o7QWcg+OGM+aVNOObV9ftvQYcypZ1P7U9rhihD
hDpDgvKN5v1b2hThgVPX3QqdqTvZCdFgN6LiZ66DAeKvGSzgPWrt/I4CqTAVASA3IthRnVrvDDLz
my4E38FjeXYei8zaT2QaJ1wpO/KeuV6zSZhuN74PXEhG3OekQpkH/YfyEKD8Ox7djMAakVZq2M19
+asGmgRGc4Tc55lrxXMaVHENR7hNHQ5yy6fpqxgTO66z0dsQBW44bspsh5pv+3muvAq6xaq1nzGk
828g4pyvsLbvn0Z9UIGw86h0U13Edus7v/qG/848uL5Fc+uzjdtWKY1mz0WxPgVOk0fUc99qJZqd
W8/9CdZh425WPboxFNpJrxTc9jZiFQTW4yAB+ClqBMDbSaH8KHeGKS5HV1ZRWLrO1iV29ljPBU5h
BRX+Xd8qBXtxmB/5GQd+ts9hmAu1KZHv2mCsGb4/nb4HIziuEFwOkgNQDNXJo4odnDGh8MWzE8iA
hLx6debKf3el6g5dCU/nCOSZ4Aj0pXOwdYCbMKp8VQrVEAwCsVUI7vss9M90KutTG4TZvnSb7Cus
htNXAiTgrkxdR8aZ1jgksjGdwDJPyBi50iVy2xY6iBqLVp8dP2tpBBxbc9/7BYSgqyDdFkVexlSU
ajOEnfsDHRC+nQKQWqPed4Ijn1PUuFBsKeNmzOdPQVhpqFIx8QAN1eaxYZw9c5uTQz94ebfNFPUc
aCummdpUZTNY0KFJyyHmNmUv12N6Kdey/yaQsLJbjUa7OKOyddbds8vcFcTSUvozNtwu6ficZf1w
Dhl5p231m6GdGWTzAdbYK5fuv2Xjf+Uj47SdQHdCN45fnlOOQesg9fajbpQTScayE5Oy/lTyrNmM
vTUksQ/+abhLx378wdwGWvqkD2ke2aRjfzInTT+DFMnhHMoFazal76GPG1QNqNU3jbTJPJjDXrOx
DgTQiErHTdEoYCfWwD//vgDjbvHfacyCMUT8TOLMKBjadZecx7x6zGb5uXTD/XzRxlbgPF//koWZ
NZWf61FLoMZncZ5BdCZiioLukGcPQ7qmmbNwXDe5CLSyG6zwXp7g83TokrTDWV1seRquib0sfcHl
xR+2TR7UuaeHTgCC6gcnCPm1XdzV3AMmp27+IE0Xt52wTdXnifgp8WEMfp6Yl6KXEHxPfP7QhLex
KWxT1bmxfM5C2ISiXSt20wzHSO9XnwrkjJUPWMgPJglhYB51KtU0+IDCjZJ5+CJksXLVXJpmI0P4
/ezXmXS6c6aHFydJTmHqxFSpp9uWqZEceh2GRNPQOolCy7jA9hS7usaho71XTKx1WheWksk6yANR
lRQQQ3BcvaNP2VOap58qJX4XTK9k0oU5MLkGEyx+bM9pwRj2x/5OB2n+OE9ptxLNC9cKk1owZV4F
qxmIBQIhpHwvUv4XGZZbRzpRU6sdpMl3Kb11tC6j+CHwipkAVwAxgDNcaWKQRFHShIRmXJcrpay/
De5/7Agm2aCah2qYWjqcnX2yzw/TS3MaHsd768A3JPZjFc8x2+k7b1ce+lP3SA8QMDp427WS3dJU
XX7/8H02ED1hMmNJKzePcvLHCW9SprFNvWWFw8ogEgkedy4/p5XMN9aUPHcQXfH8cG0XWfr3xmEA
qkOyFl1JzxKUBSjiPXXOGglkYYMyWQWTzJsiC5wQOAQaJ269QZksytIpGpyvEygnRX8bdMA26QVU
BhVpA7R15jA8wRKsjLxafE7m9PtNacVkF3QjaYsx8IErzuJWe2hZPGrRRr1aa4ItpEWTXlDYoqWV
70JIr0njMEGbsVPda+MnK6XrhVk2qQQEoK8xq+z57LfynqXF1sZx/PrYLFxH/2LlPix/h1dDaudj
DYXiN9bdtbl3TmgXh/Pn2RUrO9JfQal/hLhrbN568sBDtQr4J3jtZ5XbCRZP5t5bzE9+W2GdfYZ0
TPlkJUkYawmZLckJ3QqODrzmXvHYObw/Q36ru2tqwCObZoKpoZ3V6X6WngJvkxTuZiD1O7HpbWhE
26QeEAp5GFKN1slycMudpy1helfTG2u2rnEt19zOk47iFNDMKcB+3h+w3+BLmr4ysmZRv7QojdRQ
cMejjYA8XndpTHtteaxne1ul/ZpBxkKCMDkIuFLnmk7DABVg9kI6OWwgpPQFFUp3o0j6rMt5k1G6
RnJaeptxNgjc0rGSDowH2Ed9F+l4mml49sd23Ax2hZJD8qe16O56UCzEm0lEALRStm4jhjO8nN+8
YLjvJvXr+qMXZsVkHhQWzAqSnMtz3cOeuJvqXywBCnPSycqlZSGgTU4BDRzUafyenYrkvas+Qaz0
CDHeqFbFDiZ+Ky9ZGiDjUMCg7vU/zq5rR1Jdi34REtgkv1JUojp3T094QROJNiYbf/1dPU99fIdC
6pcjnR4JymFv7L1XGAoXJjhtUdw5miRL2W5M0NrvN3JFBZhLSyUagyXzs8SC4svJBl/qM+qozUGp
YASSxc5/Xl+NFQYGNakDIal1mWbQBayFI3beVEy4ZKI3yaLOmguI7dAJTgweUm5nh8uzm1PAkeVY
EBX1Mu82bsVrCdI10sEQeGnujT1J1MQfB27PNzmp6E0DePKeBC0IyjQk5amjlk7yzJsORdv9dmcY
ZYaubcUjZJDBTBhLuFYKm7SRP4JzWg0TPZUQlL71UOr6xnrS3YK98DEYADWpC5MMHTS1Ef4tsDFD
KqIRZltN9krU0/XFWQsV47JhlYtE5c/HZ1tBjjEjX2Qw/GBQfd6Y9ZWMYpIVPFinW0Hb20mB5kYM
zz5Y3WVVvS8dyU91nkJhJw1hXzOrLa3+lRGZ5AVnEHnG+Wwnme/dDkF9HKz0Jcy27sjOSlia1AUR
2t3QT6OTCD49gVv0Qga119ypkhBmPwmYA/kuLL3y3Ob+cMqIrD83/lzu8A0fI4vO3R5ivVskq7XB
vgX4u5OFVQ0NqnKZk6D494vUxf04pdkOJPz4+vZYSRQmH6GvAHBDDQigXA4flu7Fb62Ismk31jcp
DsLXX7I2iLe/vxtEU5Z8USMEbINcRN38APR8RLrjxx7+tozvHl5lkLVeNGYI+Eqyd5cpjURIUDRn
ztaWWLnr/p/Mc90p2lVY+4ozkGR+TeSsBZioH+MhUmocMihAldOU96BKD86UDBXvo3oYtly415bY
yADhMHjerJmf0BBdWsaiNCURug1RWAbxXH5wjY2TRd3DGJpWFk3S0rJeoSsjdmpQ6XnMPXr60Eqb
GP2MeJBtzTyVhNZNyPMdpceObLXK/8Lf/nG8NoH1KZlrMbZwnM91URS7QlHxVFpgnlZ+roG2FGH7
o5mZWiJYhbrVLgsnn0RNl1YF/js3r00VkN/Q3PBjbefdn0BUqNbL2v2Yhz010fnoVLRcwDAmyURQ
RqRFDVePw8ZhbSVETXC+KGpRzSAAJGwST7TvRGQX4pYGzuv1tVsJIROYr3QxWjYg8xch70VJjgD4
7lqY9YQA1XzsDUYeEJ0LmnDhw2Kirr5oAHp2RcMOyulB7wIgdmOe/kIy/7VNjEOGHsY0lYQ4STl0
yVRbsWjhzZB26D2doFFxn44QD/iG6znUm5f9AmOiofq2+PlnMEggMPENd6KNS+fakhlZo3S9kKDx
rpKmcqqv6BbTPaypul0Vulteh2uvMFKHJjYaxVDTSpisk8BqcONsDizcGMBKYjIljVteLmSgLoWQ
8xBZ/u+0olER3ve+jy7/FplyZQgmrr/GQVjWM6svczkoAeoYCsYu9LvbeG5Avv7Q3jPh/cprCup6
i0qUWB4BkYCZzAQkJ1wclh/X37A2jLc5fPeVI5A/mMXkzkmqtZ2UWvfHUFvOvm0qb0NnaeUkZ+KC
FxhR+VRn8wU8uT8OLC7jOW9VYuP7waNm8uZYkbrDSvV62X9sVG+jfTeqIYOppSRNf3HTwNpDseRr
4XQzztxiY4utpJ2/Z7x3L2irpQpzH6PwoXb3oD0e3EuA7uMyp294orb4WG3pLxDo3XvgcAmER4ZY
TCFuOXvW3mb2B5fFCHN4M465oyQUMMhj6D1bso26BSka2P3wIRumjaVYOfWaOOHJoUELGaHiAsWl
Sy+9F0APNr7ba482jgbaL+ei8IhKlnm4AcgpyYtm49SxkkJMgPAbkMsXQiuczD7z9oZTBu7Og9SJ
svKNC87KFjIhwq7lF+MywHsxaL8M+KLbRb+faMKDLafMNbSRCRSW/jjWdg/fCsDQdtBmziOwHccI
1/RDZ2twtGDWwttaxa0Yb4CGPn8o+Ezw8Fz2gduVkPLikAyNbSJZgoMidP1LVW0sz+rQjACf0ipv
gQd3k5KR6Vl5nbp1myA8+osnI0gSqV3ljync+roApDGBI41N/e/Xx7fS4LGNA8Ew1Hh1GNCk9xTR
u7SQ096CfCM0zWl+ZLKnewvulAlUpcQfZ7KajSPC2nuNE0LFC0gGQpYwyWB8NQ/wbRVE7lnP4HjF
54ulhq92yYAZwQluI3jXwsDIEWVbIB8svX3xBHTEm3kGsAVwk6gkM14KreNDx4MtdONKOJvYYqpy
QFcxs8lQ5/dzxvciYxttrLXTlal3PCrh1jnBQCCcEeT7etyPn7J9Hrsxn6LsV1hE8q55UHf1PrvX
D9f3yb8DnJjAYq1Sru1UdRd7oediCZxb6IupPctnGWeks47XX/PvaSMmwJjAn7LvUBC94OBmn1Xe
iE9WBSWu609fG4RxPoAYmz1bUNNO6tL/Wi6oYRWZfZ5kuRwmZ1Nr5S1s///wS/5P2FhZuh6B+Lw4
wbHJ7tv8obVerg9g7dFGpiCL6ixXuXBvsTq6a8K02U9SpjH4inwjMFd2FzFBxZ4PRPGbPhlOOHWf
R1OO41lT+u6nJmvcR+hI4HJnscXVO4c67JcLkBWsJkFAaeJyaNCtC3WGBrqVAt6ws+joQ1zvrXBo
19OlaoN243eu7RQjgVCgp3q42KHvzarPNS2e/XxLWnZtlo1EEWRzDeRX4CSLn4Fnp9nJJUONL0y9
0bP/dyYizLgxTFymg7dA98PyygjuMVMhozD9BthcRDc9i9YmyDhQVHaQppYDs7RMV49lLwCTxeXq
+j5cebaJNqazDsZSoeFDuiXq+G8b5P3rT16ZexNUXBGVZ+0EAfSh4OoGUAyYgLZOcGYZcTaOof/+
9BATQQzbCNZDV4ol3VDTWE4jySMUx9y4Em29hypUKXZt+T2DU71uaf35+sBW1txEFo8i6/LKBtd+
Ir63I0v1UjKbRINs7qqJvzSCevuPvclIErnPxnJyYPHUhZ+U/wfWQHGLfea134v+Y5KTAOf9906i
vTAtdADsd12O00GrN0BDhq4JrEC3hBu9v2esfyRSUxEZVPkqUHCPvwRWVh2YGFBXdpr2d8Cg4nej
ASy/Ix3knyOOWnd19Au7OvXOIopdAMesIgp4q3lE0c7FZ7JvE2Bg1S50PBfPCrp9A8LiV7smdVRA
KiIGKVq7Owpa7wJfRy89o2vqJ7AIrXYNs4d40in97XKbnWGX4KHA5RThHfVAvHVCnsX2MGYHMvjk
pshhsrbUYX4YlnGMGq6Cz6wvwxfHWSBy78+F94w8WB4UY9IHRbZdbq2ZZzckGGgehb4YY1k26RHI
syzJhrz5gcoZ3DFqJCGoI/JdDtmeQ1iE9YGgaPNcDxM/KoDuIChjtfssxMMjki/BSTpO8ImFQYYW
wGg/wvVpvh3g1ZJ0TrXENav5DuzjOrIHiDPU7ZCerCwQp7ByZrCSQitinaf/4JjmHz2gJaKOZfBs
sgbvZXoTt7Fs3z7iTDXFZUmmWC0CFHseYODuLG6socn2CrTd5xEuHBHsM8MnYgGMGY29DmBB45GD
am1+9qEPtmcF8NUN9K/jxnErKMEycag8Xx9V3XafW+3SY6nm8lPng0XRtfjeuRUAzzs9gIXmNyH9
AdG0OUZnQT63HlT4l7yBGsLgXXpvIvuJTdVZNfC8bybtH6Fs38WyBTmqLkh3BwKb8wgHnuAHzQa0
D4Y2wGW+mc++4DW+rtl4CcpF3TLlZIdFBhqPCghuIO7Pzu4HdHSoD0EBO4KNDGDAdRXs3MLRkcvy
B4tb5KyA1z6AYfgrGzrvjLqv/ey4/UtVV8PJt0vyE4CEXuxY005fCVmm3Qw1ujrC95LDDDnz6C4F
A/5PtzRyJxa1nKsWHp4hbKtjAC6DhxII52c+hOquGzjbh1Lpr8Jzmk9t2/R3EJvJbqZi+bO4qgPE
WpX3QR+kmACV3/ZB/8lvZZGMmkxYkIZfFEwm73LHbw9AZMmIquYVggT5HWsxw04l+TnFE8+pdMdj
U3OP7+TUV7EMffU5Lec5WWhhH3E8oDHRGbyAGr84+Avzokb2GqaZTXeURNMfBGz5m65oIF88LPyn
1dP6zBYFQfcs744Ul+J94dgpaGAArLaIH3/XWFredF4tdiGlGCRv0x12tIxZizJ02qGpMfM+P5Qj
+KQMTfBIuxmLLenMsAbg+Ql2t+FOIKVErAByMYRzrGJK7qpZiZh2fs4hC8zCL77068e6bdUj9Eby
WFZjFnvKb08w47NH+KayeYeaHBz7atyNDnhdcOktq4DknA1OQRbW+rELqf0AFYN0x8NGJqobliOH
wima2eXvlAo3Cb0yjTMKpERK/eLkO4yEUc56OFh2AXQsPGjV3jEhSr5LlcO+cLvwopwEqK07PAXD
oZlYeFKyEt8c8C8KuBNW8kFpTkXcj2R2IgGiw32omvCudln2zXesV8V5FyB3dLh25Ughe6EqduDt
0t/oFkg/qGF4kcWX9haHy/HgF2h7+QKVOtFCcTMCBFo/6By7MK99HdttFl5miFrtGcu7mElPR3QQ
wZ0zTMOdwtn0UOHieJs7Nb0MTtC+YleXrym16SfsnfkJl9sZ+RSOo17E5qVjkV1rL1o0W45VR6wn
tE/lFyCjbVA7oJjA01HeQIOBWjHIoelODnQO4MGwwC9RhjTA5Vz6SKRLXp+c2WIoEoyITU5y8tLV
hd5Zecb2Vq3Vt37uIJEEBgTsKVkKceOqYPm+8AZ81VSKTvfAC3KqJRORD6Ltbhi6+cQopfe6a4dY
1QG/KwB4OS2TpyG9zFCSDYnLT2oBRNKmpX0/i5o+8Nxq4k7r8YAIxjZtEAsSOgKH0p6H44xrCagX
aQ8/qwkOWmdqQ1W39rM+pnalb2tZQNCzKJ1DyUR4R+yZPSmuJmC42/HAoMEWgW7g3Fc52KR+R7Kf
/UKHQzO2+V2GjLOTrqZx6cNKvQIRLMqYnSYztXUZFXa6HIo3WELFGM5AOH7V7S6Fiu0DA+DmSVRd
/WwPQD01kNPYt2VT3bYF4S9QAk0jrjP5UpUVlEFm7J4zTMntQzUT+yBp9xD2rIgL19Znurj2N/RJ
/FNaBl0MUTQGBRD0OUP0bSNYsiy3Yb4wHvnFXO0L7dpHFB/bR4G+f6Jq3Xz22MT3Na2CI1Ci4XFa
QoX/zfsodxb33CxF/9LQCp8u2aRPU70sP3LACo+AUwSPdOiWY63aEnFiw8PB9tzTaLX+OQ9JgV5E
09+MKIFfXCTvr9Sx5pd6kL+g8eGcS+r3v/ppbuudQuvkduyVunOZ1X+fXFnAhCAb4ROQTQco0Cw3
06KrHFOsKFTl5hYf8wqickjg2EX7ircdicbJheCe41tf0Cstn2EpmH+HCnEVa6SFe5IN5deh9wfQ
j+DKTWxNMJN2/8mTBCQFywc2PHAkPixp2d0MZKbfR63TIYLMG5quTW7BduHtMDbAZvF5sD2gZ7lX
woNekqPKUPiTGdF3qWzkb3ssWVR5YQAmFTrllZp6oM7y4kvWl8VN7pXjE/K2vkHqpbGdau+J14u4
aZHiTrUFV3a6AP8RN+1AkmDCoUuUMNt0+iGLS2GDPTdV5ZdJWN7BFk19brgznUY4G14cR+axotp1
ULCjOi6svEvKvBdouoYzKBVZl3Gk8yY8e0udRpbXjT8LiE1jlKV4AAN5S/R37RpjXPRch0PRuKzH
i9tZ36qF/JzIlrj92j3GuOL5M3CUsvaBL7dAJulcfpayurPLfgPyu/Z843bXQ5xk6VmPxmsBNstc
0iYmLVQ+KHxLNyrSK9USk5PSwafC9zrI3SCFJGDqQtALn9Suafah5VkbJZl/91OIyU2BdoXvthOQ
MfbYwdB0IDeSWzdZOR48np8td/BQXqIbl8u1ERn1H9QzQuT/N6fdgd4MlTgHWQXXxao9pxbfWJiV
PWXSU7KuYUExSjsZrEWCyeidcrlF8l17tnGzgyeTCIqltJO2aT/DZBLZT0I98vq1ce3hb39/150J
G5vwcGzhkODnIl6ktyRgT/Ljx55ulGvgM94E/izw0z2YIC5KzRGUP75ef/hKMJg8lHZamqrmOP7h
KCwObumI00IW7/PUBdMGv3rl+h4Y8cw7EFlRrcE+tSA85Y0ABM8unBD11yYUT1rq39eHsrZFjbgO
uAP9TQLhBlymIKcE3SUPWsnjEIl5C3K68gqTlEKlHbh+PTlJMLc75fzsuYK2916C13F9DCs7yaSk
+JmNH91TndgSR6R+vOmrYKNytrLSJh+Fz1OhG946kK7+bOFr1HePvd7qg66sselz0RaQAOEwpUsC
ryj3qcZnqrS6Kk5ldYSWWx/JARWb63O09q63Ab6LtoXXVe4NKEJlcyourRceR5dDrFMA3OjaFETD
cAvyuZJifSOwmd2jWsMWQPWUy2KfF96uJr6McHP2ollnYk/mGYDXNNiSU1jbYUaw4/Qk4PfnlfjU
Aw7hKzpFMOr9vAAsFwWk2mhJrNTxfOPrXaV2AQp4BkOl7GlswAnu7ZjrLzzjERQl9t341Zk2SoZr
q2VEPx1xmpNODRCy/EPV6zA8eHw/Y62KLYertY1txL0H9/Fg7i1+0XZ7Fm77g8EhoBn9LWn0lZg0
iSlLkGalDXnFRHtQILRb8nmcIY/+oc1sklI80cC3iaBQV+KMGZGgOQYUfH+n2A+u+gSNm40kvDJJ
JjlFWFCfxG3ASdpR/26I9VwM6s0VdWsca5P0tp/fBSVRquX+DNiS39HmzFGzvRsmFCKuz9JKVJjU
lK4SDjie6OwvpIGWEY+d8gudi31jufH1N6zNjxHpUjDLYwKKKgsLj4yHv9KS57Cy8R+vP39tfoy4
ZrQtPS8EnRHXTmg4tMd8lOfrj16JMM8I5t6piDNqB+eDDKoL7Z8i+1PbWaxz9HU2TgkredAkkeAy
hTIC0dArqSGUUDBneAhpWl3EtNxDu/xAYdWyt9Is2FiNtfU2QrpXbUhHXFQT4al4mP+MXhvbxffh
g7psxOSOSF9YM+Rksdwj6gYoUUj522u+X1+QlV9vskcosVyISkBf3x7bk1fxTyi31Dtrau9RUXH3
11+ysqFMBgmMlyDnMLmwZYLKgaX0pxpKIRtf2JVgME0nUIUawt7LwgTmVa+ZZT/NlrUbgw3A0cp+
Na0mmBf24BG+sSFLd1eLDt6ZZAhxV7XPTee2kVOCLXZ9ktZWwojqEB62y9in+sLaE5PW3uU/Cti4
o/y3sVHXZsoI66zK7LYA8+3SonHBgm9E3ZVBs7HEa7/eCGxRuQVKUwB6gebw2giQhR0UozmQ3BHL
5VbmXhuC8YG27FaRNFPLpZTAyxJSPDaLR1BCVBvDWNupRjBzEIN6zqQD0fbmDPvtX1YZbuA5VmbI
pGqgNDcK8HyQlzz3BvI4X5aiueG284y22p/rW2hlt5psjaaYtN0o0l1cKLH3PjqbUnrPvAqe+wzy
KkqUW0jSlXkybSdQZy4dFvDhMi4SnYPO+0KI2Lhar6DPicnD6EpSQzWpwcNLd9nVSkPiunGH/ZKz
U9BM5262jwDgvkJT9RtxxH2Q068zqx4G7T76hXgcSueZOfbz9Un9ey/4R3/StJGwOxvSM+hbwa8l
BE88SD3U6Mv56PnWfBeKNrtfapkdU7eRF8t1RVQTSs52RsfvQTawJzopUMw05c8uVF8iYdX9JxCt
0KUfBQwWBNRLnt0WIJ9hXIABs2d575KJ3FBH/qKuPQN035AxYh7j9xCu8m9mAf2ZTsLyy8pE/aid
RUXNCLnfvtPkWEP7+IAZnCNrHNPbFLeZC4oJzm1Nvflc4pYDtR7pHBw90mJnM9UCvoGGjw4HnqDs
V3+tZdDHgmjnlCsH+tSuo+GMh6+BrJ3wUlo8BbAQYEud4h+AsA53rEdm1Exmd5Vi+ed0doLT5Kvm
MGd2EQsXabmch+luZIG/kc3WduDb398d4qRUTFKGgrZP+D2l8uy6WzKxK1mGmomyZinITUD2sP5o
uTdl8OiqjcvMXzz3vzaTkSfnFhrGteu1lzFxj/IG3D8oDXs3wYnvsr04kfvqnN67RdTd4ap2y+/H
jeyzNiYjc0L5nAHpAD1sGdaO3POZTzwaO7iKkiqct3j3a4tipM+cg2ZppzmcRfTyA/rQX2qZb8mc
rZzrTMYLGlM+q7yAJB3MtW7y0rWidHYXKClD3xXFa3sHDjssHOtleLke+StzZrJg6OCOLA8BrXFU
pb/NbZdDnBgmqRFT09aFcCVlm0SWxW59EYaUAGFBgk+QotH3VRHwxCFZvkubzj+mWV4/fWxAb5+m
dzGTw8sXMh+2vij6u5LQt/JQiw0/JglETFpLB9/33i4FTWCqySHZ17vHughR57eXLzMYb/H1Qax8
R03vCaiXobf4Rkn0Z3pmb1V9z26icqz28HD4GK4THjf/nSlcc13RCDiz54NKhqJ4YHzaOFKu/X4j
AwRNCT/NxYK+eSGeM2s5MWeGiad8yfOQR9fnaG3nGtHuwWM8QLjLy2A78dJr4Arm/AdJ6evHnm/G
uVt3ZVb7LBFjM5x4oZabQIYitsQ4b2TKlVRiclWgdmPlPmQgkzLzKmhazj9bN/xYgcGkqExpkDoe
3JYSnwECDZm1+lPTonU8wwFi4+evrMBf2OW7UGuzGiZsb1TgQTV5Mo0tRYm3OqTDskXEXMkcJkUF
HhdWxbhtJ4xmX9MJGAEQjH/BamEvGv25UO7uQ2ttitf3CLNe0K6/tMx96FTnRjWVCcBIWwiwFco8
MYkpdlU1JMgWP/ErQIwU4E2QhfGtXbiwvQABqoOmVZdOiZ7rW2Jv0VRW8Piw4fxvjGu/KrylrUiC
Rblv6ex8UqqwEsAM+KeMekE0WDb7HVRq/tyjw9fCWm9jStf2tpEC0GxziorQFkCSMc6Dr0ptBf7a
k43AJwBOpBZ6z5cRZY6oKMqXUG0JmKx8gP/O47stbXvKJWExdJdOdzdqKfdzdfHlmPR2vbeXZ9p8
ur7hVja2yWNZvMrKWq8AZ6DnBQA+00v+Zn2SBd0fWfJ7Dkjy9RetZGKTzaKbVKveLyDOKrIdSDNj
PUSSleBibp1ZVrKAyWZxw5CNy+hA0KQCJhGQxfo8zinqQ+CsfaxVYjJX8GBgxHXqJ6VVDncOhwV9
pRY3FrL4eX2a1gbx9vd3655nSwEoyAgQUw8MZd/u0ffZOWLLNWHt8W9b+d3joWGfDpK18iJLufOr
EpZYARCI9uljv96I8gDSWFzVnp/Y4binIQoTwIO+0hIOCtdfsBIWpnZ9O83anQswD2tcFGQqzk5g
qR3US/d1PjcRQFY3itgbq722ZY34hotRKAKhcKObexc8pTTHbbPVO+izAhD6McNKYjJPtOURzkMf
Zj+s+jTJ9KZi2QYJ8d+r7ZgEE2mBzRCi7H7x867YNa6CWqXAabHytgqC/06Bjskt4RkK7XKGyMdi
jWePzsc+dQ7Xl3rtx79lrHdbNdV527sL8nb3BmGDVRW4Ra7+df3h/057Dntb8ncPn+BP39jSbi/p
5IyxqNMvkIZ5ohVtAP4Ddr0K+UYRfm2GjIC2a9UU+JCDMlDzs5tOhyoYnq8PYm2GjGAGXBiI1QpX
Z2j07oDgHQqIo9nH6w9fmyEjlJu+yQC5xZV/borIyb6Fb62J8DmEqubQORvH87WXGN/mIAChfR48
moS5+zDCVHHuISo9Bj7Q2vjQZTWgpteH8+9YBmbwvwvegX7i6LpNkzKY4FAFFzruhfZOSx8eRKXa
qKatvcU4qo+6tTtHI+Dc5YSaXTTDfAouYhEvy/2HxmGyRFzcIoVHRppY3hTA7JF0sdfDQyQvy/7I
lrz8UCZ3TM7IyMTYQ0uDJQMLv3kccngQxw4KZyO1rkSFyRcJ7K6TEs2bSw4ZLSnh+OxtXDfWnmxE
tuho4MvBgtEodDQumTs5cWtl3cbTVzR6HFNj3pr6blKBgvqolA/SC4qDG9YhDMe4OtctQNLQWFza
h4oC7QB6VroLvYxByJ+jgDiIvoxK2i/HUm7V0Fd2nEkaAdiO0dCFuD6vFjTpuzHsbueQD4lTjPTC
YTr+sQAyiSOVkxMQ+4B4ABQFbdbFm342gTPscXnPb/3SFRt5599feCc0UoLTcA2HYoEBUUAPnCEq
IZ5Axgqe4Bcm6rsGd5TrobS2U4yU4Gp8MKcSHfZx/mZV5DTXW2CdtUUx0gAbatDdWjx5sW1oYaMr
Aw7slD4XxRawbCX1mzhCHIFqVKvzFru8Kruos7MGYCOHwsArUxspYGV+TBihHp1izuu0u8igvABm
cskKuZHFVhbZFLR24Ddojert82t7XzJFvo52oCLVtF/Qs4npyOuIL/bHTkEmehCVeB9eyzVNKndJ
4Kre7Kwhvc0s+Xh9H60N5m2N3p0lVA4HacD5nWRAAT7qyxZWinL42Xv5cKyn8EEAcV+8XH/Xys4y
5a1deDkAOV2TpId/j8v3RforKFXUdv7GAXttYxmf/WIsKhsKdnYiAfJmU/eaT/PFaUbvg883wjtE
STcIx2ZJgkYcOwHe1fRqzekHl9oIaUd5fTdXKaR4JDlbzht1amrgh5DV0+H6AqwFhRHaRZaWZVd0
OvFDfeeW1UnABuT6o1fW1sQQtoMzjl4Vwjm48i7VXIEmLM8y/5LSjdlZe8HbBn63UfNwQMnNG/qL
crtTk1Z+RLLunM3515FDd+n6KFaOdCaaMGcE1q4ZtOrTAJg457NjTRGxAL7Pf+hQbEzVyiqYqEKv
AqawbrFLy9J+Xcj4jGvsxhf+3wg4uID+d5ICOvAc90kbMtnyc9FYT3AB9nbIr3eIgl0unUs3gEVm
63qrj/PXefH/21QALP33lSnk+5hNM5JYS3teKkjtFJD5H9vYd58LAESaykbXkxzsdsJ9uoh19uv6
Wq1NoxHsM4fsq11TTONAHuDX90RTGl9/9N/i/b8GZQQ6PCwrGYImCoUdWRxDMg1J09eq3A+t4jd1
O5c80pzB/wEckLrb1bTsnh2ll7OjADGOAt0wHNJdxzlA3ldnuyVs0O5tVftzbqeB44qWgzFaek73
AKWlATrC1ZSVRznqaieGevlQL88xdbSLYfYg/BjYidMIkKaGIlrqMRrrcgtFuJJxTflsYQNepmZ8
PuxGqMug4R4EBH9zk1tWvlEfXwl8E6hIQOPnfYB1zjE3YXdH3kDK7qMuN2Lmb5/gH4ttghUnhWyi
5kAlcwPlBEsW9FDA+/gBlezi1AmniW2Rjq+guEBATley3IE01B08MHJOqvRYPAYLf3I614lte0AX
nNYalyc2435QipMvPefL9X25NhVvaetdDiTMg/lvBd+OqWB32FJP0Eu6ZAtLNNmSYVmJKu/t1e9e
YaPLz32/BCw060/CC/KdQNr9WOYzAY+hhXpUqKSbtDDWQ33nzqLF6frUrP3ut7+/+92MKcFJj14Z
z1X7jUy+vAuC1t9CsazNvJFsygIV/mpR/FIDXlzVzZE6zgXicSfNpo2T2Mq3xwQ8ElXy0CH9DHmG
Wx4cKOFHMcD/isFMet74vq2c9kzEYyhENrkTjMGl96sXdYTWU9SCYDXQ9FDZN13obWTQv62RfwWV
cdRwS6gyUShAXUSqi6OVFfUxm9XyGyT1PY7i9AJTbz8SvpSPlLr5QwqrwiMnoTqlUDo/VZqMGz9l
JUWZoMheO7pCi3O4qMyFF3Hq9g8Q6CN7Pnlb3m0rm8+ERvZu28KXIh8uhKTjCfQJEk19yzaKcGsD
MKKe5rYfBpY/XdhwbCChQsdsT0G+uh44a083Al7lda4p8arLFC4ZCOZL2sfFWJG7AqokG5Wlla1t
YiO7iro1iPADzuJBdYAH1vLqAbM0Rm3IwKsA6T2P2mCc5MaY1t5nJAMvaEJrXso0cb1yB9ifEwNN
f2svwW90KMiOi/DT9clbO/2Y4tkNSgeM6n66dEorIDBhtWg1+rVo2qds9Mned/VXObNHzimErcht
ikNCBMe379ffv7Z45jkFFB3h5yGUS2QZD5BnqF14u6utttfavjZuJIII1ZGCDpc0q59o0X0rhk3x
x7VnGwnC85lLiYOY6UL3SBd564BTu5HmVrK1CaCc/c4OLFFDQx/3NNE/jwztugUUXH+Ir0/8ykHb
xE/2RDHbW5BUejC+97rUr9ym910uDzm0aQqWXbKGP3BLbJQc10Zk5AAvb8MCiuzDZQmB05gcHbyE
UAaADav11YHgxP5/nF1Jk5w4t/1FigAEEmwZcqzKGlzlaUN4ZBIIBAjBr38n/TZuPlMZUd2LjnA7
INFwpXvvGd7+rI31tMZTamjqLTYh/XkU8eSUUQnlZkfeMmDbmPI1PFIqTYqRZVBt9z8X4Cgvt/qO
Ww++/vlfh3/nTJCA5gXib0e/tPn8sWvb/dsjshFK1gi/dm5SaN6ra/Atd7C7u4xt8GDnkxNC+KWM
03G6cYHZmuHVVoYSZsFnp8WKUtfw3sQs+1l4z0sn3vmC1WYmPfHbsc3HszMvKPQgaUkfM4h9j+rD
20P1B1f1jzOfrra0A09EQ68Or+Sgd3OU7q0kj+qEgmUfT/fLGRLP0d10116Gizg0T86n6iHbiRsx
fwOkYa9RfzrLB0mD69shsSNC6NJUU0JMInfMD7025D/f/syNPbLG+pHZZ57P8B43uHQjpgnIk/jt
R2+s4zXEb8g4W9yeXK8qIpYuScqheuejV8c88TjtdIlfvRDrY1rqUHJ1IzZtbJE1mk+2mZBWBYS3
HGAgyJ2vsgy6qFqCr6ndP7JM/3h7dP6so3+srzWebxkcms+MOKdm8p/Bpe/CsmxF5NF0CpmXmhik
iCymZXfJ0GcKGff2lT3vkQJ3oRi92CHG2s9FvuyQo/dRAcmTFvzNUcFWtnU1dEScZtwJVZFDADAW
hN6yMQZmENaao4MerteZqK9K+olA1iLxxpsGg1uNmTWIEPJVY+0wkR5nGz6kUwmGeCjg2C7DAKDl
cw3e0L0sDDtCbUVF4KAuOwfh9POU6lQnwCvoT4U1Lq+AqTg3FszWrK7i0dS0tk+yVp+kruZwcIIY
PrOXjlYfe4kOfFl76Y0Qu5WA/3Em+St8V92YAqCm0mPp9sAKQe3jmZrWgQSeB1GPFH6sTxnt3M+N
J36jvLXrFxaN8/JIkTMd7BSavhgA/Ukbp3mBtrsVIpRaeQT0eRqmzE5f315/WyOyDm+mXDhPrfEk
IJ5WLZAMdy+8cELWwTL3Fjd34yX/A2YUOaeQxVGniUv09yW8j2eYkrmmSQz1LBig5TdqQ1tvuuaI
f416lwZ1vhjZn7TtWknh11/yun8eguFZAegdF4s33AjNW+W0NcTR1kEuYdeQndPUg5tptnR9nkxe
Of+WnQPKz8xK9XNxQQdOaNZWj/Xo2t9mk/MHEDQ6HIdsykFbtEoNFMUEsRZwieeHNqv1cdGlzsIl
g52473fuj5Hx5YcPn7ImLisc2aBU0Buc340Teg2j7InXzKBOj6dFpNYHWRc0rrgiFx8sk0M9gpL/
9jrbOGDWMMqibO1cIxs6OR4hL0y3XYRQ44ZoZ5EbS3njoFnjKGmesRHC5eoE+Fz+zasrGDMUwJG8
/QFbT6f/XVkGPt4WG8EIhWgT2w1OE1xo1rk3YBdb07AKTLWaRVClaQdZijbfd0heP0AuCVIPjqnC
mhr95e2v2Ljir6W97a7QEOsqhpM/LNNlaMr8UU25G8E5PL+ruc6O1K16OGB2pnxMXfcWeHJrX67C
zDRCcqqfEWaG2oeqm/SToJuhOyRQI6FwpPTHGwO5MU1r9GTbYpLc1lYnv6jkpRezt1MluaWMvnUf
W2MmR9iQwzuQd6dhLgsIO/nLCM7PAIgM8VNotPUuJY9lpSGN1i4B3/V0KOAV1jXq99sTuPV91wH+
K8DVClg+XHq7E82IAn0J8mx95jy+7+Gr+xT3ANkTesjOPnzI67SKOfn19pPtPwZg/7jnWNfA8NcP
z9rcmUoPzz5/JeFnL/TCOvzJYz+aIi+8v4+/FuGuC+8/n8/x/Q7/PhyPu+PuPo7v718enkEPCo/P
4Y/9/tf++dfxlw5/Dcnd4/54DPfHl2N4/HXnh1GyF2FyOZ2SJHk9HPCfL6cP0eG0v5wiPCeOz4cI
fyeJTtHhfB/vdp/jp+tfi6L4cxwf4s+HPLzFoNhcKdcJ/Ot7OfR1qZmwENHsHr4WXuA+pe0EZJsP
2tk4N+zBLlo/IVxAvK6su0hZtHt5e7S3FskqVtE5S/OisziognzPsj6q5uLGEtm61a3xnvO0eHlf
Mn6cswBynCQcBDlY+nvFwLJYuoNLnqdCP3ZItPFyhxevlscSm91yqdo4SP5HcrxZXD3NMFyxZss9
GjLbn1ubQFUxT6sbd/Kt4VsFKwsZK1zVOT9aPfx8nI9edesU/COk87+7ANvzv6uCWEXWOcpVJ3hJ
tpBxq75WAaqVkHKlM/wEStv+NRo3zw7ErWRc6dZ6Gd1ZvMi0YL8N53rPGwljvaIEyhDN4rSMIGBo
x8ZbkgIiLrgtTofJuPSplWV111lEfVN6gS/RvMiluKqM5U7octiHRO7o4BODsginoJ/2C3zNIskh
ayiKHqIfuZmKBzaAfeotkBpadA5eAhZUupc1CX4FckkjUboT7jCNXbnQXBugsQq7+wr6kugy+kET
7GfqBjOM7Ma0iRbHZXCzmuAzGnF3AogBWMkE0Gr8jZI544OT9mhVzXRJWJ2xCzq8+gUtRRrDHDFF
TlqriEpPfFZ6ah5Yz3TkGj9P+n7pp1ATK3ut0xI1HjrQ2BhIh5f9oO4Y4bcgi/9eGNYaW1sUJnfy
trzquKniMS2zKiqa7lbP7t93ACtYhXYGfbB8wgADtfts/OdlWSKfnNzylj3fRl3XWkNsPdhylb5u
vaMJuss4kT3PxLGXAXAZATysmohIFdeSPmYKKrhOBe5Und4o1GwN3Tr8A5wBOSaUEVF7ClP10Gcf
3451/75ZWGsh99myJ7d2WnWqWtLvSxrMB+i4dw+cD85Fd5Y4DakXJG+/bGuKVoG1pmjXQv29PrWw
vznPshzuZTb2ZytjAAh0Wt1Ck229aHUfhDImN7j082MLsKT+vvQ87MeL/P72Z2xQjmAA/98wZIpK
y4F11ckLRssNU6B0poPd5bUbLiWCa6SGAVqdhtHBDqEd7tGwLDL4YDrD6O6borqJPtqavlWszYZJ
06Zn4lRqX+5A6C6+m1FTO6LMqCRbNLSC7GHav/3h/z48rDVW11v8dgg4tpjV+Cc2tHdWTp8I924k
UxvUfWuN0dVzZS1NO/CrcPKMWOe0E2ASuVGfcB0wd15WOEfKnOHZro2C656BUGRWu/MR0sxDBdZE
OsV1Y0jsSkI/Ghesmaypsxs/b2NR/Q/E93qI5I3bnoK044clTe1TnuvlvoUqpxMufZDeQB9sTOpa
BT4zIhOUeeJkoKEqgbPEhZmYChrYjFexneMG1E5QOX57UjdCyxoAbCxde4Vg6tTMFTqttuz3I5f8
fYFrDeeFzaCwe9tSUPIG6CQMLOEmcHys/HclxtYaxSt9rbPGytRplL4McQKGvPdbcB5uNSi2Zn0V
SmYx9Grw3O40NUviBh9tJSMKy5Tg49vDv7WnVrEkX+QIXDeKO7qAnocEsv6Hy9/XrLP8VXiAqLzd
jVOjAJ6um8tAiNqVeXarfnytCv3jNrbG7HrKXyoxTfpk0iqEH25hE5yDdjjwnZvussW9sR82Vuga
txv444j+OSjUEny4iLm6P5elJLu3J2Dr6ddd+FemkTOlKFRuu9NY6/5hRDxBMC1uWexuLJ81VtfS
rcgcmMyefIvsbaJQ6eq6e9ktHbyJYRv/9jdsLCJ+/fO/vqGfZ52LZW5Bd6YH6YHxuvBUhLYyN+70
/y58QPvxvy9gEINk1AwlNJiyNgGlDyCRhnKRNGDUfy/bnEV+18KCALr+tM31LSjh1hJb3RgoCLyD
qrPmJGXvh1Dh/REMLY+6Reahx/IcCsANP+XEv1WX3FoNq+0+pb5d9+XgHQPLTsNMwui1BbvmxhGy
9fTVZnfrbBFCz+VJU7gwBXknofib+++LtXy127W2oDk943oleZElHbG7B+TN9Y3a8EZKbq3hvK4/
aJ7pkh+pMj/txTUhOiqPggLnVgDIOZVQyB2me1jh/CyJewuetHEYrnVC0bcXJDBFc0o9AK1MxPpq
p+iDs5gDlcv79s8a4wtT0aEWg1eeYFSeP5gSmQqE/4m85D7wfu/ao2uIb9Z29mQxAPXy4tWku25A
I6e7xdzeCABrkK+E+/mcUtKeYaWxwDahHOKscJt7xapbYqQba3cN6q0aOWqvD1rknf59n7FjwG/h
uP/fIewfRwlb73NoXyM1qCEJ4SkFaRZV0weaqmoJdS3GRy4z6NOX6PEsDpP7zBUTDd0RN+25yoYY
qRHgcKpW/b4uBueLb3Vojs1LC3HlEcys7uBYrH6eJgKG3OyU9c+8t6WCI4jsLtSp2J20LU+Eaa3U
2WZCpmGZTdCcn6l1D9oDj5YuyKMZHh+RSYPgA2sGA5JC7rgPfc3mXbOU/aOVjuVZw3vhXngdP1F4
LESlTfewJvGeaoD4o3p0zCcKfOxunijO44LaL4MqR4CvZ2uXul7rR8js85cyL9z7HmoJlz5Fl5Ha
NfswXSUs7aD5FgCz/93rQQPoLbuDf4Bl7RdG7J+uEeST0S39BnxpuStI5U47qHDnicW0/2w7ypOX
xqvgul60Znys2ta+WETKXTPCtAS+BcT3o6ooZ1gOpb7AhdvifpRJtCITB24er0VGbAh8E1hILDBb
uu9wJMSIzP0eyk3WFFZMVBT81rQ9ZfZMEwkh8IuXl+p54YF78lqlHtLZ0fcphVJ/OsOnYWpn714b
P3jKrYEd4aRYn4eKlvdQzPdeAInn6PZV1TlDVWYPdxD7qw7suo6oQJLdVlkdlV4njoWQ/S4t0+ZH
rScrQVFEHLjvFUd7bsu9BjVnzxeAc+loB999l0BYJvdg7GJDuiEB471NiGbwAfKK/JOXDvJzjU9Z
IkvpADweOgbnHsDpsCMDb0LHQPoGrj525C/Fo89yiI+ThaJiwjpRAFjQsGI/QIDiABkYLD4DSwdX
9GRvUTodKOYulCxN906/4E7paXG0h9ROKhhn3KH2M55bluUX3QTlQcJhN5RuC7q2pAoo+rybPvqw
FIAFimOeMrX4uyllTIbGoTAnLLyOxb5onBgaaPm5quEBIjXncF5qpgRlMwYssuXvSuqhjOR1Ey4J
ekkm35ucZG7hIMk8HLAEbjwPpMvghENUdh9YufnSNzDzLuG5cmcCGzb3NIX1QSEnpLu2ZYeADDLA
+Q0fdoxps/N4NX/pawgQth3tz23P1bGDp8WvoKrai1JyyiPHH8BBz+TU27EwPZx6DFwH/LCRVdPH
3ZKJFsYPLiyMZh9eHxlbPqG34ySptNwPus/cCxpjVTKyuT5Xeb1Mp2D2GoJDoh6Spsgt1GccGM+M
pRO2PWTWnDaXH9gsin1dN1aES2W1m4guP9i2L/ZBCildkWfPGTYh6nY+j1lV2ecFXbfQpNlvhgws
opYmPPZgeRcLf5wv3pjys64WO+KmG8N6KJvYKFtHQz2Zx57Nfna06ej/KqgLOShojzE/0ihk73Ng
w8MgmLPYQIfSjcbUsdOILwZ+k5ibH/ZcqNivSgIGcdEkRQWjIq5z+INgawU6UgFVR0ZbFxryrfw+
l10dGW2KY0cBa80s1sWekvmvlA/Tl9IKlpd8KeWhBsP9l4FE2T3zhfO9ho7IUQKsHzHhskM+1suD
WHo/Ale9jRX8Su6LMi/3WeD3uwVFagqnLI92Ue6Y4T6HmBKQ7b1zSCGKIx4qkfKd3YHtDEsgjxYh
hO26747fFOxI8J869APDLNiv6BIm1ZNT3Q/B3MuYLBPaPtzmg3umvOjGd567qxtddlW5Kcs5PXk9
8xKj/QGGG+xcyaZP3j7ZN+74a0bF3INFYZomPeXK7N0u/a47NOWaavwBiOktTO7W8bu63LEuoGWR
oljmTO3jVTUPDk/vAuvg+Pnv5R4OF7jquDWECXQ03ysH5fEY1yvwyt8en42fviZTDHVJ4MfkBSfT
1j8c57dbsQ9vP3nj2rPWena11Vj9VbCm8dBqGMsot5rQJreSgY2JXRMfwAsG+NwV3ZkL+lT1y8Er
6l3az99oe0vRYmtsrl/2V+amcvBGJzftzmT47BUvvPn+9shsPff65389V8Inp4d7fXduu+UJ1lUf
7SF7fvvRW6OyuqtpeJk3dgMaraIscfw7kddQUrugJHVjvWzN6mrHokLMnKXCmOAqBUe8mu+N9/j2
b98allUCpgB29GyDRwfO76b74NwSfdwak9XulIhjfUZKdZ74BySNO6g9xXJI9zBxC9/1y9eUBRwC
UOyabGgzIbELQQIFSA0tqrcfvjHia7KCHmdbEj52oK8MMPVrfBMLC05Lbi3y99WO1yrOsKV2S6Ax
OwReADyBaW35fEY3Zff2F2xM7FrImdOMBzr1oVk3pjTUjbcHeE/Ebz98Y3bXXAWPVh4uuml79q2X
AmfvnHrxYIq4Iu+d3dV2pbPoFRcZIg2RX4cguId29I3ovjW3q+2aK4oLZ66xm1rrV1vL2DVOFUKF
6cbCZH+qif9I3tzVflVjN2VjN6fHAUJyOycT2UcjpH8Y6VTuJjurkr51TOJ5OWDji1fmT6WEfqhy
eJVFV8rctOtAGTz7XTo8klL0O+ZK+0GzjH+Bro34BvBQfw+GRPECuw3I/WTu1UwQtoS1cqZLYUaZ
eO287CkkbGGdquh9wXvYvVMF585waZo2D+dR279mSdpkLMnvupjm723tt/FQQTw3tgwU6+PJct0c
l3i/fwEOpkDBqfO66z3OHznyadEcl6KZjkNHHRG1i20uee6UPqwBVYstzyxY+FEDp7yFq31gaL5D
28591g7Apv0w6BHPRmu4cakmITym55gY14D7VIW9gP0xGogovjNiLgy4wu8LFeZuhlrwjrNujmy9
aGiGA0+dxYTlZVKxqboH4XT5AhdAPyr8AfSpVtf1IddwKdsPxKNfxQiuExxkidmJokOKExSlBfNC
0V9g95Be8rkI9uVsl88wYRxj2x8qOHryEp6PiPNZ2MPt4B7QFvV1Ur6M/EHwQ5l7Ks68zgYDOtc/
PIj97mx4IaMuZ8TLjBttbC/wU2zHmZ6QttMfNiXlGWgb+ppC2DfuVMaqBBdldyfyTiBPhtTAnNh8
KXYG6vqR4O0c5bP8VSDH/jZPGpWBwHKf62vf38sDN7KIU3wpWVBEjiL8Yz7T6YNrenjgCXxR7ME7
/rxw3UJVwPRhAye6c1mPQP/yjH+AISv0K5oCGILGZE042cQP4rpz828j6I7Xu5v/uXP63Id5EgQe
Q6IbfYGfWrMXVdCHSk2QcS/q9pIWMj2M4DAd2zlFzmJSuHTApU/RM35mCUJg5iEf1RWpZdRKPjUJ
/KRmK1F+1Zxx6VIn5nnmyZhsTBa7WnaQv+g6+AMOaggl/Ku/QPIQWisVfGA+cWwpsM8R+D+C3Mge
eKBwVbM98bVcrOD3YKXljxkV0QeUGUFHdrjTwrazMS92bbUUeKd0ETuP+uxh0txFQjUqgODHtL+g
+tKfRu+6AhavOTtQR34cJbNivzcM/q9tuYN6kp140ApQIVcwr3PkRHZ9M7fAr0CVrnFLcaK121RI
bg1Bfkyrk/KJs3NtVewapazIQxYY4xrrofbRqQOazMOdxr5OmA0hadZ7Zu+lS5nUQVfsLMWuSUyl
kmYekPBXo3PXAFsSUm5Ne0hQiYPqKjeGo+MAN8hq+OwIFyK7mWxAh5klaElWb/RTOWdlVPBleLqm
LY+IVMupmu057oYSMoe1WVqs3ACWub4YYB1XpeUz4xOYgBiAee/bhSWjPPO7o4BXJixwlv6+sXtx
RMbpv+SoLexq7NmfGUjdITKlMewnRvBcM4hY9237mvvc+yoa7cYA7+p7ICF54vAaOkpkyPopMl2K
Ka8NzAxrMO6g1kVp319VBtSB2GyOzTgTKI3q+VBx1w87161PVSeWyA0G8tSNvuDwPFX+vhr48g3W
j+IALryzS6lwPyvINX/PCAIG7K/afRVYy4cqT9OP1sLLo7ZzFTY5aMQoZrjirrAd/uRMwXwp3KV+
zCELH1cAQxwMWMan1ML0diXLHmor1wcmBzupnRkQJt4ECTUZ++4TAxqPXoZvoPAtYVpQC2DcrmNR
BrI5JNjbMpl7S76SBe1aNVJVgk/sZ6ca0XrXuii5VU6DVW5NyI5dMtdJa5p0V5Y0f63ndIHhNrwy
KDdUhFBAnpBWwKhIVD5SV1SEOyv3Ig1N9YPbokBYDwFoUWMdSpJdA7pVHCy3T4+Su8GjL9nUhwtD
ZSxsfNHtFJjqZxv6WY9K0zJE8j5fAsGqe/hwmxpHJ3d3k0sVKjksPyhqYVqmzL2z5CRe0tQSL6MQ
iH5W48UscIpX1xoEtN6z6sxBdb63Byt7qqei2NWNgkA4XFLrT6SHHnrkYfOdSOOi7gGB3H061eYH
YcWIuqDbw3JawWK0I+lukdgCTt1UkahTdmj6vIBjCNF7zG4Hr6HCCqlNnUho5EECCF4nhN/fchz7
nmDn1l21t6YansjOxD+WGvGkADgh6aDxDSCRa3d3Mgv0p6llBrfv1E86SRjM2FgWydlvP7UQlU/s
sS8jPyNsD6nz7HOdztWdzcd8P6RSP7dXN8jMLBRYKtDr4PCFfJ8PBbrxTn+yUNKH1L1j8GscfwYf
snJ3aR0sUVVloNOjYmvvuloNEczoxWnKDY06eBPtpwAXl1kitpBg+W73LPvq0g5sHod4Cf5nGhZ+
EJzAslVYV8qPPT4GdxXu4Q8WdBha1EuJ+pkLYLyGTHkfcf4457Rp6RLaGlFkhw7Ki00M3LFTq3Xi
xsBMOuRVLh6rYTI7KeGniSp+E/NUwxG8I93wDfvD/Vw6NjmJuca2dnX73E29c0yLetnBvd3DFgaw
JUjp/Iz2zCFvcrHHbUlj5XTuHfau+1jPAfsxoI4Ywxu1THgl2wMKmvohELQ7lGlKo4bm7d7MvX+E
/+G8U7VHLnlLnCitBnJBUmMfNFxUY9ab/gHU4/SxKEvyAQq13etQ2OJ1NEMD8bP2MRcClVoJR2oc
DcXecpv+eqyPd+VcLjuDJXlwe9dC1TnVsZ3iWFdu0d8JeCd/USUOAHjhXhUv7Ca4H0APRNINJ0Yz
k+GnhsRaiLO9eKxsx3tYiELpDrX5j52U9bcKRUVIpKJgB8wdrIThNP7ELM9+4mUlH+GpVP6a/UHu
OATIzjA4fYYtapm0mVvspa/kXTY79gdwhMnPlErxQZva21sVcKI7hUhzgVMzyAHCNmHg2uO3cfad
33z0nRM+2CSWSttjXqbuMy7awT5Y5vnV7ReyZ8Zxf2rg+L/UXm8n/qDSHVpdTdjbLci5y8B+NOlQ
3Xu6WV4zFHvhCZ03+gM4BsW3VjfDbxzz8FIP0Nv7VhZ9+6QLxtEFnzrnmVUWz2F3rjUN+ypDaTJY
DJx4RdUKmrhFXU1hptMGSZds8wMO7B51NdttLsD7ghSnquDS1GS8myvXSWTnkdfO2ORhEhYcIBbY
qKPUOLE6rikfTxJA8Ni1wBcJge/zp3g0xLwOXEisddkCOV73cQ6r80c0ReAd0eIKti+IhaKqcD7a
Vo2qlYG1s08lrKFyWUdzL+ynRhtx37CB7ntBscRLSe/Suu7irvGzS+HM6MAAJ7Hng+89Vk5avWZG
QNrEMKWTDOSMJFBExzicKRxxKccJwgM/NChEH5SRweM0WOBNwEwI7QAj5wTjF/xM85J/QF3cXNs9
Q+Ixx76DTrsPwCRux+dRB9ZnCAqP4SQmOwoCxzn6UFo+ajEAo9nb85w4TZZBEN+q4VuvfIPeTWrH
bQELb2J77rM3weYscVCufygg0XgJFIyJPViTJ8XQj4lM3exB5l5xIYwUuwVm4T9JAUFNlMoNCxEc
3AdLAWxE4MhcF7x8BOJMXzRKOr96C4wESAS1QIuabIBHLWrRzOtg85q2ytxnuOo9CQNefdOR6qkn
UJ2LkarNiPFDm1A97ymnbO+kjb+n7tw9odTlvjilIpGogFYt3Xbcz7A4D2FH5ugwBy8kDOy8/TW2
xn0sRG5BiXhkz3BZFyKaM1p4gEUF5Q2iwFZWuSqkOJAl9LLUac+5qKN+/ozeY4jF9Ha+vfXwVTUF
YtpWn1u0PbO0DZU8NeqnLm+0sTdy+TUPvEeBeSYGzx6wDhH6oTMa+lk8Aj/29o/fqESsaeBSOtbg
aiB4Z49ABjR/4OaWbMXWo1dQlU61lpsqghpKcMGxjwzkRh1168HXwfqrWgg9aTcwpEpPzCKncfFe
27r4/vZwbPTv1wTvouvQujCuf6qIezID+1Sl4g69CBEGM33p0vLGJ2ysGbqqoPhuqWHlnqszCnwx
kApAQF7KWwo4W4tmVUNBbT9AbgiX4wI3zckBiop8kdKPFitL3h6mrZ+/qqHMUsu5zx1YfTbIHynN
k6FSD5Olixtlmi34Ml3t2JGwiihYCZzhrwlfyr2qojyuX9kXHg1I1mI23ygmbg3WavemVh9w0zfd
WfTQ4WohKI6oShCORB6/PVgbb1jTuiEhNvk+9FvOvocwrcYQSUsIDUZIaO3efsPGql0Tuofenxq/
Q7U15dMYSZqdmkIdSmmNMXhlJuQFijlvv2pj5tcE77quKIccSHsuNZBV+kFAz7G6ZTS99fDrCP61
sWswX8vZQmunSz80LrrQXg/n9FtCCFtPv/75X0+3eh/8EcKu7ZchJsUn5sJkHmaubw/MRlBaU7tl
DuaZkDYu9NBeJ7ik9/x9YiDWmlvNjcmzEnIjcE5hiawpjZkoLrbiFzZ07Y019McQ5B91UWe1pxsr
RSKAouaxVD3qNOjGLHFuKj2Fua29r7AZZx+XIJ3aSAhVX5ahKZCWivmIki0rEliC1cBAOz0uzhP5
aWogEXKA8MLJB2Qk76f3KeFaa661Y5eWqQQkmIflYo8gZSACzQCJMOd9Ldg/dlZ/rZPOcVqgFSAE
mQLFfJdVNqxNiWu+dgUxNxbLRkhYc6TrzHHrapTeaZFWJKdjw32sF4o858aFZ+sF/n/XOnRdnb41
sFridhb61U8RPEIXOQR7612rfc2HFiX3sxG+KyfFUS8BtfNQdPX3t5+9sU/XLGVe5BL5zuiAePPc
Q/RxCh7m/n3Sldaamqz7nnICxXxESP1UN+QJ/NEboXEjAqwpyXW9ZHYGVj/8r/1Pi2hOoqpvHCFb
j16d6HSkfDLtAIlKWyUj4ajcqfcpMFl/TuC/lnvf+b7mloPEcwSxqldh32PVlDcGZWshrs5xTYcM
pQQsFLQJAsHjFvWQQn9oQBF732pZnd+5q4vejLZzQj0irBnWuP2lZ9/efvjGwbomGNMgAywohR0I
cocSnRAYSy61fgmYe5Je8xs6G7f4WhszvOYaZyiBzC408kHX+AagSpTWt274GzOw9mVZeIGiZOA5
J0CEhx36UvUhQA72YGukunWR1uWNoLaxb//HnWWZq4DMuX1yYAUTBQRVQmrnnzkJdm/PxtYLVgd4
MXlN3Tod1FNAijT+C1suRr7zkLWuE/PXNhizlo8tU5B2biPFALBrPpcdCzvJ3heSrdUezjLBfdQF
Z+CdmyDulyppUm+HC/SrQqPlnXPg/PcrZFPXKIZhM4O7Hg3BEpLmZwDu5tsTsLUdVpsZBeOl7ARO
Fav5eFXZtw/NVVJKhmhT3fiArdW62s7gFxvfSmFXVmuKRmwWS5Xv1PgDWfA7PoIH+Oe/Q+SiJgLR
PlgupQMuadlLUGYPufhdlkPUcffW+fivtXp9y+oA7mkzauX2aLQRMGm5q+kpCApIPlDevUIPxnnK
69L44cwr+D6BLJ6QMkdTr2lQMkKxH/i2quLj/3F2Js2R6uwS/kVEIJAQ2gI1e3a37faGaPfAIAaB
ENOvv1ln1R/XVEV4d8InGgqBXk2ZTz7MuT3cwMVDDrVMKQSVvg6REVbkAToDhX6vB6qVp7zB3meH
sCVIC0KjjLoptAbG3QxK31SArt/lPQF8tmbsCXvl3oYPwJgUTpe+YIJjsGk6KYjgG5l2BzpKGTmO
6FhABgfZnUz1aKG6OhqeIhUWZ5zY9DUl3bM67V48J77GD//s+zo32vnv//RBkvpOg7NdB6dFEupP
uTVVF4zz8FZDWdn27ZVNlbV3c/72/r2N63fUnYg6te2+wRZwDnsGtLBXvuDPKvn5IRZVChuKTj81
szoxIJBat9qO9VfoWudLL2qUO4+jj33y5pQnTz5jwWx+Xe7Yay2yqE0IfZTADGXIA5HvbYJNQhzH
dvT1axdf1KSmHNLEcIhdYgoXe5ZtFP8G2NXma1df1KR+RhSvmYr52PUnaxSRZZCVnF25+KcAhHOL
L8rRBK9Slvmzf8hcWRVhnhm69ewSZ768r0KwAtRJlAK709LHzCb047bZlKQvQ0frDhHAndiC5tdE
mlnXMrhW3tXS1tq4MA40+WCDbzy/FxLxA35j7ywcRF/5gNdusChdDmTqbk1Rgi3H2+jsGfalSOk/
l1/XSu9Y2lIJs+OkPk/XSl7tG9f9ybT6+7VLL7q1C78adzLtHAVUMHH6QMy1Fln70eeW+qdg+EnV
UatHi8T2OIE7h8lTNYor49FnIx4+saXn1CCUtpfqPG3i9QscC99dhMnmPgB3+aCv3GPtlS76t2lt
D1ZgLE2MQ0FOvIWVIxgBRbvc8Ctle5kZE8OOy2lN7ePUfBQz3SjnV9zWwYRhxsquvNy1Vlp08xzy
dkTGuuPR58+t/y612MxtG7LMHL72EIueHrulC1uPg+TzRjY/me3RfVbZdhyB0IcNnVwaggMlPn5c
vt3KG1m6UbtZab/rcvvoUu9kS7aR9bj35I/LV1/5YJceVGLBduCXyCnxaB9U7J3QKxde+9mLEZpC
Ed91vibHaWR8i2OdE9PjQ9pa13LP1m6w7MSWk4xZWdvHzO/3c2YSyH78+wwxBJdbZuVbXXpPWT7X
Dpx44zHp69ses6mgIe5zrbGYc/MP7jlXtpXX7rMYqqvOkyJN0Se6adSbVBW3POe7eWpdxGpbR6+4
dkK01mCLrj0ZIOUks+bj3E3JprRZvBWW4BtWlHR3uc3WbrEYwNO8duQcg+ZUF8PR4vS16OP3zPuK
nREF8D98zj/VtRQDKVmaDEcQcMBA8yPY575DKX+l9rnnn7nc2Dxff9GzcVRd23kTo/hRuH8SbfUI
BGtcoEk72FQGKBDrYEY0xk+uR3LCqlh9J5gdbyCLS3YwEWZlgB0jROLNUqgw7WvsM0D9uh/rSohI
0iSDYAsWvVurTCaIPK0URyKl1d0DGm6/Vr6Tvswzm/8kmam3rumHR9ifnSOgntZj7qg+GrgDVd/c
T8Pvyy/s09MTPPLS/Bqj78cOs/XRaeGpIwYIaX/PkNfZl/Dt6OpbAziVcMEGAMRpVCrqnexrdXTp
gIUw2zZO23bH0XrMoHeFBPa2Ads7xwnX3A3R5Sdc6V5LC2zfJHDZQxZzzCyjorzUBlQl59jE1buU
HrLfzPjFOy0KElNO2oPYADt/2b47k/PNzaEy75KxD0o9/QW1I71Smla62dIVyxWfm1HbzbHNpQhT
aZOwdyce9P21orR2h0VRInaTlbZBq1UQ1dxrXg0PiQc5QOL01ZW6d77UJ51taY2Fy69Luwl8AsHb
D1ZaW26Q1n35pZ+b/LNrL+pQ0o3wviFM8DhJCJatb85sb6zmb26XV97A2le1mGQgpRKi79htjj4Q
jUFadrcy9x+Y6Lb50P/lbvr78oOcZ9KfPciiIoECzFMowJrjWFs/4hK6u749pGPxUIJW7qnxbaD8
SvVbeR9LtxSUylDFqRicTOJEcEMmASnmP5cfY+3ai4UCGcYGgylrj2I2+9z4YLuS+Vo84Mq3ujRL
TSUte5KDNAJv78aN9ftYDFs7A1D48o9fu/6iX0PvhD11p+iOwwzVblAwCP9rksO3WbfO2+V7rHxP
y7QYYlucUycpj+VQyLdMwYKrNJUHRyAfqVCMQs1c9M+Xb7b2QOe39M8w2isyVf0MBFamoVTNGui2
uo56hwY5tVc+prVbuP97C5n2CXwEkh8EuYE/ccNho+z1lc63dvFF764LLWy/r5sjhWp6V+apCzwp
UriN6qrHy030KRQC4+IyPWYQeTOXBZfHhuTzhDQv0vxMM52FmHbKkFAC8XgFtV5QkgIZTZpDVj0T
Ja7cf+0RF/2eQpobc5R0oBqHj2LCDrY3vavmi/taS9PV0GeOgC+1PI4MvA4cz1UHm7fwOourWLmV
Lr+0XllMczNgF/FQ2QgfTWJv2OlBX5NprRT4pesKAZQmNS6YHUUFx2hxL+oxKAFf8uanyx/A2g0W
nb4AynIErEEdaSqGd6MzgGHMLMYtGJBpHjixn12ZM6811PkT+Kc3TtSQ3u1JcbQk6XZaC3FTGlh3
Lj/H2tXPf//n6gMkSg4CaepjayD9Az2ehbED6dnXrr7o5u3gxIloYvz2ht5OynpO0Bm+dulFJxcZ
NPh535ZHVhX+vbHZXwN/yZVyu9Yqi+G7suY0drFxciS5Hs90rXfVZ8mVX75Sy+mi7+qeK5bkYDQO
o138LBDDEwfNQOUtcZvmpp+BPggtaImusHdWpghL4V8zVxQgKcDrOwlWaGVb2BOK4bxq/LKNANtU
ocv8X51bvXzpxSx1gG0ZVwn0vM1xnqunOpPfdHnNrrnScu757/98rGQqG6u2QYXzpgYyDUjYcWrB
bmlX7k2V0bDMr+U4rHTvZfhLOdJkgJgceEirhlmg2omMbiaEIdS9fr3cTislfCkQtB1gH0jdgwo6
Wc/xpL/7fHrXk3Ut+Gnt+ouejczRzGbGAtIas4MW69My9wPZzvvLP3+liyzDYKwJRqoWubJHGNDu
sDDug8IvvyJ0w+j63wL8nxeda1nm8HhhypbB1cpLWPMI8W56t7m36DWD6NoTLDq5KcGt6SjeMeD6
401npcOu0OUXV0jLAJiq7WsNEyTO6SgcGcmQ/qpHwsOp+OIUaikG9IZYYndOIx2hBXOjbeUvwcss
GvW19ln5gJZawGlq82rIMeHPh9fGe+2m++La8dynEjG84KX4T1rI6LZY3UN4i2PmiOSjB1taFmPk
tK3xByTg7XvtNuZFjQNAOD4IQzlCEfZ8IOOWgPa2aRJPgdzjpAFNrPgbLewP49VwFQyF+3D5E1+p
nM5ijI+ruUrIGXeZ1/EJiJObJvUfatI+Idku7Br2aM32ta2rldK2DI45A3Zl7XLnOHiR5YitVYKa
quyNrd48cc1tvVLVlsrCnqaz3yJa4oBG/a27fApAC76Dgua3gEHwcqOtfTWLIX8kyG4EgMo/+OXJ
UwJOLytEUEn0tasvRn2TU9tWcIMcsokP2wIbsCCiqfQ9nmv+xVssykJjKl2R0bMODB+SbjzAp7xk
10DdG1x+hrW3sBj/XVLbycyBYGhJ3URWV94C4OoGYwHzoqDXPqiV6rYUBooODt9UVfEhPttn/yLf
4vKvX3m///Xof0qzVeWgQbu5dejIzejV4dA/p5g0Xr74pyRc1IWlGtCrIJiezBwfbJx/nqzBdW8U
DNYAo2FbF+gq0kTwoKvfEgasjZ/g6IxMgGRZTTPvhrNNnCbwidYwb22mNBEbRMTNXzvrX4oJs9jK
EXSKB691Gw5ZDOHNA5QTm8tPvtas57//06wd3LZ1dr66ru8krFZVfnDsX5evvXb2vNQTjhTzWQ3D
9qGUZ3pYYTr92IqccUA5oblxVZ7uZVwCWz/1gt2ybq42LZHeyZvtCNYj8ZoPQ/JixYV95XE/RUmf
X/SiTDQ6c2PHGLRmD4WAzuY+5K4KchT6UiM5EPbKACCX22k8Z79Pjb3hs7zCVV2ptUudIg5gmeCa
xAdHmfsYtuORmUACcQNApVbXBFRrd1nUEa0k9piaJoW/F5Q0YEUenNTh24TR+znuFWwg9vvl97v2
7SwKSg6xQV6JOoHrgGb7uCmbLZ/Un9x11JXXtVJMlupFAEdZO/ljeqTiVQ35yebXkvhWfvtSrdiS
RMyk8OODWzs/wTwttglm2F4MG/iXGmcpWqwL41v1aMeHYaBTCJswu0fOi3mK4yL9Yuss5gm897P5
nGtwUC2QCEloV19UAC3TT8zQdKMAmOJQSByztOCBRqoczJXfLVBbPtk8XgoVY5e0gxnwuyd7igPV
xW+2y36aIf3A0SZU3kAaTxYDrdPfXX4XKyPfUrg4GlrVsWX5B56PGg588ublxbMWcLLMqXq6fJO1
L2oxRZjhyWAJd+NDWgwRrZ4k7SCMH66MUCtzwmWOSJ5ljFWKgvnS5nep2/6SRXfv9/qbASyBZO5L
4X1FyIsSaS+6tWfliLSd8CCO692ODITC+BrT9vP+DHP4/4420+xlrnJAA7Dr4rGq0m8yKa58VGuX
PjfcPwNZJjJd1lmTHeHbDjsXdL8Z4qUrrf/5F+svZX2WsFSdgqpxdKQon7F/nLMQO0HAStSKTieB
NVwf2OPQvo0zFwctqulr00J/mYKRDYDuA2OdHh1hA8Gc3dHhNE302+WP9vOe4S+lfkU58QbUiwxW
lC7M5ZbZCHfxyrDyrxGlP+8W/lLxl8W6n/BusiOVHbLBxn0zATs4Ztd8dmvXXwzouWpKkYDHcACK
84BEwGhMxKPIrgV/rzXQolejwiLk8dyrFQfSMiVBa7/7xaPVffEFLEZrjrALLDXRr6XM66BNbaBw
Uc4LX33LUp98sXMsunRb9xQEXNRzMgAdkrOtUfTlS1/QUsyXZLwRia6SI1FNNHd7X7d3WKvCRmxv
v3aHRc/2BDxdWYtphiz/MnkPK/mDFd8ZRh4uX//zCROMjP9bOdyaWHQmmJaxojqRKvkTZwK9GUBM
UjWvdedeIzp/XsN9//yN/VOi4K3rweiJUViBRykwv5z5LYii0VSgZw9PVf41gaW/jJhIJkomPvo+
hND3QGKGlUY8Z31tHbnS45ZyP5agSE2UYTQl/UvOuyQYJPnG9LX3vVLJlxETCN1sRDwhirSS7t6X
YHRY+vnyq1776Yve3PSsBzoXvZnkNOhdYMDAYOHNtbXv2uUXnRnW/Lh2Gt86TIz+BKbWhE1ZJCEp
UfkuP8BKOVoGTBgwfz3LxgCKIbnNwF4SL6AehXPOr9xgpfGXqj5sbFBHUGwS+Kr5ViK3bOz5lSK0
8tuXkj5JyhTDImbEU99Gbv5NSBqOMg/c4uly46w0P190ZNoMPAdcLsEUIO23LYrSAXopjkAB61ou
1NozLLowHAgjpC2oRb7/TAwGfm9Xec9u/MVZzFLcJ0k2Z5Jy/zA43Q0QSKEdD1c2UFbKHD+/8X+q
z8gV6FoVypxXevSNpZYOpyn9qxLjBnZN9HPZVOn+8ptY+4qWg3Iuz/qzHue4Qz1sSquEGWKE3P/y
1ddegrN4ktyrC9qZ4oggmgpKNV3aW1sVaaDGOr8tOlFeabK1Gy36c+YJ6kOdlRyFD5LUo5896BjC
2rfLj/Hfqfb/Xwf5S1nfnLfnGPM2Ob693R+szf1t9kR3dHcaAnANgym0Qyesg1Mc/mZBHVgBDfUO
x0+hG2ECFfSBjnREjrDgvtQHvmtuJth8AxU+W5FBMOTvy79yRXHgL5V4yrcA4FZxdlSpBJBBSycL
ijHhkIRm+mhl+C8Q/r0MMuNY//YYx9SOz7l3RY238g6WajyI75iyoPo5NuwkKFKY1WEE1siwa6H1
K1VjKcTzBw0pofCSI0CJu6HVOYg1/DudQI+73IIrHW8ZRCEGSUGwsfIjlwPbNtj0eelmkPIZjsp0
kE9ufQL0OL82CK30vaUILx6sLPabPoFftb9nzrTPAQ362pOcb/lPCYHBpmd5zrNjQbPhPilNEMfc
3kqgIjcueD9nafL28q3W3sqigiCSy3X62sLCBMs5BShjwQ4z2PWXr74iL/W9RQkxnRicdMZHPfv+
ppvn711l+ceCe7fKzv/aQGYhlaEMZDq86xyOYuB3QC6M2ytd/7/jlU+6/hJhHqdpTEEvB2uBQpar
nl2QbVtqkKP5G+juQBKEbNc//SGdQ9ZlR8CIdqAuAa2KAAkwpRzXfTCs35wDDJLM3rq8vs1bdZfO
WJ2afS/mN6SiXznIX/ugFouHAtRdLRnJjp5s/6aZCDO7+bj8HlY691LbR1KaK58U2RExQMjMgsLE
1lEJaE2jvCuzjpXet4Sh+3XOwRXBm+ZWsZXyRfnm0LC9HT/Y/Itdbqn008Bm9An2QI9kjk/OMBwy
1V75+f9tTH/ypSyZ6AqCOIe0PpoIoHjfqyKIl3ZD6USK/Ihd+V5238CtDKoRux4TbB7UnJCkEX7t
/Zx75z8dfrIL30d0tDyC99bs2wrru9Ibyq1KxvoYI0z0ylOufGJsUVhA57PRR3VyrM3wgNSxY59W
10gV4GaufWaLYsLhPpWazS4i90i6tY2e7js/UfvKFhoAS52bIrCZLH8pXwOTiqLZH0w82y+OgGfz
KCy34UGnO/eFcatCRoiyvrtOmz4XncURBOI79wwZLThJyOOXpJoLDXBIzm4QdS0PbeXFJ1PZ6Qtj
xWyFpq39G9ef0jhoySBfR2BK3BCSe75rE5cUJ24DFEeFSjXseQ4PFTUKdusqEzVMYY4NIJlNogrZ
LwCueg420hTXW/Aq3RAE4mrfnom4DemTfWyXfiDGvN2WdMZqAVvPZ4TGxJItRILdvsJaAmmqpthj
35aCMFzpYIh7oORa2DzCWk+YYynKnp1RVTttTXpbTbF/xF4C/TV6Dj+p0livzgRo7K4jnfrVTdTa
TwNvfglAB6JEKR1mutHgylL4nzvG4wDmW78KeiatiAgd35MY9NewqWreIqE3S39XkG+JwGPnzMky
Q/JIDfJjADAupG5Jh/VyMg+YC2RpoB2GVF+0lwxtqI1+DzQjP01igK9lLfDVVoFEDWee/gxzCwIW
tC/syQx62OhWKWQAe0BGc5MB7VxAR8cAUv7QbQZCpxq8OMI5ePcrHpP+VeTj9O7nKXmuSiKfKKur
bUwS/jYOBtBZbucyqqfZ36mhGH952YTTLQIHjRvU09Dci6aZZJiAIbixZTdGZDISvEMDLsgsGxEW
VWaFMB3UY4gsEuuuQy6JG/b4aJBEUng8KurE/pslhfeduYjuALcOETbTOPwsiPJvROFML6BONxsy
if6PlaViUyMTBmhCaaKC9853ZDtxB4IrYJRjCAdfOi68E94LfSqQtaMQqSom+OpaNocWWFKIU09z
90hamRzQ9mxHKkc8NUAT/x2nbh4CihACuI696tc8IkIewlfro7CNeLBEB7Fu0lhghVKn3OmYGh34
VklIIEvdRpUZgHHUKQiwifLpR0HsbtiKDu6TCcRHbBEWueCRHY9QUCY+cnN2GQNezJLuZMAwz/oD
KAr+UwfJIP4x80NYrNU3EffmbuoYPo8yoWpH6ZRh4c0B7uES4UO2l9chTjvbPGiKGNeMebzp2Jjd
yNJpn0vhc4ByivYh94Sn0ec8STbCsscCRBFLv5ayM39Za2xMvQ3MIHwq/RtqOWzjkKYooG+b522a
0+nIOTpdlgz9Pq/IjxzZ1PddX/Z7h1XDW+IkCFMsqHnIB9GAPa3KB01R0e3q7GMhDU5g/RlpZYKN
iAjGBrzTC/fIG0pC1rvedoRc8k7Z9XhQXjEGihSWeyi6nmwIzqc/asxWwDACE7bnlQtxUVkGRIKB
jF/q/8CEp95mE9V3aYLknLkCYJwahPp1feRDqC4MrY+k7qweYV+i20mVyR3tXNOFKcjOInL7Qdyq
togj/GT22tvkuVHJmb+NveNCuNCPtE0ZGXfObwWOk6tQD665a4FD39g5DpD6GqBG7JS38Z7kLTbN
uwzp2JsKoMkNvB3ewZfS2SM1ov5rlyV91ZBr76HWBUFV96OzyZ2qA7c6522Q5op9175X7kG/dhkQ
YbHZObIBeXcy5Y0jemeHUJ98g7kecnkKnoJkkA7IW4IvHFL8JiQDksayNLagYhf5HA1J4SMnzqpg
0RzMDTCQ9reJ5dZ+QIDNj0INOF/jGIIDVF6583NR7aiHw4Ctkkg392wf0eTKKgPVqhE2Kct5mS3F
H3qR0p+05WW+JRPyjYJY9PrHmBPvsWIkf7AaXe1Gv49fOzitX2Nr4mE75F0QexrV07WLm3kQw6mn
hdz7Zkq2XWKrTUw0f1C8TrfUnrI3IDPT276LeaQ9rm5mUdnHpEBwWOVR5z7lZYHBI+0ip6mTqAPX
/aZtLH4H99bUIhNJksfOpsm+A1T0zs+AXMumuT2Ajwzg+cDfuqb3fnZYLIGwc162gskKjqZvgOYM
Yzq2kddblRfh0Wgk9VAfcmw5P0IdQ/E2XbOFv9ZsuirOIstn/UvS0/KpScrs0dKj2M3CtWmoCLGD
EceO2JsrK+cOh/Xxk5Jl+6ssORIPG2Bx9wWHR7dqUuu2H5DK5ZRYbnruMJQALFfYOJ8p984KpuSU
UV7f8bpm79TJGSjThfwoE5kdrR7ZW7kLt3vSMHLwITbf2Ak8OF7RCnz/PKnB1oTVQSKKNsQnVG8x
gYx/jzOAGOAJj+ZRx764iTFL/Zkg8GpfgJWOBbDOyB84x8pvPcwYdx7Vzf2UWO77VCjzavlnTWpc
M7UZzeRRyHsM+O5dVSdBV7v2C8dWeuBRH/RlaxavRdy3c5QhZP3sheCQCCSu2KlCytuYIcJhHBIc
eEAxv7Etix2M5aY75jQdbCYWoNmsAmoVLOCAJQUyFsBVCRsALSPsmeQbDN3Nh8EQGelu6kD3gBss
aHWd7pBV4QVu3MS3DZ2x6QDU7m9fzNa2G91sN3dgonUc/alv6vQHJ3YaaSP59xSKvWjsYxUhWS+7
m+YxR7oCtU8TRHyJN5qPzm3ssOdF/xu5Ck23BRZXPsCzbL8NbaNvqUEdInY/W0Hh9jEQ5cjFS8KY
KP1eO5W7H1OnlMFck/lmnBKYakVZhbAq1jfd7Ij7ofRtdIS2gWu7qUBpNoJg1Yacj6A0s/1IfS8D
0xkxZTKV+V/XM+wE8kh/1/KsuSsmyw3nDocAiIlo0uEglWQyEthDn+7KTM87ZDbTnxYIuw8+9vDP
Nh62abuWH7DZXnyjLOn3ksYTZl9enz7kaoR9XFvYG8mS3IlsMlo5oiSoAOMc8y0RAOKFxmIuAjQA
izG7GhrERzhSpX1m1hfQN4HZC9uhHJ8Hz0HlRbxhyNvO2mN2j4WLnMsy0pS0JExI5sxRxwb11lOJ
YwWpeY1+3zfivuoc1D7WNgZZAGkqwGfL7HdTCvM9BsI67EVb3yNsjp4BCcwCajlLpdr4MSl3eYcT
1cCUOfhopTObcmu49A7ML629Qm6HZTIwJmMHgQhuHg6WjfNuNTQ7WM5FEfZ9xqqoq4p63GJCxD6s
dmze6zmjj0pxH2DxqoMxQudO/ZD5YGr0tscek8YTP8dGFH/GOK2iFONeGvoTAYQek543g/36BIqB
TL3CJUtRamVLsNklS/eM+zDsHmZVgdwDOxveqnzwn41t06NPmPuUaO2Aku5pZ9MnfRqhk3n3hc/9
23ZKIBSccvC/MVARTJ4Gbt8ByyW6zdDkPZqjFVvRyP7BL2b1hxobsWqSKPKnM713B7Z4zcJCG+vG
dTx6fi+uBK79rF0Cf9newXKkju7cyVcE+1WnpJ/zSKYI/cFcKT36jeoQE5KQ7jw1dpC6qhTbazqM
ZcBj1AfYiQm5h+YWHltRgORcWz40ZtTCKtChSM0Iq5Q5NsYQ19rVbW5vh6ErEbvmMbCdW59+7/CZ
NJU5ptCl7THCiTcQtxuEOIxAwRvkdLwXjYfNZsLdXdsXYFM5TfsrSRO72nS+TCOj4jmM+27+yGYw
jZD9NcBjVChLfBO95FNA5VD9yCzLiwOEIzu3rWTFbcem/HtRedMGkFgHgSducZStLkw0570XAoFI
gIDJ0/EPi5v8zu39egNaMxIb051gbLhjcoaHRki9Q2zmlIfAtku4njmgSpNFHgvHjLvCoZYfILBh
3DQ8Nken5/okJt5tDHMoUigx7cgaYZ/MqGMkCkz8ZUAA00PhS/sho7Q/FGJIALAHsLkqW//+XDpv
DSLyTqOlIGzmSXZTFwxBMgVJyhPpEJwaVGda9ISJk0R3M/xk0x6hOCnjGwT1mr+ZKp3TVFbljidq
+gWVdHLk+B72bqKcbVaI6rFI1bAnwiuAXvfFluu8Dx0LMRn5PHs/M0SBPmqs7kokbVj9TSJideai
mg1iLtAhLV03YLD6DBmOII7OfeCCrnQck7p+AMqi/IMzXywqKplMgT30zbbwkCAYtxnCD60q1R90
SBQOINWQRbRwq0gkif5e5QW5sRTyXMNEIjEFssZ5fAE0DjEpZSZ+VWd6foT5tXzKmV3dsbqMmxuI
6Py9I2b1OCJIaN92XbdrZoo5UeGPZYNoBbs42diXJIFVI9pUNYh2o3afTJENWHdYNRlWnIhs/EBF
6BAA4mhgREDezieZ/rEUQwi5sSVCQDJM301cpdZmZPb0pwar/pGWVZHvhskDJ7IaMacIG9mWNzGo
C8jByMryBg9J/JB5DF0T3CmOrt91CN+Drdev0vbQofvDOmfrfZ8XLHQMLKegnOfTcUI1PMCmAogT
yTuw1+FRikq8+jrw+hzhQCpvZJSLovlm53YWATiePSG2hf/kk0S+o2vbQYYf/OSxzPndCjY9dYWd
7GvEHp/6NuXb0XcIQOj6POhaHTJfqsxE2skc7OTjzy/Aa2JmzJHJa82J9UMj0vJ3ApfnN25ZfRzA
nQkFlagHKPGnGXMBFGfQVTXPIPHN3BJadWm49dE5dotZ7gSyPjCdlb2pNfD9GyZcxGhabokcD0TS
zu9y0JkTIH4m2xCPuSeRuz0WN+DFY0DJOq8L+sbrtgQKxgO2Au1AZQTzEVF7m5HE5aHHQisDswvR
AYHdYiY2D7YXCb9MbhuE+n24owvQmhrK6lRObrdpMizgk8ElEXaSyclFV9+mHHxzXVO6qwZAIwPP
pBwxY/4cIey+cM+4i7IJZa71vZoG/YD/LR/cmmu1Ad1NgmREPfUzm12KgE0PXQVUlCNzZLLxOo1V
PxuL/lRM07Sv2rLepI5hv7A9gOSkWrsFklpbxFkUvL4pnS7eIMGHR/GI3RlEZnjYbRi9fosZis/D
gTj0D8lwElH0TrV1x6l6qLhxtnAwyrcSSVw3g485m+0lxYtXYcmvjEk+6kl2m67v+KYfhumosMYc
A8poFmmfWG/zgDyVGLtCUZyMFUyQCEREyAod/lDHUiAK+z1DIEf9OkyzfeytDMHgzMmTU2OQ8Uuh
l8TsmU+vvtYc67Zian7kddu9xbEceYCFDbtVXldFyDGuMKJjv0Zg+DraZvRvYI/wsKdEcf5UYVvZ
CFF/IA5hqLExg9yegDtd/uK5HVD/AyD/NPUQGlI0Y4TldB31CrLBINFDj+6RWGY3MzPeVaNEVU8w
3xqHuUIr1vXREF4/N9Mofxjig07bzwaJKByq39br5pNyFTtVXGLDE+FSrwpRT9EI+fMrnREXk4y2
d4OlvXrwcJl3KxnI68y4t++EdG6IlWKnxyPaFYBecHerEz/biN42yG+wERpw3t44gfJ4/pKoxEQF
oVVZOBYt2wGWlT6Dl5A8U9+2YZ5p50PVTOUeubjDrukQg4yeIiN3dLJ7cIRjqNC98b6rEBMq1GBv
ESZc3Lmm8WeEMYh6PyCn+t2dhuL+PMmLiIcgDSQ52+S3Rvb0rdYzlB8TxWpRCX/juKOK0g4TLTjy
MizmCgcNh6Gf6LzdWaBhRzO8N2+Kx8WWu9hBC6r/4+zMmuPk0Sj8i1QFAglxC723d8d2nBsqcRIW
sUisgl8/p3OVjwlNla+mJjXTZtP2vuc8R1vVlqZV8uwlWGIQbq9CZJ5jOgOjcSu8zN6MpETUC5Dq
7Az4cb/reQQJO1agHVSYNnbHjQjaWg23yKRgCULOCuslajl2XCau26CGGnCPzNlLCp9BpOyEt+JB
QP1kYb9TbZqhTe7waYACrFVRPpMsbrCLHBh5omZo7n3pj6GX0e6lSyXZS9mWN7VVdDtFU7UvNI5Z
geW77IQwtNgKgAg030psg0NkWZQZGjDYCk99FN+NWOe/2o3d/6wQXv1cmkKh0iPw5uquPCYcIz9A
cAuuWLpNVmwSrKUIHCBu+yjTqr7DCJ7Onq+bnc1TfTsiDOXoynjYlT2LDk02kOPlSHg3jDYqQwjI
ZphiKuy4uoZMYOzUYxVSzqe9q5J4ayHcB5U0QIlbp/a8gKV62LTcdj9czocaXxr3vwxpxrclwrk2
qB2XD6zN+C1i55Ay7ddevIMRj6AYjR0Thl59GydRhWA8ZtebRGQKuRpO9Mh6mZ4TH89m5wiFuxK0
tA4jmVy6GSBY3yIjvrzlGUQaCkGhe1VlCqOG9SNCpC47BqHUNwepNlvX9ZsuqNByvOFRbx9Hnett
hr3b14wTdasHG6eByIme6rxJv9hD191C8mYdEIKXHB2YQzVOqVqjKjEiscQxvkC+RqyOvkKUukCN
EJZIWt40Pggpxsj6BwrWbSgaxLEoY1XALXWwtJiirFAqgfsXCVI4yqv9CFX0i1MrvW99mp26iPc6
RFmlesc8r++LqXePyJztzmgwVmea5u6dBQv8PepE0Zu0WoVQZTfexDWEQraKso1Pih5LX8seEoGD
lYxK9sYB8LvjpQ2ON6oc0164DvlNIUbZDsTBfwcLT/7CopbqAHuVHC1TeC0KwEweW5a3r3RgSMYa
8LmP+VDdjjKO9ymqczuN//EmQobWbnRRrGbMM3eRX3/3cRh4Riait8E85QU+jK87gfimWzFW9o2j
ib/RoO68kYSrLyjmuDeqdlmIYVW4COauMrMbfJNsPClLB5nSo7h1Mx8VQm5N1h5lh1xsLUPoBzx+
HQ0zX7n3kDa19kPWITw+tADof9LCib5EOu7vjTb1l6iHFumYO6PmOydr2desxbIdOn434bQ5RPqj
QybdQwochgWqDkragUHR/IsVDxQq445agV9H2Yk6qNDshEqcV99Pe4NTtfUaTQiYlIhDTI0jnxHM
WDSBalCQcyeC9O0utZs9MTTaKgvbnE3h1uAwTVQnW+0aK0y6QiCSx+4aZLMV6l0MffMMY5KB0VbL
8ntmYnAUMLScR8HlJU7Ki+6GmiAgDZPhL5NU8hvLlcE2uWxeTDk13hYTcveeosN4AB+1Rywln+LN
9bbYUk9x1j1uFe37mpXo6I/qubChDPWxlKELYwVJibQwDOKVRvGC8HiOe+jsxkLUNSHHIvGbWxAf
EmzPgVnxSdrBDjjkjxWR5bHgyAPjrPBX9DuLHbNZz3fsWY2GGbgfGQxCm26STug40mysEeFDsutd
sS+iCaVcWac4OyF6JbANpfuu1N2Oul6+p0wqGF16QAnG1B33MU6FX7rS1nejXTbvFTwXoUlrsqeN
/N1Rn2Jfljg3FRfeWZctQj+nJgqx2qCsUMI+9KT9DNW4uMvyn7nXog4h08ggGy+d8D00ldnCUYPK
u3T0kIXY89m3qFiNJUrxdgv7QpOS30QW8W+J7c5DnDViR3RUuycviwe5b3o9Yc1B0agfrGTLC7SQ
EAhWbbE/ETc9ouRvkUb4i1ZO/8T6QWCI5dFjrxqJcEpavTpg7+2IUfkLzezipaoM2ksuzjXE74u9
06FiAfp+9timbLihDRn2SVWDnmuNZRy6ApkEMBy5oSv7dxz9YMwXlAVipJ8BHyPsaU7W6BL4f+I0
QT/PrcixF3aySSssk8ay+i31keCITku5It5YcFkhHX3WNyZNZGP1Qz6l01A3xMGh+Vmbxg3bKJFb
PuifQ4vqbjBR5p6R9YJ9SI/6y3PnWfXz9TG6pFuaozgyJFpjmqT5CUayHXEBe7OqGgzi+oDeFs5z
nnr1u2GbZxI5tvzL9b+60MiexyI3Ii/iiJnshAi5+s2a0JyBvdZdea4Lfex5LvLAbPRAXCs5IRsu
O099y3bC8od7Fy1jdMyyaA0ttHQbl3//q++fNBkpISSqTvBqfEVZt3gb+2n45DOadeNHHbORAaOB
4KME4thB8yeLFt2KRmnp0mdzsyd0JZz2YkojeQCGZKjjNYDGH8vlP7QY7kwPWNueX1l9W50EaflX
YXrxZOE7+3FB4lWBIRzTAHJVKU/tw9BVWeD1aN7ATIOzeIYQwRJZaQ8VJememwz6aZKoFZPowoo0
Z3t02KnRxOuqk0J1PUzq9C1tMz9gMnpmxrXCuO8/ExaGmWTO9YDXpXVxWpYnD+bOIAEAKMwg4EBZ
oV1bXy/ykn885znKI9ZNnZQM0wewCCqoHPMj7usPRzT766N06UXOgR4TR8KvQnnz1JbYYSGh56Ju
8QXlGyPc/qmSmB4J9jnhhO3qZmCGIQ6bfWCmqqHaj21xqAYrestk1j1Aa+yiyup9cgqZI0Ba1k9x
qQt8wD4CNjUOIPTj+m0vPdaZmqfvQV2vB9RgGyGhL7XL4fsk7PILkj7c4PqfWBh9/5cKhr7dyE3P
j1hEH0okkMVyWslVX/rp2bRBs9znhcLgM8C6Z+PTYL1dv+aFsTOHfgAJj0513pSnZuqHD8oT96h1
7j5mE4T7EPJ03Qmq7/r9+l9begmzOcRmxovAeI5PSNVFzPWdi/+Y/BV24ZKucU7/aHVKseOv1Wko
iURwtU/PA6BnYjeWFkeWtpc6RxQq4zFExEWcHbBDis4pekn06KCd1SEIJ/ucERl9l/8uIh5Pe8V4
Vp5iSx86Yj9FApnYXj79ZEgfJuizh9cf6cKyOAeGNKOi8BZApj0im8Kq4j1syeCf/aDJyqe39Acu
X85fyyFR5dDldYTI5CKDoKJsTfSmqBF7qPX9s92XybC9fisLX8cc/TFVyEGAfCA+0fIhrm9o3yB1
eI2keNl9/WNanbM+YqWKpvThj7DQKAo99Dta077mRbfvPX6sRLIz2EiszARLd3IZxn89M7QkUloM
LraADE73osleIjN8jHn+6/qTWpgO6Gw6SEcbHoCkyhEpRvdUeA+oWq687qWfnm0hbBHnpEsMXrcR
8jZuybT3cVL45CueTQCQcsZoHmODYiXxzp2+ICN9V9jZymNfuvbZwa1GymafDbDjGfnN6twA6YCf
++U52MNFcAfhBr9cS4BjU8R3dO3KTy+MrznbQyHfvGx8jRYZtTc+qtZZFF9QAg+lXPH4LXyNc74H
UNnplBksqmI0IaMvfYdgGUhxrn+LCyvIn23GX986tdF7iLse1SvloCCiB6QkBzHL6M2QtvKpRWcm
C0Ri9Su7vYWXPI8AK8GmRxRSn5zg8utvp7jHORjt6N31u1l6Vpe/+tfdqAZGoRamgZMmtgowjT/U
DilCr1qrLixd/mzoUono91Q76alEZ9XV5Z43ZGUBXHoT9L/XbuwULTusgqcB3EtWujsGe6I7MXTE
7C395Bnjz7H3ryfkedRLR9zDqZ4mij5GfikPppP1OcvLnxPtXz8vUk5yRqf0hNTi33yy93kk6yB1
0cuKWd2vfLQLb2HO1phkY3BkGOGwQMeurd+E9/v697NQs5qjNWI7qxBLx1IwYyE5lda7aMrAyqoz
q+FUbKdfxeQdU/l4/a8tvHFrtjbjTGbpth4wWWfOK0SdzQbyoJuEDLfoX4vN5E9r9t2FWWqeDkac
HiDtHg/MM29Jg/OP84UiE7JvxcobWVif59SN2KI92KE0PVmq++mp7sZYImA9fHNOUlKYrtoDuPif
9D3NKRwZQuDtjCuMwqwDegeR6ICh3ULvsia8X5hHrNkwT2wn1jbOAQiEg+h03LjsaezXiAxLPz4b
6ECeIiMH5cOjKd9H7Ftr/8FP1x7N0tCYLdE4+ClJO1w5sszvOtkd865ZsRQuvePZ+qzGmEGsqOHE
z/xs4/gO2DYS2Z+ul6jdmLTs1kuq9DEeuXW4PkD+/dkC6PHfKbFkkveVACCBTtB66HYoNiA+jgHN
jNnUzWrQ97/fCCoD//07JkZpmGc+zq1JMl6qwSlav2gjVoUsP7XueXMMx8hJV3bcT+CFGYogzts4
9Dn91KwL/ft/rx/SOekRCOdObqa/jHnZb2JEDrSZSwJASldmq39/Wd6ct5FoVEmyDDQPaBqhaGYh
g2j2+nv+95flzUEbU+lDNOByyFsvIIYS028xhLZjo1Uz3kphvRSErhy4lu5iNrJr34/cyMEC7kCq
ILvyJ0/GlcVj6adn4xqacLuCcyQ9JZI81L7a8FWC3NJAmI3qAuDnno4mPTW8PvLklyn5LhZjAJjB
ynP591rkzbO2OgfyHMQ74rk4Q9jKe9ump9Z/TumPQqy95oUHNOdt9B4WVwU5DvywKA2p79lnPyAx
G8DCRE2KDjomJMpv8noqUT8w71bjfXfhfJ44OUtWPF3/WBcmizlzwxMCqgSJGdaNtuPEwiK6z9q1
fMQ/gc//f9CFJP+/Q7m6hNNPMKachhwWNnjoL2w+hImcy8QmP2Fb6eC3Sg00YggUaa2C3WjLGbZJ
R0HCFWoIC2bL86V5EAyNsO7aYrI36GG+0Tjqdkk1wssCtfSOWprcjUMrt9efysIXOud2IKYtRguZ
R0e8ZetsJlU++jyJfw0dR7tc987KVPfvHZo3J3iMfmJ056IQUNv5e1oIiGCo82iN9YNFs++ymB6q
rLEvE+yKhXTpxmYTBlRFsEhWDIgVfpgiD9/tt4zcpasB9Uuf02zWcFOoaS14y45w4H0rcudno835
0kO+/l6Wfn42c+RAGI2ui8v3Y0Rcpd0QTkl58sQaunph6p5TPeRgp9yGvA98snKP5kgRJlb7w7Pd
U1op5Dmofg/v88o6sTCBzAkfhariaAAH6JgSK4HqjzzXxlorPyw8qTnjw5UdrtwG6XWirwZ+vRxG
Zm2tTBpLVz7b6sOiI3092eQ4lTV8WJAwZ/dIwUx3n3rLf3rhfx27amrnxhQTSFt84xTA/SJXO+N8
pS+1MATmZI/WRWyTZ2HlV/rY930Ibf12KHFIxTC8fv0LXVdIP/877dmdW/PYxg0gU7HauUbTpzhL
9J2GGBoHsdje2UWXb3LLSw92pFI4CyaIs1zlBNevYOntz4Y5n1TsQzcNmGhJHSsgDIEzAdSxkMFo
ezx87o/MxjqMqpADURCzEI4BZFm+hWEQhKNx5SkufWSzse51AOshFOYCVWRHnltVAPza587c3pz4
kSKkyk86AgTOCD7uGDric8RGb07pmFpHKfuydLS8tNBSB9FaVJzsrz/zP3Wyf6yocwoHJx6Oc0o6
Jw0750N0ITOVTQ3BY++Q+1aW2R0EDySEQqyF2hd1Xp3wX8zvWLLBbCNCQ8f2bBUVPUKT6J2lUTLH
l5HwlQVm4a3NIR6Nq5M8prh9TuHojIetStXKB7HwUc/xHa1yW42BBWYUtKwwb1l6xH12K1vGhWlh
TusQRJHIGzD1Ixj30huBQcEPkKK+LbrX6+9u6fpns0JrWVh5m8v1V9UuqtJs01T+FyIRpHT9Dyys
XvPArMxCdaKpYlBBPBghNxa3s0ci6uzUd0R/ha6zsMPOxf1MUNFsP/c3Z5MAQt9NLl0cE4rupodx
j35VtkSR70NaQ9hAMH39zyw9u9lkUGmc/kyMSpynB6BCIcXT6KrZa3WGBUCyx2fVAFM5cAYa57IR
q6GKNx3o5QmkBEhazzcMxqsN0gTLTYTU9SenjpGwyhli7+za37iD1DdVwcW9aLFhuH6/C1/jnMch
pamdzuBV8q5v9q7ji5fWvcDFSjaiBGyk87mwUm+O5Uj4UHaFhfqNhzANKX+lNYNdAhLK/iYTenP9
dhZe35zL0XeMCNmBPw1Z7KYGdGASkBOUXz/365eH+Nd+gYhyKOA5BacufmL5F2rf2GubhaULv/z7
Xz+du/1UuJYCKdA4sD1xAnhfzHJwPkDf8b9fv/6FOfP/oBv+UBawusan4ZIqmftT8iGmxH65/utL
n9JsLwDFs0NL6G+OY9FIOG6Ke5XDuMCi7pfvrmWtLv2R2TTQCmFpOO7I0XXJWdXpYznUoGh0P6hl
/7p+H0uvYjYF0IxSbsmGH5EBc9Kx9ZNQ63Fs42Jlill6C7MpAKLu2HiJp06kQV6HKu0jLILZynhe
OOjNVX9+V3QVlDTlqYg8b+egqPmNF52/bWjcblLqTluuwT4Bi1IjFzQr11a1hZua6/9040y0TaLi
5Bju3UL0xzY1a/Ld9VeydFezc0BaMTitCS2RgaXKKvCkXT0RzuOtM5Fhg6iJDxhN9IZGVL3RZoxX
2sIL1Z25tg/qCMvN8oafPLe2zp6dtntH9/VTC1/QnsNId2qc+nOZ2t5c6mfDGlRpbvMT9kwnTcHJ
h3/F0vIm4Sv76KV3dPn3v+aYTEGILVk2nmsylbegcgxB2k7JSiNuYWS6s+GfU02lF2nrLIu95Y37
IfrV1HHIYPe4/hEsXf5s6NO+lRXv2XQuarXrIm83RPz5cz89G/INau91mRfWuRmsR0qjhyxL1Mpl
Lz2X2XBH8RoKM9/GZQ8vKcab5e2HDmXs+Of1a1+YrubqPDuNK1PlXnk2DOiC/GvkkbAnKz++8Mzn
ujzhyK4WNfFOdeo8RmK456JbGdNLPz0b03jAg6QFpQjdLTKg330d9KBzXH8oC1pg+DP/+60rJX1p
GoJfz7vhVuapCuOEfosVtqwBlaI5x5p2Nx2YFn9yNPe1bMaVpsXCG5/nbclqtGI6cftkoIwLmOO/
+xkE5pOBdrddI/4u/ZHLY/1rMLM6idquRei4wwronsq3Br5/360PTtu+XX+IS29oNqK5TWsIxWJQ
gSbZBbEt9ywbPjfi5hI8XwIFM3Clz5he672ZgGkRuRdtrl/50piYjWcuWhA+MseCEty7sxJxtrGU
W723/9zPz4a0cboazos2PQM8FArY/UdH3mRZ/7l5ei6jG5iTV1Zum5OPqF04sIClSn5fv/KFhXQu
nJOMF9JL2IDeecLBfY9/T4DVABCmn0TMTNghYDsoBrIhCVkZDQuHxXkAF7KtQLphSK9vkVTKXQas
2kN8nDovnGDLytvt9Tv7c/j8R8FiLqQbleW5sHNa2LJ5Nd9GlZqCPvJlCJDBcI+qugeEEZrqTe+0
j37va2wbsXeMjSoOkw0rbD505qKM7SDidopzzycPL1bkhz4qzXeFBK7tVBL72IAAUQUVSApbm0Ai
6KdIdEF6eh2/xh4DrjUurIPpk3qPr87fcJeTbevYfNMZ6h3dMmkPaZSyvfJS8KjKjzFBmCfLRfzg
wCr+Yff5kzaZIjCoT/7OIaB8IGI0PWRNq0JL+4C+TjVh4wZoK7FJ4a05cBeGtGrIpz2c/M4Z5s0R
MCONhiayFxA1TuodsKrdY2za6aHsauQ+AkNPtk47tLfEUs5thJbJyptY+sYug/KvmakqPDDnBD5f
q3N2hk0p8EfmjRqLwVAefc8ZgC/FNG55P62JkBcmw3ncWIpDjKMN7c4VifpgoEMawmScBlVeshAW
+OP1b2zBJOX9nwQRzD6fpm1yLpDUeNa267PQkxO94UMc79iESLWsLdJd17kXlIKBA72KG7obHdqH
rVDmZcwTjvnUJxvtT8PD0BP+ZsOgc8G/iOSbgwC6h6kxlgP1T0S/Y0ObPo9J6cKbzIjajKkEYa4U
7QZsFxum9RIG9Kq1t7Ly9QHHdzRxUt3GbzqJ+pPfOs0OrEPUnEXJj3Co2hs56QoHgY7s4Gd0XyXn
8mfvVLAO8wGj0oVUgGyAMSzu8rYVDwmcdRsnymCbsbPhgKzjaZdJV23yDPZHn9v+rphyCuYc6W+z
PnFRhc71rjTmHblENHRz6t96njAn0Ylkn5WOe6xNXW4KnEU3hV2Z+07XPEC4eB2OcPPDCO/0z4T3
aWBNQ77Bi/0Y4qiCNT39nE7F+9NF/OsLzQXuD+m5+EJ99tVPx8eeOW99XK/poJc+x9nyA7sLRFCV
Sc68hLU3zkIH2a5TLeHFX8t3WBpksyVIgCcR57HXnRVWzpQMI3IF3N+uFK96LG8rONSCzAZRAKhV
ujKuF7YDczlo43CSRDRPz5Q1d5OQj2NerazXSz99WTv+eiFwDyPKVbbDGVbqwGePADx88pdnu8yR
RRIVsyI9g6f2yI2PRhsfPieQ9eYq0ASsLKOaZjiz8YzZdzMWazFYl7nyH4vZXO/ZWjCzE48m54xr
uNnTA6vjGxBgHq9PZEs/f3kPfz1vEJJkojU+UFaO3+AP2XQaNEyvcj9ZIf7Dtv3rDyDilPISRsiz
4KhjAgvPB9Eh48m/SUWyNWlk70zrr72HpduZnQytsaVNk7kJvkz1NsUxlgF60An93H5sLv6kiF+w
YEdKkBJod7uiA1MNO9fmc23CufaT2Og6xgXDuyjeXQB8nBFEzMnfJPL1Uy97LvtMFfQ6dYIhUNUf
4C9viXXLzJp9wfkz/P/xqc7Fn4msWgasaHQC77XACtH40UGyDpkwJuGgMAhH/84H0lnHYUKlOaBp
zE6R0WCupJ1FHp1hNF9ZZRUesDyueu7GNv06dmL4NlxwcqLN4xcwCfnXDKSfTdmCThBS7ZRQnEHz
tOdOTW/iqTUPJWQeDyCJqVNiOfxVwb28a6SDbRWkqLsGJSkgyhr+I7Yb8S7iugkQ5QxuGfZh3hNc
sc472LYwVGYwMqeBC2rJnUnabEPtLDukAMds/CQhwLFQeU7tNHuHZJdv7Tipt9wxOSq1Y9PfuHAW
HaIKOa6yiMbDYPc0w45aJzeZGXwwNFqIxn0PGIQGTEK/cclvCXoLdi1KWR/ZSPV9InJw2eqMtXvj
sWY/8qI81pPVbMGw9H4YQD3ucyXYTrEOBMqkEdEZKIDyuSqG+uxUQ0IDLy3gRtQoNj56YDXsIhnF
LzlII5CpQ1KMYMDU2XJLs9+FX6HDMZTuozE+bp+XgMZ5FwcjryXAP0wC5dBXcQhCSf8BJU3zbPdd
BPGMYPU3d6RIyG0GPt7kILuUN1akQcxT6R1zoxo9i8oOBdI7b2jucmDbvBodRBAmi1Y7O4+T4hb/
BsT1JRoElI50K1obGKg4zgEvpMBJoJZ5AyEOAsUn5QGw5NUeACDNtJWwyr863GIvLRAIh6lOxk3Z
8yxI667VgCtZKQotAC1DQziENbibG5rEIoCOjR9B/wM/lEHMmyQ8Atg6m24qrZDuO4zRQSk9nQQG
46FuzBgOJU/3De+dDSgdPpyVyv7BmDG3oJG4Ye0T/3nSo78Du8zcV4lDf6DNLz78KR1eQeustwRx
VR/Ei61wRJFmDLFRFKGa6PjT8v0wIk0b+oDFToAjuf4NMJohM+0RuHq47Qf/uYCnfZjEN0/FaSj7
GJGZoLOHNWdnlusnGrvlTlVOtW246gPcrQMWadpswR+1v7e5xqsq8v4FjGZx21sxHmoObqbphHfK
tJ1tdQGYCKCIaHyzajjAVQrQT9YB6CCqXsJDNuW3IoqdXQSR9S6OYvUl83HNaY7Y5nByGiusCZoh
I7pbdymBScTXrrwvbYVTCFfOvSOifouzxxAU3CcA0miwdtyCeD87FDzDBKNSB0UCCK1GatWJqnEC
LxSvyULn/4Eh2u1g92l0ztAuDYkbeXeT7XlPwFU2+8apLCAYZYTyUQoZajo0/iay/e7AUr/bjZNj
haBCgsSEwJDNpPp8w72mwWdg8Z1UBWQlPkfnBZEDUBMLUdXbqaCpc4I2y3X2yonpBpQhuWEN/q8J
QItnIvBRp7KMwjKVOciQDrizBoAlOGPdfZ46/ffUyyq5KZ0p/9bEGfKJZVk9JaJoEO9bJW989NUP
DOsq9OtYh77b2G4wxp7GOU0qwnd1afMgGaWIQou41X2u8xRGGdtEIPENKCZmCs8mbLrUAsTALj1w
ioDNeOwhK8q3nEnAM3zK4fHn3LzmrC9ue9/CN1871vgEUBTfZ1lJnifQBCE3opbFoHwB3AxEE7d5
z5M6+kZAqQJtI56A3nL0dD/UABiCxTX6DxgaDC4LN2sx0yDJ4ohOpjiwqUNJ2agRqI+obBBuBSwN
uxsGzE9w40zeIUdueHevrKkLyqgBb7khZfo9uch69SQcEwCX3tvwJvQKzGugksudgaRShZ32xsex
7KFfKo2XYxfXp+VKTWRh9zD3EzgdusqNrsyptx2EtKbYp5Tpu+G5WtmDXvaa/1ohL8eEvzZDhUCW
SgNi3Hnq6hsg3kLpd99IhOAG7LwwbtdMSQu76LmbgIAZ17QuDt6mTx/dFgmwsl6rYi9UcebeAZxN
LZ0JVHEyngKZnDk3PQHOoeY8wfG+ASWK3buryUVLr2RWeaRJLZTnpcNJN7/q/Ktn3fufjErzrNlm
MYo6EXN3KM/UhRUcgcAAdVBMkklQ9zpdKXot3cDsBFhV+SQ5crEBZO43WXwDElPoZ2uK4IXz5Tyv
sy2RI2KLTJ+pV8g7nTgC7AOJoaLSs0jKfqWj8+/vic99BCk2ULly4+ps+x9+skOX/lMtET43DuRV
hk1Rkamz6bIdq7D3ARcFML29HD7nFuFz40CjI9GqgZZnoG6DvGlPSV0EgKSuDOl/v18A4v87pO0W
xabKaHXW8hkC6i0l9zlba3T9+/Xy/7MMVKOD7oiqzpbU1W+B88epdal+dqsWPsyOTCtNkqWbuLz3
v+alOOtGyy5yvF9Az7Qo3jv5rSv6L585dnB/Noa5sIs4jidgH4HM10Mz7Oy69gCASZKVz2hBTMP9
2VBuvb5XrQQkLAWx5JTQukCBOVGvgw/KHmIkrJuhKc9ji6JSGuubMnfigwJEZVvIIb6Xk4RhpUvX
ihhLr2025vGaYDeIh+KcaHKvPWzH7CkLMtG+EEYerj9UypZe2qzwQ+oGVGLEbZ5r7NCex27wbkHW
ieqwHVBtnIr+kkurURFM8q4eQwgy/HdtIvrsSJhTAKrqu+8tR44DYMFjeVeXKDLEoime3ARlgY0t
R+c7shFEgZUJhfOgBqesQDqIV4VCZROE8k2FxZuiouK44gUhxF0Uun7JjrHlNm+qccGLgo5euVAa
FyoKzNBa2O0yv9liyHegxjlR+QA6gHlktp+GCXyhJKAg7QKnbsxXhRRoa0vqQrw5ZhhBuePR1gKo
D+zbmnzPJya+2ROkr3ui8/pVOKIaQ9trx2dVsXYzGnD969zS27LPvEOjUve2B+D4LMtY3cPUz5B3
UWhAX2mXmU3Wtczfov2kwQ6nPi69ski3SbqavCWg+WSBKkm7b1iVh6kbS6CZL1kAgYrL6NEiLMIj
5+2LXYz2F6IvSDMKWDIV2UPrKfdAkZAR5pWgP52C+PFOl+mw8+CyfQajZbxXmQU4ES2xtU+n0wCk
2m2RiySw0do7Xejdx5LlKLbB94ZEDQRqgH7X71ItDBauyQOIGyjnB4Dksk0lINqKSEqA6aLA3EpG
QGOu9aa2hupd9lOym8a0vh+dIgEE1C53siHfpU6qXcKdiAVJf4lmBBelDBKPNqEP9U6FnIA4C2AC
d0CjxVjukOb8VSKdCAJcO/Ue7KGRsJiBa3Xf1RRhbSohIDcmA1JsKlvhweGUcca0ru8ojp1QBRkQ
AxMN0CP4yQgk7JsKsPpYDPbLBLr1kUUx5jc5+l78s0obdmooFOZwNWmU8zOvc0Ptl9HXcchIIIoW
/Czh6pDA9LEhyrexlCAb+M4yro+/P4yHHGfYL7Txh4NM6CW3zm1OtV/ZZ2TEuDvQuJtzklb5szXy
DHhMKz3iq3JD0FabQ+LoPERsV3YPKG0cgnJSn1B36ALLQcgMY8q7ReIJBYKRtOGYEvfecBGVuxH/
63NL4wl0Z0ZvB+Vgow0A4oEPVg0Au8y+Qg+OsAERqS1gb0ngdLHzWOL9wkBL75FOl9dBOzZwaOaW
4ucYG9SbxERyW/Pa/ShU794WVmdt4wnFXmQW8HeHseww1lUG7yW26IGoTXsHUDi580fkbey8qEh/
ZAnEBxKHo1fiDb/dChQ0pX0cvGvErVB3sHdlZNRt2nbmdRR+fl/ZOCOD1jtVzyQefTS8LuxQiMfy
8sAi0cPQAWFUoJxKsG0jhDpUwgbTGKBfgOM0ZuI8j166LOr3GWCjl0gPYmMiQQTyTxt49TRUvisP
oJb/j7MraY6T16K/iCoJIQFberIbz0McfxsqiRPmWYjh17/TWTl6VlPVS3uBGqR7dXV1hpZtB7QS
XmrI70DsxS66NoB2fv2Co9HS7aRQYCyMVKqbgizz9xgm5gANODBJoZ6f3lklx9+FIBB2re0M5xgV
jTPcOWDMjdQYF7h/Ie5Ef55Pw4bKSKdk4fqm6zvIaYZFOT5x6NfCQuXp/KP/3ln9/2lB6KSspFA+
JL5RdYnH7ia96gOx2ffBdbaN3sEJarfscTm6R+tQ7Z6T4xWHYurbtIJ3Mr2W1iyvWsBgaiWqUMBh
tgN/0Fk7mhh2LZ2fNWddD54F6uFZkudEQkcvYbdFKf6c/2hfn06ETqNCPNinblsT2lZxEAOMTyh9
yhq566D5W3bju0+GlaLD9I1O//9UNCF1+yj98I1AQe+3cweJSatwvP35F/n6qCh0J+Q5sonrR6QB
b604Usq2xGeP0p4PS/2zhZXF+VFMn0urm4ppxK1xXo+AtDnXDeTUAzRQ3zp7vm+z8SlnUKIp+vqy
KtPTyqKT4RG2xCUJPWw27zIV9lvcQfcWkvDJylczvY9WE1WjSHyA9KsQMf/k+eQWfgdvlS0PZZeD
mdk+i7g5nP90hiJP51J5PIfSboaTKWyP0EOCCH/kBMVYbKBxfdkIp5f8tMDSBTtRRC11bBfJ0f+E
iYpdqqPyp1cvntauQE3voYV6oiC6Cnux+eijRTC7KNCaGC41v1L4NF32HqeRP70HhZooJMyj6QiU
63GKy6tkKq56K3uiRbU9P4QhWnSGFSUwoFIjz0JYBm1iu9ja4zHBlfzCmqDKvp0f5O+d2xcJWSdZ
ZRQC+y1c6cLuO/ve3i0v+XGEfxyMUr5PP/r7o/+OApn8d360r+91haudmiCzl9kdBXG1Xxy0JGDW
UsEGWFHoeeVxdaR53O7GDEjRoMiUVe9hAtWt9CwMmc3VskKTZTb22tZFBVEdU8GueJ79Ov9WhvTv
ajmAwtrVgQmdOKbJd+af0s0b6q+VjGx6uBb9uDFhYzssAgpa8wv0X3/PA3TA4/YycSihE606pWDE
CdlsOLe68kA9Jq7GltUrTRbDGtZ5ViOrYthSAEuWu6I5gESTPyTcQte0XppwAOX+d5m6a51Iw+rS
SVMVCqMBV9biKMooqNWvue5xTJphmpFsWNpD0LKFuv+FW6XOo4IJVOLVI242U7BMAlylJO+2u7g/
zq8pQwbTeVS1X8oM9nvTMXE+YBcUNIs8tcYDH56K50cwBITQtvo89Ua/qSacerz8T+mwH86kHs8/
2jQRWphDkwrNdPhOhVmbbZzFDnFh8zj4C24X8xdAcrYurD5Gb006zfSttNCW0EjFyYtMEGCFJ0jR
bgbc5/nw8wEReX/+jUwfSwvxcSZiQPE+HwURqPDTdIvbULoyE4ZLZqHTpmavZAOPWQVLPLjKQYea
b3rV9dsWRlZ3S9zDGL0dOFw7suq/iuYk33o4pbCA91ZyV7m4ki2h+l/g/BR3bxDzc66jqK5CeCdm
3wc+Vh9W4a3xOwwfW6dUEVZ6CtLHaHxBCieoEtirAD/7kNGZBGW2rGwUhppHp1N1tFZdyssmrHF2
q6Ya8i7qGipMuwL4wsorj+m0AlAw5FedU4Wri4imCw4ki+Jblj3BJm5fJM/nl43p4aeP+KlK8GAc
WTK4w4Z+ng+bqD15yTjd07ysMe4M6/JvH+3TAMIaPeL2MNmFCUcK/Nq0swpfrix6Q/LWCVUE1yKJ
si38esgEwIQ2qEsr6JJkM9X0um7W6C+mudayhUqiKKtmMoRlQveCVwfcxGymIb7zkuwIW6VvhKdr
yB3T99JSBa9ySdBjy8Kef29ZOINuc9lMawmiUR0skKF1GbYqu67q9nWy/SvlJR/nH2/63VoVsBAK
heUpBbQkdYCo9F5s0v85/2gDmUDopCqPu71XzsI72qdr7hjo3A1kO4pdZcGeEp229ArUmiGYILYZ
OvBL3sHEj19WRuvEKsuNUBjAs+KYtj/FAP8XuEvAhmQb2xfWT7ps+gJngzxaoIuP5ATXaafp7vBK
ZF/BR3glfxviRCdSqZ5AFhteI0c4AIape+cJaFM5uwQ2bqvnDdMYpwzzKdCjGKFeEs6OKhlqGUx5
Pm7dqsif/t6z18oZAqUse6VsM+Qt57QMP40mlw7NZmCMw66BrDksznwlbq2xv3DWtYgvbAhp5cT2
j15nw8St8OObBV5YO8zVfJhxvXg4v7QNe5WjRXsO+EUTg7d5HNoT1nyIXmYP5s6Jld4Qb62OMs2M
FvmiFDaci3uI80AHHiYhyXVmOR9EuodhbN9cmJWffxnTnGgpQBTDDJVPxY5xM/yGPPqmzLMf0IT5
cdHjdaLVbDUOlKMh09OAtewBajKjVUovS1860apKWjCtCGpNMqljXidXVnwZGUbo0uctsFU1pJAY
5GflO6BIEADJl/eoH+n2sg9zWlyfYsFTSQswR09CpmAw2TyBCYxW/WXVh06mwr1iLTLOJlxS3tlj
fttC4rOw8ssSk65ePidwK5mXugaMuhyubJBIniDCVN/QvHe2DOjAvVenq11QQ7QxLaozSOXkE2y5
j4s/fvS2fWNnQBri7d7daFlDapgG0UKa2YB+te7UhVEKWNhMfCj2FyHaR7+4dC9rFTAtontPtrLH
1U2Y1P4dzdVLldKVHrQhiHU9c2DzOa/dwUerQAQ5Sua8hAA/fz6/VE1buc6tmiHlQCqqSAg5sNdW
2PkRB4pD7JGPCi6yXUFhcoADhj//hCDg7vyghhnRSVfgB2Uxrr4B2uI/cb8DSy8X6M7iyuav5wf4
C6v+okWlc6zsQuaFA5IJHJaq6AiIXQwH87p9Ea0/3HmZ6p6rxaJQGWXs0PqCvMAwyb6bapt8I1ZV
PAwTqVZ0WQy1qk7DGv0Z4MyStaFMoLvsdLsUkP4R1Aro297S6Pfgr2Qd01c9LaBPWcctYLBR4cB/
ZArCdW0ugMKVr9E8vkVuc5lOtdCJRcA6cpwwe3qUAxyNA2IJ/z4bYRzo9lMJ+zdLXqZcIXRqUdIW
tpdODQlphHsySdV2ZvG7zeX1+TViiCud8wJrSBBECaXwvCRd4Hpz9FFVIt7EsMT8dX6IU+3z1SrU
soKMZD0PQ8WOXd1+QPU8bIj/dP7Rhn6JrW3tVpe7Q9KU0bGHFxYuICErbJNNOg33Li6TaO2FKle/
mVpTDzeULDrXRZQMrbFoXsJEvbmiP+kiAht637NmR9238+9kGuMUQZ8WMK8Ki6JT6R9Hd95GAwCY
NA1s8Scd/cAB0eD8KIZ513XQRxfQ+iqd6DFzlmsrrooA1d2bHy3eyhZq0F5Exfjve0yMt1M58i6k
00ToFrzudJP1dvWaRMnSgH5nOdBTHQY40TOI6UA7KrkfQNh7mIhqwImqu3w385Yfa1h0hmg+82df
CN4F05IDGQF9rvvYjyD5JWaRXFWun4bD3MTFyrnUkEd0qo1TNk3Xk0mG9VTeeDMA8r0bw5uRvjAK
jYzzs2AIjb8Ipk9zHSm/HHsQAEOvGCTwESBgij5bS4WmOWb/zkA+T6A0TAz9Ytu/jr3opcpsSIkP
r+d/vEELDLzvf5/fTRnEN9RE0AEH2LotSliJcbveA3f8h3Zxurfyhu7zbgAtNivYNSzxnCtniqyD
P7UfuZNG2xiohyu/VN0j9xtc88NBfSU1mD6tlnWA8cPlv5LkmNHsFs2vLcu7lS3G9Ggt64xioFwQ
ZR/9WQz3KdSz932SpSs7peHpOi/HyySF5WMKFGTiO9dycMc7z26jh/OTZlgTOi0H1HF36N25DmFx
fAMf0o+xBDrDbVbKckPU6KBpuF4r2HTb5Ihj6k1cfZv9b2IsgXdaA0Gafr+WVWgMMRSXLuzolar4
IWoJt55JiiMbi1WWmuklTmN/ikqVDgV8vMY+LK0bkdWPhN7ALfzgDmthb0jxOmo6BqUgtQsBGDC8
pwfx7MJDOgUajiUlOvzqcH6qTa+hhf/QL1Vu2bF9TAfY4JCGHvFWsOQt1NHt5pXdyjQfWg7gKQxC
cZvbh0uvHnrWHwj8hKsy359/B1MwaFFse8PopcswH5XiKIzzsAcR4/yjTZOgRXEFiavEp2jN2TEE
43L+S/ReHXSW+o2eXgGhOu/1/ECGnZDrgOnZAp9JQY8ltP+T36e9OO6n6+FAAUsI5E/x4jyL+/iB
3EShffVc3Cav6c/zA389N1zHU/fLYCm4SoKZUr5ARwXAsm7rpSutqK9nhutI6tR2p9yt+yGEEed7
PvJ3umrjZHq0FuOgwcVVzND06Fx1v4j0yROQgrnsm5y+1afYhgM0AQEakCDw38tdQumfYmn2CMBh
ZVl9HXVcV1/POuiKZGA8HrksxF0WseWJ5Dk4aKAcvUHNf14pHUzjaNEN/wm3xiV/Cw2TPPQLepPN
zVFB76FalegwrR8ttknJSpvMGeYB5BSnLL91DBSvzF6TZ/j6TMh9LbhJXuf8ZH56rBsVCjdOgyJq
X8rJefQiUJTyrNtWIzoh52feUK5wXZTdn2CZwYYKxZajvgO+ebTcP3zM9mm03LXltLVsSA2I4TgC
iLoRCXwcYf0N/YJAggbmMmCe0xxoQXZRauM6WDBOCaQG/KkJ43w8doIdomVaWYOGidOxghTEBlb7
KPyUiO8rXj6Q2II5PPtx/kuaHn/KqJ9iKHbi0emHZQgrCYE6l7LXuVzqICnXtGG+Ts1chwXmle/Y
U1Qit8z3Qt2gqXrls2hPQRFwrMu8JbkODow7FXlFjZvSuRo+KuKHLVvuZ1lcJvHLdW11BRdWajsW
6ris3TMgd/kqV8nQruI6HrBG13xpl24A2l/8QhYOS996jRkDpnXId62cH1ksX8AWhOlGd5mRG/e0
dMDjSDkgRpaht9Q7l8Y3c19CYmatdDRkfR0QmGVxWUKuuAibisMC3oU0vw8H88uWrLbZq4mxZZzl
EM7ZWwUAsHB/2WolkL9uQnAd+xfneSp7gW02b0bcwM1Fk/5EYUE2wl/orx7mdPdkFOMrNAJ9CCjZ
08q4Bo9HrmusK8qzJVm6E9uoD4ruPpV3woOpdBYHlNA9/Ozv0qY41mgayPqeRpf18rirxf9sUVlU
I0S6rKnPgiQKmnazFGpXnggQSxBn40pzypAHdCH21PVYkcB5NezhR/gau3W8Vdxiv6oSDIAli6GF
VLX9ZUtERw0uEfpgbHCbcBlxW5tCr0kGXr+sTJYhZ+powdZGV20+PV1Ob5lTb2J02/zVA4VA5v3/
FhvU1P/NyAMMHe0qxtaGYoD/sJRLQHMGjBqqRKC3L2WyMiGmt9BSQGETYU8l8s5o+7sqqmD9l+54
Ea2cHg0pQMcDwiZUAoWUVuFi9dfwu9/nzF65PzA9WksALO4EviT0u3y0mVRVvys3XUHmGuJfBwLm
KZ1EUiAvguYs9mDkb4ktAhyMgAlYrMdWuRaU7Hy+81zvwjJWhwfyCJfzY4rGES0sBkWk4Q8sW4pg
UOwykzOuYwKjcpaVPbXQzpIlArzeF9BvnbxjJC4zCeA6DhBkRgHoBx3Dxn5q/Rh8YTA+lpVqz1Bb
6jBAvtRembO+DK3qvwkySy4fNtAG3mTdq2vzg7dmFmVYVzoYcCiU13eFj3EgvTB3xbUn2Eoj6O/l
0xdRreupWymbiKxwVvGdQW4HSrKNnzAW+j5NwPdvKQsicONu3dYFKteX0X4qYuet9TsJKNAogtou
5yDrIVFc0dL+U2QRxE0grxiMqTM/g/zI3n2bMjDoC3kzkA7+xm1Z7Wzmkk2b5sOuHnGgGBWALa2f
F69owvYrfSjT/GiZpK+5m+EAMIRRXsxBEif7lvebyBnf3V6EPKdugO70ZQWr0A4aamFpOc1LCbKf
v+kivivlVZmtETwNu5QOQvSgDV+XUTKEBLLsbhe2uKiZHG8bF7dNfZnTFtfRg/NgicGqMIjs32Wy
b9I1mI/h1+uAQRdqxtnImyEEWY2Rk1UDoBhFYKMruLazGmJERwrGvhNJWM6NYeZ3AxjF5JuEUMv5
ws7080874qezCIRIaTPRGZXwwGYQxrMsoOkESzWwJoPIcW7zKn25bKjTpvhpqCUtoP3A2BACBIA2
fRUoLNK89HE+RG7pxpU6xPS1Tv//NAxUZRq/zBswifLu3XLLPSfysk2Qa2VCNBR5ZbUVquBOvsk+
2me0vqy+4Vo84zYHFFpYmkA6bGl2aDsSSDDRsQpqyO6vJERD9cH1MAb+140sbLTE4ZvE8g9e1T3E
MJU4P7+mD6+VCI3tzknKIhn2Mzssvr0dxNpVieHROlIwqaPW98t4DL0OhiGJVNWr57fZStlkqP50
LGDDIVmc9Tn05iCs7dT1bvAheAO8fqrEynZqeoFT+H1alLCzI5yXCba5sdqBVN0FKgez8qIPr8MA
47lEbkvyMgRZm/kgF9eXUQ24Lp4+pJDjbZMUu4w7/I4qh08Bc5NVtpRhQepov3l0ad8TT4aM1+3t
OM35CxBPUN1qRL7SZjUNoYVsP0hXscGXYQT1TqLy7YhQCwaZr12omGZWC1wfSojZTHHsxvH4BuLR
LxB3+rhsXrV4tephjOAXNIajcIIeXKxuLduYfrQWqnksJytr8eS4tAMrnoJ6zT/I8L11NF83Wa70
eqnCPOFhinsy0vmvbsx25z+J6fGncuhTHKUdc6uxIFgxEhssiV6LE/BnzteAKYbtUAf1UafqRa0y
FUaq3BXidz4RcETjwILveOGuCbWY3kLbdAV0RF1RjagZ1HAnLedK1uwdPkKXrXkd20dIWdpz66gQ
OpqBTO2rXB7dek1G2/TjT2vq0xQM6ZQvCdx2wqip1bagoIMMOb2xCghWXDbJWszWqu8rBgZwSE8q
VpkIK5L9nJv6+fzjDele10jv5By5ssYL9FF6b3UFCPDCuoXqxtHN5Mv5MQwBpiP54jwqC3dqZJiw
G8eqDvYkVgoF0wrVQjeFPF9q23gywAnPMiP71lNPfbwcImzmqprWVGwMp3Id0ecyp4lGi6oQjpZ/
kjm9bqdOBjZL77seVgsS7Obehw5/5yVrqFHDytIBfVPDewbvXRk22Hg2Y4rxIilpMCbd2lb5F/f1
xZlQh/Tl1ijycen60HHH+jHDresxliVAZ77sIKma9tgchseJQN4Tks0ZgcCddaqSWslz3AH7Lt1A
AbGagkhwsisWO64Dqx1SAdRUUd3PkAb5GRMyzJsMJioQ05BQAoR0d9dtvJKv5W/Tl9ISCIw1fDHn
QoWUgWYI3bzXGhcyAZnWjgWG9WufBv4U5KB9zLbfYYDUeXThepO9n48L0w/XkgcAx6kFlRgVQtw7
zT6G7KafP84/2hDWOtIP9vUwppJdF7qZXTcB7XOrCXoCFAtgX7y6jUpJtueHMn0dbc+PGST/ZndW
uF/xgna6W6BHf9mTtS3fQ08aXu94clP9x7tfEFa67Lla1hCtlZCxGU/fvdlB5O+WqTWLLcN31zF9
ln/qQHipCotlOonW5d+6qjnwFJAhSKZftiVQbd9PuHIbleXRsQPO3qYQroMwvB2v9WUNE6qj+SgM
yBonjTNUWnAEcMe5vgH1ee3y5C+c8ouko0P5UnCzheoGhGs5uFdWsiRB6RFonHY5dlD4egXpEg1W
YHlWsu+mHB7Jtio3hcjdYJRVHgz1Mr6PuGzdwgEALImI4ZrNIhDrdXkEzc+B1fe+U5SXrRYdu5ek
Tev4S6dC0tf1tyz3s1sps+77+bVoWjCnSfiUW8Dc7PI2jeXRLzjsY5o4vrbGRW4T14FtXd70u8vG
0coIaNumZZdMCpX5AtcAF9CQ1P825w3bWrg4vnAUPRe0BYT5HaVCt3mU7u8yaTZpe207K2d208rU
EsJYQfe1tbB0+uZ3mv30yzV8punBWkZwKIGkE8ODPR5ic4O4Q3xZrOoAvGnBL16gBwff7/I1I7SH
BGr8lEX82/l5NfxyHYJX+8NCSIR59e3xhZb+fTHHT+cfbdiedPgdoOK+B7UxFSaW/eBE3nUr3UeA
1bfnH3/KVl/kAXKKiE8rf3Gh71ssBEAmIr8lDFfmUXRXdu4QMH5qHzrZh61w031+NNN3Or3k59Eq
a/l7XAodck9VDAXqtTOv6TOdRvz05GQBkbXt4SuAWG1xMsoqSJaConv+d5uersUtyr5paAhkdJTn
7bopDRixt2grnX+66ato8epRN+4sgt+eQ8NotG4ntQZYMOQ1ooUq1M8sa15GwMUgh02sebOM7W7I
nqZyre4wfRktZiWk33h/MkYQPYOr1w094bznldLs6w/j6Cg7ODLOUQf6EdrwAzSS78ma39XXJxZH
h9F1DIplosBJooX6Tp/UGwoXDVU923CtX9poZdWYfr7WYfM7tB6YQOPBzdxnCBBsIFv5eH7J/D21
/X/cOrosqQc/nyabFZpITZQ5QTtSchK5d7ZQTBdb6KLgXr2S7nYUFXoFXgXqE3Fgfg5VmWyb2A29
8mOATGyfL1tL+SAy4ywVWl3TP+N+vgsG3IFtyhlchdSrvDvOZ4gXwzubQnu7KfdRkXjYUeh450Io
/WBDMR4i5LGzLUqYTEXpmvza1wsYJjv/hnXlS2iCww4phK0NCwq/f+6b/kUu4MdOzfX5b2maptP/
P6WOrvDIDGH9Hvd92QPvox9AwK9xh78OD0eXRp17xJ8SrQonD5bgnZM7O9woWhvujsoJQA4ooEuf
RfVGUjbs5FK7+zmFkGggonwC+mKEkU7fD6/C6asbN0uhG7i0XlAnKdnBVy1+LMHJeCXc5ttYtcMe
X6XdD/PsbXGrARRJbcf71E+71xiK0UcmoPsTWNB0TDbJRKs/zlDZULTv1B5wbjgTqExM91U01zsF
C6udj1W24aia7fKNuNCxPqhCuFsgw8gdnKe664YMyd6pWP5I+5j8gQysfBtzqe5tPOPQN6A6Dr7t
XSHBRYGfMX6fQNSUBskCKOVKlJmWiJY9SQbgVAJdw5BzaKNXSbKHm9ELTyp7w9ABWhnFtEi0TArD
lLY41SfHOnoGQgIBtybDYKD0OTqI0c2Z5S8g1B7HLkg+8hjy8Jv8d/8ONZHiLn9n9SYqgzUAseE9
dIgiLltqWdQYDC4XQUmfo2VlqRumQQcoQlEKyOG6QELKjl4KiW1eQqS0CMpJbc/H6dftH8fT0qlX
Z1Y22KwI3T7+6BXQ1UP8BDh8tkl7CGTG+XXfWrd1Ea3kWNOnOr3pP3lhdFSdIn0787vTwiJ+bVc2
JAUdpgjR524YYTIQNl7j75jdK+hq9tN12bC1ppJpNk7v9Om3tyNUNZ3Ey8OyWI6Kl0so26n/w0FK
usWlz5rKlOkTaXVRpJKFeAKyzLLMdpPyryG6+nR+tr8uTB0dmthANDSzoQIaplzIQ5xM8nVqYfzh
ODjBA/hWBN0IdePA9vvx0q+mBflgxcKOfNTaUzfCKQXasVBcvbGX6Uc8qMt2G08rmFSv8k7VKMlm
mv1MafJridlaKjGUNTpsEbvzLGCGWITtPA2b0qpfqiUPk8p9GQd5y3p1YTbUYYok8a3S7XFF70zx
dkTvrPbIZTWfjkSUkBV2h9TGUW1st5K+k+jn+QVlSB868vDEIF4W25JhKWbvd8H6dK9SDr78UrgP
zcDSTZfNFlS8RbKF5Zq9Pz+sIdh1DKJyUlvkBY6eVmPvAK/dx64dxKvGZKbdQ0chKtAPREpw/RTJ
k3VPA4LIrocR2i2EkbMrGVX1tiE03cfeUN0tLHLvK0GjQ2Gn5eOcNPEdJCOi1/PvSv/qG3xRluqo
xbK1YR7rnG5nm5OLVsT4Ddw+YEMOWbLlOyG9um4Tf3gjjUohC+SKH/CCBWmQzWCtb8fSgajvUoIg
wArm7lgqm5BEQ3st7TK6H/ycbAlh7h4ynO0PO3HVrdck7i5dHD4GgjjJfUQB/7dsv/xZqFI0m9GZ
+TUUsusglkt2n8nZunFaiCvBdG16IEPtPsyVD6slIIkP4IXOPW4xLG/LwXB+h+ZB9yCbFIrHbT1+
i0SavibumH7QqUxuq055m7hvySGdlxgyjbTIbsB5XJ6dpsp3YmibVyFxTxp3vvvbq20XetsdzZ/Q
5p82Y7lMgNbGM/B+LruXS8qCDD21gAqa3fEhhlvOELfltoFtUlBVWX5AlzqFnltz1ypYvaQVLAZH
Itx35VTo+8MzYF+Dp74dpBIHVcIS0G2p/L6knAdF4dENb+H9Miu3PmakrDY4BclNn4KmT4sZZSHY
9bdj4lq/3Yjbh0SIaGvVQt6MhEeQq8a3L6uWXyWQs9sAM+4eLBlbP0kPI1Sf83gLxW1YY80wX/7m
Db21HyEC/+qCOhjMnED5WwD4ArisfRUTGm8knMM2gKElrwNch3agFM4P6Bw6wMbQ6iFnTG0yX9UH
BtuULeS6o13XxOieg+8BFW0r4ptiVktYMf9P16jxEEU5fKxE091UtT8eXOWCcwL12e9LPMQfRWnD
dygbgbdLhnwNUGmKba30zJbCyVWG6j7xDtAcw/kXr5m/nA8mw96qI2f9AeZgOT9tgEBks+ouL1ce
bKgNXG0HYrhIwuKoi5PyMJQUOxnHD30XkT/1QpPHNE7XJIcMb6CjaFOVSKeRJS7PyEMOoHeZsJV+
nunJp6LhU3kD1x4wRJWUoUeuKiYDeKKu1PmGLVTHyCZdOjujjzI2zhHG5NpqnmMFJ7U82yk4Mp2f
WsO60WGyHN5lfIpwlSVhlGWB356f0Dc4wZ9//F+u+RdZWEfKZgUSTsFdwJ7Y0O5USfNboEWbjSPo
eDVXjthaOOvuGkTjrilYsRtTi17xcSo3jA7df3HtlrtyjPKn8z/IUMvpiFrJF7euCcPV8+AHtn1L
sxcrg592OUCPNAOTfA3FYJo9rR4dKXNgyYx2wSC97RJdt+hIqCHdLHBSzpyHy97G/nfxySa2I1i1
9CHxYoqifU6vcBL398RS9bEtmHyD85e3KRM/2V02olaXZtACk1D1l+HYZTcd9V5QrdzEnIybPEZv
VtD4WIo17KsptrT0UDuz8psUSc1qgSoG7D13VrCKhtnRAa/wx5tZZCEf8IoMt+jpdRsIiSDPRzA1
UVBM2kPK07pINdPRQbALsVM1uK0MXRHFmyUClL6LVHr0XEiK0ErANY3L7DudqrXFZ8irOiY2d60S
N95UwohorO5sXKI9xA3YJqqK7aDNZL6yGgwTxE/jf0p+IwMprG3guDomJL2xectueWT/Or/UDKlJ
F9GkVFK7G9BN8e36Hr1EH64o6Z5V3toVgGmA01t9+vUuGftWlZN/9Kv7orhP6t/efFkLQsfCkkqw
Ws6VDLOl3oLeHNQwsJk8eE6u0SRNn14L/XaGq70guQyXeQAeM838a9RxfCVNmj6NFuYKFhuqwZk3
HDiBqi0PQMsM6MRXNk1DFuZaYBedpAtMXGTY5QNcESWuNoWwr04G1hua9Plm8No3Vfcf51eSYTgd
IGu1XetaUwIasLdtwVHYLctu2aX3eXtZHOgYWdp2Y6P6GAe6Zg4G2gY0W/nphkSl62TOlYC9qkIK
9MbyOov5dZq2V6ndohnb0HbbRsPKQIYZ/z+YrANeuR1hxTpuvufyAU6UW1BZzk+AqQzQobIdKZF1
ag7ObRRPsJ6k0xXDdf9N7s7NdbZY4HpJZKXcA+JymHzx0ObwCLIY5PXbno67WsHRymV1trIA/9oo
f1GX6OBal8e4iICHYBh53RzkUXoY2mlXxJi/iWTvjdW+WGW5p7CYgcuDj91n6VbGNn1p9m/asW17
dlKGvWdEjU7YQwOPheqylo4urcmSZLKKGiu9r3966Q+WroDATb9Zywdw6h0zh0VDyGx/K+rXgrgb
Oq5BGg25zNHSAVySR5g7wldeddmOWNNVB5eplZVn2Ap1yK0tmrm3XW8Il5pP8EYqOKxLszpkbZuc
jMma/ZLiotav7fmHzC0HNQw8GncwVcuuZycbN+hOQGDSb4ZdLkv7kELO6uf532Z4bV1+MyGdQxO3
8Y9T9joV3S5L4pV8ZJguHahrI8pcbrX+USxwJXIguF/n7s+lF1eX/XJt3+8lAQvm1BGd07GCpQ7/
nst+jfFokFJwdIRulsf9bEvUmGADOtvaiuIfSyqjXdS2+TEqywl2wJAGALkv2UJnzN3jxDhv4mKZ
N3XpWA9T1nTbrMJ0EwjmhZJL+x5eIPPKy5tW1Gk6P5UN7aDauveBgh7tMULGzw5V5nlbCX3KbRJl
K1NoGkXLEtRhVhXPp+qnbIL8RLkt8g0trhxCL8sVOtK3h//ugmthZPzi2I1bsQZUNSjSODq815Ez
9TOJBw+bftdc509xqF7ottoW+2SvArEd9/W1f+xfnBsv7A7VZu0OwIBfdXQdz9LuigiyFzjd3bB7
7yCvYVe+HyHQFVh36S1kWfbldfww3mQheIhhcox2/ku9Ap2gBkalo4OCc08sBbRdizBOQPbeTBFk
Vls+vE5uFlMcZ3FaSuDP+gDiK6iS8KwHUJZNAF/OqqcQybW4txHKhnimqpwbiEbgZtXC6bzaLMBq
MQCFnPwOatLlcSya8lQylXEwto5H4Y1Y+YFyl3TTk6yBKPjCHqeiBH7OSXCrToYIWDiFq6kIWmqM
OvQaLuzTPQgO6lsNc6k/Po3i20bI9ru/tChZPcn3AiDjreugeuV+rO6sOi72WawArgBO5IXIWG0G
Dlni8uQ7UJwwzxOfiv9R911NbiNbmn/lRr+jJ4FEuonp+wBDkCzvZPoFIakk+Ex49+v3Y6lnR0WJ
xV3FvmxHd4XUZMFmnjx5zmc2FSEz6qCT2cZkmJ/MONJdDv/1MIPP5xc2OBJ9RZd3V9CU4RvRFguY
jJUTSrdNvrTw3zPeONW4tRr9W69oan1dw+rsAZL9FpRZGbU+xVYrLp0Grs0Jq5Jg6aXTedBQTZ+F
OmjP0sZ6oiYZrgsOg0JrYok/1PFnVgn7PU2dxGugEngrCluGq0ahc6VgL8z2mOsgLpcJ7uh2BfvT
fgxWU/eXlrvCNM/mpRVJMnb3C8AgkFt3+5uKT9P7hK06jSDrSz9goxp7MXEwpi1QjtomhauGsVdv
hlbS+1a38cagkXct3ZJfCJico/ltqV05JxQefRoujh30esOlGAQ8xLIMcE7YV8fewukQLNqpuFe3
AAV6vWjGcIQA0KW0qP1Q19Q+0CpTtadd8x4SKtTCogXy0wWDhTJ0+Sa4qP9W8D8GokMjpevWFpAj
qWpPZtdx9fT2gU+sWsfoc5bMRraTofsmx33CzPhzl+Gusk6ciXin0tBjnVhDMx1PXUv38A4tLyQ1
65Zj2x2sFgrJGtRFY+dpUNkabhawtwTLOfPgVnvTl8McUbhYRlbym2ngMYgcFoZlbC8G4XfdZfod
dD28hJ8pb5xYPI4VZCskgUubVvnFXN9QBYq3nHdTaUewoT6zPL1s1X6RQB8DytEamzNzGAUTVv5H
2B5ml3Vc2bs6rq0t6IcrKPe9cL8osHGfECAq1DcgZViykngzXOfxo+3uDIqnAaZBFlQLU5vKFM22
tG3b79wp26rYjFHGGgNH+AbOZ2lisC+R63aB+thGCNe5a8gyeUjdh40lahIMY5u8V8xa9k27NFEB
D9YrqeL8unTgLZXVTupDJkGHNU2tsGbWFJhVKlCBRhmINrVhGGrbkNWPSzhv4k+jlTtbFI7buxQG
mOHaza6v4Enp/d6IP9rE5wbdstmUCvMz/jSb7NEdydOi2O8lmM5R1l628HPuZ9Qgs+ROyPdx/vj2
ZZ9IXI+FccvCOUiYF7Dr6PSmSpaQJfkZuYsTI/cYLy8WiGVXM4YV6LhePUw+aUxI8jHize8ZEbrH
aPlWIo23BqQnY1DosKwDcYWKXK+Ds7vLE8/nGDDfwyXdJBZ6ApndXRcz39edODPvXq7yF/PuGC3f
oBPHWoWpDXuwsfcmqIXqXcYT/SATDcde0dWu3iSJa3+oqNr3bdN6a5+9r4Z8Sy2RfM5IYSP7sLp1
nzHZbuwlE1Fp1xSmpv05p78TofwnjHzV8X6wpv5CL9cjpOzdngZ6IL+3Ar2E9x8ycGWwshX6UFuH
L25Ot33z/PbAPjX6jpLuJU4rIQheHLyQ97RmX3qYbEgnCTDnz1QGTxR0jmVthyYFgDdBTIbzmdJX
Vg3VtwpEu9lvq98zg3Jfih4/PJ84Kxo1lTS76Ff+wJfsa+3OuyIermn+mzvAF+2wH05RT1ClmToK
TkhJlxCoAhq62cjOjPIT7+EnkDwsuo3V6mafKTcJq663fSUn98lIwd6twm7ORJsTw/QYLJ9b3awW
cAgu3GoNZbItHQMluzOj9NRNHEbAD4+IT64eExvbWECEqEfl9Aha2vsiU4EDduLvrSDHoPkRvK0Z
nfH+wmk3vZYenFX8WN29PR1OxDFyeGw/3AHcvfscVIj+oofguQePHpTg+4qe2UefeviHs/5wdKeB
RmotAfVVfA26JZpWFgzumVTv1MM/msmOxVe7kui51MtGrJt2CaYUVvBnXu2pB3O0biNOJAn2Oni1
vAqwB/Cbc3CmUw/laMlOkLn16aHw3uXvSfo1hgx8f46bfCL0kKMy2zJ0zrzOqLrzgQzIuuwshL59
sp9RjwTD02TbZBqX4O2xo/AWf16n6DFgflqdaexdPCLaLnVQl10VZjOgeTBsd7cwJAHwxigVEZE+
OX3ZnSk0//rF0GM0vQBOn8L0AutOMd1I11x2tj4TK04d+mg6z0KrmQCBfAEviy1M4je8t3+LxkSP
EfSpQffGIhis3HmMzX2hvrz9Dn49mOgxZN1NymTK4OB8MeUL9txUeTSxb3l6Zin7dVuFHovROsyY
rp6QnRs3Te/7yhIXyyLGYFoL6Tsx5T4Z4VDM6WrOlKFf9pi/GlVH0zrleL1Jq5OLroQouod2y/qI
MofcrIucgxVSSTDc0jZ0aztoS9l5nF5bgAVlHjYpQ5i6ZXYh0tiNaONSlFW6afpo2RmaoiNd3a0j
F1RQmEkAboduPk+8fJnIDhiGhHiQzu+uGFUDKpLG8gEKG58s5RJzD8vR9d3bb+zXYYuqo8BS9PB9
aFFx2pF1JZHLsSUQOlG51wBddQHHg/7c1uPUmY4CTU4SG7hfW+2M1PHzaDGQKrpR1haEAxvoHCXA
5p0ZJ6eG4VHcUblyNWOYiCLp5F3TOnYo09jaECbN782gYyz5CLzDCsvnfK/SHtAsG7HHz0UtP779
Wk7cwTGivB/zNh2rLtmTzv0sZH2F3m4CM+RMnlnGTwSXY0B5gpRGa5nJnYjt6zZ2blhfP7597Sde
9LHcbTyNgIsPUuxGG2SPVlwM+XqdJ5ApnfQ5CbRTl394bj8s5QR2hBjLlsDl9w9tIwOdVWcGz6nL
P5zyh0NXYPPXuQTFRybrnmQPTpOHtFH+krMzz/7ESnUsdzsVQ1yJahI7h6mrbkw2LKf7vL7NAMxo
6inItPNsMh7+3us4muEGk7vVFhFAgs73jl2/X1wdlS7KqCXKab93jqO57VqscS0p3F3exIcKV3vd
LL3rV4KuQdp1Z97MqUlxNK3HhpDBaQBtGnnxIHt+yez5vpX8zLg9cfhjBLnd4rpjpRU0DzP1Yeam
u2/KGEqOhmTT89sP6tQ5DivbD4Nr5tQa8pnLXQKS+75VSz544DhZnpM7iIS/d5KjxGHioxJ5V8qd
3Vg39jq+Ty2zy5rp0+8d/jBxfriHhKT2vGYx3VUzu+sy8hQ3Imr0eGa8nnpEh///w+GLtm9n1ikK
ixcU7qoxzGL8UQa/d/FHs3vkI4iyvaS7Vkakgbpvu6AFco59/uuElx5DwJt2HkECZWg/WJt4Wq9U
/JHLIYLKhu/Izdt3cCI+HRvYx13cWS1m1i4u4+catjAedLtsSEDDO4jp8Uzic3gev8h7jhG4ErWd
tE5dumPd9GSzWkMNYbp/+w5OPaWjedytJlVw1qE726hg7Oq/3R5GyDpntwufaw8AvIffOtExCLfP
oIZDnUzs2tapP6zl0u+gkoSdiELjB4jfPqpMmZ9px524q2MNW2vpoQlZV3LXW7AtziElri6Ldlut
6yajT2/f0AkUCT2G6OYZiiuE2TCWnQWg3Pk88S+r4XHv9W2ShLygsU9q2J23oP0HdLDnh4GbOPcy
YbnnOFwn1q9jCK8jOzM23cx3M+Nya00upn+tyC5xVe/RAwva6sFm8Erm8F2f1cOZ3cUJnXh6jO1t
eiuXjWXRHaRfLY/ZSztdpB04+oE96ORGQUfbE0UMWeKaxEvQZyt752RxdSYynejm0GMsb0ZllzNZ
uLulntdHJ7VhkxoPCzADS+kUYu9WxbRNloGO+x4gxRjMj6KuA9LYDgBaeRlCp3YAO5UvH5ZOqzOX
dQiMv5iqx7q6pst4V9op21G13MWzWf0+H2bPyufbt0fdiVjAjzKIaQQEMoGZ7W6CQmXl9dbgbpzR
Mec8s1/aA7+6g6P0QTMnW1K7FzsJOky3ZmGdTvc1SNgz2KY0TfxKSm9dTYRNfTDFKfDiVkg1OkFP
eb36hDyyefVcdpPbrQebj60EZeLtez8RbY/VcBuY1bImWZA95fNda2V+w7e6XG60fP/2CU483GNg
8JK2elwmJrABS55MkV6UdnLmvZ3gR9FjHDCqLiRz2kQC8Abku1+5IvOtOR52cIPKgsUR1X5ZXaj4
dzNEhA+ygDX0maJsMqOn17YPXMg/P799nyeCxjFCOEEpqHWXPr2o62GbT2oDmcxgstMLwtcorxRS
0ouYnnNfOHW2oxxlZmOsFVvSC2flOwIDbntFPVGaS6z1VyTuNh04zLnsHt++uZc+5y9G8DF0mAxN
0ZoCb8+AmFP7EBcF7CS23k/GFGbHE1Yr301L62KyMJyzgTWBLNtp3ztJbvwUJU9InaZ2FXArVe/s
pnI9NLuHDwlqAIs/iq75rOo6Wf3CKcpb09vWR7okYx+CDgVDtWyev8fY//gy/2fy1dx+v+bu3/+F
v38x9dJmSdof/fXfj6bCv/91+J3//Z3Xv/Hv6Ku5/lR97Y6/9Op3cNx/zht86j+9+kuoAata7oav
7XL/tRvK/uX4uMLDN/9PP/zX15ejPC7117/++GIGyIrhaElm9B//fLR7/usP59AT+o8fj//Ph4cb
+OuPh0wnn2rTfv3pd75+6vq//rCJ+ydRAO5JiLk5Uh0K39PX75/QP+H2wwhXTBIiDlYf2rR9il/6
0xUSX1bclrYrISL1x786M3z/yOaQDMZH+MkdB6Cl/762V2/nf97Wv/RQ3ZpM991ffwC78yr647IE
VYeTKylgG+ket3nAG2RN1kLbUFa3SyHejS2UZ7t0ierRCo0oSigC5NblAF390F2U9lBdeHJI5cdr
kz4nLd9yU37T1oyku2E+cPyO70ImMYfIhT/y8tIId7vaZVhnE/ESo33g4rtAgVZHh8qHn7EvE4Ke
piiRka5iZ1ng1jAYTM8QYYC+Mdhzlb4Vkl8vlsx8KhPwjMjoFwzMG42hLVqBY1D3Li/FxhFDcDgr
z6vbMrZCiCZcgevndzAxalgVqhZhy+a3Le3qDS/Ng1Zr6cXJELgFdOSH+jadxcaChofoyr+5RAm4
QowVuHEYv1zx5XPfVCHNza0l3Sih94CPBRk24SBm7givfJOy7ezemwQMdSeNH0lBddS0gIdYo1vu
WqQ/SskXPcJbDUs6sAQTFTFi3E0O7mTUDZ8N+VzgViy7vCRQFkvpPVGVD6N4H+cjRXVlC2vrQm+U
4TKSklzDAyeCA413+Hbfl1Fp/HVNULK297a9PKyl8aRQpa/i7sNkWOKl2fpQWBXYjf1VqiF9mMPL
s8IDXbEAytzBWi0Bd7feE7wMXBGb7HfIHuHOd18O99rcE7zQVE7vGvsuJqg24cRIzSPesguH1fdl
bwKxPjfp+HeZVugpxY5HW7YFbNrHfNj0qvvQaohDLu2DBQySPZbhLEogmBlUPfCme1J6vLfCqmDb
KoXXtc7Hq2bQfxcgTB4E/fe5cXYGY21p+kCNasMW7hdNsjET3oGY3zWyCIcu/ywW9Zj25N3LuCld
HA3fESb1FmPtm4zdacY3gw1Ixgyt6C0olhFrcZW421xDor1Vj6WZoyI2YePQqMx41HRWuDjjlRZQ
sjbvnayOVNzusRscMQNGVLCqLI2sJr7ompV4aA9G+cKiwpS+bNdwgrZzLPXDCIMagMLCqa2vYEIe
yiF7dlFD9YxrhROA+bXDN8VwT5H7YetzoWEbC605rMpus4mXzL3IuDCBWdDWWSa1BkPRYDjl4u8q
dZd7FzjMHVfVZTU04mHVjbjU+AxbmINzuBHgdKcAFJGMBaWBJEk3aqjWpcIBbsToYHRcGnRDE28a
nn6sE3yttkvuvXwIURaGclNxm7pFGhHVwrdA1F3vrWRO8SoW7VeHVWhWX/uRNgD8ubcaE8fr7LkL
8zlZ7iFE14WHC1oIj3eGH0ZBxbU/jfob14DoVYTyC9StNaZ8pQMBFXU/Z0z7BwWYC9n3OnIrle0A
5zNbHpt0gz2bFWXa2haQi648ZCyB1KPZ0jxjt8AZiAfo8jQhZTyQs9pAHS8o5BqRuvbLNtvAh+Fv
DqB9RQsfRuEf6jIJhRH7clbQ6Sn9BBhXy1nPFFt+HYAdyWyXE8UQ0V/XLawM5nmJO5kIItEbS96P
yoEn/WdhKl+qGY+huC8XGFda6ztLnZP+so/2JN/jP2VQ2XFsB+rlx35TtOKjKIfCRLZyo0rVe+jF
Ai5Zy00K77fYxKWXRllHw0N0nTuxSVc727Zr3/lWbai3zM0eQprCn/vBgZ9P8a0ohjwAvPFxHEJg
ux8FL0ZI8IjrbHCjw1FyyI+Q6tGKyz1Lpjs+Zx9qAuEWDnYFAE3hupThYRki2ikh1qofBDEbYIz3
h7Dcoz7VZ6NXJiV0LfiOYV2yRv6pKrtLMTqei8l7mDgrtgXaTi7qMYEK9BISBVvejG/BpPLlkH6Z
xJMcfRB3Pdif7YoEBtPz/UGpf+QaSizD54S6kQ3vdIPVleccMo6Yhkx7AsyPDIUTl7No6OZ39WQe
lCy+sdy9dii7TmZ+TRNxqeJxr9o189Q6kqCBtKxVIaGcSLgqIEF6YG6d+Qlhazc2EkCttU/jbzVK
fDPCtZVVYcIQi1PtTeXnpaofDjfEsLAKd9/Ocva6qrrsO/1RGA3Xk9Cs7Nrp2n1N735IZ/5JGX5M
EV7vYL4PENhWE85tzAyMlNfjswNoXg2QsoryoZ3Rs6rgviJb33CwN805zaqXdON/EuHvZxPEVjiR
tJk4JlyRDgzEZJUm4kZcD1mHqFfYPjSd7jqSYA7WQ9Q0fGO5JNRz4jfuZo7P3fHLLf18EVJSAPOU
g83K61tWXeKix8FNNA2V1+hsS8E1Jk2MrCLCBwhD5uWFHpazZn43lqUvchqWlgE8i0+faxgg1QyL
hQXFOzFhIT0UUlro+9CIxjyawOPgbuzZC+IVt3apRa5jud6m3bQ9JAgQcsw9KB58cuiHcY5BQ6I+
h8CCM+oJjkqPsbO3Wubb85Xbm22ePrvuZ2CwbwkDib90gtxKzrSrXgDpx49EMUcgXxVIQF+2ij9U
V7XtAEpHjIkGy/aMTXY0If7MB6xsqw+xwxDCk5ukvOjS953dblzQoh0AlyngDDNWy+xi5jGSMSCv
c3crmgr97pRgaOvIJAh003NvTff0Fmx66KOQa+hO3i9ANb89lF9gsz/fxSF1Zrai0AJ//WIhlUkK
d0CsHeCNAuzbJRAFkeNWH62Uh105ghg/frYneVGyx4kt14RbW9Iih+2dT1BpRRTI5zIyKaCWnXhw
2v56HpFz2uPOacTVIfeEHHzQpcmZ2uARiO77tFCcEqUQqW1xDNSjtQXpCjabyAz082KlF8wSfi5X
z7GxITXjVHoLIme/uNtUkcCe+pumqUO9kPXQPTtwTl6CW90NnkSScWYRe2EA/fRgsX/ASsIFIcfy
TLRsKG+TzqBkbZA89oENuXSol9V/pzMg5qK4pLZGDBbX2kW3x7KjBAuIjdR7QC+xX+m1mugT78im
Hm5zV0P3+X4oqtB1BqRhzZ2FbXjcpu/syo0KUoZYzLA7HgE3byNImgQaqHNj6J0LvBKa6QE4m19G
mm5ZeqYM8csApSCbToSLFVv+BFXla1zQqjQRmm93h2zMIePWiS/HkoBQAN9DINfGbLo6rCjAiG7X
pD1TlX5BTv70sAX2HpRK5A3HTV5W19jI2riEeuZ+TeQO0dRv58+HLNvOUkAKyhBbkefOYijlJp4z
mw8sZ5vBrb4dsmyelGeqXL9IYlyCXaSA6TijBHIjrycWMDR6hHErngq5XEVzD33FW9HyjVubW2Gy
Z8gwQ7GhvxalCM9y43/xTnB2vA2qbFyEc0wmnBontpaWYfQh8RTWR9M9MY0MUlhA5Lp32KdKp92u
uBbeJPBu4WeaHS8MpNdv5PUF0Ne3DwWfuWpsLBgFyJdrBZtgySI0dBDNP7uO9ZLNaO5A4h0Zfd7t
irEDvuhjxbH9WuF9zuZA85sV8xlTJmrbL4eon1AYlmFcy0KjvdtFTZ/6Syeu47YKDfIlmWOrOzEf
SbDyXwLl/+sqzlUGmktnvvX/P5RxDiyN02Wcx/RTVn7SiAbfi0IvlZ/Dr/x3FYf9ySmXNqHEwew/
BMDvVRwl/qQgsDtcUpsg+h1m4z9VHIf8iTFpv5RXBEVsRGr/TxUHR8NQJQrB0kGWg7n8f1PF+WkC
cAVWANyAD9dHhYOjvep9knqo1QqG3LbIs+WWOeNwZbFCpn41zIQGIN1YSdSzhA6+ZGSGlL4LgbsI
7F4LZI5+kTSY2h6+6D88wl+kjq+rqCjJYI0lgqKEZWNW8mNdMoiAp6MuU1xWNcTwdc+wdwj4kFpz
4CxVeln3ur6y0jjDbGhocasdAq3dt68Bxbr6x6mJFNJBrGa2YA6h8if+tIGixThgB59YFeWo2CQd
aGK8LBZvqQlu/+3THfWY4JDOGHUkkciVbeKgePf6VRRKLY5uUhG5c9wN4SjohwIw2jQoM5v8PWXV
dANwQAaJiGk0EIEqsGfph7ktt2cu5BBzXt84cwWyaAxMyR08hNcXUoMzxhaHsKhMevQuczFDC5ss
yXPcA7qjSumifpYnReNlZJ3/JhY2WiVdYZE99KA2wHZ4TOKA543IzgyLw2h8dWXcoYpKyKPCfdxG
tv/6ypLGZY6RxRi5Uk3xBpg87m7bvNXnRISPx5/gDlRcMfiwr0bSd/zubaXRi6ubIbKBl5Zh0hDX
3vS1dN6vzcS+OQWcDoa8HxIg5VyQ1+Jex+2Z8Xe8fRKHMi0WJXXIOBX5SUKvUVncz3qMwN+BzQS0
C3JUE+bFCaampcklmbJzFPLXnWQMwUPQ4TZosZB/Jup4Sz+xtHVAzhuwbS/rj/lUVmAtibkwvjQu
u8B/kGxGh7udz+jG/HyviGQcbxSla4TI4/m+ZBUE45ehjWhfETgb1HAS9guL1xhpZRxDTw4m8+e6
yT/fLV4uNtYMWsyIxMdgYW3E6k6UtBEU39Ntp1q78vKxmJ61autnh5vGbwrwq74vka/6HD9uiw/z
+PUghuPzoaIv8I9Sx3CKhCvbHvocMpsLOCOQmx3ab6LCiIqWPMmGCPQWAfDXAPmGjRK9w6O35zfc
MF7PcIl6ET8sHch3ML65OlaUhBZBjIgH5hm0vQ7M2v4D9OHbPR0NuUp79gjIKyDlpg5ohooD/NeT
PeCMeRYkC5sv2hb6ezanGiJ0MzLntul2SW+rbaPm8rFIC/umXZw66qbiSwViMBqnNNvCh3oKHd6j
/h9nscfasg8sSGDcJAt0xyE4XrG9ZeIanMR+bbYp9iooqZBaQUouzaxPqyqxX2wmTMa1+eZAbNmb
bEjSzVTsOhs1HqHGDtJhSbatZnjIdRL7XtODlZfWcwr4Av3WrMa+BEIMntsFZlSf5/KhQDdwwxuW
3pQzbpwk6W0C5eQB83GXyUTts26EeC+B7ePfdqE+9HPlBh2kSy9hMdn6GpLfTeB0ZPA4hTJnM/Tg
9A2gKYjKSrA9JXLxAZyARytV+QMk+EDDdTIyBs5gpg+ANbUhQRgNSugcb2aBFWBjraPOHjSkrxpf
djZUGlcxsroCE5gz1foTCqIi3RiILxaLrzTMU73RnWx1MfZyRZ9TgsCvvVIW5aQ8u8AWEJ7imFl5
EEOpv4aEr4aHlxsObeeqW2m1ywLxKUAQoeNVsh4NDy6aFZfDnJZ5c9zUHwscsb4k7uQUKTyNcmld
ldCoBmURRCW93how2tqwNmws3i8d/Oq2pSoqiBe4y3zbVaPNo9qk+DmJOs/uXIZifeRopL9Ppa0k
32epa4pNxmcs9M4gR+BzITA0ovbBCchdh5MueN6N1DkNvq/Isz1UGjX3ibjf+sTGYZFIu+M9qM04
yKrm+mOyUG57dBDuQDy7YjK+ADsTQaxMOsSZPIY9RVAOCled5BDqCzpH42dL8gSDpCky1Coxhoog
riQuT2loGgKprHQzl14HmHZ1vYICU/tyhJKGV3DIifsxB5J+P9vN6H6kvIJvVOzQbgkyQMW3B8bJ
cOkubdMEdWsxee3C4bPYTBaUgTZNS2BgBMPhudtrMmIsk6qFZFPZdvXHZigkWO0ubSafYr7hQSFd
MEGR6ksNka8N13ky+eJAOw3QvmmXHbPz8h5sQ1oGSllMXFawwY03EyshGGEnzWw9JCous7vMHdx+
s7RFpb9Anu4rlOIgjN2r1X22x2xWV3PB6puaM2yrAb/BiMN2tldB1ZdCAFBY4UmNtE6Cxu3Sb32H
5wSizpIlATNuje7e0EK5qcxhRr+14JqEplEhR+ERGIZ+qCD+CxH2XF+0Luj64KWWVtgsa9vBOJsd
YhFQ8d2nIclqcmGbVizbkpAZ9eEUJe+ZA/iyaQlbfavpJVQYAHcUe1l1bod8DTLpN7MZswroU3uF
uU8+IJB1LK5RjqtAvxxymNltGCBanV/LdUb9uCn4NEd5rDBSemXSyecs063X10zW27ga3VtKdFPD
Xx26o4GjyPI3XAJXvUUnxUqCopiwftV0wJqFFoLj1+5EgD5n6YJwznqiJg+ACBXpCsJ/m6FgIr5I
xEqZr9o4TgJMTCds0TtoIhDCOhbYczYAIQHGD9qoEBjshd6OJOv1ZYW9wgYiqjFIFcTaKGb0jW1b
HF2lcsr9ntnVNw0qARyoVXHjgHV8uSrSScDf1/R5lITDPKyOVQ5yqIh9nWTWCFaDjceT9X23NeBb
3cRJmaKpk2cqhnBVqqAgCjdfbylBkPYsESvum26imyZ12edl0oeJ1EDFRK3VEtpD7N7MKKFdlLp1
vYplOwiTttckpyqaa5hLew6kIbag8MFCsJhjEVZuSp8G6vDcY856h0W020KuDkXUsW8249LE5Y7A
YRKCgJBa0GTNt4pra1+im+0rwc1mLKdp1xXN8jlLFwrZfJVd5FInV5AqeE9s+HSDBdAOfka1QDet
W5dorerpYayAcoshRqD8VMekj+TYDzBRXCe0VXOkfR2yohlxubFHv7dGvUPgA8m2gC34jCBF3K8D
diue1XHxqaDOe9Lx8dqt12aXMljbszVRu7kBS30FMbIJutbtrU+lFSM+ASh60VW2SUO5qMTdlAns
8K4zAJ0fYDvMbotkRTx3izqUY+y2YZ8JDr2iBBiktARKY1EtRImrPFcfIDjfpfvVlAk62Aumlq9V
kl9O0B7or2bZqS9Lx4avNXKuUMYJmJpVLyTQOJ29iRtd7CDXBymxLq8bLFzlsquM3XF09Mcp8zLJ
YDthrPpuGvJmiwXCvlxovY8VcRA2Jcmvs3nsb1ReQlzAoLIxjcBa4hnmQVLxBO3VEqt0nukHRd0q
XMnA9wDBk8+UHXqcKsXde8gXrADSmvYt1b35OtXOEi4j5CZgQti6ZVhkunL8Uk05oFJF9ZClU7mZ
sjq9yuDWB7+MvPAdp4BoCOnh8Via7hKSxpKEiFPyKy8ANe2gvIV43cEeoZ3L7qZoB9RD1QAaQY2C
j+eMZnEBnknrJ7jFWNukV5gbOS9uW0cBNRZ3bvqOQBZ4y/TchqzJkwhI4g+9u9IgTbvnaQW6fsXs
hJtKPt+M0rljYLz4JtZTNAPOHCL6OgGp4jVAqrPqkOeFvs4W29oJV5cBlHrJF2SC3eWMjCcYCEKe
Hw8CjaZlpDe2bPep6PTedlK8EmDVweoZoFmRCMk83eN1+009Fu8gzAzDba1Scy2coriZzKQdz7RA
9CCt6KaNXlJVhItbNqgPIe1XaWzvZk0tb10ALYIuM7akehg3PXrYVlkBEjcWN25c2O9dm9mh1cyP
Tlk/leX02EuOGtpoAH3IV5AYujTurtfFAbthbuiekfgd9u7f8lGFrZ08iwkeiiJ1roZBFNsWgTHM
5AJjnvQTS1aDTU9eoe6QPGWTxTygnTBf5frEm+FG5nEFtCPBhGzr61y7zhVgogB/tPN2ZKq8cvjw
v6g7jyXJjSxdPxHaoMUWQOhIrWsDy8piQTqUw6Gefr5gzzTJvEWm3c2YzbKLZEcFAnCc88tHu82z
bYoqKGogBpoFDYUxp7RwTKr6qcphCRnLNh002kZomYwSr8hCrzfrjQ2xumTucAiyVufPazeyi369
zqU7bYug06NsXItnW/g/B+Xnh76q3jTH0Y5DDaDvCiYtD0fpOGYvlV6/B50NAxgQnLPiLI6h2Kdn
shG+cwRfcarfCqvT48JX9L0FSovyYFm4BWtnu1rVb9kyvuTVWGydelpiXvFXa5F1G+RZHqwvLZCC
wWKbOfa2BksEm0l3fd+T4ex6+X7N54+W+M/IBWMIFecffu+h2PhekaC+YQtZEtS7cvXiIcuCncsE
hKZGptcz+8m+oQ4SYjZ5EKqFjcyD/dQY5PTAEdT05kW21op9oiRVlF1R/hbkWhcyU/rQ91bD8Wyv
r6XUndAfpXcF3TvvHce+m5ekPXF4op6pHBmuYtQfOROfisVONllByKtfLlWsB6MPyZkGcJ7d0OBS
qwbia9wLu4UCXaB6ixdDQCoN3nsX9E68FtphLls9ROZBQWnjfZileevU2oOzoGFpfFXw43c4rovk
GXLKCHkk+nBuHPfWm8jta/Wt3nrTfmw5WvNaUmdOWc/WX+Y0nNNWO1iudVyYSvaG25YHDYo+lIP7
JBd9P6a89E2i1/ZLtg5mGCR6EDfY+OMS9fmBmJ1rj4Bt4jIXxtlVR3in5eQlXZx+iCDrbNlbq0du
kXwYSXC9NtdxPbYd5hbFJHou1pHyB2W12951ng1qiX6M1tQftF637onbqe4x0GnHsiB1HSilRBgw
p48Z3quHuiAUMq0u1GBb9B85pBzJQTqZ6U46ri/o4/WdxCcUCrv+vsxl3/HqcNJ3UbvPgjfLzayv
dmiQ0AMJ74+0XczpVSFdP9JX09yqJi3jVDWd2E5JN4Rdn74ujod72CNSpO0nMIxFa4gNF96Fl9X3
pYFSLDX7VxOL/XUtjPae3LUqdrJuZ9edjEUjihdv1DVCg4SJnQvG7Rr8p76pDbWlF8+6Lrs6jUwS
iP1Yz3QU4lMxLVGl/CYqeoZ+0vh1bi3URqqJ7SpQN4Ff9PGA3KBng3XrfjNlJSOA5XnVDTszTkTP
1DsqGTsDACC13A27OangnZVm0ZCWWRKihKwloE9uNJGSynzMcnllT6LbyrZZjgPdUNGAFSD0jaA/
DVnqXs96YJ9wwcoH6gh4HcFTSmql3UUcM+K6v9s5opJBBRDDAGcUSmh1LTfJ2ntkYoKBRo2zLkbo
L40bkTfDAU0MsnuZKFtyhPIcNWdZdLCkDWqMamQBG+dZfKs6scqIxHktiYPO8JK417gIgLaaHI4O
oGS3rTvdvNKrITlqZT9xI+ZWfjc6k8fYS6HCpsxU8zjqoqh3yWKNXZhkPmPcnHnsv76cnJ3Zzs6t
1lpp7FlZuWd67Ok8aprJJhTAr28SNbe3pT4jyVkyJ2B54K7esEXZM+pqrYsVAsF+u4zu81SVzJhF
m8qj3rvd6zLaHe6GMe22AbMa1DgohRMh3PX0cBBouSpD+iTSr7PZwvS1E5/mL9ve6cYq9ILSOy+Z
nr77xti/B2pWx1n4wabLLFAms1tCzq8VnYfrn7G5lAfGOi5BCYOYM6b/HJbCjpMlkGFdNvmBLZCF
bSGXL3YrZ9UOfd4bRcQjVhR8E33attro/+bYZX4051y8+Wn/A8ZXvvO10F+5/oyIJBVBZKB/vNyq
3OS+1OkENZ2IG1G/GQzDuRXa4J1zEPtXvypIcby8em4YXrIDe7l9NZWOyd9U03YeIPpd7/A9w3IG
Gg3LevXVVizV0IYuxQBOSDGf3GeaQT7JXCXVc54W87Yx5+INzd6MZsact11KqUMI2mPeFqa/XsGn
ck6igHkyhDVTULZUzmtTSOMs8LPEY9Gqe22GfC8X1b6zQt7YgFp3naxhwt3BjEeYfa6w0aLj6+zH
smmKB2RE69FXlvNU5t7yqBMWvJlUWVFxmuYE/5kzkWK0JUvdFA9BM+vHImPbVrVYw0KXSPYs33FI
IgA6KjeOSahmuDb9iuDUzA8EgjhHcq39OOt1t4+1lbnTTTIWFBZ+xyI8rW7NmDMri9uJxDdzpBl4
7Z2PafTvc7P1wWkMxETa0rK3BLctmdLEpjXAnnaAPKN3c8DPEWtLmnsP8zQnHHF6971NerZcahDd
kxGM052juf5RcIaEU1q850O/hhb+7chncw2J/l/EDr0r23rQZgqifXVv6IALQq8eM/KxhtoOKfjW
HzvHGWj/QnUUKE8bdoElkx8e5sabpEXKQ4rL96E3PC82cWdvLSGsTVDoy5ZsyXxPt5iYiZ1Ysq1h
9SYXYhk3EMLPrWz3g3LGqDLqnRE41b4eTDSW2RC8OEa5SYvpduLAvZ5nixI7dR7RCzRzddsz/Eyp
oqt+GL4tDeW41lybJ2DbqYs0wu6IxuPXKshBiJrJTxEI2vUS+QXxgJlv7IuOchnp4yYCajIex8ze
FCKfI6Kw2imi0iatdl0+5xNjyOLJ6z7VfQQwOojX3qhHNL6VK4eBVVQm0FBVqenR1CM4icqVO4GU
K+Dy21wyclMmNATBcUk7kVC3oQ+IPFMLvWGjTyguEBnLSxa2LstYWqUnTqR0qPKQW4X/Mx2ycTo2
Chp19R1wzqRDuljKeO179sAac7Ezy3DKy5epJlQiR2YsgimPZptO8db6XhprNoRz3qE0jpUlzhmA
1TKbx3nW4jaft7njPWtFeSjX6VWuo0s6mm1HpXLkGVPxJKMZYQuRGLaLWkzcSF6jsB0VLrXFOxcD
+eqWPmQxyb573y9QGGbLb8sQXFlmcuLWf6ZoYjdO2Rl7QB5qWp1sE1p8o8wRDNDzfdIRC+ChOUjM
/sESsg+hNd5LUXQsKu6taPjR7Nl+kGtwMDKCxKw20BiCKmCeIXEJd3cdNkCyQWVeXWfC/d60/q6Y
iyrOArvA41jcd532ODiKE6u8mnxxNiUZQIkbrC+USh28Mk0iaeRHIesf6DAQiCWZOjd+sGVBgmMr
DJNRvRLRoquaXAPeaJ1oTpIDZ6P3kNud6lN2BAZ5PUW6UCzLq+ZTuml3bkv3DuDctq5dOR2DdvrI
DaL1iXkp9E1uzC0vZT85e1XvHgsH8M9GTxfkAD2JzgU1SR/wPObo1niRRfBAEKG5M5PUfE6lHaHt
cK9GlOH3qtGK02jRcJILzhakwOV7K9o8DdfM19wYTV+pogrPOBx+Vs8raSd58QKy3Sw/jZK85acl
KZIP8vqGNGZYldn1JNk1wlIZ9njqgWgVu3PAFV94GS5bg8bHH4XW5itCvqZRt3ade8M7DS1EOjr1
itVjaW3QihAF5DzstL7gAqSOkWnYs9iKwk7oaJF1Jm4SS8f5qZfTfZ1pt4avnsHwo6YvjL1d9SUq
oCyLecvxd3dI9GxHF3ml5211VbSvDD/+NtWnZ0bEcit7YMax8e49TQO0s/X+qtLkORtT59adlsra
pesw6uT/d1qYCF5z4ZAqcdenDOHzbBvBRpmT/gJ+yxNnBpNN31jmFvtUJP25cFC+dxbV7gA1aXGf
evXl+2XmNwqG+FmbktaayK284d4ZZZNwQtnB0dSlZjHTp+qgZwXRqFPBtCkrMImwl6SL28J9GczF
XU6qTDLzGOAefNLz5DcQ5/E68WaPOD4US1E16ma3NdJUEajHQs+e5KUAufr06uvYDmcOw3vPUmqb
WkN7oNbT4Teq0i3wTHG9Vt5479W9ui+mztlKx+Q5N/uPRRTqQNRm9pZw3kMpajTVlwojcihbHVxa
Lx3MwiJIb6p2oOWiX8B2OzD9YpAlgtKqEddUx9BfizqHB2EUe6Vk+QavvO48ZdClvU51jJyniaux
eeN8nI8Efup7wRsr1JY0LXjah/RsJqPpkssJu6CgyG7qNA2iHpUqMRMGkELVo6AW45If10C125EG
zEPi8CuHWUo4tlg89wk7mf2MxL7Ytn7SbfqMwdeoBEOHL+uoMwAxEcfzAmwqhNhmk8djbq5lTBky
sZ1ONh2JHOE1ZtX2NvMUuEXrwQhpokKKk5rpUG+KfCYI1WopcMlHbPjJKN7mfFUPXTe/d3MzbLQ0
ce4UhkQmoCV9nKecdiBV3Ff1XJ2ttZ7vi0oURhi0dF33SCx2BCdbP6Z5ro4W2nXuKm7ddeSf6jnI
7jQH47HS83qr8jT9Kd0VI1ndtO8a774wa8b5rEn1MQKA3iVCuyq9+oS2lAksGEqGQVqqs/tL/PpW
hwmJqwGe3hfsSqU76IifG9MjxIMZ2YgJjXxOjW6dAE0RgxaDs+wq3qUkNa7e84A/JxyxdcbeklHh
UmM2FT4wPN86f51rsI+FsQfoIjA2RlX+JjJhbHLHzQ62nB6Xddb3rdu7d7kWLDtzWIMfU9J0L2bQ
apSw1smuqZwALZBrgUgAmrath+pUYyw8eb3lftfcdL7zykmP0kTLn6AVnG02NvweTTNEflaRJJOb
LuUyqr8PEr/jCBzsnz3pV6iQuyUqpGPHKOynA+ORH2OXFM/OOrbXilTZ0G+rOcqCxt5l45jHQ+te
GIahfOrcsQwNer9eiZ1dd2MwN7El7CmihUxceVhEzqXRl/dL1T2Yo5vt1OBiSPcKd+NaxRJqDHjf
aksUN/za073vdtbjJMl05J/449MIi2NHekOmx3XvO/mm63MAMGiosG1GFnRRJ3PFa31l87DM5sMl
sZY617ZCVDU6+RC7edWz/7Eox3aRsWw0RMeHYrH7OS6sUX7osEZ6pPWJez213QxO02rt95mi1Jfa
DPJrXlE1uHwmPpbONHv4zMC8b8fGJo1PtHjz6mJGwqWctjioEcgULi/dOMs0bOnfauDexuSmAh/e
JCazkmNI7RCUbqNIAM3zt9FsA4timXTSCFFMc5ysVGhtq7lz79pyXnigvA4U0jOvcMPa4jB1qXty
U02hRmvoTytrogTqxUifeE1pMUHoNIxaEK+L03XPMBrLPSFEdaxrAe8qQX9B0UwlZialESNkF9vC
VRSSdbnyt5Z5UfoL6fE2Xb4v5sKG7A0Fz3qwnlvC9kJrWqydU/Xr1vKxIBotsafmZGOzzVeaJ5MG
sX3FHOWvDutGAl1at8p4kFz0qCSZ6QYs2d54xTjQWBfkexthaGg7Gay1jp+LJ9iLVS9eZr/IP7Bu
YE1dGgCybGppUh69km7FdT2IpEpvzSZotu7oboyuGPcwdACMNQEUvIQU3RSzG88MRBFbNajoGOTb
XKv8qDCK8bXta3Xl5rZ+rFYx7wAUiGJgfYoDrSz39Mtnh7Uu2eFSD4BrTPw7ZFBrZHtjjlcuy64Q
0ntxhfPgRWY6ykTfxWQuM7959UY34NqrD+Yq8mPRmb8W9IEbUL3Djd+uxjXrpfOzyKiaq3PXiX2y
+faILrgJXeW/K6NZLjXTz8XkeZvaz2j0nLgTdlViDTx0/iPtzECxvnizyJHeLsssqNtzf0Bk0evC
mhdSXNFebD52yHaEJkzLHm2HpPrB6fxd7zfqVcmUfRJW+FSZjMXrwAsHeq94zKw5gE6tQM1EZYmf
RoEXoalYYiXNkAdZ6Awdzjw1rCZGvUX8YUUlRX4R406vDvO6Fk8VMMkad4ZIWTPdbm8MyXK7KGQt
4ZINY8eXKOTGbgGoNxjUIT/WlsD0aCzr+kAITvttHqQAxkEKk2+8Qb8a834tGF/FlKE7H1dMTyuS
iHmaeNKM7FXYSh4GKT2mRJUmNzmti5HVq+XOAfg56HiXnttS8SXNdRrWDQtZTjaCvbqh6FJTj92U
Jf9nUaSELwbKd9Ld5NO3GvVNMtoXRMuO6JKcTsqystPgp/OPapIBwFNXWtjTSd+KJncVYZuqhbfS
7P/U9XR5wi2IpVE5GPUS40JWD8ijc40fJey0Qn8dUMQlm6Gr0vemFIDoTWre1Lan32WWoN5vCEpa
Ud0yjUmTWu8Dd6KdDlnYTCdim7k8FlKaoQgqjwNWQsNbOXaz0CK8ez9zi766fZJ9lPbUbkyo8RDm
/z3zso/FM8Ci6SUsKBgs9FBapAyHZqo0zkQkxXmhzcepp3SbQcDpduYymdgyy+Cpti/V3J5mOW+1
0fq32SBoum+z1j4SfYVXu9LYiIgv/W6JGpBWpPgltWJhnR8pXJ04Ycqwymx1Mgng2uspVOtQpZAU
VpeRd0NqxYvXST1imJhSrAcyeTA6b3i0rFK71Uv0+b2Zkse+1GLAOzZ46wFB/hCvXLssLLVa4Se5
QEGzJJHVaLQRcNWnEmH1+PcbDsEDBWG1AMarglPvG1nUV5PRRzaj1kteJH4LmeKJm1qmEiR+ycrI
pYwu3c9GU+c82cF0Mtp6xfpBvpRZgXqCXO78HORkZ9uWMMMWVtfarKVmUUNvyvLZKy5TFe3y2ZG9
xtv3l5bBzjVHrCepJiMdATNI0OKSC52OqsE74q4+iawQnTtbFTd6li+bqvbHOEl9nLoJsdZgJO2D
jx+cYA2/JttddsK/WwPKHa9BwLST9Ix+BHB1rAc1pfnOFKJnvM91FSmhxKNMCmBSz7ZpQ5jnOaat
uifIn05JL+SNHKw3CAR40PPBXULEfCsohdd125asEYJflmF+GnPPGlls8ARCU3T50aONetlZkIgw
43VaH4cEljEUYjEjKavgYaRAOso6E5C6J3bcjv2Vl1rLYSNjXTYWPHsHKZKazaGhlq/fWlntG/ej
MtV3re7zO3KSvCVmM8QWDLfuOeEyWflNkzMPybJZNxqsAdIlbYQo75PaxD7ZDWvGPNBmm2JFzUUz
t7WbZ7nea0LOezfQ5iF0qpSrTzz+hPJGN3ddgXfLZHGatpXlTjSRWl2MUIinrCq0oQQ2wJ2PuS6/
liNSAb3Lkx1dUnwvLAyYeIeXcpqcNxEQURsu3sQahst/z6iynrJAYLCxq2x1Y1I5aPzLg3rgSQA1
Sa3VfF2NpdispnXlawBr3PZ1VE5Oft2x0bCJ8i4B9Bi9bgOVQvsn+pYlkq517woh45rv8uwlbrUt
oQa2yAYQnDTGcif0Nduuk/VD5O4A9jtk8EqNjNtZZlvF3Wll/kPhG8l+XkbwGwspVrsO227oP7xZ
ZxtoxYND2MxTy7B7V1hQcrphqXvT9uHqs9L1mAZFp+W7Na2m5cjCC1WhNcqdjyKFRdqwB4DwhWM1
zCgG3dFGg9HXDAX7YHZQJ1VZj26l8sfciPPOS6b7ycj5E8fvCBJTdaNNT/PUL+XLv/9EZAtwlyFL
vX5KqUgab22k1Di1ZsZN8MOuQjxk6iX/19oo0aBqVX6RLZZzgKtJjO5vhp20nBlJMiJgWgWw+aG9
CKKMvCua4+LwPIZzGSCF0hdO5VBJu5u/8Wxb3Xctm5EFuZ7WvvlmqfWbTBPZ/KTxsMhrDXqIVltZ
t86pHSUn3Wq1bnL6t56kCgrP3kvFRBB7c4caY9QrCbNgOEU95iGElsvLomRxvDeKsmPyrBN/iKzf
lUj67I71TqRthnLtos3b1IaPhAxTRM9PEMyLOmgQy92N4J1k3uA+zeDSFHlib0pzeWl1A5cBbZIO
Bu2LmdsWmwfIeFojM5euHiZwQ+dpcJyPhoEczMOYg31KHUzUpMHg8b+9a4toI2iSdlCbfsVLSOeE
ZV4nqtfvM5c3JPKwbDqwJNRG2JKK+mFUw/TINnk1wKpABKmymDZ975po5Iii2Fmy1l/b3Azu5TTk
1zklPHHC2PLY5E15sB0m3JG83mtDzoSWZIzXfptXv7WzXZbMsHQBhVPDOC5STGz5SOouagD7fVJO
+Z0uY/mkRM6KThXTZfWsoUfgxVb7+4Rr9TbBnnpje3bKyLcUp7Iwp2t3FAt0/TBTZlFv28Q3FA5u
Ho8Q8rPed0q7z5rydtVc6H7PKLoD+84KcpsO7bNpGK+DABzO7bk7jwOIMJY0qo0TjfNxMUCGiv4V
40Gy80bhP07WaMeaN5aPyzS5z5Dd5oal00aR4rX7nKnymzJNb1O5TC5Da2BU5OSUZ3Pw0TCZbn7M
c625EjOLe94E92Xm4UddkJ/589C/gdC+V0qJU1dW5bniyX7LRHbnM9mdDd1+lUm6phubGS+SK5Vn
dqkjgZrRxrl548XrypCmqwt6TW64WxVGHKDP3jpjZZ4LU/RRpgdSpyJZm/+d7fe/5lj5S1bJ/6V0
kktl1j/YWt7z6f2vcSaX/+C/TS2m+S/8UjqOTqJGsLMhxP+3qQVy6l+B6fKHl4XO0m3+m/8xtbj/
snzk+6wbrhn4pJT8x9SC38XxnYBoW983MECQs/v/EU3yWd+sYZ7w7Etoyif7Le9Eb1gR457JMi1v
B48OGy8tqB1TPWopj5rxWAT9fKwmbb+YUh7Ukif7SerztkL4DpLcYWVXbOoaHEVUVqifOkd6lBCW
OSpfy2cxF85+6Xo3gqU24IPaaosc1t9MtglJYBbtRl1mPhJtdWqqsyn2XNvbuDzeIXpbqM4sy3ZG
7/ovvlE5W54vji59aH5OrO4RDd72vu6UiLUclzKsq0Cp4ZbhgpkR6LpqCezwxFWd1XpkpPf4uPcc
Q+0GpBmPacV0XvulH5aj1h1cyJMNBrPqVq/0D3S9uO6LTBUPZg4c6UM2P6Q9ZvV0MlgEm7T7TW8U
pHNhix0qsjQinqZ5pVzHOgHztjtolXqDO6i8TmSlEbwiGsYSyIN50nbD4APsDdK4GjO3fgQmsgHl
8umEsLI9l8xmITVnVpQuMuAj6GEYhPA/vBJeHpSXlnPE3VCgWnooda/e5ZbTnchBoZ4umZYwsCA+
BC1TYWP17YZiGTIPre5NGPl4VZiaz1tKdF9J5S9Wlz+0+n/cSJ9sUR4oL/rT1DijEIQFdK8KtZlv
ed+FmjoGY1zcZ/UJni5MLmBQmMYXCV5+rFFLjfd/euxu//1hf7YLfLJo/fF3uIj4/2ScLjQ1Jv2M
tM4zqGe6yr1Tv+4zFNez9DnJT657N+UHPzikZJb982f+1aLwx0diO/vzRwZJ7WSNVllnYU1TlGaj
GQ1LWUS94pu7ZmdSrzOPGy0z5Bdml9/LdH51pT9ZegLX75xAAwPyu3wTpPJxog17lUGcdcWVbeeb
WgTXdWOh5CjKuPS8N2w7xSbr1+bYrzaeyR2EGtDZS2ZcCNk0qrQiQzHfvE1ae+KR/+La/NUa9Me1
+eSK8obBrexarufqIkwZ7xiZQzv2EMKRNeD8UOYXNqxfZtNxiH3uh3H91HIp8FrPVML0/eM4IY9i
e1XhK4EA0t1aQGKlvyHXxaMlLbokfaJYfvK020Hte/HQll+kuf3N3fC5RUYOstHWRVvONiLkWE14
pc9u+z0wmk0wHf75jvu9LuUXv//nshcfhk8VslzOBoyHvgkQuLpXQhHnIuPmJ+qx1cVkcUS/CRsa
dt+/+NjL7fWrj72Y//70cM0E1cDjFes5zdlYQ+Q+krCWhsQhR143T3W4rFTpFl+UVX0yYP/n5vn9
Gf/TxwUOFlDdHdYz+tNwdd7z4gakv/e3SFYHmD+E2p7ziLTTot9GsQ3BgjB32eYXl/n3PPxffd9P
jxkawKZOgFHOtQf6papndN/X5BxsfQIjEOwSJX4YAS2abzJFrtZV6F0QIDsEbWYuiyTG79zfpc50
0AtGy97CPuOg0y5PZf0WWH3sB8tWn4FyUcITdMEMgCyezJd+3FqX1Dh58FkbirNs7v360fTGsKtO
3Wqhajtq7bPU7xUqz9q6y52Xgs6bdAVgRrrh35n8DfG6oPfVwbnTe2O5sSZAfLeMl/zDW6pIJodk
fVX+jtqmE/b226JJj8gbT5mG18EbSNPeDWivfStD6ECgz3CY5SX12tsa+SGVV0PtAmqN4Tzd82Kc
5qsJEqJN9IPT5PxQ9hI5tMzMxssQqG9EjeeowNeNNThsKdlHZqirrl2/8Dr+7RPx6aDRfYQ148C9
omQDezbuZiPOEGxONWgaEV7ibUAly90RuEdUr7QeTlwfUsK+yiP/qwH2Pzfr52qaZBJ5D1m6niXp
AAKD+UQGw1dR0b/PYr+4Ez8X0pQGuhcZdOY57zv921xk655GxHQzjGzQRR+MW29MHNxNeh71BXi/
l1nGscJ7xbcF0S/tFV03u17or2W+NRLX28tEjQi58Ea16aSgJq0szrwkJTDHVZtpMOS9afmzv7MB
Bz5K1BHTF2+FvxoY/7hWjLt/PkdW/DT+kHKtOCGXEYbPCrOVBfa/0xH/1jT4d3fDJc/vzx+Qq2VU
JI9xUGm3JkGrU4jqJOzJYt64z42ZRpJvKY6Xu3fprnTr22ze/fMZ+Xto569+qU8DCDBT4NMLt57n
Sl2tGCJQ9GyCi/RbZRNg/3iLuPsQTE1oj881QvdAI4bANyPIa1s9prJ7lcH9Op/qXn7DcYcVZiWs
7dFxGsyzyVY3ui1LONFfSyhJ59E31aUSs+eQGJN4tsdd29GT3qPzm0a6i7C8TcUV74pj0ZVhr7Vo
xgDxy+s1PRvJMe37MCnf+vmsu2gAN631gCMgFM1+sbuNi8JEmYybYKjs8/98iT5lYf3x85t//XWW
vDVs5JzLOUt3yki+Yb3c6OKO8TXp+a3uiQQNxyEeg9DuT01xgybunz/57+67T+c5XgcDfRqvza7e
1ShANaAD7aafv5p2ftn0Sszk53Ibd2yHQE+8BY4VZevH0myNZt+FXv5NPMu7Md+6O+9kmyhSw36n
HcW4zR+LK03f9WxQLOqQ2z/F25juYRGyo/oi1uaXsaeXv9ZlVvnTi3RM+5Q0xGI5F0ZK5MW30n8e
iq1Yx91KfBhGk0v3evdhXXfTzmmPq4oJ1DPR0ScB68dBzrEjj2u2WbyrHHrD+eIF/3uB5//7rDif
e2jYe3VCejkHluolyHYDuvMGSTkSknxmct6ttcbdGlsIfMD2s/aj2qM9X2ckmaF98BMQ9js7fws8
J+7dUH73OwiCs/piprT+aqD/n/v0sl//5bI5qBfEjKv/nCT6xtGuhpvBGbBknPC8jeNT5bNVbagV
ws+wHcZjigEAnhm+eqfn1xbS+GyLlHyun7HvOdZRurFG4VdV0xwzXknnOIkSt9itrK8zHF44Ob/w
TP/tdf30gI2GdBaUipxBxNP07rzz/DexHjTvLtf3C5oEZV33TRBS3r5p0XMu/bmTBKQhvAcBh8kY
tmnxbVUcywtpZxDYWdLiCmTkovnWuptQN+qj1n/xWP4eq/Sr++DTc1lq5P7Bbi1noNcMonRrQBKh
hfzeXRcxaC+ZGmzn9bXuPUHadQHGvi/Kmz4lKv3xG3+aG0RbdbpaNePciFjtkROg1TuaIm6IU0K4
Cuexg8OMkmf5Ul7b+wJFRYinULBZ3eDRXgiO3xavxikdNvPDsnEfxJ34mVy72m1bvFiSRpsvftS/
eaeB/Pz1bqST0fEIEDEuw7eL3cBDjv4sQ+1q3qt1Yx7QtA4nxgKcCV91kliXl9YvfpjPQSeUTuMn
Eql5Jgi5xe38uiDeFttlp36aLc3VG6a/Dfkm3YOP4PbtnZeJf9M/cRthMYFUeC7C9bolVZAZIw/n
s+2RDBul5eM/n+e/rH3iYPM/vWwFzc6eY3BNZrXLYN5VJDajJAwXfPaEssqO0M+5D6v/VO4ujo35
xQjnNpp+S4Ha99Ohsbjx7xr3RlORe11/tTj8zRvO8T89gMbUzDI3+Xtl4w4jiz3fmTxHD45FAJfD
LnqT40w7gQVLLAjl93++Gp/Sy/5zL38OoiD0RYcFSYzzdFyIJm3MrYTOStPXSW3+i7Pz2o1cW7Lt
FxGgN6806Z28eSFUkoree359j6wLXNTOrlQC/bq7Tynp1ooVMeeYisR/UD67/hSRC1roW8wemDNO
HaM+e8gWt9LOz23Of74yFx9UqCS5MOrnD4pBXrUkqxGBoQS8cGkR99baBcWMNwm/5ZO40BJH6F3s
zlDStKUqefU+7hdW/1uUT0Pi6kSDW3foHapsU5aItanYkYfbbYinkBmJPb/93+6ccfGjg5RZmlWd
n5f/CxTn3Owpq8lMd+XWYeWmME43rfAQQj+3cWeGe2FeWu7Pf1z7d1Wi6RcvcZlGIeYaPjLROpxd
bLHjm24VQ+u1R8HOwexnBKFDrVnI3JOjVe+F4jSgTGV/fpYHvOgejTTMOPkzYkP5bpQgoeEB94wK
g7zgNhACsoUav1UQQRjqxrainWaOytZqbFZIFyrdDs6dou/ORzcCx3d41hQ3605BSx/zGNwXlWcq
DpL8n6/4ysFeu4TpJ8IoZP55KQOVbovGMRY2s31S/GUIq0t0g+ZD4lZkDtRpj7A+V7txq6/t6Jd0
+7CLZl3CLrGTlwIV9n7G6/6ZdpiNvDlYdZhShpNw6NdjDEbUBeMwr/r73gHdgwBffpbQUr0pmLES
VzzhPW4QTPNCHszh1PFmt7fuz7/Pkpp2UXjEWUtBYNDBnI2V/u0rD111B0GiS+07Dd6hW1IiY61w
1dC1biyl17YX7eItJJ2jiVNEVbvpzjqy3GfNIvzqW2e0O2gBBIa8A7ywE4Qt+j6KblSA1y70Yp0c
BKX2x0aTdur4LmnPVlSxc0w3buO/O3EAa/67YY5MpQs9Ja2umFKDNVhgIBkyzGzFhtTYYIl/n89k
jJ//b2/1eYjzd5XNuDwlkYo7GBysT8t/7AYbE5CO3tiytW/5RX6IOjeMHf0r8EtXurF2XbmF6kVZ
AFxK7fxUpeHNlHDo78PquUP69vM1Wf9ezM8Tq78vSeg6y2K8Lu107dUvF6mBEuw+eBMhPSeONN0Y
HFzZMpTzwvjX8URtevw7USvttPY1NRmkcqCVae7FokiZGd64Fv3an7m4Ux3KjAByibRLdRpyYdLj
VRH2jRB5ifHp67NtxOZeHNcaE5VWqLyYMYXZshsUb3X/0MIVlGl6mufPv1uJUbxm0Xba5JeRofvC
NmfisJXaAxrXNn4C1WBHZnMncExXiL2cw18qxEotcHLWeH/E6lwhCZa0YRWbC0t96xNvyM21L8of
KYeItGc4tYqDZzxXOr1rGp3j9F7Hj7W08XX8KoO0RN5hz11f2pa8SSQf2PNLUh0TkisUqCj+2c6l
9uywaN5+fh2uFep/6sS/nlTWpYylhZkJj/BrrN1UGGHNlvbEUSBtvDE/6eOq2cO4ECTGfetOABHA
/4lzbSwvfv4NV3ZL5WLJEFviBwqfn9Bh0BoTjEILQzZWbZXf+ANXRgnan8P9XxeZhiluKIMR0iBP
j9rkw94dUYRHi2FCjxqft8X4ALNjKQFkmSfFG/3IlpSvCZ6k0iqrcgCQwRbR1u8qvdNIr9YoZm98
K/KV7/1PKfzXr8tytVLJMpJ2Cd33vfJmrJSH/hhT6KLzfteLnUEF7PjhrmAEonndAx1raZEJzvzk
Y8+lATrY2cvPz+K8H/3jePDn/PnXb6nyNiYksZN25vRRm48dARI//8NX1p3LkXRk4nwcUQHtEML7
0qamPJfy515bN9aTFhVedgsbd2WP+HOX/7qCLE7xj4xcQcMIITwjkhXBi41tOxHrEIJF+P3zBV1Z
ey6nQjgfJKaBvFNp+q4MX9pdtR5EN+xv7KNXHsRl6rqYTL5gVRQMyUhEAxLgdLjRBFHPu+U/nvFl
XzueBbmNI7aAInXjt3O0zb0iOfXRV96yaYm7Ly7crsdz7WjndLOHQL23pDvWNOOpHx7lFfKq9NAd
GUN2CP3uCHODoYU15BuJOficyF9wICNewmlW2shB8eHnG34BiPz/hyHx/CT+82SVssSscN4XP8Fd
qEpJ9Edl5/hw0Q819Lut55uj72sLo3hRPcV+pOaqwFfZS26Z7Gr8uP3Ze7lEiUk2+jqydvIDJg8Z
dx0afPWEYI76fFXf6GP8e1VULzt85qSh0qsZvRNniAuysXvhEFZYMN0bt/Pfb5h6GUXddAHhX7CS
dikap2a8qxBfDrrX6gd0W7LvzhwmJEZfh+Ix1B7z7kY7XTrfwP/9+qnWRRHXoBEckfuey9KptqXO
6QcHyL+wtUgauyctI110ktu1N1ql//5OVfPirTHFkZhlsEK7GWtuOz0LJSylZw3ClHUjHfXKk7ps
qUS+ZrbSwIpTTyedTlxE0TZ5gmHdKHOuKCDUy95DV/RtaZUIRef0PdqF7XZEzPbeV8++7IYUFpy4
EKjeqt2unBvUy6bDJOhCjV6XlY0+3eyZd3FcoiRez6FTElryahwTIBOz2zrpc3irLr32WpgXr4XQ
6mLS4IPcVcOvD6VeDPKi1xfVOoYrxgR41dUv/rua3binV5oa6mXmrC63Wlrm/LnYXOPw1eTf5KdE
oG4SD6wCsCa6utpZDGRD1rArdSPPKzFZY5tlF67TDRr8OnOTehdZtLdhtwjSpsA7ocy2HxvYG92K
WURXTehVd3S04/ZNVT6ggDX0cary9cZH/O+1HLnXf9dEC9jYrEbpeZUyV1LPX8RVszZSgABo9L0M
RU413ViRrnxJxsWKKCH0tqSUBSNUnDHy+gc/fRutZ/nl52u5sh5ddmwETa/6uC3UHcQqyDFnRFnT
3/hEr+x5iOL+e58yHyOypnEsNQkuist1/ijKC/+jV8luBG2H4ZowXeDmz9hFZ4FgFq+6h1iZVy9F
9WxiO4GfacZrDLGdXzkz0HDqrnze9OyewWbQdmi5I3U9LjkZgnCTqZTx05f1AninVfU3nsC/axv1
Mum00PMIsRxL53xsgyelvSfau4kWCiqA+MaHcWXfU/XzKvfXLls0emc0HUe3sDMwkqqfUviEq7E9
2/udcfqtWgk6+dArKumtibJ7zIt4Qk5w7hxdK46l5d///D78aeH8Y6O4DB0FHqqF2HckMry22kRj
UVz0xWPV3VfTUcfujjLcMV7Uo0y/M4oRnS3raV4UB70En7vJ8HvLM0p9wI/Tsc3w4qw6cRUfM/W7
jNMFqsI45t+kUQafz/SyQsTrs5uFl86yY3UZSbRnSMbiskhNUT1d/haZEUgYCdR0HxsUSCDgFHWT
R/u6Gl0YyOXMgZIhgtlCCH3/+S5c+SouW4mTOsHJ9Ws+cO1TbDFK3/girmxal9GiyBKhQgTc3Dk7
StqqCFdWgRPyltLn32ca9bIfCH+0k8i44p8nC0pP34waUFq3/j/dk8tmWlgXfUwwqbhTsQYptBNi
7fHnf/na23/ZM8MV1ypmwNsvdd0+URoqupCTqH80FHQ92ugpDRgQ/2kUdUhpui36iqsJtFaJLNCL
dleqiqf2v3/+NVc+d+2iV5OEVVk0MrCZWkp2IkDQZiy8Hm8LYF8XROg6b8Ybt/TfxzP1stM1mXEv
QvDhuFEvsJkEYAKAgiwkEIvtpguXP1/QlR1EvdhB2h66R0z8804xnhT1GVypgg4hP5bhjeLyyh27
zLGAkAAiBnTubpKW3b3PmBO4jF3R7Ib84vx8EX8EiP9Yly5baOOcxwLYBVqcmYfwpCs+QnLpKGI3
Cl7h6SCxXTTVkrFGkDO4A9JsuWh9IwvpwOLn33Bl/q/+2ef+WqVlTcEABt53l3BKwzmZHQ0iG8eV
gR4ksQfxGeaz8FxAkYlHDOGv5rTSGclke3PR45dkJyM3AGaq+/XzD7p2U/5MY//6QXWoC5E4sDW1
04tWrOtpKxZIm1HCzPp7ZeJuwzBMHhq2wFhj+ixvCnM1CVtjfBQ/zqFMyS0p0h8+/z+ez5+S76+f
IuSGEchw3XfaIJ+6oF5EbxEwF8sgV0YjEnzYx8o+Uu4m0Lzpuo+f0ZBlAIVb9oV9dsbzbX386D/f
mCuv/GUntIP2bPkVP0YgWaWDsZjIyOthdokI+8IbzYIri7ly0QelKsh6I2TVKo3VPNOM1O6rcMEC
8fM1XFnM/8xe/rqh3ZwgMydnfJeDp1AlwBnoUUPtRgbMtR9/UfhHCHjgabLK9XQhkhFL0d4KM7e8
FQ9/5dfL8n8LGjmfGzEeZ2VnRvJvofUfSuBLTl7mnz/fnWvHs0uhslEhx9I0Wls1c7UPZFmo++kt
NoKNt8QZv02EeLfyoq6UA3/ObH8/CnPqgTe3yk4w4VGa8jA7wH3rG+vz1Uu5uFcJVM//13RAZm1u
6gUAxmxpeTlKtWRhYKhyqxvH8itPXbrY2xoJUNIMjXxHgDrKt8ae9IPZSbYA5ePn53JlS7vsoBmx
UQeTfD41+wvEbzV0zBCtFGa6EINdjaIjvrHrXOlMqZcdtQlLDeGCfH/G8DBGrl9/dIbqGIh7u+BN
eBXG1+iWEujKDncpG4WkoqVqwMuWRy5nzbAkvvOrsxZk7o5N6v586648nMtOm5qRfCICyNr5Uih9
6FhSnXSMAyBHA+iVMrNuRVBcmRur4vkX/PU+9yFMKans5l3oxMM5tgCbbvOa+m7XOVbmInd1FTQ4
mBCLfK3O8PTe8jp0af39fKVXFBZg1P77AwiOa1JYGfOu9zdDse0m0Sa0oCRqjSFIB26jZiCzrDbR
CBFjPX3yVXfBd5buyky88fr8KRz+sWFdalv91sgs9K3TDpsDMxDAA0AU5zfR8EJlF4MmBH5Fzuqh
Kw8JzDms10kEHqp4zSIg1QUW/uppICVOFZkTVaTFTQaUn5WCys8aA6/uKg+krpP5KyoidFfENZM0
jDRPyrZyWXpZ/DFwyMlRMRKuKUePjfE1dYuf7/CfMc6/ru7iSy8kDJ24lNDcRStdfmwaCrI8P8oB
HuT0qYGjIQUnmEt2NT/msbYMifnS88RLo3ynGzMxfI8MsdHD8oa0dqbrXqDQ3ggB/Y4OQp9ucktg
Nb2UI7wdASh7akf+sX7jDflzZPnX77/Yn0wjaWdDGfCh+C2D34J+m7qYiWKODcqGR7NHNdDw2moa
c3XIQuFXIhzIO/86s3SD9HNOPrpCWk7BtwnvRqIuXA+qYNcQBOMXIT52CDERIFoPfrJMOEZEzJS1
eNjC7OvI5BCx+Cp+CuzjRQcFBxfgqBJcVwoga++U8LsVYqcM0bWEAqie17FO972wTC2vkVbtxD8H
hN1S8r1hAXasPZ3p3VDcOJz+ezFSLnvUMf7irtLUaQd5y1YhB9oBKuigYH45PVr924036N81lGKd
//tfi0TEg04HDdVm7w57rAzWAmjtkuaxtpKXbBmNzelyhmBOmObOeO0lD7cTZijoeQMQxF1Cbb64
J4hbtptVH4KqpVb/AFF8aAewozdelCtrGT7D//7MjuhgZPy86KwjSf4rdrHGHWdPxOvoJq+G07ZM
i5mvOFLsKqcb9+bfDUDlUnCr+WC0gjEWOfGUm2Fo7tQ5cBBzBvoxeilNNyiPs/Q4lJ8dBK67yncI
fBnNV1Ui/7Ylelul/W4Hnx3gdYXjqxgt+mE/TU6YuhmVs7aP4dT8/FuvVBcwAv57gzDGG6CKK3En
NRtIqwsLXk4rOyZEY8lrgjeg8kJ8Kuo3sWpvlN9XDkqKJV/8zSlvkrxkjNIXdrwcWOQOWslNWPe/
1EcOaoiR0X5tp632aN3lv/v7OnXmk4QedVlstVsFNFAG/t7/XkWQQf/3dzSmSlsI1t4uzOJHKog7
cXotheRX3nd3haJj9gdVIZFSQ8NwZsguda+KdB9pwaaOGnIw8n1RBa7Mt5zfTf7JjBYA1/riIQbk
zWoJPSt1cInaCralYBxPPkrJKJu+Qr/btMF0qLVsZRbtcx2XWCViZIwwuqSkYZeroXrAGs4qHLdR
vSXPxK168oVI7x6QyaWhp/gIbcT2XpCsya4hpDl9sbBkya1G1UVSbZvyOs92aVftB+uhIvFeEdfN
wHcIXAko5FECwTOajiB/sHC7rT8sAFN/dNFahMAqcbma+RbHEMDPInW4CN2vrMDeAkZ+skonN34H
jbUyxwbGqVy5LJpJuyjHFzFbCJCJIZnXMTiAZBUnYB3kiVR1QAmKVB6CLGxJkRhGdJlDSaZ14oFd
37AjmvUav9eGZMJ3Uj22WJRfetidVpI/aeG4LFX1LbTgnjXZr3Acji3ZSZK17EglhmovQn+1bEay
chPvyqjO1rPKOzvJcT4j7ojyzm4Kjc8canY+I3HvYNm+Jckykzdx8AUGxoXGj6tLhXFgslaRit0P
R1PtGcJ1pdjeVYP+3pjKwaqteFkbnZ55RqbHn30mV7/OcPFVFJ3Dd3ILkrJkaNC/G2HMSaZK4rUQ
YAHIqsawuYtg/WuD/08Ah+Qa9Lam8KkzivdyMEyA3F5DgmdfiUt5ibP3Nm37nZZoS2nU3KJPzFWq
Tu9SM6WrQtGa1zBE4Umk/O+5qJYzkFaoNHH74IfHoXuqIfjChhRgRJaLCYtO1a/QelO2GXl4Cmsn
8S1PCZZAu2J/A14I1Ty0j8oExI2Dpg7xpt8RVcKI9ctXiYc6KRpswG0crLN41ZabsT421Dth4oN8
Kl0/8ugx9AHoMltsXQSevLohq5buZgKJKgwRox3oXnFyOvUOmW4KxoRBGXh+4R5wYQj0FeaIVjsc
PQ0PTz4BAMmzOO+xHWRDYkOJdGvJJht1m4rV3kf1knF0R2V2gpBxb2F9nQzom+VhSB5K3lvjdRLx
yIEGzx80E5Zr/Z1V3yPfnIrlJZA/SiiFstLfN224NBP1hd6NrwcGdacwupEKOFgQQ+Sh3TlgAXxM
fSeVj7l6mv1HIP7F2sjFI2qZY1pL+1qu4XcH83pqg5dOAkYKUkSb7xPpkPXrYRzeZ9hWXMY00KiC
Zic1zz4Q8d5qt5MYMJiyNoPiW+s2lx+USb3Hvq88mv7QkEkigf5wBWVMtxpEXI2Pt8ygudd5RIa6
5qr0TGoEY5BJijNl5wW2lDtO8SPi1mHimYe48CtjUVSHfp7J7zLEtaF4WZ95QF4xMy0gaLz0VeEO
eBV7S6CiArd06N7SiTwd4FA98UqegCgt7F2whMzdukUPAD/GxyjwqmhptKAGZ/CP82Z4BB65qI3Z
LTTFKYyGhyRWa6kCH+WJ5/E2sqVilwt5gO51LxgukeOEmfFVYYeD8CFC18Pjt8s1NPeytSStyILe
1hQrJWTUB+3trSrVUylP/i4LHobh2FXfbQzIWqTjtUyqR5Onrkf9muhmBrJ8HZkOxasTnUbZEoId
wc1z8+4wI/01o2onhOk6q8mBEZMM0Kj16MNRcHs2JkXQH+S2QX0vJBtu8LCsYB1RUpEXA7d1B+1H
OYq5mxsnKJ2srkiD0juRtMD0nZGlaT1gQhH7X7oF6UgwlsF7asHVgbLuoeeIweanjvSL/2U1r+PW
KTGMmLY0OBKjEAb/CjkxFkzHw4DhqdgRbRFk94V0irBR5F5LGQ6C3pS2rU+m9O8wyz2isqQMgQ2e
DgORc9IFT6BpV0KcrvUwfWqJzTtT4+VlA+OfYJyqyUgTCo2FgvAA1pczjPqyYb8i6AjpeOI0XT06
CSYAlMQaW5rGKniWr24DyJWjF034ryZUcO8EFuuBtrU4Jag56EQ+RkfTVqE4A/4rSv5C0Lb7Kjei
X9JDfQ5y8/wUeYPuyOeOIPOabEnewXLykdyJIyBDPbJ5ebwAyLFQNE4VoRkIToMmn+FmQMDwAhv7
JnNlwN7KCCXxdzqjvmIefl8KDtTTkQO5njhtgaEvzoc3temOY4vR4hxYZQeTl6c7fHck4dEjXsS9
10mbUgEl4FUKbUp0Zy1/17SccICfl4AaaD6i5NBISyuhuB+Qgezzea0knIjUb0WM7FR1p+IQi0/Z
LNgFx712YwBsbOaFWj+hRiSJZxeoLiizlVJ1d1pxKHuvCd9LqHusjDFax7F9mO96ZORxe1/DRYJ1
ZAa5h2nGNLwuQquvPk3EdABwXuiIexqwq+00wuYgiefdjL8M2KctRf8i+u5MFgngeQXrFInVDN3w
lkjrwlJIIVpIEjitxzp40oqNcl4q4FPti3wrcXTIDvoE48iV2lfCQArDKUvWuTdhfMjmx4ISXyWu
2V/LwToEx0m+oL70aeS8zsGWzqHKxzGHH9j1FrAmd5Ze7aGsQ0AY6MYZUut1VcY6FE/35aStA55o
GYhHlbNUWkbtLsYBlpPouPIZtjlkLXjkAW/iwZ+8QCShIpySo45pPZcgnOn6h/ke1l6Uz7y0saPo
8ipo0i1ayk1/vvkIJkxoZB0W9wpCvFwsehb6kmfB8bwdx00LeU+qCMeZDimN4b4yTnXrWO2GsF9X
HqvlRNAghP9qp3GaJSoJUlh1rNqdLDz4Srpt5A9QHDnsbNKN+hNY0tOI5a/KWKvIb+wMGgfCRhfC
vV8hWR4HyVZH8u7j/UDMDctTrmMyL+ptJxuE6M4TlZW0koPXzqAv0KkGRZVIjk1NURbKpP9kY/Zr
7tnwY0Nx42zB8BP0plUs1UBfTGqHTrJxu1mxO0WivpjFvVHy/RIkYcDpRjxVzBt1MhdkHYKG0pdh
NZCF9kqn165U8HwIkOtscGUMqyDroLTvrFRjrptPW2smiIK8OYGNLdIfyqFZoB/CbBssBE60FoQ5
NxPD19w3loL/IXLwpaViz9bGMu6w6S+tQMa5f36Z28XokytAVES91DJ/U1rm70kJFJIchFOWr/1S
/JBiLH0Rj1rrwTKWA3dMfR6f2nqVzkvzgUG0ppm2ZWwZGFdUIXP9DiB0adUIMfvnzHqXxed2flYn
yjqvTO9m3EsSmYLYYBJb9dfhQJRnIDuEut0PsvLdI3xxRGxFSIk7hm/ZsYrKfdFbpBHkwloveWOF
emUQ1FQsSR/5VGHShVaLbSCJKMRnODnQBcgl8IaUoDix4myXD8G2yrNhN+iNwAfZhutwGjf9ma5m
SfE93OK93k7hShH7t4I9fIVOyloW9Yc0x14eW9/jCCSgiJ1ef451yndG/jRToxMUGxzMUvaLpOzG
7TPMvYO2mnsi3FJmeVO3oZpdV76wzaV4FZb+Ek/2M4rwraoKy2mgxCHW87diYa8ImvWgwe8xzHdx
MijSeO30boKQmIm7ssjhuJpbhXl8U+/m+D2y3kSNpeJgJBYgSj74HEaejc8n8UpaJY3WkL/FUtKP
SDGjQt42M9Q1FvYz/K8Ld2NrrmpfOZZGvdPKxglKMg9GQOkzh4HaJ2gOYLWUc/tKcaW2RUevZ9qN
QbaI5sjRphdR1d/LkWOalG8ziQ+KtlqsfcfNW0iF1GYlYBqUBB6ZFd7cNUc5ah1RWYTyr8YXbVPJ
HwTpvmxXZT08YSDfZWp6GtsApYLJv1T54aHjL8jNhEsonSjalJemLt4mxVoVQC7zcHiW6WaM8qnq
dmMefpMcDgwBEy3ez34CNQnTkKATVEa2Xz4GoBIk3sCH1rdDvoXES8oDK2xReHKzTfyFBtzWWmbp
g8VxgFrj/O2q5aa1ZLImsMGy+1cDbwkslkejq9YVHF2r0txJCLxE+hjER31yuxgXpSp9y2n3qg1f
vIQu5zHWDzJ9MzDoxK0mo+tXn/oZ3KJ8F703G9VuopBrhmgnKaIttN+6KQDV84r8iSSXP3nLGIfo
ZwIGL0c6gkr+pmjxyfIlHJIE1EzIUSp9Yo2DyzYUrqy/zmG6mcziqYpqO26yFbzfTCREEn0M3GHD
2hjUicpnHLisrW3yrhrcJCdCxkH6l9GtyshTo0ffdLT8lZhHUyJXQdiZ0OJ/MWepNSfAPpS/Dcqr
Zq6pEuZxmTQ0FaRNNGBFBO4IyhiWK/mSTbXVxu40D+Y+QCiKlEhsclcISZBrKWlxXfTg5iGUQrk0
aXpX7dc4f+sW7lPl1Z+WMembNarIKAs8OT6o1YeOMok4WBzoHO36haiDWgf6iT4NBEmyqIyNXoAF
9Gp2mD7eEaEpincyXoWR76dsXVPEN4kpHNKdZb4HAfAEH5DnWhN3hv8xPYWVA0Cc3mMmk3n8PPYL
sPkkJjjt7DbSuuSDqg6+stD8PblBk0AoBcmertEKbmccWiVjLdqm0K+c2TqYVMFqUnlSosEiWHbn
LIWkwwfIkk2V3WTBOuDEpRC1F3BakBM+a5HByf2U07ps3XIKyPaMlw285HxsN0IbLixw/m10biRE
WC4rL2i/fTATUTotKsIP6rywo3rZQzbVUqwMT7WKinkJA96AqdfO9TZOiSmPFWrjyNXFkew/Y02w
HjuJ8iUG7XLK6hVb+0kY1IWQghbft+Orj964ztP1JHqKvimy3wZLz3hO4/Akmot+vJYZs9tm4nFc
Cddd9Q5Dk6A7u5g+mvKkJswSiGNCR72eWQHIz0mdpPfIQc6/cQjaVaE/Z81aDg+t8AqeZikMgkMy
kz2r56t3TPjqxsq09lJKZeRvLbZaMMka0VAFLatCi77AE06clonruAuLYXjTyAF8U/2qobFndupG
EIqFMpDjmrce/YnKCUOAmqA0/JaTr4xcNS5+kzsDrLHGhDaomxQ23B+crYXlUJ9PsySjuEoW7dSv
c6n+mnU92lMCP1oigEZmqo4xDI+tUt5X2fA7CDi4MaiyfT80lm2Y35cm+ivftO7FydJtYK2cXibQ
sbFwV4ClbGB3cF2uOHW/zLQPl4Ev/RZMySs6/2sa7pPqQHhX+a5UnwyCSKiBS+t3rpI66acuCISV
1x4BnhRwRrstXgQZTOS0IE1HMJfnkQFpzrO6LyO0e54h4D0l2AO6sSeNi7b4AJbLuqRKj8TkpqUT
kjcj+mu+WLXwonRjSgutCRy/XmDRpsUwZa84SCgEc/Qf5KdtJTp2JbB/bY330LJIjkFH+lv/JR3V
Z+VNAI+5x9kjda6ku2WzSKOHLt6TcuMwHtROLZu1RvIJ9jFzhcsLKF5SHGr+a8rlkdrH5pfuu3id
B5uwd/J4SbalYh2VeKlDGkFhkhvEjRAIbdfBRqDQKZ50ZPv+fV/JHu6mPvmM9IU/uYm0VvdKTz7d
jB/ilxFDifaZaz1XqN6aVaxss6wkmmsJxQiF59D+CjuXQCk//hbCD39+DNrPPpnXpbSo0fuXLkc/
osyDoLZlkbw1zjOeVR5Jkz/nSXOYpweWbCjk5rJYxOaH1ceHlNQT2lAWPZNJO5YcPdSaMLQx5tUg
CeiB5GROoPdV7LGXTLErEzndxeGeRNpl1YQ71dzpRw2MnuyapKLjiild61MAeN4oXmA8Z3Qm8mPT
ryVIylHCPFbj2YAT7LZ1vKFMENAzQ3nq0EtaT5m1LrXXEK4zCeH3uvpp4PmKaTBBWRpYzPJXlUgr
uKOeWu3I/wjFL3KxbTP/ZdUuccJlfwI30ymWzYaKFUfSaHDs5eyNPlMbEk+1rrSHPNnX2q5AVowe
CNAwrMNIFDw2valeS/KagmAuvnLfS4G8pJlLjDQxHhiWbJleVTy2ZxkjDsOw193wN1uSD5FrVJ/y
RmWZXUCaJeAPlNWecgSqdPJJjedW5UoSl8YLie3mLzaV5rn4JuEuqB5Tfa0iVgbUJEFkUV3qJrtV
rP7oZ8UdMAxbKbmZKcsxGRZLwAyh+cS1GMVd/kDIazAesa8J81MNKR9kNhDx/FDCk9Q4VOth5pQQ
bHSRi5v3/ksuEFkXyW6mrdXa0QjsFWo4iOnSyGO+eIloT1cKT8KGzKgwx364y6riWWeXJK7ElkMO
s+mzVpyCyS6yO7/lld/rHGdylSdQ2aGo4iiEJzE5gXmakgdrnin79oxP+/ooG7QJSL0rTrnyVPkH
jYK2YGaULhTf7WXg+1si4Hh8NA+TBX2rOF839wXrIH6/RuaV5VzzUOYLQ3/v5k0m0ONdVu9NshrQ
9BofCtZqkU1T8kRYxfXWCJeDCCFB+szVFc1NknY3WrToKD46WhSL7puvTLC8lkz4jPB69qRTZDyV
+XeXfuhVc0e/nVGz0uzKlhBDnt0rvzWP30bAI1XNgM24LwQb4ijtepFQGXVRFndj9jZFB3C9evDa
5AG5FHexv4QF3Aak/j0RLEjbzTrENX0wZank65KzssFK1XMQowmU4oU2XqRqq0eRnYTbnlKWdUR3
6ob3fRez73c6x3mJNWUWXFpDlBR1vqYC4rAc8T1iWudd8EfE0pCNbLpe1rAZrQW0vjb4UIvPIX1t
gL/LXoMt0jrmBVD50IblOUrbpqCPoh+ZVPc5ZvilEZ84O+Uy26ZOkojyDEOtJ/RxdsTkJDR3FUZp
8kCm34l2UopTljp6sAyULzJuXU1/TMAexuuwXgKsZsjBNtwbzjDTC37C2Ren2HWE/ZQ/AIy2yV2J
T2HzAmi9KLeNMHg9MrU4fR+ttSL+pqIjwtzRqVJk6phwm8woPxNXGBFaOFWF4dgmCo7oCFa/joW7
NteDrz60Baj8iusDEgFuhMiKr6FY8aWUoRvXSzNe1TXFy2MDx6IJvn2SRvzN7CNOcQ0Cy76qmFIN
aL38JGpe+Dz6bjuCXD2iO6YWbDjgyY8WHfedAlGHoAkgxYR72n3EFgiuJkQKvq6CFHz7c6LXqzZj
4LEF/OpkxlpoPmbTcIAYZzjKwKqJxiqfVhzN+UgVPstDMnqq/Dx/K9GLXDgQcobxxUcBz7qs58Sd
8vThDrhB7hqsWNkevYCgfTW0Wx8n1aS3TX62bNeso+n/kHRey41qWRh+IqrI4VYglKxsW5ZvKIc2
OWwyPP18nLk6UzVd3bYEe6/1RwJfWl8yNna9GWEExt9RX7cHDK7Ud4Yp8OIrN5AVBKtK3armTzp+
1JeSiyXaxhhaGNOCf2b2GGYw1tnPOGp1uggCDyFGbzKeAzuCf6yGZjcRjGdYz1A7UkPtTqk/RHxI
45s6HHgSaF0yWSMQywrPaU5yizwLsNdT9QclCivr0o+ebLh0JqTKuwQ7TKymLwnT60cgMSQF1soS
/8rgNGD8dHb6k0g8NWJs3k72uSSPoVuZNLpW7wOdrrMYqTb4XfDAZ9GvLPlFHq8juhFW/6rcTM26
SnyZmj/JC5p10+4wlsrxp93vUtrLiI8FlO6uWh+sZouYwRDrcnMtqKjRWD+Nk+iRYp2T6hb267ra
imFfvwkiNTAt/7F7BijC9EfYu6O9Du50tZhPi2JnUvPcUsb0vFWp5ZE9e9j2+xb+oFur3NH/tGSv
/MsJmeauPIaBvu7CT7v9GJWr/qrhMFD7a0PbGeGXvGlkXc9AlbciVLbMICRduGzxQfw5a7KrocvB
F2EUhChShkjggBHwOWzSBbLj6D2HxpcSc1Ku2/wAWO+o/6LQy5rvONuAtBK2ZI9vCrUKtZeO20De
sPCZf3pqufUz0X+r7guQlyikVfKJGbu9p4XNQ1YtCgCt3OQg79kpGMWuNo9jKq/II9O5daUOFNav
NPDBkcCWrw4HgX2V/8ryxiqRmVud3m0xHoySa3pkb6WZ70cov5pxW/B/epA42dT88h+wtDxy+ip5
iaOteRkd1yi38ANIdWSAoWj+NpOdTMKQ/EbbFdZTcjsnr05JGiYRnYzC4C7f4U0aMocIcRJUOWf3
hGcqqrD7mqiIb/qurU6VtqGBIRh90BJUP/jLsclSLcEREfB2Yfza1DLNpz7PmzV+dlwL4UtrrOlj
6MJNUBUeASvlcKeLoC8PjrgDFQ8/XSjc8kPX73ztcuNleInNTV/TlLkahlX3PZuHhJzh1gRL6FzB
UCMJvrXp3YCeid8b6d9cuyoPjkVQnXxYvO30IFeJ64S5q1VrElG9Lv/FLWKF6+Qy1w9NB1+hl4fs
OfFhwtymW6boalr3qH6WZm9i0mDj41Nb02ZCOd4hMzZJus3opGZ2JXLBphan3dg2Z7SfsfpyCi1l
zvk27Ta8mmbug3BL83bJocl82XmPvqaWTZ2Q/0R1+2hrWCcFLZd6bMXWUX9oT+3nXW/t6PQopEdQ
vVVfhRrsg+QN5mRZepwu8ETdwQN8NEcdSL8eNVfLrjW9pj2XuYLa/80JHmOEhGJJpvSZ1RQG7dnw
EigxTuKGydmEIafBrl+cYbGXlhR7818KVUk9e9XH/DASX6TqPg5WNUVtv5JeTdMv83+6pjxLKgdD
2pHlESIDQW+tatwch6nwWrM6Wv+/3gkBKOmmJseeVHhqC8svHQN/583m1RLqhwQAsZKMbuGwy9xt
alh7riEb5NnIU1Ci8KCSM1xrYk/h4k4tKBDsqm1dBX9yUn3SNv4tqfFGQC2vUrrk9WZrUnSYD5RL
2WvV7LlYVkXo62yzF2Q/qATpefbK6FeNvlXUCOohsDes4ITU1NpOqQ4LDBd5svkHZZ//OpK2pUdq
xZLTlmdBIkq47qa/rtc8JCINFxeY81bnb5a1tTJr3WZsBVUyzuD3xrpW/Nn2C6gWo4v/RnOvQp2M
dvcs9DXLODWOuj0cUzFvgrY/TC0vcQ4mpiaeCUitxqfy5jTP0JD9ZLAPjUj90EqvQAB+2i2RJeqt
75fFHqB2lDgC6mVOljHgcwWN9bgOBcdrNR/B1IK5fyr2ndrUaxnsEv60YUg3XbpT4VSnXBNY0S8U
WnFvDpM/O8xYL8ZfOPwbkNOGIACkGrv5W295in4YFBYgbIQhVkOXo3YZemGGyW419xPAd3sZwm3R
7yeQWMgqqAQtvDr0oQNoNztDOcwmkLu6rlJOwXlfTsBEu3mGjTtyC8dUVZm+Pt6L+MxUGZjrsvek
gGCMTS83u3I6lb8WCqXU6i+Ay6AUfX8h6lu6zS0RiwCZ8BtPw6Zlm6Va3eTW1iESO1b/mVityrN6
H7VdnuKzpQKIebI5ZJx6feezcOv1q+7cULsQeoOcQFLvKo8+czLf0aB7Y3hImDJkBgT8XjYeUwij
cHwhsmPo+YOA1813Zj27YWupu2lcEUKmjb89yrYcAu/cc5brHdNavk6hiYOxouYl2jb9OU/eHfM4
DacUlhWg19jrLeo0wF2xBAKNwqdhBrT/IyZZ2RnvDHmMKAo25Ld+Ogvl3v45v1lsrrp4bQY/1QiA
Fcf30eyoexCoRMGjogeViBm6KaqL+v9iyobYhxTVWk/KIKlpu34RvcIo8UyZHhkjaY6hA2hcOVsn
pxrlnKWbrLg7/UtNsHh2luGWu/RADpyt2Y/pg2Rm6Z/Mrg3uual+y+CfQYeiw9KPIDWVXT532TgR
pGjweVOJ8pdRmKozuLrFezysi1clX0fxsxJH+dvmz3Tpesx/g/K9w1SupxdWQEhI2CNdP85l4rU6
9ychVI2yp1TpoNdwgJgNoRhzeUfMpFaAHAP1+bzLdMWmRzN7T2fodOQsHeKArPF1Pt7sgXVu1Cci
joEJTM9pSQQ8Z8IlpKqg8DYqfBqtrCUaS19P4jnK8Pyurv2bFjkFihpnzfahIVsRDBvLfpOqDBao
SDK3BPFjZEDp4+AtSZ7Nq8JqUrmtth1JJb45l75+F4/EcXkeAEEBK5QQckv6y4pPnMRV7jvPgkFT
+aiBWcJkKxeON9G1ic4z9zRrVUWyp17iAjrcW2a35zT5QbBFzS/b34KcrjPoOX4bmKKzw3VQKnzo
w0Zv91XHRkNFVqweRPeNC+SFgipPn30JGnP+DnrUEsXr8JQIaeQzkVBp1FW0C1s/5tCQdyOrUjnj
gD6GtDapyz0Dq6BW64AI2vCUTk8Rf4TR2pE/ZSi6WH+YqbMxXkZ5PZpwj4cMBN6B/iFaQ47NN0eR
v7tcOoSCmybApE7w9bySqg8z4Zj1ou6LruGp/xIAYBSbwCqiybNfJgP3Kn3XxPA5+r8x2OeJtJHh
r6NgJw98QMm96+mFpENLWHA4EHfzuVK8NIQALXdUU1YB50TombzaVfmTRCf6DNwwdGtEJGG9tWva
jTPQFixB9bchvWr5gDiIxkNstjFvSGgxvCMULCI/mQtmCHBtk1tKmCTeDuvJQI+ThQAPWnpus2FV
Kdaxg9Gfz6Pkauq1C+/EasF10+eKdpt5u7dq1vv0FlXYw/rMoGEVJzef7TY1I1C4JUc48yN2RZhn
EJP2YVdftrLhuWQZB1KUhmNdfmUOz0QM4MJ0akflSbFVt7CvUuMtH3V/1dtzzj8YZl/8bRZFLop9
zfTfoCIl4pHIaLAVFnD1VSKeLTL8cW4xYbLsMifT555zVORb5U8FtHfoLifgdppRJgaq7hXmg8xf
zTlUHIXzV+l8NyHFbLly4PlPUMWYIWvCUbeYu0kg12/DSNCrnj+5sm0FONGixhihcW6ln40JhJqN
voKCZ+CFjxCQQQx8yM1LEf018PAT227/N+uN959Q5Twbpw5qPWRHE5yJsm1/lIxEcf3RZ+les9Fk
Rcle5QcPbetAFNghH5V7h0Ft2Bf6a5BS2Hwsw+CdJnuKQhzl3LU9RXzqMm2WzyhLNvlBGp+OAn6N
0M3t+FW699i5qWrv01LbzPBUwbUIQZS0axvuSxXm8KZIW8Mm6DrwzP5fXa4j2BXT2hH0xrRLQGIs
vcVqz6T9Y5bfOhBT3O7oGIFBSGpS/QuQ97Ty8/zWDu0pydVbRmTGSof5z/dGeq3yH71GLtFOMqwz
SZjF/DU0XKSRc5edindurL/NMX6THLj2ajb8Qunhn1A+anW5Ex1vOH3znGvWT9eClHADK4Nkb7vU
/gqiidYi6zXs9qP6ZiHCLRHCx+JhSOG1AdSuWTBiS+qPMew+cBp1qkUMsZsytPiGJkd+pRo3ywzj
u6YjEBIhM30xlzvdCe+lRbyOjnC0/KHXb60a2k4SqBnz+THLCwTEkRPKhKCqpyyCyUUIpdPSgsgK
IYRTP3I6QCXJ7vf60KNox5e90gt12zlR4IrEIpqaTrANxYvfYW2FPkwoqoUpOtoBAhJd64llU5ju
Cxqy/Dbb6oqzQiyGen7QhneJ+z0wLlP/yvpZJwfHxgEgYq9AkVR8GybVEkTNzCuDzq0hpXPMxu7g
1uFfLN00YoRYQvFDONpwJUQJEk5B2JAqGInGVqOWRJS3jJ4+oUj05Ura2sCkqfKiOp7d3jsj9pRi
O2lfhg3/pW6ylqdB/apHVvwcNUVVwJXAWVI1LFgqnFJzLfy/cyVOdVQ9TFMhqrGHiVLXSL/1faIY
5944lMAEE1OsDYQ1GhJj8DY24Qq0px4RzRBF/a5u8pd+6HRYrQC2K3pJI3sjBAGa5DksvbV54AZS
Q2WYIEQzCvm8LQeapFOTyYPgOTZFfclVx7U5RaSxOmnNp5PY+xzXqaBOjYwlwxsddKiGVv0a0otV
5ruY3kLuyhh8P9/Iwdno/aTG4o73Rss8SOezRjVj7ZDMdEo0BmeXKdJStsT8aNwWY3jEjBIzdU75
22TupdpXnX1pbMLx3tsHnXQ8xPS8bW3VXnmsQ78dkz10lk69cZ9I4JEaGjAFaZayTkYN3F+x3khF
5JqnKzaP589mrPfgK2yjVCrn9SutcSSyRfIZelsiZzu6mca6wd3YeE4MzgTRG3OzdGwW2bxlA3Bw
wWheQA9Rh/5fWyN/8EuSPbrJ8rSQX7fahcKm7yjyOxQIncpiKd6jYS26bisybSf0Vod7Y2RK0Bwi
eub8fRe3Eji1o6WHc5vht6Xkq3VwL2vPqv4FOAvq4tSG8YlscNpeX2bnn24DdudsKLVKwV3jTyaf
QyXt7OhbI4Y9kDw8Rni5SfRvaJIt5C/Z2TT26NUV8henDr7qQhBNmgSISFDjjQq1ZaX5FVuU5JZL
1lzTPVpF3qpJdJ+C1A2omR5pcjaCGCVEKaHD7Ztp09SWDNJads5vX1fymm4xWnOUMF4rRvBPKdGj
8lJrXdOvk6pFNpzIQebmhlbyf0AfRBU3+ZxTh6s3ZHZZoXNAgk1FthnzdjRd7tPyve2Ec4jGESZP
81pUTAOEfDkuHQSVQat1U/pAbWWpIznrgW/svkgOCZ0+bhldBM4lATzSpcVRgozTemU7o0QcO6pr
iJmN7fSMPPeUxsk1WFxoGrhTx3g/4/LIUd2Ypimvl/4U36wWhdhpNA6ynti3GWlnOZiOXyyiXXTu
1CqFpymIdma/mu186xA7ZDBQ6WwnCQ6bEpWCdm955QX0UpDXjGytvDb7r37+1MVWZe/UkJPVKG0i
xhOMWJIXmrdGPY2Ww6xTeaR5BqqxUlt+xL+m6v0+MF9SFAg1g3JhMaWbX6kk2GAkypPzR1Glb4o9
mecJmhssIWM1X9TbSqp5WX+2qosZvUs1KPVeLsrlhSticity87syedC0DzQtFHpiqpJREEea+KuQ
8qdub3/EYbjRKKumuit4prLuuFNr052HbL/9a7AhNyMzjnNHwlH35774TYPvqAfu5BW2p3+IDAYm
7DzJV0YLSjHJpPma/tz5jUPN5aXXN1ZwDZSTFrTRJcWep6FCvBvj/BtXPVU1zbud0bdp/jNyCjzj
fmMgFyNtj65Lt9TOJh3FzF8QK5Sdu2n7GpuqaxL9Yg0u/cZuqrXbdlHeEQSENmR00Pza67jNgBgu
pThOEYIn1Ku2SksXJeFmVG9NOmRwjkF9TIRX8XStBpIGlqG2gJ+gQpgpwckkHHIfXL7ITpBw1ahA
ZLbu6jOmPSRXOF71dV0Mp3nYxcFBtc+NkbghR0zav/f1DdIJapmA5Q6Eh6YrB9Gpg/fSlRTD72Wu
NRgaetc+eyk6p0zjVB6M0mc3OD6H9jXWhU/Bpq7pBIoNeBM0r0gl42ow6+WU+2Q9xbphdg1N29i2
9VyfaGgr12XQwZsqV/7+nhJVREwMyLy0Zdq+xGxieT4fQ4UII3AKDRCo7RNo1elsZ+aiYlI2ubzN
yq95ou5w1En+VV1FebZBuXfGjN8Dq2P6RWczC3/iNgscCA9JdUGHAFZt6DsA/sCrUWpZ7AGGz5OJ
rxCkI5v3Dnmo6uzlFU2PJQlHuR0O6ApYexPpX26bKEhRNyK0j5NNFPoVzu4SADuNt3012ex3O0GH
xihPuFv6Jq4IZYHQLjKIa71l/RQmFpdmAnPQ/L7/i4Rl31AGiFUfFd2li0D0OfZHeK0wUiZPlvF5
OABVyYvcJcLtK/2dCtsAg0dpGpeq0DYxPpd9jfUU44pULG0l915i8O4mmxd2RkQ5qkHkLSECH3Sy
O7CZj3TuJcQbVG3LtCLloCN13G7U8DiSlVdZuk0PcXIupHWGQKSj9IBzinWRHueUIRnvXlZv1V5C
0jqCATKIXTspvId95k2jZr+04/Q1SuCGmiHTIqSiHi4t5yaUIls74w3ENa0f9bIpN2r4V5Jl3MbK
ZalC1qshdUvHuqgNrHJ2VoNXVOrZOk0+hean46OruTQrcV8q1sltQk/YybTY2+9j+hOwfNXiEQ1P
hcMtsl9b80GtNXzfmwxomCyKoEeiQxZr/Dsej83JGfAOBBSwvdA5VL8HRqZsqfpUvwI8lznEaTjD
yZVB4DkMV/LSe8TM00GcB7Og2SmzdkOd6l/tLNYDqUG6HLyOMT3NgeXl6ai8yvZv0Eku14Ih4vgd
iZSyN0wEGbVWWSiCB+m7lkMcKMlX0+T/QmosgvZRzc1O0CUhAS/I3Ws8AslGJoKbxsjSbWSNKq8P
qt5S9nIevxXnEPH7CkaA8EU3txQDTpGG91dDV6z95LF9BLzoZluGTmY2wZaD9I1z3Cg5MK1NUfxp
hQnB2Np01yrdQR4jhbChn3J4mB0+ITB5XXe479JNM+VbExQv7L5K89h20StOLOTuqBB7Pm6Oh+Gt
G5CG6nLBtpJ4BoiKOsMOWXq8bRmjQdDBpoblt0lqvxBXaNmMTd6xn40l38LC+cyX2oca/NKccglt
weLgR/S4oZH6nco2rwFwS8z+SKBRIvnoxsOWFgkMUSiYdQgR26trtp06WWTqDttKJEFvQGjnGqoX
w0T+XSVG8AHwywEm/plq9d3zzaLjUCKkoySvpBeCkIBJpJvUnSi8DdyG/cKbxMNKGCoyjebCAZST
tKUOW5eytFGwzOWlcc35r5LO67Zvd52MCGS2D+SQrjDHjgqiltp2szbexOQ7OyrwjPSYQr4xoRwr
6wUI8lj3AN+2eVHCcot8Og+H+mMk6bXoSvxDqNVIiLJa/ncB+8GyPM0b3ULFV/NiGQ2JbH9DAJBX
js5Hl9ZQzxFbt4RPNzd1cBmdsHrVG4kGOiFrFzt6tu3t7Ajg10h/KRLQPmYhgs5LRxy1DqWZrdSI
jeV9oDIMJ42XJJQ5JSFPYSP3zKU4URoDbTo91banB1dzMAGQLOMkWfbdSoWrBKeSGg+TiV6zI5+y
QxHaLsfYIXWYVyDAwuYhUsQpw7gtqbydUIzivYCHnPBYbIbhnyqsAy3ja93mG4b/4t97Bd2t82Eb
9mIX82MpDRr+/o1iMd9IPjn4t1OZH2LH2gbNhuU46o7GW4Bmp6rMZdOE8lDcAGx3tvqltX0fBc+g
5nTkQUFcE8VUn4WG38Ju6+MIFGu/VaSSlIN0VMyLidRbiqmMQBwq5n86Sq026Hai+HSIn8Tjv0xO
A9q44tfpHpJ+76xfdGBR/BXKECno2Ciykb4Gcr500+FXBdGoydRLJ2+oqKM0EtTjcG5A/Kl+0ZJn
MFwYT8sWDKviLUZ0IVm+TPC/WtZbJ9L8mmQ4d1q4GG0Md2zpG81GAT+V2156DIKSCQKgnPigju8V
ZiS1F3tFl107bhaaw1Sy2s16CTByeekHDvZkgIP5cYwh2upqsEsN6zMigbYX2Wa0dJKqMbwVGG9y
BHkqTad6iTDBVA4xc5COeTNowmPT34ch3lQT1j+z2mtYCDAFron7Wdzcnc4nRctCxg3LX7liR+4x
gZegZaxJoTHuU9QeBihdHt1r81uK77TQ4S9Cvvac1G+1+rHg5RVRMfc/y2LGA5pQbTSWOMSr4qmU
yaWKiZhqtPaijNZbNMu48PPZrZzpIGWHyjE9qykwbe4UULGErXL5HMKIH9PCgljzPWFokcPoF1ES
9/EB7Jh3i9OztNJNWCI/T6Eyj111iYI7y0xUQgof8nCxTfqiS9atkfwYAKfDfZLemPdjEVx6A+pq
xMYuhwNi66Bl3wCSZ//ftyk6cGMYrjKS1BmlrTP125blxLZjSiPt4qSKyZuNfD9FhnoLbOAOCGE8
k3E7rm0qsrnxQs7uTNlUxvSj2tZ3oX5Z2WW2OzerJQQuaoMkK3foBjDGLxTsZeqs+wAZn4Jxp6M3
UNOs7NCVy5RUBvmbUoPqswp7YdJ2PB/FwogvWQVMOGM1sfOSsaDRZutO7MZVaG1l21fqYmPHqEyL
UyyAS9TatXirydjTaZ9Nc0jm1g72Y6rd9STyU1odQmfEkLGpko0ioTBF4t7pnlpviuQk2cENU0Qb
/wyDdQ2nDyP8xfILpc82ahqSp0Y3xbgmknZpwNtrqzpJo+yauu2XpmzerDFFERVZms8yZ4NIDj6W
xM94wH010Pea24n+ZQXpfIp7QbNwNvx/bJcyxKUKham5LSQINIEluOv4vozRnyO0Rxgnx+Jh218o
AGftp4I0oEhF7j0i/d2Sg6V6t835ld1pZ3L7FAociRPKpx4zlNR+U7594rOeBIxHWFJgmGGxsBAP
Tdt0nDaRHZ4kNAdiTI5GUu3V0MArMxp+V6mqhw9onRkC9EneiwD0IK6i9zqV1zrKNpy25J+jHC4b
v82HU9gElNsg8Jsn9Plz4mm25WXlgJauEcpXRbFeBMRC7pf0aKza7ehvp/6ORYJ3X0XkNpAqaOJa
87IQsJbGxicHcKc87GmnB3xpLnZLhv7bTPHDiHr9xqBdhXeeD925ouu2m53D6hzYr1VhwsrcZ9Mf
y5eWiUIRgAd6uxns4M57Vsjmfpb+lYjltTF1a73jbckqBIpOhWQqqSRP0Wi3j8OGD1gp8n3WDHRw
AfYmiVezwYexJ+BtxDDsrcq8EZhbeY1RXpvmPkUbTfP0WDtUIMWK9taKklE6ZCFYl1mgrYTAmlb6
NOPBV41utkTtsLVoxTkZ6apBCxjEO8rBNqGSUgOmzD+jeRuY0ar54ki/+fiAFmdVX5yh5J6T1mbY
sxuUlJpBx04G+k17L1BA2M1WjpTvvqkQG1P4ByCjFnu7/w21GRk6TZhqBiYucQc6xCS9t2V8HBNq
ZvrK/o5mlrZAmw86TP7MTNGNZ3wvS3L/euJCn84SL3gvG1gSlFXcjR9Yh1rnN9b+FHM7N82FqjQY
TejiCd+xJOj5KjwNZ35i1MdsvtR6tiFde13DIWn5tS6eVvI+1dyHeM7tQzagaa+RjdPWRRBRWtNQ
rSy8hV9aWKhiL1vUiPC0BsMrarRmto619KcpGyPDP2zW2GEWsVIXV3j07TVOooiMqabdhrgX85jS
k3k7KeiAcd76iKBVk3KmvvfK+aSbBX8YZi6AGIm5YyUBxIggFWtikW2n6iVXX1TmHJmS0D1xZQD8
q5nQG4vmtnh+XwiwcF1WO5y6MeiksQM40vVN258FLU3AXeFdD9eiYNhGpa3/E0t4MACJnb5JqDzQ
S6BYil5UfuhU+7bZo2EV0FlJPQRsjVNXOnURkhSCxlNEeQ7LuarxHcESxGeYTcngmkVhIQLKW5rC
H6bhpWogOY5xd2im56R7CU2danpok2szHk2Eo2p8rmSJRzNKn1Wu7yzb5tP7capLLRV704LtrR3U
mVgkpW/Gjx3rObAfhm3wpHWTRd7c2vvSoS+MRk6HVbds4bdH413W/4y8QN9l7uNwfkvEl6N0Of4V
LA9iUDxcqt6ktsgg0o2UIJS1aRTjN+q+Wdf55tFNgVJjAez0YF201Zvcdy8xtExnkSZYH6Q+xC4m
0fAcvobJ8lTEV8OJ94JPWg0UH/bF1epu12pHW54M1y4ZZZOwoW0o3cptQ2HZMuS92mH5gWEDIQDE
gJ80XJjqLkjJ6OsNxCXTXHhT/20YGrBRB0wQVhtCkMBVaxCAoUsxT7qqM+0UeZo8MejXuS5eyiQj
zyRiGiv6FpTF7MPRD+yWMGrB+ivGbjMToaylNS5PEKhubN7iuuRtb0KZImODZBK9VdVLKCnm2xJj
Jnsme74X9ka3cxQAhNABU9Ad9Jv2iFwUKxTWFGl6iPmMxDNVPtK6dOeGxAJ08QIO+mlxxY/hXUAG
GRgonNoPkvpLby+1iWliwhc2jPm/osH0PDUBs2qHwl8R7xbx8XXeMYYN7U+kqS+1UPb2kglR5XS+
DQeztONt2V9rAGS4tVlJVyFgmA2BbClci1hnRsPwhflLfjGpPcm4Cygkw6rsRCxyUXB1esalwp6q
c1EjVsNn37OBCkk28PgNyjlYtsgKSkSTn5lifBDkI5XdLs+Spxbiyy3y6WaR+HkHPd0ygrb0aw79
hVpPE8Aqm9cN71rd3WxCbpDvx9HP1O7UWFrL6tq2uh0sy6YitqjK8ntUzS/MTzOStdgHsmoJNkXl
N+mfYXrOcy9Epo06NJ5QOUyXmKjLFfM2OQJIgCPJuuTz7GpD4CbNOmqaH7WtNrxLXt9Eh44NSksl
14CFtDIobBFsVBCiaLzrEwOaebdBX70mmGbXyjNGbbKepLz/y5cHLvYd09po5gvCHRHcB93wmR82
1TJegL6J6hPrbzf4Ns1NhN0kJlg5vysWBKH6iInsEraaFKDSOsto+RL2DIVKGNnEh0yD/MgogfUN
H2MUZ95cFNzjc3OyBmnxRl5BecrkVQgfAy6e/EsMKTqxxb2hGyVHQOa3HkMV/xhggx/mr3a3Dqab
QjaLtOO1xNpaOX4tfQ4tApvE7wx3rD/Rf4flpZNvTbCPhtdJ2fXBNg0lb4wvQfKSoUF1vFG9Z8Kf
ht8iXzvFVww7b37GBiTVewubGj8jzorhXc7WFjnTw1EF6JSKNEZ8RQcIvQd2fhlzkHNbWcSe8Uto
MdicUw4Np7+ahleMJ5VmWp1KP3rxQuOz4u7M7BOzsCf3JyjKRu7eRLTvnIfG0FyBh2d9UK4bxwzO
dje4asOXFuP16FTMYCwtZKLrQ2edHUGyXYPavsws/aAt5lohKEzqoMfdmnjNXGmYRJuTYyDxmWmC
SuYcrDHXzm2NKksrp20n2TBSZbMPrJJjoZvUTY8QyxXYr5T8IeQfGqQ2Ak/JVFFQUM8zQTh9zB8y
DpMW7JSk3tWV2GYSrqlM2iiYAWySYfKXiIotZ1xH829ku3aQnOWydYCazX2lUC5uKaioQTd3DuR/
A7xXDc8ozb6KQmWAMeE4lA1pVPe+ZIpHFnyoDQYiemOwEH0WffUSySzTJd7gJLr2VsHxO21ssnLG
fNOaZ009qxp13wcZJlK2XjJW9mY62oayMoSo97oVBV4SGR9wFASPQHfXEcFLEIwR33iv6D+ham8T
vF7pDLNNjVoH2xH1Gq+4tjJVvFnESsnJd26jfo2gaCZV3wDjVjpDrT3vay095lpzj3Wkv1L2JoXx
IUCjYUjhyWhibWVXmNHaZOvY0VadMUaQFzaWk0fkRg8RWFzJAFpp9XuV4GsY1qX0EnRZ7U254VaL
DSmFLb52PKo9h6u2OJbNlINOCBOVt6lRIi/aGyg3FH1J8ywGFnXENBA3+aoT8ockgqeUQA/DUJkm
qQeR8WtyWdfZWkGg7zS7kX7dmHElmv7CJDkUDkp2DAtMUEYJWDctCs9i0znd2kLOFinFOjCvURgf
WzQ6hgxascznGU7cwnT2Sn1M41fVIhTNQhOUAvDCsLXCS/DG0+Fh4DJspPdQrT0HhqDNIoQb15Cf
CHl3QoPaPMPxFtOvcJCDSFAzhL/0E8YoO3+hnntVIzTtYqRFqANXGrxgnhXrRhe3oCzOZhbR1Pg/
zq5juVFti34RVeQwJYNA0ZbtnlC2u03Oma9/C72JmitEVVd55AFHJ++z9wqVNaTisWjdqIe4Utv+
AaAmIkyROPgxp0J6453ygp2X8qQSByApIMpHOVKSkctyYw9Yp2gAsPi5INdjZVRGnLWq7nTVijjq
OJLmgLFj9YB4KZpz412ff5qa1f0e6F0tbTdKNiDHhKGpHUn2sDokGbpyRzqIABbkUL+hxqL8aOMe
5FWu4hBrB6iK/ml9EYUfdgqAD9j4HbP42qPfsRBlixs6qzoJ+Jlp2M8qpgkY5yjS6ZMKBBaYRLRW
JgpMVVCV9Ag3QkaA3GhaWBuChbRk1TD8xAs4swcW+qZQ1+J9jwRlbtCQbQOe+RJLKLc3NAiwsOHa
dYzVUxbffg4NpAhqTD1RGo0ENiH4GiF8GxNaiwjpN+6XOjCxs5A6yzCas21kDHTuieZGhR4RQ0no
VHkOxrcMB2T9yZSUGQKhQUqggUc+/xn0r7jdQE8CaVIRwQHzCvj0TK0ZcYSdsDUA8N6oTC1iTVDb
seQYsOVTmfdfICAtVNAgK7HnPskOxMfMLNvKpOLGzgICaCG2Rt2JCX7DeFChS5vG/4YE3DgGddbn
U0rza3PK/L1uA5Gga0LwGcenOxOaTSQwD0T5HovBeyXA11xikK7zNaSy5qIQUJ5AUYZRD8YOvJqB
DJ6QzYezGxfZLco3HUIws2SU4iuq30LEqCl0KrljGRwlKjEFIJ9bv3C6EVWXHrKUJEfvAfs89t9k
8Zpwu+GHG+cGBAhYTWaanSPmSkBjr9CA7vAPsPAL8rlcvqd7EYSftw54tYy3wf9kWw3wvxPcYzTh
giztFLzCP46EXARMpEOXwMXeqgJCIVRkMYG2/9FQQEgDHgOynjax4CDrWY8UsEE6w3mmFyJv+dML
wH6AiqdAXJt0mW9IshXHvv1kcD7hDMdUpPEuQQFkKg6oQQ4FeO+EDYBiJQ5yD1GvTvagjZQhD4Ds
Sn8V3lDO5BiHwXGOuKntTKTyQQCre4uHjk4LD2WQFFLmZYCCKGBV9O+6wJLDW9BDeZ2bgN0Rp/6L
Y4HPDVr4lk57UPZw0gYBLZMkj2XlH5PKB0eGvSY0ewwj18+BEZEOKeB4IOhHSJXUWjNaNc0C13gR
6X3r/YGeeDMcmKHUuPJrynag2KBye63ASeIrOS6wHSAsBJYIhYwOfYmxgKnyUrFhC7lh8UIX3bFq
sy86FlQJsT+Fqy/N8NaBbhu0EsZdzEkKIuqw0gYw5/HoQiQji9EX7WUQJCj0ADVHmOIUvpl6nzW5
zxBQ4vlasCIUSSEFRUPdAzAfM06wx5k9zvIJ2WoGUNQMvyruDaAtAVObYI9LFwiWGEj6M28jwPFg
MEX1azXabbajUXGvgP0FpqyMQIMOI5xWXPsjQsTMI0H/Y3sF3jX8hFdx7HrA9AvDsWXdFKbVSO77
lsRDMiaEF6raC7uyBi8rBlPM/6jp8F0MgmucmRmpSMVr3JyKjFapzj8TiH/SrgMFGA4AmagELZgW
NRMYQx7LAAMXgAS2aX55vp/XbqGFQmMLNcIEljm048VIyoQEdjAWDSraOUSunjchzgqTj26BhQZt
RkpAPcLb0EFaEyh7CFhVEDYCpAsyi7CQlEUgrVI/0VGldTPUHmH4RYRwkEQt2psAgxjUtNtPQNgR
f2L498RhbPk1kqUVoYuZHcSYYgrZlALYzRqv5LRTuVRSGYDOwhklW2aGh9Q54hboU8W1eA6Sb4q6
BFGn4p2pYENXlFtDZoepkVyIw4822+eAPoKHLiVYr9SvCu4P7aBLxLUIvqmYPFUTUuZRqnYBsC0U
ND+lCCkuooUhwLVkTx1MaJp0j0LlUEAlevhVhBCuhWB0i3TjKNmEhBo57iGnz76H6ZWukOYM0n01
APyNyAkVhghJ3jAphA0hTmFtmhcCmDgIOlEaCwBZoUEDcg70KonuM6wR1QOj2QG+y6POGSA8nRLq
RLCHlALXHXqZqP73QSUD2jMw4FvGyPAkntuXwg/BAtWdNjMF5bPA2iHxiMarpYOSeHAC3BqyELsA
MG4wSuIWsE2+UoBeLQXEbjgEY4uqaxSp3J6wm8QlRLtLbYmnACp5SVBnTAAJSupTMZpjVB87pL8S
CQWKom2MZHae5YLgxIXSd+5xSi7+rr2dB5ATCVJD2lyQAdeKZjjFQ//FeJ3JDqPCQDVgSCD1S/t7
dvo1ZBbTuMK06cG8Em8sLa3IBk8Ejq+R9GyMgID0FtiC7wTrv7I+IPa2l0IJEzTdbuMefqyvzgiL
6BHnXT+i6EvuGr/gL0IV1wdkzgF0TvNcgspxlkHcADa9gIXEEHYSBW5D83ZNaFdY6AGTxEQyRTYy
O6KuUHWYvEyPR/5CtLiVMqBZMmGA3Wx44EiYHUOsuyS1jqiBQ+sR5rfIyuR47EtkKG4cLzcTywfH
i7AIMvsgrTs/KJld0NcE2GNJ4zHQcs6IjzAnoUITokrxu6eBMGU7ASlpniZRn+Ug3cc2CUQJBHb4
ruJkLvgnhcVDVxm6flmd7ZoeVJ4ypqvTIOBeonOvfuklPgJqr6dQ95uPNdCXQ4CIkgmaFK1YexuP
A2ZFWfi2ke9eBy1FRxEJxUSXb3moiAl4IeZ6DjE40DuU1hNQLkBSmSx+EcDkcWLujiG0R8aDz4Rz
9hjV5jr8k7XppUhGgwWQMgVkJ4BhighzDR9ouKpqzb5Cchn8ub4qkEqE5JwQwrSM3/LLWuvDfB/c
9WFgJbjvxlIOyZoeSXUgARTy0/uETm6EpCXEG0QGnCXR5Bg8c1WAuQogTP9wl+IUdp/9K4EIEdWH
r36PbQWZEWPaEQBZoPtAxKJDUMSHvMcXX0EswBSiT2RXIItJy9Jb8xMnDmCxWId/ElhS4RkIrOFb
BYV5ViO+EVEQqBND/e4PgBBErcV2DeozOJnwvzCAfW0ySDvJ5S9QMStSTo9Q1xNZLa5PkFeYAh/I
ph2Sf9mGjvfKa42n5z1+N06dT4kEOZAwEHGow+CIR4gnHWM853fNK6E/v4Qfq3jzS5tb1q8AkYmh
xMyf2n1wlXud2BAIX/Ff4JeutYIUhwQx4dOMI5w9p3sDk1cnv/wfdsOj5LF6M08vnnJIFAstdMlg
+ePicaCCB8gYtAqK8fOhYR8f3Ty1ONEoipcoKolHh5EbNd4dwJ13IM2ocvvY7SxOR4lQSa1WzZVe
gzqlDFEzfVD2YLQb0qnUL6jgWKN2wWtub88y5+1ua9aoOQz779nGU4stVLdE2tQtcsZgf5uBAmC9
DAVg9J6xIea0sTboxxuVpxZPus7nkkCU0Ao0HY32mlmVA0arAk77RXrNwFdHelXxNMgZaoQVbcQk
KxcJKtp/L/tBTNqMrarJGe1+L+kQPNDg/adANUGjtB/id6gHdrbRGL0yx+RiDUlAIjTtBNkl0Qh3
HN4+LlRWTFD8YEZzhFa/Nn2K33jJvfJvUAy60E5tPl9dKw4MPDkP+t3ulvouT3xUH5xUK3+Rmvjx
Dd091aJk/qqntrCL9ESGCKgmmpl8BAxAodVvSmkMQW2/4q9IEX4//yEr+5RbCvmXAPFEbYQfAluD
UCE+oeirQUv1jcekPm+Cnpflf5crtxThpyV+mtKOR9zo4M3o9OfaLY0eFZQd9PhNyeXfy2NkQo9C
QRbaSK+cirqqTh2fN78y1Jy0WMeZkIHWLMKqAOAvVdQihZPxFpAFFXqUaqN2KlQOFEKGqIecKr6F
+o3FqwacExSga2wscRmuqsbzH7Ni5Iqa19/znjIwBfVEAqaXBlAxKgAIOji5CmgzMn+IVTxcNE59
3hY9d/DBuC9ziYjExQgvJyCU9o3F2pyavBQO+CjYTtAze0GiymBlwfaPeDm94MrbSaqw0fbcnUdN
Lw5PYGqTKevQNLIqDsSR1EGLzMkVNpwSVy5HTlycEoAeBV1X4vsSVHVehotgdm8EtPpkykWtS9y4
YtY2xzJ8bwgv6el5BAHtfoV2+Sdljh85iGb7SHs+SSsDtYzY6Z5scfWjBfFEqS+DzB5gwaKJWwfc
4zOcW4blQkUMfjXPQ2SxID45+Q6QN72zGLV2QyTaddQPJQVrwBqPlJYMSvr1vF83n7MHK2AZf3uV
0NNSjJbHRPb34ZXRyzMqNXZmjGahQnlPTz+TI7WDjemVcPljboSveAhdJRu6mHtfidVe913BKK38
sjUctwvy0Y9anPdNJo0SylFYNhdIAgi5DB1fBVcnNt87qeYWtsKh3TjiVxfPfBzeHfE0SeZkPq9R
ZHiISuUV6VxcIQQGopUbbuyzW6T2qEeLww1aoxBMH9BIp8Ya3so6rUE9WS90KFMak4qCmRycR6vZ
sWrpNErgNga5446j8SvRitfnc73a0zlOue+pX/EdIODYJjpwDtofweg0kLCtrZPsFnM96uUiV9TT
ZJvUFBpo9FKe+1UbvCq+QMBJRu5IgbagSui/g409uRKDcEtn4oCIsx5C5JTjX/PP/jxZ/c/gCCZ/
Ib/zF4if6NO1vSR/no/eyksVqPm/R89HekqsWLQG2xWDt1/Ok5IhojsjS48LitIPcGs94IkmQ7RN
rbWrr3qKuNHVxw8Ajl+c05FEi5NUoW3gWrRUwWbUtg5PZj6LH0zarVRwtyqasY5Efl4VjQ7lVNaY
dJQfVLB7tMqCkMgZ+HcFrzWNVziT0Sm50iKs2iNMvD9pFZAwmTxw7rBDVA0QtrpVAmJWTtylhTHL
hFMT/X/HoPKjD0577eTOpmSgpK3QRGlFYw3oYcRafUX6Th5+csc7tHrqDFpjmMBUW7QqGLSOdJTW
mwCi64K1sRQeB/Zg0v69FKYkBgtjXueV7pud02p4WZqFhmoCnhggb7jVPjyy78A3u4HBG6ISbgT7
N2PER5O12MLI/2Vch6Kf0yrw5DiUBiR0tFhrX33tDeGnMRisTuqUDfWQjXW/Fpfxi01NBFQtxCSa
RGLFAqvRuFLodat1Kq0EOJUDHRUV+Q9U9k+1CtNbuTBKrVFfB60wKKW2AvnyfNhXDOc4fhGMF2UY
5SODX0IdgMPReAN0sgPQ/ioED61a9ZXeEk7lsXCjjTzd2kXELfY8cmVeBxoy5eRyr6X72M4Viztp
tJpol63VtNYtbhEkCR30XqgByI/pm3ifXlBqbcDP/Q0plE8kQVhofaqAro8Wc+kt9qt8+7fR5Li/
FzElkUVTzaNZqel5/JnUAks4mDc2paDuh0MMYp8yNKC3BvPxK47jFgupIaJYqDoBC4kCNUSmXf9c
6LHLXsj3CrN4fd6vtXOanQ+Uu/PME7gsJUELcABPg3fQvt1719KF7xGuJLV9qUxottqhBdTUT23S
JjDOum+A9fca4Mp9/hvWbqabldXdb2DCaJqIFlPa/3Cq5yKmY96jYwR/KgMVrOKHsYtztQ9O/Pl5
g2tvCHaxhoJMSKZQxNgeukt+bubO1q/JoVdhr/Qj2f4lMzoM+S7XYrgsIborD8VrvhFCraQgOHZx
HpaQ5W+GHEPOG7TdWEBeKbU8P9cmPNWCz89P0py0SZvP4WIjomJXQmZ2EVGhEOyP3cBia54bJ4gc
djKRm0wRwkKc65j+KlkZ7yWlP5Bv3ptgNyJ8a69w4DmDp4PqOyPKKNcCz88rADn/MNcEsAFb/Co4
FSy0BkMVnNKN5TDvqAeHNrs4tPNo8iFRgZ+K5IUWv4QbO/iWYnz03cV56AtZSvS3DfUdnlFatxid
hsCfBSlR4GJfGCQhXzhXPEDB5ZVXQYBTC7wjIIWIhEXjQpnCIOxoI1+8Fvvd7vG7JT9JRMCWNdbA
qCHPh5kPFFJJdM7wZF79A8nMQ6CFerm15FYOk6VpNjGGYPwD4uMIcqiFuHYnPdB5ZEZ59QhyjgJO
vgwvHrtTMRSuv7HqmHlFPxhyZhGIJWPNEsKIqWxR95/PaZoEKEuJ97Mqyk46dzt4Re3oD4jTuOER
tKRT9Q2B3l/FCeEIqvggggGn8N7YqVsdBs3bgTf4/Ai45fse/bTFJiz4gKRQosTt+A2xgKJQiS8/
latLY9OgMn6THvxctHxj7a0FIsziMB/6fNZOR2uV3qmjBv84HOWN2X0RGmt9R+f53geef0e8NFvu
5GtJmVu55W6JsSmKmRmg3w5rgLi2H3bULrpA21ulbF5vDFQoxl1m/Ntw3rJkd41NDcFHXl7e3qCH
/LO0+1f/JGjJp/g+Xbtf8cZA0vMh8GDabif6XTsiyddlysGVGKL1+8pJrEBJVFGdFAlrmEfSC7cG
hBpkcgfMjBmr5NvWYl4bz9tPumu6IwZAoAM0XR0ZmFkir4pA2/8lnDNzsOlv5lNsZI/dzhnPUdOj
ri7WDFWFw//dviEvf4AtojapgxnoCeI3aM4bofoB800FOikbu3WtvcX5CLmWESZE6B/wjpYkv8Az
wtmqO6w9pm8b427wWJFouYTExxvkB8c9xBjlyBxQQJA2fv1K1ptbVjYAPYXV0bzcOz23B7M6pHZp
Ryokdvfdrts1GhzgDkC5aoEN3GS/i8qNo2Slfsndwpq7vnFd3TcRw8Ap25LeEygzyEi6T54BfgYF
wxr4CUF/HGkpEw4CHGSl4VoJycAPH64JQAztGHioQCgDGaQxUUlBEVRIJh439uUc0TxYREsbd6GP
ysLrsS8hTUHp0H21vN8hJEDP0j7bSSda7VxYV6gQ59locD7aHzW4OFdLIOXFkiIRaFwnJ/4FlRYo
3+qCC3lM1GdlyQKjl983RviR6htNrsQ2tyP+bvzBRq6hNYImoXZzis15toFysoG3+MdT51ayumsB
dfEh9mi0kFh4Q/enxkpt5m0wYbfrABdgFiaUTRTOBqIbQRv08F82nztrnVucAkIo9H3pgZDLQV09
f8kN+KmAvFzsoHgU7IKteGSlmf+4vfueP47z5i81xMKyb0Q6baGYYYjnjVlaWRjLElhS9kks5j0W
hjbVWvcuHGg7PjcWIBXWdAqu3qWBdotcfOYb62LlPCMXL7aR64DVIKM5xAKVGiRiODnKw5+tR8Ra
tp5crHSW6CZqzLu5zByfmbcAuZ3ChY73iZZ/Px+ztSGbL8G7ZUd2MUuWFIrBiFOhs3npbCAit1A1
a68ucrGyKJ8cgwLMIAcKhgfvE0aeuZIc+df+7ENWSaaMAZQiqO3CE+LreX9WklTL8iD8RwcSPD3S
6aDyiHgQV7WdWw3UhY/tPz0eWGnxnI1AiA2I2YW51oavZBewG4f8ymiBofv3XBSQ3pOKQSQd2Bam
++xFPIE15znSqVM8BzxIA/aUB+LF2yjSPJ56VlosXoqGOh5XoR9IPr+yx8otN2O1x+8rZpkHlhrw
wit6FBxPgnZUGe9FGiId2QAUxvNpfnznMMvUb0N2pTjEveBQxKyI2iLHVUZYWz6hS0nZbmzvlZCC
WWZ5M0aq4MI8Tc4E8mPRtyo7vgJsBxayoPc8rL/rnTh9JdIWtvPx6mWWmd8277vSS6CF1bVwloZh
HVHaKQn2SOfDU6FXC7pVuez1+RiuTdJi/hkQLdkkAUwBaCxjIj8ZyD/zW0M3n1D/vaOZZULWZ/li
jFlmcghfOHUllDrhmfb8d9+edo++vUg0CEIq5nzQovJe5TAyiSsQbONA4hsFsmpwvx34idNIASq6
Bcj2B2oA8TPk4D0DT+9AS7kAUNlpiuF9y0BKvAX5wEtyyZeHiWwhG0TDK2CERkrBQl6nIolwx9c0
aSViQO5aCMmrQwNVuw4Cz/CgycQPloZ1mwwBNWhPhJMkOGJKwfbP8+CMk5DS7xbek0pSDFD0Stgc
cuZwqHo+Emu7YHF4gwxZTZAdGR2yhjMGLHeHCTRSBmAAbgtMNY/po7FenOBhxfHQ20MTAROHRgXh
DIQGAad1AnQoECGTWj8ItUt3hXcIg6q1kxSCk/BbjKB0WExq1MbDRgCxtl7nuOLuqgrGFOxTgR8w
byVgrKEtQtdgDEvl+WCufH6ZWa47j80HphucMKlAIIF5Yu12NKk9//rKVHGLs51swjQpISLj8GLP
yiwp/arhJ0jX/VfSRRvLYe24Wuatoc0aTPREopERyF2AUyABl3d2lLIAMgY7UZoOEzMKMiyCYRkC
1vbzvq3s9WXeumz9siw9eoBU5GubfuTR4d++u9jnfNi0ZZbP3yVArhT1MM42ro+1X7zYOBVE1YUq
xZdnw58mvvTkBr5ibREt1mhV431I0NTgcEIgw1ndo+FBbDwfjpUltExhB6nnT10CKjNLI7XFgDbI
Q3L7Gyjw599fuXzYxRINs37yGybNXR4SQT45eTIlCLTFdrBVCklGtOMMG19KwKbMafi/PW/1cRTC
/CdPnoBoP7FZ7rZh+5XHDAcGC5MacQJZ7TxuoXUFL8XnTa0N4Lwa7g6QIgzFIuPyyG2YfPa/K0PY
+pXiVyRAlqOAoPFW5u/xs4D5TyZ8CCWK8Wo440FnCNJnSXgVhh0xQiewfu+CYqN+s7KKl1nsMiUS
loX0htuRYvhaYk52npR75vPRWlnKN3jn3WgFfuRLflFFLuvrXfgSdQey2FjJa59e7BJQBwEQYpPI
JWCblgoDLAy1svqn8Jy54WrufreUsL4X57BzGqW3LvlIUEYI0u9/GpNbEvru203KSd4QpikUi48d
RC5hhxkg+fD84yvTeSv33n2cbdqu6zIqddvmCnMQiOZtfHhluJdZWsELijYj8OE8CihLzCod4niM
Osxacc9/+koLS8j1mBViEfSw5eCmAYZ63zWEGpt/W+X04lhik2LMRGGK3RwOJgR9YBLr+Y9eOQ5u
5cq78QbBmq34sI2hupdiHgGKF1gwiSCjwGX09XkbKzUAZgm2Zig8hMQojN3ej2CsyWfdeKCIrIUC
BsgOVADk/OTPpoZSHmngo/eaNGUM0nnDV9yIhEn5Xb+xMVbW1zJ/LnFe0GZ8kbj1cCBYhxm21tfa
hxe3aTFRbSCmZeJGkEMphWtTb2y3tRlaBJ8tlU1TwEuxK06EwULEvALpJYQNrbB1yK3cPrf66d0a
aBO2IooMLbQEkHUN1MGPHvHTVPADYyL1+RpY6cUyLz36SHpTXIjhgUBoy15iDzRIMDjzqdnYfisT
cMMx3PUi5vORp4YAvC86Rdm0gbbFFh1h7dNzp+4+3TBNl0ApNHGbkUeGKKXfgLjaCOhXBn+Jxh9I
8NnLyE/cAu7FIPKBOU+zECWfIl7jGhjdeYn0jyO0CCWFIuVbv0E3ILDkp/sW2sDPJ3dlfP6T1KxT
JM+g2QbCEA1p4q+k3jg51j682FQRQfKk6JGxS2RgVwuaxBAbP3kFQ8Mss3JB79FjMp+owOt5MK7P
QRTmEHTBTQMsrpqEXmUIP94sxTO6h06YSjQCYER83e6bOmeNPGlyZDsnT/uXMaSlOYy6W2NSmQsk
7FcTVwjwdMVbOq+qjb4+HkV6mVILChJgWhY7g8RTPxUoeFx7yvNf/fjOAxb/719NpsxYQSMocaUJ
05MRUAFlumKAq0xfqv/WxNz03cDkpAAp2akDbQbK/9DUhPwvj7zC1itorQfzoN19Pm2zMYfsXAKC
NZJ0uzE0+mDjLbEy7ksEfdmmtTAk+HTZQJGcMNuW25jRlR+91OKISGqYvBLP9I5QCapSYuIjh7D6
8wFf+9mLOWV6op0kKOU5TQGArAAGNHV+/uWVVD4rLQabEDm4cECr04Fo/zU65lcG8C4GyhSf8WEr
rl6BfLBLxkZSSVTEZQnlBBarla/CTngfrNimCxl+hQl8AeRgVx6S3hR9SAhuDNrj1w4r0X8vI8GP
ppYkkUduLICc8lfKSMz2C2oyz0fu8S3BSosgALmKaCB7FMYE0AcvEAyEGTv7BT23559fOQ3ZJbEk
56ayjHvUcASo+n5xbg/GWSTD5PPk4UTUIfzlANu+EYM9Xr3scl+MTSZ0ZI2CzlxoByB64612A3n8
N03HLmkdedrBSjAWUMax4fujQWzMDu3mJTtCJ8GA4vgJOg+HGjhlKLMpJLg5vB6qMGpBhXy6wjJQ
g0WktYWNvkXQj37N4twCukrspWjG5ACjnOmkTRsxQCjeS7FrHQCelFEL9MaGz7PZm60J/XYVBsNA
5XIfzyd1ZUmKi+u+6CENWBJQBJBkMMj3oQUHoKN3fv7xFVoWlLX/XvBQXfaYXBjADXEmYLQHiK2d
BV0Czrja9TrM/F4ALANaBJ6qP/7H8BkeoCNTXevj8/ZXkD7wlPm7/QHymJHf9pQz6OS1vbZ732b2
AJWpnAalOBuKo9+QuDayM3TVNx5ha7WpJSuFryXo2c3QhxlqDFcgW9DhI7ULASZrFOIDxPlTY2wF
BDeozYMFtKRrw+0cakIdtgmlXzsd5U+3eSmN6By63BcUnqzcCczcSnWgLCrDV6I9BAw3rvWV40ZY
nGZFCTZ4XWNwvV4FWgtuFE17hqoGMvrPp29td9wklu6v3cJvJrri0DmVfZ0seGND3NrwjszbXOUD
UAIEkBHkDNaMsJbsaO6g8StDibTd+Alrl9GyrsUXRI+XaUg55DV4YUy8e8AzqyGn6uJE2BjIx+lE
dlkBSupJ4ooCeDRSqS68/aezM7szIuP5KK7kutklCH7iI5rLWNynfWRxHlxsO5uxYV8PbSzs9Y1G
5vPiwTpc4tvbIYkIATkZAH46HfZ4cmFRZmpFuqcDRyAdk42xWsGcscvig5T7NYkRw2BVMnWgYDsF
A1AcKKlZWUBS7oD9gM2AXJnZFdhzu7lWRvyyiRRdOS6XxQlarJqAzYMZVJ+kUCWX2Wu2E50QXM4Z
VSMpoQGFUW0WIPwQNo7otRNlWazIY/hlilw1A1463TNqo3Oil3AH100VPus6VKfF79ER/nEql0WK
cSRR686wHHt7OCCX7SKMZo/EOZEphXyTjuPG7bCS8WG5xQHiVXUJfRjcPY3aa/UZXmDunwaN0Kpo
dm6wdSDPn3uwNLlFDrVnSXpGKs58WNYG68MGzFN2CANeVTq3kSG7ZakeNLJE7tPI80tC2MywM1qD
OjEa8bXYpT+gswbVAIi5VjvaEgz/khjRq3AkrAD+MrgJpI1fsLbNl0WPqYDbRj53swWrBGazCkx9
ZPANlc09/jjmZ5cFiGriYlEY0EfCrGXvNpiQ8LHBYwKNeVTjwxaAdeVAZBdR0URMyKTQ2ONNrQFc
Cg0tBCbhsTqlb8+Pq5Wrawn65zxIZsUCGuBtSPQp02lwtwgFK8oJ7BJMPnqhnxY9vj1dYLK8y/e0
Fp4MSHlDQmS/yR9cOW+Z+f93V2NWdkQjzbMNcptROLBQ2jF7qN7q0LmxElyDzwdqZSaWmXZC4ukm
FdFMp7ef0GiSZxA+6Ww9w9ZO8yUUGwJgHUvNVx89ysHRv6D8f4ht+Ey8p5/dG/2OhyW06hXfhaAf
DAqhoKb6yWxS9bx7K8f5MhufRNDqCsK5ebAiyz32DAS1EaY9//raI3OpfVJPPsE3BA5u2MlD9q6/
Zrp4gY6IJsJoS53sRhFeRoRn3CkxN5pc69G84u/WRTsFE2wo0CTdqyKnhyZlQvYKliF0JMO6XKfN
Cl7oMPwx4uMsarMfN1pegfyyyyIBnTVkmNNoefgW4D1WqRCHhR4hjMcM9pDohBJdQQ5GTyU3foGM
Mf6gVLWxTlf4JOyyeiCFKA3EIPDiWef/yjGbsIpRIGcpXXzTU8eP2Bjd1gUYHfJgcnYmoGcuwz3S
jXa8nptwM4FI0Z+NOZjf2w/ugmX5wA+QR6MZnJPwMlUzvdtNp1qH0qRR21vc9xXiHbuE3lcUC91L
DlDidC+9Zx1GU+kcbJUrdKiUZFc6ns5prA7tMQ6Epo03+ZzcedSxZYIBr40g59Ex6RCAeFY7W8jo
tYfisroQ91UEJ1WEAplDf+IxgZX71nwzOjBKEOE8lm74iiWkQSTpmDt0ZSZwqbe5D9oZN7q2FmQt
KwNjPZVBxeEh1UEHGaJPSlEr3m/yKNTyZE+j7H9zkVy/9XZv81uB/1pGZQmTHwSC9MZ5Fpv39FqC
DZLJ/DevwsrUajRyF+ubrL452Hkwdbdu350LXcFQUzkg9dSeCXC7ZSgE4rLI3BInw1agtdbGInEn
ljzUQChMov8J/QeYH0EfX/aVV2orwbV2xtwiybteIFk6Bi00pB3h4p+jQo5e+h/2OpxKSCaF0Oee
aVrUcbQzFzJbMClTM3dLC2ptgZCLGxe4jrAcAHF04Oxr0z/ZC1IXtqCMerKHEu4pf8li+RK9bpwh
KxcvuYiNQ6nPKGiNT4jmfJOEcEqvFUBn+zODHioSwSfCZEj2VEovqxtNPg4pmCVaFwZdZdxwIjBy
CCgolThTZqYiwLuWVoDsE7EB/Hl8QzHLzOtUNMUQk5hD0OLPie5bvFkft06olYwP858cKM9IeVLP
nTjxdvQhGgi3XcqCN73d7ZJDCilwmQDdO/3N7jbPjpWRWyZGYz+bUkHqobQkk8rX9DbIKFhjfk69
DFrJxvysgTlvKqd3i78r4iRPMxIQ20PgHNTU9mZFE/lLvUJutpFJAyJdpPxGKLks/kbgZPfypVVF
SPCEim/8+Mq3D1I/mcpb2csbSPm/hwojLLYEPVJlPlU+DWEnSWfM2IYhhzM/OwC/Nwj5RcSNxCq8
jSgbVHsJNqAygSux0HkcdVDXQDTngdkJOSwTAawcYLVlco+EDtTAMYSfDPSaILup4Bo/wMh7nxgI
AB1P9mAPa8AGx0qM1mx3gSbq4OduxIQrDCJmmdfiRd+r+By9wrMUQk6RQRvkaVDhoNIgrdCroSJo
vAWZPohnsGqD18+fj1dfjXXo/O+Altriia6Ej8wy/RVOQIRCl5VGHAG/HVXCS2UeIh50rVCpdWBo
9WDrvHn8SGaExSO5grxkHM9teS5xyayvSD2O350C125tawE/jh4Ybj7q7tYvwTN8RA7+6BClG8cG
PeiiZIRbO3/lWOGWl49QcUVVAqjoU4DfaZCzhYsjhfxroPHTxhZc68Ei/mkRHqQeACcOjDVJRh8p
FbZ+2bCx8FZ6sEwhwK1m8KP56xJM0ElwGjVoQWZnkVX6f2T+McuXNd+2OZAzU+TCVzXek68T0sIw
qDsNr4w8bsTij68uZvkA7gUAyKkOYDvIrHFaBu/UUfUo1c+UiVcA5Xl+Xa21Mo/i3WrimKiDAdMM
6YMAeWdUv6FODXZM68kDQuGtUP5xSAMrv79bGUWq6cYErUQ5hEtVhIU1JKqhwc7LLWF7MAncIi6u
9WdRUI3DJkYAhZZg3QXvO8g6owYp1troyRW7+TZZWWP/SRtEfc3Q8F9zWdfnYG2voYAXH8lSY/ON
PbKSMQfT8u8hy/je41oWTYynCEo2kGz4kxY6DTeN2eZa4SG0mCv/tAaW7+uMqPoIrhEx8EIqn6ok
ByMoGcwZZlBLlOm2ws61Li0fW3UwJmI51+iLVkFtNWHhagYDcLn99t5r+ABP8F3XnndpXlgPrtTl
iyBARkKqpjhxp+/uhfoqfrx32L7+27e5v2em8cBAF0LgMNofVpvM6Mrrwen5p1fW1ZKTmZUTAT2H
/1H3Zdtx49iyv9Kr3lkHM8C7TvcDmamULMlKz8MLlyxLnMAJBMevv5Eq920rLStPnbe7alouDUiC
wMZG7NgR+NiwzOybS1Qy92F92d6eojb+7vcfLapw6GVt0gOFxMb0PbCMYI6Q4jS4L7kTi+k3lzH+
CKz+FFHGtskz8jg9Ek1l/W0LzBtUR/6Vx+kXcw4dUhTRXp6u32x2cvj/Pw0FTOjHmyB4E8FrdSUf
2utwcyoC/wZZ5+QobCVh3yjbN/Zasqh5zQHESOhzxwPcfR6W9wL+Q5B2+ZSe6D743dMcha6gmeYp
X8DsKpEBfXTvg7cwjj2k2c3/coCjhTsbN4GBigFqmPyaCyjqQaTCkYv19lQZ/LczdpQ+lBDRM7zA
EOntfFfflQ/ioX8TvIXJkac7c+ev6ZeXX/1v8GF+fI+Evr1m0DG319NDucbwMYHLcBHxt0xsgWq4
V9n9KXnA32ya4w5PofrG85aW152NYL2afU4/yINHRgQHrhMP8/z5yI7vjD2Z4O2swBqr7+CGPKMu
aiL7id3pN8lnnPYvj/J8TGTHN8aKAEtT6Aq6nt4kbJfvYNQ031bvXv7lvwnu7JiUM3e5DMwEBwj0
ks7vxz2sGNDeoG781/5m/Np/OzHM72bqKILZLoebeImHsNiS63aBHS6o1N/g8Zmja1FEAT/xTp5/
6yw8yuTnPAmTHF4u15DEz6ZIeggb7KYkyu/aUwfJb2pN7PjC60LFRcExBvxrAx6jFGozhOStdmdQ
op+yyPzo8/yvu/n/pPcA7eySNnX/r//Gn++adnF5mvmjP/7rfVPh7/8+/Mz/+56nP/Gv6/zONX3z
4I+/68kP4Rf/GHhz62+f/AGem7lf3gz3bnl73w/WPw6Aj3j4zv/pF/9x//hb3i/t/T//uGuGGqZ2
b+/TvKn/+PGli+///AMupj+tncPv//HF17cVfu794Er4Uua9v/31x+5ve//PP5T6UxmUYIwilGiB
EuMf/5juD1+R7E8hiaY6ZApeXo84SN2gOP3PPwT7U4OCojSXhodGHD5F3wyHL3H5J8WCMSGXUihY
M/zx76d/8oL+88L+ASH/fZPXvseHeZLB4LfDG4KDWEeFwH/oscrRmKS8thJu2ax1/dkkxBBnNKSw
MJjkbuqy4QSedIjQ/8mY/hrPSIIng1q5+aXRmYF4U4eVNNuq7JA6Bz5ZNyZIk1ON1EeL/sdAhpqQ
cB3ipnx0GrGiM01gmEHL6rxU50U39HbXiVy/9mmuKa4KAYx9wAFCVz0tVUJf2TLkLfyn0Dd5YpMf
xnry0IIqtNlieoWRmOqjREKI3DAhFSTSyVqeQ+sjfa8KU19Wy4o49tPy+/GCf36hTwMKnltQgxep
QV/SMG47JnPNMMnuhgWmssM8B4heHdl7mfsLP4bVJ+pddllnK4Sj2Hiqq+HoVP5raKxYgifkUC89
vrYWJCuh9DKG21bT6Qqek9kbHAnuWk0NQicdCS7hhqr51ZiMEOvCPO8sjB/f97OEWQ5pVXJZtE31
4eUJOTrCf3wsQ2DmhmsOYY+Z5E9pHG3rYgyEDLey6dozU2b6vOYLPCcXBuPyZCbwRJuBjDlYbAft
MMNhOagvedupzSKS+tTK/GXH4QXBP1lgnkyItcCfZpV1JdNJ+oPr77rgiC/KTsGJqHBwVZqqabpo
0nS1JxbFL7vuMCb2eigoNjwxR5vBV9Wi2BpgzLnzV9aiW0rV9hRk9MvSUwZJ7CHUEc001uDTJ6vC
pjdBPsutzlrHXw909Nkb+EcONcwzg+puDqoyvBhZrdvzpqz67kRVSD0mMj9vNASVED7PWH6hANB5
LN1TBHCbdQkF6jYTYMwRRG4MLpqaERbDA2e4HUEy+Tqv6Cfv6Jh/ECWh7gpa0F0Hc6i2uYVxjb23
6cFkzWaVhBQ9yQcIvxlBw02S9zncahUwQPjQBRm7qZmCBGIB5+xtWorlvU0r0n1YjFdv2LQIHVUi
ZQ+iDmd/E/TVQGCliV61DwUcb1uUeucOl3pTD4uEw/TikP5pb+FUF2Rl72DhzQyMULsRt1fhKGvj
hvLwKkd/l98GQzkEuDGsEAdiXvl9UeY5pnhJwZRWUmRxzQifdg3rs2SIgqbT1TmoPErddOhB+wjG
Z36ll/ng7zn3VRd+qxolfRqRBjIRsKhvAw2ToKwO3aYh5QTFg556smkpG2HnBCUC8YB2DrG8Gx3M
qs9X0tt+n3V0faiWljVwBK+yu46kc3DGMynItjcWUJmZ8glZFa88jbAr0TA5LZ59nYRGslUn2fo1
Z76H6tM6BPMZAgk8vtzU+i8llEs8okaFpop5JsWXaQ1msWkEyWFqzTSHpAQ92JwywwJzqXI0fkRT
26U+7joEw6jqeB5ekpw7f8nSsABCG4Swfy9WpmE+FZBebPqMd9VOJaMIzlvJgrOqYsNy7fUkrlnV
M3gxoAcjjUCqlLCXTVp7bjV0NqJklRV0N3ufZDAX7bI6SsYsSy6WpkePFyg/44NrwgxmwwiL6hWp
ZDNr6A/Y7KPTpeNfGE/mDk+tpmyfSSiGb7l1lXzb06SAdkY2ZuQbFJpDJPCTa+p3S5sn9FLqnobX
jWZhrnd4PXMRF1gZ06cBszfvUuktvCXJ1JssmhrEhgCGRB0u/euU8h5SxxpBCPAVMMh2i06rUSBK
Vn6KuznBqvPCI/81hYbZXCMnwGhDKZI7PQZ5+aq0c5du1jE4OBXjtCeRD0JcWed+RKO+NqzFg69L
CKeUEHZF26ZvfbZbpYX4pestTS77mVdhXFAJZ3Univw91Qd7vGVpps0QClluOslTHTd5qM5sZVSx
Szro2G6Msh5ujzCMc3EezqXdUG+7140cgV/mdTZcIJQGeBYRdrBQ76zwG25We5vzXi27sCtdcbbO
1hKYu2WQxWC0YJe9Wg12KPHLfYF/3ZYJp1OEFIGyz1iuyl8tWV3TS18HawPXsrBOo3XSq90hYPTj
15zXDAt81FP6ba7TqYeL5ZxAzow2CuqoZiq/hJqW8IBR/Yzy1rxmkJiuWkVgs9b2KEKlzQx2JJ/I
DJ8heJQf4th0NcELNtmlKefrhlQTsMZZpzM4IqU9qD3aAl0jus44xCl8q6Lc1x0KM50Ox6iHjR2q
MwMUhrc2wczGdVmyHfy9Gx6r0eQ66uxUwmFUom8qsjmB+GCa568tG+Bx17Y5gd10ZpZxk6s1gW3b
0tHvNhHsYsoB6uH4EqBZrpn7mhUl5zu7mm7dSe6Dh6AZwRFQblmm111ahD7qA5dOr9OUwkpzKvh4
ZUvkBzD50x30W7sE9uN5lUpU7lefgsYWLXllihgvbbTQAOnKd9BkDW77SpmbvM7HOQ5WOoLH2jRs
iKc8LPzGNSL/aOgq+22CKxECWVK2zTsrxgK4R5Yk9nJZjc9gCkgL8DEL66GWP03N+9XC7faKrbyF
nKkPxmQD93dc9tu8hU0kT9rWnvXQVJl3ph7D4WoE7XXeBUrDtTIsOfKevrb2Uz1atmyqxY24eaST
3lkoSt8jLIcB+jzTAEIs4J18D0ukxzFSZbRCUVASV9jW8/Ezku/OAX8XvN4iDFN/mde8Ts7dvLrg
HMICPb9YdZU1r2Dd5iQaiBnCTaTXTJS7KZBOw560di3MP1nAolK1NYQeRcOzK94G/j4lcG9+u3KY
lx1clvUbp+DsE9We58MVhCLVdWsmA+U9kaAO6PCvd6a1A9xYZEd8FLK6eAhkC4fWpE+7m1C30lzi
MuvMNcmFXoMzpjoHLsEwWg/FNbfm/ZnM5xEe9W0HYrhv0aXdjwu/q8gKbtNgBwO1GUQ/1Ohsouao
MC1cPKY25/ESwgozKlSNRyyTIryoV4LSsIeKxlWDfAPWy32Tk03RZP1yo3Xbkssl6SRoKYF1zVUn
oCnwulnLrNylNoT5wgS9hxW+xiAo1+wGrpPTuhEt4iQsCHNalefC8ykMN5nzxbjivp8xtvGVcDCm
TmbYxGE200KD09v5gX7GSeHHDeiFWl2iy69FpcYS6+dXbsqz4TOXTML+txw51PvamZldWdLqolLC
Fdtq6vxyt+he1zdUpTAc820wdJHQXQNTHBigkurVTNt8uGkLS5LNhGX7yYG1GMTdxOvqIte5ZXEw
F9M7GCWlywefyXq+HssuCfY1y/s9pL9nGJR2FL5vTRXI68AlFiRQAKgBiBhVnr4LgyB9qIa16q5c
o0K/YbODbeM6trZ4BWvGtL9LGPT0ttrOWf/ZtbDxA6da1NNedaLfJ9pW2ZeB5smnXAS2OLfdjB7L
BE3hEu6ZCt6pPMOW/9TARBv29iVJ8zOz0hWpYa7eejpjnufBJfqMlDStsZdqc7O40LC4X9sU4asN
U/TTdp4VN9Qt9nPWJjqNJe0RU5IkyWHc2aVlCy/UcoDGqDJJAA02gmpGM4YdNDd0G96JvBg/gBpS
q20fhGaPnc++aVKgg2wNemiizmr5DufZ9U3YFqWKgoS7d0WXoVy15mv3ukiUbi/TuZjtvRib9C2Y
nWsa+cHCgXgaYAQdkREHEnQOsuAb7LSR8w2ltshC8OT0y1R7BUGqvPLuXS8zcl0oA+NJHwhA8dQx
56Pc+SqAD7tV4cbyMkFCQbLqTU5GGD2PskDj7Jj1H8duSdTWWwPCouYl0OMOamjwwjPEdRdywdm+
HRcNmfeiCskcuRyxANJbDkJREHzIaKxT0habQJeB2YwIddMGGQuvI6ZHL+LaJDmEYAsBj9cUSMQI
40woRSDW8+yjLWu8XTvn0/tg4G7ewi20fKAmpU3cLRWsFEezfi4GFXaxxJEHmoPPoK6CN4QPlJKC
fFC5drcNhPYZVEoY/bxCx6GOdbZm33BVa/11uiI7g3Z2NWn3JpSNb3djnZSgRHaz8p+wHnrzvRSo
JX8hpGPDBXJH2IhvXTKmSFSLOWXFpupFIS/UnMBiC4d4KJfz3MqsuUVq1LyuC3SBwziWZ/BcFpaH
78asVNklH0pUE2O5hAR+u1WdJLvVQEoJAc0y6aC5hTw7xBlZp+RestaAG1PpBFPtLWGRRBvyVTaM
09dgLXM4Kk/D8CHIuwkEQKSr34KcueGsq3hZnmXLXEGQK1jKDzpJZg7DSD6bmC/ConMM+WuzVYAw
sq2mVsG4dPHDDdpFFUS3k2pAVFWT6vDtVQsX20BAehDXruSeSLSgb8q5D68WTGAYkW4mQ+Skdjwi
dVKdL7Isyl0uKqitDlXFP0OFR+rN6gT/mro++ILDRvhtPcP0KGYZriFx2ebjVy2KER6NEp15qHnm
4XIwZoZAZJXOOE24qDN4R1vt/JlWSw+aXFOAY9oZPn9PuwDF8rQpCnkWwiL8Te2hl7JbbNGLqOHL
CCnQxOJULklPKTyhQ59uWtLpO4J10sdBi12+yzuPUg8L7YwDKl019OZxmn2XeRNeiUSHSVw7yeH/
16wD8so2ZzAaanv9RudrCcHR0Js8mjT1n8K6zc2ZD5caFz+eOxVzSCR/aaZ8XLfp0NB739QQZmhq
MjRxMxdhcc68A8NQKr+SVz4IxBegfVycJ9jHrzOf6QfJCjwB7dolj4sipPtBtgT8gDLH+lhFq64G
05bzGTwii+xigXTGA+0JQk3P8xnDpl2Y77iY2Scf6hnMYB8MsBSEWK7d5BTWxOeFLit0P4Z8wAV+
opO6zn1m9UXlzYy5L0XPYGBPenjxGkSGcTuKrsV1ya9jHYspWxDrSOejOWSyilaw5QTiig4yQCBi
3lFNg/yMddMEEifuxCRKaZl9AgqSmW0wS9xfbZNiMXUuH8UmQaPyLS8orpfDCq/una+H8ctYlITH
9TSu3+q5GMMNVmmJLoqlgMl417PVbAhkMPhu8QTgH3f1AJeEmnX2eyVVWt8Ra2Z7oaQj8jzrRBac
Z4ViydamSKzPaskzcYPQpMZY4n+ojffl+KNW/beA7N+i1E+Q7Zv2vn7n3f29v75t/z/Asw8Eqv/6
N2D8C5z9rgE7ran/cdFDd/d7/zMQfvjBvwBtqsmfNIR2rwKiLR8NN//Cs6mUf0rKOLBkRbjE1/74
xw88O5B/EqNJSPATglJ+aPL8gWcHlP0J3AiaCFRqqqSEJM6/P+D/ANE+wvuArWlhNNBHzgC54uA7
Kq0w64Wzusr3zbx055yG9blydNmQ0BbvGtLBLT60NB7qutxCgAXEnXZt9vVcF5/XIrn/afqegWOP
KI5/fRrA0ID6QqmNOsziz0VkjeDoRTgW+9K3+jMwTwo3cznb97yxyf202H7ajEV1LcUcZJGUOn2D
SM++qyHh06bHqSejxAzkg2t5dUA+pgEp8mJrJAci79JomYusiWtbT3cvf/SjbtW/PnoIyJApxQ7g
4RFszctuUCVb8r0lPoQrGnLy925suh7e4zrYG2jhmqhbWqTleTW+nRdk1TFP1TdZjuw1mSn7MLZm
fi9nvkJ+GZyme5s14BzOKnmDEF8+sGTM74BVrR+gR92+g2b0W5KNwceXH+Qp+vnv59CHlRpqVAOO
0E+aeUdE5vK9YmiuNKmAa6aU9OzlUQ6/5T/Y4+MoIRG4bqGSo/H3UW2acIiWdX7O95ULyg0aZqa4
nbvu0hXAp14e6imE/GMolG2AdgoOEZDD139CtEdkIK1ReKAgHx7sCNjQJ+y6DyiAlVB+eHmw556L
AtE3UgPcZce952YoJYctWb4fjReXaTMssRRNs4fhe/W31DX+ei5GNXprQ4YC8qMTy0/PxUSYV+vq
Dj42WY5iFJ+269JNm5cf6JnlgOMNwK8AXIy3dQTAL5Uk+QyV6z3Q2uIM3+G2szlZ2P11FAQzjWFQ
hDlA4kdgOMTrpmReabFHgEqjDkWZs8SAAfXysxyVuQ5TJvEPDRV+DQHQyJ4uBT8LXPezEkthVWRT
syo7DwoPS2KQjHVaYQI7xiK9mHm7zs0ScdvMJzoJnsL+f30ERpkRQjCtUOB8+hEg0FFoNZbFfsrY
w9AWbsfZCJf7LJ02Ys2HeBxdDvVffWrH/boNUBvFLEuEemNw7DwdmJaVFMB48CIJ+QhIGDeXUn9Y
/XhLE3KK8ffcYJJCIRIlFAqNgqNV01A75NrnxR7o9ifShTwus+VM0uCeTCmLX36tz00pjk8GBX6U
hX+tyhYmW3rRFnvvLN260cvtWsOXvIMs3QbFqu5qFQI0jkqdJAQ+pW88vs2QAq5FVGGS4Y0+ndQx
G0w9Jb3dm/lr2Y/XYuHbKU8BApOLoQreF7aOWZrEcw0bOsjlVuu7bCluHa2iecEtqdRARr+/PB2/
hiClUSkzSC001vrxjlVjlzEJkHEf2iD/uDTDuHFJspwVMnG7l4c6Ipgcnh+FUxzVWgK+k5QcLaqE
e2YgEFwcjjfY8C5zuqlVvp5NIQWdO0PxUM9B8YVMyYQ7Q9XfFC5BvQlau397DSiU5g/rG/kWFvnR
6TtR4Qy0Yop9ltHyvG2535YA+Le2IlmckFoAVlvhyqRP6t7+utQxMngJeHpQD8LjiF9xGlQt6lP7
OQuXbbPkAuBvAyfPKpQ3dV6QU3N+yIGeHp3KoJiHrPEw76hUPl1zqWnqBJcB9A4DnPg+GaveNmFg
IPsriyKuJi6DCM11dRGXS1ddBDY/c6TMihPH6nPvHjkqMzi+scdxPjz9HLi34fLtq2KvWxpect+H
W4UsJmqHniGKlfXFkDj/rpghtzZBSHo78wUocVmuJ2bksWP36YwYguIwR951iKjyiIc0tHQBpbny
+zz3OD6yptU+agrWwAlypAwOmUFlAXlDaOEyCNxWLaPpcC2bGhQJRbWgs7wKxr1IbJ1sm6QqUVsb
CoK7dqpYe276GfjKgntnGJU+MVfO1+xLU2fZJl3S0ETVXPvP6Pqd31bFYCCALV191c00eAudGPe2
sirx0TT0i4oMRFUf2mEZ1InX8esyRN582I74C5v/2P0iBwQgKhRC900wAgq0SEFRDEviTK64TnY5
f/fy1j/s7KM5hxyfCTWjRiGRO5rzBNQBopq533eiQ6sLseHZkthTh9avsQyJB2KYOZCB0B9/tNbp
0Ha4+FI81UAfVIbko+l8ty2JPaWrfGSWdwhlhxyHHE6tEAj08fm45NakXRb0e+Tw57Mud2r+hhJp
lOK+YJjaFDX7XI4kpok9p+aLDyYQzIGllnC9EfQsU/UbSbpdWA3fD/XDEpeml2f82bnQWoW4SaJY
r44yh6wbMzXyxu9VVeXbweFmg72dQKRmzTcvD/XMy4VoPyhT5nCAg5/wdGvjhRQ4N3q/L9uphr91
XW9N4/5+amk4iD64xwrOUTM9nOs/JbBm8eDLAbDfV0mmrstmPRTKT0aHX7MDjAJ+D+S2DvHyWMXF
I2EIvV6GvQDKCow3tTHBcn61FtN6Wag03a4r5AHXSZ06k56bxcMV3qA2hRPpuH9badRj9cKHvat1
FU+SoAfG2FNx+JllIRHzNK5RyLV+2SJVTZ0MZ+f2ZT6iqawroIyHWYhmKU8ZUxzRyB/3iJQEmle4
TKFx5NjZg1e9Gfk6uz2MX4M4rJN0G3BPdtBphbo1bV2cMB9eMZGh2FjIDrVo1m2ntOPvbAeJWzXq
+QObPD+hIfrMHKhD0fyQ8kBc71hDcrG58lipHhmgnLdoCw6A7qJEBPR9PBFnH1kxR4EPVxWD0x4n
H+PHXce+FaklTmJvNEX6MVjcgSGeosATl27aZQ3qPQlZa0SHkVBwFKZpqeIkLVB4gJpvClh+7EEQ
WEz9KR8CJqMuRAvk9m9vYKQGoLcdsB1ljpXmqgUli9k12FpaJqgRmfZCzvlwYtqPOGyP6+HJMEdZ
F0qIrAJIMeypy8yZXHh6AwTSnSk5ZahpMX+Bki7dtzIMbjRBi6NIp2BX9CWUE2g6xyjE6hNPftRH
/fiZQoErscGeeAzqT6NK7ZcsWaic9m0TtFcFiFMRd60eNlMyTneK5qj9ZGsNUbagC4w6Q23O7YE5
tSTuR+9RVzWkYTEMFUV+nqOuNu4SK0Cf9go+IWALoZiQyQDlsoPWIvyWx6DdqwYJ2Yl4/9i4dLTS
QqSVShjcFA+H4NMnMfU6g+MQDvu84z30l8DCQCUY7YuTQrM7ODGw7S3uCw1wK+l7eDf5V1O58wM0
DAur3BbtC6hMDrrfuBbWgXxhgKWsZSAks/H7VFcG9X9ovma9YrBIkQ+ZH8TeiDE9a/KCXdXJXF9M
xRTuTG7MZsr6/iJAhWsLBbplM4ZuOnt51f66jREuBS4vYJjhfDu+NbZED7iek2lPgj6IMx+6T2CA
NShz8OLNy0P9GptDQjGnoRa4uiG7eDq33TyMQq162gdu4bust/ddOdLz/8UgIBAeSIS4ix3vwoB3
YJDWft4Dw5s2TZDpGNjh36NIHhY8kDSNnADkZlTIj6X6F4+TEznDvM9U8Vmb4AzmO69gH7TCDFWM
Jxblc68I3lQYRh541sf9F8kEnlHVJDOyJGejbh2Xs6pEGbcNOntiJx+pEvz1YDhtgKgeRuPHrP8w
XwooSZTL3qWyBZHA5BddXjKUXCxsBWu4I0Efpb+lOQR9Yrw+dQkyxgwftr7pw6iaKjSdgirKoS65
phXbeV1ODwVH3ffEpDyzmCiRYFDiBoofP74JTb3GAsMhvOfLBIHNIcxi5dLqxCjPRFtgDbhuc0EP
yNExZtpVLNAVxXx0TsHqNpns1IGNjS6iqC+cv9OuyD71uVBDVLQhxJNs2994WdffunJQCahejFy3
nRhPtWX8evcAWZsYsOJxr9TiGImUIFs5nrfrflpzemsKMPwCADI3tXaH4jeqhi/vq2eunk8HPLp8
ZCYtErAw1z0gcXKxrCG66AWDfopV6asFZNOI5UN9HuhevsVTt2feWn6mUAY7EbGee/OQ9eeAfhBL
gHc9DSNZqlVfVPO6b+TgzzVd+BmcTE7N7zO4JZ4XG0AdaiOHe//TYWxuOFOTXAEzGb4DLZdvRCrS
y7J0BvRX8BCZnsgOlin0VSGD9j3Ukk4JuhzO8qenET4DLMs1sGCKCyZ/+hmC1pl6KYd1D7tluKpO
1XLd1CnuxUVbnqNQtMQs8csWz3Hn3HhKJf65iRZUKBkqioPhOOuiwNV9gYaAPVvtZw4frjMFg7ET
EeeZGg5ghJ9GOZrnpWi6mk0B3VdqsdcJQVn6jLIe7I+Qen+zCgUYxSZwEosmEEL3Y+oYMAboy+9W
FJWhNwuM7X3qrQAbj0g2wrsNzqcA6kPYe9fM3Zl8JMO5tnAwhbHRylREiSmu6q7hYdy1WXpKPfzX
KGoAB3KOywHBPYEfF/hgRTTXVAZ870zZnYEYAC5l1lf7TKQ02JipXcJNSNC9hBZj1rwJ+5Z8WsoG
PJa2M0l5Jga57nQe6oekdAE5I34K3pXBSD++vKmP3zA6foxWnKHbRSLaH7egwJ5HLVBOBEWKBhLp
IV93Uwidzb87Cppb0OeCkolRcCg7ihyTqkruvRv23BVvx24yLvKLhXnny8McR0SgYrjyoQx0aGA6
tAo93SwVqEmmc27as6rSVykumBEUYkKQW2p9EahlePfyeI9lg593J6caWQyqpsh6UdkwRwO2lnqQ
cyzZJx3Xd7600PbvqE4DcFZG8FBsoTs4NyHjBREAUDY66CyH+lOOPPx7z0uUA1yfuiQaxyz/pNH/
A33aokafdkN7qHGuEmL3UYVspoq1z9QNrQ5OaWj7yL/2+OkmqnngC1icDP0352h63Q+tvoQtTFBE
DSjaQ6TWkaSxAmsdxFXqenBFGydFBLVmj4InK/sVmbpEt+LQunmTTWIB9RBIaB57mM41m0zy9joP
jINMbTG3dy9P4WOD39MpRBkc3R4GRVxxuN89fWfDQElZ1/2wD3Oa5WB+s/U8nAx5Lbq7IOPBB1mu
y5dVFAouOnkH5txgmw3qErCerEQRviLN2n6HxBF+uAQfv9pURc5t5Mom+LSMmvbRMmnyKnNLDzEi
zdcLkNIzEq0gjn/LMtN2O619eI7XizdTTWG2J06595k1KCOk1qh4WF1JogNzmV8PBZdzlPgK7vWD
Bx+Nq4UAYVzKHIs6RHfHduCj+DgMaeOitC+CHThMKcwyQ1t3W0joTtfZ2vEmzpql/9iuBV3jxgG1
iAGx6zLu6wHd1ZMZ5BtU/Fq0BCmavVqkF13EkmTdrpOv1wjUptXHwmu3XgYTeIKv2Cj8B1bWgFrG
oR9MnLoOzEGjKiixwMbsTdOYVYOURL5ihQ1QGMoG6qLaJoSAfthlNsp0Npm45GUz7CSbcHVEb0Jz
UbOxeZ+XZZfH8zSbMq5CcIS2VVpLKAWJdlfVkNM6R/HJZZGrE/eRCdwpoqHJFnTAr/xzAq+U9RCc
nTkBQx8HMKR/Am0yQOZwf1HkuHDeL1XOBnh07smg/JbW3G1bVCH/ZsaBUQBjoRCL+4RC2eXwKX4C
zVpbSdbUNZJiAUJjjYe5gLhCd+pmf1xk+GsYhQfSwETDR9rIT8Mkja+GJBiWve379pyAxrUtA1h8
+yxnu6TXe2qxpfOwWc5M79aoD8tTcvaHw/ZoP0psw0OpEnUVQJFPnzTpOmpTUMf3a9hW8KBrPzUN
8NcCkXeTjsGwU6r5+nIMeGy6+mVMgQMCOJpGYnc0ZuNHzQPTjXvQ1HsZMUMr7ETMAfD7IAwfat+O
D2GqsDsKvarXTvFlGyRt8qlvZhj1Lu1rlkgUGwc+jNuFLuCpminNx8h7Zk90cB0jm4d3BKoMik8H
GB5siqcT1NcjjCoHMe7ncQT5TLT5rqJTGJdAVWKQg9vN3ILzK3vdxi/P0/Et8HFkwPGHIxtFv0ca
z0+rY0gBts6JGvc2xEkyB/2KXsCeR6I6ibc985CHbhhUNULgbUiBjx7Sg5g3N8AEXIimDUjVjGhk
MPk6iuj/cnZeu40ja7u+IgJkMZ9S2W7bkjt6ToiOzDkWr34/9A9stChBQq+TNQvomS4VK33hDbae
V29RoGANlcsq/NNG3T/6gRJs090grQZppasGt97iUdB72RQqsJxjE6rVIZAiOpl5fxh0i0v29ke9
cn9YRLeU3Gk+CGfZwiz8wG9kq8mjKxL4aDkUF2C80Z374yKLnGdEiAW5k6rEXDA9/6BtVbdcpcF0
hEMwHpxQGI+oSdsrbtz2YcRklctRJhu/FSAETPxCK4kAytD5zSaDsbMCaXMv7r72m8ge2UjzbUMm
uagjpnD5tCLhNzk9XQ27CP84CgWNKo6KfVK2f2IqV31TrvShVjayD5LvaL+3B4DBxjZ04/FOHnDl
5mFzm/SDWAmu6MUnyg1WHMoAP4feiqeOefeSJuOwoW5Gy08vxvXUSXV9e/nf/9bF3TOHigTB1Ngd
Nv35wlhQk0q9lKQ44Hp2kdr9Tiw5rq0yaXawGPxDTTfyyVCgjtVxCg2NYvzaCFvnRMJk70DoabTc
k+oDSG7pKVHQPoIOUrZ1N9mHPrHan9KNhoMeQh8fIZ2tRa8ZD71qfJGTHm5Cosu1K0psuPpCeRQt
Lft+GoZNlOcZtUTw0ByQTebAJYOzAIkM+ueTEfX5HdL7lRNP52lu2PAxzIuEJavULmFRpmNQm9NG
UPVYO2CuPbesUb/P3HGViCrYJ4p+bwmWUTtHwzVUMkBLM+GozoDMv9/WCofHIOn86Vi21fAE2UpD
PcEnxhKZ7cVhXexuL/mVEz9zjDVLVekE0VI5Hw8M/zQJMP5HHNv6tdr4xQZ8wfDvl7VLDZmWsAAs
Zi2J5sgpGNEkekbJbJvt6+DrFQkwKbF6zzbjojAzf0F4ze9YV2Rg3v/8r4chn3Qi8ybUjnhqt/3K
CsJKB+RYDQ/BOPZfTTfkkvGHKXwtglHLVlVq2tVWSQwVhd+iVv6HO5UvRqhECw6S/YW+ZBEqMlMc
9Yj+VLgapp4It0Ka5vY6XuTYwGLp8xGlUAKbJRQWF0ZhOrEe2bk4Joj/b0ZWoYSwbhpPakPpEYQ9
hTkKprJbi8SMI88pjfBNQRwNl7uuop8Alq9ZW07YPOtjajeeDV7dXRmGEjh37v/LPcdPdWkMzSmq
QX/ofM8BMadeJU1qF6qkP9fiORn5nX5nz12eJMrrAOw0g1weV6U5gPhrH5DBO5PVFeJoW1wjnR6G
z0WQuY+wlTGnShN4ELeX4OqAlGDnVxoAyPIo8eIFE3rH4mj5Trh2Ih8eVww3wme7r3o/9e8c3Qu4
wLzkdK7//4CL25rcX8urThdH1BE8JMjitaNPD5D6PsCkQLF3KJx9l+nRztaqjHzVQsSD2uyOckyy
RrKweqXaAWNoMLUHKttvY+LEm4ruwCG34AWO5p0VuQzZ+L0OFbwZ5w3nfhkswqLVu4nfqzXk2bWj
GNuhHZPVWBr3bBavrsVfQy2uNZfgZhopyh9dI2vXFBemnZpOJhwMGW6VLFbvTO3aluZ0W8iGEAtT
gz7fbLIJOhkamTiWulUcIJuQCo6dvHNw5oNx/jy/n2xWwAaOYlmLLe2XshiHRLDDzMpalX5lH3Mr
ifl/eb7KRG2sAIK5X29v68u30FVNjpCqc5joZy4GzVU4+pmT6Md2gqUytOkfFQrpp44D/knTUWem
cTl99yPFvjPba2uIv7duwbGmsr3UTtUtITlmsX4czTLac2vLNY3e6dnIUvrJUnR3xrv2dR1uJc7T
XGZeVv/MkJjXHXudTqrzUSROsZ557YcC8jJhR9BtIttsT7c/7pUjMSvNuES3DnaaSwhTNaW8DHo6
HSNZQWpHa2KT017xAssZ7uTTV7YouERgxyCMGHBZD/RhXw+RWU/HWK/UXR7aT4BZyzv54JX5gOx1
WC4GoUO06Gnm+mg4CmTuY9el1Z44LVxPgl6IX9TB/zAUMkz0AWeBHjLl8yPnupmGda4yHZXWES+Y
aXRf7EhkH9o4Cf59lUC3o1FiCwIYezmrZEiTIBC5esyG5tkP/f5b2RhfiyS6J9R/0WXhSidyYfPZ
SC7BvlkcNsQntNKMLPVoleq0awa3PukhRDyo9uqWc4o/gFNpXpk6/dZs6/yhGRLl8M97kt9gC/Sl
iFigB51/2FxrOwkNVT3CKi23UV903mDF+k6nevrv1ybhmkrCgaoVifXiBYtwIrMs4LLHnmjwEehu
TJ2uVu/cYBeYofmr0h4jLXTpVBOInc+oqAon6+eAQ9pO+VNXuhL6nCI2Zu6Lh0ZNw0cV8YYHYU/G
qsO6bx+1sfqcxYF4UUpd2w+yzLd5AqDk9pe+4Bq9/zBucp3AGHbWMi526tiRjZqpR+l28R66XPjB
HOJ+j27NG0R56o4zDzxNs68iyHPUX0pzV6LKs87L2PyqSKDeLe8oABCA3dVgJhslR0+3zREuv6dK
d+VoI8dEN8Gik0MDcJEgO3mVSMr26tFuHRziyi577W2jJkH37/F/rjw5c6uR0huASLrui6HEZPhW
agbaMW3baGXSSnga6zR/bi0Y1bMq20zAUnkSRPvr9opcmyRPAJrZpj3DmxdxA0nJLMAxabAzWt8L
o+m/xhzMfRpr/eb2SFfylFkPbs6z4c9p2tKKwPHbKWH1xXFySoRQiFC0IGt/WP2Yf0z1FLGbOm08
lBu0/7SxEJ/NJpV73Y7uPAtXXj0uNlJdVWjzRbqY8RhGEWLzvTgGokZMeDKe88Gx1h21kvUU05vy
A+3j7am/35eLOIZmNc+DA16Ed2/+TX+F5iVyNAk6K/qx1KJ6JkmE6QdjhB/l0Y1ME49L7SGLLMhq
TgEzzXOi2rS3xZDmEd0YmRzzyvxDu7AO14IeycaVqvvVchXrh6J0kbIN7aCA8RyV1Gw6O8n/xPEw
Discl8pkhZQZGm61YuvxxrEVZ/KcyhXfNEwwnqU5DrtJtor1ZJhN+ICUE8o4bPNqlThZ9ugnAwBO
fYoruP+4CzbrqPCNaYWdYf8IrwidJWtqJEQyNUwz5I2CqfSgnNCZHuHUv+g+nbAnzZYa6j6kR7DQ
IYzTkTK7Zlyl0h+VfctW2Zm2lT+qSp7/hOllQTgmvnppiA9QS6jKYjeNbgR9v3WKr3gtwXzP/clB
pjss+6/lFKHiAlv+l2/WRXloO9QyvHCs3RLmd0mHpXWLeAeFPbiHAL+2qUHkaPwoKieWu3Qjn+gr
Adxt9CPwlxd7KjHSiuzp85SPiCNLdXhoYR+ubVp4b7nqozacjWXzrE3FPaemK9EO6Q8wLt5rDRz4
4hEbjERRhD/ox37IgwNtQSiEthPsbu/kK6PMRxgtQGBImlhaEuV2I/wY3YkjOqTO1lF75IHC4Mc/
DiIozaBEqKmzviR12fPTItohtgu9tY6tEaqbsAindQ3V5M5TfHHzMYqN3tzMgROwSBbdW9nFJeU2
zT72rv8He1fxnKAKuK86igC353Nxu9Oa4uDP7GLCbILF8/kMA6iJNkqUY2HHOioN5WuioquH2or6
0OfoUaluOK4do7iHXroy8IxUI6Hg5oVaughOU7qrWjLoylHWoYa1U9vs7bocEJvPCO6n7JfiFI4X
m1ry+faM/y/3P7vxwJjPkBU4f2KGFyxuvApY56ToUXJyGpuklCpOuG2KCc3wRommdaxPCu1ere6f
6OzFe7NB3auMJgC9GURRI1AHjnSmuC9G67o/M3QavuBjUb30apIYaCI2RfGJako0eWUic3+rBQMy
RQQ9xabCRcUnRQyrZlPrIlnZTTMWD5UlBDJEyDd2a25X+yXR7BZdpM5CRkpJG+DidRL2+3pWdPEC
MY0QI10UF/skjU6W4vanNOP8rWTR50cKDO4z9pbpd4wnESt2GhdP9DSLumOiWMnXOHznMSCX+Nuq
pw71+rYRvzWbyqYpB6oT7eA+hoVhNE9corG2a7RKfm3NIdBXLtCFYNs05qwfHDfjr7Ez9V9ZHah/
Cqi71ocmbgRu6QA23U2LdsMOgbNQHKQZJYibOUrzG4Hgg8LFxO0f+PBu9NaMEe1LkuGDjF3jY2tO
CpOMUmtfDRMlQ8+S9oThaRJs7AzIAUJUpgzXdat3v/oQcs0qGvpgE/RC71HBcXPEq6w+2mtKKpBY
KzqKJ05FF97Oe3/rFwLp9kD5r9PT5GtmgMhgbWBMvc8qfqCaZxyTWsZfDadC2UbxQzNedUjHfGuN
pqo2LuHW0emmeGu4ZXCo3CR5S+tOV72+7PTn0ISi4oUoqqE0BuA8uHNiL+8Gdi9VBxpCrDF1gPMT
C9E+t3Jbj04sQoQBXVOs4wjZPZmIe2qo79nF+UmBqwljkGvV4MJb0hlVpTJyq3OSE2CMiNvBDb5D
75OrSlHKfeMO0RYJJ/OQFDTTkfoRex0e/TQl2qPdWNGdHPOiBAGDmfSEcgvtWLjb84f5K1DplGpy
OsofJ93qB49U3feE4aPbNg6GpzZtdrx3UfAXns8eiJQKoZGqKIzjZasx1gZyMrspTkVPCQn1v2kX
JzDEkwLi4tQ78hH5EXWjtl2yVhT/M/Ld8jWz2vj37R9y8bAJqhIG+TtrwVu+VO9WHSV0nDwWJzvw
i0dHpv2jJTLp/fMosyoFYcJMu6YPcf55A5RqKqsJjWNEQZWYx7TWYKOSO7v3ylyoRzgzycfhrV4q
Jpe1MxH4SeNYZ3TsQdiEXjD695wlLh8Xi6oioQDAp/fVO5+LGaKKpdaJcZwa+BUhXUOZy3iXq7Qq
h76wKaxS4i59y/1HNjewSzamRW2HbiHU6sWrlsswyoaoYXrCrfEBsZvvwVgZW3dw5UNiDQOcWLo6
9jQpd6KfK2eVovYMF6euK4i0FsejEdJ0siozjwgVfpFJa32yOyte97oZPqBDs2uLSh64UnClMgr3
edTig2ulu1YJ74RIl+eUH0JxhqcdTtBFv84qLSt1O9M8Nn7fvZgT2bJX9rXYxxm0l1UJd+Lz7a07
BynnB5WyJOQbWIGUasDCLJYbTbkyi3TzCIR/WjldlH2I7DE4ZDIdXoraQRg5hfobo8mH2NKdHX0Z
ZrPmpMZAL2aoIii/89H7LLTHLCIkhAFRHtU8Kvd9IBHWL3O0fSaZBSQtzdfQQFLL47dVJ+A16WYU
8b3S2LXD9fcvWWwB0nAlchLFPOYmcQOdWBirgxEfbn/t91v//HOjNmPB0YPpTXS1RHuMwO+HDqWS
Y61mCrCwOE2+4XuVfTd5A17NElzpqlWdNFi1Zat/I0DQULRrkxr4vZBhuypDfwhWga3k6bYbmgyH
E0Cl34gQgLRFqUTitAJmivdh1CR74lGzg9VouRAM2kj5BrhdKHCskm6fahpCoQkQ1J9jTRBze6ZX
lpawmN4vPEGGBkx5vrRVMRJb1Y51lCPt7qJRlIPb1O4zO7nbAurF71Zik2OI/mdQtJ9l2UyrRhOI
1t3+IZdHit9BkD5XV1Xo7Ist1ohi6Ieiso7A2OpTnru/OczD3g4z53EQ4z3LlnmfLBcYYDlNBlqD
gJ7082kXbhzLsB+sY5WV0CdUu/mQKC1O23Pn//bMFuauAGoEnHGgz0hg0JWFNn4+ljljqLmt7KNR
KeYPwOok6jI8aZFwX0SRcmKVVvmmS6X51KdyfNLH+LGNXeUXFCtCZIHi6SYQPlLPqsj8o+u7wVpF
/i9a5Vov70ARrn0YARZj5o5y3SzjIeQIoxLBTes42MEEXjHABx08IYS6Rmxvf5g5CVmsAVfKnGG+
43+WhyyxysGKSt0+JkMx7QLX1XYKVdXHqtXCjahQN0rjfrgTYl2+m8i8My8CLWjFFxXvPNXbKbbD
4GSGVbQHVMLIQWZtEP/s1sj30gtR42xD4zq/d4vOL+P5fCkFE9nRIOYaB+5yvg8ay0dafrTC09CE
J4HC8ybrq+qBNK5cR5UwcKAaJi+RvnvS+/hNR13hzla8PGTzLzDB8M3RLhX3819QGK0p1MIMT306
07zhza9KxB89bdKybQes987HvjoeoTUYE64XOhrn4yVqZgeYboWnmJb/TneabB9UmbHqawd9oIlG
/L/uqBlAAyPJ4k02gYafjxeC701JtqOTasfoHGQKSiTxoRzd3JMAKxEqjps799YlfpI0hVomNOQZ
bQKN73zMDgRyo6BuehL+OH5EkKLAiz7MUqzZpBJ2Kz9Py08QD4HgJqJFljToC8xjwsqXmZcHQUy3
T/QDooRGNJ7aydJ/Z+EQqGskErOXGPm7e8CBK68bP5nwBYgfNxO9kPOf7GiSXpZexqdQ2so6j8Jg
GySZ+DalobJTcwVlxdbR9qVW82sdvzwkemUDlteVj+TJzgbNMX1vOYmzj7TO3sgO/RHNL7uT3eTR
Q6tLuYH1fEQZFl2/KNabB7txmr0FPvMBXJGGsIAZzpLC3b/vN/pHqEHQpQOQs7xpha/ZdaIk8UnX
f4Bcb70pzOyVO44Rmormnc12ZXPTDgGti44cYfD7xvgrWROB1VMUiOIT1ZF2o6sjvujS/eFSMd7J
LPx8e2vPW3dxeTAaOF104uaUeLHNUormmTY50QlYmuN1cRF/KNB+XQVJc8978zLGIj/i+7l0yHgE
lkXVMIL0JKI6PgW6L4HM9dZujFRtfXtCVz/fX6MsynLt0EHhF0186mI32vNGR14+aVhvpAAwwzL/
8T8MR+1/jmFx21keU3Ucetvp1fhkS9P4WHUlbn9S2qjKKu5DN4T3CsKXjxug9dmeBykGqrXLzk46
mGNO6hCfMi7cDZzMdl2UVrgbBNGhOSILA9XzHvPp2iaZ+8Vg2N+Jc4v73SYQ76ApxKcasuCjU2vf
EKKwNjYC/f/D5qdhgALSrEID/+b8CqEClfeC0urJ8aVL+S37T1TaDydtDxFi+LeX7sp+pGdDui6g
SoMmWGScYdN3ppZyq5taWW4R67M2ZYbg/O1RroRpPMmz8CT5NAGCWG7I3G/8UDW4yM0YsgWY+/Zr
DslF9YaEu8oDO2Ee8F1o13SRqWV2g4IbBi4OJRgvXUcpbjDU390Iz2yahmJl+1Njbhy8Lbd460zk
SfkspH/7V185RRAwOKOQx2dNzcVVPia+OfmYLZz6GvB+FhnddhKh4gm3G7cSAuWd8a6tBUwh6B60
K3Wg2+frHiLzU1dOknDDWuWBgCb2ELqKt7dndWUUMOEwuGcIEKHoPOu/rtbEZ5mq2sxOqBEZtMKI
xSSJ1r/vYWdu+c5SJZRpzPk0/TWKlUnNKDojO7lq3DxESsERtdwEfdwJ05XauavFd+VOmAcjTIC9
zv5ZfLxsrCUkjiA/DRr9lMgu56ALr1OlH9WdAzpgV4fFcMpGw90bBUJpceqa30sx5WvSfhOeE2Xa
RqbjNu517UPdOdWzMfnu7vbXv3KLOATHcy+LAiyEvvPvMnROFgSWzE9x2iWPjjq5j7LGJqNts3vb
98pCs8pU/Gg5UX1cAjJax8jiqWWorI7tdZ0rNGOtMtjfntAFyZWAH/YjOALu/vcA4XxGMQY31OGS
4qSqpQ7sWzcffLbXt6nq30/ztE6zonnoTcvcEOsU2xK89ROioNQ5TLPallNrb22l/F3jLroF7pQj
Jc4y9Gh4H6w+fROx2SKuWE4/A7hvK0OZwjt52bUvBdKAHieib4Qdi+TB7FBazgCJnaapyT0jkdO6
oQNx53hfSInMX4oQmnR15teA3zr/UgG8PLB5bjnrbydsR+yZd2VWoq+mAO1M151eRj/CBALvuhKt
/mWSQWl72ML53+kwaKd+FONnXwTlx3yyrB9+Lptm60LTPxWm8H/CcxM5RcMO7lsdt9hAJI5/L+G+
9qnmsvZcS35XKTyfw+RWehUVSXnSjQKfWfTLQm9qMvft9q66Ngz9vVnLGOYiicf5MFqb62HquxHJ
Wl16RpeS10fo1N8eZf5bFnEftWSal3RCKHqq86/465LSU5mxWnl8sooSJeKiHA+xqfcrPXabnTsN
f2Rubzu/rT/rY57eAWtcslRmHNp73Q+9L2R+F8+8llRqDAkuP9V6b8Pa1MYveohoFZQeaxfrGv2Y
UlfjFX5E4dOA0uemxDRmB000XllhjW+4oRd3RGCvPNTcTaiCGZCUQO24izevC9ogDHWKjLY+Bt/r
hrPg6eCr3qTVK5mnVIK2qiqdABU4I3qMq1rf48AB+oBDpPqbiH/rR2prpDljFMMAaavxzzDOlNE4
91Wacaqq3us9vGsUni8kqHAqHTShaQ+gXnK+kLGfjSl8TlK8xqhfcYCyPqfBXBgMaCUgmoR+Y7F2
RIdIvQ1z+QB6s0T/vokUjGsg56wq0++SbZV3xo/CV7WnlsltRT6y+ZJR6cHQWF0MA89XCmXVgBoP
MUbpBJh6KZIjDncQaOxSad60KOPPIOc5A844vb9JjDF+cWQknXWpV0O50WAiJ+vWjeWT2YWBuc5D
a4R+Ezjd2segMQdfXirWVq+kgFqB1n+w6mrEN9aox9uDFwIoOihBF6oP3ITNjrqHwPgEAaiTpdUG
1Nl6qn85sHRLfh3yXaRyqza2nxH2gYoygKOYcLr6WSCUgv6+odSfulZ0yUqo4fBdrW0D2x6gcqin
NUn+0/f74q1NscbaoCaR71sHQZJV0vimgDMb6CkXcu+D9sHxUH2IhgS5kIax65XG5Y0grm8DDamy
3Dy1iVkJ6raB/JVAEapmhxm6nDFKQhYCdyHYmK5pnD/SKGmc3jnqFzfKfNSobs9ivRa1qcXG1rE7
i+LCnE4I4oPy4T5AfrEqSjX1tMhJ4fxOtrWS3eTmO8VNB/VzbKrpthc5cniAObTkkQ7eWHpNUeu/
xTj6n8y+9Ts6JHGwqqfC4nTIVu0onKfiP6xM/HYF1W14hOmu5quUJXiNunoyN/AdxVuEM0fmyamG
m23oNYKAUhsfBW4BIw3qumLoVOieBFv3Hc2R6Uuhphycqq9Kfe3jc3PUkJeiNdRKTK06TEP8VYEP
ablJxjL7YSBfKtaFcFqxHjjxJtBubEVXXeqQndl9qb+NUd4cWkAUjYe0ZSZ3ZtzL3quxIbU3Y9qK
egViKtjajQRqVeCxZG6druyxjoPKgPlLK1HHscNc3eSFzNaxiLEe1yvUD7AbCX/5ZVBEYBqDMF1l
qWaFDxDwFKL6WA//qJhMfUUrM/6ohd1IXbK26j1GEy2OPboi8TqIqdAN2QSEDMiuhIGmZ9NjAk05
3/D6GW/IxPpcll0QfPerANr7ACnJqwdoUJ5UBhPTFaXyn0Je9uI5aBMxPMS+qfY7RwIN2051UXy8
vcfmEPPsFqJ9N4NCuD1mAI66DCNwFlJs2TZE1nh3mGVpPxiiPvlNVGwNFA+2GLJhqVFqd7qGV7Y2
dVebLjPNlFmM+fz2Q4S5qmNrqE9WOPVYxanlWitA+92e3bVRIK9S/eFhJjlZzM5GJChGC4f+gd/r
D2wg+pDldA91djkKbgQzWBNID4WEZYzUTBmnQ836U5eaEvMx8ROztHJ9eyoXQfisq0QeT0HRAR26
ZAf4Lfovgei6U4Gs0JpkAAYjfYJtUtXZnWxrfnnO9wTVUiBKrA51f+pn52szaE2ZEZeNpxz13BXH
cdrAOXQebZnakGUAht+e2iXqnErw3wMu8qBYL8D04Lh4moxR27iw51auxIZRTwRKDzxEO/yN7S+m
yYtYhnHtUVIv7iR/V76vieAFiQ6gAxeBn/NJG3YQN7XjjidXz/8Urpk85XLCOJCTc2dTXrbYmK4g
aSYWZb+Qrp8PZdVYuOIMNJ5GoRU7JbP6R0x96DEYg3wESeCsqmCIX/PCr/cBP3oFdqtbK5V575dc
2bgzrxu115nBAOru/IeErqbICFHTU+9PZNRxou3nAumdnXttlBlrpwK6mye++LJ5H8ve7PPxhH1b
8JAo4htdaftOOnRl+fiY4PpoF1IjWAbfCE5FDh4+LJ81pjtrKrLUazHXxL9DdV5v79drY3EqyB1d
cElURM8/G+JvnY30mzzN3EIvUoT+kgXhz5BE/A4e57IyT9kEY2SoEMALZhnL86GsxM+UMDC00wBc
lRRJtXN1axDB5F7vul20joa4RIZ0zAgcs1ki77OqaMqHqBnbYhXzxYQ3Yex1rHh+Bk92Po4MRKXx
LMcJjr/1M30D3s36Mfm++ZJGPGGrehz+jFOR/OTu7uQjxpjTAVIrD5yNz1P0NPlDfq+ONN8pizsH
fQMKsQ4lPR6E+Zv/ldYYY9HrgbSwcA/SequEVrAeKMB5fml/RLG8eFLr0rpTBri2jjRg/w9jRKVv
sf2Vvuvx0lLkyZW9XNs9NFUa/dbGd/p71MPLZ5baLsgc2O0kTUBlzqdHM9EcCSTlqUlBmaMcpRJv
zP5m+FGqHjribyk2uh4xU3YPPHflNsfbm0I34myzqPPiNqehNJlhl04nkxgdeQrabbWFal5SGAw8
/qtE8/xMgeRny86oFDBk5zOtrLTubVuqJxcyCYSo6rOe6e1hHKA63z6GV+5RwGgzo4ZIglRKX7zu
XQaNs0xT8zSBV/jsu3TOY9dhA1f4yrlejyLroVBo+Xu5laIH4k7uKNZBmQCYqRr7y+2fc3nNUdYn
L+eNBq3ANzifuFEFGDKndn9KijyBvFq7K3cQ/wyLQJB6pt1SlJmLDEu39ly4UVWJyjzVRphsh75m
zgK8i9Y6aIL3rXYnub4yK4dE35yDG6Tnlj15RwRp1UW1caJ5KPeFo35JUxTQbn+6yy06V5eAT8HD
p4Xgzj/ir8PflU2tFnFjnXBjyx8SqBf7LtDDnY0v0M5GBuTlX8cjJqTeCgZ7XqilVrLfVOkkDWmd
qPxrq0xzgNqqQ7zqsfzct5W8hwC8PP1QTcAPUaVGh5t/ns9vjAJ0c/sQW7kOBaw4oSOMNadyqDTx
A53Acd10GLmFafH79jwv+V3cOSwfADn0Qw1grecDW2GLZkXNh8VPafhjGJV9CvA53Zid8pkv3LyW
tKTXUeOIp1DirdboJLv0HI0NPHz5rIVmunJj/UdDwIVIXJifHMRpt35rGx5s1PzOhXxZXuL3grlF
QIELi77t4ppsEgyhxk63T1Wq5O9mhiu7a+I3v0DySx1oLrj+EK2xunKfTZk4a7sJoo2GDSqcs1qs
kwEQzO1v6FygNHRYx1wSyHBwCIxloxV00mDGhhG+KhS+TpjcKSR6I17Onla2w/di9I2TXZGdriZq
8s42DlCVwVNX0wq03GqsDwnWi5dUTBZcnDByfuAm1IkHB7+bfR4H7i7E5LDzHL+OpDeWUTBQWGmq
aS1Ntz3JysQYCkNb6g04NdYGll9m9gUJ5+nRsvI6Q2gtdAHEV+AC5n7VtLFxVt7HrttnbzbqLdUs
sICTbmpb6YaaQPHV7aBv93WYvFL6zX7ZQWS0e1UZ8s9VbbjxBq9D8epPNgarrp59V6sirL1h8sds
bTGZ33SkVeyHcU18E3qC81LTSv1dmqZ+GEucWTeDVmkHQA/xr6jUYpXHBgrrysEWt0KTzCofm66O
/1TEamhIi2D6WhXCeomrLkvWuO/qz5lASW5n48MYobo89jioo6M2zg7qYbpLh7xfpWFqrZKhoo4H
YGhsNyItzQ9K4IdAlEpj6IDpWYnm3d4PF/VXklZCWXYDkCHqM/r5kUIpsavstI1eQ2HWG0VxzCc9
s9tvjaGg4qH37UNtK/qmqGiVTIU23qnAXh3+vSxEd4R+2OI1R/DGRkpDjV4tKT6HgG3ZUom1sofI
mp8bbR+CR18ZQ5DhDtreM0W4iNKQzyR4AWcMJh2Z28XkrQiHkY5e8yt9gfppLGx8dUILwVVKL1vT
j4MnSMHKnRN4MWWTuJVXleNHI5vU7PyLKylnkzMlXrM6DD5ZDp84wjVqE9SpujWLxN+WmEl5Oa7d
vyBsVncei/cw4iw0ZXzSl5l8OnPkl+l9Wwtt4BcYr0j8g8caO8dUNrEwh5fRkdqzFocUFH0ksnTP
MoIOmEtvvumN4TTQB6sesfK6aB6xNpfDts9z47l2B7R88mxSh3VJ2IJ+IEr1VK5cP8fmPGiAkkbh
6Gn50AUbc7SMeG0UhntIiPYJEieUzdcaRqawASi75qu4BoUNzrZCgD2w27q5swIX7zOfnkuQ/8Hi
iaRmEShTRKmHmqDjFZk9E7ySC8wELgI6MircECpk69tn7OK9nMs170Ub2nMorM2/5694IFDQecbJ
SH9trJo8HMTrLN0+tJ8qtfiU1Kp4w/DafMPMrvnXstQ8MlJyc5+TB3PZ30jtoIZnIvVXE3mrtWhU
c5X6w5/b07sMXBkF4B3Sq3xLaruL75m5GcbgZaW/RjIoHlS3Hb4o+gBvNEBGMJ1w8y1SU/+gsbb/
8cx9c1ojOqA9fC/uukiA5t8BVIn0ksiE/t75d05Lo4ujoNNf+0lo33Kjj7YuVsm7sFWCL7fnfBFH
LoZahEAEWplhxK3+mjl4Po6lkq2IV+7h/S6vCnJX4mKKVqiiAkk4n1BkaypCO531Gkpd2yZqlB2A
TOtHmU90K/K22gVChzpb+v1LkZft9vYkLwtZ4F+optK+Bix+if2LjIH33vKN19IYnU3sZLsojFPP
aKtHoJxvfa4+N1N/KIz6pbfv2fdc21ZohtGlh9Vs0ZVdfON+sBW1zUPzdZrG6alLNP2EVGqIvXs7
rdEgGB6TtMyfE13N/qvT9HNeRLM6aR3/cxgHqGrGPoJsAIZCK/98GRq3sycbtsurWhPVe5o9DK2H
Ikf7UvNnmPegJuhV+VjqK6cx7D9D0O1b7liIhUMjV1NbRtq6wtP7x531mb/A31e5MdfdYPzwlghg
SkvQV5MEwI+BFZ1EJ4PdqJofnEDqe9sodKzG+0w+oM/aHM0E6EUVZ8pGV5L8exPo0b3jsDx6MGbg
WZGRU68ivFyCi8AlRqFFUfWUl6IK141UymQjQkJqN6mSfJUTzHP3o4MxfXBLJYTSnVW1XAWG235z
+G/99YjotgT51Gn6etKddG6xDEa0qSc0eTzVaCyCA9L1cIWNRv7Bt9PB9tBHV/Y1Zh4/K2DoH6jP
DzXUwKh5c3hFO6/Vh3LwUKLufxjdZHx11TL6UBXcUZ6OBIm7KnKoYKusnstJcZCMXxxdtoBa4+wR
y7f/x96ZNMltJNv6r1zrPdowD4u7ATKBmlkkJVLiBiaSEuZ5xq9/X5Su9a1E4SWs9LZv0dYtsY2R
EfDw8OH4OcaJjlWpuoRttXpqSSykoDLrdaaGmZcpRQ8aiq7C8Mi7CchEekOcIAgLsT2quJdGJ0d9
qUx1k32O9KxVb+cVyIbbxxFUf8lod6qLu8/+HDM1/wVZlo5i1pr1n9V+0G4IvPPviZLqQHITdGzc
InWi2JNN1ENcBY2Towdg6w35rcg50Ktm4hm4yzangAmq6oqU3zrMVEbBPOS9N46NEmhl8qlI5sTT
pGI9a72Snmlb5ucwalFnF1SG9PnHkzJlmUdt8Ihj400ChnQGXQYwDGI4gXdwE2tBpZoA7ZHUzxLa
DVBi39AKOCvmN+QGIKk2fcHuUZl/FEr6ZKwcYTXeCB3569d0+/zzI4Dko5kJXQpjB9svSaQkSQ4d
lc8THXJvRgP+eSTsvis6RDqrrjU/Z/Y8u2qmHBSR36BdiGwpB74MVvE040YvbagfeiO0zML6vKrP
Sf7YKR8qmn+2Npz0UDrJlFR1SFfT9JPZO2hm/bZkOjDt2ouMx8K6bVr7rJeK66hf0zIN5KI9vxzM
/xcZ/5fgmfy/i4x7w/c/XiuLi//338rikqX/G/AThWM6KXh2nPe//utvbXHJ1v/NsBZYbFBeNP8g
8fqPuLiq/RsXwRAbLXP+vSXq7tDZ9PF//0tx/g20BXoQoIZEn6Q475AWv7znhAL8TaSK6Jc7lJn4
2y7tCaG+Puv6fgyACCx+qwExSWJ1Pb06jOe/36//KofimVZ43/33vy7fkr9XIRUFskJ3kCYnp/M6
XE5TZ2KAqhgD9Ox+GD0cpqEd6jAZZfJB9nm00ib7rKXKqiczH6HfQUFlbioQGEqcnhJJOxpNuQzl
XjZFji0IC+CiQqKI7/p6U7Y95XquqkNQcQXpDRvSQzFOHXXrPq4Dmh8QnXcyWDJN6X6Hp0rDgv5j
YTuHuvPp6E9DqUHNnFmOLRhUUVsyM2mCYnsQlRfJSV0r1I7Uc/dWIaXGOJgMtogaL3epTIUtrXI5
BFmnUTpKh/gcxs6ReMrOZxOJ+39W2Xy2ro7Rwcwaho9rSbrXVi261ZfGOmlKlR/Y4s6GaHBgjGIW
VnALXW6o1IY6sq2wD1Q5dD7kUOJ/pjh5BILbW4UnXlRgeCPAfl2uMlDuSMhe+gBRL/0eVkLk4R2q
Q9dN4PIdejFBUSemRfpS9NimaVWv2lM1qT1JQ9lSrNUhCWlk+zbvc+sO0VPLG6zYORUJmg7XV97b
H3NZFEF5ASm2bE5RTlE56su+DwZkUj2p0mv4as3lfH2Vt2YBXI5BexmGKwK97eS2tcoVLAqgyspQ
qbxqbqQHBdJKT2nW9qCIsrcU2CxSah5YqGo2wVnoGExFIREcNEph3a3qYN0Wldk+NRSRb6/v6u3Z
8YDLWB8pNkHWNqkdQVTXdStVQYE/dul8K49JFWUHOc7RKptcS2tmIfybU6LsO+2m0jPjfo6Ko73s
HdvrvWycYF+Osb4WCauAQDmVXVt4laSmPqo5R1W23aWQ6CJ2BhoNBuLySiVFuhS0JFlqjZYb+Esm
l6Zlckrl4qi8s3t2r5baBJljGPdhF/GFwsWyb60IcR0zORpkPtqPeF9e1ZDMQYOnanWqoE4LOwDw
zRDRJCknVAL7g3hVOOn/zSqFn8DiIPgVbTkZl7TZD+YeLqFsV6g6Gm0QQaF9k8h94Sd28QNveDRJ
tHt8qAOpJA4vlZvLncWRtKa9bVVBbsE1JvVAjDPJyk7vvUYUMVDvYeiXkh9p8+UqzShZJcI9JVjN
/sswj9m5dvT3qR1yckxaELxRV2SERMRIl4tUfaomCHlDyWCPUGUrcf9Ti3skmuoWaOI7N/SyltCE
Z8KDnW2KEqtVZ2jRsJbAnP8GD8/odvpymLxs5j//3hOwbMSIDNHR3JLVVFCNCI2gPJDtLH6STCd5
APQ+nafMKB7WFiJ9YIXzIwW/5qHJM/VDBm3T12Eo1xT6XCjZOhDVj9YAayn0ROk9L0D3GYblI6rU
N1Yrplw4dIhWNFHXFmb26oKE6pAYSZ/kwRANzre2D40nBe6lQIp06ySno/neNw2gHwIWgr+RUVy+
/OV6aNONMANZeaAq0pdFnrRTLlvze62WRaAuANeCACoqfJtFsrUMjUxu8iALgZFYRTOeQ2M8Git9
eUMubjzLsA7ZKRISeMuNLdES12RpkLKg4zP9UeextpxMSaPwUep2DQg5rZmknlrZg/xq/o0ajBM0
KBL/wtPEqC9yap9tJVIfJqKwB8YoZCQmpJFWYTF2K/m2WvlTXdFAlOex/vjeewBVCrOI4KQgCqeu
f/kdVG1ZK17FLMjAX7vIJlU3oM+OONaFe7g8IUHYxFcwIWehabJ5TqTIkZlGGrIgbOvw96VOFa+a
lshfRkiS2rFtH8Jp+RPx2/7z9e1txInF/WNl4IRiSgI6li2QT6utEk3bHoLBOE5naLBT7bOxLsYf
4LuXxJsGyxpdyoDzxyWVs+rU1EuTeeDGo/Whth1BFtx3zrdstptvUYz8hJcZnQwl1/Xf+fb6kVsQ
3wF2gkuF/1x+hsFAp2aOkixYTSp3U55+M+ISpEpfLB5iFMPBcm/SqZehZFHjp5fDBdy4c2isKqdF
KydA3IGqq1NlD/iojsYsZU7Y0GAtM7Na/5ZKiYLUlSXfXN/um0eL9bEGQlkCdpC4mxsTq226dPGQ
BmjmVGdUz01P1THC66tsGIFePj65B0yKhOzQ7W7Nrkwqc0raPKV626IJmsvK4jKWPX+Cc06/s5JW
u1sgv/x1jWPaV2uk307NGOpIqSIEQ0nKef+2RbMWWgnhMKD8uPzKUJsCA6jNJOgKGTz6JE0e/ApH
trRzuNRx4aiiYMHLti1rt+syr2CPk2CIpRlqkIKJjXQ4qrAerbL5hEoSLkPNmxFMi1UwFmeZrlpm
kn/wCd8Ebpq4vsznUYF0GPLdWGpY6Y09LHocLGPxgZ6X9jlOImAO6N81QhStGTqvbhbddJk4SX7J
K8YX9EqtYh/VVfk2ccyq5H866k+4XLW/6tlK7He/MvxEIC+ieEQEZqmXX7WvEkmBxy8O0mFabgqY
T5/1HDrX6yexdxDcFEyZtgVVqo2HyJpViVIK6UGSFdOdAfLElRwKBITvR4ruwhtvvDXYK+aKIL+x
aUZsNhRPeQfhfB8HlFj+mlPrAzINqHz21q91HfqprX6/vrVNq0rcUzBJlgKZH1PKzPNu7kVsK+Pa
zmUcSH2TBcVAI9RNwqg/NeTxHxRlnQIJ8P49Ai2VuxpR6deVFiNJRqh0/ae8PWXhDgX/NcQzlAk3
v0RRK3lxsiQO6jFfQRekyim2Z7odiVkcOIO3Lv9yqc0pV6vWi/nJOEDEuPQtp8huDAC2kCk40YM5
NPr/43rbC6t3owwkIA7kBUQi84LaT3QDZ0+Xzdk1HfVIl+/tG8NXFQEeLBHildmslxLw9A6DfwH6
SjC3IomZgxJL6KSEy6g8Qg2eeZNVl6cw7O3f8zRU/rr+LffMiiOmcs9bA2xgy/cRa0C0OgU7jsBI
fmynofoC12/iDWGo3YMNi8+NVQAfWvTszoma8DzYscPI4nh7/YfsGRUaXiBGXopUWxWlGGSMA445
DoC9Sm7LtYNNc0CB0syPBJt2l9IpH8qiWvqGVDacR5RGqygO2tbIvHVJMhiDFtvL1fpoZHHPfumc
MgcOm4R4ZbduL53tAYhE0MhxfKfFyIEVrRGexYiNu8T5+6b+X5wELwFSVGB+FBzh5r5kYys5TaJF
AQi36r5sR+Uv8O/lQWnqre97GcewBGsPba+tGlAzp3XfNXIUyFU4fq1zSWUsFPSAao2xh2AtM5Bt
+u66L7cDqivGeaBBYpJtc5QRBRjizTIKck2uP8PXOn1kCn06cAA74RDzAwiF0RfFyTI4dPnFQKfN
cy6lUbDm0Bpka7b8iBS9u1tSLXxSp8a66xYrpmmlwo4kpYxxlvD0AGItaO2ha3r9Vmy6i39/UAxH
sGlQeyM+u/w5cbPiQNKCo9ac6kNGBPeljFeJF7RrwJlm2ifZLo0WSl6t+bNKFe0sF4t+k4Vp+lir
UXSL3Et89Pa9DWs4Iw0wDnAFWki6sPpXeXAhK5OUSE0UtLWj/SnLIAuZyJmOSJY22JD/2TxAavq+
gk3H2ayzTNrSmfSjg4HW1PdKRUw2b9v63ilW476G9vh2cQCsO1En0dSv64/rLIj2Dj7BJZr1f34F
RC0wbDPOz9DD5W6xBWdgupU+8pKuv5UTmj1pVQ6nPs47rxl6oEezw6jvmqZPK3peUIg41W/Xf8TO
iVN3QBsLum8heLM5idHCZdXotPiFbGUfYbWFFcXJ2gPj3/FWdPFwrai1s9ltiCGuXWyWoKqitf8i
9XP3mMSFD3P/jP9yPl/f0t5icDAAtSb9BNq1uc8atHUr6HtEq9Js8MlLrTPxhPFs5KV9j9fPPl1f
b+8IaX0QHVs6xAbbiB/BR9sY8oHNac56mqAV96TEyt6FhnsxFh2cK99InCEcq5fGMpQTgdPQSr41
VLlbmymxIKRmp+t7sflbLoNP4GdiAADQN/dD3/QGIhjaBrQoJD/tV/2xr6f+vukXJxi7Sv9uaVN4
09n2GKAwe6TwtOP6L1bexH70WOK1bdjfyETzc7TYxdnphNeBqcwbqma6B7mZvP9QRUdJICkRekLf
5vJQoT/rIQyPJF+JizmQR7x+Kk1dcP1Qd8ICjJHuBxvkC6riz195tSQzlcloZ8dXCjP35naNPKNy
VCS9ldR7/1K8Y5T0QMlCfLf5fmPYKvkUt44fx6P9K+Juzl2qpd2DLcfLgalsBhpeLJIg54XMQ+SH
W0Jsta9kmAJyxzdbbfZns4qBp4Qp0uvJLP/QlKn0V9DRP83UzlcPcE30o9IH5Uld5SwA/zOeFh7e
527QwHUogNTQMsIbet241o9xadinZRimA1jJRhvx718teGagpxDp3BbsJZPZhFaYOL4BAO9Jz6cu
DFZFa21kEIuhKDCAIV5c6prLpyRf9dF15Dj5kUlV9gm1xPAZXj41cVHmWFs357vXLoTGGiObIOei
53d/TliQSDwBUoEB2nYzBkRoU4c2pz/IbTucLFVaYoID+JNDG17Mf7AYfUGKYHQZAERdmqk8wcLR
9jPaFV0yf+C16G5VdZ4em3kND77Czo0QecF/ltq8Ok2GtICkDLYvjSVDxrWToEUv5WerbY8ATEdL
bV6DZZzC0Kp6248zu/ulBLF8Y9GyeWji4QixtfMQCMU/Dg8fTQK7uXwSZZ9xXlrb741+9WBNX8/O
ZB1FbvurMAzFOLgYuNucXc7ySwq9FGpcJRoNJTxDdVweDfTt5I/s5X9X2RxbZgMpA/Fl+xo0qF+a
uaH/HUr6A3oIpkuZEmppqU0MTx7MYnBNs8v869a4u02CQCFAotLP2wRHk5UroS53mAjgVaZtkLUM
l+loFnR3FUIv2NnAfjLAeGnz6+pkSpLV2LySKAH/FHOixRHH1f4qFFwJ+2mEy5vqkb2kSzgWpe1T
Kv8rnpvIR6xzPODX3DV0Mm3RBxGZmvgRr16ZgSoOCSe+ImkG/SmOpfzLxERM0NXhUc3taCnx56+W
qtrCZjaXO9VkfXGvEGYHvT6tXgpzyOn9ZiB4HMRoMMOI20cmHZbGGSPMYDXhM2oGO4KbUTpipdrb
EPAz8UaTodFpvdyQao6xABjZ/ihHkPX3UM7NSwlvy9QfkTPuxDnsg7H4l5FRvtTlUmHZ9Rlj+Hym
aTTumiVB0w3M2o3OxKKbqHZ7P5Zx/fX6Ke4uKhqgGDo8EtshjnFQpBLJbQtuOhiERB/s7IT6dF/1
/fqBunH/bci05MDJ78ThTFSAAEbXS6hNbg61bh0LkQqsvk4z8wm5F81Xbak+G/lgPVoM6rzfY8B7
KOr7ot8Eh/LlyY6IHddyz13uq7Y8DQkEFUbFcPX1o9zZFWYIKBaoInT/W2A/LN+0ixp2VZJKnJS6
Kb1egtAYFPWzmo/6gf3vlQ1YD/MHnUzqtA1R06qo25Ez9nlO04LWpNp91IZKWs7aQK6BKgruUa+1
8jnqatOvE9FSm6D1uy/hKLmVCFcOTmDnskBFjw6sUE+in7I5Z00e9GVRNct3qjA59T31Ci2kS6o7
zj/5pETllCcA5ztUaC4/qQ5Ks81gbofzr00+jhPMxHo02gcVwh33TOxvE5zLBFvalizYlKpJ7njP
/R4aQaaP0+LENNMRg9TuKoJpmwKhKEduji0aEAMJU1apYf/wU2v4Y23HMrhunXuLwNWoQ1XFDXiD
FMmsUa6RYrL8pEvBrMPv7baGfoRP2l0F8hsBeyF/NsWfv/L/trOqSc4Eg685jMo5gtJtsuPh4LPs
2RlwFLrGQPRpP238h4Z+UmvGnYUw0mLfTFKk3IVSjP6OI7en68e2txRQK9BBonOnb1P4FbEqDTVo
y59IFCG4sW1XIvnwGbDWD77Q3lK0dUg36TmDWNjENVmsjNY6R5av23MXtIuNUoAOOj3qjKMYbq8E
TwuJKI4Sl6BS3cQdipICtAbn4SutcYvKWgZRl3SmQP2bJehxpcj6tXTswWtKGZ/Rqd+mvvn+/pMl
0oeGEYADiKzNR2RCPMwy+oC4r6GEW8qmopfpUHQ2znTwEcVuNrULEf4ozF3hnXl3Lq3SmJEYLuTF
9Ltale4jOC1PdaSSL4WK8mgk0D/MU9mc2z4eP8I5Ef2D54cWg5jGpUPIvMbl8pHTZxJXz/RzO9dd
Sy8ZI8FXHjjft9/UwTx5eqhrMZZPFna5TCU55ZKMjemTBeruVCYhgmR0An5KSqPeG6uin+ouNM9t
lVa/DpM++kk5dM868ljzwW954wb4KThNsDLAlyi2bb7tCmXCnM2D6cPpV9zrZpLfmaP89boBbd9b
uDWolgOCAf2LIW8j9GhxptpuRrgn7KZ6RNOn8Pq+bL5Gihp9KimJHRWHtxf0ZUHK4gwD8SFh5rs8
4NoQdPsKcwJmi0pemuXRyexhhivbrjtf35swidcWS8WOYIwZdiCj3I1t79qJEaeDH3Ckd60vf1Ez
/LnKdX2Cub65yUw7upnXbv7j+prb7b2sCSGqiF5YeHshYwuOemjjx0DPIWlYo5nxtLiyPfBfy0Ex
avvpKIaKCR7RyQWNSZZ1eZKGnUqRVppNEOLm/Vxha0MlY59A8lzJLJ2DiYitAxDrUWYG2QKikP/e
3EA1gUVwHIcmgN29C6pZXW/HKG1mprGzWfBmpi7tXfN25l25p/0b6wcb3l6Ilx9A7g8Tgbia23ex
cdLcRq24CSDxszLEXpXULWQG7A4u3lu7gdmGojnybwLXtZ0MswehnaIydeHYSVR6dYkA0GyOAhNf
lcmtrQzaqQDoGLzXdFiWSRwxrsOzsgX06CHUqSbtgiAb82+5badeWze/oAtwNESzc45UMZgIEhQk
wCA2hqPV9iQ1ylIFMyHfbdGYlbtE0nLz7u0Y5Pw2dW6IvZguuDTPNZpksx7bKgCROX2dtFC6pU9R
nhDZyA5jZvGsX151cHf4SvHBIBHbNhnLJtScoYyLoC4ZHvCmpU6aj/pAqfEMeiXsvHKqethe45np
vmmsOyYz+a4fRJ+O+nc4rd+5uPnoLTLaJKd4UvWgrrW68vocnki5y7rZzeKq/m5UVvQzi4EsUiks
wv5+NTvm553VHEwPtVDl59xryS9T0c63S8XU6iir7YcsnVrNlRS4Evw4b8simKwFEi4tyccKYs1V
+yL33VQFnbG0nkRUeFpggv/WaKSyIJ614lybDVSj4ZT/KS26vMDEn4cLZTfmgVyYcMfbuJEW5dzn
Q3ijSwY87iqKo6s7ZhaVYVWPKlcvWys5cLJvjYmTF6ocPMlCR1w4xFfB6qpkrRMuaRnEUtG5utUp
LkDJo1mbt76O8X2GX0hGcKrqFlErV4ucgFItgiYa0pOj9LpHzy2YdCXyOils3+1pWE40uQQJB7Vs
9XJTc9rWWRklUM1Wo+PRB4j8PJuPYMI7myJPQfDVgUYLpMH2hihZuhaxUQUDsq1msWpemuk3SF0i
LCCpRyIPOx+K+0XhimoPwfEWstInPeR4hloF7SyvH2FcXvzJkd8LuRW5F8RvhFCU+5gVEL/ilTkw
O2qMEOJUQVPn+sOUC9bsSm4Ovs/bV5ZVyNtlCB0FAHbjwXL0Htu81xlDWGU4UfSeArcy6sFcaEci
R3vHRu8RXBpDzCJdutxQKhtNlklyFYx1O7gysEDa98PqX3eWe6tg3QAlKMYyDLXZkERp28jnnBGO
aVI8yPR7hhGkoybgnsHR6wCIKzB25hYZ66Btb5U1DMpT1ti/xUunnIfFMc+ZM0IqbTXhQYq5tyuq
iwjYIFQOOmNjDKhAF1mDhEMwoObgowAfe0Us/YPLiiEIMgOoPdjZxgPBDQD3HIL1TN/ncB13OZh+
s7Leb3Kia0O0hR+iYrT5QgBwo1ZJtCqIp7GARgGtvJVjA4faH6l2v9QqNq8ZOSW9B6qSlNq2TbQa
zqVCSnmgqaj2rp3aZ6PTvtI3/t7G+V8FCrHxUH6uFue+Ttp39my5wOLVpvDE4gysbL7ZhLjDRN2h
CpwhWrxUGWuAqJAhXLf3nQvMX8/kCFgnXu0tr6iKW+xCvWKVqgMn3ONg0y7/mNjtkdt7G7XCJSok
3yD5pdVniT9/5ZDgBDMlBiWqADhM7IfNgJZIpw1BmHfpk7ZGqlcB+7gBDRp9anK9O4iCdq4AQZ1g
nmVaivLHxmwMHq0aVsEqsCpn8VpJNXzao/3Bce5cbCySJxiILnyJW4Q9Q4iFbIxMMMW90T2n6J/f
IVCuN6TkhA7wRcnjwYpvY2SgHxSeVUFeB9xbuzzWTClKCcXGMsi7pYEOY5hd+MT1x1ZJVyQnmCSG
8x7AwUFovns1hAwYbh8ukTfAPCRjuhLNblzYvNKyGhLp16gtszu7VfUfc6WjYz3E2nOflC16a+Xy
ZQD8c/AjdvYOvJ3QmRSB27JNYRO9mJRBdopA6R0JQrA0f4Q5r3E7SJu9KlXHR4ACR9CDHUNihkm8
DpDjc202IQnD8H071URALYCymyWLHdeSov795mrgrakokVIyPLPxpUgxrrZRqEUgN0v0cY3r/iRR
dDhfv/3izdz4Nyr7DEhhq3zHrbnGllUOZT4VQYji6wfY79QPzH+Wp7nr41NYM4+ZNgg5QSwXna6v
vON3IMIkS8CAmDZWxUV65Q36YlCRFURPvaihTJHJUd1MWyqEo+TpIF1+AwHEkzIDAh8DhirEgzdr
8W/BFE11EUim+YNs48GQ+sc+cZA2ap/VfrwxJ6hbmR26bZbmlEnpudGiG2R2vl7f847lULGmGkqN
UoDDNpVxtWyisufRYsK6xQMWZeH2Wba+33IY36XQIpJY800xVEsZK8qjlZlDXUmIljXDj8zuCAK8
4+g4TDIOAX2mvLPx5vLcNkpXgGvWh2p1yzKXbhGQ9eMQ9hrLlt7bJecTigk7LJXognd4c3RaOCtD
X1tZkLS1fMqbsv1dH6f1gHh2x5+IDEqMDQn2jK02O0KhU6IpWRYYTjZ/i2cVAq91bN1qTp27HFq9
u3SMlKMh0ZeO9eYW4rkFWBa2BB3W1su7EEM6VaJWkgbAVKsJkaMsDwqmeG6s3OyDNIWcE7Fx9SMC
qQocfCtdaKnN/anTTU8y7NyLSFsDI2ysgxDkTVOOY+cpgyJCVDwIBTZfeZFyXuyY4AquqtFN0Sgh
9y4jkEDOg62nT2GYIP8iRx+QSH5Iy+mpaGzVTY3557tvDrTnFEiJLoma33THW3jijIbBNcnslbuh
cxp/WYbxwBvu3E+RZEJbDUUVjmnzHeqxnwejlNJAb8DG5ZrZ3oW98eP6VnYcH0Ve8alBSIt68uXH
7kqERaABToNwHevTHMdorHTMTQ3OcLDSzhWl1YMh073k8mwjHm0GkrumSxqY8FJ5UYJ/66yIr0fk
v35dI+TDr2/tTc0ec2GESgGVgVQUG9w42g5twXyEzj2w1yS6MxCDqtwikpLPUx8ZQe3M+Umak/bU
5bbjzssS37dLlcJhmxQHlrv3KaHTEYPGKJZSWrs8ZREpzUpYpIEij+15FSq8EijPAxj/3reETRE9
H9oh8PpsVrGRcM7jSk4Zya0if0BJ+eQAsjktOqR718/27YYYYSTKEi81CbC2sU15ifXJCosiYC5L
utXD+Xs36fLt9UV2gjpWIQ/ANEFwMmZ8eWyL3KRpr2qMMqf1+nVsHfP3Bq1wz1bQM0GgQ3lUCt3m
PWnVO1QBwpNiZ+9tHBJW8RsoYkGpRmS3vSDkQ7m6pAYu0Fwjf1ZH6E9ro3N73TqKnfcO1aJiBnUj
C2Ipl9sdpmyQO4fxfLUx43O1hKib2/8g8wC+RqiDoK0YVNrC351aM8rGafMgzkLtxiim8Sln/OvA
Fvf2QnDDADSYPAY9NndPjzKOdJ0YNKqrX+QRzH+IjsNBKPXW4GE4ebWIeEBfRW2xirhctrBIBuOe
26V2FtSJGXuMpR8N4uwuRVZD54hSI/Cay6XKaB0qqx3zYIzkjiGmJvRDII7uMC/9wa7eOkp2BawE
3y/cxdZZrKBKFtnM+UBtXd51NapkblwVspcPbR27eTkf9d7eBhqsyBsjMnwShi0PQgrtttOmrGg0
nfZoUf33jGVCfNKuVE+wiPgw0b6/cMKiAvsnqmfUHjcuJMug55YdmKzNMZnuxkpLXHhnax6F5ahx
s2OMDEFg8PhERo5UkXe8shMboeO1LJ0sWJJieswL1fwjayzp/SVBJjpEM4wmJmH9C2XCq2WsrkBp
pdVYxlCnJ7Wrut/7MioOvOLOx+JG8aoR7EINvIXNEOXywABBCtIqj7y4hmW8SWRl9hj9VR6nMTFP
Y2vZB6iy3VXRJaAsI1i0dHHEr/bG5N5gLsgCBBETVH6ja42n9HP6ZIaZ7FeRnn4xV8cIrj8Ae9+N
PdIIeiFC3Fb3KYeqokqSBX2tjDeJ04duYyXvZdLCw8P4yGsmMEiE2ZutcZS60lV9FkxrEz3MdZgX
bmWM1YFHFK/vZVh9uYzwMK9OcOljU58hpAuM3k5vTeIuy5374gcEKJnvJJ0Z5KkDDh+ddPtO60P9
3dUJ9Ky4agLUSzK27UB3pbqEcROmwVrq/dMIG5U36xHkkuOgnkYEGG+lojjiPN4J2ekmwptNeQLa
K4YmL3eddEuR1k0D6YIxJs2Zh8Z5SurWIjXrtL8m225/jEj63NOkG11VTuebWJLUwGQS71EusvDA
onbcOB2pF1ikTnS4RRwV+E51luo0YPx68pgLzM/losinJtbig3u6Y7xwTQgKDoyXbGXjdApUwNV8
JkkgqujdNG6yc5kOR222vQ1BQk8hE1QgEombEElP5FYOmQ4M0J1m6nhda7+UU/tRM6ajttTuhkTj
lukNUoYthNaq5FBBcJOza5xvkWmXd1C0H40G7fgZoS5A84Y3UCH0u7SXYY4Zk7DVNNBsmNzTuZnP
dblED3q8SF4cmeYt0MSjTGFvZ5QsIbGhJkzxYHOI6JBWiFkQONdjOLnU2KZP81g1v173ZjvvOr0p
HlmBrgfusvEzcHCFuop0IpouyfQhi6L2uUxDODiG0um9PtSMA4+zty1MApoG4j0qL8IjvfI46dLU
/Ri1JPLoCgaGpHc+Eo1HFHp7UboAiULnTGYHanRzemjhFKOejWng5ON0hxrpfDsVSvKg1UP2HEWM
FRPI5LeAnpM/kCui/hMXa3WQ7O3cA44WMjConF5IwS73yjjZUNprhJ+xV/2LI6WJ28iQK7TheIT4
3zlWLhsyKAAYgCRva6HDNEyzXaDIV1Zy+YeT6FgnArCn69aytwrRGJ0c7oPAlV5uKFWnBHnODEIT
SfnWFAAItYZp+uuL7J0akA9SY2yfeY/tIlDrRVkZJ8GcRZJHmWn0SsVc3ELV+oP97C5FvGcK1Wbe
n607XKfSbGsrDpRY+r2J5hDdNvVZktLwH1gC9VUBf4dRDdH2y4Pj9avHxYI8pbLMyKuWTj5rcxK7
CpI95+vHt/uNSLQpBQk83rbqqMMKwvC/Ck+L3lCPaoFa6lJkH6yyEzjAkgQ+Vsjg4hLFr3h9jVtj
LNTSTgKaUlAbAPAPEx8qN7M7M3own6fFtBYvBI2xornKHAJ4Dsk4GHN547zIfWjHiTYDeF3H3ETr
AurYRx33C8rH6kMypp03AjKFGhyqNJT3wveWjcV6IM9FqY/pCXXjVJxeaSFshUJ6tKzCd+QJdSC9
jw7s/80HJIAERQkBqGDogjPp8mh1E6ZZEm7ENZ3pRyMN40lW2tC9biUvv/Ui8hOrMEtAGYq6F6/X
5SoUpylpJk0SSNQSandJOgAKErxsedxpn+zEyZ7MKQ1Pqt5KgZUqQ+IWrVo8Wip8eFHXZQW6x+Pg
r13UuXkDPWmrTfN5BlTo54YknSDSN7y4GVbJs7RmeUbS0vxyfRNvrq/YA9AAXi7yNTKAyz0UUCC2
as9J6XHfdaemAT3tVraJistMQHvgLF4ysssjg/38b1A4bxc6b5fL6YmepZE0wR6iqvAQREuTnu2Q
kt0d2rB2eNdZE9p9eTsDgQ/n5me7LtGTU00V7CpLJaEkpdh3DBaXP2NTg39/UecCfWujekxKa3yK
Mz0619bQ3PO16INyc92RqVWv1Fb9tu9TOyhHub0pJl27bULpD9C/RzPfb22PLQpAMdHxC4Pe5RYT
RS4V2vQQDqF08rRkXepmep0c3KMNnztuCeZmCJyJNyA+40w3Jm6mWqTkkCoHoVDOHlbVl2v1U9z0
ALSdL92g3utW+AxlHBodhe6TFd86ej66Ydl6cbk8z+X4SzhSaZ/kSeg0t36TDwhcQylTaUfSTm/P
hIoUFSPo70XIvJ1dYjjZkXQ6X75eCk3rstKLBsXOQTqwr7fejHVEAgCagQHEbQE/yqB1YNTd9otw
1T4nVlp+ryhDFzSO8+LTCibwYMG9jYnxAzptQJPsbfE766y5HXga/NAZpVsnJe/S5jh/b8BH8CVa
72L8i46Bubk1hoNmBag1RjfqdrrVB8SvBBvcP9kLwAUCdFEN2OYBplb1a12wlxQ5vMdIbia3LrLk
IH1663DIahh3ospBtMU9ubweRtfnegKi3o8URqtOtZrLmRt3k5a56NwdASX2VoMghhsCZIjimzCY
V29sbKvVmE3MS/RN3ZzMJnZHu/qzBJtxcHg7lidiR8p60H6JfvrlQr0W9VXc2chIRNFyPyHy5y2a
RaYzGtOvzWIeeZn99WhSCeidGJy7XC/RjZ6xOcYjkGTvv01ovvhozyxuDx/leaoU48v1d2LH0MV4
GlhMogTAxBt3s2Zlr8B0Zfq22qv3YWykZypUs399ld3PReAFRNLGvW2zXobLHQi9xK40gDMxcIyb
Tltm11jMo/H8vQPk5cNNC5AX5A6XB6gtNmR82srgB7Xmu3VttA/jDEx3fTDatD4w+renJwj14GGj
ryzQeJuv1SdGVWlhovmtuphu3LZ8qAkpvfeenmhCMbRD6ZVSyBYYV6XGOrOM6tuN8x2lHMUzQH34
rTzkB1XDvf0INjJicZ5xYIyXh9c3Y47/UVW/daQceL4xnIooD9/t9tgPuE/CcD4TOI7LVRYtkqco
0lSasGnqJtmg/Cp1yvDLu08NXwcFDGg/irxbQnoHUsa4CifVrxcIAeFISfy0NuTPnWqEB0vtHBuo
Ajix6FvyDG7hBasOR3BlzypRfnPbjbpxPxTWETXe7iJ8HCD4iohANp5obkIZ5l4WMfNyobdg2XfJ
JB31tN4WAEXcIdq9FB5pbW1r7+WYw3paFIq/2mX7Sxv3Qk9Ihmjxo6STRjwr4dTBwSrX6MhYYVkj
Bc2wcXTbRnmeUJec4oqOrDEeOca328ceifvF40I1dOsY5ajop4SJjv9D2Zc12amj2f6VivPcVDOJ
oaOrHoA95Dx6fCHS6TQICZCEJvj1d+3TdW+XMx3Oex6qInzSTvZmEJ/WiCpxdCJx6A3BfofyHZ70
7eoBkB4jP3AfwNhvvDHluI4LJ2ityzjYvAJlic3S8UvbS1GTETW0v79Hf3k4mBzBy54ivl9rucMh
hr9m7NAJGSXb2STSeE8zpBV1duwrH47vJZW+OYk4c6dxA5MUziPwup+fPNvSVKVTSvapzcoKavZp
F27pXxb34CjIiYD/BZY37EBeHUWEGyLZTEH2y0q/p1bntVrWFH56/RwEZHxnp/ur7wRIBBaqP7tu
X6sG0D47LFKFZO9FymuEs4tdVyb8nZX+zZXCdwJDhFgAqIZPcPzPZ07Cv0dFkKb7Ej3vB1+Cc0jt
5s4WkUMxmfbvBVP+mfv4047qZEfFaHNytaMuqHj1Yo7QIzmuU5vuSTJASr5JE8nKqREFEdw5hCQh
fv0FLEjQn+ORk2mF+IzoXBYL26qR+w7YQkoj32g3I7PJ6rC0B0uW6cfsckaq0uewyaOa1l7gNYKq
XbdGzD54FYcf8gURnDsbnbZsE4nQ9vX7u/7PPNw33w0DzqnRDgKT8NVSRg0IMIN01P0gW3CyYrO6
RWUIiubxPVM4dNJUiB4gf4xI92XjMamk6txH9G+QoelRo/TBjiL/gJbNLaqK3ulox+coSPBilDN6
+5yG3po7sb5HGZ4m8tefHNtAyNTh9YBB6dUL3wy4aEMk0z2WO/9pgqQCHY1B1iQCBkGEJBWX3vnk
vfN1AhzeHBV5f9CjYI8FhcXPN5/xxRbmHXZ73dbz63m15UWJ3I2Lghf22Eu0RlQsm11DulO16sna
uAesOl+n89B+s0lm3tmk/uKRA0wEtRk8deAVXucNdKEVNh1gzy+nPr1ekblUhXx9r/L8V0fBL0fe
CDbFb5UcAB81WmU04jB0ul6mTqCWsc3jv758gLVAvjeiiDBvvzZ/qySmSPtg6X5F90ZNLDKvTYq7
7Pe3/C+WDwjDTiviqaoEOuufr+AA+AgV2kWy98vSFTVy1AKIZoPwQfs1uXSsSO9/f8BfnDxcG3in
TiW4QCFfjcGe5WvEE0ymAQjZCqIOPNC6VO+cvF88DkUcQyt6Uv/jnXn62v+2DXNTakJpwnifnlK8
ywjH2SFYLWpaFGCjxBDLfQWFh/74+y93WvtePQ9IO8C9EcJ7jG36q7OZrTxFtuaKUSjyaNlePX8c
nM93kVgLQIOt2c1FG961xfrj9wc+/eK3Bz6RTrB04Ny+OqsyypFRnljMx7FZdtqO5pohh/5sNVn0
zjP2FoUE5o6ptQAyjqUSm9Cfzy1Thgp0KUX7iYZYh1UveI2gtQXf2ouANS2gy+c+HUgDGXaxA9lv
dtmQD2mdbrPeITlOnUMDszUaLxKozaU6512PnpdcI9U3APFYmpleSDwaVb/GY21oJN6rYf7FbYiX
JYS3WC0ggnhtIyuRwRXi0kT7kqjsGHg21C24p3eerl8eBYkh8BOexD6vo1aWMQ0BROloH2QKfa1t
fqvbIXrnpjvdy6+uPcxwWHxP9ZcYj19d+3kBJuxDE+1psGGppfZbKcYYoWL2bF0AQPz+TvvlV8Kg
m4NYBcTxWuw9UXQCt4uI9hqlJ1Wok/yMbSij+v1R/vTTvv5SmDGwScICeCpS+vkmm9ADpLgX4T6c
yERqmM3VF5SIAVkFoFR8C9jYf5z7eKC1T5DWBkjWu2XPLbDeqhtMCKtjES0/ZOJbUSmke74k+bI9
uVZZVvmC0XQHi4OidaBSwmsF6TQ9INYObyyOslaBXO0yeyKjKMsmTVakl+H/4GOek8hS7CzaZKro
kE5fR9cW30uQoy8RNvaPNi3cB68DmkL5lKRf0NDAfAXDPPmUdgssAbC16KgK4cKDYDUuoALkaRf6
ekSi7X3BbFjUqC8BwwS/5vzAqWNfOiV9VyfpGNvahvOm6gilv9PJBMN1hQ++kt1/FHOe98UyRXvb
8iGrsg663yqci+nbO5fmze0GOSzWVlx6CGJBQf98ZcqCiw36sXAfYeuwiz0XlQ+oQBmUfy+r6a2C
HHcZ8iPghcEjWrxZakJiFFs2ue0xR9qpdkEKXjhEJkEVjSNVZ14NNqhZ0g+maROTHmB3g6qOD4Jz
ZKW48cLQqTX1islU7VM2zc9/+WScoqdBZZ12pEh3/flkeC/FMMORBAu1jOsSXscGVGxUxUK+R2W8
ffCQcXSq/YBaCcv86+2EnSepxpRue+6Rb7nxcjgXSL38yy9OHOWES+A1dprqXj13JtSBLmayIl6z
xXY6kq24i7Z0hbc77YJbhHShdKdbE4RW/f5M/uLrnWAkHPUUswfa9eczSTThfZv6db+6cjtnc/uj
JC5859v9Dz7+87qCcQfZC0gyhg0JbNrPhxHbpJWPymXfzo6VR1nqNdiNabSxXdKu/mtKJCz94dyh
xBrFtNlHS4shxHlwGape5NK2TT97HjWWjENcIVY3SCuqE0mrKHJRv/OlIPEOb36f7nri5aMvt7mv
XUv9gNgAhFwcURQIKE6OpZf7ji9wmBMEDu8m2O2T4+Z6wWq/AEWusORzhVLcZOhq2gLPuxbjiMaT
deP5UI8k7j7L1RZBLQrbF005ieISWr4uPWadhCQ3V3NZCebix9AY2VXWjQFGkHbo7M5iG8fQhTzS
uwxu/hG0VVfo+s8E96Y1YRdWSYzBsEKainoRKmp5k0RrJirWxuNnmSn+CP09v7NFl32XrQkeoOwD
tC4DET3kMoo+mcQUMFmJKRlrtHbJqZLLTDKIq2N3lfIohuqa+PJmMmpuq5LlA6nXdc79fuklR3Rw
Hmzz5YhUIHDT2wyDiqWB6cBcFtiKSVGU9Bo7rzFEvFhuH3DXxlGFfPvwg7QFpzUTiWWIENnGsdoo
GduKJogtOchM9CNsWXE7NOBUo3tUzdNk53i8iOPYK/MxIX3yhB2wRtjJKYKBqsxeZ0HQ86roEAb+
oaViuaD9Fm87mZauPzm95uSg8WWnughZ1gyFH4sqJV36o1RtRqoQSjno89K+S1AJtkY31mGNRUm2
Cz+icyVVewwhXbnDnaLu+BzYGdn5EbqSoi3WQHuyHr3hOcITj4sEi1shuzFoscxv6xe2MImTVgR4
THsTrKjOEgt2YbYUeIQpBSXHZ9KLGoW5M4DabvtmO7n22LwWGNPcxpZLoD1bsheLTR6tLbnB6BX2
Go9658o6i32coUvL9D+mZE4vY+LoLVhXBDIEvKC3HAPofdFJjkmwzCfbaFmAgQiHSDyrzaGlyKAx
HV8oWNq5xurmEBxuEns+94x8YxBUgBYEkInvM5ZbuuuGbv0hFCMPsbNZjuD0GCDDqrPVNS7HbF+j
FxUIKgpueqxMc2G2IxRKy1i3ugtvbRbAbp5B7FDHYw/wxbu+9dVYFB6ioYGKH/FM2q/wDcovUwGn
YLW4IrlbgN4ndVxi37izYaSuluwmt92lpKJ9dEIGPwruF1ZLa5apRqZq/uJSr76gajaODqrk6bqP
bTKOFzxLta4cHdQzjEZkQhldX/T72PSMVqqww/UEcfJQ5+laPAkp7QsFXHSHs9MisgO3jq9DJJu+
zGVv8hq28WCqHGoynxAtbx7X1YXiMCMKGf81L61ukjFK5vpUgN5WG7r5HoGFUl6HoAajaoJB/ttS
AtzYreiiJI1ZW9wXjJP2M/4ZhSTOuKxinRv6mhKZ76CZzDCKkyC/10gsNmdkYEWVRIu+5YlABhfq
QHPcjEt/ymanJa7BMuW9qBIoeS9KF7fyrEXmt93jQSpvsi4t0ATmV8gK0mhWXbVkMfhYiny7vALO
5x4xAiGOGZfQDZibouSimLP1PhmHsHYIwAZmFK7pudzKCDdt1BfufImdgEMVux5dIza1Gyt8QYdC
uDxbLgKS0bs2035q2MQJ+lJsmD60fTveZb1cMlzCOWK4EXV0JGAwbucyg4knB+uDsQrpP3K3pKgS
CEo9QTto6OWG8NFHic6LbZ/lgsjzCZVysl6oRYjuupRbWVPL+stTOwvujdRlfj+LMbf7zet5Olgz
iAnI3FRMR4ZESChu6Ai5rJ+XzxyUxFJDSBofirZLsc6KCaHp4+LIZWEUrNU8ltF1CIFYVrtxMFeR
XBDbNaLc8IC6SiyeE1rz6DkaiTuNHpHeRQeSWSyVEjktj4oN/LmPA9cdCC18t9d2mOiBuy3E/gfz
bHKgxJWYTUWPFWnoqPiKA3hgsD3mEdhIy+gBBRfMVrhA9rskUn1NXaJs5dNgZXXPc/45yXQWHJSx
6DtDm2vcVwRXkuHiUBHXvhw9qRLTFnMFq6L+PBY0ROzAECKkZsrT7TOqqFFkto06vitixs8SA71E
RZ2cfZUkcNPvhryjy7HFOhw2cWfyAMFpc/7QId8bUiWfBV+QZDCKszwXQYgE8PQ0BA4Tf+HUqBRT
P+2+QDCgLmYktLaQqkUKuKzIMYOvm1hv23ILLBpfphHLt2qJr/JhgA16CNIJlxqR3Wfct6SasRM4
GJmH9dbpS9jBl1vrAhLuNwxwQxWj02vZEyEsTgHSG1Dt1Z26KMGpm9uU+m6oIJbrviwkGE1NlIV/
ABzbcB4aIr7PwNSweSOGDNWQhpiuMQMHouHDNEiU/6wyqjqRzbRZ1zy4NCNSPIGlkP5Lkursalul
oweslolvRBDjVdZHA06UTces1kpG7KyVg78lZli+jHPL5zqZc7piQSUMyUUuEm2zQebCqtk5Yhs8
NLzcdaPVTxv4lANCo9cCyC5lR6nw/miGXCzdEyMs23aUuS4666eg/5qHNhVN0pN4aHTUoWHMj9FB
ezrvFyoQhJQmTEb1tIrxEudywB6Mzstc0y3oRB0jku5643CPfkOv6Cxqw3T2KBRJXvoyg2E1W7gL
d1wXSHyf8GVNNUR4U1dhobBE6DlbbphS8kVLvO0OyAyE4C1Z2hUbOyy9y0vnTIFXUwggdmrD9VOU
+PHFbhFEPEyqNX1kNnDPWn3v+T4axu07CpeLL55vE2Y5AcjXtxrilhgqDGRN2jyTDa4bAZ+rgvUO
Ocf6WRtuP82IkuKVhAX3I/W5/Y5NCQY7kUXCVWu8YLBLEQbIH06TyV1v1qA/WN4j6bFEwZWtYIiA
nUURbVyNQAvf15vfYFEKS2oflYrzT6Ig+jMr6GKuYdefnmHkZVldLFGuqrEN1HXuF/qD6Cn+HCep
UHWXtu0PLG54Py9xCsgFbaljV+H3TPcmnaIPLBzzByvXEDqiMehNDSkDl43HUhc0eBp5eYYBKvM7
Nkf+LNtwO0GEfLp7GFwWSA7pYQAtOp3foSCL8cr3oocZElljd+HMk65xgZ6+iJaRF4ZwLIzPgy0/
BCTuEzjyyfiytGVwM6l1ugLB4HfURmzdTZEaT9UE1DyN4yyfV6nhaBvbVmyPDoa+6Dz3TnwaMFYf
52QZvvgySS/zjkU5ygkR31XZFoQDvgxbYfSdZvYBZ47Zc4u4k4/9HFAOY8gciOtNqihobAiAssmx
+IsKuBXeTgOjJD+IKAJuibCEjjS80zHFXmUZh5vQZev8YaFYPepFJenWMB9CMoolQd8hM1yJeirz
VVcj7tnrSanwbuVBhhaJ0GGdwxw2rZUAEjpWUY9S1KowQ7lWrEScYQV6kXTHuESFG6rdvKIVqGph
dkwX3Uc0xJbfZ7BnUB/mvt8qDQ3hA5MZGm90FgZfR7SNbJimeX/vYrxSK0oBR3mVtlsV94AxKz93
81wFLa4rnsupm86JjnyPOgibXI8AA+PDkhn6w+vJfIvnmLVNOfgxh1XOn7YfQxLpGmUQwtQKGZrB
uUPXFEXSQtE/DjlSlbEQroH/iMre1R7LYtPrbsRGENWHYSZBtaNUFO+cMg4IEMzMiH3WbnQ6Svgi
LmOl9dqwZABcjG0v27c0nhcE8yXkx6lWGYOpmwpyNpvZf4dgNRfnY5p0qlqCvAU+E3djzWDX+Jwk
Mx4ppnO8UWZl/HITo6R3PHbK8LJWjlDWRH7zH6dEm6cWUs6uZsb2Sx07LZ5oSVVXQ+mZP0/Dhp5T
M01bVhUc16+m6K0mVRpo9UmHoP0gORuLJz4bxBci3A2g0ziS7hIJ6zLYhTqLhl2yiB4lbnhNJ5WH
vL5reDaEXRNsncXp2egp77Bj23iw8QjnB0q0BooOEuRzHLKcI2PCZQaoazfMibtGGMTkbu2SZx+C
HHkwdbyOm2pE6uInaGlc8pgLbOBxun1wlPGqHwHjdWkd0oQ/FIHDuxdAUgbCpC2AcCFSFjmBsOOs
kOcCM6tJZ2V4lAtP4i8c1SHmOlgWUdSIKJqu+rWT81nJ1v56xGyRVYZN6VRhx6q/IHJH36oI1eSV
32Yy1GWAAbbGSgB34EZi09ZTphFswmMw6VUh1wGj/sDZA9KWeFIZO5XoyVzM4qoM+ctTPRbl4g4a
d0VxoCVaL+qi621/EU9JuV5gmkKvQi6i4oxLEUL8NyFqteZDrh54xMyPiWEFbRxb5b0LU3I3GoaN
wtBhJ3kxtAvHWgMTB1q7xKz7y0AEyoPDVMKiMnJkCmfM48H0vZtVheSd9AlO8KVvWEbErfdoHDkG
GBsOjIGJ3s02bL+uDBekURgHWV1oGd4JIzFoJi6ch501NlCnU5ObO2DVc9loZvRSFVspk2qYEpw4
ncSdwAwazgYzj8f9RvoNOgBoDUl0wSjWp/PeKj1jYunEpzwINT1j8El9KcIBYerb1qmtGcsJRd3c
rYiXxMSlD9oAKUWecIu+Tb3m/mVEVMH5Ygn2uXZDjVYFKx6Cd0IhxxarWjHaCs727mqBRfa26EV2
FwcFlvhIdmO4WwvZxpXNMHEDch1YDkiF9iWOZZioy74oRRVvLnwurEK0Wiy8/i4HmN2OMOS1+9lv
Zdtk0zI9myVRYfMfSW9ngUYxt2envfPMYgybMvDhezUSb+kTJJ1CRIveSmRiFa953wxN0baIOcCn
Djwtlggs+tlcLNC5kfeSqd4CXSDQk1NiZXqKuX8NdBmIZVw0iHVPZ4u3sUnLm971/PtfhdNAGeYo
BIMcHTa11wRYRO06J+vk98qmVwgizTBRLMCH/zJqh1RfKAHCk2cH8OcrNf+wmsCKKHT7ECZcSKbh
FZvC9b0OmLcMBxT1sH7DdAhKNH59efC6WPoOKe/7sjPD1Tj0460aS34etSTZy7lI3klZeKs1wvGQ
KgcZAMZewK2vUNCNymQjpHN7l6K+j2BtGZXFiznxHwMkmFTFJNNaIqG5Ihs2IONwN2TYCai/Wm1I
cgTDnAyPyYmrevM5lLYYRrpYIz5ocEcn0MM0IWj0L19EHAWZNxB34xtD9/AzJspiOJG6xOk9nK0w
oqt8wWSDVpjf35FvnjFg+KCooBoBLw8p2ivdCGA9TufOIkS8dfZq4OgEAZZMTlsCXv/+UG8eMdQh
QhQLJujP3JPXmhjtteg2y8e91PlSq36it4un7p1H7C3ZC84cUWjIsQOeDGLh59OGD5+OC64LLg4H
i2MxrmbDs28t4MLgCyx6EMS/p8J/cxKRzBUWJ3shbFZgYF8dk5twXHVIcKmmgdXROARNDklfjRzs
v+xlzE+HAVuB9DwIcV9/vXhbyNYSve5TNNBUFNutwwatzjt3xZtL9edR4I2BowXM9Z9P4r8R9XwY
J2dSCb5BBNsOe4Ct2qL5L6dynY6C/50a07H2vpaPdmPu8khP6z4IfVYRoHF7qlHcuC3Bv0Kz//PZ
/1f3Mt/+D5ew/PO/8efnWawKlbv61R//eUWfUWY3/9D/ffpn/++v/fyP/nkjXqYHrV5e9NWTeP03
f/qH+P3/On7zpJ9++sMOlbt6vTMvar1/gXlK/3kQfNLT3/z//eHfXv78LY+rePnHH8+wierTb+vo
PP3xrx+dff/HH3GKZfA///33/+uH108j/t2H7dsLo4t+evuPXp4W/Y8/8uTvkFXlGV5/UDJC0Y0H
yr2cfkLI38HEwxGG8H+sQohl+uNv04xN+T/+SMnfoZfGg4bwQSiM8Sb742/LbE4/SvK/n8IrAY2c
+pFPCrg//u+H++ky/e9l+9tkxtuZTnrBp8HT+r/EECqOYX5GTAQmALw3wUK9kn7hDZMV6LTpsaWk
EpCPRgx5IN2hy1f4rZc4fnRdYm7/7Qz960P8+0FPK+vPB83wpXPID5B0eMrM+HkJSbQtoYvAKpEZ
pMI00paRbDadIXkQ+CSc+xzSlSswFcBPApi8ssr23EfN7z/FzwvZ6asj/gFmV7QuoHIED+KrT+E8
QDYeDkfZj2d0Tqo2DkXVbbGrdTZ+HePtsSzjd5hTCNPennIoZzGanNLrIAR6XVhH1RqsAYGHLSDa
fTBkuVwLMO33lqRyw3VI/F2mTcsv2kyR73QWS9rIdZ4hATAgL9jg12elvUu/WiXiTx2QKHekw5Zk
H3w/DWSHHAMjmigjkzrCQBDzB6BUJr6MPPJXtNwmIK3jdG1LSFqQi1UiwTow2S2mkGu5sKSr2ij0
cTPH6CG6aCnTNVpFkk9TGkJ0C0nPXEW8VA2unRzOphHiToDFrnAgbhC+0kzzkAJGC3UX1RmP2Yes
7KcXJsCoVVuQwpGXnW3QdZxNxnUvEMee6I+EHwPHSDOIrjzEG7sVpbkFw/SJrWCjcq6Du9UnEDXk
rX5QIKDP1igWN+HGkgrodfiDn2KyVzs9FMplD4CTgyMSD3UNRt80tsVBoMWJ99s2ocVRrny/+O0m
k5sjEDCaL5FU3yB+/BzwhOzcmMUHBP2ETZBjQ43xO8cGJvjBHdMw0xXBArtbfMIBTi5+kvDsGzZl
5yAVS4gk8RWzLZpeBLR6mPlRH5Bqb8N726WfxnxQuzJILjwRZti7AOLgHZXoiAbGk9Gj4ck0XkFK
Ot+kOUxOaAaQhwgB5C8bzOjLGSw2KXQVBthQs5ai47fGB+BmQqbjm8FY8gNmuJnivEsGSiJL3Y1L
NInqtl81LsqapZ/Bo4Pf7AG05Odlblx+05NRlTXCC4EnIoo/SL+ALGYwCrVmlPcx3Zx6AH0d+iNn
tvtmymCxV1Lmy1qRqYzPM5autE7LyeodOC1oOfy0AnTaAE2ZI5ni/CrwM0A/Qo03F50p9WNbzua+
Z+DfqijYyFKjm68/i+ZEd7segxT2hjGF6rovhng65D2dIV2TU442S1gSj/msy+nMW7gc9wz47jME
tOYDcMo13HdjUIq6mFUR1cJZEtaRNdx1u3mQ0XTVyii7SR30uSlIZqSioEGz30iTpmy134xEvs0I
yH7kO4M4576apCH7NmbADAdHHN+tyKu/ZzoVpImzYQLmW4bDiULmwa5FOEZ0SGm/3pus1cEZn2FT
fITed+UXwq8ZimQ4U3mFxX4C3mC7uKhzhW1AbfFWRpVygcrhvdfD3O0iky3zeYxv/OjAhZWVNoGK
63HEytLwNENRVjrQyEGeUzL5QE/84T4RKtnPQybnGmaB1FV85IU51x32qmcQLo0Cj28X3OSYSlN8
gAW7221EXMQOm+ZY72yMQppaIStg/QLfY7ZcOjuXH3zGgJhgr1ryhg5x8Sin1n0E4pw8IKzTy+th
MuCSkkwynOieosbGTYqyL3iq9bDrWEy6TzaRVu0p4N6hWhR2xseRJRggkaLn626IV2zA+2HJHlDZ
a+l3DXJl2GH28/k5XpGJ2qU8NuMFZtPlzMa5T6sun9zYmBXDaAMSNYLZUsXrM3VAmS6USgNej5Kj
hxxJkeBZ5Yq0VyCN5bYfII65SJapvyd+dARatUK4Jg3KtcdUpqbnjbNobRCLlsDJqSlkX5gfzAeE
maliBxWEeSg1YvPxyhq26UyVMctAuI/DdIEnN2kvHVUtA9Xjt/vUa8drOXYsq2BZzYEjKktA1ZPZ
RrsNHvixhmLOvJThSFSDoILoppWE2EOQcrI1K5ahZzALiPKZe1d+jaZhfcqnlhaP2Etk1yEwdgu8
okWAF9jdO8m1QsRalrgcxHpafsZkAnIM4i4V1T7UEGStZmkvsrzN/JG5cdqaiAM7rf2aj895wsu7
OcqhhMkQMeVrkJ9h1We5f+JcCV2tC+93AaNaVhaaGpBORfBIwNjfBlPowcanfX/BQFKgxgg0JjQV
ZM1lJYHANjMUa8fQLkBFoFnus3PCV68OqgPmfMcVFoqrCOKN7Uq1LaCmVHQ9BfdPhavjbKE3+eom
fghkPivQKAFl9ZIlAwNNPqTpNVPC6IoMcN4ywsVNoGdQrjM6J/gZwqxLvC3CDFQEmH1z6qNYtqEJ
5hj544Yil6LW0K64HV7H7U0/hOpSWRC3t3ql7babU2DNCh/kKxbT7qaUIMgqKrceKXAhEm+VXj6n
83Ym/eg3cBh4qVVM6emzKJgXFcHtcpFZlWWQNdP5cegSGAnjNhjOSgAu1xQEEpIBYquOmiPrf7dB
uqcOnYmKe23ANgEW5WCiw8s4jtT1GAKb+1QOsQfdrwRmeyiYzAf0KwS3AsLIpFKdzm6Na1mEOx6A
N2odxn5qJOJj00Pg1iFuYoCSvE5WA84QDJe5xksW0xBjeWwuIYQYwr2Ua5DuXBdO5SFlXi2NFS2y
qNuVf0cnImLOON/GCcyrnAOUghUdPVNhFKqLsJiW/twLsuKH2tauYHHDQh4U16hJ8fclYER1gQgj
1u+d1Qm2dyzl2/mc6hmWc/jF6oFHSl3NfN62Wk2qaC+AF/DlbPFxi2EhTefvxof2Ep09qz8a5Urb
bEjZucJr3JU70Ln5k2DgWJt1wa4HN3m0hdcWGuEXU1jUPwGh9EWzyIgs+0xBPb1HrlrnsFxE7mVY
UcRzycOOd0cLwZFpYoOptlr7iEANKTsOFYZCihjL3MtkJZQ6i7HPOic3vYiCi9kUahcnovhaLjGQ
6eiTTpNdSQJ9HgoQVTQ2vFlKpfcsg5q4iPS5a8f+GOkFFTxSQkIJxNuH9ZJkeE+GwUQAZPZiuNyA
IzwVeIQrVybmR9yX7Tlz/XQmYBI5WkBH55MWQ4MCclEFkF5eJxPTL1k+qma1sv0QlBwKyyizHTKh
ITwQwDCxnw4tgy6CR991P8rzIMn8uSgRRBvQpNvH5UC/QgUQfhiIuHcK1pxqZD6ACxyDg4vs/VYu
15hSpz2os8s2Sb7OqRp2fDw9cYFQZ5bppTGmjI/D2s31kC66lhSxFMiIPJeLDY+m6/JmzaCw5lav
xx6I7kWuQRsEWTBiv480Z1oE/JoX4w1mo7lBEzokjmFxrzTDWLBgmcs6WgPnupJl7pu2YOckmlD7
0AkYHCVpCj4dAR4cT77A1HjWmNR9BrTSXs/UaTAYrahTjeUeOAfoCq/KqxHg8R4NePaI5eGHKWek
kOXq69IBte6G9hjm5ccQFFyVrcPOR8g+g4wQteK+P8ffac/XRYnnLmaf506GCMaf4gNIgwu4w4+q
X/ZLOd5hap7rKYBKXoEkLgNy7MYlpBUEmG0FMvt8W0tTxTqMkQ8MOQ1Zx53Gh6hLQ7PzdjaqpuNw
K6IcM5OegytcwbaWYFzu+y1hEKHFpKdV4NorPcSsSam6Rlxt2gQM2q1s3srdQKLjBpLg7lT/DG1X
14sL6LbC53FW5XGbRPwjBu35JEJWXHGinwY5lXcJqMEL0GFmX5YIjI8Jv2PD/2HvTLbsNpIt+y81
LuRC30xvH4j+RgSD5ASLLfrOAQcc+PraV/leioEUFUsY10ATiYRwHW7emB3bR6tpPfSTV5V5dzXa
vq3ShuHLYNXxS9dHT7E76We7H7cKqc+RXPAuNi4LsVHfJr2GWHhGRTHuLEUloHZQAQbxjwvhwxXm
sW2tId3JZm6OfQYmkNnTZZ5+p/fj16hsmR7GnR/1FYci70vtj/fCDq6GRl1B2muO2Fzmt4H+3ccM
vUOBvaHUe2oMSZHdZZ+jpTjsqEMjUSrvXBf/tM43XjnITBoVBCZfVSr3Yy+8D9noG3tV6BuniZqj
W8VqLyv7sgvFm1Iyy6f+2qqBaSYm1RyrKK2zTQX3Gr7V4zR7ZyQC8ljOpgu7pPK/OnT57qilegff
b2kkquSzK/Ib6Cs3TRVVN0lKo/uY3VboofdQacWWerW1iakQXGHN6145SWvtrSE+F9pwkP0w7VCg
HZAZUz5OcoQ/2yIeQzsQR9u2z5o5Af0cqlNny/hat1rv2wQ476M/DvFzbAmXY2RQfJwqz7xLSGE2
e9QdF3tmylbg5xLqeq7xWGhevteAeeP0ZM3bNEsFi1iHvc88Wd8jK00/lClHKz1O/RtZDdFOC3QK
mfP4oRjKed8ETRM6cxEC3WWCWpF8xAzGQ2YxP+uB5p/0uvU+KQPRuStICzRejV508Hpo61NotzkX
Sqvgz7ujcQ14QBwcm6KbksHPekrKL3OjPyEMsZ+lxV43otjcRCz9uyxxn4VnxOchGyOWMBQNs+kV
tHD0CoQJRaspjz5kpqAbAyI2CD4P+Us14uPq2iQKJiR5n2LTjW5nVu9ryy+5jjXo6SyKpbelFOlB
k7go8WG2+ngpuyaWTgeI3NXGBUkPKoMdudZ3s1UZ9zRMs87XPRKaWoso7dExqEngDVucqqi5T3MV
GlOEvPriDfHFC+L+kXKXde+mgKbZLKONbWnxNb0d7eGiROMKmu6cSWnPEdGMAERWzlfPU49B2gdf
bKeZUfdUMvazO1S3frtNOQUPO9nKK5o5wtpIFKfzor9SKKa3umidV4+PfDt4WratvZ7Cp9bIclt5
FFaUFZcHY9LkEe0jZSon7p+rrLgZK8PaooOotgJA5G4eOArMFO/OQrpV6KI1ogjtv4qGRMZmIJdw
b1mDe8IJM9ii18OBTouq6yRJX/tW9T87qpU7E8DvngrgnLLEjTdWbZnIVtLutkzdb9JloRxq/crr
7VOlW8e5yQ6q4Jq4aUAf75E5NSGAADMsoNRsO1VPM6ZpbalIL6A62YDyz4OnxBlUh7a/8S31QJ7Y
t7orLYqSjAupbtGskCLXC9J9o+bEno5c1sTU7YxYuBS4RUfVfdOZXt6i4WqdTnKHDpw2Rr82ufhP
zVHK2fmiuUWh6GOn1n716Y8a3A1wdseOd0rBudzb2uziCE2S2tXZybt6pKE1Q+NZT9+QW8fBg921
L/1YdcM+NVNHpZts5k/5t6OuS9Pf684g5GPQUNffFAUlsIlLE5U37yPOiWYpvuQyo8PkpBqvc/sr
hK/C53SUiiotD40LLVEd55le0+g4uFbp0/AprWmYDyYOpGkRKnfqUCbsynnQZ8qbfq+si11AIPzb
zBzx+ayNov4cX3LoEfrBg5XoskY0ILBErzNj146Rs+3oDdk2kTgGpYluCPuWoMjEk2gzSvE1vi97
O9Wmg2ercYOSjpJUUP+sm6E5lAVj2nnti1E1e6w16g1q23sQMWHW6to+06J5a7c2t9k5s3dBTfEK
yzcTNaZufVK+IfatYmq2aWFudKeVJ2EVtBBjy2MMEHsxHaEA8rF0ujIkFAXIvdx7TJH/344zBXlD
FtkJ+2Wc6QA5orvSdURkjgYwvHevxWyn/WludeJpmsutKthHevQw2DNb/JxONa+g3GlvjHqBCqJT
truPmpaLkzK07B5YUv7J0KIMqKGbH1rbq/F/bTXXwngmTbH6Mw3ma9wlGQR2cpiY0cUXSdPUJlyG
Z8fT1IYUJAcJI2jMqzFhk8VJNgYDM3nWa4JqI9shXUqwcvE5Rl+YAjYcLW7TY/FCdd7bpIlQN203
urtinu5UZ+dXvRQ/2tLdZAi4Lvq9A7yjfqcX/j5RU3tlVd0IYwoxbURd/tGex+hUdyK+ryLRv2iJ
Ts9RYR+qYk7ucoMrx4az6k9Dm+IcHbLZ3VD2M240TTunqWUdNVDENNdcjBGK5Hb06b0XhrUThl6F
COSKIxI0rUfQgi1VKpE0baiUemfuuWjOW1qPY72bnpDIuV+Qh3LfdQsLFoRrb2zEesfK1WTYpeZr
YwXNlQE7nIv59EL30e3kdO58IT2Jo561j9bYscnL2brR5+EnSiCc0/u4vuo9u93nnd9d2fZ0yipD
PdYjvaQpoX6fpK2LdXFgch9vpn6v1TUXbahD2q3sZCR3I1mNh2j0+mSLz631Sr4m2uNq1540jES2
Ce31Oy3zfPqfvOiZgyLIWxho8dbU6od2MM/gmQCgGXn5WGPte2Wg9A6LSDO0A9pmZ+dAqdlpsVse
UCTFW09z0PBnRc981oY4JueZeLdu0jQpB+05Cs3G9o8Fmv5pjzGPdxyxALqJ844ukThznhpqfXKr
o39A7ytExSl57HeJGD7hw9d8mHP+ipMFNW4hBsm8vTPmt7XmOQ+l5DAsgqF9AoUv6GrXgm0ACeZA
isMQEMh8Y1fqAGXtxOEqMhrGoTTbfeO2BxH0/Vep2xOIMj06ZYhed5NWzjtHRePW4H74PeN+cZ3J
uNpJ3UmONNV3dzYo643so+KgIU+uELbKV67rDlLupIwdN9tOJHqTnVFVnX5CruKKj6lKLCIGVEGE
rPOOhgpxgyjOeyaxofYO1/vPaJc0+pFj9cGpUKdtEKtwQWqL+BArxV6YJO1e6xN1MshND6OB2YRT
qWgbuLH2YdKrmdH16n1XaO3Wm2f7SN9YSym/xArTtuVL33HztfLU+G7O4mfc+eWJ/HHl7OqoHJ6a
2DlPOKVte/DRFwmsvI3q2boaabnbZC5HiWqMyPGBJ0ptq9hnmf2REgSaDny6EK8ASjDICXCKYwf2
08g7tvVg3pRdP58i5fs7s+rNXT9X9ZUodHUoPUfeq9hyN5ZfGEeydsGHKU7TO084P1DiVA9WahdH
Dzz+vZuo9Btdd8OhsBBeDgXAjEzv5j2eeCCF8CA7mVSHHseo/4gD5NEstJ0MONM5fhzaiT/h1TOM
CFTFFXOrOjtdUV1J6WjG3nAuqk8xToJelzTi1tMQ3hViIhT6Cpxa61V7lbbJCchfz4/tP9G2o66C
0kfChEn4rmgS62py8uZBl1EOziBw5k2CqPuACnkTTN6IxivhFDjmICFRHwrrq2s62rEUlyYUcEJ1
vomhm3wnDzV/y3PHDYU3GGDk0c0Yk9lsu6ST+8h1tfuM9pUrrdDyO53cVckG3yfP5ACqg0ntYYvt
k3NFc/5NadAsQdKx3vSlfUr7yif5M94K1wi2/picvESbrvq2Uw8ZSqJTNUXxq895I8Me2y+SbTMb
yLKU63qPU9RWHEgLllM4BIBI2+6qZB1tlfk0jqjGoky8yLgFGA3v49NoqrtJ6vKUy/YoqoqqBFIw
pY/M6MSZW2srC727TYyo+dqaFWXp3DWAI1qV2eW0AATZgb+ufyZ90A2fYdzPxZFDSHMi6+9dtTrK
2y1ysWY7cVY3rnXSw6FbZ1V85XixYX7MsU+f8cvcam0Tf+dgMX1BasSepV/qTgguy33Uu/tCqtch
K7mGqxsyIN2WQqSLYD5rbmrLKfa+Y6OE7BwOwhM4tQ19Z4V+TyuSFh+8AFKFY3hccEyU1riYFpzu
9a8mvqPg43rvB218HXtxrXZkNKu7Vo/N50gGdujJiLtTZqUYhdJC8Bh1/rzNq9TYtKTZUCsO9UXE
jnyxKAdxlfsEptMkCUL9bHriftwwbWbjsXZUv+88jQ04rSPrWA4WHauT3WdnW1N+sYvTMbiVfdaf
cqAlxiYYKXIpgxRpodv1g9KK+tVgf6OhkmjclEjOtyn+a/uyG+J9b9hyW/VW8kzyRR4w0u3oEbWi
63TiAtaVSf0a6SzvlJiCcCpM8zxVunO+pIseSe44oZl1bTg52BExjaFReCnaSkxc7Ec6cO3nmt+d
bEqR5SeOq80uaLyG22+mzoiHPndulX/CqKVR27Gj4QxR8GVYSjEZn2e8CUkUpxXbCm/EZaV3ps/9
gEGNkfu0r6Ka6jg0ivLb5KZU4wbfZ35wOfVnSSEn66wTN2y/3cR1aofSirUbAxV2mBn2cJNnVvQa
qUJuuTfpO73WYb24WT4899LD8jDr6GYnf3liLgbbuBwTlmktj8gNe/M0dfvStab4i5PWtzXW4Zo2
CbWv0jbgnpG7JJho/tICfnqNYrwn2VnL+UjrXT6+6r1OH2NJKjDaCi7KP6XqudxsOU2TeMPNrr9W
eI0MNKc0+bRpZ1MzrtGhQ7WVrX49BReA16XC5lbXTMSy2ktDNE8k4edTEeAsLBIHnIiwvOyAx2Zx
N9E3+NlqTJd6I9k2mret1rxvc/0rxTh4fq4PriUAD3NHppbjP3wq8uteLqxPbVskH0ZNTMKmEEOz
ppYZYlfo3hDGnGn6qNb0fY8K8YdfBYl+zkk37kheXjpmTI6x2SWxbuKUjCMNPpLt06CnTBRX33cI
XTPwM80QnBtJITPKgl0yV8+p8D4H4ssMO/i2H9uTn0TSAQbZ0wSh7GvWxi2i1jzsk2jjqIF6wkz6
l8rv0ScZSlovC0dKERvYZjcTklT6+xzuvPKaH7xx4M3sXDt5FCaCmUzHVs6dx34r627ru5fSTm1v
8Nx6cLSKAkakk4RJ7uKmPkg1s0xKZZ1g9J+VohjWCjfhdj1vk07QLY5gviRthYqVrSJ1LIRt1CPJ
VJx8Ev5xmVwj9JOHMSj47/wTNOS4KS5fmcLa2JpxROjJ3QPbb5r1onFv5Yn35HEL3GeJute1eBv5
QQV+1h92A5wFe2zuYO3cAQRFTie7n0FVPczcJLYmp/lHjdqxGOSV6WS3xeBgPZS2pM2Tbduo/CQm
3XuIR//aKCDtRmbzydCLr0jc7mkBJT3p3mG9QENG7P20MqQMEqDFOU/L+LGc9NumVN+KWIzbhpW0
HhntxvKOZSPp5fRp9/fTKglRseO/So4Mfik33t5w0+uU5qEtN/eYs3vioe+XUCuDBIV3Cx8Alyj6
XaK2OJQSUNYsb0hVp0goYuvb7JB3z7XbvMoeS4vsC60pjAgVarqC8HACbl5uzVo0qMS7V8bnNKE5
NIT1agV0T2xtu/WuBUvIkRNfxJ5C6SlTKr31RzG+EgjBJjCqlD7GgRk62/S9tT1NlpugdewtTYCK
UCz8mFCerHvur4Yg5zyRaSRHG9BuBNU73nm5od/ZHGxI+Bo0DmM2jr6iwlnLkNEXDajE/pKf2FD0
/ixtaf28rF9bJGn5t4jyiwjzRgu4T82cwx6SLBH9bURVTJFWJDF1JeyRi93Ymq597xVTzfEN3vCT
nevAMetIuiXGLQGLV9hVdRrfUCBKy20M+eanZD3d/N++1FXqS5mekoaD1CfTrIZD5LR98/HvBTF/
qGPf6HJ8yJMkFch7YmMMRuatIibL8TWq9SQ+WX2QPBZ20Z9HNM4tV2SXNInyK92j3xtPMI6UJHtR
jFNV2ZZ9EH2qZG3eo16wtW2kFYV3VDYp3HNFmRwt4kgeY9PHqV7shTUo5N8l0jTu81Uq0Sao9sZy
Kx4y2eSV6JBFLxJHwtg3fH3z39q7/y9V+z+4Hf3yxS9SuDdStQ/pj776Ur4Rt13+xr91aoYe/AtZ
p0Fux6G6BVLrf3Vqhm7+CwGri4ANqRgeL8yL/9Gpmda/LLgJMMNwiYaP9otOzf8XED3ku3DnQNZz
6zL/iU7trWBSuyjoLtK5pfITCdxUz0WtwqhyKYN/0WAF/DIGfyFG+82TlwBDlbr0QTbFGJJK/Gbl
+TetjT+ve/RFefaLurPJlMYmW6mwz1jm09Y44xb8Hhnyd++9CFICN8DRPBtDz0nKnarL+wIjssO6
N1/gKAJARv5oJmPoePKGSis3puIfil//8y2dBTXEp3mR/iPenC7n6GDlWrWvL5vvule/jNcvg644
EOut2dFcf2mvzvyg2OgTFcp1T1/oJOM0yXqfjxiyHA57txFUorFOW/nuqD1/ffcpmlI6v1zJUbIJ
fb/Y02H+zhd9q3b8c9AXmKSRKo+KEDaFhVnr5mmo0q47oqvP2y/I7Ge1pS3ezGiCG7RrmunMf6Z0
/vP/u1BX0s6bIQJTMqzS8UfiVDuDO/Sqb7GE/plm2RRdaclQGU0QPTpzVVyl5hy/5wd5mTF/bof/
efWl1UbQi8jL+oZX77XbznD3nRqe1736IngNSXEcBYEMW4+u+w23yOqBlqThHxF9/3zzRfh2dGN7
sm1lKOMmO5OatU8TkL11MfBf1PfC7hNdq3n5lpNXV7m07kXz47qRuXyMX8K3aeYYg0heXWC/1e6m
yGi+UgHIv/z94y8j8FffdBG/iYdystGjPqQpXbNQFZMukzArzsAVqN9ETvqe++bvZs8iln05iKwE
YBFard4fg75GwCmTf9a88ucXXoQzDYzYSAh+hxIcjAbTQhAi34Os/+7VFzELY9copsjuQywF04ey
LNtb4djvwIh+8/Al2LHJpU8NopJh6QW3kdDrMM9j9Q4v+HcPX+y4vlPo0oXiFGqlCs5ZkchnTSvX
nRSsRdAqfba8zukYlizJrg1OwQdsqN7r9vrdqy9iNvV7yDSIdMOqwX752GZpeq9SD5X238/83z1/
seuOkw8VRf+jjCjMPaLfYdO375kT/+7hl3//S9QWWuBRky37sIFq/0nTjOkjyUnznb3rd09fBG0f
0PlLJZ6nJ1Jux4DLa1q1D38/Lpev9xcrgrWIU7Nop2aMvS7MhDP+bAvHvK6a2XvQptYk1SOjC7ao
st4zjP7db1kE7ug2befbbCr6EF8lKvkJ0CBYtzAv+ykEpT1anYnbwkfSGvjPttk8/f0o/ea1zUWT
3CjHTDSN34fBkNxkOmzF8p+ZCP1nKVuSzXHLIcXQxBx6UB+hmdE+OWIa1w2JuYjZxAvqocE4MOyl
nt/ORq6O9Wg2r+tGZRGzEiqYQujThchpSM4j3Mi36568iFbqfCpHnytCDXV63lEWSb3dukdfPvEv
sVoZnmUiMRVhVXj35Axfat84rnv0IlAVl0oNi2neutfwCNfdZ670K0+Sf4BZf3lvPTHJuIpehK0W
3FpFB09aFC/rXnwRlXYcU9XxJlCsaGfcSO2mVq0c7sVm2mdgRnJNiXCuulfLC6gOdu84Hf8mKJed
q6iZ69FKees+MW7Lvjhm4p+5G/wnKP9Ahf8y2NDS8ilyEKKSe/4OLOAGftLKt16E5OwBR5dFKkIj
d7b0F5LjXzm1L6mLX6d2GujRbKDECWOv/hIY/bklmbtuJVky+huBkKqOGxGqxEZNX+ftUSYy36+a
gH+gQH8Z74a6FplUBsVyWihhtDJk5rpjy9KonM5+X5QV1GGnqTxKXdp3HMV/rnvtxeYJI7mgOYNl
Csowavj6kaLBuk3fWIQkmenazf1YhIzNJqJBzNNXfslFROKL4XT+ZawTDXm+9Y1kwbqvuLQc9zsv
ruKGJcqr4u+QgEB+jd3XVUO9bCCfRiUyadUiNBXG5X0pf0SGvW63WWJPfYxS0rYg9exN5rH3jD1S
yHVbwtK42IWVTEaxECHFjQdy2h+jklTv3w/JJaz/4ui27KBsfM1AuMYipaDtIfbAAjpGOla2P8oS
GNXOznyx7mKxBKdOlV0qujhFOEzq1unMz57pnP/+V/xmFV/iHSAcTY3CeBWLeixDqSzFKPVtY91k
Xzo1xx0NmAoXyFCjT871u/tp6NalN5dmbOMc2FlQcpCYJ4qlfol2qitl887H/d2wLKK0pl+qBPVC
gdqY9nEiwekUq8KUosrbbQL0khHDV2Jp8XQAXYEtEI2ZH9Z8Toy13j6cA6cEFsW6hYcd6tInDrOr
ThJ/pN9/3d2gLGp5IHiyaCwqgUiRvXfIH3891pglvX3nWAfjpoyIsXZBIPWu94yYMH5nBjp/GaXU
AN4+HPdIPXZp9gojA2grXCGrDc6VWzn1B6rD3su6Yb/8tF820EAAu3AzBidT8Sl36Sfxo5XjvjjV
mknBZccLUB8MLcjK6oSb0spHm2/fOu9Yt3rTb0O9+97pNJZmK2fhYvfUZ5q76OVoQ7srb1o7P6UX
id+6oV5Epi2zwalqj6GuEsC1NFXTjL7uCOctvYArexxrCIlsoUh2Ty0syd1UZ+aq3Qh7jLfjLYM0
oA2S8fYrD68u8M5zvu5T+otjrWYOYHZrRlz52UG22i5V0dWqAfcX4cng9gBECM++AhhTWDcGV851
j14EZ05H2ahQWYa+gvrZPUGIWDke9tuhNkYQpUnLUCPq3TW+f6gybdXWABvp7aMv1XoL/G8bWuW0
rVWA6uW9I8Xl7f77SAEG6e2jdfSGLFAAbmWR75TJcgW9YN1QL0Kytasi7ycmiMXyLc3iBpHDygmy
iMg0QyWUIQsPtTkzz7Ylp41A5r7u6Us3RfCTo0e7EmuJhS+gIbznLnjvMniJjr8Y76VzNHTOZI4l
iUNvKND62pKk8KQMi6Zg5QXfB/Raik5lWvDWLV7eIkzFHCW5rGhqRMiLsqn7GhmwHFZ9YW8Zp1E7
tfU0ogQRc7afkfxsZgEGYN3TF6HaSgMbFT9tw1FNYem3V4WwV774IlZxKEM3ZvPoWqpHvTKfgtT9
RxaW/5tIAEL0NqBKkQaGzA3Ge25DLBI30T90z/vz0YtY9fNSwvvjTB54cZ/TgRAEB5Rlyl0XsEtX
IQCHeGL3SCT9cg7QdXGlc0ElrPuay5AVtu5o0BpCGh5tpPB5t/NKy1m3+LqLEy68SZCvZdPSVRd5
W+U5iKuzdQlb7NbeflL8YZTyLn3BdeeHoISABSqaclaNy5I9x2U/N4eZ/Z9eJKTosy6EcQyKmu65
df+DRZDKcjLtrOSrcjWi8ceCdPKeMdxvNo+lNZQWgR+dM8LIgxhKxeKhb4d1a7C7iNBINjA9gqxl
WNrrTIkdJd79ugFZRGinm8GY9czEDrA4bQqHuCof1z16EaFKM4SJtk+EI2J++pXxIds0hVl9W/f4
xY6aIcZwomJCKlGmxlnhN3LqaAL7se7piwj1zSgok4zmDDrlfmQi+aj5/rpctrcUHU1z75rSQNCc
d9EXl26JLpVrn70IzzQp6IBymIWFCH4YebttTHieq8bkD9+qX25Z+gAV1Xb5oGiHI3MfYPcy7SA7
+MO6GbPEg7a9P1ZmwMKVpwgzjQH6b5etmy5L3VGqWcVkwP4J3W68m8voym7dVUVtwKNvl8TaogEo
MWKOSJr5Khw/lMN794rLkv0XJyRnEZ6JhSQ9aoQIJQ5q9V3ZV0qcfEtjvpTSwOSqBVr0IUOxn9EP
0dBAkFhdN6z8YYsIRj9iFX5Rt3gatz9zr5q3lteuE1N5Fw3ir3d2OMH0+nWXIlcfpNuqgZ0/2ysv
kks2qx9oY2AKmrPKdgJp7X/gbPlxVRQshUcZzkDl0JCaCupZ/zmksE9mUWvvJUx+s40sdUfD3E1W
10ruINgc9TpH37KHoL3u3RfnX7zrohYgNqmeLnkYouZTolsr9257sbXq6C2SqmGyIOA8yah6mXtz
XYZqqTlykfUh6U5YjC06vZL4uve787oRWcRur81pk88Vw21l4GziAfiUXJngsRfRW6GRphnucvTV
6ZfgEFN2YuWXXIRmB/UNyDRX1VR3PpqDd8gLuS7q7UVgBngCzZoxctWIocg4IwZWFW5I68Z7sa8W
ZNKR1XkcH80YkHF02+X+qiw9wNO3C0phd109YIQTziVWQBGY8U1q6F9Xvbe12Fc5x9gV8BWiPqg/
F0GLe4mBDO5/CKpvAKq/QjF/E/VLdRHeb44HAYSLkooeU9oyotFYd3hceuelLX2sxuVcamO2uxEd
PCqAy+s+5xIuaxuRaw8WO3YHrG3juM4PWJ4r0zHWIjZbDH0kLPQ2BKVwhoh5WzX5yrmyiEw590YV
ezwaP4kQYtpD38XndTPFXExDXwwu6ecmBOz+wVTZ2RyslY9eRCa0LmvsafoIwTbeRLL7UPnjyvTF
Uj6kOqiOliTqnUF8Zw24actq3Vl6KR/qTPqrA0HMg7s+ukBKSr85rBrspXyoTjvfUz0ZTBcTQ68o
7+RYP6179GKvVHPXZ5mRN6Ge9d+V8O7gmq7cK5eE+h4vtjSYeW07GMI51u5Qla+LSHORKNJ6OGe+
T0TSwPboNck5CLTTuhFZxKPfTJY5Y00VWlJ/AU5wM7sr49FcxGMdDLo1Yx8feq3+ArwD8z2Tfsd1
772IyF6ZY5ZfNjS6Vw6T4OH9CPlp3cMXMek4uKhkwEexwvG1vZyN4KPmjd26w6a52C6B/NMSI9gX
HBvTrhG7BCquq158qR8qrRbJedw2odLiT4OvP1VasUqB7i31QwPdnVaAkQAcsA4yQQWJJB4gaq57
8UVg2o2CI5iYnE9oQMeIRtKu17nr5vhSRMT5waDz22lCV1ZPfh88Q3P4tO69F5GJ0SBE1I5rP7aO
HYjXCsSdiNZNw6WEyJNm5scj07CZwebQuyk3btnv1735Ijo9rcCB95J81vBF6mAwlb6x8mMuYjOj
j2nSBAk5pxunDcVFurVh8WzXvfgiOIFNjD1wtDaM8qKj6Th4aAEMrhzyRWxWHdTuKGY5lNJCIp9j
5ZTq60Q5wIPfniLoi29mXfI9VacOsZ29iLhbt7EttURDnldDkHKKoJ0aapPnPhnxsEoVQov929eG
7uC6YHKolo8B0OERvputA4hd9TmXcqK00JJoqDsIXsTNqCff4Nmu3DeXcqJRjzKgROjC2OEMuJ6g
Iku4jlHzXirnN0f8pYgoUKYdJY3dhFHUHr1peM6MbF2ZZSkiGssEVv0lq61Bsd/0icRIS4HxWDfq
ixCFFeHNEdtFmLTOjaNbVx520OsevYhPZBsWbcK0u6nagnXaJN/ToUzWrVr6Ij4jZUM18xRnClHs
O214mOJg1apFn/TbaV7ZGVgxGw3RIEyAEXpxoeM7q7IdWBS8ffjsDT2WmQyKXmQ3/izuiiRbdRf8
tyvBLxlcEtqaU7XBJUeTTfgid9e1ubI7Emb92/cG5ynpEmCxlb3MwOm1DzO8+FUzBU+Wtw8X+gwh
Gj+vsPAsknr12dS1L2smIS7zbx8NhEyzWpd1HJAwtqdaCi+GmvfKF7fePr0Iqhlv3MveadkHkfcv
g+e8rHvxRWBy5bYs09WasE2Dp6EBvTO2H9Y9ehmYJnwBZKzwq0A0VUa9zQd/VVjSTP52QDKf8uRs
U3EqQLoDccCHtxqTdXkxd6kgCrQmGPVibEJpakeaKH70mve6akyW8iElSrcuNdaTrDdofEy3WqbW
jclSPlRc/DiKPiYvi0EjzApgQ3HfrpsmSwGRode56k3m96AXn6xS3tixvWq7x67j7beEReJHk0bO
N7BKsCjl+UKRWzfai6g026w1kdpxAPIS+CZJ6ezNOs1XPn0RlUbUjQF9iFxl/RnYnNfeTUAm1u0O
SxkRLeimXQ4c9GPzMTCTo90VK5+8CEvPloGBYSyXzRa7l6bDM9KtMVlYN+SLyAxiY7qQ8/marjxW
w3ytjPa46tFLFVFUjG0mIFiGs5MdHFN/DPJg1RXZXYqIMPtwkVCjMQmy+qdS+aEK1qXy3KVcqKwd
37EGFlgva5pDP3dYjotyWHXVdJeCodgxmzqoqGoI5QC40sKmiJ/XDfciLnGlR97YItJwXBNacXrE
8mXlWy/iMtIHrMg7IkdgdoAj7Z7wXLdVLtVC7MGVOSsmSey6J7Lr15G+bgm8AEp+rTXSDxBXGMQ3
4ZQCBwwMLMUxlF/52ougBOtU93CfmdvgTWuruLH197Sfl2vTf5d/3aU7FVnCgl49yr8gC137c4ks
9jOmKp04wOh3ZtyEO/1h0m3MSVZNnKV0iCR75EcpAwUH7qGNzdvaqNctuUvhENblyAijoAmr2i+3
SBU/F07TrVu6lsKhCEqROcMrDHFx3ENlvLO8aVWpAOvSt3OHrUJGNUYlIRzand6B5wNbuU5Swd34
7cM9HGUKRzDegI9/VoP10rdp8s5t+fKMv5g8S9VQnCTBOCZ2HTZ6sgXxJ86Dlbmv0TSuW9TdxSZK
Y0mJLTeW05oFfhK/ji/ZkL2XXfnN1HcXIUseIZ0mgxR56ZnVhfDe/2jSGrPiOPLh5cZ5qz1Edb1y
hXAXQZxGQmT1gJrIyrpXiJ63nuxXZUPdJb2olxV2ZpKU4oxX10YrRYHN17CuxcddionqVKRRx6wM
q9G1fiaQv5H+jBhXrFoQnMVl1LAEpQ/y25Ai5fSiRyr7ZIkyWRe2S0WRVbQuCP6KoYHcfWXCvd7U
ZTY+rHv3ReQqrVHFPFDkcwbsCFyQpNvB7MZ1d+mloGjG5bvsQflhPq3or3IeQF2uW3KWgqKAi/+I
ZSFpy9EAfdvboHc3bjK/sxv+UQv6i5VhqSqqHCvOqjSow1H2Rs6T8+muR5uQQp4fBuy3PVk/k4tt
zwCa9Zcq65XGMaL0vvt2mV8n/YVQiZVMcC3sWHvxLQsOIJ7B1WPa5/WnHMI79uCprr73mqM1BzbF
LroxOLpeDxoe7JuhGaKLjlytE9Ri6fh2Ha3aroHbh0fCbLXXom1uszp4Jx1zmel/NViLlaEb58oj
a5/jSKRHyTZN4/hGxSK4nkezRek5FPWZtkO4xIlbF+s2y6V+yWxL04DjytUeS4iPNqaYrIF5m607
xC01TKkaB3sshuCKc+GPBJ+8uta+rQq6pX6pCOpKBDmPts1bRPZiXjciFz/W/8fZl+1YimvbfhES
BpvmFVhrsaLLyD4rX6zKykpMjwE38PVnxNF92OnaR6Xrh5JKIaXDYTwbzznmGP+ZwoGyatftinUb
C5EkAasYWr+kx0UuaU7aZMOD8B52Inv/FoE/4nk1fvc7ECfET7M68ibB6lA0qOzRVEv7029lJxUn
Tb8Oullw1OFYWP6YjX7j7okLXOKdWfKEz/l92i5BOJSp8hu/hm7R758RUm9hZDeszOLlcmzZkwEa
ze84HEM18QQNhxlLExBUx9tZobDsF8Kp8zIWS0sxG4TLNzHVgLEU3ePsHM3Fa+MucIkdW9tEkczv
fXOSKtTTq54yvxJ74gKXOq7OKUmxOIXeTMquCdjw/bbtWGQjhnizGHq7p1NcMdA1m+6T38pO4Gbn
CgEpMuFL9l0JyhJQY//ht7JjjN2bRK3e5uQOVeKhPHeQRZMJ3NB+qzsGCRGeYEihEwRscbhVmQIp
+Cns4JdwxE66DYw4b4J8Te4dY9BDY0xcplO2/5IUvO3xv4Q5lwnJQi8kGdIlued73D+DYpZ/ktL6
XnHHNqGSGNHNJuyeGejjMXIFl7qn9Ti22a2DAcOzZncS6iqav7fr6RclXdxSm2eZ2cie3HeQE8/8
p4TkkNdFcWFLlKswBn0QVt7zpWoo+dARSP34Le7YJVi+oC3LKbt3Rr/jp33ejF/rOHFxS0d8Qiew
YeweStCq75KPhZkTz6eMC11qpqSl7DTsPrL4IzTUXteNffA7E8cySYbJkLDH0shN7hB1eFipX67u
IpeM7hZQ308Mzvtoa7IpVXNI03helOj3cLlCMoIA4MLu8CvimgbhXkHLVHghfZPIscrt6OJNjzAd
nWO0M2UPUNDxPBbHKo0BVpFNikGLMq849F5a6ueoXNxSQ2VHzvZg0P7OxkvWQQ0sJ9QPn5y40KUl
DXLeK6yeGbZchrmNyxBZlt/nJI5pBiiebpHBNcS40tOsuq/zSf2igwtc2inkdrcRVr+prPsTT8bU
QJqhCzY/r+IyIPVg9AcDKsHWl0XcYjz06nUnnt/UMc9TZEkbioDdW9A2dXzaSzpB9MDL9l0KpGzQ
gBlEWBy6m7SAaBY0KyjE1vxWdyw0l1A2IQRC9qaBandBJQ8AwXhT4fb8BY6RYt4yRQtspffxXCp9
rmUU5X4PH+IY6TCTTIbzEN43zktC+D02kV8y7uKXDmCrDUYrQqj5YNASshkiyv0CvotfWkDjN0xb
E95lID9Ck+qTHAMvIE3iwpfGSQz9IvR5j8boC9g5wJIH0Vqvi+KCl5JYL3t6ZscdhNSQmmzzrwZq
jH5rs9/DRD+u+pTQr79zjERGqN+0+hPEkPw4AKC7+/vyU9/ZKO5Se09U8pxM42XLQ7+E3IUuHVBD
AnfGCbWmOawFBJL3YfS8go5lnjzo6cotdi1BLWmO/BMmlf1SQ5f9aDpXkjVE2buF9M9l6RuIbnLI
z/h9TscuMQaZg52ss3cFqQW1D5dJcC83zlzkUpIbsiFwmvu0oNCHzmP/Jgz2zWffzEUuzQlqY2Gb
mzvmoIECYs8z9Hz8lnYiJ3ROdnFugbqjUF+lm7j3KfU6bUCSfr/dahnU1mqh7+12FJRGRcBe/Tbt
mOUMrjmbEq7uXWIvXcavmv/tt7JjkdAvWcQMHRLcEGM+JCxldQYRQy9XhSH+309kmOMRCkpQrtRE
ppUAScElNn4EAix3zBKD/XHUdtC3GQyrRkaeG89RJ5Y7oTLpKDRS5kbfl1i9bGqugETzigzMRS3p
WDaUQS7vLscNEr99D4m37JfXx3QxS9JYCem2RN0FS+9mDSroyHoFBuZilrJcZyCUxg20b5LFw3RM
VxHugVfOyVzYErMd2deQKADPYn0J8pxBJW8nld+xOHY5yg78pqFV93YKPpydubZ98sNvaccwU5Ad
WBZ26k6C/s6j6X12Dl/8lnYs86AYd2rZru6gx3rlUf4FoooXv6UdswSDp1Z4Qqj70g+3wRyQbPMj
amEuZGnrxGFNgF0PEURsIfj92AzpX37bdqySDB3HANgCQavkWxOaC8SaPA/EiZPTPuwsS3KsjEn4
c4T6NPs3aqK3S/bPchi0cH53gdE0UEhxGHVP5+XIL+m4pu1F8zX6AyK7c1KkG+386kzMRTDZHXrN
c67gzOP2MQJb5r4Efp7cRTB1iuYCZAcQd+6XkmOUIFz/n5LS/+fIKnPhS/yMlyOC8Pj9gH765y1c
2ic+QovP69KkjoUmiUwRhIL9Ho8ihFbbkD7GEOv2C/mpY6Sp0J3qWAuPO73xJuRV37R+HtcFMcUh
zUwMGnaosia3ON+eQAh59TsTJ3LO6L2CSjrY7hCcL9KV10ufer0Emct2dPZogsVG7Pfke6Yv8ey5
rGOgaWK7fBna/Q4dy5Kl3d0q/tnrMFykUp528H4ob9xVkIKkpatB7fNvyJm3a/BfjN+FKsXU6lAM
OI023fmjgRXVQdJtflHTxSqNNlkM1Im2+9qxz/GRjcWUb8rPbly0ErSsZAik/H5vAjSj1dp+XqBF
5/WiwjS34xQ3E+egC9vuWT5euzStO8u8SpHMBSsJkXatbsb9fpLhI/T0KjZYvwoKc3FKgY2h8ADp
JmjiRr9IR77PivjVCwGn/P1Ikj1b3xS1t3s0/81sX/V565f+uIgkNigZ8R2HDY3nEhCNKyhN/OKm
i0gyBxSL17cL3YybqRPVrxeW7du/ONe3J9l/sR4XkZQHE1EpyBgQOrv4wQCx/KdcRgh7n30r6WUP
toYUsQSrst+ddzFK0AI1gIov21004VksmZIlRGz+Bf7xf/gCF6I07pIGmR62+xScy3VJuqVKp3Hy
e1a4jEd9sNsxWXF9oA4UPg0kRZRePTmDmQtREpgDFwCLrncIZCaVGMdvbB/8mMOYC1JiEIPObCTX
+5ynL9D2bJvko5drd+FJjZU7xTzOeo97XZg8/tmL2a9C4eKEdtHadeqw9DpjRAnOskiM8hshZC6j
kdms6RaQNN/HIFirdV7DKhn82OWZiwgyA5nbc6HrnRDw3wzh077NfgHJRQPFWZwZreb1nh1ZFaa8
mEa/jjhz0UAmD0GVREeIus/8ei5/RyH382EuHii0GWi2QxBhkiiuQBhQZrvnO8vFAyVnG4kAFEz3
tZ8KldsiWya/hMhlMjrGucd40inv49w03zJj29cTyuM/vAyHOmltPouMQ+FM3htwsLCBF6P1TIlc
RFC2H2JSPZaGEPFe9YfqynRZrOcNdKLorOYAJLZYXZLuBsXtGtBwr0otJEh/D9Cg7muavBlGxLpo
ryD1MtVCAUbsd+JOgru8zZvFJ5TtCdBASOXeZ4tfQ4+5qKDWjKzlEBwHVIUALcynwXwZtxOKyV5b
d4FBcCecbwLr692QSp79dxUMnhXEf/AZiSwGxX7Aar3lD/sRFykIA/327ZSFRAvlZU3btJ4DVZkI
6s75AE4jv8WdDPcAB4kKFprUdIuLE8ijhPjZpktmFO4tlbJtdS1bTa+ZaM7bfkAQ3G/f8e+3HODI
NW1Yo+s+SJ4CIS65XvyK2C4waM42wnYUsWuoa5oiXPPniLd+3VMWO9Y5GLNFgHbqul2PTytUSArI
aHvm/S6lUR6MqEpsb4eiGijHpdkdjOSeO3fBQTFUy6Dpnas6b0DImkUmKbF/vyKCiw8audDBYFMs
zvlHUNd85cYv4XQl0dZxmbZjinUdDEtJOlGlOvUzTBccRIQ8AmEihVehqHSUAR/0p9ftdoFBaiWj
psmh65B1fwzBeDX96nkeTshEkDxWMRtdM2kfF91e89OP/Y+5yKAFbbxICKlr3Y38mjcBKTSdI78H
syuIBtkS0qHFoevVppUMu8/8lJ/9jtsxSj32qKtIpet9J89R04C8NyJ+mAOMev7uqZB762FSGheQ
yZc8T2dUm1c/V+VCg9IpbGcpel2b7Szxi25xqv3uiYsL2tawZ22Pj3mOYVCk0XwJ2OlZSv0HLEh3
fJHhoOt5Q5vj6M/kAhb8n15f0wUGQZpCM4V55Hq28naOSYFD8os6LiYozPYZdXIsnbK+HLa2XBo/
2RXm8hnxlRwy7bG0tec1128kG7nnp3Ri5apkCGJxWA6EXPdinrrPWbh2fgkEcTJZiVEvttpJ11MX
lixWlynxzKlcTbSOhY0m+K/ODf+F5lUpZPK33x1xjLKleXdOOwwnPul1DmddZKi2+x2JCwWaxmNb
u07oepy7j1H/Yw5SL1g+c5FAcprzaJtx2HFoERPYrZG7X3bsIoFC0MHOncFhtxsIbwZxw6yS32PH
BQLNFCRgBK1kyLBPRQI5kAT8Gl7f0SUxWgkspR87XTftWfXpfV9mv+DuQoCGSM+RDgJVWwEVdyUK
CBX7tTVcCFAo10OGE7xf86a72WaYdj49dVeYq4CWN13Skwb7zvP1x3Cyj3o4Os/TduJkOoQBcPJY
W8RPimRleJ6eKzv2OBBxJiEeCrVajuLgfy/ZV58LQl34z96IhO0WFwR4mgpI7sIM0isYQEfp98Ae
LolYtylTtbQsARkIUIp7vwWeq78Vm/+TuSjrk0a9pdsbIaoCOOUr1YP1Om7qIoDeHtipWbH1LT5u
iz1uZvZjoKMubxFJo8im0FWr0eGVxfxGHZM3fkZJXeairU05ihuxqlfa56UaT/ne5mb7l2zqf2Pt
Pwv51IUB5fuJ59IcbnWIimxYh4dYgxex5IqXjOiBfxw60mXoQq5G3MDZsEKshxm93tbczt1tCMeW
FuGR2/5FnFaaFoKYA/UrLVIXR8Q1S+BA7VaTIX5kna3AbOXl7KiLI8p0mK1dvmHp3ESFYcG9x/i8
5012bLsdG6bbwGx1H6qL7fALQDTrR5NFXShR0sRKjHzd6maaxorpY7xAMT32irfURRNxnoYjMD9v
SXAqkTqN1DSY8925V2ZGXTxR142iJ+GE3ePL3ttOiqd8N4lfbkZdIiSVmwZaoe1WS/0ZPE7Pveq8
HmPU5UFiA3InbYatXggH7SEhv6Dr51U4ohn93fPpPmB8hNBmfS7jH5Q1HVoifjJt1NVS03NMRRr1
W51tbd0OWVsQ6QdRpC6k6DxH2WeYSaitXqJCSn0UIFbN/Fx25sTeOWxaexJ8S8DB+wLKU28D6Kcf
Ew3NHBtVWs7bLnHmCnGhaAifyz1jv7xisAstUh3XIEvH1jkT38Ld3OM1+JfW69ud+C8e20US6ag9
haYc+46aitq4zlO/6UPqIon2cR9NsuGqRGSmJfSlSHlC0NPvSJyabmiWgbVwsTXf5z9m27zCh/2L
+bD/40jefv4fiYM2SdRk2YCqVE6nR7ALTQ8qj48Qc6Vb+t1v+46JEgzChXvIYEZTmhVm2v7ievEr
SdN/AIpa6MkOS4R4wbpbtP1hp8wvErmsSIjuAQZIsXKYH03ZxWEZQtnEz0BdRFGzL2SZTiwuUvnM
5YDWi/RqyVOXFSmx/TwzTE3XCV2Cakz6d0HD/QoP1MUVjRhZX0MTb/Xw1rvF3Pf3se09s1gXWLTH
5lzbhW710bXPdB3LdR/8QpCLKuISfDlpTHAHm7ZFoVTwElRufsKJ1IUViTWez5ngVLJlrycRV3jT
ezXoqAsqSuagGwOAiuq8HW48mcpsTLzwSlAa/932w9m2yQHaNgiDBZij0IVo/XoL1MUUMbtlAwhH
cE0sKQAHyRKvWjd1AUVRssp+DbCwhvLTc9DkbbF1iR9lE3VBRV2usjCO1FanfDRNtS9yaopFLBiQ
8XKFLrQoArtnBl7Ct6+5lAtTn+PYb4aX/gNXxBZ5tBIJ/2DHqIqErY3KhZ+7cjFEck0X6EYj5R8H
ejN7Xog89LvgLoIoIAPmvgYsHQ/pA0oolVj8YNvUhQ9xkIucOta44EEunns+4swHtEa9vqULH3qD
bYPeM5xqGjfkQQRKXMdsz/yM08UPnSPNVyIlVm9FGxbzsM1jacdG+vFTUBdGxIJj6tiwTDWfxqGQ
yOGWo/GL+C6OaNyjVfJebrVazwLAsMe+FZ/9Tt3JbEW35Zsko6whfqmuRrCzDEIIBvit7mS2B+qD
+zrktm5zFMDZ/Jp0u19YdmFEZxywtV9OW2sbtBXYttaLnUPPZ7OLJALWdxPJeth6HrIvDcq+xcSs
X+x0sUS8h54BieRRQ8hvA7GVjm5b3vsxsFAXTrRGdEXHldt6TI99LIDpiMcyl4f52+uTupgiMc3g
oLL4pAG2rEx3SeS/YUT+O5STuoCiuSeqtRqfFI1X/SvH56WXZjLrX7OkA9jCQCjefQnOdNwufn9L
/HvEPm24HGke2jrZPwRbAKIn368QOStPY0OBE7U161Wxq6HYmZ8sAXUhRsFBwU6e4ZSE2d51KbkR
T10c6hIPpccZjHtLbI0nBkgc53Mo2tXzIeoijBrKwf6+rbbmtO0/470eqOJYo/jfXnUk/N/K0H95
kLogo26UmMDt86WeMPxMP0GaWDzoRAfsSewYoP0AujayfNqavoUW73H22/ynTUx8gGeNL4MeixZd
r0lCf5nO5wPUakCpY89GrB/JmDD5SNZBtQ+rlsf+sh1Nm1/6EDPQ9x1UXms1DRFT92NPTPZMoVJG
LhOPIeugWQOWh4KzvPlGAxZl5XDCBVQDl/NabSyBvGacB4Op9xYFgFcaqYBd+z2kzS2xwE29miWj
5ckOay/oVD7oMaJfkESpHzSc92f2ZXk/XcQHPPHF1mTXDWjnvxR+21EyiIUkNXj9wG4UZ2H2K0A/
EpQ4cBsNSA/atLnGx0znj6SL9K/Tgk4NvHKjjCGLAvmI+2xjNv4k04muFwuGca5Fl3bnl24Rg73u
WRIc1xRjp+sdI0xD9hhsuZbPbGRT/B206IeqY0gttGWW7N3nrTlYU3IGSGKpyLwM97ExzfoygjX0
+JQcG2urfsaAX9k3+ZSUUCZggHFOsRgeyELtUoZTf9B36DC3psh5FOQ/Dhz6egdHrYIk5pDH3de2
szy8Bwbzg5VNxD5es2SMmjKP0R+4JKkN3hl2CnoBP8ORlZQqnrw72nb6YKKumy+NUBN9P4NyArvZ
p+mNjmzOwlI225AVdu+m/hqC8SZ+14toHUoJXnn0p04NllYxjRi/SXsDwL+hqgnKfErnvTotUOhl
aHYCpnXJE1A2ETrPtywHwK6QND+/mA1wraKLsyUoTdg3tDgPlfb4848wv4ybaroys6v6qoaBgNdT
hEbdYpYE6d8nGKziOuYLaW4xgW57oZYYej8B6JtUyWVgHtKQpyDvBmSmKU+5RH/i12xgE0wH/YCH
/pIU4H9ctm+qy7a+QCktzeuWbaEGEVGESrqlsKJin+JEvaqcHlwUW9Tos+jGOT4qZnkwXVWfHW25
NeARhvjNefJynmbMTZs4zbbLukSAzdIh5G0ZZaJvrgPfqK0IQMx/mq6xugjCeYYux9QpXmVhn+tP
UtH0KwoHXFSLYflajNxwc9vw46FWWbyfRTtImr1D6yDZCtAim/nGxwz/L4VNmSiCRA77UPQg+LHV
qpQ4vpEjF8Dxgfu+m/9O23zNq7AdVfw0gArz7+hsbXgLssD+tUJC5fvR9NEnkk19gppFG6wfeNOf
IQhmEnM+MmFAyFh2dF3IZedRQl/NeLDwqppxmO6H4tF8EybtZbExpd9JrYbpCtuKVTmzdflpWorK
OQeFtqqhHxR0t+DQzdc8wQj3okIqQWG5julnw+bgodf4SdGC1SX9ui/ZOCwXcGUOc38xm6bD+zbh
w/QL3TySXEArE2UKWGIeJw92j0EhWUy6YWIqe7SFlrhIwrg9Svyxx/qygIVB32RAo+xpMcvbHQjS
Bm6pWRp8LrwL+UeMsbXkY6+CdoJo6caJLBbZoIqWdOPyeSJh2P7MZDw2PzeoUMgqXDlS7LYdkvGx
BX23vU8JOYd359olXwbbB3HZh9qw6zoLtb3Amwa2pK2akys6p2lUgH6xHz9jfCTOPzcz4Q/Zgr4+
RqL51jwsiU1+DSoagd6l6WSep2lCuhCNevsK2loF1TWhul/7oPfXWVieFuMCiwrK7Yz68WOnzoBX
5ESOUYChzcRVi3xJ3sIFdyIMEpG92Jw34a0PlGwuHVK1oJRZ2sSXFFNmTbVlbTAXIt1YcOmCwPyZ
TNkk73N/VvEJ31EY9DvfjvdDlGvEmgwJpOC0EPwAvfD67my2y9Ju7/tgzc8LXEKKHTY9h3eeMk7D
6z7wkNwDtC1mUsWYcPkiD4Z6GUm2/M+VxOljFs/mOVmDbn7I03aMbwwaF9GVwgj2ZwTAh/FYSgkq
SGXb59wkLUZWOno+Z8kkn1DWQnSPgRuJyiOdeHed+9SI4qDouBQw0Pw7GDuPl1zQIS1B7fxH1Mn8
J8tl8yNawmV6v6TtiZvQEkHKJGyzykrSIyCCLBPUawcHZ2EEFax+aH9QnV017dXDNIXyggaUqEDu
M13mnd9aa2sadnPFBMr1Wxrf1piERU6Od3y0axHzcyxykMMVAhRPuJfde6QRqhgwiVsqG5jiBCdB
n6dnxdNEFXxO56cuip4t6SuWrt+4CfQ1Cru2UhBEqqBS/nSm64FSXp8F1Q5Vt4qPOi/FHOi8IODR
u9kG/FfwzkP6nGfDJ3WsCv7c/kg5368gZ6VVonvzKdXNXMkOlN1gFlhlmUP7T+HaZg3cD7P2AYx2
UQERpk89xQsigIdHaJs+H1kAf9jIvKD4uCUwFKSg5HgmB7+Rzj7neg0voL230E8dRbmnfVseW/gy
JOoPHGNykWBurFHI+iEoPy9xbCrAWnk1Ht0v6JG0l0Cho5xB6AwJgB2uworbMXJZNnm4l+GiEFYU
eQ3H7J060od4AVawZYD4YFh4KtJG3UYq86eFDs+NsKZKkuP9MK1Lf21t8Ae1CAh90z/u+nwmDZ8L
TrbPs+mzhy3J1ktjkl99q194j3ZxOeEM2TDvsITZljLMnvDkPN8iAGjZrZ7hgqZghwRWxFdkWzGL
t6uIk77IrNBlNIigpIv80KQ8raOdgxN9Dt9TDJGABmUoYxEtRa/WoltC/Jt0whSCBu73MjDa31Gs
SJqCGMyY9Cg6F+s0sFfo1aeINE2FP4hP1QlNT1Es6bm9Rpwkv0zS7E2V6zb61M6xOiqpBzR6SNT1
3RNhhKF2oBU5XqA2lFYmnLi48WwQfYm/j0QlC8aGXFNUpuxDOMfkOQkDMReUYxa1sOuc/TUfbKqW
Lg6yezY0yddlHJkt4mO336ATmYTXfJXNVzMMZkPOh7nQhzyimcXNXMHLzJf2/JxTdJ8uGYhBy/GY
oq+Qh5nXYu3a9Wu6SP5r5eicPo6jwumoHjYFc5IpBKfb7kQAQaHsJQnscHxYp5xPDykPs+i6RjwE
4noMdnpZyDrSKhsmDrTTZJqXjTWbug0x7b+P596/IdYFnQBEFrhW0bIdBv3ZI1cV3wfslWJcZngf
5y35a0shLvdZzOGgimhBsRU1UiO/hcMoFZKqrB3qtlmmL/N+0OWPeU/Nrz0BaqlYkxhI/hUZMXq/
ZiK0Ail4lL1qMc7zJVIDeOr66Rj6OoVC08eQ0Ka/LLPAhZQqwzgnb3dIqAqVru92Y/iJ1GTde+hQ
WTW9LnLhXTmqKSZwLF24F6iwsu2ab9NJirXnhywx9EzeSVD99x8l6Ca2d+sWhvK6hGoT1440yA3z
GFPHpbERpoHxV0z7VS9xV9E5DGskzVF+VHgKPoHmbQP+mZAH0Hps6SMY2iPkY+w818sAP/M1jOLT
/mRHA7jnrGWw39YFvNwV5oI7/r6HOml8l3FGGxxFl8SF1kSIMkyjEX4l4bYw+J5DzcCzDa5i22Oy
j/GuW94Hk526d4QkU1sxpLyk2GfQQr3i3QKVcLqdNLtw0b+Ca7HFVFOYIZSe+jjOSqUieewsZeIh
I3wHviZJlQAMcMuaQnen/GhVtv5JJUjxbgNw9EGZdJBNL2kvzK85yERUCMwGf56OADSck0wGXoPD
H1lJYjFEUekduXsRzNn6uHdzcOkRyP+kKmafNhn0D0ma40HRTfYBrpCIFxbvVBd9ry19yAXvKJ4A
GpTg9Dx/9ZptX/Cqy9JiWNYmLtcorKOGi0vQm3GvdJBJeotpYG05a0rs+510+1HG86Ar+Lrs26n6
BkzhUCWeYGPL9C0I08xexgG5wJOE5z3f9UhXCwXRxWuTTHP4I9y3+Czx2Omm2x4c/Xw5c8I/oKee
t5czCDR5SC2l+SNf1PEJypPiF3rrmpebnKf2JpFudegnGUmqkw5Pux5N9G7o3xKjSTVQ3AFX4vwz
jzqavKacnpflmLa0RPevtqD0tMUGzc25aAL6zNYzxwsRwjETpEyaY0Ohjca0UgnlYSnavkc+lsbs
vWyX4EO/aoFItPfp+8ykQr072basr4Yc44/JTDbCXPEsguIQEcLTtsUrGHeXM3phk9Cv7dYv0H83
7TfRHVZ+a0gy6zJuMGYW51kQVDAAMAXwYXvz8Idcc3j7bF9Le5q1vZn+jB50trcd2OtOasttxls4
BHfT8A1J3ZAUE406iKljIx/PPO/+ZkKY9yiXx5/blJn5Is5d3DcI4CJJ2pNjgEEmQfjQAvlTdZbo
S5Puohbo1BXCnlF3DSdlm8deb5a/tGvIP0vN3kErmxZzhKHJSOzikkKDPi5NCwjfJYlt2z9uS2zA
nDbEO3j2+IEpF77k4rJbyrsX1cVncIMsSvgUZav52pg4eJ6ClO5VnAwzSggYSUrrc8W74kJkHK/P
zRaJH7abRF+EyGTNZWVEZY8JGdP6yPsBaKpIS/S5SSKWy8Jk8OXoCS1QREjLKWPDTcWjfIM2/LXo
8IWqBToeQZacyCmGNKimlMT8xhu5dYXmZ/4+N8P558xm/kAM1y+9wEuwyO1IuucMMfz4AfXZQ1/O
AzHwtk96qS05m+/LpI75Ik06IdoIu+jr1JBweYeaHB7lOkJ6CPVR/hNv6OFjv+1A2rZnUstM648r
nOU9OuImeQzt3vavKOOPf/NszGW5iGOvImnHh5g1yG/6dX3Zcw4CNpABw40tOY2/SeC2aBGBNfG8
SHvOL/vS7fzSMJO+I1BV3euG73iWjkfI/oJlvxVrwvQIPqzSDgoP2nx5mga71CxS9NsGPOaI/CrX
5jKSecWtQlDsin5r83sCGlVaHF06B6XNpY4eec94Xsl0egsJQ/uRtPNLr2lc9f350J2HLDq2hB8g
x3g+LaHV6jmKM/vpRKyQl4EbjJivIEK4SDKnyX1R1kYPE1fpJ7FBtgyHLsa+hLIO+Y5To/FDG/fT
GQLaL6Npg9fZDls1RurXhKbwoy0JtvdCZA0Uh8WY/w95X7YcN64t+ysd/U5vEJzAiNP7gUPNVRot
y3phaLBIcABBAhzAr79ZsvucboUdOr2f7o3b0eGwXKoiiwQX1sqVmWvf1tM3kD795VFB3/5N0BFu
vgDxqqgqjIlnC0aw6ykzhkSGQH0oAr0ny5x6bm3ztGmK+ZjTcjPnzaVplDsBnKDBFps/aD5wCCTC
iy3ooV5MxuzNaBZ1w206VDEURxgiYte26rZuw+Arz5S7XFuLGOxoqF36CO589XWkg+NuSIM9KR4d
b+5WpYEQqqox8yEzdDqqYeyRflWttR484B3x1E9LsSPwlh72RqEpG7s9pfJgVYTh4k8Fua1yMqpT
6LlhsKJggXY3oEm3Km4m0wy3mrf8FU0G3SbYgkfAMG0u8SkL1DuwgBy88mDNuP7Umf1Lr23aetV2
C+b9ukNvvI0HBimNshCu5dHEbfeiZLT14hGB/UjabHoseN0E66CSIP0gCpVw2YZho52UOW/lCr5F
6qtbzOjyYugdoo2Gz0YVt66NnQ/z3fAsy6Gg/kYGYqy23OAZ30KLIm+CKrS9vex5jUXttjwZhSvK
qMGGVkRI5WW4M85A2wh9ngEJLmmG4gs7T6NNsGdgrItnMH5s5VaNq5K+b8J6FThC8VObtxmqHjr6
Mh10MT5p2HGR2B4p+oxjwQYW2x1nNzBDK7O4s3yPH4gDROMWRUBots7gGPuW5phb/BIUYOmfJlbp
YeeBzEbX3ZjX/SVrGul8W3JRFWsY/GWvo8YI272Nan3Bk1v13oXNARAkRc+5dZnTBRYhkV2gEYEn
XbEem6gNeW8ymAbl9FxgvMIdBjQFcILR1Ds5QDdpE1mIOu4l9QTZEVEGYzIFXeNEA8HF2JcQxzjr
koZdtXIbXMG7qakUTed8Nm4yBpg3EleTbsT9oA2iG1pc3XxhAw98RCekM1HGKpLHME/XWQIX2PGm
cTDpKmkz4YOxM6GcjrCJFF/8ocT4qyGzgBwMepBIdn1ly1OFsW80yaYg4DezIJaMIa8kUyz7ZdaX
wVB2aSMGlI0oQZpqlTFuh69AkbwpFUHtdehaIdGOFPAoeQ126yhho4k3bGtGfFpFeTsU4yoLgGPe
d3ZeuHYE+ALiDjxkjnXRtRYCbaMKBg8dS4TcRIHbqPFQIckq5sgfKc0ecycMiygkbtVHGrOwHosK
f0eGVHpT1DQLvgds9ftHgN4+RtWjF6rjvOxxgxoRLP1mwgHqpJ0JRHslcmn/kbSYbbOppae863Bq
piz1c6zxiJqgvSQ10dUz6y2YPsm6zMukNKQIwCigkHyopHHF7D4ob7HCZ2dsJYCHsRvKFMxfC+VT
U2k3DlpFwmhGKm7+Mxbpe22wdoqq5FkrNwrzNDci7NkFsDL3P+zGOO+4ZL0t7ZY0vdwwTeakFlUb
LaL4MRnjX3+zvVL//i/8/AyHr57nhX73479v2wb//9f5Pf/9O39/x7/X39rTY/NNvf+lv70Hn/vj
uMmjfvzbD6nQXJur4Vtvrr+podZvn59/a8+/+b998bdvb59ya+S3P35/bgehz5+GiCh+//HS9uWP
321o8dD3+9dfj/Dj5fNX+OP3C6Whivptq/GUyN/+9Vuq277Vw29bVT+Kl5981LdHpfG5LvvEQhrY
ngv1PbHPJIXp2/dX/E8w1wKbyPNo4AAj+P030fa6+ON31/sEu5IAnQriuHYQnmlYqkWAxEvuJxew
bRA6Tgj/Uh96oj9P+fJ7y+n7fcJF+vHzb2JoLlsutPrjd/+NKfo/rSl8jIeKEMciBG0rl74X8krT
iL61av8zsr8XMdaYdESA0/RlUR3bJaQp9cvXohPZtmLBabGbZZUVzUEDS4i4PR4RMNyXye1yEfEl
rGPMWr2aMtpdKUwNOjWGzdtg7vV1VlKxdp3auyBl411gcgvQpqU5KIwHjoJ6VskymDzNw9DshyV7
rolzFQBfTRrR3TeFXa1ooN0kIPmLsXmO7CJjUcjkTWPyrSrZV3t0rqR0+QYBUaaTGJu4geFw5DXO
VV6XT0NbP2QNKlPDeIneB7vt20BFtm2JCAzmLsrqBVgKAQoJl6cHbB53tMs/06J5aHO4YASSwRfZ
eixsdEuG+hVj8ZB/EffEl3xFLQd+La0GPEjVF9NLhCBA8PfoXDxxm90q426woVkRgflnPCv/lLnW
jgyBlWKanhMhC98DdD5vp5QlWQfvFGgLPKRci1gTPcrVUODsShsOc/NM7rIcp4mpS7eDjwLFtqBI
Fw4uVifqV5jFkkSH5A5hwKzNqFDpG1sDwMMfk1u+BJC3RlDviAgiG3mR0dyP0Y5hSe+JS4UmdGQ0
qYG8tMVL7hASzVwMG3dU2cMkvew+L4NiNcCJ8bIe6+JyrIFi5i3qLFs2UTvXUxIOyHpUn6Mw1gv8
dzoXfZiukqmN0dZxyXH8YCHyyfda+37AsPkInb8FeVItV93SqwT47YtVu1dhYKFYwJcOYHwQW23x
KqzilTv5K5cTRVonDq2ZWVJJXKIcoDT6w0O2JbOxNny05hTLhMc6zMkmn+R1UEFzpqTtbQxaVNEA
mQNWrYvBwxiMkuBZKCIw2Y+YrWTQOxNuAtVXF+XU3I2sQMICECEa7bHfolavdkwQjFtV3PlSGyDL
2LoesjxT64VMdxiFYuJAjUXi2cGVcjN4g2aes86Jf7LU6J3Ag+yehYV6QUJtAazGvUKjT6YksK+q
tnyZyvmu7HDeFRqrRwk45XMzdGWEkRlWlAMBjmG8cetjY02H2uKbwMenYETgpeidKzhNzSqa0diM
XEerJIRaKBJ5dpt15RP4OjdiwN1vS1yDSqowfrvmQqoxQgC7smwxRh3TZQQJwn6q5CWZxuPo1web
222yLAI2TSWepKANvLgSWOxKY3V6s7d2aVtEZYul653l9WhE5IewYdtQECzuVlx2TsCvltI/UdzN
qDfy3pppHVmjD8yx9TatBnQGhGaDYuuhU8tdHpj6XD/cZRrrxExiwBBBphOuxaHuhbvi+cDXkgss
Oxd1OppFeCI4U7eKVEHK0Gq8lRrxpTynaxAvpLXVg9mK796T4Ziz+rBInG8Ah2xF5WU7Yj0RmDp1
C74TgVddVBRglqmJLBs711MSUD2iW1a+WnI4dhgjnzg0b2DzTse4JBn6kr0FINTvsoe3+NcqyI5d
AM8pWvTwSSBYRXW23Fm+oTHRWZsCSlKx3xXopti4xx34LLFL8Kj4aFYo6l4RC5AsZX57AfMtN2ZL
MKNHiPYDZ46VEosoWIrB0gBdMi9ue3vGihqB0kUswyVpbbyet7reLhqAehMieARdfy/s/v7sEhEF
A0K+CTv0TIy4CXrZRc7sqmtgGl7ceP7KIzNNLd6wBDH1rkKKFwnFblEAOBHByQDp7u+HAjuFzB5d
v3htvAnWWDVK/0COOn37bOHQKgFXZDuiBMqqJU/7gcAzbqmezFiTBAw4lagc8lvI8uSqmEQR6clZ
i8LcASl+pYoH8YIu1A7187GzrTaecjyytfB43Bb1oTPVoWvwfmx7p1BNRyfL5nTpsS0xt3wQbn/f
Dw3daVbYEbGWO6l8qLZHLETqMaBv09AVsfD9sMcYZatExRhYwsSqXPpjOFRYawTF7AShAVoF7ORI
52qc8NyRXN6EjXjorPJz2aF6ywushapDXw6DNFEAZmAwAPTgsbegWVPV/smGscCmhuz4xqlkkFJd
SvQ1cS8ptoN5UPfomlU7DEB8kVB4AUHWNJ4Gy8Rg9Du7GiKqTU7dOcWUHvsWOjuUiZPjxXpxryan
CtF7szCaioUpxEQKozAk7m3m32LcAYal1RLX+GyBoXTxCqbAzeK2lzBDf5hxWrHJ8cvwB33Kge/B
/EAcys7cWdo/jW3XocoZgw3HXInIcXFDdd7fN0uNESclroRm1jdUIlVS58FWhPUD1sG9mLGoAze4
DZvwObOKF8KCOaV0QfTmE0GvYcmus1lc1pW5A9v/PlOol+Vc9kdHdIB3FBxuQt/6hp1GRRVqbAuW
V6uuwdzVumkebCvbGenX8VTkL1Z+vvStjwgEk/CIC2pF06zu50mWEc9xjjYu82iycGsF5m5up2xX
YYZN2s5NeWVVObZSeIz5GMhxi15vlfZuj1PwqhdYMr6aOQfIl79UA6IMwP1hY8m63RiZeWj+4OzY
hL1u4gW622iSrMGNomkHQAnPJ24sNqwCq2VykwbAQ1JbaJBxPG29hXtnT9gDMYsPZzjwp9Gxdg2c
zeOwsW4HD6F8GEIWAS3A2YC+Eg3Qi0W25ABEminKJ0QDYRiLCDjU0dSfr2CBAn3UuY/1DSpDH7te
Zo79aLt3doGrkWsEXW8CEIYGAX/yHOy82qovpQBUS4gd9w6+elgCwnesGXj20AFqw/GloAhHVXZb
uORKg5gRhUsvYSWLB2OBde26rxfUcrBvjPq6KC7qEKj5OVLGg5rvOBrKj/3o48vU6v6c3yneqJhX
k1iXC3q2BLlVzASSGkkRcijvwlXAW5K0CnE2I5mILCSCKa3rg2rsx9ZUXlKO7UPT8mGFvHmtJ03T
UeQvvFJYfghXVYXoT0AiQLMSmaMD8vDGM34PYCVwVkCFaVqgKFxbYKpE5Yg/qMTSDNy5jkq0nFNr
7MfT1EmNhh65ImWwcnJqH3iApwagYOSLzIB/KC/HCednSF2AudRWALJGbAYKMZIXuNwgOTz1DcJO
3WDjnbWH/orBO5lGOAN0raI6KG5Giw4r02OhVnBjxcwTfG/fyV9aWT3kU2ji8ZxiF3XjH7UDqjlC
VpUUqLvjbG6mpMjYLbiDSKfRGABjzN7mvexjb1wvTzBxHsHrMdZTDvVV4kpguMrCg15noES8BUPu
FizNM7prCu8VQOyUlq1rYiQ9d6PM9AbYllqHmVOlHG3nJPTqcDVqrGCKrvE+F9jfzoEFzvboO885
LKpMcLso5MvzUgAx5r6bcDqjV91jJ8JUOlzGynd2pCj0dynYPypUj/y5b1X7qt+XoX+rXH/5W/83
FqvBm+Tiw2J1P4hHVfAe5eqff+U/K1i/f9yfBav/CQb/DJQe4rvgjYOB/WfB6n0CQkMcirEF0BSe
+bB/FqzuJ+SxjhMEeB2i7rNC5s+C1fnk40NsZkPrgO4SrHr+QcGKshhM1b8WrDR0zlWv42KTCCgq
6r8zWbuW+dSyy/6zN5bXlUazqbN9K/W98gnlusRTzFE0Dp180qUOVxUIbwm2bkxuoVI+VkSZVHdi
WWEH807gny3o9yMLF4Bkjy4KVLDSljvXQb4D/8NhNfQaMb7okfk0uVmPs8M3CyCv1COZuzfh1B5s
M/M1kJZwvcARPMmVe2XU4q8mu3p0AmGAi3EcBfD0qhmxzTe+LJIWM6qSwCpr8KJRRixqUsnUY1+u
UE8B94ZhuZSIC0tb7JETs8QOweQz5+o0R6KhkOWEC+cnVnk99vn6yTbOFRPNgfflS7PwJx4gwz3/
Q5iRO7dA1LYUuIft8lXVCNiq6m6GsD5YhCF3LBcOaify3dFqHwqGQnxsIRhaPClXE4qwdHH9Co6h
SEKAVL5Slu0AnmW7QFsLiHnVU2GGMFZFe5MH43GW5wKPo6bmIypnAAznwF8+BeedtMCguDUrcP6y
J+Vth/RmyxteXDC9aPSK28XsM0+bNTBzpMdITN4qW3QKkDjNAVs3IW4SqHD2YZb+aag6FLn+jAb6
A9E4mqoFmEIoUdzpvBlOuArnf2r9+mEy/Y0w+T5btEypwC97nsAMv67E5j1az2/lDcMgRagj9bEw
iG0Y9h2k4E7XESv820GgLPWxFau+fgCZRq6C2sw7VaOPuNCZeKicwfJph1mnY49kTWUdgh4n2GZw
e2iIXGkmBfY1cMnivipfzzBAZc7nONQPYVgVSZjbNXpI7eVb/cHLYlhh3pN8kGWI6shGrtotjn1w
BMivE/PckzkvndlRRwygsKIQbJAD2rHDIfAxLA7qDGQzkQoael0jtXqybdJd8WW4B39xTfnAkiV0
Nm3Hn6SNHdmb25vC1/NJzuJBZf1N5pZN7JTiRuFsyw67KWkubaXRoZnmYqV6q0pL2jwFQ/ViSgwd
cd26SLjrwCYKA1J3oq3dlXvGOMICm1hTWLuiR7ZssBRoge+rRfWCLgdyWPsK6YlYe3AJXUGnjrZY
hZ1OmQp9BILSoMVY1BjotXc38BJJaRYMc5RV2DdLU1/S3ttgUHeeOLm46Q2eM9AqXz1jX41nBsg0
1Fh2XLx60rci0HjqGKg+FqFPxJpbrlllDao2VaJpGzbTseTFw+IDSbFyZAp1iUs7y2AUMaBvCIv1
1GKun8kP/uKBY5F5fqrz5Th5WDOzh/tJONKKGg4VuBbaPsiZzxecYhD7ohQK8iqroQ9TedqGPY3L
HJvnhDFqManwAZ7TTQloDMtqWVB+iqK7B4VCxoPxMT+ZAGLo2rx40S1wa/gq7jKLv2bMXb8lvHYA
9peL3CkfO+8yQFh0KHG2mFvlJrUCnIRxzJADslolkAZ7cRcC5zgXQ7iSfuqG5FgD1dq0aEgko2sA
hHh0iYgqXkY+HYGKv7K5Hu/qEjkPBcYfY+YbizjHqamwaOKp1GI95BS4X12CQEX7+4rlTyBAPDIy
1onldHyNrgYSwgzELxuwVeRWgB7QeKIxM8hhGJwb1iPYKmnLmRWVDKmfNBgIP8D3aVMBMbtgzFk2
bM66+wGVXwqrZ3FoRtE/yRacu5Gj3srQD31bN55GYY2HDe04hhAX9gtFD7Y3G2JjkSE/4RuLoa5z
OUfd5A7fBUH/v6cgZ5nQrxOQwzB/a57aoc//hoyf3/Q9zUCSQZnrE0JB4gPTw4Ey/Xua4X1CaoEG
Kv6jTkB8gld+pBke+WSDrQL02w88GtIQH/dnmhF+gkgAnxUGIZIMGxqMf5JmvGkH/5JmgJ2Fc/Ac
36FAiBDz3yvFpFfATQS0d6q0jpxhRtrQAOQO27p/7qRE7o4h6ZAfNPaVCTPQmzrLSUuA25gY1ZTx
WC0YFJf1HIgko2vfDtldSOsnTy16vdjTlDgyR1DM9SNHI0sG2V3bu1+XuQGjyQlWzOOvDvVviREg
ZhW1QMcStQftHbT2xEEXXrgLTH4dWOzFBUs5UqAlbmdUX2jOF0His9lH3VBbe4FYC/Z59tTBHeer
tnu05pcCbUJQLmBZVw7RkpPgCJNTcLB9IxKRAyOApgPubbpFI0wqGQEJWFaQrJCkgO/JBclIuMn8
aT6EPWiBeaHKROG5DxzzmYnsIW9GvatodVVkTo12NM4yDr0R4IEH4HQ4m5xWPPDBd7MfgpBe0aKc
8cR3zwEGRgM0hhNqo1rYAGKsewHSbZY7bCXa5glKC2fNdahiAcLqCh3XLJqUv6zI4ugYNwflhRxB
VGzR6m8bsCN9nz1iGAmNxonrBIQwvZuhs9wrzR4kMOp4Dnr61JJyBu+9xyQxbAv9Hr1mVGKkpSis
g88C7oSRsBpzBH/MiiXYuyDf0yq2rb6PTI3WJ7MOE1c22Lh9d5paYyealXnMjUGBRMU1+OZepBa0
HaXwm4hyekQaVuJEe9D7UBqiUlINMIv+zjE0iDKIQfCHHiIedp8d7HCRm4NVQQbvzh/aWzJmDIFy
xpz3YryTUutVBcoueAx2PMl5OMGmFrgCusAxrrTEjmdAqrXMhoMFC/5Qk0eFPX7BPsYSl3Y3CtYn
kVEAv11w1Vsh2pT0DVavNCvgASvvfAYlqx8zmaF5ax882NSjIdHwuOuK0zJmdaIy+kRM7qcAqnH1
ZLuSLvk6+M4SVUBh7KZoEkSCPfxilijPjY5EaD/1IwgLtVhgYyA+L8xfAbwBYIHpN9AofKkhtsBw
QX9eGY91qR6pils592DUCZo2ztDfTpJsmFMEEcY+vwAHqaHzmL74ynXjsiXWtlDzHNWsVCn0J197
J7+VIODfeFYHf7u8dFKnALkaVUdiXLqjim3sMwhgZRgH3nYBoA58S3vFWy3SsHZ7dBBmtSXCDiPG
+68qqN0IuaYN9ViQbUq0sWBsMO7QIIEYVDtbUjK2CY2zlp4o1yPW1xei+yftA/y0oWFO2vNNyAtn
WvlWZ1Z8ZA9kyJ/Z2H0ewT4AfT03IL8SgXxS+mf8Nlzb0CXExZkfjSbMSYZzES8uLnQLNmc12OF2
pHI5zEUudyCVLIlAkxGgXhsC2S0go7H5A2IC6JPsDHDP4J1BtvelZ3294m5lJ4Gabhz4zXI+pXqR
C6i1owN0pAc7vZAV2iCm3iI20jWo5AHgcLYAqeqKMfGRR66YpU8gAcIUnLoAJcHQZMgBNxg6xFed
rJsoD4iDq1a51waahdtAwNejyqc6GZbaRuWB6J/YQBMaR6O9R3s8aj5Py7oAp6NSIh1GfgWS6p6K
CVHF4nYsHt1pma+7vN5mDpr5GEbfg0m/5CiUMEhyovoECdpTn03V2tKLz8BIzV6KHNK7MzTX8eAz
2H1DnHeQHYCrqSM+LJ8HETyNWXOoRwB+SLuAppeds8qy7ks9AXQRU7FB6ZenTUeelhx3uQ78LlYY
+7XKSjydvZ4jeHWbPbBkL5kmcPp1hvOx9ZxvMh58q4CCR6SGJIc5qJ3o/NIaa45KDjnEhCkHTs6D
NMgm9t2j4B/lJf+LHv4vcZG/oSf/D3X6ITk7m4f+One5kf2jrs0PoET9NYH58d4fSIntf3IDyBQJ
BDw/uvQ/kBLb/gTGFIVkyUa6Yp81sT9SGLzi+pTgTcRmEI6cbQV+pDD+J4cGYBH7wDZCF1Q955+k
MPY5Q/mfDMaitgtYh7nnxOqvlj99gWmExh0CGCvtlCeeoQJLGppBEWWvrb6FfAH6nOliyMMPjHTO
1JKfHfCdz0gDC9KaKiT8C3EgTwjXdCBYzAu/40Z+4GP0Nq76Zwd5J40muT0VNZjE22q4nhY3cYVO
JjgtYqRBOs5PGUQT0Ejse4TAhfexBpTgZh8ZhdlnmfTPjv5OPl37jW0QFi3E8mndNkDuMwt9tiWy
VQNY5JK4aDEtPEKLMrbm5iA+mrT7Zm/7syO/g7ugwwWDvsOgLwsFHmvXuudbb4RsMwdPgoyXUxfs
g8pPeqsD9vuRV9wvF9G79LcCoaPDfttuDVpMF8OpvtBfQPCHLALqte+BCPHh5yQU8Fx+dlHfU08s
0BK1WtpsK0YnkW4IiGtam/4CbItkaMOkQKvsL8/x5ffL9Ve6y69Wz3tHeW4mEmLQ6LydfLZeDLr+
DO2rjEZezi9rD0BZtqxRQAJFvYXiB1hfn35w6PON+skNfG857y/WDAHkpLdgva5HcqmnYO31OZx1
0TGvwExTuKLuvmMYUeTbH1xa8IR+etB3LDAWzlZLgkVvK0oiOYWJQ+a1NbrrEI+MO4OWDfduPn00
Q/hXq5S+iznoiBjWaca28l7e8G/QPk9zDGZK9qU/Zk20fLguf3U138WaKutL5lROtw2tIGqd28ZG
b8qEb8tnQUSD1KKzhpVdOp/JhwHOfmPP/ewmvos+3gSsZ8r6dqtXfhDzO/teHNviWNzwjq2KS7Gl
u2kIomqJx2R8zvwdutIncYQ1zbznWfSclXsbfH0IDQ7VyRtidVdeetbjeLAi6K0jljvH7rE9tdf1
kILenXZrzztaKSBVqFFP7VVZbvWRSRvpMChWX9C/jJ5Z1FHoC0B+3mhnp9wYZUbEv+rr8Vqxo53a
cXtgOg7WalumZuNtrX1mtvNqTtzYyVZm3e/aVJMVdExbsenFKlPPxbE/qQ1vdnrTn8JrH58IC5lo
vm2urdVw0V2ivBT8ys2eyi/OIV8ziHQ3+b7dlCD1pgt0qS+Q/aLF2Sfjk+siYJys3QSrjHW/RnVY
7mEy+4E9zy/X3LuYbE8NBttYhm6BWYEcGybovG7An8VQq7G8DM6QeeYkGHoXMfwdnfsPnq03f/ef
LYZ3Idlypq6rZkK3w/nxJTQK7BDcKTC36UORceilIKnpH7iNsTUIK6OWlw2nawMOkP7wCX9zkvvZ
WbyP0P6M4EnHbMvcPXFa0LXggYsJVlNY7tSSLdCPRbAIQJZK9hkcFNLWy3dLAU498EcPmpEzEYqk
Z8b5PE5Q1EMdBUiQn/leZgIlPh/Dbce7awhV+zysImB6425iNl8BXkw73ifYE4eko/WFZYH0P1mA
DSiwzmYaoLOFxMpTYxn1LC7r/EtgOBab+Vzm9hZjqosVekZOPA7mKxfFhUL5UmogBXXuXs62dzTC
SzBZsFs5TRCxbkkMurJB0JyKEUYCAFnQMbhpYa+Z28oDf7vZEIjaV6Z0B0Cv3km09CIUU6zlU84e
bP0BefdXG8n7GQsQMaEChFRvm/FN2d2HYf7ELJLMfLgMJK7gkmpfXht2ZAv0nbjjiMMfbGK/iOnv
ZzAMGO83ehWImHbWPRWOnQgGlbiDFCALEp4H+xZLUffO+oON6+8Nt//OI9+PZXB7Bv840mTbTqzx
1bwMbQss8vOuGbXtdTGaSPFrjD1BeM83QRB88D1/lXu8H9mwoPfWzLmVbf1z8wd+NUKCMAWBXgFe
SljKvbvsR+9KtNf/4Td9t3u5DkT6jteXO7GVYbirVf/ZgmLrfFPLNk8r6zj29aVnY6f26X7Jd+EH
Xvi/yIDej3kwFoaKKemX0J+F+86l4HSNexVayATMXuLncxr0wZf8RVnwtqL/4gTakqlmIDbSbWvI
ZZGRHfNuz3y5IVefocBHZsQjCf8KCjj9g0OeI/FPQtRbNv2XQ86L6gVozPZ2zPTe4kuUTdcMClT4
HKewHtlzRMPMBBdvvQucSmWCj4I0fTPa/dnB30VpVxkfmimkfPO4ryagleCWMmwOZaubyIaZAuiG
aIzWCFFVpQ+Qwe2bOrxoepgA9yexzPulnrZ1l32VTntwKLqb1RoK4qhzytjSoBmvmFpVzq5Tq7bd
mwWhaF31KwgOC3tl6Swu4KNj6MagJKHIDBjUbjNUkghaBe5sBr3LPIBtVpw37rhYQNq5dpb9JJ9c
UHCQJBbrcVz34VawDXig81m9twkww3pOWzSNIwstWyR0FkiR2d5U9w49Tc0+c+8993qgt+H8Rbqv
2r1rxI09ritnPQavo95g8u4I9MpbEXvdVNBHre35fNKQEPfz2sZkmnFT5Nvc23oFyE2AWBu4qkQy
Q1vSkvQwMoNCZCznOBDWpnTgO9MPt0BoDg6GSg7ZAmpbtQ8BRsNoduObLkUvKHb4uKoGoFJ5Uozd
aTZQw5fODYZ/rgezJWQ5ueyL438eW3TjjNnUOfZQPO5auvuy9lZFyNcFm19sGEAHzNyENYgkyoGB
kLCvjWKfXX2CoG7r1P5t6IijcJpnHRb7AIYXtgsZuSq2Rvkp5CVJ3sD2AgJ5O7RS26jnyWKrEFlO
o/pEluJxISHU17y44gyt5cUg5rifm7pcL50Ayw0Xw1LiDIaSAymq27ILtqYEh/xbAcT1bKygOrRO
X3m+gYNdHSY1fMij3pmOxcDS0uvXpIVavgau307QKeYo6sD3nBeRePAsmBy6zS2ZNnS5xGSImKE1
NsoJnEKz9vxdx+s9k+zKLvqN0HPaDU4SdjyVwP8w0MAq6Ab+ITf1LC7KcUxKCDYDm2yzsJ2iYJ3N
3fnSXKCmvNXVF6cy6ONCswCaIggOZ0JFMz1LASaSgO5/kZi+N2xrqY4+BqeasuRwiJhPhrNvLp1v
hv/D3pklt81lW3oqNQFkoW9eCYAE2ImSKMnSC0K2LPR9j6eaRk2vRlIf/Ddp69rpyvtQcSuiIl/8
O2WSAoFz9t5nrW9Vpxrb3uo32ZRpM9oGeqRh9mQx3o+hepdO6okzy/sxND4DCCMBl+xEUfaiLGOa
qx27TarPlzqFWFJrt4M4HmUzBV2k+6PY7zTmFUoueUJQ+pqK8MAwPT264LR0MU8czK4+JH3qRvKz
UAU8v9NtFOJHp9wOEuTOahq/IujahkwMF/gciviJlXWTGphX44ukx7/bJ3+1yn0oxKD3NJxc9r1f
z0STT55ZDwj7kBhHpqOt7eZ7jretCyipdCBev+uev4EFf7LAYQT5Yc5j4FdQjVYZfBOgHsLzU9jx
gOfDtkzEs9Jr3M+ccbcd9CVwCSU8hHtgRU5IwSfq9zUMaNMwbSOsnSrTbbGCf9z1jlEgXchru1wn
2VSQEuYrhTGmmdipkSJjvrbFsyhS7bzFo+xagYbORWWPhHZhCrsVsTNQoqFgdXt5BtZ+Gw4ICu9S
o8euAcPgmo+/ywn5lq32s0uw7qvfbTBLNBDdPoSpr0To9YpDkO0z+VqIz+wwG42u05x6VIn46EPC
GeZLi6TaombFn70R8R1NTPFtYms3hV6x+cWc1ChHKrdzXuvuLUyo32y+36I0fvZBObf8/oMyIYwW
VUvJxp0VP2ITNoTOQQe6QzbdqXeidW6W1DZQ8qXybYOsEOEOMInuSAb2Nh8NuwFy1FcXTo0GJPnc
ZPIhE+s9jCy3jxo7S+2+x+2bfVI6brfPyJ/sOgt2rchBWw14jIiFFs9zmBaOHhRbqIn2ak5YVnxI
DRVFcKGdAYBA88+KUZfXPHRja7FzpUWy+CXL39cWQNMBTWFOb6cUkzcz7BmTqZpvzEa0A9apqnsV
xhcpHO1RPlYagkBhvu0AcsmpyNHlbdr5WeTLyY2K5F9fUsZn3IVglqQiPpZPU9VtS5nDA3TTcVLb
sILsOQFJycs3sraZgswNcx2uzXPRiZvcuKrs3isHh0W3Xxr7X9ct39C0P/u2PkxPBKMIlbQlezw5
mom0KzFF7zJZv8xduQvTVTvla919nzyGI2yP6bmObrV8sFdZ76z37oKrlUz0K8C1rZkdEoQRAHOa
5FuTtR+N+V4j6WdCah42KJyD1O3TVS3To1gJdkna3Fgp8hZyylj6Nrku+7kWoP4fHA5rHGVmfMC0
c+xSu0iRsw6Lp9apnegaetp8D3nIS+XaSXL2Va1wl7p0kzh0pSJ08JVtAHv8phH+xmD/2XX6WDcH
uA1Nzrh9LXsOWhnBu35i8z6IgNjUsPPQ3Zzr2LrF+v5WCfG1F3eRIZ5kvjgQAWelqf1Br2+lxle5
zZNZuFn0Em1X+tBG6pOctz7wG3zDMrao0kbiamvF2kQPIT3Js942RyItDqZQeopM1Er22luFbbGX
LmGKk0HYmYnoRtyNcyHcCFl9U426D8jCierGrvvek+YXFfsGkaqbYSpddE+nygCZGFcesR47cidc
/Bm7WtSRc+k7Meqd5LFeGaNrx1zeBwm0rmaV3m90A8aGmO5SDaE9yLsA5c+/vh2/9T0/u8zqj4tH
GcocGiCT2ce17pgWkoKqve0ZYJrwRubuZhL468zcVaHm1K31kHOQT81FEEd3qWdr9/ux4rczhJ99
lA9zsGUeAmR1kuCbBMSweCkHcb5p51JinMk5YgoCUkGUnRnjlfLbV5b7zg9T84DPi/UXdVrd3TYb
Q5TtRVZFe56f5uxhQcwe6YwVxvxz3i8+Y/29bG0gdlCDmt3dAoVvr2AhkC1v1PwuPf/mwv6iw/2Y
jmVUqmZ0Y6b7NVJOiBqfFCZale50kq3i2k70Q9GFj6inDuV00BXBWToU8P/JN//Qn6RLjUmpGTim
YSA8SzLePfNQVtZrrvaHqJYR8w8HBSXm+jVaSXYA8bgR1D+dvL8cvv+qy/4ocMkKVLNyg0sjyY0b
0FMHpdYcFFmXIGHGXzKtXGdXo3ZZyuTxX//OP59gICX+8UZuUsESpWnWfIm2tuCwyDQva1+/Tk4y
ShMACxtEuf/6zX4xqgH18uO7ibEIDxQhsZ/o9YPO2qwFoFm0NzmyDpp5zePKKTXDUaPmImjzwYjA
J9IH/et3/3lnr6xCpe83/KFGHaDAX/WBrzpjru+W/jzruBT4Nds02Mngf/71O/0ipwqZwo9vJQ/L
DIGGPrGeb2DGOImZP4j8juuVBROwa97b2rQnKWGrbBUHWwX7AKVpovzuVv75UB5/xY+fAMpU0ynK
YvopuyW0BHz2ii2lzMq5nphfnK6TdnJm2jgjIPUov7nGv5gAKx8DwLJskJpRnU2/tYBSGJ/WZ7cO
HlvZoMBZDhKXXi8EZ6rSS13+9nr/6qv9sAbCEFulY6LlT31f2swB2+JxlS1iBpY3AjA3XUIvSsmJ
3qIP94Wp3k7hJ2CaL6QqXkLm0UqDSjz43eHWr56qtS/5rgjOaiXu4epafpXJr8EQuq2qHWJR28EM
o+gXDwiRD1Kg/e5++/kgifHNj+9XK6QxlUNl+aOcfCaYDmRUs6/Hb+sVMhxXjjWnLJ9imuHf3OG/
ur8+dFiw3kJNMLnDNZ6cWBUdWascZfwUhKYTye1lnBkWV59qYycK4X9urfoYJZZHvTaNOLap2IdD
uGiHhNOynid4XRYJujmIHFZK7Lq/+R1/cVU/hov1GmamJlUFP2T0ty4YJc/ptCjs3vNBbsRNoOJe
bSVH04I/3vP/mhBkfaO/CRD/NWgOOtHJxkr0/rXK40+ewz2wsbJ7LbDI/P3H/4h0+Pv1/umRsWQE
HJJsADxXRdbcvzwyCFtNjeffMEA//AB1UP5hmha2FUmSwMV+8MhQ84h4NVUdwYaGTPbfEK9+nHmu
UAdVVXk9GQUrPdlHxoguB1kZFoAZhVp6Umd530TFbdJI9HFZjgpMOUhmuOV1Dpj4DLfNyq8ove8D
s3zsFe0krUr4pGXWJ5yI1LoLlmEbdpU9FiO+0vgxLRfdrvFnbvUg8fDhTNhFVv9HGTL0m+/nJgX2
VTxypu0b9fxiltoBz991RrZPPyNgCFsUh7RIfINl+XWAQYoLrMo2WmddlUS6z4XajXXBG0LMKWWN
QrIr9XfW85u+U44TlChTMq6lIVzxMYFl5YjAjL26XxnMgtdM+XNOE0w+Lt29UgabCDGknafl1wbX
+abqkYh3IydFaoEdVIuNeiNyNgs6ubOHcn6Bhse/mdJngWIWjGVeOYjEPzMLuScZDFWlpA02plRn
HOg/Q6V8NEcRaGdv3qw7bKtJcATkbwh/L5Ha7Zgbj600hXYECcFlRLdV1cCzKl6qbVpkcOp4DwN+
jdKQ99YcvMsjJ8HwHLHFAxC1LK7ttIYZosmFo1qKdMjg+8WGwjlNAVfVnTDsyFm/hZGhQWT7xrl7
5N8y6TahuekGL1viRzARvGsdf22qxhkPTu4GMf2SmdS1DUnra0L26sYSOGSGaolJXMUoPYWwJLOG
b2Jp68ckXJ5GJXBnUbhhKHhA50YWxVLfCaP4RSsxBZiTWm8kWdKwiDd3Uo+G2erPAqcN4/yVme4l
DuPnQkpXkl/xNaxrLE3mFnfLSkHKvy55EzqiqZZrS9Vx7pOs2NUKu0SbWN6UzE9WohznZHrR+hDu
iXEGNmdtNEV476N2R0jAfagy7mrntsLwIMQucCpPFYpgU9UZdU+Adyup7/CPe9IgPg1Z/ZhKdBpG
+Qgw6DZY+tOMYFcqTYy8Zf4YLPO9bGUhMIPlHno0hMNSgdPaZTZhusFKT7ZsPWLYOsjapwEFJezY
wBMZa2qRerRkBpBBW1SQeZuvqcQ33MgHIUpvBytwGabbhhJ56DH2fd18HczUS03JNZP8JMXrVxCY
t5M6FBtzaFyjDVzBHLRNwtx8MOqdXktECYwD05/gRqEns3nGnoWkQyOdbSZtfpeldjfIgifiNBNR
ReKreQ4q8WXEKmcypenH7BYDG97pEZu50FvXelS/WJXE+Fzzqy7/9tGg1zNWE97TSN0bmeFXAhdH
HaWjakWfZ1G7Sop0mIc8dJZR3Wdi6llKddem071YC56W5N5sclcIavQ5Eqo7UZ5eytF8H+jLxxrj
pywfknl5SUrdT7X5ZSzyr1MlH0aNru+7Rf5nEqC1HPpn6/rn2ghxB9gNO4Tx8VgT7V2sheO0PBSr
wyWoq0+JhOPOLGBfVuGXcWL0YujbJSiOYdd+SvIBfa6+/c2n+LHl/ONTgO/RLGyTDLKND0Ub/EFE
BE0j8inyylVCqBFVqnn1IHBckh2trLxPqvwlx4lezcG+bHCPhTFm3PyPw7l/a/P/P5N4/vKn/gvu
/1g2UFGyK/96/z+9Zq/zK75YqHb/63/8zzZd/2vXzK9vr9QC3uvnMn/9yyzbfq8B/fu1/1kLsKlr
Mvu2BUfpR7+sqasYMzn8xshq0Bf95ZddTbEi2CdIgVhYNZ3v/y8ji/IPRRd5RcOULc20SDz9N2qB
H5sCrBOWThlCNaTLOq6Yj10+HM8mkwuxedADNEW1eMhV3QF74ZRi7/CPt2le7ZLyd3Az6UPX/ccb
W5ak85wRnWx+VNzpliTXXad0D9AF3AbWc6eqD7GVusIKBRGl3BXGtgZEP5yQGg44RXF1li15ozle
OGqD3VikTqu2e3XStyuFCeClGzGZgzN5lwAkz5LeCcXKx5N/GcvPUq4BFS9sPdRu8yy9ltXniANa
vc6PhKe4ba5fk3k4WTpLisX5WzqVmOIY9izTTkn0Z6MDp4At6UqWpQGtQcR1MiYQzaud2GZna1lZ
9PGrEmq9PzTmlUAFF1f9M+OhB1VljFN3ThbHbxEbTRqFt3oz3Q16z3kWvZKdNOZ5zIxrDJtsfUlg
Y/6A8RTr/einMOBGawg2hRxEW/BfDH5VZ+q4WGm7XZuOqRf2CY11BxrMZXB+LMTgy1xBIoKP6xVC
8haRLrBNU5oUY6w+WUHgVsryMs3UA20kRJwaC1t5GVxZRxm30j5UTM8G2at2p+KirRlhFg1+BHCN
LJtYRZg1Glm7r+ipCzU/SiYeaw531Hh2oQ//poX/NiL4flXmVoO/hpBao/LQ8Xh/aCrbOu8n3DQP
2JEdcdIO0cq+rmd0RtrtHMBIVfTxRk7i66CHh8jKXLUhOSIzzjEbLwa/ewIGtvU8sR/H7acwmx4z
cGFdWe0iQfM4RnGSJXCxvDharHrYYW8xAe9iKCAzHe0GFOe50OtLGUyPeUv1F/G1J/oRWcgnKSBy
fQxQSkyHuihsYcRKuH470NBcZpMOZl5UeVJ/J2rrDQ4LPoYjjuVmsLOMPjxCcwkcymBqn2basW7Z
sAchfxlXRlmvUaTh2ezn6jnTmv0ypGdwLl6vhLeWnl9y2Tgm2XQTKtNNVdf3Vhg4GbYuqP8PUczo
25IfhibcStQjc5BfDB6TKVLPqdxsoVechvALQnFHz/NLWPFZCdzI8C3UEneI1G2VLPfNot9zgx6j
JfhNup0kftzo1i9WUsCOa8zgFUgAP36xA1TdvCA696ERrWulW9dExK6Zmdu5h8Yj4tMeJZyxk+ZW
XXLqRs7hmvIuGHalWpDNM90kpGA0dXKMYdmIZbglEAM0h3yqgHiORXXRA+Gqzr0TZ8axgvncK7oj
ZpwtCdJ0aOra11YsFa70fCIAhcIdorvbVt1TwErYBtjtFHVX8LwlxnyIU6gpOpEtWbNHTe0oTfI5
gCw0DjoHDFHCkHZ8bMzEqYhnieFxl3Hu6uQtpPivKLF3kIa3MpU+wKrt0A9U5mDLpvXSAwYZCg9k
/KmyBkx1Os9wSnhH6eMrQqfWnkJluMHQ5CScpOXGRNe/0Cy0kN3HU27JO0Bbi91JkKYAWvJIMGWx
zlH9qOrDTTBWXpm+WQDHF0AwwmQAdf7SyPwKMg7zptn3LchJEu+S1XpPO+VXCit/IFy+20R/Ul99
kMh+W/ip7QE+sN1QXn2UAlM75VBcq/aBa33qO5aUUNuRtGS3auHVzCitUfPMILzFHI3MxXKFpAJX
3juQcVEHZC7yg2dM566lxiQYAdepYClQZG9Bq+M5VCFxpWcz752p7J9aE+2tojzUQfxlfUpknlua
xm2jD3Ywr1Bl89xY1m+KSAqJH2rI9aZW6PDxfuDTwGTx402tZnJt6OnSPZA+VcP9qXaj3DtzM6ac
USa/WRs/6Ez/uKI4YjXwGlhSoWz8+G6D0ChCNbKVqmW3xx2/NTaGo9CPG+Ghq7UH2H3U3tqxwdwx
EWgq9vjapSGIaB6KP8rFXx4XfEt2/X6hZrSw/sKmhL9FZLzxYYavaJz7KuMwPow0QktS+4LF8H7d
VOtCRxykg62gygDv2xiqN1SVN3YaVndtm/M8iWnv6KV+Tjrl3EHIYb3eE4hwLLG4T0VxSYrwULOi
whz2S6s/yUN5wQh8ibXmSV3CA5Z21BvyQy4Md3rHr1nM/RME7bMCn6jJlGNT69swCd/yvN4NnIeZ
c38SM81R0vhry64t69NNm/AmlEC5WdzDXoB1F+KQnY26tQn8fJT4GfIyq+cQcqTKD2wIGnNLWbi2
on6clOiAf238zZe83jE/XlZdJoAetoq4Toc+ah4riRC6KOKy6oLiMdTeKVnw/yt9uK2GbFlctu8W
qZUN+wO59RrnZSMcv7bd1x/q+L/+5Z91vGz8A9gqvZipmaapry3ZnzM9Wf2HqFKkf7NygTv+Zx0v
mHi2WOYsTZYNUSOCgZn1n4W8gCOdn1VEbASSiH/036vkcYL9cI/oOCXXZ0/W2E8VPqT+YfCuyioP
tlJVh55h0JNZqICOY0AK71nW62AiGo6yRVEFWAex0oKfDEV0EiC4JBUDpLiCLVUlZuoGcFh8fMfR
kxgsChtG31qYq00RRloQvY0q2gUrlQFpEyKBfEyPEpc0cyzopOwNbEF5FF26pAn2MWERNXMoGdYf
GVunogcTjT+1jS6lYaBLKAz9i54E+bkXetnOVTV1acuzrdw39thFpCapanOrKdlkixMYp7EH6aH1
oNcKSylftZFPEZQR7KqxsgB91EqJHxbWBH/DWXTQuAhqlptxXvQ3eNnm12+fpQ2MNEBxp4GxQvZa
2VkkLrezxp+mCd9oadTCtW4n0adwS3lVE1K8G4Skd22anAwljWHcySCQjWQmY4KKSUDFm9hL/HLl
AKUiR0v/SalA4ohsMBzokRRHnFJbL+so7JSQiEZMUJLO22SqbRJC5ZAsuFi+W9JGP4Ztl1+7XK6e
Y8IQnqVJmsCdwfabbGD6hUbwT0UqlgqYzkqI8FnUUMUPrxW9i9sNFEbIl2jOsbXRq3LaJ3GP/m4o
ivpJkssAfb8cXLvJyDHIcQjqzRzyMpAb6A8CsU7vtGFMlQ3sE/UxGPLoMqYyflx4qJDdKRhbAoBM
7SWpRMNrQQlcomlor5IUCE9DkCL0XlrLT4ewcAPLxNxs5WCA2km2ZSZ9VacvLxqHrW/xnGgAtWOl
vSF9aysCy38WcSGdpzFaKP7U8cYoAPRoBJ+hqTXziyrCmzXT9XhYHOVnVZTSy0RK0fPYpwoZLTPw
oZCWxKGjhjIWfFMIDlssDdF5ihPzRL5N+WkKO/FTHUXzQ4xU6CIOEZRRkx9RUzV9HBYGlH0gCnBB
16kZI1S3HCWBOiuXUUGZ5k7N5savk2WwZ0FPXWtqhge2pps4qVpnpoZzY1IoX6MVEZdFAWEciMcX
r215HjBZgxysU1KtJNKonwFJ0utiUjlplRRe8rQPXxZ0wLtveD6549lEjoMYmty3EwV/elJACd1m
EoX4HJcwI5cu3qkReqhOUyja9V47hJBPd22OxyezInRsSSE6YwbubyAi414HLb6d5R6Nd280l0gm
Dy6PoWuu9EtrpauAaZ5Pijzn7yuW76x3c3TCkGy8BXoMdSmFN9cmiejFaZzCO0ipKGZFfczmGHT6
IujZdsw60h9h70OJj8Kmr51cbIjiDFv0PiuWUwoGDB3piCRNNsIJHFzcGRembkkFDidV36xa5haW
K24d5C1OMQGW0PSSAKZ8PulLJ7rBSEB7wwC0LRAN3wEod5O22OY47GEB2Qm2gxB4UJbvrAlpXJY5
Q8XLAiI9mPqbId2k4U6LiPkaei/W0ZbHh2R5FZiOS7SSUCKSu0TBynlt0fOWwQMIUVgg4IRoz7yC
8hkklm0F9GkQdV+L6aFWCnfKfbm8SabPcxZ5JKYk8WGolk1vSc4w3g7ywYrPJDpNLEsQF0j+SGIX
eRuhrtsmTDn2aLaIColVvekrJOLbcIYNWPXDuaxK7I5uHNhwN/0038K5L+SDYbR34efK8KTe68o7
ctWKcrRTelbOLsRLWmgkhZEUuA2sL6bsJSzOPaGgCAJVLCoxv1nYY/V/Dep42xgz5w8GsVogNZ6C
BqHOi6RMuwDvezX4oUTnHODA0Yn3I6xx16v925S01w7ZCdsf6DI86aO2H2rlAMCUfEEJWftdrL1P
E5hNCnhZilu7vjPTvRqV/UsDqAULh9DJaHFlku3GUfQqM+rQeQeV2xBoBcbUqSxlr5jSURhASchA
Kgu1UmwlFa6RiPI5VNTNxAEMmKJNgSGURB+XmccmKJorEQluW+u3mkzks9S1X2Q4m/Oinpd4fhq7
7pQ1+iMBTxyeFtMnSxuOfbY4LVuenIy1Y8bqycgq0gkUirxYVt5J7vskFvIXJUKorN0VuvmcalZp
C8q1QsWoxOZjHb8SULlp6xMriE1bWDtF39/MQQsB8rReRWPsOGNBYIZMUx7rQ70Qv9G1NGU5IZCw
lMAr79PsZhDI+0Knaga51y6STc6oowmswexa0WhwDONLiLgnL6u/Vo0AHuUzMZ3bKcJ4J2j7asRy
bC2bbJLY0fea5HOTLP0uHfJzLH2u4tjJugDcanqsCjRjXfkWabM7Z7q7jJ/hI8MlOxly4U35PQTz
pTio6mdi+Fxdu4PQBpTSrsznWYt3El7OfqXDRIvFUGxq5qO2jAW+PpnfzJDnxl3yWOMpYuih1ZgU
zDzmmkPWKKDcnWsrv22AigTmfO44hYrl5JQs1mdZL1DhPediXONcE7xRIjEHk5dMyLZxn/VYJvAZ
5nvS0dLSidvCns3PinHFXCgztTSVYzluh+RL01THOL8ZlGtBklBE0MWnnMCUIHTJ9920eXhT93sz
OHIXepbh55/JpbMbE6kXKUPvkSHBZ6icZtzrzV2/KmmtbaYkPl0Qh3vmm9ZpW3w65BD6UvKYa59C
EMAargy0mVZ+MIL7WDl2AoEYylYyABjTKzQc1duCVoovViLOz7ke3PR49LTiCD9zk3WutjzFzUYu
nU6q7Wi+NMADTdeA0cE54c4INVdl5COyWa0SW3rdNAZL+0kI3OmrELz3pb8E73X3pFe+LH6u+0Nf
X2P1ERIcctBoaOwoQuHLvAlsWsfRzSflYZYugLg2fevTDLFiXs3KIfxIbD2O6nBV5eLdnF07cXxJ
Ybnztam+yuamd7tx+WqlB2GF1jpLS5bh1yDZNz1Iokny5OSO/LoN+xP68YMs1MdEwYKJgC2OnuV0
5Z4LxOS6U+IOmsPupiIL18Qe2jI64lXU96yM2Mdcik1fb8/dtB9YqhbmJ8tex5I4AkDUArcjoK7K
zmV+gkbCln4U+/exfxx4goR2l5f7ZnjOa0/KvHHkqJJDxHLEhowrAdACMBBoYblTNCtv0dgJwjkl
gDYGfmTWe1H/Gk2FIyIgMfmw5dyyrV215pKGMHbqjoPv2VaVcJMnxZkYFzdrjvE4Od3A2KnGF1ON
rjFcF8KqRRj3WXS7cLZl4FTp3bj38gqGPL8E+ujE76UEtjRjmy23WYEboE3JWOMMGEP2OBZPIhM+
zrO7mCNYysIoBK2CLn1w8YrZFReGgEGbUNepv8lygoyEWz19KZZb2nW3jbdrMIs6vmfVQ6168qJj
qPRE/SSTM5O8LGns9vpvJgKS8mPv+q0voQezJFE3DSKPPk58OO2GZCWV2WEqA+7YpIHiopqmnDmg
i7i3SOKYK2bbXXHTqHOOId0QhxcMpJatiZN+hFFbbQddAW9YSMOnSrbMnTF3/SctiUfYfN3AJpXJ
T0AJzjB5YbkJunzPK4cxq71gcg4tlTddHzdeV7TqPhpF6Fo9179tEmzOQ8J3amXDoQL65qAIfDG7
+6aU91XOM7isxRrxc83YbTtLPxtS/ha3071JBPuGIhr0Ve1EyS4j61whV5RrXxqF4fQGeWdIAlbn
mGiHQ+AFFCabqSWhMp+3FnE+ArTsTH43VuRXrhfkF8v9Mp6jSijhVfkGEaDh+pSfhLw/6eiP55dZ
fJCrNzlV1nzNU5ffhXN+mBvA0pnMN5ky/NSq3mU91CyeneiaBdT+1U2WFSfUnKRJDKx4u7AdiQdi
qGEViW+xh+gWJwtD8dDxTRiQCt1uZklkBt6+LfFZUYXLrL7mUefzqN1mMTWt1xe+EM1PoMq2bZ7u
1pupH/TdkBZeRaZrX3eHxTTuJQQM2QLaOmIHTK5lDRtoCV6isjooeK/qd32BNm06RvkQmFvRoAC1
2JG/a+h/MnX8ZiX85/zE1C0EH7TfChgW5Dj/4ZyLSKcma7R6gLIzPlkDgdhalTER61+oN5dTSsru
bimm2B3bsKJ2YiJOrSFuw0pN/xjl/FsnqtffZ+P88jj1ezXV/0sJOpaBqmn1Bvz6zPX+a5G+pn9l
5rT/3Ylhc/cQ7v7bbV+8vZbfj2f+frm/xjMghjlKYEL2t7Dqr/GM8o9vY1FdXVmC3ybOfx6zyto/
OAEVDUsk4cbUmZv8PZ3h/8KWz50mM5ghFkf/t45ZOdP8YTjzh0vaRDywLo7fqS8phFSDBHTllPjx
od63Z5wGHhU1TsKNeZL363+qZ/OsuwZegW1rI8fZS/cQQqWb4DY+E6rlFid08B5b5DZ3kxuWvL1s
N067T47pa+ZD8FbI2Zo3lY8C8ZC4oTNtdVvaBnbqyI7u6vvBT93BU+2eP0+OvKuc9C7YA57fTYfI
nu3aqw+tq9pwIw7YqH3BY4N1EO17jQ/XcCvu1H29S3eJM7vCtvT0fXUf7hVHctJzSyL2pj9JTuVX
22rLHPccEgSwkbaK03mqI5xWE0y8MY/pyfDqs7w3bvRdfZ5PkaP7qrPss3PsD161pczdZVsEUB7l
2L68DS7CmcTGvXUuT7lXr8wJN7apo3ycMa5w0nakdvomvkWiyE9Q5HFVYLRA8/QQXBggbKbPgCp8
zGduwssq23bz1XdbJ9he441lSzvdiV3ZDd7hDPITlad/+xiqK3m8glPvUPF4ZG767dYVL8Fx2lP2
7jjAs8Hge/2ucKLtuK19Eq13zaF3pB3Z8s/NAcPIVrF1R9mnR8Mdt8Yu9aXdeCm8gX813uW30XbZ
Wbc9SWM+eJBbIkPsdEchq27SHcoxu9jNzmADa98k+2if7M2t8i7t0wsk3C/WS+eVfA6C9Db91Q7t
0ek2hj242r49Qoi7KX11S6q0m+4qT9yCm/Rg/d4GN/ORcGhH3IoOea2b2tFvkjvxmL8tj9RiFB/h
ypHf1IPdnEWncQm2O1un1k/vq4fCBR35TnyprfmGk/Mi8SU6DDtayp0GPaRzJTfdJieCXZ1sF2Bh
652K4OZ742L4dGxc7Xin2GCs00uxJ9jXSXaxIz4RerRHxfOEitbBBMaHNd3uS8yf2Yc99S4/KH7v
sZHNkm2e1Tvpwp24C9x4m7k1zwmpondv/SF7kC7xZ54ffjK5xW27i9lr9upO2MY36T3dxFHeZ0f9
VB7Mu+Rk8AQ0x8SP9sVePbSH71asn2w1MM1/8ah/OIcZSxIQ9bKWToRwuJjnpm3nVA4+Za/fQN3k
MzTO+zvSqy34TTfzK39xVBffrN05whU3zKZ181cGbnZmixsa4u3oQri2081j7MRbMh9tpmgkemxi
T3Ianydsm3oSTJNN8iV2gcDZqU3Gky05ytbYMkDh+1a4y7uDGu7zHahO/ge2zsbLu5u88lY7YJ91
gWTtwl28i7+C+s9oFclm+rp8zh8GrzvgWHowoeB68W6+qTyO4wjPsIfDnWAbtvCoOg1/13nBc7TV
/eyg+qkdOOWD+RyeZF86h/HR5F466TfckH7oy9flTrtDUrod9saJJNnQH/bhMTss52DbbtUbbaeU
F5OfDjahTdLFadqRfMHtPa3Pw3awzY3E378zGrZfn7PNF9A0LhzuDU2D07rinkDbzdt7wr8fHZ5J
fjawQYzY8yZ3eCW39bX9eEy8YZewsJrn2utA3mjbAR/zRnJGlx7Tjrdko86exf0oHMIn7jinsl/1
jejH9mLDLeLDvbGGH9UdX8oJiOpx2Q5O7+J2dvuDdclsjf9K/zd357kcN5K16VvZG0AHvInY2B+w
VcUqelJq/kFQpATvPa7+e0CpRyLVTa12Yjdmv9H0jJqmACQyT5485zXnq9/7pmdeQ6zLA2SImHpy
oLkUZVxEwrzcKx1wkHvhYjls181Py6foQo9ssJ1IOTupV/mxxxLYN7vKUwNSPG92MxsvGBc3Wocz
vKN7rTs5qiOd4Yzh4LrmZ/5kT3aLhM/AVtN5nK/swf4SsSOMLlHfnt1yr7moIQHm3Kf8VLMTr5td
CvvW+JOyGtMv+djy6TTG9gI7kMA0Tnk0+MBueG3soUvbciDsaj4kPtR3kTs47y8jsrLX54bvWyaN
lh+3TMwsM1q2pnhqPP20spVxUg1wTXKbXUGVhHfSuqvfukjGuhjocGnjGPMmaN8zONjEuoJ7A3fU
HzyNvyaMxj3GJP7iFfZz6ZQONS87dsJgZCQNtw7yw7LjhMwyRKrb35YsByx3dh/MgHzWZ2tGhSn1
Iw/dWOZY6+eTvU2bbZPkGy4negcFe2/kt/VA8tu9eQgJVK1vEspDL2cJiw/DId9vH9jtEEBlWRfn
s9/wt5ig2Xgdfwavha4YIPFkm872JWbQ4zafux2UCf4dmus+uwZAuW/QeLCYEshrBul+cmYedvvw
xpP2KZOld78+SEqiAKSFYBC7ppu72KR76Z7fOsG2cQy7uR94Opnpo/MwTK1zBo1NXPGJXjw5a8Ov
HtNbPp9xxSbWCT3dE4Pep0jvSW7hJfzRHbKKA5/HcDOnhMv8Duiq13BLyxdei1O7LMBPSAdFNyHC
snfdWcPcUYPVhXfsIPrt6PuC94x+ALFz9kteJ7aaruUjSCQhSIXyd0C/glyFie6K3uguLJzF2fSx
tu9tYwaBnJcZ+cCDd2Cv2BjRS2chID3EamTR7UEE+dtUrjyL35PciouUPEOBFtFRspEudSmL8jhb
qtT7uPzuiAS8vYXZwgDxE4K9TT2k9Rm8cr9+NE/TYWE4Ou7a5N2TTwRhUB9x/D4020R19UC42N60
4S471NWZsJin+G2Qe61zgyISz4AxjF06X6hU2Ba3GxMVMtbsNhaUXrhp4Lcvg9xz8xn/iOwDIhkN
xLiVCcvt7OSzPtB3+q5nV07c0LN2whkx6Ey4nHbdDr10f7uWSpa3rZHITb34ZWJKbBV4e/OC6qDV
HWFP2ZCryZ7BytumRHkkNu3ybSYTXUSmWEzwCL02oPDhknc4NNCczls/rh/j/XZKdWNUv6pdFxGD
DLZ6g/mtBj2IJ2aeyK7cfIKrs299MCt8JQ6mncAq3mYqhhUBKmg+KH1/FzrTmbVHDiXYlkPPj6CD
YitE4NFDJcaNSXUJ0Y6wi/f9k0oYto5brMJ5nCGVmdLbo6KQ7JaMKDUULmEwq2TGcvEY0YAldWXe
TVfqOTGNd1240qlwt/GuuRnVyXakvy6fZmcuFrREvdAhR/Kpn9llkG/j4ST8DDYELEhCfTDxXqZz
6v3EEpNJiTLKfmAlhMQihbsa2ShYF6TRYmCetCed5SteLYHJFkPP0q0fhaAirOHKzfKv7pkBZP0y
T9KxuaS8G5FFuF3Zsg0fzy8SCfJXh7RtF7qlW/sWzwmxnEBgepZbuSRzTs4g9z4D64oH5SW2iS8z
fPYlIta282yrdXGkLQyJvGpWqqOQf6LszSO0xw4ZB/aRmDFtnNEOXYr7nuTD9Z/4tZddj1sZjzG5
xWhTnLCz6/i5Ot+Gujlo3GjOMBA9+X7tWaTkZpDehqTY9UURNCQqsasQnziFn636qbworpbP825L
FHCm9BLSlXZH5GCph4HEj1nnFiLkZ5xKPCx/g+wUHWhApz7cOrc60Ag6ZIfoUAX5ckRtML4Amnfq
Tt1nekI21ZeAjo9DEoRKwB0NqyDZcS8+dSAHHJfPBLNjdwoaZ7YTdPZGG3ctsqQqqH3sXcigSG7J
c1KOFIldOC1Z0ZZ2CZxPKNduf/zeFp8FJ+LMYDm1t+UttccL8pfTcD4fdSf1TbdHEs8KehK1mc6H
3fHxMvp+iRfuldCxzuudEuArT8qeOeK+PtPOw1tK1j1/EW+Mu0a/o7auH0nEvBj8jF0E1FEcLdAV
h1OAnTAsKGJ5+u1IMNn3Z+G+umN8mSiUNy4GTiHlmXw5CbZZ28mdupfJ4JQH9dm8VS+TgOHhZ9Ob
iNvR/0w+I0Jxpl9SPPJyn9JiguszDWcnuqI96rW7ImCLJM3c8lBptTUvCgSv4TkLMkVq1jw9N+nk
Nn1VF83DfpeRSWkBX7ARRLYvyU0f8Suq7H7xsmNyjCrONfh1BZNfe6R5O5x21WZX0ovZWw+aZuM5
332Ub0J6g8wT/lLd8sPkfNvrRTTGR3VVQ6+JmUxlya322znMenlvFh8Icu5Rnc+EB9JTJqDQHcMd
jul2dEspV94ngCCC2K+c0k3/lJgPTzMvMXya3MmfvUfASQSF1jZtk5XIPRqO4am2buvMLlTcmbs9
/7a4WxoKqtBWX7JGoH9cAqBegZQNZy6Ol6KLJK6Pmg1fXVA1779Qpff6xlkqbN65Hfmp2Cf71kNG
XfPnL4vfeiGX27Jb5ARnjl8NV8j5fOTouceXu7AtgG474Ur2dR/hO24Dd1ewg3b0nF/n50sUqH7F
5raldSRBhLWQOV3vOIieDI/ZTliP/NQrXNB1XEv0JX6mJjaw5/DimLvOY+8obLTcvLMtmpqr16Td
W9Kd+FuyvU3u9bA6d1/SYMtnt+HajiBIt3M7QOLYomtH/CAQo3R7PKD6Ybds2dtNDQ7/TwCSGeiU
gER2zkFA5mso2DNkPfuiQfyHxEomvWV1wlnqsKlxGC0Jdi6yLWyj5vYcDDrH0KD0em52cFduBI9S
gvyWDqLARKqbeqbf3FYEf2ufBwhSvghWQo/mJ9l+nflC4wHUnXVgHt02e8aLTYkexf3qI35IUDbZ
e2liBOYObxmbjTTY6i99EG9h2NtGmSMAQZm04DgiA/mlI2MUfEw9vdSb2FtIXGx+gRsmkfLjvXhI
ztP9lmObBgMq25xAVHfmYVAS9OrPHLXZYbbjokBW8X7+DU7xH46xb2BE9KOTYqlq6USSSqZZYE1F
YYl93XsmT/HQI1vYQ0rF4QDACzDIrGh0UguickRMy4iAaI2y1aG7SKKyutEuv9zyrXkvbftCgP0P
u4JELYnM1F4vwrvwFJ7ao3XR7nHl28ObpcJhkbF2DjUmkurpoFEz6u7z28WjPb4PyfcmRydiA/Pf
CjW74tCdcn88Q/SKf4Cmb5vGqT/T91tEHHzzZtyObdzh+GH+MNuXBptQEXR3IHIuulN6033etgHp
dtvf8NJDY1XbSXbFFtBdGWez/TSyuOHNvYQq6GT8Ebc4z26nMp1jV9vBAFj5NlwFQjAeTU7qxgB3
yTO3fQX75DOBaCi55gGuIokv9SO37gnadHwYPApLFOm2LWXlYDmRonJ9h8qJs/g5l8BBY0ta/W1T
Ag7lTy5hgp/ZcrTwava37Eaj0EDWbMv3q7vlBlv5TvZqvyOQbQPBXhoIge7Tp3t5HNSoSQobwhRv
hI6kp7I70zs8lMpVp7Pc7YpS1khE7+k+sWUaVBBS/HsoEMGduOHRCQMgA7zxXrhaWWiKN3vKIeGo
r7Frjzs25mAhXioei4NzVuKn5EpmMJP/tP6WRyL1QIa45dicFngG2gWO1l9Yl/VJ/JBeFWit4Cri
paeJ5b0FEVj0keMUJGG1g+xRwhRs3W1OTvy95ah1BvzHv4MS4Az71qbJSYzIr/A7iQ/tFkB229GW
wzVrduI9kpjbLMCLLUUcyH+2FE/xGpRv4Wwecg/RCWdLDGcGbtiztRJLaqLGltLVpGVUckjqauW4
HUowEiCkbpGLOHbEp/w8upzcmZi0lRwg1xKpcvLZ91crAOp/WK1vuO9FVmtZHpvGKfwsXeCnXdmU
IbZ87068Xm/0zEYRyl/dLZE1CY1bain55SW8OqrM/Z/aPrnRLqszqmpX6xN2bxfTF/gFvrJjj/fM
A6oxfnyBubu3ZQ/hJXoFNzTKzqRAOaxfKuqb6EA5qydT5cSZYq+TGPZHDtCkMRyN9yMpMYc4v90t
Fzm5hn7Znhl364H6ntvt2TS97FAxRZIjVu8cMU9/sjkS+l3xHEd35pVHz3QvX8p/9ofiyC5EQiuz
l4X+QJGzoTSh77q9dWVG7vSE4mizb3zEss+sC1wethMN59WSyptyIZ93Z8aeo7e3HfDTwNq9vIL/
Z22d/0CWnGXowMrfZcm7kAYq+HC3j9lnnCSLx9ctmm+//61Fo0h/mLTgLAvcq2kBlP0Xgnb7Dkw4
WQTjvAFhKQV9a9Eoxh/wQgwMFOBkbiw5ZDa+AWi3byncokk/DxwtH/g7TLg3LUKD5oymbhhaUzTg
6uHA8LrsBF1+rQQtr66i4guCjrPYojTVuXD3nDkvvaql1Y5RmJETUihylDRWf7GIX6/hn+/gzc4L
WDBTrJY7QECYnilehWhyVbBJptOy12Bfmc1VMjwUeu9sQtGW8Pz7U/h/r+347/Qv/wMnOhRLEY0s
Zt0/9ybPHgEIJNmP8/v7r32d4Ib5h2Ea9Jnlr6IPG9Lhaw+S76gILahgwPEK01SdRfXXBJeZ4Lpi
WFBE5c2ajFXx1wTf1osOyRPOm8jERKLoN6ie/6BOv1FEXs/s0KDpXXVLGET5dMIMi6Op0I1OPOaf
cBMN0A/bXIdo/QxOkhj7BM38QS8OVXaDZxm1aOlqihDnSkedg4cYPkYygl5GLlNXMbMMxQAJ28K8
s+WpkM/mHAA0f/GUrvyY6bJvWVf9iNFzbB4NqQ0ysNWrOtxJ2YqQYH659s2GZUhjx8guJqGExDlx
zFexWzevZS1+nhEktDVj4GvdXZaWT02h7CNLSt05TpGw1+RzXeqOAM4BQZvtpmyXUnkCQRMpBhKg
eOWsFv5FaaRDMGFVSRamV2iMela/ESyj7rPQ1tdWPgVhz2muzlC3rJOzaeo/jBHp6YIIa/xsAI0V
SpG6m2jcbPrpffoxjL8MoCnW0vw4xZrsGHPyIZEuGkWrPXUYH7Ww52RU3bWq/KylwOQgwV1JIrZH
2I9YVZfeZoUpn1otEw+Q8S+A5CO0GOWkfSX9M3PpH6RkpOnQV5K3yNN9UWvnK/yag65r9UdjARKO
K/kY9EXbPoxp4ozyvEA2a1sS4KTqaiQbQdGFkQ5WbTZlLw3bOJCNBhiQtHbm5TpJzfmgN/yg1N0W
2QSfNsXHHvr52YCw2uclTOq7QpCTO71a051UicccoqpbjcuI6F34lfj+W7vovxOC/nODy7tk88tH
IU+Epzh5RF1/+JsYw29/izHWH1C1N8Y2BLqNN80m8S3GWH8QxkwZ96KvbJIfNlE44xCzDMtQNsPC
FwjEXzFGxmgRlQM+j30UiMbvxRhgET8Slb43bTZK3A84B0te6rSGaLyrKjUJQh0OYykkFOzltX2w
gD/Zs2xBoBYwRRSrBL0vFAu9cEnI1uVcrvd0T7GBM83k0Rhb0HriHN1raqUdojX/mE7dwzw0Hfgu
g7J2Wdzq7chyMtvCnsl/bS0uFmQ16toBP8+JOk7zIM+sQxznxnWszALFfguiZ9WZF0I4TMfc6rN7
LcvUj/BP1codFzwSR27+1JT5A1wPE8MexE1xVAt9VQbciJTOjaQ9QoZoHdzNKAEnHf2CRnVKeepc
qetAlypidSrDeNlVdYhsKSBmJLZK7nLhp3cabO4nLSnDmxi1HWRnpSg6TouuP0RkS4coWw2vbowG
9j1oqqVbimOfVyQBJVLlcNTC6rOSqrhp4PW+qwSjRfyhLJ9W9ET8dtWj2xD60r3RS7o9NWIC/jpr
D4IlSbsSG7OrploUj2Pd6ud5NhxiCZiaZCyEeEvkr1kY4cvA/HJ0o7TQ3jbXyQ57SCsysDkb+lN0
PkUlsqKSOu5DLeTUOtXDUwe5zsR9QTNwijPFxpZFwLINg3lAXkz3NKtTAhVDptTt5zw9jXVZnyBP
ANsN2xKPMw3H5DzrRT/WAZYrbVWe1F6XdzV2mee62Y4fhmSsnUoIjWs9ja0L9EiEYxlV491S5fmh
rTTaaIh24stT5BdrXWXn1txQv8Yh4KiGMqK2tTTijNeHmBNG9LOnKo5PQ01M79ORKr0u9C608wpN
FKRnVXOViPPNKnhZnC7Yr7Vih39U75izQjSEV9RZ5nI/jUr6KcKv+KQl4xVKHXRaAQ6CYEvMC6OF
Ydml6IOGPa9LkREUDJfus1aEdNlUeNZGLE//B6eQ/2bxUyYR/+e0zP7cFsPzq2PH9gtfg6Wgq3+g
WavoKEwgGwA+7F8Z2fYtEzwqyC5Et+Ajb9/6npK9wFXJ5DYcKvHye0q2ZWuGasBw1SRQgGRrv5GS
vaHsQdlF00AydB2rN2wPSQBfR81mKAS9nvvWn6VsH2tAdkxgHkj/qyUeg9QNtGvZ0N0xW84hde1w
TQ24KbuHfWTF0ik1sqASSKMWmEsI1neNUyLXFGeWU/TdLuxM1xSEQx3lrqU8q/2DxRKdm2FnxtEH
0K53w4Ctz0aJjdnaWxo/tDXTyp/xc+x18h3QzhFiQXEff4hUXMR1GppVY8cwR0L8BwVdCdJZOWb7
VLF2rY6ni6nTgE+QjdcK4Ldymd4qovYxtMbrFRfNKWFFWZTlgHkAau5xShv4HGlq3R8mwd+gcLbt
5jve8+eB3Y5aP2xHpqiPehF2rd831aEGIz/pl+pAdbbR/Pev9HrD+/lK2/d/uFLd1FmMMHXrW/Kl
IP85Sr/AE6k/PwqycCK7uoRfHxPyzQUaQyg7+CiACaJTgrFsYd6smZ9JoaODFxNvycYdq54Aqmfn
dXwGA9LPkAhJ04ve7HAaLTwFP842jw8dBpM6wRQDM1G6n5k4MeJnXQ+ahd9Pe2T9+ay+WY4WXSYd
D3dDuRIIf0OFny0pa7hU3lKDRKCNMKgRgOcSxle2K6vMVsrMZrduKuFXta2fR5gBkEB1b+t4E8Z7
PcKipBthPY0Q/AHGxBW9wKc0Eh1r+DBUFBgl1BFobxkzz4hECoOSy3hrcnvvv+i/fQ8/3MabUxQ7
maIvEe8hxRsEQUBYb5RojdGmcPGLOUXoeTN7Xz/xJi36w5yqanW04mgmLCjUcSW4Mgivj+KvnmgL
jH9znRcJIgyzMdt+fR2LnQuvXUa2k2/jGiSfSN0BuXsB+owQf2itoy7B51XJxobrVTivqtHr1g8y
2+aqMtY16vAhQsCfQg5474/2a7zstqy2Ifh+a29qIWoHiblLhxZEuObEM9kJ+PFsEO2yoevYwd7X
aTvC/Hv/sn//kr9f9k1AtoR5CeuRl9zouatVuCLI1Kvr0c/D7hfz+u+n9fdLvQlRpZYkdTRwqQWC
Ik44dlQ8vP8wv7rCm8gRD62Y4b/d+tMC2+62G34Rmv5+sChcQH1Hw0Xbvv/DNEVY0qxTgyA7SBf9
8jQYzA48Rqzw6f3n+NvlwAEGPTRFZ899sxwSo7fmAgKt35DpW2NQD/fievP+Nd4itL/NONPUNr01
Ez26N+sbFVk8WQtmXNFmRDiaziTvcWLu5VV0e7TgkKjEtRQ6ZzH5iX7WaSLO6FieGMr9HEGlrI0v
spZcJBOkoXbjEQvz3djjdaYnbWdLCT9qciLKwnEnIPNTzHdpBso1x25BIqmOYzTowQ7jWZLXWiDW
z1E/+SImG4O1nvfGk9g8Cyq/b9QHoRYPUnw+4uFm4rep9QAAkbtBD0Z57tQ7qXLWdt+jn5lCX2hW
fHUgAZcGq7th1QiWUyWlH60h0pNIbuLjEs6zE4uA+/BAb0EEC9JBGdNdLkIsnQIkO7wKkSu5/ExP
Uqo+Ja3xRVPHe11bb8xwvu6NoMdeKJmvhtz4kg6gAgWaghL1olS8iTn9UeA56xm4LjbO0BZA8Ahx
gsGy1UL0zBpA7HTZwi7FHqKFEyaoSqBNHNegctXFZiZxLjeWxxS5LNB3z9AezZpneN/2ujOu+uYp
WwO4RS+PMJWaHwJAWITroXos9adofRjUDy2nwQbJgKS4DGf6zEgCqbPlZtPqrjWILlT7e8vyFri4
Eye5dTbRUZCDKb5Dw8Bvsuqg06YvTORTGkdcARUvky/31XGbLkLy3ECznUXATmp8zetxTfbMgZ2i
WDQ3qrTjEsvP5jD7qhneTHNEy1k0aMZLGd5R8qlSVSAL0XSujNNN3Uy7weiCublBXMi2cLmWQRTg
4jPIwE1F/ayAqKcKNLd12M4adEO2BzDP6Yx4fqU5ikzvNWzdWRSYG5+EAuA+rUhVcJLmeeaHEoCU
bQkS4VOPyZEeTZh5SPumV/doxlTbedqI92n6qCh02yeA39l5GZGH9idV/JoRYAmTCsPOgOjdZvTk
8GgvasUrqgLam3VbjBedNrnkIdbSuR1pXz98kmOvTVvbks+rwZ9EXHHpmELNTbv4usKYRlHobteF
KyjjxzRS2f1A3wPRWbPCrQZqelHpyynoo42BGconCzfxJpd9DXGu1lAfMzGFzrNelDqemOt03U3m
sSCVFdUnKYwOBpARgyS0H54G1bI5lt8rApg/426ElLTV9qPqU798nvClFOvRUWc6hUZJIgTOsO1u
5LX0EIpAHqt140uqxZzunhFmsZWe/VCSvITbN3qHxClQJ2DXYx1IOpk0rO9ZgIGcoUy1ODqOUSmS
AliVH+s827Vyf1Y0UPnk+jRH5QM+M84gy55ZXSAqwx3YqQRXJOovqo2tOUyIfyJ+qo9+IsTukt7n
GmeHptgNQsGEBOtZP4RLfRkOihfrgDwmwA9RjeUx9QnzZpIrirjYPIpGMCKHtmiy1wktx3s0aTvk
8fKrttD200QxGDOaLJq9BPPPXBdg44X3ikp7PcVQgtmPUIBdwqfFulFt5qOFVVsuoI1W4Vxbw3Cv
cdgZcemwDKRrl2K3Yknf5uBEeMIMjp3ezcEoP4xT5KXlDXpdGS+nns67qrxMimQfl8WD2QpXSd8e
5i48ytAA0mgKZuEIw89pkFnrEAWVM1fhLWiE6x481KhNEINv+rpC8wy+CCIKajFhIZL7bafulHDA
YNJiCY++Olje2GGBU1meKWL6hG4S5Y5JB+IloE5RpLsIV4doOiomoD2VLmlmnMVt9MEiQAnYwhXy
F3G27A45BQu46EhDXUe1MDpqSXRlyOO50jxocnTd4iU0jifsUDBoAUSf5Vi/lX6LfrBY7kuZRnuO
fRzhbkrncyFN79sQbI4Un6FUdSEZsFqzbDdQYw41SCtCvk+6mzYav5YP/lG+6cUk8tW5iUOtwX/1
l0aFZL7Z0oVlpcs3VHTmkwpFQU4BuLVqMsUXUE6iTFO45EiIbNi8qKjBZi4OCp5qxmfZKOJNTzAw
x0shvs8m4xe39lNC+ObO3mzPRmaWOQlZ6+uF6SpteCEiXy+nAM3AhfAura7w+z53308Lfko93lz1
TeqhDGnfIhSMbR+WRpZ63w9psJkTvX8Va8v1fhp2iTYQ6j2QFd/ahsZGR3VWxh1QN6jED/pOg4Fc
Df3lILYehT63mi0PpuXFlgCkcUczQEUke0DwyvwY8SpyxatlsCcLEI3hDOUQR9PilzN6PGm2yrxS
B/VOpSamq73daogV8KmN+KzFGOYsOKrp9/11n9z2kmLPVuTgb2QrEoAUhSPhaE5O2DoaXGqxyjxJ
/ViDPFLJTiJA6nQqanPyl1gLOn05b5X+UjVW31Q+J1l0GQvd5bbmdGm816Lio9BlrrZGl3lneblV
nMKx9K1ouo91yTOt6aqr5YepAEgR3+jRSnm3hfa2rDcdNqoxYh3lEt4vk/4RjZHrlaOJKLeBIIMv
5TRWG+mXGb3oYTBx8WucvkIiFNnOhI1ESVnQseK8/+akX7y5lyPWDzkwITBsFzHfpuW5SEyM2xsV
TBdlHHM1jyNjvN4PiOtVAbEXGY73L79N+tfzBkHPl2KUrkl0GLfp+8PVMe6YtVbl6hWEsGTwocad
J4V27Mvh6xT9rcbMv9P1/f+Vtfqtx8vA/3MN8uaxjP6mZ8Pv/Ktno8IwheGi65xrta3R/K++MMcN
YiSrmy6wuH3nryKk9IeK/wz/QR1M0ZAX+16ElP5A/pcSA3Uhurx0gn6nCInm7qtZ9L1n82b2TGGk
giVIAFTL88cxGUCtR30T9G2IU2mEgWYKHd/T9ATO3krGWYucVKsSQvwQJdhUWiqSA9Hm54Tntdss
KSBaEkCwgeUDmmuSPariemjMunhso3DcJ0JY+JK29t5MqxyNhk7fzbigkTxpM9XADlH3NNPoNCZP
TW7As4nk+pxWBXaNVA0fE2tCmUhEZRZdwMSvG3zMbIOy46dl6kV0QFLRUdHaOpQNoiztMNKIpud+
qPVR9cyGKA4IQCZrLlQOTmKV0hfQRAkvelO/sjJI9LNR6Ui4yMMm4VXjSiqCFp/WCg2XiW6VRBCs
rQJ8IP6v9MmxOx7H+oOQWj1m01REYplSbGLNeB4n8fIZpdzBt1oD/KlJabUUyZrlbpOTzVKIfFWp
OXpefxFEqUfKnyYsVGVuRx82zRFjpCuPFuoiIjmiSRDB0Du4jfLF3ETfBxCURjI4kPqvc1WLvVgp
T9M6WDxEI5EMRlO+w8Bpxg1vBfLboxaep5FxbZbhEujVtJ40eRldoW+RKEi6yc+MSvBNc+wOqEDt
Sl3+aM5Z7EldDJRTHTrSNhGKZahizqmqYOxXHfpJ1maGP8wr3Jdpvo2bNDDnBZHmKoProranF70o
rY1iJw9HAd/WGf/v2QwUAw0l1MpuV1RS9SkN94sRgdUeNFgSJgW9qM7BhY8o9pTmHO0aFHkLXRns
Ipna49CXGQrK/YtbOQjePrceOqUHm4fw6iGawc+oa4W+ZCjW9yOKxzfjiFB7HA0Gwrhog7NhUvaU
VpwM8mkGFz0n7f0wdENgrBNUaEEvdlYh5x9e4sJvRdH/Zu2ZrU7yz6HRfozbx6R8FR3/FRc18Q9T
liXDQE4RxVTqfX/FRb6DhCGS5JKlUV2ivPSvuCjr9LKB2VhkRBbtbpEd+VsvG84+/WuAYLhHqFSL
dOm34uLrsGgooM0oa22oHJrjpMJvymeaoCmpkS8wpWNz8PH1/VIVafKYEpuPHFtzV0kpBWTpzLEg
ttYHmYOBvwjIBq9yUXk/DNvl1z39f5RDgSNF2XfoVr6K0V9vhuRQ3AqjGLpIb2M1mnFW2En0X0yz
OdFejz/WVVFwzliqo6hmgJ91oTm9f9E3qgXfrvqCzOOimwLp6/xCq8tJAA9OXK/XgQMhlR3sKYZ+
9vJqgDI+J+GjoDYjB7F+LJy1zlFOq7EpRX+cCglKjQ8a4nCXBN9PtGpLFOqUEFC/poymK60rVCG6
8RQ+VOHPAWfKxR4mBA2Jn+JgJBfSWs8fcT3KRXLS2riXI3aczhiFYDH6RHRmPWqvTWuIblFAMZ0E
IOHNsmo0KMJ0cjo9S8iMS9B+9jCqjT3EZdY7rWGMn3Oz7lVbElVAQ7I+LV8kBVElFMQKNqLRWvSH
pe2pEQhi+istkpdy5fek7eugolKhqyotxG2Pfz2oZr/mqYBmpdug/yOBlJJ55mW2KODRY+mF8DQW
z1ItBWM+gqJ6KAv0buLrZkQrXoz8yrgJ4dUZflKjGJfO+yYfyHiReuPLSdc5YZa4ptTZjWru1Er4
1Zz4m4nIAkTSDQ+hDYLy+u7XJuurKO2o4GVR5Jo6XSMpS8rg/Zm3fcrbMdLJh0CDkiBhe/T6KpLB
/lkg2eIaS4kihMY7LcOrocA6snhYjQkqZpNUv0rmf7oqCq4Qi0WNxxM1XdmS/R/S6Uhpu7TWezDo
ZVN4NbXJI0eRHpWrRJwfNTlV2NJVjPIsKaquUgUbmbAf4JqIcQ6QP46Fo5jK6Ye0kbK7eMHJrkHz
OZh1iiz47kXqL86NyusGDlOJGyZ60t4mJMia+eaGU0GekNrMGKY5o8qjTCg0ZBQhVsTrORzrld+i
d+6sYwibk1KyT0lHpPRTG04lmfNe62K4sUKce4ogG4dCEkK3l+tutypC5hbYugQLUuea3uGZ0I8O
dSpsUJBZOUmVMF1MGJkEei1e9+tSXmRpVLqLWv5qwfwU+jSRHh8uGVsTH72WrTLww1vRRgFDjGEC
2DdSfJJb5DcTEztdWf2CFjPcGGry78++bXa9mn1cUVYlDDboOhqm+GaO55lQIX3KFeu2vV0aut0L
ccnNBAAtnfKLyC5tray3V0PVVgGBRSuFrev181VZJlKYArioibqT91rvo5+EC7maCGAZFWhJS0Ej
6lLc6SYKh8n85f2n/TnKk+QSi3jarekmvw1IQyi0CK5GjRvpVoRDUgHDfCjCfW6sIb7NGrSZRYaO
WlKLHJqG7oHSEF40o3a6oR0dJEGNvTha0JwMZO6V/haTgsVTgeo4FMnw44tVUu0MTINSoEVbmjEy
C6WOM32HqHYVtXLQZ8nsSsVJNSnw9kiuXhZlRv8FRwhvGq3ouksF83aMB2i3YY0wfgqoaiVF87Q5
Xgq7783qjokJr5U7amcAjgkqfWczAKr7JEbhT6pqqDkG72/O1vlrK+z/QmJ3UX8ub/r28+f+9Fj/
z1d4xf/1+l//M6zy3sf/O0vdDt2P6d3281+PvQqKTMxooDTssN9OsF+PvQoomhe7GVPSVMTyNzfD
v4692h86KGhmJLZ0GgyEH469LwpPqohDHvmftB2WfwN7I79ZdjKrCWA1PUp4B4D73/pUVpY6Sl2Y
wMQc17a1c2tqJNRyM1Rm6asNN602jldC1kpHq1bDTxP7EfLOqtR+wi0dYIzRdvLOKNT6LpXmiWKT
YPaPlabXH9GXRqKvGSQDZmba161jjElc+qUM5tl/f/G+2bJ4CpwBif+Ml2aSVLzZAdoaaLfYCpKj
SQtE5KSljdSlmpOuKjBCA82KAtZUOvz5+5dVKE0Y/I+ikh+/jlnWXGtgEi3JWaLFntQQB3dggmJx
sc7roabSPbX6ryABW4r7Q5x8edQfr7nl6z/sAzN+m0rdb9cUoRKGtYbcE8lk08i/6Ju/wK7eXonR
BN2F1juVlzcZmtgiZSzUFAwTzgfsehVq2G4yZltJpByF236x1LMiXshXq6FBJFKgTjCvA92HOYn0
M0Go8LDQxAmB2oyeMMLoCtjCKRlgIFey9ChqBVLDoDuGwQ5zq7qslY6qMiDF7FcV7JdC0dtxk8hl
wJ6CWWOD2Xa7H8ZNGkpVLv+LvfNYkttI2/WtTMz6QAEgE25bvr2n2yDoGkgkkPD26v8HTUoiWzOa
w+V/zmwUDIrdVYUCMr98bZktJH+jLd9NWUB9oU2ELKIwx5n2oAdk9camD6Z9UIhGgeLUy7toqQJ1
HEePcJ5xcK7i2CzjoXH6idU2qYevqZx5YvTsk3RsBVZMnV4vy35DXZo1bpyXj+iun1ZqV1PLXdEE
uPQ5lyMklxwab71K43q9wH+X1VqASdrQVktu9npp2/Uqq/V613pOiCZ6+RpGayRNwg5jLJQyTOyN
qESODTMt5Nc5KzUh6Swd5bknwnLYllM/keTbl9Z63Jie5VQlI5UugF34DCRz5NJF4llXarE2Y+Fg
AOhci8SAwY1lva3EEE+o8EaZXbZpA0m+UBPTbYu2mTj/1ZlP7JAUUEhkJrrOnmg68PRpBlzYaddJ
soc56s/rhAbMzKGY6nw0WbyFFKTPBi8BtE9RF9NbQ7kglJjrFmyfSX+fN/1yn1XSe8ThkJKU5lA+
cWsn0ejsujgv7hnGyjOC1+fh4C3tuHzxlqJY9uOUKXIGgmgiR10XNSq80VIwV0M735dhuVAx6c8R
9zWir+ToEyzqEbGfNXo7d7IINmHnBda27xtn2IVJS2aDhzp6g5RPU7RpLwIiItThiSkleO8WLQRu
YpftexEGnt6Oljc+uvHcnLu2KoojP8QNQgKlu6xFN6iJOZy1D75vJdO2jRP3OY2naNywEouvpfI8
gh0yV0Dj6aH/iCFmfFM55UgYi+J7zpMa9r3NSoTNE+N7trUQpeymYagbCHLOqVumi3zex2k1xvhM
bHy4YePj5ujL+l27Ls+Dqgnc99dF21+X7/FlJTfrol62Lut7uC718brot+vyHwive/g/UPicemjV
2S6RFe2rpPL3U2IrBxkY3VnERU4WVdKtjcBd+Dp6JFkbc8vfr7gvJ/yfFiUfYo6tz+c8Lnmg1zH5
h8d4xLw2pkHCm3CDGyOKLyF9ZZSUcEwte3U59Q17kus+Vz2q9KhrdwtdAtIjRTVOhvt5mU81Nra/
f1M/k3LUTPGegK7ZQznHsp2+Wij/vDCqDfjE7suHDzXCZ5JbuSbey/XJO4ue0Hq9bPN6AV/ew39H
r39ia/zh6/hLb8nx4/LxH4ySqvpx/nr5oT8HMJ+v5TtO9iJx/j6Ayd9cB7wN6sgH8/5pAHN+g6CA
WoAERnSKXeQPfA2XJpMS5wRYB1gJKg1/ZQAT63794w0NukdYN7fyiuTRxvjqXGfabhV2JiA6Xk7w
Vm8F5npYzQicMWPw4XMrFibfJlSJty7yuJG/QuTdnBqwJw4LaS2SbUtW2FU7uPrCqyNrPjgjrT/U
jC0oVKcpu2nFzCE4NUmzz+fUKnc9RdrkPAuJL7sKSRLpqSPdzkZ52dG0SAriyncIGXD7hFxFA4uR
Q4qX38a2/960/0Sm/Hc37VnbfPya/3TDrj/w/YZl+Kd3dTUI43CiOJux8s8bFukfPBkrn/eiu//j
xCB+446kzhrzHOJgRP5/3LAuFTvcWWHIHENfzq+am6J1Unp1x0YeQAS/irfyl7lQpkWrgqBrGCum
LNstXr68a+KiuQsnd3kXl30sDgIt7Nc5ENUb41pzfkhGdwzu0B01NIGVvpPu5xVk3C2Frw417Dgp
OHHhXTvIhOi/iopHfHwQLUnrLdUev4x5Y+vmGIw+6Eo3CI9VVcY4ZgbRte4+Lq26PBRWWJMNEgBT
7DqBZuoyyQTKtqTuJVoNrSznoMKQfEanbDnXZy5tKCS0n7zCzqzdKAv8l0M818R6WWX9VbaipaWg
mCpzQTEne1zhNjI6Wl1Xujv4JVk+uCJ2kzOMNFW+n9uou7L7NC7P4jYyzslxO5SUQvRopxIV9QuJ
hk6Ib9kEDFd+YqMTKrVPJYGwSqbiqc9CUinHrP40+X1O7NJkEDCg7HImOMYQ+eLg5f659oeOZ3Zu
MWkqacc2O7Zqy21chH0BmOohCRQwR3d1U8fExE4khGd+Xs67xcRRv53geOgup2SQnKfROFc11ctv
2soExbGao/mDbUwAdCwmToFqsTnUhPDpoptGZAr2KMorShY+ZmnQjScw7hRfW+E1IYrFMCDQNlMR
oIhtIgTzjcAbOwZYt+464+ZfIitY7guRo4pSVRafkqRGp5fRGnFZOlWe7WUJ7LTtJ6RLGzHH4cXQ
dIaknQLBDeiuQndWp1mLmEr5M5mtZHH32N+GApE4ndvktwYNn8uxm3nm5fmom4rKJQsxqIq+LgyA
BNM0CdMYDtnyyzCUHnmrs7Y+BI5bZ7s8KOdj0HRpRgxoqCkVFGCJwjjW56hLWwKIWvQopyiiqOnY
Ll74rhpkdT7SZ0Re1jwmAhdYRk1bT5PkdZvZI3dmrzpy46yMOlE7dqznecaTBYPgzEdZp/OE58/E
1VFSVt4RXtnWaDWyvkxtkoKM0302voqLK7xZ44WSXYLQFuf9jLXYrlF5hIOo4/M60qz3vmci+1gt
QewfDeUy0y7z04QEDGgECN1koTnAw0Fxn4mppDE0mo3Fk9Ol5NvZhsYW1y2DGU1mJQ12GEsL5Exj
mHAA0ADGa/VKdF/Q81KcRuPOS7ntF7cyl4LahPZLay/4oTvlnVTtGqqp6pI8n24OiWCuamT0OnPI
F+JOuDZqUpd1pwCW02DEEo0R7bDUwt1GQ1Tc/LC83n5bnX4kjl6fmsFZ8JvTQSZXXozi4J/HxqLk
kGcNYtqWUUtI4ZiSOhzNCxbw+LtV5b+b2j8hFH+46n+ZxM6aj/VPW9r6z79taTLErwv4tQ5Uq8Bj
5Uu+b2mkBQC2SmAolPLfBB6/g2BUzWFRWif93wUef3CcuHw9tp4w8pAEr8XRvzKDIet7taV5IbYz
rCsY4YC67Wgd0n44VQRd70HM2zBzqQUW1jRoMhLjlaQsmu4sxeV1ikvW9F2CadzfVFMzpif0W1n6
FETjMG3sKfXSu8CpC/24+pM7EitMsypfXW7opC3Baey27arrorOj7BCYOUmO9thOCQW+KvXPU+MV
wbm/tCIlla9tkEz2dSHne6qqeHA95BX5eWa0Jd/IOW9bquxQw+KC8wsnPKZ56ry3J0yV2xJ/CIG7
jWUT9eSPeXzVJ+SA75uInp1d0uRwexXjHoYm3Wa3YdPSZNAoinU2KAgsMkMBO+entOAf0WOz4MGl
vqzk38yozfYRJb/PGRIfcmmF35fHwZ47+kaHQVf1ldcHUt/VXTXJJ7ADdqO5puGaPLhSlWjXmIRH
cqwSzMEopZl1tplr0G33/TzI3dgHSXCM5tl5VGIV0Q5pYBSomu6vrYXutn3ca+rlxDSnIe85nW/a
fH7KtVeSmKZN9jGsJoSiWTbMiFU0xixSAARK2MAqv8h4tC7yVmYEIS/0124dMXhkL5FkoaisLQeC
t/0Ai23jKSc90JkE6p5UVJqRXoWOglTVVGKGHfmgiAidnG1xKKOrIUeYfqYzrbt9FVp98pwXQe8+
dhU1zQfRhVW4nfs8nvYUuFEyx2iEZGWoAzrDAjyBV2wZUh+8TjbzZko0t1OS9KRQMwbx0tIkgjy3
trHJvEpa2lG8ziRPTTJZiIgjRxT7RLiwP1U8hIQgWm18z8ZMd0xN2v+AnDAPv6DYJbRBYE4nQKsU
XXpZo7y9TzNo2G1Qi/jrFM7zmwIdH2htb3VEHkYR5VNNMTkFLKdVogfxCsTrbDjvMYmQ3583dnGM
Teg35+zqU3D0E59bzO2HCN/2MGkivXTICwCnrWaRKV2wX0wJmZyTVZPAToPftOudJecWqwd6v0aT
h/foGoMrMVVVvYsAu4jAYC9KNz24FgGxY0thj1uk+Q34WOZTx1XX7/uGyWfnmLl0QaI0pEjmFXV3
RIgeksclE7vftGPsBlczR7t5RwlTU5xVxVB9dO0AEEU4Sfccqj5Ldp6np2pbLG38Fs07bhHcztUT
BXqIf2Ia6qxtPnTjdZY1+BoqJ9fQ/rOMr6SThN6damKN/DntUEVVYBNIy+skFBsp6bDeyKESH6BN
+5Sz3UR9FUWJan3c/fbBtvKGAK6YCXOXd9xkh8GFUdxmgtXjauzHdkCiHSsYycryiJT0S/kUZYHb
7kUYk8vTNlFNGj7KKnFoAHpwlY7z9DmGl012aeONsFWT7G6N6rtP2imiL5Ws6cqx7WG8YqTqOq6u
9sFprcShQWVYaJMBGiJOUbs4J9qgmt/7qg5oK2L24qZOff82t9Oh3I1+HCS0wUUxa6FXtbjU8gzx
fFaJ3jkzfLJq6zeZoxmnU3rWcmu0JWoS3gHAV1UQc5x2y7XqR2ZGtbJiAPioPSh1SCgd8tyUgXmW
flOcijKZcESwln+W+docXTt9ZbYqHvJsG9UJjXhl1RZc+CRCAMqhWF/nsgTRy4VLVIey8Kgkqe9+
qqkJJqtulOJdUKKjQazauxfz6DU4akzd3ss4sMgnYNEB4MzgH3eCMqtyWwFaulDxoXNP/gsFCnnY
3bd2SxhDIlBmYQfWNNwRORHnK1mynPo4C/BK2nmNZxn+EaYCEDjd5bKI3yGNx4FquGrkiWvhpFsp
yjaBBV0FZ2LU1plLDMO2Vms1fZbeGHYq5RaklcQMMkKlTxUdkmfUtJGp6dLzq4Lhkq+Lbq/OvtNe
Mt6kAQndugJdzxN9P/nyIs/qmq4rg3CuVTdzEWDtsi7KJn2IcT2zupKlvBooRrwAqrXIxkbULuYV
sq3PfY2abTMmlV1sWf/LU5EKYifAS3Yj/et3sVeey8Y+SxPmQUTpGGNE+4Y9jtT2nOx0E2ZPegbZ
5Gyyt3kTvk0VIsP6l8SejshB3iAlPYtVGmxa9NZjEvs3TgyeGXmfxmV8DDoLF8Uw843EbnUa/IVH
1tFXS53FB91aR7Vkn0pfP7WQUFur785rt5VfK2c6zCwmV10QWucTxzuiwO0ieycT+jv8dKCFACvE
mT+mjzW/wdExHuBlxim+xcMl8CsY7ne8N319ShtBz5Xr0KFK9rBN4FpHMK7P0XDgrHKDrpDGCkWr
2caZdbKXg5fsYncK7yJkhadl0T77SmptgXE/0gML/BKUnJXakswelV/EY3mOnKjYCmIyZUtynCru
MKrSATh3wPTk5XzpG+9KY2y6WJJiugsMO4pfT5oaIU2g7XSd9arHhVQSSFfQHSfn7GlslLniax82
ITLPyxgXGUzANB5Dk+A8q0MkDLa8S01EcKGHZuMYcfB2jRWcLKmf6gLgKA7YeVWeEt+fobOX8WPj
FtGplvoqRhr50IJGk2BXOHdO75Kj7Ym7qakREoWjwQhCmXRY1OFtbLGdLL49b03HVs3h+roLif6i
u1HhzvaM6R6GsTLPXoC8S4YlgtwhnelFpayrs6byBsnAFzdLxFltmV05G9ad2dL0YXpuSwLAVH9t
S+cG47hL4iBL8Mmek/LBpxVwoyfQg6I1hvqnXt1myTQkPFQ5NZN1GuyqFMNdFXVVstoVb3UV4a9J
08dmohC46qw7BzneFj0fbSyqehv3A/HIY/I5z7sPtqgZaXzfkw8WxMCjj4aOgAEtaNyMnzK7WJ7y
At8aNcTML1Sa5TMc2SjVwNl9PIohqrd1iikqYbfIGSU2Uy+/9BYYSWBvagZZjGqJ9RBkObvekPs7
b0Zq72TxZeXawAgdCdppwMyqShyCo3edL6bYumK6QjvH05x6ERY9LcRZJ6MzS0NSAvTclcYsZ7NF
y2be0gs2YnQBic9vez8huUnk9/G4vJvd9Fn1FqSwNc6PrqezD8ilHbwNKHPp4VVevSg+vKncY11K
iknhKrwe5VLduk7N42zgFuy5sm8R8wz6ynX6ISSwt9OT91wn5QKz5qJZE7sxrju+o1627X3Todg4
n8OSdLgtaU6uesYDpCF6oeV8ctoZFZZqt8ipc9eT+xgMARurttry8xA2XaX2XpYOrdlFtW9P+tpb
rF7EG41jkZCvau6nBMt84Xj1JgzHQt9lqejqB6Ema3rvFUUSjPuxYIIS5/68DCo7pkVaOvKxKSzH
rW5Dv+DXEtesAE9uERLmYXs7aJTWGc2iDbTNro2H+Bl6JFAFwmbStfZt5Y8fJMTYpgZZWLbu5DsQ
dYP0p2MvKv8+Q+y9oTcWZaOPvYQt3B/I7rturMwST5kJq3dCuBhTjZs69ttKpdL6Tm/890DLgRZs
89/Lds/L5svHn1W76w98R2kjAFeeihW1Jw1otR/8fqSVv0W+jSMFJRoxaC/BKb8faYmgQhsXoAhD
XYergl/3u2w3+o38ExEhP7KlWMNYfuVI63qveQXmef/l9Tm+gH24r4iyAXcfyGjfEZEyOCfPLfrL
bMHHv5d1EwUnzoc5zQWUZ57JVlM2bQXFLvcsEp3aRnYXCfLCs9YRbwixq89GFU53bt2970sSmCC2
r82g5ierCMSjazWRgV1kC6lERmEGeOHlhHYXiKXqbgl/IXPeK/z2XIxORGz6xHqMec8vSAupGFbP
qTrp3EOoRYGJiggoWh19VvYrlvm+I/HON1D1tJPF+mvuYX/7GIctStedaGVEh1WShtZG2enMuDPF
LnFvXVb4TbgrZTJNmzmQ7eozNtVGUEN2MdaDX19UAQWySzUjbC2ApDYi9mBX7KYoKO5JEpbMZhzP
wtK4JMhHVIE63WKu2M2bgn0F5nxvtHI6YNluXPxr0NeUliJ2Odocesare+RkNMpu0EmTpUnC11nb
TRQQjYty7HqzIJUcaSYKVHLWiCp6FC2F29jauU6SCN4srS88DYljOVbxHnZ8Ci7zujLXdT2RLp20
y3AztaPeZnM3PoV24dA7hQy2v86jit87Um2+EUCB3kfRJw2fQWEJe7T92RSADC9LX5e5abXsVUKd
PAaAoGRGPbRWHPu7xtjqbe/UqX/h905hU1Vls3Weq953kOMpp27xtqfeWyX8iaBmT4aIQpKwxYqw
1Im4yNeGbUo5I0pWhW5bPPm9rYllpjc8h7ttXCDPNk+IFhsHrXeVtnW7nbJSWO/1GLEUis4O0eyo
mH7PsfWz6NAlvUcBRl9RnJpWBYaZcXYIL1ZoLLajXst1K+VR/MnB+HPnZtRYThOmmq2Jpf1+GjGj
7otAK/vBbXKS30Ef4jddOCQfc7mABc5D5GGkVDrieJGl+gH3iAf+H87AyTmmGHtLjFGPR9nOQheT
RdlfhP7E1m31fXDjySpfEQQhbtokMHgNLQ81szPULcrxFCdvPIbyOZCi8HFAA2zHDHxg3C94tywr
zYxiyeDSsioQcc5Z0Sl/wclT7Pn3xRJYFBJxlqWNYpLRleb6IABecnOmG6Hqg7tkEgVXucyPjUfy
41aNuv8UqorIMW6B4AsGyz4C1J7sd83SzU+iKl3igeEGDVZvkKveOHW3KdXsWRtZl4W+dM1AlluP
ZTA64juFAunS2JiLpNFQI/XKkvQvhMnwQp50yA0sDklJB6kiPedKDkl7BqmRXzgWC+LBqlYqpnTl
sIAnzwMUTWh3JBk3BurGnX38ykvaNO5evtA77QvVY/zIYvukitjRbvHGalZSaAmGpcIVD1eEK0Dt
/D6U175toJI4DqiDMmYU3KucLIhrX4kn6aGnv0PQM+WHaeWmgobYyz4ykUBAYk3vVFPoewQiauM1
k3BO6KSDAif3MKHx5hcFhzoIiMBvMlrsPDt1ds7sgOu4vR9nzdGLyS06LPHU6oNwL9nMOQP25aYp
Oj88zG1ebOwh+D2S57/78z+x9f3d/nzRjx9V9xPkvP7AH5CzFCDKIbYaNMUBkO83xFn6VGSuVCg0
aoQUVoBS/7492785/Igf2exK3/f037fnkIRIya+DQRBhhKjqV7Zn51Ud8BrGRqg0BnNsMlGAdP2V
3HnWQS+Lxq12DhgwtD5AIiCv0pNswD+cqCR3mcJtYuU9MxFq3/vjtCFRo8bAETc2XXBTooqtSXRJ
ZHxXYv3HpE6dJVWiamuGuMafF00N0RsqrQiJ7FM4RBCYBDxY+xqYrjWtOSl40s9Nks20P8e2RcOv
7h06aLphOi/tFG9KOITOHZ2jyX2owmrcLbnLIwZoMyybsO9Dji9OzlG2qhwy6XFG660ARaW6M6jN
GVDCRF5/1dDfG1MxejJtnl42qpAEaUkXZEpOUt0WbrCYs9FdAirJ8FUMu9GUIdEcJu72Op/Vjb10
10unw+uptK0rN0p8bINRI7O7jN31PWioxxm74SR1sgLB9uLxa9MpIqwBxJ+CObCpN6aLpQf0uuLq
PKf+7UwQr3iIfaIuv0R9Znn7PDG0/6VYfrzzEN1VQugDKs49Mz9tmDOL40YH5GptwnRuquvEmktq
EAYsXuwL6Pyu+yFdQhIkwIkGGKkTekFngd1KRXpnyEcAIEtEd6oklOBt19SCFgdRdOciCUJzygSV
wFNdG/mp7Tm7FmPs0T0BtMjCHWW3YFg+UAdXead85T+QdZlf0uBMrmMzLTN/OzTo+apQEKizTNXn
VHfQXMYN5DsvIWkRIdrLSltde2L+KH0iL5eCy0h+h1dicTyP8yZ/G2j4kC2z1kLWBLAHAKrt7fvM
JQtTSSZHKBu1d+bpBtMhx8eeIQixXNvkEfkrQOhjCPY26VZFx6ycmv+QubSKI37UIPD4AL4j3uEP
zMscFH8mbGSZRtwmCwWbiVKHFY48unYMu8pkXlDRAPBNDwID4AYmdXAonLYpOTOGTIFRVBcmK4O7
KijlZgmr9Co2jnlCG0ZTyZxOux/WpH9BPcpX5NK39xrgFoJjQrnx2hwvuzm2Nf7dXWLXltpkmYj1
bazaMOTbzvS0ySJ/pJ8LQKI5VW77Ac7Fni5E5WrCfuqWgr4mR38YtXJpNnCX47Pf+ckzSa5iW1mR
OVnYdh/cVLPBZEXDTBRkWXmRusbfmdQ8+1l4JcaAOBgexoOB2UGF2xJbkeBG/BrNXnZXVUv3oQC3
J7d0MDgJyhgv2LZNnfhNQQzD1zmJSWTHMXxd+FEZbOJaVD2UFr9imzcpptUpRkzZF3qwNylni2L7
95fxVSjHumKiarGh+kj+9SLhrxrwHzg65OXBMKZuv8u08kjKaYZ3fe0/6VS5pznJuzPPTgiQatJ5
XwM1H/BcBB+JbmpvA2t0znyCS59i8Ladzof5ImR8PQR1p/EqusN/+MpfydHXt4qCB6UZqzuJXWK9
I354q9Fg0sqnih7xodu/BXoF18+q5VD2tnsE/aPLiv2JL94d/6N76188GTCmGDXZ9ZBIkpb+82tH
RIwXc8vdNnn+mdFNeHKgKnZQCdVjaA3OtShchGaKpBAkXfQPkWeHpBORQrkse7Q3X+MisS7l7BYg
s6F7Pmlwvb//Ml/bDrhCIbssFwdbkS04Jv/8LsPMTEXpU5CbhxlbSkPkV5+08UPV9+wfy9ySN4eF
mmSkuXd3nCb6fTwIBLSBfhfR234alC/fESYA0VC71nUTW+3eCYfi5KtwPk1B3h8T4wJApnGabF7e
/S8NXP/bDCxYm374iv7C3V+qr5/T7itqw6+vfMrrz32bqMjcFqtekkBY7i3BWPX7SIXADPuyE0lg
BgQW7jrNfB+pJPUU6INJfUBfueIkrNTfRyr+FyA+CIrPmggnL4NfGam8V8ssWAoREnbIHc/r4Cp9
5QHp7ZG1f93bKrdodr0/txckoxAXldFaiEHxkHi5uE69hlpTWdPFMy0EHRkWfdvu/UfgULpVjeyv
lrKVR024rNslnyyp3oVFQmOOV8ht4Xs3ka9HUqIrokL15UDdkQUM+Vb7Y0T0Zuie6Yr0mjCr5m4D
7TXuK/LaqBVQMW4xhoLn1Msp/SwHgmSLPN4qq18AUkqjSJ4KzqqMRXyNqdyw55sDJyd5M9ct0Vdk
SHEKT2+xVTCU2QRUaoezJ+Fk6tgZkx4ix6THuM6Ce4ng7duS9kv3/P+XyScCXO/fQ4SXXz99NOXP
GOH6E98xQh/ZC/fpd6mL93K68MAF0SMD9PEo/H7wIKGZQQZhEoKQV34vwVOCaIb9hPPMSwjAL/i9
kCezsv6k3iTv+eXEQQgLaZWvfaRNN4RlUmgH2ziJYvts0ORivEjcilXtZlvg4AG39vti1cFZwdxk
u/5FHYeLgPKkVTPXgwARbFjl+ZPqxvgTKHcgdw1LxG0cB5oseGPFy64whfmQrCyumzdTubG1pS8j
EWlSF5tigfFpHTSRaMYcApn1Qlr+gCQQsbPvjNXOjuLxOa8j78nkUfaYDUY/xmaAfjOLFTyUwSgJ
rEN7d1kU/fiIRVldW0M/d1hkVXKJfaPzDwyzMaWaPnYAx5rsZjN4c/OuE5CJ2y4CuST8pE+u03bB
xxn4rf9EYIpNTZllzHREMldR80RC3D6S02w2aZ+T8ht6fcW8PY/6faKqL/nY6Gw9G+z5DiGEasht
lKmFDa0h64ipxE1G+wMgk7gK/Kl8K1LnOveQdu4tiSOGMEw9kxTVB5AkfZcc3LSkDD3saur1cpcJ
0XaxhWykNw8UlE22fY6406CyRQfxwcvtZNwYhpqI85gDNWiQD1obkYa52DqJybodf1t/NBKR7DYB
hqEDzMnHhyELESi2nn0jbPgEPtwMgZaXUaa3sqtmAv5mx46PQTt696o184cwjIvoiPheTps4XTIg
oMiM+yIvBR6YpE9u2SJ80recAE+a0tVog3GK9P3UlzE0nw/UjKZojGgwDn00mWVQ1KcelvBzXg76
aHNIo6YxcvRzQRTDF5XCUp8vSJScrTaW/9VtqvLJiFh0HNSGOtlx0rPMpor64tMaUYaUsSV55dR2
eXtVZUlEQZqSaYYIMkKXkWS6uVPt4rSbLlaCPmT4pGdX12VFgDHx9yg0oJa32tPtI3lhxUMe5Bl9
xxnM0MYXVX3erIrPCZEAPeQvQtBfny3+77JR/rdNILAQf7eSPsI7qy8fv/zjo/nyj8fy08ek/BHZ
efnpb6uq5dsI2ilaoETohURZQ6G+LbGW7/wWCWKTsJjRjr6WaP2xxjrOb2uUCbO587L6roTN90nE
sX+zAf9WmSEKBRwdv+Sp5SV+WGGpCsOAChHLL5Jk9b4gTz9O/xxhkqlOPPhn4iOPw4DXepym7tuG
/G9DCl9SDf5cyDkKCdJ5EU1S+iUwv4ZchB9fphmVY/mTjsFtshi9XJ+SR9IOVL2GY5O+1zCBdGor
q/Z39pxNzh7SUtvwGNN0M3tGzSCVCIE3JBcM7d4nlrI9UP+B90MQh8XRz3any0rI/qYY6jnfL2E4
fUKu0p3jQLX0MZmK7s2C+Y0CZkO8/W6oqT/Z8qi27xevam6bWSbJBU1LMcdFAlDuctUTVdXnfUOF
hB8RkOTBbhQoxZMMsUfehf1ZFtTDLZInIiGboZoI960jfx/VOrLWBIm62daxNJcFwNdqQzVoFMsl
RjKJfU7RDzxGy/MYjDV9rOxUN9pK1RuF8T8jcsrv39RuTnZgIw25pTCl8yVJvZk4m+G8ztxMU8k3
qmDZ+IU7LPtq8Wr6ruuczJFQ4StFW5muhStgbgge+TSbwZHmsVjCxdqVCJCvU9HHyKxGxKCVtEa9
0UseHwTSxYR1T8YhC2seQsHXkDtbwmtdtiztftJoxKhi9qfwyw8P0b9CH36+GX2eBc8lXC3AZ8R4
8ZK5+MNRFJNF57KHW1u8QNGpnVAbRCLtD3//Ks56XvvpZlxfBgMVVjj4TqzkP9+MM1qoLupbazu3
ZjzTKrhvB8fdlZ1sL0JRtciz4vjCQcG35bHNLqc4U//hPaz3++u3IJB5e6BCq93lFeGZZHTNIJi0
toGXUoM6NeKkWkV7okyrfa989z88gD+fN3j++MgsMvyXR5FB6tVBu5OCgzG+kW2FQWQrF68DNQUZ
xTrhHP/+8rqvlpT1tcCj17LAl0v8Gi2uKyTIbYhplsosZR1rV7XvLIYBWoFT3CiYPZrxwrKRsh18
r70t0Wd+HctCwUPkmbicFp2G2wmJ602NCF4f4yXCMClRFm27kayNbSySGhHsbKhFa8K0fksHQXXf
OJ5ziRIouEJs2Fy/fKhfOlH8v7nTgbv88P3+5ax9U7wSFaz//NvW5kW/AWm6TMvsUxGHbW6qbzvb
Osd/Pyys2V/EUJHVwKPyIjD4cyPjwME+JkFEVwXCL4oIXiC1Px8psligQshCsddDP2vkaxxLdQEe
3iz0GJ3D1ZKIo1AfrETZZJZMs3OLN8jqzoYhHOori84V5Nb9hBJpLlG/k5YFs72xJlE9V1bMWmhb
VXyduSVB6HXRo6xdRS/ZpoPuQHpaxd7nsO3Qu1jdqhQujJOalQRnoadO03uwzDC8sec69baqKrN5
EzSukTtJ7Ue/8e3avuuw2L4zy+KRO5qGq5YO9GnaDEtCSBQMq6tPjtNg5UcJkaKqwr/+vigi8sRc
lguin6Ognlmb68Y5eJ7l5/uuc0jpdsvMO/dSHsBjUbMobMe+WpbzRjQInuTcOnofMSyCJns5z1yr
lRKPUakHglc0EkaZiIw/Txn6bJVgsFqjAxjow7ZfTgsZkXIjYVGtczh4cpz1mIqHweFDbv+HvTNZ
bhtLt/WrnDhzVGz0wOAODglSJEVJVmtbE4Qs2+j7jfbp7wdm1j0ipRKva1wVkTXJtEEAG7v5/7W+
VYzJhH7QrndvRtwHy8KhQH70amfDAw5DdkvQEDgQHk/Yqa9SGo0tNPe+W9LNbJEUQ5LIsn5j+al1
G3MMQBpP2xU9lX0tGiEtMI2RZYFCt50Nf3H+5fPfdDyBwzVSLcIdTQMtDb1hQiKPfxLAhCALexcD
HMr963lz4xVVT5E8HOROq3znjxaMw/WwVxJ+5KLGguF1smD0vuhSbaq43tBM6xaL8XcffZmXyaJ5
VdEPnJnFjxeM+Xp8RIKrCU7d7E5P1si2bBKH7EvHSwNuLYFzvzMA7pNeD5T780d5vF78fSmmEehk
9BlptB8/ygaX08xTdTxljB1UBUPxGvXlWTf+u8sw/eDA4f+1A3FwfqNvNhdRLwFqBJHtBYrmrIJw
qtYIfu3F5zcDA5a/581gNVA34Vp1WdU1LscIOb5O0g9GH00gEEguazp3ZQ2mgvU56PVxhwE0qh7x
Mwvze2ogl7nIbcSBHHu1ktyFqnB8UiVqkxMrhFB2ciJM2AEPPY6ZaCGhtnyPUf9iNdXAZuSLGJ4n
2nGNxtsi7kWQb3CXKL/c2KqyKzfQlW4D6NP6avSKHFeTbBlACZMkcujcQHa6yOsmU5eTNFt92Tv9
lH0PVYOSwBI64pixPse4EqhbKHa01hU9ve91hTlCdhhYvDjVSvcCfp1v3OYKSMFl1tNFRnGMwDrD
a9sF9SXVcEw4WIJaJdUWiG07tqa4Z20SL0QWmuMu8ZXBXAaJhQhUyc0xWOdqVuB4ya0uu1Yn5lZP
Wm2cZ/gFaGdetgUJmvwdWSJWgVBlvO7sqEzB/nf96O+zTlgIKKtuSq/9XpTWI7lSXbd0iLMzf6AF
ydMVAuuyugidpskvRZH739DzKo1HnnDUfhtczXmdMJzekjYYDRR9KjWSXyb8TPFT5hIEeKuPVds9
CNcu440TJUUE7D0vu0WT5lnaLgk/wnvgxZze1LXR+COZHFPZVfspGeLkKYhGI76rNFmVxK/XYXQ9
tbmiXU5oosYfuLtyforkMHHTIdYYPSgadbjmik6BFLiMHG+KDPPHmKTpVa8EY78Iu9LsFggtm/Kn
H6QJ7s6Y1LwWKvnoYhCw1MYyETLXivKILdgatmkm8M2okjWK8LAKdK1R09l9bMK2MO67SQ2HpzSO
gpyAGGcYLvos7aal6rCTu0mrKQ9mr0GV+t8oQujWTrWNWi7AhKiAhMs0DNJNKHtbDSipmJ32osFx
VeQFmvasep1KTeuB60qsB8vccYlY0Z3YnYs6RRKhTMN/hVNA4H1tWCF57V3r0i2LFXlpBmzJVxQ3
nN7LwqzPdjhJbNxOI8A8hwwmguOLnpmKO5eztQwTMYRGRbdXkl+PPzSfADtVNfaJDULp4vsIm1/z
pjbpg0Ur3XzwcMGi5U2bwPdXUdKafGj9WMolzk9OlI5EKLRKS5r0KwMVQr+wfGd8dEY/2IvcSJ3V
oJsRaidu2F2R6KVaQF2MejvFdmlgbhnw5il+jniiRY0bQuebt7lDPtJwxYyMwZZkmXHksKuLYK9T
/w/WELa6cUPghHkZy0jLsctW7nMELoq0d7JjAw+ielyuqyqyra2VVSEohKlFhoy4UceRjDlkVtE7
+ZWWAGe76XB7A6sJBwIrCr0VHUxIkV9zJrdLZiUCGb0684MHo+N+l0GlsMQ4rDYozdU21rPpajTI
olK8ZnL1jJ88Wbxifnlqc53ZEUb2+JQTowFZZZENWDTcDfBRaC+TMSHxughazgRBtcNFW6H49No8
TREwOBF6PXzXZWZcRH3uq8G55uzpDK2rnFB0KLX0XwD4nx6GmEhk3iV+74UDdNR84ViJb1zXuBgT
0Pi2Wz4NmdJPWw1deHQhlEB7lqCJ3H1eVJ3cVwkotIsqH4SzpGo7utdhXLnd4+cLyckCTOWRCo/D
OqyyLgJWO2k65rkfhFEdh17Y58aNO4gM0ZjfL/RJVc4swKc4w8O1iGlj1WK5Zyt+smSxpyyZHjDD
ixq0PzK+bBGh3/YMrTCfRtON7kodPnPkaMG17ygkCyFVQXwTltvPb3peg4/WTq6NApijxFwrosB1
vHa6lWh0eXBRGqNtbVhwgh8GsyJwAZ/y2t6pfcM6Mxzej4YZPzzDQ1FK/QUnfrsviNFTGIph9J5a
Ebsic+bYdCAy4fM7e38VtopE+WLaJbSG/snxnXWocMOym918PWTzoAzii86FVfDHV9EQCGmcMOad
6Swwe3svVcHuJ80i/KQhXqq6MbRtrzT26+dXmfeab9+SDgFmZuGqwMkADJ8OTb3RevS5Ka0WkO9k
xZKna5apunbJ6704uO9DOpF/vab/nMD/G6P/m+f/7gR++yJf6rfV5cN///cRXPsHh2/OvejzKDDP
Xel/HsHFP2h904wD/wN2621tmSM5aWkcyTlTwQ3iu/9/R3LNoDku5lPGXyZ2jvR/0L87GfM67fX5
yrQQEcBwnZMxbxvMomrpEyZVl8YViTjxLhLa7ZuH8cHh8N1F+HLNOXaQD5gZ41Rc1XLoVCBa1l6f
IoIzqQJtqmr0/2xiorjAXz8LSLA7IJU5rdfFTqMUzFy1JytfXNKNfKA3H6yjTknXSPzUzec3NR9o
33xhf10OxSePDt4lkMjj77gxIh+mCD2toJA4Niu3JyR7VBeo2AmTUcdoZyatg7NP/2OK82Ei5Nvm
40byOdd03s4ghZzdTrqoPT/t0n1gdfmFjup90bd0lqqp60HZGOM2NpvxzDx8suAd7nmGtgOBNyxO
UfrxlbsR/2KWcmW30u1F3+Nw70rRLENHBmcKCu8vRS2Qa+D55/jO+Dm+VBT4bdo12NEC+qDLQrCH
qtyGtBw5jt7nb5KyAH/Z8buENIJqhEGIPRt0xPHFEEv4TRNRYkrhDPTLqmizXaTZwT2+fStfsRGs
nx26og21HF2NyJ3o221qtoQ/VL6OrTFEPRGnsXlVjZ3/RGE7LLx6TKLfuLZI/qGE+20g7M4zykGs
fSRuseawYNa6AEFTcBYD8t4038YpDb4and89K2oYPfiAQjGnJVOrLn1fzshfcAM+kL9QM1ehMUCC
cQK8DZlqiH3omBHptZMvyYLwrXxhtBX6fTVWpieTBf3Vn+rWWHVulJKbGGus2F2oub/ZybvK0qqa
kZ5z1cDnCnPLv7Rj1V5ahRi/o2X1n/sulV9lo/m/7SLo0mWblvlPylaVuu3jBsYgKVHZI/3VKQWT
Dl5mAW3xMaK5+TCao/EY1gWyz9y3Bk7dtgYEImBN/x476viKs1WNvMzsY5V9bhZfR1avYFOLbfzd
gMIB7AUcW1rPdDpAkLlvDpSoB8wy+QQDwzMlmIWFAesCBWEnohewea3wfCsUFdt6S7lsXc5VXl6S
p1laefBL2FD9uySu2gskPuE3uIfRg+jh7S302rQeJqn37HYJKviJW5NeNIUvcdXHSnWtxeO0kraY
sykjjEoTCcw3tXTFLis1o6ULpCj0mmqHsz8b3A6AI/4Y+LE6uZPd2CJHGAviWpYdfhJyORRCOFLr
WtWbZlhkbuz+dLO0uY2EiMoLgfeQhlRaUw8NJ7zZAc5LUtnJgHvy0Qzg8Cil76IGRKcIxTGPXsoy
MchkrwbzEgUS/nR17MigHvNyuNGazm5W9JhQ4kUQizYhUe5e4Fe2p6DzTkilHKafBLTh5h3GSTbL
VoXvRliLNfzG9Vg8kWM7vjRoJb8qop4KJLCTqS2YlQnJHtTS+uaYdO0WXV10mPXtTvvK8Ttd6nAN
snXETLntytrhKBh1P1pH6ne1KBsvKqbut5QNvpJebQyoKbm41Vq1yfeff+qw9E6/dBIumLKpUdLX
oXh2/KWX7QSsggqrN1YokRt3UY3ORe8+5gF9rBaeKDb7xuRxtNaize/L6rXXLzFaLCv32nT3Q3YD
TMtDd+H4D5RrUk1ZD016cfiV/9lH/TcYgzcv7N0+6n6so5e3+6jDf//XPsrQsDoC52HBnemY+CD/
uY/SzX8wDzJxzxbFebngpf5TB2X/A2cGb5w/yRx4EE/93aOHlj2bNiidsj2mxQ8o8Q/2UURMnByM
2HEYdEXnTG0TcB7r4/HQalo8PrEk4DDSFcxkg9Yw+czewFVRhqm7VsCykiCr1xApRKU3RF7Ghql8
T60mJVH8YFsTiYGFDfUMfgNJmzNdQvhK7cXUtXLCjaD19TIM9RJBfKCE+qWia6T1pDgwK9Qx5jh5
pFeaX/N+rDHUHcx1OjWDYDe6aUNLnXYmGbt6H8ZfEySuFsa+MMW8Xoky1fF6wX4M4J4Ka8ioblUq
4aijKqv81cpy9DOkoUszUZ80NZRQHNTMNtr7yJYDcv+8GG3AeTAyakoZYWhGv6e/3NUuIDEoL7oc
Nhnu8+Zu+MuHHYfmHOWAdS+DFDS7tXWV+hmddtkOyVWL20R8cRTV/xFT3MdTaY60T4dFOyBBeqrS
rM23Vj7gkBwlyRazX532SYpF0KlANDiT7xA1MuInD4bxIY2t5gYdI8uiry45HgUbm47Qa6NYT4Wv
X8sArDQa572WyosRmlE86L/aKLyt8H4jX8jJ0c3biimvIjp8lG62JDH0SqGwC8ylqReV09T7ucm2
MgsQE5mr7Flr98LWsgxDx3hpjuUP2vd7ZFTIQYtFNdlPYWGsEUIZy7o2lL1GfEkwudG9Jfkd7Yye
a9bgGYKFCvMfWk2Ss1Qbbf61y5zv9Vy0LTET9nuHJOcVX85yrNx11Cvp4NWF/TAU1rrSRXJTDjZG
davdSvwTjU2mZ8lwRbA2hEt11Be92v+g45+voqFetZnRL7pZE622WzpiO4e/UC4SouzRxOuQRB3t
wnTlV+BUGRQ6JnPISkWkETEQThQ63UFtlr1eodWIV9T4Hse+znHJ4INxkcmRrWwYy6JObpLUUm8V
mZCImuEC2lQBIr7QZx1qrXzZdyM1P5RYoGIq9KhtIr8xpS8dtIDPsVs5W18xNk2Pa1VPLXMrDFbC
YtLci65SXuKKXQrpBl+KWHhTJR5Mf7gdQWPNqa/5gi3bZT6hjVVlfW9Uz0EtNzDu/PWUEhQbN57P
E6XFAXLXbqdVoevGQxG4SrAqsQXU2Kw6+FYMICq25SYy6zsycskJtv183dXDdWQnaEgYNUBsCgCs
gkKpJMA5JuehDosNJIy7rio2dkk2dD/J/AKH1yMqurXwEdEk5pRcwbs2+Rr1S4HvGGeGfGiI86J+
2AGmGac5nhgn9myDNa3bgQDdl4m2wt0w6Wa41pDWKVtMkntZdJcgmq9a8uRiD0t//jpmHFdIdsth
2ATKsNAin++u1pJ1rlvWV7MPulvMBOkXVmK5cer4we26ygRtAVd9rRgFRlRnBgupEHe+Eu5eRGtX
CUMq6f24LHE2meQ3dxb17vxXlKwsQIjFQm2LTN/EvSV/JSMaCJoWjAusYlt7FNe6NQI9CkNX26HK
U8aL0r5MonQHuPHKGJakwPLFOU28UqHI9+A3fLVEDF3iNMfYtk1TJckZyHG/x6buJAsrpj7nkXJG
nG68joXRB0s1ivz62nTw7dDEs4DhWK4Z3I4Fj3YgPIla6wNJ4CX102kRSvkoqiJdOmpQ7oXp7yiJ
fhvtPFV+ZHqlhQsLaJhTbGNVYA7CNI0ays/1V7CdiFP7HG8ZXvYrzVGvsQ6hr45c0tdgi34xrHAH
gfg6yhvjMuDRtCW67LQjBCeB+MVMxwMWHTg2opKAANFawVer/sZn5HpWyt3pXfWr7jP/dx3azylx
01A+OqQ4CfkdosQdOvhf/W68YvZXAHiACNEISgAW6VbbuNOv2YIiEGL6gUnX4NV9KXwlvwlyaEcw
5iMPSdMGANoX+lPX0GZqwJiEC9PFgXmqoAqFylU4S4kdZDZJBwsabRxlzBrndY8uZ7pqjE5f8b3w
r6xBfFWpei8NtwkhndCrvqQZAQ2OP9iWcXFvQ3Z3JghyhOQkALOWrsL2m0ATrNriQjdK85qujNyW
PgRui+SwflNWMfHKvfJ7gF0Fst30poaFJCiajIhl0pxQiZp+/w3ffbvJxvx2dJ9kXm0Kh2ZKRyog
q+5+Yjoa42nbMjd+y2LAp7bbbvN6b07bgWyBLq1ukmqUy6Rng6ub+IOL6imoBUADf6C2zH5gRcX/
EovuAFD9dRiDdhGHgXlFh8q407Ho/9QJxoLmiq+Hp0haQPIlYgKgM3Tryh7J2nAh/WQP1Jniblnd
RJOBaDazxLPZVHejm+/TUL+znJdSmt0ewII3NNCaJ/+G09qVKNpmQww0J7+iSteGGhY/gN3flLa5
60P1KpPqbozT20TbIsVeD7D5QHtCJ1sOOPqGuvBC0V8pUbsPRrVdQiV9HEfz2iqVm0ryxQV5vc20
4FeZyD7YAgHNcS6ENxGmvTU7mb2j/C7V27ZIF3aTrtk4fO3cSaHrGYNHYD52y8RdAGS4MLIojby+
Sl5L5sKifND0Hw7H5i40FnX8s8VDFkDgQUu+FhhURX2FoHY5cJYp8+ABzS2fmsoeXS5iBTZZowJF
izaWBF1ynyn116rdRlpMQiNfQeOzjP5yCNem/QHkRvHIK1gDENtkeXttTdeG8zxBrG3DCI02675l
L23nGhnNFZ/tF/agy5REnQivUzVVFFag6ecjnovYSxqwfVG3a7RhI9UK0/9rWps3TqR/CYmnSypn
Cb2PYUQIgfLdVPaZbtCTq3DYOjEGrs69ytpu5bIBS20P1qKXuivN+FkLlk9Ni75g9+R5BbuhKGmE
Tdaq9qkB4EZylGrvUqBY+EHfdYtCusUtCO2lERo0kLR1qLE3GdybkgZ1k5BVaX2pmjAGrlZwjA6B
E+dFa6IlpC9AZb+8jVEww3Flp70EUdYvsfXV3tw1B8GbbSf9wkSgPnQ6MMjGU0tGS8rxmdP/rm9T
mFA+YC3HvOkhrUGJUjHWumVZ7MgXbm5J8tO2ptHnu0Ixo00wZsOKuL++apqrIpZ8/7n8BuZO38Zl
YcP3wa7LlO1H9a3WR3dZfWMT0rDpMvA1bTXdaE5zqdbdpSZXtY6PV4OeAL4us+fE0eTOBPXxNOhu
t7EC3kCCX9hdxiByCgAJY/LFdYdtwB8BiuR6iFLuibkylqNpthvcidESXfo6S+rLGsncoi/HvSPC
+0pPBaW0kuAMneXlopCxjlG1L1f8Q1km/2bkfbgDosPoNvyAkofVaRA6KHE4WvgSatbWtuOvRYBj
DHbAvT8SKMoGTK8iKCLN1jDTB9LX1zkBMwtUyhdUhZ6MqPVcih6LSbs25G0FcgWaceqVrQ6CwF62
tN4yfNV9Me7VSIy8Xx4MJL94G9pKzKqxzEpnE0UFgtxArroYE2tuLAniucCuuUktEp9TPBRAmwEQ
5V5IfGypiG864LlkUD1S7u8hUV/HiNIXWJ8fG1F/nf+UVadPIInuo1h5ds3kyu7knaKK31LpHnu3
ilnrYWm6+HxllQASZbd0M/Ucokd/XaXxOhuqK5GqO0XPQLQQOBOKANCpdq8azeMAgk4vfjQpnxd9
6gUtyUuCXRkB1rPaDN/dtv/u1PZV0Aq0xTlM44GNiBZc5FH5OBT+tdGam7YIrDX9wmxR1jmsTSn0
x96m1kI4hr/COjbyZ5HgEqNAMuycZIHHdatFxsoOp6VQWqJogtIavSygqhFPzgIm65oDQ7Ss6K8j
z36WXVTjhB2qTW2DG+6pAYzRqpWARPQUMMvOzfXvjj9cJowTOUAImcXEVKL4odrKSmt3HRfOLkAp
oWQlKl532Jgtx6w4/D45c/BJPjabvBQvGqq4QYsWRJWwiyluYp8aFyyVsPkdktAN8MlTKvfFbpQH
17eJsO0IoFUXiBtwpFvDDzO5BIiGKrOkNMSJjYaTe2PFMP5hDoKLnC5jVyyCyTR3CIvjS2uoqBma
5QY+ETOQvgyoD8k5DFg3v4leXND2Xmlatrb7EkN70ZOWON6R6bOlZHNNw34PdIN6d7xkhllVTfGc
JtaK8pTXC/g8duPZs8LDTPco83bhdFPAY8dFjox+pcvfQaGs2im/jcYOOV4Lh7ve2YH0kL4vjPxG
kP2U5bLwOEmhK2NXFYjbScN/bXYbg5UNxfMCi64Hfe+ZgtmVYilPjbyx8+G+MsOrJggXavDSE/Xh
DaO7DizrCvG1F8v+qej0ahni/4D+oSQP5eiwNuj1pC6b4DpuQlh9kfLb0oeVQqIN+xlarE0wXlrq
YKYe2NBRLLqxSl+TwDXavW+bbPNEUoT+hV83MMUDpBNf7TYhCsgxBqMEcV34r/DuqBSiABmmO2Xo
CIAu1cDyL0yd+AXOH2r/OzbnQq7dWrRlSsVh86hG1gspl9mzKxoMhDrG6N8haO3QK3Q/wrmku+M9
QF9bBwswjtUVCrh4qx/cN8hQcmAmrolzUDs4dByMWzcc81CKjCb6EyCgeg2P0pf1C1IlnD7awfVj
E2qtLBLUUgrVyA5nkApvuGfBwjCUOmzr12TtiZ1+cBSJlsrDwj04jZy4UQQJh7MNyZ4dSaLwh7Vt
1SAUkoNlCdDYtXVwMc1+plYLxbN+MDm1B8MTkrrZzaWMxEBVQ74Ka3bJoPMMSeJRNoN6o4OHaiCq
BuNOVvvo01AFXCJsTtlaHdxXCpCORyBHeLKY84NrM+qo9rcH11Y/G7igqc4YhIO5S9Pbxlons+dr
cnqMFnggo2t+WP8QKG257zVFTxYxx/f7DG8G8XezkwxKQfKA4MN8nGafmWLOlrNJ1G66RHc6S2bU
mSSQNvPRoh8EayvsqRiZi5Gye9MKg5b+ZAT43KrKrvAWdSaKC5sZw17iRbCTRSVr685H1fIAqQd9
SzZ2VIfVkjiiPbXMLF1CaTKtdWPlPc02MWXJSp9yAE+kjZv9gpwz/cY4YIUATto3TpUOmN9m7hDb
ShBEkzrjiJIDmsg4YIpk0IMsCiI1vlclnUr2AzPUqKRii+ZqZh1FSaY8qQcAUnqAIfV/gZFmRhLV
ZHBJ4LkodfdAlEgjAqfUHdBKqAxy5P0H5NJ/yqdy3P78P/99UDL+a/PoYx7JXz//63/qlx//tcqi
+kX+ao6rqdQk/+5Kz5pvJCuOjbxt1nWjJ/lbGE5SDfHMBKAiwtQBEtF5+1+huOA8TJsMx6equnOm
5j9xNhpmbhVMAGsg4gmHvMI/qKa+b/5BVFGRnGP/QO1yKiZWfTGxWYs0z0GedBGFZDCpEeosyfHq
jBxjLviftP64yTmh1p1lrgfdzRvJqaP3EWYHmACaoCCmFL3+DH2rYOUT0V61CUqvOot8aBnqc/Oj
OKNR/uBO6VbzPxvHFfHFJ7KedIqywrdGZNPIQlZKJph81VD39Lp0ztzpiadmVt/DAsO3T5OTt44C
5bhAradpqGnKYHh4YNdGNj24MVZHlzB73+8usrgAI2c30aKDNLGQWvT9TSn//0sFwOUR21KmR+Jr
nMYA112tmGBKudUwhiLku8q6nC/8+VVOqvCHm0TRwI3CAEDEc3KT5BZZk+ODYRccD/fjkObPCtdl
/GTGXgB+f/38eocBcjKA+HoEQnMLAQWpOMdP1S2rQm17GwcDiKOlaspsq8QmirjJ1wrECGDn26XF
SWXdapr1G/3uc4ScdV3mavl45re8727Z/BYssapFNwJ97vFvaah72GoYGF7WdSQVW7Y3DtGNn1n0
+DoqtRP4b2IHrkx+85Z4n0UbFdZzEFP0UQSp65//nA/G9tGvOdGWOFkjItdQdM+kSI7UuHkRfiB2
JNuJ8MzYnnsr716CgaEJZARSeOfkxqUxVyeGev6MGndLq/0+LRvtDCTow/vhqSC8YILEknn8dFOb
AklO7jkUed/a4YanPGHH4QZHRXlmFJ+71MmgMnzpDFYMslYQcYTFOqSG0pZXMmj+UPQ2fy/mbG8D
s8HXggn2+KZQr1JuYmrySqpKq8IW1WWvt84fDwV0OXwdTHAQi0xrvt83syxaZ2mUtsPu3dfFNs+m
cUsmZ7ZlG9L8G5cCi2eCUbUNui0nbTi0rSO6Xbv0ICFjY61CkNAO/G9oMPUZ6sz7UYd7jhHHOjVH
MZ7ONbItYjpvovTGHkFuWHAM54A3rD7/jOZhdTy2eTUYEbXDGsEicfzsRqhrQi/U0mMtV39ZDW7H
ZrLcpbAojfYgUn7EWudvPr/o+wF4fNF5pnnzwtrBrjLbZwdr+arzROmpozwk8Bmo4LnODPb3j3F+
VbO7meWBju/JGytAkBomSDSCqhBHyMFFb2xI/0zr//3CAAnCPIw+l2XhsDq+uSNdddhmd2bjUeJU
N3pT2hvkAcZC7zMeo6qYf9kR/6Wf+oPXhvRylqvaWFnfBSGbAD5D/FyU/JpqrsxNRb/07YFSMaXE
HRmn7cr1g+LMRPjBe0P1OT9EfLO6NscMvn1vdhEGupvBQUogBi+tvM52aVFLz4nVv/2W//IGP3ig
s++dgQmpR0AiO75UGFYgA4eOGxRtd1OYdXtPWBOU3JJaqxG6CJw+H5MfLLWssoT+qOxfNKaRk5tr
gqQZtCqqvUTEJBs0Mi9Y5CqMZmmPHs0nIgpMelGbLyWpMeQ2y1beumpf3UZ0C7szE818tZPvkl3w
vGdDPwCd+WTmjGSe2Fkqaw8MEJ1mItHVfKVKupkIqIKKaHUyEECrWqRUxbEan4su/WCAMS/PaDAK
MvZfwOY3A7rLG03tQ67funK2hCskBfeooThhvrSxG26rtpdn7vnd8KIwzBZidg3zyi12+UfDC/uR
OqHTaT1NzeNV00U4NAuHY1yR//rTl82lUFaCJuLemMhPLlVKPXCshhMweXJ16mW25l84tK+2tSV1
QSOhNy5GEMMr4F6GvdT80N46vdHu7LTHevz5r/ngvvWZvQYiAlmuMx983n5WxMhgzNJwH8msNhe2
Yld3ZqqS6WAW8ZlF5d1nhfsbGbrGMWoe5gcF05vXOuWYVBQzk14pinBVR7FN5zcYHn3kI+tgbJ1v
n9/au9mX62msKvBRKG6jrTm+NUvpYrv2mTHq0HVfE07saxeY9/bzqxye0NHXMvMlDlJZlSMI6vfj
y8SdTyi82XNbZYJxv5kR2EVSpJ5UIo0WlVHXq2Rom1l2Ea7JuIlXdjJEu7505BfCDYKKgnVgUJGR
0erz3/bREzCN2byKzhrn6slaZ5HRQMEIeTLiBoH/Tx/WU5GGZ3aP8w2ePAAm5nkLxCUwS85D7M17
jVpfCVJzQnmWRGW4DLsp2UdTEvheWbXahU6j96phSvU0OrEbM3Jd5cwgVucbefcT9NlXQxdH004N
DkGlJipZiI0XhIm2wj8AgNTPwWEXmnnZkn1DLktJC1pQs/7GGHW/ND2JW07SALKcanVTopM8syx/
+FhM3D6uPe/dT2cUTJKaneQtX5ZfRHRWSsFZYeyFpCOHjGYjIuGjBBHpjqSUadMPZmGcmdTeTaTg
EBD/Ykk3LXaOp/sPIGu4P+15aAJuvyl5GgsrGZNti/r796Q4A2N0Us985u+IoxTbTHTNlBzgrsxH
8uPxYLVEOQdFCqra1r8a9XVeSESFigeyGzCQslQNa6tb6MjCEXv5mhLjVrd/dvjSmp4ITxq4ZC+e
STV8/yRwAbDxY6qbJXOn+u7QVYdQ1PQ/zFpv9/S8teumVKsvE8ZBmEUTXbnRLn98/vm9n/AYksTS
spfATWSfblnGKu9b2E3CywkJuRx/JwSDDWW2YmnLzuwgPrg/lkwT1qAO+IzJ7viZZ72RIwtLJg+5
b32L0rhdgVLJ7xNauBs/JTJ0wjJ8Rsn+ftsy+9d0imbUPFhATh0/hNcDkqW140XkhnhQVOMdLdJm
I9OeirUg13uD0qdezxExRIbUPnqOdryWWjmdmYXfL2P8AIOtE0sMFe/TWgWtLROBazRhImv9JebP
4NK3CZrv61Q7c6n3kyrRE+xNNF7qDJk7OZGXcTnvzCaQ+anp/8xyP3rKW/3750Pn/f0YAsjdnMUN
tAioxPH7hNMQBIHDRXrR1veVapYrpQj116Sm5fX5pd6PUi7FeWAO0xCC/d7xpfoRT6gaxqOntnW6
tRqjxOqhRszeDVS0MBpd54+XJdyFqhAQ/Fg14ISfXJH7QolJ9A6xYGKj1xWU6r4zz0x+79/TfJXD
wQtbEdvrk6uIoCYYJuWTVxIs8DFiminOkvXnT+/Dq7BThpVFcQrz4PFVpraL+iFqRi8Fbw9SLbYu
icYbzoy5D94RFHbMUS6+EVI853//ZolNcMhSZ8Mz0muDti2Kytpmil/dGajKPBU71Zln98HwUx3q
1NQaYZlopyGwQ9LGhERwvcyJlJ0eKwrITiPNbby0w7mF8qObg9loz2+JjfepvalJJYXoBlmU4svQ
i2koxyL4LUT8hdGTnxntH7wvTlicKeYpa16ljp8kyYO1VY2kjlbEbHF6wl4sw6rdfD4qPnh+87ek
oss26EGcQnvJm6dYqZgQmI3gVwYHnG2P/l0yJV38OxeiM8FJlVLt6SBXWozDaqmTbdVW+V3V58ES
EsO096f2z2ckRoOuQ67REIPPbZW3Q1Bxsi5yfNF6wlXLL3ph6ivFVsr7oSQl9fObOtTrj7dzc5X7
f6+lHV8LDpUWODYH8Kq0g32H1IlsFITQwzLKVf+WIPPOWhMmhRiXLMwpZ0NVDhJXtM0WUB+Beixt
X89AF5oF3ICx16RckmgRXcpBTndDXg/5Q6/k5a8aPABoqCQbbS+bisT2Pr+V960Jy4Azz9ZrBk/i
wDp9bHVIlhYcWg+0hFihcG+uMNfJb2MOUtR0M3eFNBdxS0Ze6l5rIn9DCk/5bwzH+YEaOt5mjgLz
9vnN9NGOHG9HwuQQDSHsCkgl4AxmtRcUk8wzl/rgY553fex7AC+x0To5dI1kkWOV7DuvSqvkKkdc
jA4xUMp9jZx8UYZ6dc5C/eEVaTDgesEE+Q4WY+a4hbtEdkSvNsM20q12U7sBGkzMXeqVnpThmc7W
B1MIkObZlMGWiV7e6RQyNQ4vfMTB7xYFsrIRfZ9mxWdGzge3hfmSfhKOEDYC7vzv37wzmcI56nqc
4VVcCi/u03ZXJXG9mURU3ygz0P/PRyqmalzVFFsB8J/uazKS/yytkIMH0qNbBDBGUFlpaL4h5D+g
AVFeMlTWiufQWSS81XV/OC0boTPf/pzrdXKU4zA5V+xZDShCmfPTf3PfxL4kTV0PgzeiTjIXuhG2
+8FIwxs9d7pLMvXIE7LQRoDvEEta7+RgKVpNyCEuukC1/y97Z7YcN5Jm6Vcpq5u5aaQBjt2suy+A
QAR3UiIpUrqBkZKIfXPsePr5EKqaEYMcxiivu6pMWcpM0QMIh8P9/8/5TnPqGFFxGZWTSYW3i7ec
3Psjh4l3Vve1EaVynIB8AR3q9UecObiggVHGTe3MKNpLS5lO3GLUbsjRGb9//LW8N9mY3Dy9K38K
N+7rsdwxUlS1KMCCxOg/4qpuPAxw0fZvjMJz69DlA8Fw+FYcFddZiKafKCHX4UneptVZ7Q7xkSm2
PhgHyzoLIfgBjmD4e92D+5Ygdxlr3R037TyXxOFitfXp2HMuT+1x2llyKD6jRgsJ90oH90iV4u0J
iXm1Eh7WhxNF8sHzNCWmMeUVN5JyBdmNdVJc5JEkNwul9G7Eo+H1Wm08f3xf350ppKSvICswp6vi
4PfJ3ABhJK6mQpjWZQ+SBBhfBT3oRe5SBB+P9O48+W2kg8trqVWmasVI5VDiB0UYfRkv+XikpvH+
9eA4owENWe/wbVYIo6TqK7keEw6URLIIrKNbBtwhufr4N66IfF9qGLR84QW8vndpFvawoFiPsjHT
tvOqqZOtWh+5ovfu21oApWix1t0PN5+NPbHWm+20MUDQBtocY0Wqp2P28mOjHLwyMk1tG02vuW8c
w26HxsyekYfG8tjiue4mDp8wfS2zMt1cbtvBPRs1Y1bTiJSwcu7HTWQ4WHmUsh3PhqhwHkbpameT
7sjHqVbze5Eh4gb3n5wbxexYRx72d4oDBhobyAjMfjqJ1sGMHJBkuYrRjptZaDkrNfHFhRo/TCD6
dnjPXwY9IXkePXjStXBkpyTazs6/wB3/z1bOuzeegg/xVWyRbfvgHJ32YaxOyzRu8BHWJ+agwRNr
2uLI8ewdRiDbfPqYIFZ0h8r2wX2HrOSgWuWWtzKyz5ciyj6R2SyueEOSvihCqztLiLoL0jkrn8GV
F34IsfhRUJZ7wuChHdtBv/ec/v55DnadRp2BfJ+A6DghCN1ecgPoSdRBBXL8yJx77w4bLgs6ZXaB
UOHgDmcZmwnaGRBsZr3zxtBAY1wT4vzxYvDeq4NXwVpX5JxIqM3rxUD2ozOY5PlsUnbaJAAhADS8
ce0ffTLUDK33gIHgQp1bXHx6mFbZkQPxe1dJrwboIKdUznUHDzB918heInPcEKdUnGFTk36dFfLz
x1f53tfGwqquVTyoDYcebpk5dWmG0bRxyRc8pWgjNRS2mXMzE/U7HLml7w6GFI6Dvr4mnx5c0jCk
UTvSuNgs1O22OFpVv4ptcRo7Yjxy996pz7MCoAVjZ8d/MCy//vpEE2d951CGkfocP+XCjJKNvfTK
3Zokea5VE9amKR1a3GRl/L1cohB7kKErZ0unKQ+jaA3ikPsI0+nHN/y9TQGTZJU5wEFHJvf6czVZ
g+x/UEfqKqp+UkTqjLuts28geJOPU5mVRxS2effxoOvCd7hIr9tbYy1O4SMRrwcF/p+IrGCRnqs8
CZK4vemVKvV7y/xK+sCXjwd7b+La3HJ6I2zuMYq/HkxUPR61meefLrY40xun89TU7I/cx/cuiRvI
Cij4lSPv61HmMh6J8+KwUlZx91CQdX0XVl1EtlvcnE2aOvydqwJnBZmMhZ35+3q8QctMu0j43vTJ
wgxRFjdLN8jbj2/de2uObYm1gYjmADP960EStOacMWiSNJ2KqTnVCiWIxiynkSG7bzh03SANdQLB
1VH7O/cTLYdr2UTxcENfD02bckgrlFIbPKwRNVgZnzU15JSgsDKMuYVaZPcfX+y78wQ+pkU5Vje0
Qw5qU2HKxic9bcbRdTc4KI2NQnT39uNR3ltzuCL0hCS7mJSAX18XelfhQOOfNiEmgCu9ndwzGlLd
qYpJ/sia896356D+YoWjPIbo9vVQuTQslOoZDpNIH6/IXTHuQ5uw1Qm+AOG2ljglC298LEWo/41b
SblZXUvCbDz2OIXfTrC1arf0icGuFvoEUr+qdb8owOh9fCvf+8Ko5VCL41hoc+h+fX0Lrv9kyHWW
1BYkD67nArO7qNy/8+YjB2ftY67KS/dgKtZsY0oLLCR+dZIRXAJJdtZcN5u/czX/d5SDBzqKKgu/
NqOoVqcFGI7zQFvcY2GI7y33NIjZ66OW4qs5WAybiHkvDWoLphGOlz08yDgYYWp7UnUlWc5zoWxC
NR+PCKbeKwKiQgS9ve6TkFkczMW67DBsaWz/x97AUG2WjX0TdnN7z5pvnYTDNJy2yG13S5UO16Mb
czhemm8f3+F39+MuW0mqVtTJKF+9njAGUS6VNvHs5WMotrnmDrvBUuuntA2T3byUxg9VLPrXUrjE
S+ctJpQo7cybKE//EBSor/i+3z/JwcKalpZVE6TOmcuqe/ySsdimrmyOHPjfeUBQ6/PKo0xD8+Rw
y2bWHbBis+IYtAxk6QyRvuC2yWvtyLf7zjicLTjlsJFil3PYZK8LTdRF22kbwhSKC4K5h52kf3Zk
m+3y7RxsGmioC1qPbBpoPh48hgSQN2UU59pmbGLxCcMVKWaCnNoM87tPsLQ8g1TZ+GoYz/6S1bV6
ZPx3Hp1X4x88oKVaNtIkjWljOIrk1WDN30EglzuJFuuEjHATJx7alt3Hk/ad9wWSJGq6OAlWedbB
qDKWcRZHkbZxtV69KTiwBnYp51sbd/zfGImSI1t7emxMmNdPB/CbJSJuBPlV68znDYSxYCHx9lbV
gXF9PNQ7EwZVEpDRtW/uoBB9PVRCwOUYJo5GhROmwWRbIx6pONx8PMp7XxgnbMQsyDEQ2R48ZI40
QwnLWwMzZ6Mac602fsjKJClPpVHrX1ML3jnBj2VWHrm89yq4zu8jr1P5t/eflbWxRcy42OCl7imn
xLHYDQb+5iVZLbQVgcY7vR+LYIlXTU4StXPgWE29TZJ+2LmhZXwRiXLuYLuuEoA3BLm33z++Oe9+
BaRqrkLSdT08+Igt4Bt6PQKLOowFL8/yKEgQ0hy5E5Ag3jy1nCn2nMtVmcC59fWtALAyukpLZbpU
Fns8seeleVwwoRra8lWf8Qnmjsx25p5yDO8nvqv27ONWi11k131YkppcatiO4fgokBG0zrzrE6lE
1yxJ5eXUL1gVeznAEiDiy1HPGgjhnTc7k2OdRvrKZE72fGYrAty+rXDxfQtheEsPN2FlgqaegamF
8TSfLEsP/HzuWhFdFHsCNJ8BGvS4J0PD7p6zXREiYdvYPO1Eb+9J0uqeKq0Jsuv7PWt6kk7rBtqY
YyfV9jxqd0VTz2a93I/VklL8LBfGnwCMr1GNsEsCZ0+2zvaU6wRPC2bHOMPWrO1J2ILvin3BnpAN
ZK4QG6hL1Ve5Z2iXpp6U23bP1mY2mXbQ7pnbxp6/PUUmQBl7z+XmkmB0D2Nq7/I9uVvUK8WbwAmI
3jLWo/6815vB9Wlr4QBM0UHQMrRggee9gslRUm3AIrrnhS+4OomqUxSj+bKaf7RdmjbcKi0jOydz
2uWTMAFVISmHWEPsqqqA+++TNbCD9gt4xEQkD4JSEb4snUSQqlHqR9NsSQ4RBFjU+yiLcR9rka8J
FyWFpwyHwRp8oQzsogBBkIdRGyHRGOk+JgP5AZEZ8MmJz8hFH9l4N9v2c2smBqF2TkbfIOpo5O/y
3spSvyB98CK1bImLOlzEtGsJVX4QUUFYCCAs/YrwDXhCbsx755SyXar7dida4VtTnDcXDe4uge29
lavfum/OXT1E4ZgBSYwpXmBx87VwsJuTwVHr/lrYpfIlrIfhEXRkT+jdqOX9udOX1vPMFH6ynHK8
lhrWVmxxBW1/dRQepyx1Naum451qFCBLUkOO5H4AMPBQOWkdiX1VRzjPPBUT2AEncq7UrnWVkzFx
o+lr7zid6aWQtXCldt2g8GtepJt8UPWXiYg/8khVHRKyIpWXKqFgBrEExxAoh5IprJb5/JklFIjF
Ui7Fg1lAxyFqlFKXTyU3/pamtXOqJ0nxs2plcjNq05Beh5FtPGRJkxJpijJMeGMcx+rGMfRQMnkK
tNKF22HKHiMoLaeFTZ6Wl5tz8lAOqiTPNx3D6mYSi5JtnJ6uG3nDifwBHruCvp+XZe2Fdj1865J4
rE+aDptzYKeR+UCQ9DjsNGGFAlRWr19n8eSaNJeneBujY1KCLneX1ouNGSL8UBIEGRiZW6uBLe0c
MpmyuNdZlCt4zUM+SIK7JvJyvrTcU9xZ+yE5Zl2VxF8+A4lRFDhjZpJ4ppMZDwl+ClLe7RpEVhan
SbaZ0P7IALWa5py6eNfVTeI6bPOAfFlQedoluSHQmQJBEyEF8ocQs4cPW6DEDpnm5alrJIbhJXWp
a4GUfR0BoBCQI/IJ1rknohSOZK8ImvZTnJDg2qgEIGxGh8f90hLKSO7NIl2obkpMiK0COI1481aP
5YZjU/koRhVAYj8UVbqbXcnTKVSyoBHeDyC6eNJ7oGcC9/WGZgo+nqQMO6R1BLl8mibHvFXisRGQ
HxZZIC6wRs1b4iwhEqAH5+WFqKBnr1014DA3NbBAZpWNu8mSeDzLJrSWs2JoSy3dFCBLUF33Zmsj
kFMmJdTaZ4SK5aR8UoHAW4sH6AG39301EdSecP2haGP/P0DnxVDrCKUZ2qS8onLp3hLQmN6ZgjjO
zQBQNiDzPj9LwVOA0RgTFhal8WVji/s51lL+MczZe5heNTMqr5RjKN83JT8HjQ09PvwaFDQRLumv
X30R8tIBaItBnmR0y+2CCqGFs5dJNd+Qa8R2sZTNhoD3H7ymMsBkig07h/KUa7DY1H17v3/l/w96
8p88G7/tft6gJ7/+LH6Wr8zS67//L7O0gSWaRh6CybXOtRev/zJLG9pftLbZtaBZ2TMp+TP/Mkuv
u6V/x0EKgnodvl3ER2uwjfgTb7Sw1vLP74cclCmr52a/CeeY/KbWgM/UTEzwchXINWWnp7Gsb5bM
iJNNHXUuQII8nwrUMlHTKskFZeTC3FEJXK7thUXs1IKIQwChIZRmJ3QSYr0kXTrcI6Jgr2eTskve
xkDXuYmj+YE3kf3VqbIlIRgyqx4cHXur14/YMoisbirFhiTHK8YBjaKvVIBQOgb7CbbVhBRu3Gye
+SEx6S73mhVV2TbKm1iv/YSoLuUly3ujkL4xxBoOHpV1KmMFJx4VSwDGANzIakRYmD/qpF1cOGEK
Badpy/iiU3tlvMzHBPLFkqsCGkk+p4AW9cVpb0w1sYxTXs6xXnrzIomwqWcAzE9Op9I9c2JLj6RX
2okTB5qtZAB77czknYAjgX14OmJFu4j7rgtZqJCSII8ce/OJzaCj3oVuYqKqyKS+6MAfzEQp4/NU
plXxpdSdZvg2T+0k72U2Tppfywn4GPvDsFg3CplIN66LRrXw7dnS56slByT3yV1C99uEgKE+BRI6
xJcTxlwr90b6IKnc6EAUQxP3B9oW4ae/EjcQvq75G2gPIQKFUV1EW6n/iumoRpZ02CJpLaPilvdS
asx8MbZdLQCnxYJhdXhRE7a1cUCIUC+MDduKOL5XRszCVFjSuHOHTaQXaMW8wewmvbvIGw4DcKdY
m7PvYsgHwDV1WkKoKbrOKE5Sy5HJC4RNRdxyGCl3S2LLGHSVm92Hat09IUEi8gX2ECjKsgsVYHRp
ft7kfZ2eEuYii0ubAjlkjdI2H3FrELiIBMCqz8qx0KKTNhZz6FeLwfu/d/NPYwjGtzPc5lPdQz6H
sVMlMJBHkJLEIHWnnRjGoHGK/l7Uo/vYqUX9DJbsGrig/UBCKIRpK9ONT5Uui++CfVHjG3pvYClD
TPwIowkF0ZQa+WOtTuptE2HNKIfa/YrcJ7qMInZrG7PW2OM3pluxbenL7Zgot3o9LBwzqvx8TnKL
AODZ7L6N5lR/yuPR+CYMCdBPgC8JwYkm0PbyRd86I2yzThkL4plEcp6VqrJduSl6WZenHDyQz7RA
o5xJh9hTmC8I8qsAtIlJtIt6B5obPFgvrAurS/kRhpCfI6f8POy3yrkxvcASk+fzXIkA1Lnh83Bk
gZFyWrhti5YcJ3cyU5A1olnxYllaWEFeZqp1ble5HvtZF6bZWWMmtnueJJqrbxw5ds52cMM2u8pV
bSLtx0K+/sg8SMcfq3HM9YuWRLSrYSjyBiFEpFhfo7Sd+XrnCZ4qxDgTTlG8hOVm5XAqV8sUwsRV
QATb167S2VYgOso4xLFm8UvG5mxgz2XVnwdrcG+mKZHPjpZ1theTShX7DrmkHT8pqe5dBfUqLC3O
ABBduoHJ5BZlGUh10NRAZN1SbwhcTQX2li7u/CrVIF2rkSoeRw0iZYDit5GeGGtj5ilPM3sbG1VS
PhVtnMmzzBir9ESpl0gLcsuGnlUsuC4rb3LHeHjQrcaZdlE2VMLX+yiNL5p67RqGk2wXwjDDxsp/
2mMp0hujbup62+mVlOrJ0sh5uXV1mlu+25Arey7LruDutDgaIniPA5v7395wN79eGf8o++KGD9e1
//XPw/M9Wg5218QLC/x1+FQPih9QrBA32H0If4+gQ7+00cbgz5LdH9YR9uPgPKD8TjfqTWasyaZ/
sXVSGhdwbs91PM7PmoyP+TEPSznrKGzhHN2l0W4BN3i9lVrwouYWZ+QVUaOfYO4ASVrl5efWIvC8
qbP2cg55KD6+hW+K1uuoSKUwdFH9p7N3ULvIx9J1+IZCT0BI9rs1nZLGE9w1w17SoDfSZEdtRSFY
vnEb4Ec1FPyaRuSRVt9hCWX9GFRiKNnTD0dGcrCPdPOK2OHWDKkbRA8O6pYLXrXAxZxZnn58xW8n
DXW/VSSGYUqjYnZwwQ7rZlJpIB67qHTvzCXUtks7H2vtvb0eqsRriiJyXPRGh3W5kiCSAbhh6Fku
z0PrCnDWURlezN1U//FTgOYY/z6yTsrt6O4O5s1scjK0ytAzKfacE+HxIx7FMengO9dDZWwl5yCN
WOV9rwcBT6x25H3Cm1dCNj+RAXi0I+P4RmR5N//5FVlrj5knGxr6G7cqxDJriJA+rfLUR0WFxrtE
WXJkHrx3RexDqTszB9YM9NdXVJuNriTG6HqLnlaxB/Ory86zoQSCXFYYGY8Uat+Zdham2FV9tqrQ
DoX1FhgEtBNcU2a1BKgSuBCgUMyDjyf3+qFfba3pT5j0ktcVkUEOHR02jTs8YobrxWaVeO0QZ+dW
z8MtlaE/q0r1xx8Px7EA2aqLPhZp0MGzZHeOnhDrZXt5qiQPU2NAdM9dcS57t7rS59k40ux5u0Ri
flDJTqfHtp5lDjps0TKmKjkftkexz/LyLnqi8Ft71qBdzRbwPjEUR0Z8O0sYEYcjL3yWuTcRaVES
6dDRGBEGQrVdbOp/vCJcX6rZMdzMuxe3LhprkhFtg3UG/VZQN42yHZAi2B67b3CA2TiSjSn6O5vc
im2kpcm93Y5UuT7+Ct+7QCY/T8Gqwkas8npUaeXRMpu97dEXGnbwAdtA1Fmzbeu83X081NtHAM4C
qzu/Uo3ni3w9lB2xALLpJb53oAybkL/HPrMdTj4e5fARWN8kSH2QrfIXnoSDTUFJGCIAuII5nw/x
cyYzBQNEUQbdnA/XhamE278xng1DBZ0KL/DDdSQlCnN20ib0XBt3XWxQ6e8RlTwOLCukqdhRceQ2
vp0n7A0gn6Ea4cVNWsPr25j0i7JqOBxyh4k5oW3P1ptI4uzOENN4hmIfnvxsNeOf9gYhbq06FWS0
XCeaz4MFs5sGTZKxwitgLIy7vJ41v8xh+JbS7L7PqH9ulYqS/8d39+2cIWwI5paGYWxVlx5MTyNx
Z1tpXeI1E3TjMK9V/VlQut18PMzbp0AgEKN3TzmChpE4uLacvRd8F2CjFqkUp5h4frAGVbvUncIj
F/TuSHwlq0kIEsOhjX5IVTk3EjFCpWrtV47TsvaMpcU6BsbymGrz7bPA3phCCPltKjueN2p4K5K9
ZlEErcJ8J/LF8tekvjHS2x0ljCM+4bdfFW1x5O8C2QtuwkP7UWpXMlyUkoordndfnUL4rmblHrl/
byqOa9SJYFHmihD8UJ9+Pf3juJ7yuLQdbw6XMdz01giqup9FP28spSpdWOoO9zQd7PhRIfMHHKXa
AoRbQ4Xr7czjYa6wDYOk36hUjznB3r0J65YCj9IK/jj4dCYnzbDVuWq7thqfYGJ1O1vhMZLM2yVg
jShHpsPeiHm5r7D99qpw6CzH5J86XtxmykWF0fYmUukdaU5b38521zwm1GuPOP7fXhqWLqgerAGI
n7m+1zd+VOywB/rgeC23dUeqcrFp3Tw+srqty/PvOxiM3WsmnYpYFfwQYXivRzE4+nbp2Fue1MAJ
+0meUYRKRNE0GxkKU7mKmxQSnonTEnKqXmc/P14J3jwyuGHRULJXQyC3Cnlej28vbVJ0Vs34oFgv
+mihbGFIbTohOzcDMNglxzwd6088uGLUlERpYrdQUeYdrD29GxJpwTLvNXZslPdGWIU0JitgIacL
aRDukffjm6+RbrjFwQfjwF7LKV5foKj1DiEkSc1aN4qNG6IAwlDyxy+pdRRWVDbxmNrQpL4ehdCC
wcEGaNJ1z1rgPpW2MzOj9bVKaD4hD/WPJjSHY2vDYWV5tSSiHmfNY2cEj+Fg1HIBQzAYgJQzl9yG
Upse6fd/KV37yonbO7MYno0w9g17uIsrqz82+rr7fP1FIthB9ogrY7UFHz4gRSWKLJlz07P62Ng6
8RSdFiS5+dliTjdWQxnNbrr0U9P2405piYvp/TEzh+8fT+CD75f9I4Lj9WOwowMWeSiISrWqpH+3
FKSXlWRbdDCUqIX/obplP4oFJ3U9367JUQeLQZ5F81InZAiZUzP7UOrAuy2ZduSWHqxzkAo4VfBN
wqbULGQ0B4tBUgoU22tmlLuQJ70lfc996trEyX1F6HJ+Ci0y97ZTyaw4NvTBU7kOjW1r3e2wE+eY
uH6035ZYU0S1Ey8EcutppHwelSJZkettOW4VgAPdnx1GGY3XGvptJJhY5N/YIS2qY3gZrc7vIjoQ
GXedcJYs7QvPskfnmOl0v0X8baYy3OrC34dvIjSjQvH64iZtCWWi1YOPR0FBIKINbknEuGztcTcQ
2NKdER3oik2rAVO5Q4ghQL+XFOV3lpuTIWhIlxY2HrthsJ6kistlYwxt12xsEWl3g1UVmJ7sxK4x
yJQjcQI0I3t7gwNS/TZDCFGDNNNqdwucDzCt17Fprh7DVDXSp/3D8D/twH/i5fhtXXjTDryq/lE8
lf+r/Uf+VP74vS24/3O/2oLkzoFxokjFRmIt7axHl19tQd34C8gAiwfaBTYayFP/T1tQ1/7i4AGH
QNDXX6szrLH/TqTbNxMdqAFUOJhdJAX/AUPZ3j9iv81SwQ6Az8SJkfci0/UQ7ZkPI81/E8k43NLT
lLACqV9FdfVc1YJwI5GzHiQ3bAPu+9A5oy55htfksk693MjOseFZBAmpX+2aGFDFQhKhTz8jWhVz
EV0YPiGqy6ZySJckbbMT3+jJz76RVOT5zHnt0+CXlAXbi9IkFghKgS+M5kkYOyFO0ls3vSYyQyJF
MLy53oZOYBHxeubWqLR3pnPWODfXHa0T24byT97dxRR7/a4xgkJHERKEnS80Qlk8pdvOqee1NukJ
NCwIuPGmOlANsjJu3OwTQRpJ9TlMz9F0NZVvhpu17UlaFm3P7IogBtc4zW/z23SD3AVNyktzr6uf
m0tT9cjv41c94/27XOTbfGs+KCGZkV7xzSGY6pZaCVKEO0XzATY3xNEkP2Ptc3lLGtJdk19Vyhfa
DMg+Fi+K/IjsT4L/QPvUl026U8m/XFK/VaYdmSF+nZCYViyb03y6wH53YvWfKgVV27bp7XM0E3mZ
+ziNPW0HurIT8KD8/nH+rnxTvs3f1f1f1f1f11/jp+7l16/xk/jevYjv//7v8JI+0QXeGd+HF+O7
yULkjYpg0ZqvhnYbzlt312QXwk49wyUUhvgLvcckdpbXhNwSgrBVKfWJ6msjgETDF/bEY/5k6P7Q
5152h8v/86SeZh1hSDtP86vTeAnIEByjnSuxu11DY9TM7RhvEMpY1bUkLXS5RuSCM42fZWs7fu3p
JFbXjjyxaaYsdOe8AhKXV5rbWAnw5nydfGdAhZ57Ourds4Y/vap4byd/kl7veu63wTeuPRnw7zlP
lREQ2WN/2xXyJK1p8F2bNTE4c6Cru6j3bcJtpy25KvMN1xmHfoPOsNsQ8jZ6xt18Ez+H6tZtb4rk
3C7PJnFSnodAck/innCXdgW9fo6U71F7XVgX4jTvt9GOP17FX6bp86R/M8uzG0vdpsojUzUyWNlh
FJK6tAH64POG8J252gIAA8UGLWYNKBpOswyvk58Y59KUnj7dxP2JPuzUxXfsTaMEJRdcmVvb65pL
1C++QgqYX0c7M7zUw8v6gsyJaUsuSHfhfPpmUoZ1kSHHvks47RkQ3KjiofZncdcqNy3hrMVawpeb
VL2h8ze+xHfJ1eVmu3HyM+dl20ybSrkany4Vz0w8iq6uT4TMsmzJQySvdTD89gpOB7HhS+DqFxLJ
wZ1yPcQBP1HMgRkFqFWx7npdeJaLi6x4CZMHpE1eNgfkHI6+0T2h4wla+uCGqu+EySleMT0T+Bv8
c5KWSl8mKu435cSNz/MuJbrtmagMsq/OZHqRdRdl1Ht1duFyVg3plPLZ3C6ob9Qndq4JCsEvLklX
n4vmJUNgFM1+kU+BTYrZ54VtQlxDaCHGwGGBuRbGWdqqJ+WPpDoXbG/9bvAJj1gTlnxUpfze+XGN
bIGPxjeaetMpilidLo+v2d+ycPZj+6c7Kg9dus3Nk7w+nfXzlViS1yQN3sXag+GYXOmuVLdZ+aVU
v6h5UANpuHKeREqVOSYuCqXYcjbm5/qa0eYEnMq9ctvnN+p8R8ffqLdDdNFf2g9k2MWaV30qPrkq
lipvXhPi1v9TXveX7eX+b/P3fv0TleWVcK3SW9YFjWSHX/8zW7/9WV3CiWnHUxbG5Xx5mEk0iryM
RjM9ug3gn8lzbhrjygx9bX5m2mNDVibieQo60VfmTIixeFDUANZ40vNMNaAmVDRwiDhy9Vkrlw27
PlsqfhSdRrXCEZAYk/K0RfGHCZnocLL85jMcFnF9Ks37IgjHYHQ2GZXidOkJ5gmtx1ZlXWUfV3/m
rpZUy0gXAgtgIuYtn0lWZ+QNUT+LK3ynr4gadHcVyWm9Rw/brR/z0driQkMbadekjHnuk3WRPvfE
e2etbxCMUl1Z0ZeKd2JIo6w8YZtok7Qab5ermvBpwyc3aBKPJVTxjuNANCj0cKcgcXh2UCk4Ygnm
TNx0xGcVqCqU5omyVFCemTy0SfdgmFNQY35zO3OLVjZIq3AL2OElMnO/TlliqaCkfUXy6bjJxH2o
Zc+8zb+mOd2HiUhGA50KKp+NXCX9UHDC3vJVY/aW5ZNa0YGPBj9ydc8hG7w3tNO2tAIlr8/XoCZz
dja6AjO1ksE4vozRhdM+ZMq4syySwBI1xkhyo+igHWPNSDwa2RtjTj4lZmkECoF2U7JQoceW7mkt
kVvudTHdatHkAcINMmEg+mxgZdr0C2pSsMdh2SoUbZXpm6kNV1mqXRCLc23n0xeCrX8QIHoRGddx
+Te2ptf1z/K2kz9/dpdP9X+uu9rvVY1AIIq7/3792/bX76Of1brVe/WboOySbv7U/5Tz559tn/NH
fxnn13/z//cf/uPn/qfczfXP//rnd7Qe3frTIoy4v28eiSD+aNN58UR6FLfh189aAz/2f+DXblM4
f+FrAfaLjAxUwB7e92u3KdS/6P3qa10Jfz32Gna2/xKhmc5fmDUsdps0xGHkrZb8f+02TfMvjoQA
LylwctKldfYnu01wD69P78AL1v4HeEH6+2sKwXq6/+3AR89gpqqY2oiVzPIF+a77tSwMWINV1O9y
XYl+ZuWA7rOPJudruGB6CJy5ny5pSDXGVnNz44sl8eQggFQkMGcEkWkw6/WyS5d6jn1JgXvyzSSz
1WCtgrReZeR5uSHQsvoaUhvqg5RzsHXmTr2t+bIfRIODMUNrkqEJ79mYqtWWAkgozvUuw06SjXF2
x10j8lvmy/R9Miqp7ArT6DpvqZ0WqU1FsqevjCPrnYNNkXBaE9VyUDWJts3ivUttQh/mh0WePuo5
UB3PQJ4yeC1F6jrQ9bWEow+K/pQnE70vzqgIjJbKQPAhxkw5CzWdyC8c5jeIacqXdomVsyyp0IsP
zfTZRjv7KTQzO+JtJVrIebrInwqQy/3DGkZADGivupedKOYrU8yIa0aUXl/meULYNfV1fOrC2SV4
XTra17k0B+lbtTG426YMl0cZR3UMKLysn6aslazgGYFqXsaZvttQDM9DDyiXxGiYdvYPOSoJoRYd
HRoigxLzklSqBb1wkxvRJkEA/BLjV/8SGQwT5Jx9Mh+gJ3JV0iXinLfCqFxi2LCXs3SW0f1cG5Io
4WJcHoYkr2rEULGJ5n8YQt5TYegiQu7a6EvHZolk2qJym51EJ994dmpJ6dVWNa64CJ3TgLGA9w3K
PMYoNEMRqf1wKe3TEXpYz7qdaj/63tXP9Fqh5DtqMiKDaMj6K8Lm2K42gsvh69VXH/sYTua2Xuj2
zoXoidkOe94OWZiMhq+JglZ61yL53pSyq+XJUPXao9th0sCgJPXEU8Sw6StltgOtJr6K129DYKsq
2v6iH/Ss5EBS8hnQ/EcjAY32/Kxj5HhEE8b7q3Wq6VlxQ5K158bMjU0PuDDZdL0xIRboQ6aSnJNF
9wUxFBfIy8N4Eydt88lQ7Owh1RYitVBVZT/GsFTY4yS2dV8UqRUHmZPS5m2AKhPKO5YAKDigPnZD
lmSeEeXW4NMl4quvprwgttPtZRNMVa88GCgOyeDLe0iDDtaTHaxW0kRGvU2y60nNVIqfruB1UE71
vIvpbLFlCoVO6KaQ8ZdwibBJpkYayl0ka3puaacvX2qZsu9JZljuPv5OrfYVKUeYyIXAsKdkRp8j
YtP0zuvTsbtoU4J3/CwaiQGyGrf7NvWN/hA6UoYbXQOD56NZItVEd7BBeJqbjnKbWcpcn1eFXSID
japenkIkKdJtskTFM1CYJDtxiGK9ytMuSa/nUenVk9HW1sg3oGHk/yqx+N/snVdv3ci6pv/Kwbln
gzlcDrmyZIUlWZJ1Q1gOZDGTxTyY/z4Ppd67pWW3hAbmYg6wL7obbctmqvrqC28gSwCt5QaQG2ac
tYUTIZBSM3reKm4WIsuNq2QR1LqcR9j7cXjrTCW7GRY8dY6oRH/t4g6sHYRikheOzWgO6ACqqfYo
XTRNsIIELgeJVBurVd3M8qFhMZg+znr9CPPI6PNAnxJKJcZh0NCCyk5Ao/kIjubVpUhjK7yOBh3z
zDhUZL/S28YbzrtJGEs1VZjxRWp44mcLF6UHJOdROhVjFvF9RcoAq7dn9Y4WBrqlTjR6P/RohiM0
AILWV5nVim7bo4yc7sZEMbG0xXoSEvqc6HsFict442KRHt3MejlRVuOAqe5MO+nSTdak1k9Awf03
OYOBO+s0VTjrorLa+yIP0RntzIYspu07wBujLKFq0CJw08As9Ra7MjgO0bU+oTptG1WxzmU9P1lh
Pk5+P3CIBKM9dN2qcq2ZCrUQxu1sQ3wLOlXrylWmAt/3oQczRNYzNTy0pYZVJJeV99isySdjAMu4
bhC3oYzCiJnaQTPLIpCtUk5+Y8GGWYVj2GkYQtp4WnezGpOBZVqyV1TF+VnJemSogqABjKKe2L0P
7djD8R2IWxSIMC4dFhBaGcCra2ftesj3BG5VIeoXwTSBCRLbQ7trCtN9EIR9bavAyX9q1CqECFIl
JG8NuEWJPSJcih1o6Mbb92XVfpNN3WmYDNQzXYcwvJWQ3eUud90v2F+HvpmbyQxlK7IP9CaHJwsr
zLMOsJMBR4s+I5VVT/o/lreN6bafBinzn109ee5WjYtpB/yvJWpyiW/Qw6qfJKAqqTRTWI6QIev1
QMM4E+5WluSA6Zj3PhK0HXsZ0yUPVmtqw62SaO6RmVN779aQqINejB0kJbMZ1jjkDPB9Fv2O0OxU
wi+rZIt7wkRfiZb/fp7CGhcBNaYqbmobRgdgxLEDizrp+oomFy6IWttvzSazbsouGyNaEGmJ1JuV
qaVf4/iX+aiqeF/6Ko+dtemF8dcU9pfrA32lMJlTr5QbdH40M+jR4jRxCE3mnzxP32CTCR1+OyW9
a56HhZrUq0WqA9MMFDAvIddO0drOYWkE/ezoj+RsPYG8MGd6SnGPs2wMKuNPvcb/dF7/e9EtBOj0
9zZ225Km63/ddE/fhWwb8a19nRH/+af/3YEFswdgZclsacL/2X0lswVyBIyF2RlYhNfdV+MPznGb
Zi0TcLBrLlnsv7qvONgh5ks7Fzla65/kwoxQ3ubCdF4p6Q2E1Pk3LP5TOypR1YrFdFQN6tCb/Tq3
zSDzEENCTn/fu9km0VEad7R7zMKuGpNyIOrWU+l8Iuky12Urz6zc3uXIM+EWdqko9qHszQtS1zN3
SO9wD7hQ4/lzP9ojvSDnkDEP6xu501Ksrwv9aVKjQ2Oqx9KE0K+Q3wWo83zPQXyxZ3IfG3nbxdHR
l/mwzTIMd8skeXLS1P5R9b1c+AG69nksvG5rWTW0KSYch9512mBINGM/xmCDcObt7tq0JrnVs/FR
nUJcVfFgDkje3esYxmIqv0ZpVV4iHkh7rbK/VaoYV9hRQ+huZH6IvKHfMHhCsVJz4p2ZSHCxFdiI
BZbm7qE9ZPi3NPZxnNKbSLXKb5D7FjIjEgKKrpoXbdJZG+DpBc4VcLfJHmrCXFq41k4tnPs6pxcw
dZ6Luo4yBARuEUxWAyZbra7glO6NZKR2zckQM3vJlpqsXDVqp32xsuWE4IeY5hzSXEbXXl7t2xp7
vJzmAjiaICzTrdfntK27syQvAwDzBIFq56RnckjP3KTYu0ZD1ooDbbsvXY4gtWDwVfqcWxdC1D4V
TRgkYXw3RT0/UF7EhOWV17S03yv5ZEXOptC7K779l7Ga10MVBZr7AAdmM3u1L8xiP2dbSUdQcW4c
ki5wI7j94ObHQ5mg2RPPPtdiBYVSgnBRT8UXDhdesdE7rfQ16CLfpDFbq8SiUauZldxrepHeGQuI
PivCC8TJ9s2cNQwH1ccRHeLPiy00prfqbgyT5BLVWkMpD1aY/DD7M2zGN+y2jZMAdFb0OQUcbN30
IOdZwd+aVGZXdPisnezEIUHCPA25xbzuFaQ+QFsZ/bRJNaTKDK34zkJQgtnBiJrbSje6GlZneZZd
knFBENFJ92VtnY+Nnu8Nc4LLoOKv7iwHuttGl+Y8F36UxjgZe8MDKA8neA5F/ygu/09rOzCDei/e
3nzNyzddh+eff4mwCriKPxipouUPes1icEWsewmz/Jb+B50IFcUJAilF/7/bDopm/GEukiL0K8CC
gGf6K84qmvnHop8EXhe0PjAkMD7/6rhcvYyvaNa8dGD+/P83HIZlUv7XlIs7QpQMqTlgNdwE8q8n
mIWo7pQ8d2ftVi8EBXBTNEQOJ5yr7xX5GC4SluWXOlq0AcVjQx3P8LYgm9dTZw+buB42aA/hRJs7
sEEjGpP42ma2fWWyM5ygUDFjDiLSEAdRvam8SWblseklDT+G6+WTasz4PRWlIYd1OBvKEQ3yOfZD
MwZtp+OUXK071Yq/5zYpKyywAitK+Hqzu8nbrGL6Zuabuh16qM56P3brStS18kWJLWjG5NnXita7
t2kGYBFkP9S4ehrnq1cf+3dv8JcXyJm62BryGXGGeWY4vGrcNHxYMdeZdpupIgyk3jUIMZkf4bff
4oKWzwRGh9QI8VU6Uvqpi13WZG1XV0K7ReNJrou4JLQYILkVndkEpY6y+eCpfl0XPArTz2U+D9TZ
Wc7oV4/VwceYDYh/t7ZaTWdRUfZfRqb1xmagY2T7VZcySNK1hLlXpOIdVWjOAEDSqOqgHxkeGTiX
I7kLGvxbXqjtj1AtkWKwvJQUv8UtJmeoUJo3pnBZbzpUoc+dM9EuHw1jKteQsumUT0Mj113u2V1g
WlZaruZZm2w/7YZ5mUE4hf2cuF9KTXr1yjQqvMLVMLxQvLnTVrZZVWd6iNeUjffTYxzhrwwAsTO+
WsJufpp5mtQU15VDyO9DsA7vv8FfvhiJk7FgU0AkAoVftvDrFziMUms7coxbiB4/w7k8Q58ccwjd
2yn0Q14+1z8Kq5/Et6aU5c/2bev2ORj81df9nxZ8WYS4+y7ekH+f8d52xdN/7eWCNZCvk92//uxL
NKZnCywM1ZiF6rP0ewl2L8GY3wGT9gyBAWuDjCFf6y/X5gUHSJMXeafnWP3vnFe36SkjeogXIHcI
t8L+J6F4ibR/RWIg1fh6gj4kGwfGCrngBG1Ee4zcxEJnwMHKPu1M6Q9l/JAY6VPexc3WQ1drgyrG
qxf1m+ilnQCNnq8K3Qu1TFCjBLKTq/ILApGe2FppVVv6LT6dQBWg9E8iP/SmuJiakp1oG9skz64Q
YKJAzxnqpk38OSHHXZHFz4FaJOZ/VjRjkuehhEGs/fvFfCYa8fS1FW8W8vJH/pVRWOofkNUWFSk8
rxk/sDVeFjHkqz+oysgXAIwt65u05c9FbP6x2EOB7+QcQWD2NWwGAwuSDcos6E6crtY/XMUnKsUL
hBQnGMRAFyqdTX5zcnAwYWAiHbX91WQOOmNztIDTfvreZ2L4XtdkDVrdWqvSLlQ/VU25SjRkWUHc
mmc6/ZP1q1f3m+WtL1f7a1MtdwOnD7AxJeVS1C4F6+sorI0iy+NwTq+GrJrhIRkHDdm/Oxr8uq8o
RbPLtaJYdULLN5U3MwGPNbGCo7tT5uLRSAa6+tLNV3XuytvRyBoqRbPe4+HBATRCMKqNbFgXvfcw
ChTL3r/5EwTSy80TWwAzkThScS9799UZPCboZju9klypFBhZoW6Lgkl+pkl1RQ82vcYxN9q7WPod
IGt7V4WrRZsQRtx2qKzhrJNR861DBOSuysILazzkmvbj/TtcmgSnr3eBSYH51CFFIbn/9g77MjPN
Eb2Bq1zL1KOZw4sX2AdTDtrWGnVa60yFZg8Sqk4DrZPKqp6ddGMDUbBcL1vFUtaX9N6G6yIq5YWD
y+s29QQak8qAGouaF5sR/cld6UbqZd120TlmvtPaHhASt0Yv/IhtdbpaqJWBPy5iqPRDGPuxgV6/
cAHsEMJO1VzClyabQSyHTtfUWcBp3TxcRSIeB5pW81FC5NHO+lZ9qpXWvhQ04dtAkK4KSrdsC3Yh
YYIv2wumY8zHQjroQT1Xyrc8UdwwyG2gq0OmbJXRKq5mJ+5+FJPEfXVu5+wa/umMLE2jMO4Y5K6u
RbudZ5N5SN02KBKRKJPIVFl5Nk4GEx0X8Nm97dRu4jP2IvuZFNCMaXWT1dJmpoHihOfLKi4eF2z3
StPbH3yyGmxUqzIU6WLXu+DE1NEVaEX1YLYjyXhESnTIhNZ8sGSWDfdqQzoYS8EwQ96KyoeT+DSR
VVOrlpEU5Q2pnIatr2ZvWrcyP5BLPI1Cv1xmSW9fbR3TyFvLLePypp1FtcV7L94yDPQQOCgj2r2a
+wmczCOLMIa/HqE8QYfh1jO625yX9/4meZbae/PIMFah/DJI5qBVIcqe3Au2E4kxgcOY81lbd4Y9
XpSz5axst3TPO03LA4J5sx3GWAmsftB+Tl6pnCM3lXHMgsdlLmwezNqzAwsPdb9IML7Bqr69ZPpS
yECpje8jTspb3RxQlx7YLo0tz7Q81Xa2ifVUZLiAbItm3mHDmt7Haj9+isapumxcTIadOClRopDq
lZcN2pF/qLzqpL5jOu/u3n8Vz1PsN68CxpELgfKZL48O6pI0v/osI5od2KWM4bEywBJN86eE98CA
KphVLxCDfbBBBUcggcRQ3tD4Cz64/i+rj/k6AjIGM1gGTVidvb1+pQuAkWZqHsPZrGm/KA5vdzjY
mZ37dThlu0ENxQ2KJP16ELbrm+mIYJfRJit+vQnQXsvOU0T3/5HMrgVclduCkbU0W7GJ+AVo3lp6
h06xcSy16d5ude3CErG5f//hT2L1y0U4kBe5Yp1x3ZJ/vnr3U5ziIYvmyjESrrG1AS+Odtnsu6b9
YPOdVj4LXp6tTbEKrFfTTt3qdDVxpWmkQMUScFNKWYLQqps0XsliAtRS6uMHB+XbzHl5fcRqxOXx
lYF4iDLd2ydrsNJmxmS0x4jaWO2nS2qvoM3t7z0qYY3IV9hI5R9c8zdL2YZZ/5wy0ZGnNnh7UfyS
UprrfXUcPYRm5uYmntxgbrotgnVPTqIhZeysmbSu1CT+qesfMVx+fWZwzjp0E6AsVJinDAhh56aM
zWE8DkocoSBmT9ep6DAp69vhEkjxE7ekH0y3+4jg+vw2X+1hpK5V8juMKbFIYLGeKsvjASqp/o3m
0hyK+UJl+I9JWnkYoKMxPu6n3M+kmNdVuDCW0zy8N+Oo31jQl3Z153ZfOY7KqySs9e376/tZK+LN
jQEmZzTBWiDBhSB2EmfTXrCzyYwv7XYGsISXwwHtM512jAxv5kH69ggmow1TY5NV3pkjxxrI3vCd
uTdADKcQO+osexOjyE88clBaU1lHtWVzPFTV/FLg/G3n7UT6AqUjh3YbWTJDRMxfME17u4AUPUs0
JZ2VS3orgURoCZL8uWZ98oxppRdwrlt9MygK49d59/6bOlk77sKCxuGegpNcHU+NkygYIsiaoEAz
XYLwoO072TtdEvUz7FP8KgNoXNZzsvPqj1g7JxHo+boG5TzNToMk4JQfpWUMbvCSnC+NQYiVlKXE
3Y/+IDZv7Qdvd3mE12sBiiYJBsFgab4gG3Zy/mNGp7WOsNOrKVOVC5R8z4tZUdYsbC8oww4gszl+
ef+tnpTSWFqhpb9wBjhhVJc52Mn6A/lkiils5qPqMLYy8hIYYSpnNOkMzJ8BI+XrCIucvQE0fT9J
+1uoNtGmdArtoM4N0+lB6TfoXLlbRc1F8kE/6jm+//VKnm+PJJ0pLmi1RUfjJEpaY5wUnF/TMS/a
z6WWzuuoa8TWdSdvQddAS40m9MI6laaDmIZz0PVYZXRds0pFNpw5mSjX82gmKzFUNvgCQF02mqiN
Hxcy/gIBJ93ruCS6iXCCUNjVRa4n86cmxVWjHc0HnIMBfRndeDBk/xGl6CQovTycTYG7nG/869TB
TEgMVdSon49ZktmBZ4juzBiGdF3N49z5dWwqmyzX5CFxn7o8801ovIHndfk1i+gzwlgSE9p87r69
vyTebjTuaqmDGYi+CLEQsN9uccOqwUmFk3bENtj4bqFFuouRZQ/qXBbgV5TxiwvIdKOF6keZzvIx
33xsrrwciy6UWVpUp7FQdUDjWdAejyJ0sk0TL9CPyftIlfzthl6eD6jiMoug90Uqf/p8YRvZg1a7
zZEQhyC5Yd2DRgTCqNnKB6v37X5+udLyMm3IPfBDT5XJDbtZOlhlc7TaJHqwSq1bW4V3pmtg1Wm1
+iLGzeaDa/66qGiHkCjSNaFtiAXCSTnoIufVcxp0x4RaYgM3X4dHWUh4HEp7kxB81vE0DXcduitr
VfYtwngML6Rt5ivDHKOdKIZklSaO/CjSLBd++3WXG1v2MExPSFAnW3nG+NqQVdgd6VuSgAhdexS6
2Z2FoTHvy6kKz8I0Y9rhFAusoyrQ8+0SugepvirC8TymCttkpgX5AUTSARn+pzJyf5iFkgZtMfUf
xOJn2ZfT20VXBKlFnKb5z8k20At0KxSjao4Neq6buR6Yspa2Gm2dut/Alq8PbNJ8azqNufHcbjz2
vZsm/qDP8aMdI1/I38mEVZvj89CQ0QVVVvtk1W2+tTwRnuWwsn4wvmIq3vRGkNaROENzdlr3JoSf
tLK881h3i7XZieqiKdVHNU3rOwJDA/qf5vOFkcUcd/PQXABF8Y59W7mbOEHHttMseahq+CcIIQJc
6vJ4/36EeE6GT94N4YEG8xKbWWInh4ZrjyAC+7g+GqENjn4qwx0KzOZhKGHyKECXLqMsVnaQ0a4s
5CHvw9z1vmDa+ZC6Tb4h8rbr1EbgTLeaKZiQi7yYFDM+IJpTPL1/q2/T+mULkl2T9oGFpg1Ozvs2
mCVdkXfga6tjNpntzlt4aobQqwX1aAHxt+b1+9f7dctzvUX5BpYvR6qx3M+reiVpM8uOrLA6Umao
D8CPwUrS+GjQd8c9tLX3HniED7b8rwGNMow4jaUsNhrI5r+9Ju7X9GuaqD6WowYHX0dfPm6RsWM7
qx8UEL95nQ7CpyQoDCI8+IpvLzUqkFdNyaXc3C19JUmiizJJh0DEaQEmJUz/8fUQWoN3r2IGhXKL
p7+9npPbcUwOUh6RTlduh2rwgggfB39Sq36tKUn1gV7DL2cfpT5zb5M5Ncp1VLZvryeBbjSiF3Q9
hsbezRpEI1fE/cYWkvGhHYbIa+blHlXB7oMqf2mOvw2PS5dh8Y98LgmpVt5eerQ7G7gGjyo8Zfgy
1mJ8qrRqvmsL60KvLWM7EFY3qVD1C6UW1iYFXLHPYpB2labAiyx0sJD0p+6zZDeXAvWXVPQQrIbR
98QWeF25GsdHRePcCV3Z7ApMxILa7Jr7LuujewaZ0A69JGA3i41RtwVo3X7CwWJou7NyLj+Y4fyy
aJfHdej7L8mGhUrU28cFvDvlQ89KAigufbdmupgTQclxs+mDyuGXPXlyqeWjv9qTYTcVKNYRA1xU
PQMlkw8VmpFUDt49BucP+gS86P0ooP/mkhQqlPd0EkyHMPT2kmavJaU9ufAFcVk8jDiDADlC+OfB
LmuMSjoBj9GJkacc9CtgwP3KRgL/U6MWl4NMTDWACw7lJmY1eMksNtVg2MdSiobW/Yi4rRVCWlLa
H0spsbYx0Vb9sZmrhWUwJ2e1i37L6JaHNi8+erKTApAnQSxtifhEOFrnv7YtrMVJ0OtTcrQBiCWj
wY3XLcieSg6bIsfbyRvNm7g3GMylTXEIgVC+/3J/iUHLHZiMhhYcyTKnfvtuEXOnJ49G1REyIUL8
sWKbPwwmjpuxN7XbacjT7fsXPOmavDwzOBNGMqiAMjg9uaJaMP1J4jg7GqK2D24fwiGdd1bJUVxA
LdhFSmleFCiprypzRmGlNmdAv+NHvbBfU7tFqO55hLZIO7x4arxayF0Dk6LRo+zYMOncdp4Xb1PT
KTGLCJE/6eQPPQzjnQ7ZZh32Eq4cHVQJvm9N+8C67hFp/hon4937b+fXjcwIj7qVSRVtlV/ctjqp
F9KF0HDUhOXeM3fOVvNgi7WVKtr1+5d6doN6k3dgVMpwDqNEzlccjE52MhwpGlgUCcdKwpks3Ri5
y4npih9ZMjLWvcijQ2eY2F4AptkIIOVXmhvzM0PsHtCuRorYRCbYd4sk3WpaJH0jA0jNM2hBpOvt
JkYkug40LLJ30FGQOHz/AZYU9+T+EW5d2m8ew3JacW+XrqkpYWXGNBlNN4fkPBZiQ3PT/SD6nMg9
Pa9Xl9YM4QckLJXcSZePcIAIydCXxx4GlugdbB/c+7KGOY2GeLTrLAWv11iE16g51gjsdtqWKf/0
OaWzE6Cr/ZEg2e82EBKt+BGa0M9w1lney6uFG86MwoRXlEeloM7OU5wjQFclB1HZtyR986diupSJ
VM4coO56PnS7/qPqY3nmV6+ezg3LFCwtqQtr9BcsUqRona605XCt0SxYdy0u8Waq/swtJ4ExJuGq
IIuH6E7frXP6V3nef9AuPyl/FoVCADWLphhoZKZIJ+8ASZSUKZ7aHKu2twMMIbJ1KZO7IoG9LCv0
TpN4cQSAezIbMJD/0cJ7uTgOrRS+rAoaaG8/gJq1VoK1mDxGo/iuK5N5Tgc8v33/ItYv73hJeJd3
zEPi6HMKy7Ctpp+rwe6O9FPdrYGBzWZmJO3zORDLnmA9kD7ZcNL1qNzg0xH7phiGtRLDo7GrOT1C
cpu/2njUXhRuMm4NLQ0fJq+KvkRSFVvYQfFGj8duUxhTt3FbWLZxp0NQz2UOha0bd+1AAZIX0WUY
DjRLu16ejcj8bR0tfujtLN8ao4OByRQ3F7grIq4QDgpCEpN3Ns9j+Ske68x3Iie57UfH8FWJYAac
IM8P6x6STlw+1vWmnM76SUCmccz6/CPN2NPMgX1rqix5l09FK4TT5u2XyjHwlMZozMfaE9+MycUB
y1PUQ5YjQO+XOQwYCnm3gJyjD2hJTNVjFKOJ19EkbrJUPFVl3n7qq6a6dmNoL1Ecy41SxaXfJ659
VhWdu7Lycri04skLvN5C0By4GVZJ5aR/Qq8ZAZsmylCmntXN+8tjWeBvdiCoMpq3VP86YA98Bt8+
mZErTj64sXqkYGh9meDkUYg4vHr/Kr97gcxVEJRCwI+G6qlWsS0QrRjDRjvCGFmVWGtHMPMQ1Qvs
uNm4WnsTu/ZOGc2tIOylQ4HjS3Gl5dsiukPZoShygdTEJxcVjs4rcFDdZU17i4WJjz0nlLnOZ7P5
lTHcWZz4H5wPv7l5WrEahlgeymYLcuvtOxqmIZpRP3aPGAXlK5y4oEG6iFP56FTCmDEQHmsg0ESM
LMrFV47ZoN9ESfnJrKXp2ybtHKT8IMclwxzU/XCYY/db7znV1uos71Azw77uVaYKrqJm31OviTec
Qhga6H20siKL2aauD7syQWv//e9y2jNgYS/5GoUjRplwLhbk8OszADuCIYtjTTmOqTFtQqNsmQdH
2Dn249U899WnRom9O2lP7coY0FYdQFZeDHU/B+i2B5EwxaZWVeRY6lmPDJ+QgqJMO9q4Sols9f7N
nuQ03KutLjqJy2iGbuGpwLcD3lMOXqcfS0XR6C6X3r6pMMOAK6t8UJz89lI0CV2GP6RQz7SSV0dj
NA1zFoHtOMJUDKm46mzrgYBYpyyv4/tPdZo/vjwWz7V4JZI+qyd57Gi1GiDUyjga6C3sUhMNgBwu
An0i9Yyi14+bUuzh/0XbSfPuWm/Sd54a1qtWRPMK9vUlPKnyg/TxJJt/vifs0V1asQDEiAtvl4VZ
ekzs5sY4Ytv0k1y6KvRtb4fXmTF8pDP520txCPNB6QYxx3p7qdQC8msBPDiOWv5Z8VQsdwpho4Cp
Rr5TRv0H2p6/WfFEIJMu89KbMRjfv71eZJas+Lnwjl5nlE+2gj+CFrnpqhAmijj4U2kPI1xOuRJx
sZtDV/nuWj3yQaIYYVMg6RhfVdDQTHBcyG444X4WotprdDyZtZXJ9MEOPalZ+RI0PBgluYjHEUFP
G54QUHOaiHNyMxtxsVJmffhmaJWxAxtkMGHTu31TCOuDrOg0NVyuiuoeaCxmX1zzOSK+Wv89zhme
1uf1jex0e5+UzJtyXHU3GM5OqNgA/Si60fhKWK5Waek1lzMWfHD95vblc/0HjfzfzLCXWS0qs3zg
RaxhUQX7eyzn/z6ub9bHu/Xq//zX/Q/Z/mjg5aGv8fU1tvO3f+W/+XlsZfpXJJok2uoyxXmBeqKd
RoUIH4C7WdR1FyDNn1BPA+4IhzWUS/4UafJyOvzF0WNmQHAACvqMZDb/CV75ZaD+Vxry2xt/fQ41
bWc0Wd5Q8OUh5HrL2kUadHkIIfNOtAJvtaGPt6XVf7Iy5Tox+ztUWFZdhNyKZSYH1YghnHTFNmus
i65PfQcN2c6TF2kts0ewSWHQK2bi50jY+roeEc1G+97AitoXWVIeJg0WnttM5qUKaHCdiPlnZkVf
8NwrNtPsDudKFqJ1M06BmuXHoULHJsdJ6bprJ2bOfWnuK40mttei6jINxWqgC0Dq5wmEcvqyqRlX
QPqLR41DvRPjln7I4GcOfrhakWzK0Vk3BapBucvUoi/u0ySurkyxlIYuyQX+k7elaXyNG3FR5PaR
iAmNWG0Coyar4IcvSsO5oL3I6SCuE0U7pyn5KRb6FtbFvM5TRA+IYU3QW8awcpNqDiw9ga3neFtT
7fR1IdVPRpX/xAYoDMhctMAc9XN69OfTrGLqbqKMmfdu5w+q+kPG2VcZ2hfQqCWCcorC7zPtccfG
2oztAONNuvusQgVEw3nzHML5uAbLEaDwe2ZUKD6EhXeThtm+9NzLDrL7Nm/L8Ucj65+AlGWAeMUi
tjrtWy1bSXKtoXC/VuG4D1MsoPQVbi4Jyrk+tM71EDqXhch+dlOD0mzVtVDvcnyDnKa6pLe6iboM
6aUkyZgkxipSRzJq5V6fOGWyRqE91CCHhk5kszV5hbQcTOR91HFXSs25GbQnp5iSoIulOEwivokj
fYY4WKDMYOF4j5cfXQp6e/dCzJ8hO2NKGfGWOztc18VYXk2xWZ63zTBczYtJWK8MymEu5BcpY2+b
V6w4J/vWF0a9wV7Gb2M9XJtW7xygJiarph6LM6lN546iFlulHz/LtpoCjHZcM9ArZNv0DoK96ld6
tvOc/DJN5C0qlGs0dtASQyig+Ymt0UYsHESj3daIxfhQVoKuiNc96FI0R/YlsnfN9FiDBUy7GqUx
O5BTcd0W2rZBjLrPq7M60uFefekhcXrJuLaafK2EjIBBmYTITdSJxebwrkYXrGpzpcbjFjWQxMPy
5SLtXD+zcTUw7kxkSgrS/tDlWCd9u3RIR/0WDUEVU9GiZ+T7+Tk8/r85OZa/5d9Elv8/FIkIu38f
/f9X9vS1eBvs+fmX0K5rfzAeIbhrABYWLXZSiD9R/N4fus3sAvg+YvCMyin+/oXih2O9KEqozDX4
75vQ7v2xQPgX1ImxyGIS9U9YgO+xAt9m0mB9F/uCRZcTmBDjvmdU/atMou5qUWMxFgVhEvdoqLZZ
7Tt9oqzLrKJp/uqlXL2cF68piHTryN5enyOkSI6HxswzJBMo+VLuvr6chWNpNKVx0Dal+TCDQn5S
oSTjmSy78pOLgEa7GdwCdf8y14cnVO9cXEMjvb+g32AbdCkymrais5LLMZyijFJddh4WsVVybXa0
WxniUcwGoeHlZ9JsoRznRTXs+04tikB4Vgr4BmDmQxpGixgEZnGj3yPBMjEi02gKO3qS31lxQwzR
IGRfp3ZTXnkDgs7SqNFiwR7GQemuzeD9KSiPPTRhFe0HYOBIHs0M+AJpUkb6oagqy1ebQveCNg31
R89QnDqYJie+kzTp0cPUMuCEY5GPLsIeyqLMp7RGjobDogWEw25/EUG1vpdjmJ+VQ5Uco8Jpkh0A
Y7OHGlBUHRu07sJA7XEo9JWurq/6HmHctdZOWv8jcdLaXrfa3D5GpWddxmG8qJJyDjy4ssPUDdkS
3fa9TB+Q65+L+k5FnEPsRr0q6duoXnjupG2Rr4qJX0GcQ6m/UKmG98IboYDTLs0c3ypUOQCKVAVh
X5nVr6YKRB6bCM2916d+NLDTbfOnPJ/EsCnNieOyq6VECJTirg/GyNOuByXKjZ3ZWtJCx1DrrhMm
N4pfo6DTBkYnXPQXHbNXwU3bXRcUQ+OesWortEOaybslQ4+ZTeeEZaifFYW5rTj2YzxiauHnrW5+
VXKp6EE2Jwb6FCl9rA2m7/XVNLT9E/C4zqRrMbeEa9GNFoI6sq99E+TRZ1O1mkVWe8TCra5BlrfR
AD+2HIbpc1tBUuX5zYQIipbVJSakGZTYPkeIBn0Ta4WhH+R0GzbX1kB5+Ieo1BJsgv6sY8eSOXeb
mNms3rj2d1z2Es1njKfeFhFujis1xpF6PVU9gouaCjsy1rK+ezCH5ajSpxgKAY2NVl9nqTPQzhqB
OIajbUi/KRtoZVHtAJgx8SuwINkOXr7PJ2lme9vM0AjL+lz7mer2FAWAkFF+SQqh31mhyD9n6oy4
Xl0muPiVXoXXZBwmLQ2DSRr+SBqFEp891Tdgi0GEiSjvyk3HFVIM42i4BIoQpF9N79o/Ef/SHewT
olTFanYZr/azUfPnhRYbvmWmEEaUtqUP6c6W8bOFmhn7UeXhH6wwIET6r2rHkjFfjHIttAXT8JGM
quJgUCdPCYwsSsS+LdWqBRaLDy4yYm76ybHwDkOdEQc6rq9RGlWCySUWlN0c4JtsjH6spWirVJXi
3jSOaL9W0LAFf2tUOuvYHbLHYWoZxaFrFTarkAeioJwj48dgWDQKk2py5GasGlluZ1hE1sFTZvQr
ES0c1vpYNMUG8bP2G3UsCprYAqvGJ9Sb8PEpx/7/UncePY4za5b+Rbwgg34zC4qUTUnp3YbIrKyk
N0Eb5K+fR9O3B7d70ZgGZjEDfKtCVX2VEhnxmnOe41FYdulITl2/rl1gIUj/XB2t4xMusnrZtOVU
PybkXxK015XTve2XthGt0hOgBAvT/ae6+f/OPfyv1/D/+P/NT8qe6L+4sesfwgL/Q3vG7/+3G9v4
B8tnZv5M5AmIYF37v5sx/HMoUOi3LKDkOOhvg5d/ubFvu3mA5+jw8APz1/2zGbPEP/CLI8VlSMmv
Yzj679zY/0u+8a93KJZRRDnUEre8Ax1B+H+8Q4UPswyOORaguNG/syl37y3VqGChokbNjL255944
xIPrvUxuOezjUWovsWzvJMLJHVx1UJsLOK3mkFfLRKk3Y3+YVPaqOm6WzLa8iDQKD+ozRJRcTX8q
vftck3IKJ215iHlCd65ZAaUa8dQAtioOpbOOG8JPGJgnVvfZGdknu/SPdqZQxvJ/WlT8ojupua2H
Jd3FsjuxSEFIoeqX1jHGC3Fbf2NuQ8kkI2hAperlXL3JhS1sLxf3KEQz7EwxLJFRGW6Ua70XDIYa
/lia/sg/pTpPRb2Zm7mL/JtGsLZIcO8wiV+T1UMjARUMGuvKUe5nXMKzM4Wx1jAFnYcTRittuyRj
HYFkWrfD3CVR25g/jbWyDIaJHxR2tRu9dHrOy/bRTNqfuAD4xtSfTzqzfzVlHD2Vpc9x0Vl7TuO9
31Dzw5ORm7Zq1+M6efW/+df+W2/tc1Px339pAf8/M4rv/jaXr+pv/5//qv8Hq/DbdPa/eKnHGwbp
P7zUtz/wz7fa/YfBgJrsQgNdKXS2fy/DsdKiPdOBv2NVI6DvJv7895fa/wcDFxvxFlM2HDs3V+S/
v9TOP4jGulnbWOELaA3mf+elZmZ4G6T+y2vNBAeBCBQQYkVubnb7P73WeZKRe7iqfINQJD72Y7Xx
S9DQs/seg77emq48+l2/082d2er7TFkkZ6pPN8vJuxcooakI02ffXsYF/VJavMx5E2mSpx0e7Zw+
L4IRTJraO5YIG78yweRkNvrpglazFGqbZc/9YhJvbA2HyZiijsvWaZABGJRsMHQPEIICUbwPvd3c
mf5310F+FF5QpzFoRNUVoUXV0iRFmFMWJKo9KoeBLR3HuSbv0+69BwnnqbbeNIikjMk3peYeZAXg
nYrjms4z2cwrgOtYgPhQYJNdLdK686z5QbdqIQyHo14uH8pgD5aDrZMGsHqN+Gz4EVYfv0+Ltocl
nwYqH6MMhn2XfDZIeNP5aLSfw+AHbea9O8T5QjcfzY+x/mnp8Wv1NmmjCCEUm3vXr8LpppLonf4I
T/hFsv2s+/llLKw/Kykd8L2Ll2Y9CsDBmV/4Ww/AdtlDwM/rZqOZ6uQX2t6dIEkZ/na0iuQ4C0pI
P4fcND+aKj7Oaa1eXYBEvffs+ldXdvyctrcZK2PDMX7t8tTc1EY17oo6DdbcTR9k7iDs1vdAo3dS
VHc6jIsp9x9K2q1XQu7ls6Fl41mPm9dhwO3cDZ+V30T67L0ZQwtR9Fa4t8cBLErTPeUpwiNGIeCM
ESNV6ZCETmKVxJE3+5LgY9f/Xj3tjJ/hNJRqCluiAvp1PrKmunGnzQOFbjB5Mnvtxn4j5woQTK53
wE/Tx3pdnmYrl9+rHOe/Xvt2o23YavnivgqT2Lsnf/oebfCmlA/ck8gouoDZXeibN1BdRZtRtTQ5
ARnsd2ItucmsZ9fy+1c11i9LWfSBInV9nzVLvpU5meODDrNuJPRHmQZmADN062lj1y/4rKPZOGeY
bIXTnpxYmwC5N5vbdCbN/Uts6EFcJSGgpX2V2w+tH782DR8pu7KiOFqlCPqiBBju7OamOtwyyZ3k
3DpgDPONiUFXT6290hq8vyPq0erFo/S13R8cppumORUMfPqKBbJJXI19wvS35TI7CYfi1++fReo/
ZeWfNTklS/4i4DalzdkxIf2KyQqd6XOtvv3+wWF0aqag3Bt0S22YGor+84QnKlAj6jWSJE6zNnwb
CNt0oLkbK32IBb9uAsyWHaPCvuNLRvqm9ZtaZi9y0e875mFL4l301dquogwMZ2NiF2D4KcHnH0uv
Lu/8DBab3z5LCJMtADC2qG48CcKpjT0p2M4GsZQMRC5bgjAT6PKm2mu99qsyNzvZXn5vFN0Z78sv
5p/PqhvTaF3y9yZZ3V2a6pGczIsvAJyPKGnCOreXP8Yqk/e1bb2HuWwYE8f1ENKxM/o0jefUmqYj
PVh/hZsxgj2srYDZN69WR8ZDrnlTUPvdvejtp85sHgtvPrOk3eVlXv8WZE6+lu5820wnViBF/Gyb
Bb9fC/jCCKF8LJJsa/fpMdH7/ZRq57EALclCqXP7T25uRhUgiQJbfBtlty/j4dQt2lM8ePnGzT+s
at7kST1EypuIDWKKQdrAYuC38ebQQp5N5kWUyK8YRGPS1O6mmcS1Nn9nSeRD7qj30UImin6oHac3
zxySaHKSFC4tAlQTKT0ZErS4y14RB6CjQEUA2QECrVb9cx4L94506HiT1h4cHVS4kVvo/q6veUyl
x9K9wLwe4rtn9LiEeWIx28PIwapevlfCA7jf6SQPanizEC78maRnbgiCJrJglVjvbTeS8k248j13
yZqK4/euOmqd7z3K7Ae2Ku9z6aLBz2lbH0S+n3g5SEWvnVBzr5l+tAYyTvzdYP5pOuKGeDWg3pny
tFB4Vsn06eRVGsZevC8T81j0yHR5DFs0L6v5RcfHALSOzIyRvmcFxVyG8a3zVta5nLNAAcwlDCPd
6cs7sQAb4WofOsWmK6sEXJ9V4Heglyvdhv7Tmx8NolPyubsT3nrXVvljajtPjOwYr+olAfRt5V3c
NvskD5WMkVGBgS9DxiOMSJ4yccdcgqEx+QNHoa/h6j2Ar/6oMLYlc40BygvH/s6ynuQNOyX0Taon
n2D6QgFmUBuKXdKoDRuHq+8gOmwOfXfXJ+/xID+1npdaHicmvzZzt7Hqgony1q/gJbiYsbTkIqdh
5zba2VblR+aqgyNfqrJ799plCTgFT5gO8aQm5hLVTGrRNDLDah0EOP7gXpw2IaWBQIF06m6JcsYc
9PN0p83Fg+D/fbBusVNVkqz7Vq1wvS51Mu/cFH92kl5KCyToxLe8+D/W0m0TKUI6fsjE9kC2Qlnu
xik7qVweRuIrkpYyA3HAxm6m6eDXqC3Y3CxoO4uPRmue47n+tqDuq86FvQ1hoSKtoeIJ1lZn2wzN
9DTWxjYtvB+hCicUifUzOEiNDcbcczIcLd78IOnFSmOPc3MRhgaN1IoJPeFR8Wtvo7srV8mHcjQO
PLWaEHGJaJnLdyNZ1EHJnndR4IL3tJVFEz+MPj1LlbPm8EnD0rItVKAIKsS7bVbPkGMfDImNTQ7t
Fl4ik4uMJUu7liiqOKrSYd0a3PAsVzfDap5aIlJitRvNfNMARc5v0EdnOriVxYffypEd0aoCXVCZ
rA2UaePUNARR5AeYUnmgEz62ky6fjiTMpS6OtTvtmevcBjenrCbph7/VzA5cYrhc+njLwmS3Vn7o
qOzaYI0Yde3vZML69t3QJ6DAYDXcmtXDoo1X4ahHLW0iZcbVh2kV5D44T4UcPnSEfJW5G5tfYzGP
MxyB5Cuxxw0GmMOsjxulzXsXZQU2CU6Eu1anrKvPaXuevM9YHPXp1eCNvjFASCqc26O9vNWIf6S+
7IubyYZT1oAflzIo9V9NFnHe/MUKjRWF2hIrBBcWfliy4evku7NCpds0WPambtR+RnnWJNVnfivw
Br0Wb+BsQxHbIC48NEVMTD217MXMdJhS+2SskOwmLI3a+JSDDImyLiWKNP/VPV6lsTgl1nwH5KAJ
3G665Cl6APekYCzXTqVfGJ2RkGH96Ua5QRdrUck0e2PQttBtOHXbfVvSCIs2C6VdsxVqHpxCUL6p
77qV+3nFjtaReYFD7ygy51AmJZmrq9raTvPi5X0E9vzR6M+i4zFIxcOY/bp6Ea5GwWmrH/tUHM21
vseOk4Vr5aVBN0B6dMdXmRjUH0MUZ7ERmF0c1fa8JQvv1Zq6Q0bpdNHKrGVpFgPjLjg4zZRFkYlW
FvdppZyAMd1GV01wU0bkICi2A3unqj+a9nmslM6hY/468frSzPwIhP1tknR0Ec+b8d6hSd7g4r1v
aORZND3YbfcNBAj0puI7cVRzynLtEfPDp1qGaDW0q+iMK/vWw9z82I0MY9DYVJdWc4RoTx9AiIqd
P43rSw373+/4QJv+YBZ+mK6wl93GO+tlfzS67nWwWCr7y5udzq+FK86wSU7cE4D/qGsaHTm/HmYi
PROUvReaIG5jHU+ql2LTWtPMmU2AnuNimRIW2uRccBCLNmrz9CQdnagR4pNWZwFUYGyqZnzO+3Xv
a2SaDtnzwkeuzeSNVrd12lrfTbXwwn4oCWOahhevUtS6+GajGYg0RDkg5okdtvnw1Wd0AfOo/6F0
7T6cmvOfQFH9ksC05fCY6t1aCIguTrfUIZeuHcZ5bXVgScXCxk2eXNI594lYdrI1zD0DKowqOYEB
Q/zEeAXNl9LqzdR37UuHnj2Ffl7N7lVbFHz5NVeBYxC6Y03M630ygtZVt6ildzErbUS+XujU/tYd
yxtNlA8jrbU3zA7xPRz+CCudIL5rUNslNg/IiuCzjvaz0rSLdyP28+TwRLYNU/BOmw0Cv5xbHPS6
x7hWhA3iX89NtTeCYlll1m78qTn+fa5rHVY1KnZDFNcld9ctOQ7AjViQEkcEshfzJ4OW5lj48aPb
mZi+mvaSIinY1IgLuymGfk3UUG5HiAnFDfJnRjIrNCCy9Zfh5Pl9lif9j2Gv/d4riWoUurFBtE3t
aprrZoaxuvMarb9jeVBjYC6pDLJsI7PRv3MGLrIu0QJP6drRnqxnoZVpiLq02ZR0WjaoKFeJr0n0
5rapR7nP2LGEsyTba+1BiLhTZx6of3atQXRMi0ged1Ud9P7q8SVt2xqXt7NeB1kcMrd7wP1xrSj/
0I8H0Id/3FUGs4Vf2cH/EMsbaLjEt+5c3VFSa/KyiJEouIrqcTA0ur8mczbrXKdXVa/9rrHocYeB
r438BnTRdtVvl84EPk5YLj1R/9l24n3ujEezFfuld+8aKaPBrOFlVP2pyH6l5X10+rifffe3zvCu
1sXfbrKDrI+/QGHsRfXH81+T2Xg1jf6pK61nW1XpMV7SPyxXvuyu/2yq/sPVxsfM5KfXLHHFf1NG
3ep8tQmvgp5Fi59SMqvh0Is2NMECZ9lPRRN/uiHjQy82kmCaEIay+HGAL2FOYKq59hQS+bi+dbqN
Z15DXCKXkqlCe9E0jQXL+iBale7N8rM1mKMn+tQEmT1cG5d1lw2nOXTG/ryWfXpxc1YbhPxsMN5t
12S6BfW99lwhJAMQ70VLmI3fqSKSEiBVy0HjqNAb8p0gmLJJkreyTp+aurzEdn9pRRHaJcVUu0Ib
IeaZixf6lREHEuCJHLiulUPRtszR4oHtKvMdXflj2U7bobBISneXL2a6R7eLpzvXS35R0QkjyU+l
nO5rffrxB4cVv5XT9LssPdf63VvdLWNThCvoqk1ZR3XnvXc3sDzO+CGoWzibwk02rggRhXxm+XCP
NnhvY6cxbxeJcGRUQt2M0ArRrCZhSXYWsUm7rrd58g3cHeZJn0co1eMLiWIa+XruLlbudvKMsDDm
MCP3wsV3ZVNKBj4nVeEs+26AJZQwHxpN8bbmpExlFuMNo6fNZvMzD4d0dCil3C/TrPjd43HMuAmH
9jCajDRUrJWBPxYyWPzyLqFEXabYuDdb8zJ41WYwtVfCP6ZNA0WTGzf39CClbN0j+B/v3GZJKUXV
YULRS9eaD8MbFdF450vxhzF4MGhwr/CDBV7aM0ubEvuCIU+xb2mVcUjNJbvMQBugL5skDARr66kH
d07KJJxtZ37IewKwmGY8mZKAx1w3l/ehFce5BTGuEFsFw5TWmzHvv+WNe6Z+cmWFRTU8p5m6TJn5
t6ktrDLNLC+J2Wot3plueUliZ4ZPw65MAJi7lRiYXEna4XlKYEHLZs9IW3+UcX3inz1scr1/qpEk
BysvSTTcaB3KVNepGaIJDpQ98QmaTnst+ea1G2CsIaVLz7ZF5TQ7ffDq8CacDa3h9pmvZejNEjEw
O8QyfY3tJvIsxjLjbNvojuL0Mq0NEW20yGa+vLelh253sbbgZ1k5tbN1dPrmsRuLjMwMtUTuLf2C
LQe6IHVcTS5lIo0Um9C8eJZd2yGPJdbBIDMo1NrCUyGjoCCr1B9A45ENPu0+H5ete5tS1K5FJ7Kf
B5cYn2lrVHqy1VkXyihTPPbDlDgXDvnizRMM9nJ6Ac7rj3G5MWVn6pfBqdBQEX1GWNVyGe1evSxV
tnxppZ78FjXDzvEiK22fyeQP64Nsl7QmmqACYbuX0mwxFCG3sQsKyPFT+Wob9NFNvElaJGreaD+N
brrRB8VQ33F2k3nolfVrZsw+ikWLKjt7UE29RRe8nTAVLIEv13M6tm+aqR8qrXuceYmDSaaPvT7F
QRLbvwN4z1uNYjqA1/S7ND9phg4i0QJ72++Mrnz2zD8msXrsWSPfGh/9elrCSpqECM0/YpbcorI5
TF1xykiF2Is1fsyJaJPC2OmK0dQy8avTwKNf3j6XtMweu0o/w2xWW6gZ2OClmb2V8QdWgjsxPPrV
o3TqfbN2hxhb+pXBFB5z5pzlrs2VTbKoND7XfiEJL7frCC1W2JLbafXqnMXfrfm0jJaxmexL1pnv
MJw7+10wlmOkp4iC86b8kiko5dxK2pBqoVajoZL9RCmyvjPzOEK/3GP3B0xuGke34fYrDXoBQz5N
sUb/ltkfIFLGoC6gSzoU6EzpiSb1HjPkFfngfJLghPbd8SMHD/fGGCqXwYo85fZzn7ihzVmGyxsl
IocnsICSlBnPYdiDXziATb1P9GWDPCDAP8UUQZCBQ9ezEJSHFYzwlcV7g+LeBXZMHpJmVXTSTdBq
6APq4aPX8F8d9SWBy4ejlItnsdEOqjhw+jy0XMwxwRr7RFIlan6vLeNXc5Pf21vlTC0kVbnTOv19
KDmAp3p9bGt+XrM8ok/s6gNz0GPv2gcn1QPNzjb5tJv8t4Jnhxyth7FqPqFv2sQzxZFoy4M/cBzP
w1NzOyq058bxQ8hzm5kPnpTl8zRZO6nfDmd/VxPgZZSfvZ+Ga/zuMJQYp+28eH9zOhyN4WcxVmG1
phtn0XeOOx4LhceviuqRTLunVP0V1VfpvS/EaMbpD0f2ye/wlY9i4xQfffbCRAOoza5l1A5xPmSm
QH6UvQUCdMoM42L5GkmDRD7adQ/Q4bclT6YwqnMXK1Z/+s4joDReFmAz0gpr26RgszeGToxhm3tb
LX1znWJLk8sHaCVHkX6mwjzUZXXQpvvSYIJcOOO+q6x9BmJf2s69XT95xIqN2B8WpHWNeKxKGvrO
0najmAYSF4srKU2nmJ4NHYQZGU5JRkMX1isTaqmND846f1dW8tMY3IKqb+9Lon9ymTyg2jyunHiy
vlkAVhYTVVofO128wRwMHPkmJyyujNbnV8PEkZz8KnYJEDI78VbP13mwCfZ6bRbFh0uIkrNW9ysB
S8eZ2AJNPRYTqwjVOztHDeg8vKOVTXd6hye9AQRmvmfrcMja+bkUn+W8kLPjPk69tcuXOiDLKDTi
U2J/wN3e1y15T4Pvvow2qa3Uz3dWke0yWZ6a4Rr7Y/NsZAScadpe5m5gsEyuej904ycCfE6ovDa1
0ti/LtucwNIVdAE53Vz6HgyRewkoeCXzt0B4az3X4xp4QlRnzKzJ8DmK48KwdzhoKG3dDtoxAVWT
fmTHY3R39FGWcara86rz0TGcTI+FdwApdtCSY011nOZRQaGYRXX9Wq5X2H1bW//UuMLzu7Y5qsTd
59QPqXq2pvw8Z1GpL1wgxLGxLEMEkhVJ6EkZljwyt7bQ0pp9tv7EJobrXD2UAI+levPAPqC5Caay
PzNfboDZ1uZKjAgt5Gxu9Tq5F1jG4c7tcnOfgkruyD4u2GA1ZEZj0QEjyw3nTaFli4Mr7aukWIrf
OP6D2K0jXZ7s+mSXZ4fiU9s3A6OirZkZJO78VfWr2b+hLMVMtDVa91FW/FajOccZ4xDWyOXkbLWV
fJJKe+2MHPkoi44Jv5W0ROStuwWzAeqwjUfiRtNdOsFzm6AmnT/M/GHtCejRAsYrATKlu7reedm4
YTw8mBwsGWeU2OIKCC1lfBur95S6NTDW6v4mTGRRwfrDI7Pdd09YeGSYEB8QCItlewlmlIS6N5g4
ZtTcbDG0X5RPUdGsB7hsAZuCsDfwmfMllrJB7VrppDyZsbtfWGggcY5JGkViapkj+5qUy6c0Aql7
1cFaetqz8q41GNmW412/Ds2+1trrkMZfs9N8mhrt7TC+oVOQb/lU1ke0GhSFRtGeF7/7KNT7qq99
oPf9n6bM7roK2c+IgwS4fDa2kZeGg06sgHYlXSO4jcj9Zdl1LozWDpPaco11fujlUy8fs56sbo1k
AtlkL5alXxfXultkXG1Vv1MCiNbC1vY29H0uWEXItbejKs+iiqznquV3Ll8z0Vz+62K8yvxiCsxK
7D1WTUYNT+lillB87ypzujf6P6R2HTIwjcL7Qhf5mDOHFdl9jJbLc7vIXZddYg8RpcJckBpdHpYx
SuN3MZ9q+4k596WrTCrwYd0Im4Q6W2cM1cvhaS3zdIOy8MO357D0P7ypvWsdM/TJdYKEmQXgZDlQ
qkNermd9MX/q5NtifByOTCp9gawsjV1sZG59YWJgMo0CqFVY092k84/EYoogz95Xdl9c67grPpw1
drYYle95w4YIsLEXIZzzmEn42gedNi+Vyx6oHz8KGGJpscIFMB+SCg2f7mR/417SnYmzPyXrMVN1
NBTJXvaExJAht0fP3oZ5zvMsgbORZ8xwcXH3k6vdcpcLdryd9t1o/qVe2eRqunUpC987edkwPU+r
9YVnDHWIrx4N5kPK737HQR6WPNaIQ0wGFl/M/IHNqE03sBVR6sH3sRoPtubsSbvzjk5HU0kkgbS/
FlbtgW8ZimERQ5ZkcqqD6y9nNNwSaX3i4JNNMBB4qXzQ7PhxHek/Rjt98XHibZhFtps0bnXeqj7Z
55VhPlTGNvbNlAL7OqeSZ4s8zaDKzC8/xUa3pMlC06msq+RUusH8sByix+TsIo7ijdbQ5xHy11NO
9M/Om30NJiJYowiRX7F1Gb6HFgnfraveEsW3IWdLRVb3Ns/enhiNLwA9hAFarLIt8ZroK02Y2Pbl
HBSCAPJJHtgRbxNPbnFlHFqh3w2+fnFJzCtzzSE4RKljviJ3RxR0p4pOh6ui6TufJ+nedZaTgVcM
uXlNzHFd2OVWb90FBXtelm/I7Kw8EsxJdn1viZQYyNwdaZRMASbXSZ6zYmxF4PYp48si5f8b5ku+
m50y6ltzOGqm7UTscczTaPEz9ewdmNKiuo03sQf0JY7bZtfr9aNtihrwKitSf8GZ0CZC7sw6v3GV
MvHi9u25mCszotlESOXOXWC0dDcTABQSghlWrKk+PEnmLhEzfQPQuJ7eYGvOsDfXkm31qKoV1YTI
lgc5SbbkFqrwbSvojtGGe0FlGjgr2j+wMQ3c2jGWw02ZNObHXLnyd7qNeRNhkME0M2sqC9n9rhkB
yn6yjn95ByeuE3O8rk3nRmbRMV+pctbB6HLPFX8OLcNCPhBJ4PwV7GOsKWBFoSKWmT9TS4BcmZbi
vnPc18lnSGa18T5HvIEbvDY/WLqzmm7aEcvHqkUY9Dg94HSEwCPKrb1m/jthQZS65TBj2BF/odvB
hqqd2b6T/Wx+dQlr7wTFw1/qWIjai6S41/HbpDPJ5DFUlcBfJbM2Jx2pPtYaAK9V3zkaYydIWHwX
A2ejso+17P4Ok9FebT+ld2Qhya2rCJHkgmLao00W1d2sH1KN6gzx8XgxysV+n2ribTdG3/u/5GeZ
DQJebSLbkPQULZntKMubJUzpaXZtSlQrCl3Zu/hjvI5OuFzKv53lFk/jAIVqqlXPCgX2Tzavn0Nc
V1u9Wsu/ft5kXdgzKmIZO7Umd3JW5w/9mLiBtlLA3eIt+JJ9+juwZpQHldj4cEk/jHoUV6nH4mOg
tTm0KMrOYl7lTnS2uFS0ENQ5LXVVwwUjQjM3oNoWEiDxLTGPHWUsHd5ro7nLc58BIWSOXSvxa1gk
7/G9daxU4qJ1SE4/I9Ql2nEEn/PT2kRvsdPWu9BB33JFfux/Y6wxSArWXFwmnX2OQb9udaqEIzNq
Sinu02s/aerNnbBTiU4497hc+q2DLpVxZWs7p64z/YtXmG44tQNaGJPGwvQ1ZhJKzpKmwpm+yzmx
u12maXQucalvOrOr9WPXExy4iMR4NIakCijR3CaKfRa69GBL2BB8yGyuQIqdmEN/RhRChm7T4Hge
GQFHtJrTfeEofr7B09hLG+58A+mkZ9tgH5yYRcaAKqObY9S+K8zERkjc6m830ku3lVWm9lZVep9T
MRAKrhfVKkNuMe1RFAh/XFf70QnQZNCwxD9Vd1OP16ydbhHOUYacigjlKfYvfsLchKjTMRxy1+Nr
yeyD0dv3KpYVt2ZtYKNpYazUrmPQLDau8WaVsXnPiMfvUBbBXYWjUIxakMdxRZfQGmS2amOkaV5u
8M6K5o7pBhPw3J5C0CChJxpcXCSbPrhtsuxUPOcnvcunqJkRDSWu4+69phse41JlDy1dhhRudckp
J5F9zPEvhPllBseQwEJvsnvl3yJoEUwadadvR9dklRuvzIlbIUDbt8n7XLjWMZ/tt7mp5dUaanUP
6GXluBZmxI8l+KzjeM8YaTjJIjbeb0fh1vbppERbLy+zPvEl8Ew8JoWwdws+8ACBKU+R1ekHy2oI
Gxod5i6qIjSZfLQwY0LxoHdifGBW1Wos3zEMBJ4++U6YznlH2r1m2S1Rx9VLyi4h9maLlLlqhn+4
DEdv7iVvRKKFyjPgG2Zw9UE5DtumZe/LO8RaRdLzBDAklp98TpczI7nvZmRn3nvtzl8ndslDwUCm
VGt9cRufJirvKfKHorIOaUduq6MEj/Bs7hYf7UzvewfXbZj5exg7Gl0eJd32Q1tb45m1JUndUi1n
c+mXSBtK3rG8A7sP4+ZRxbVzFt48XpfJVsQXyuLVI4u1YH8L2xGhghovJnsSFP2ZHlPvTMW9GlS2
TW/z2EGkj0vVmdeF7xYPiK2ZkZYId1+m6jXLvfIByNZ4N1lu/IZcXmfmVrwTFQ4gS+uBVSvV7Lum
wslozVtj6towpmp88e3x3Re6F7XzbTzaLOX46s1m6gaNTAhQlA7wEUbTQ7vvJDYJWxXinOcWu/+k
0beUP2ySyoWdC2HA0cqK9IqnHGFWxSCIXfJJFbN56aVD3F+xfjLrYUTTzOoblKW+sQhH7BUYFIbo
wohUC98rGNilkwJGZmLUKliuUtNJVCDiGmFG7WaROxNrTsEwcGlQiNRFjwV6nA4V87wSgTBNzBp/
iqQw4IJNDrIhv1UgBRu/+DJqvrpYIC0wK1z/AeRbTk2pZtwcCaqTQVbx3zoxvLuFwZ9EXROSWoaW
Jy9D3SfaStdn/cgDWux9MbvfVeEjzmQteUXGQV5327m7ck0d9jyG0C66SPm5m2JP0Ad8vC5RzkGf
J9ZAykxooJchvvK00Z2TU12idoqzxwFpIyWmNzXR/2TvTJbjRrKs/S69Rxomx7DoTQAxcB5FitrA
REnEDHcMjunp+4Oq/q4kM3/Jct+brLSSpRARANyv33vOdwqYFaeB+mPHZYPnqiLFskVbt0DaG7kt
KQyoMe77zcZKY3C+sUs90DhCx3btm5V1203NfFbYhMVHocYH4fp98aw4I6D6amEfKiud36a6zW/c
avUi6Y10p8vNQgoTZj5H/8pMJ+Pvy6mP19G6DALV3pYYqF772eenk57meFQZ7fdlkOtbWVXyPFzN
pSQ02WBW4IzbDHZOv6DBEDcGK/nBpg11bo9jLpHHiOzOWBpE2Kk1XJBcbMdTNlindR77lyFd0zgN
BdW0gwQ7xLR2RSdL7uvJporO5peK8wNvIuQJ+hzIPB51MuMRLov6KkySkfjLNSTswDZyDny+GWkT
7d8q525PFnx9H9oCdWyVLWvcrfA+Ypgr3Q3mJEKdcaAqtqQzL4DeDC8zRIw0N1dtr8i2LZblZpYI
errcv0+YUB5A4BQvWYD1Cs3rOlxog7hlY/b2kDrWL20yq8d+CBFoFZKhqz8PTyZoyGI352ZHm27w
LwhfRaI43TleStOwR45gLt111RbOcSDqkjTxhAl1Xvrhp87T6iS9iljT2mr3htQ9eKptY5jHil3I
r1lJh5VkiS5oEDCtS3C9NsiueGeMy4you1cQmPlV5tgp+2faMmhvaObhyLZ2SbpOd2tRwPsaPRNv
lfKKJpqhasLZKKxnFpNXzVzxjMFwuHNpMOynyVgOTT4XV8lS8I4kacG7MIl1+uqFS3gXpFdVwvAj
uwjFbVJnG8c17L+3s8vulFy25Xqko73zvYESoEvWg29tu/lqYHOlW+ki0g/nCzGiO+yGnWm5iGrr
C7fBUjt0oeA4mawzL33gpB2TILoNFCjiG1MJ94WdIzmiVqww+khffAtbI3nSdZOdKtoZzM8Z0s94
c0yDwr7wYl9ZrhtXFaYG0227yA6yY71x68r8yaQJqKNgtdLbwDkPfONCJ2DJVDcxPpbdelb5FZ2a
lF5MztjTXtSLhtwKKewyCfSTIfkTJ+NqNr18sfz4KXr/P3PA46J+/Pd/fZO6Gbrl/gexJM2f+Qo2
Pp3/vzlg96NKwfZ+/A/+ZQ7w/kDID4TW+3+pxv+26Np/gHLHobthGWCSIPX/X2+AsP74GTUFmucn
j8O3/+MNCP9w8ewylTUZGWAo+Ef0hfeIESg3WA/wzIZwAknb+AsQ23SLuSIgReBDYTNHSMdhVD/r
yr1Ixm442OgB/vS7/J1Nl9/tnRXh5xU3ojgUZ7y6H60IuUzlVADbYj/EA2mVyDHpLhvFI4PWBzuk
RlOaQPjJeQ61+GY63X2Rq9elbjEfkhvZafEjo0bGPBp5bf9ZOgsndYSte7cPfpNAgnvjw4clG22j
TGKfJiHDRGL43g6lF4artHxt9lTwTZiBZmrstkRJgvpgxz1tqDqhPg/BYJPpXq6kZ5THDgYsp6D1
0yLJlqzShmmgk+QR0irWu5npEGbp/rpysheRo7hFE7VEWICdL8wn7jrXYeYEbMDRqLfW4AYz5LBv
iZvoJ9aybvDhKup0/NTQqomFX3O2SfIT1jLWZkaFr7M9XM9UaJx7NiGrYbEeWGSr2vTk0p7Wv82S
FenOaY9ryDC7s+f0Eg+wH5vUzVHnyy/1Guh4XCt6T30GiqHx+iDOWJjv2mE07tIk9Q4hrOxD2NAi
JuCd5IvVJ18bkl9oDNdgZgMyCCickGAvzg9MTeWPHv3BQacASQebaYjQxt7kpEUHMn/ogw5dad08
Z4MbnvmB/3l11YNAYy7Zs6N+rhgdUXkfEUgBj2vX9RJPXHhWTMmTNSO+MGeW2XbmBzJDFkAIA0xg
ulwdTNmSKDsa5+HYfkqX2rwHbTXt63Vs4BWPxlW4mOdFUTbPjESLY7I4R+5heGql1DepSaQ1h1Nx
lVOo11nxfcqN+rYKk/wSdzLxoA1NtWNOA2BX1ll5ZMx1RBIAgWRoTXEmQppEOyNM3ItgwdGcU7U9
tDbac5n0ZHkxgxg4e0D7StCC08PiLXQ/5WXNnKUMz8LV/or6HN+2tNZoobeIJa6p91bl3NI26TZq
YhM3PeK/HFQUIeHMkMZS0gEmaYR/Y3yZVRrxCW7pqAmSt8LL0u+06L72y1Ax4KvqIsq9bDgpr5Z3
K1aEuE5Bk6Cy4ggZWDJukU9FqUVgQzdm6QGb4rfGX/OvdmA8TVnl3DjMty6xqvZHWxnORYbS019l
9bn1evOhXOh3ZqZPrwYIdx8rJ3WvOk2xa/8USogim6LGhy2P1/0atpXC3MfWyuk72zVBuqnl/PLM
IMmVZqyFwabLp6hT3k1GDPrjkPsFP47AgNyhgFI4i6+TBFktQEvx6uPQQH6+iMjUc3dw5+xWigol
u2hYcuowpHNWpJ9ac75HU1nwkqaEHAwLTpXkBP2Kjq/XTXFnDdiHOgUQIM1OXVfP+4DT0X3lojQV
Womj3bjy2jDD9YWE4ulFr4l7Vy2beKvLmKYsY5YcbdSUO86hfdPri85jBlmLZbqix+pqhlMB+hk/
OQ4aL9fOMfRrRSXrWUgZVdXtzSGTHCiWq3zyP7n00V2ndy/DZoI7IgNCDMptKIHtYbgb6wSUsaEO
The4R9NDzzpNftvuHMvu9z3UtrjUc/t9nGlrp53rvSRJ/1Rjnmd60iA7zxUxb0KhCUsnTD9uo7+u
dq2urTJwT37nPReOXXzi2Nbf9Y5OrmVvpVcsQzn+g97alymM/N4SWBGGUHIsoVuP9Sz4shhNccx5
Vu9UqxgT5A155EU5Rr7MMLV7YqFNW6LLyxsrshP1lU4farRCDm/006wdWWXpjXBx5ru5rxFsDvJz
q7IvSz3zW+rhflhM65jBBLqoxQjQxTBvsNQ/Grb7PAvzSTB69jiuq/SqrNrsVLr0nyK7GK373jHn
c1HZ1hkGkz6uWCR/WHOD9pcX+KSsBJEJJRuNgkbVIbKLIrXOaKvyJI46v/CZHi2xj8Li5PiK97qv
yTxlQOKcTKehOwCWx2YcUm7AyKVVN6qFfMZO0KpYtkq/+PhE80OVaDDFbYamOGqSwXyUi5z5Zbvm
zVW6Pq0DDRITQ05x6afWcfATZG559R3rqh3nbSAvXDXJ00ymI+0vP/FfhQXWE6RsEo9hmNm7uaJ/
VA9Od04DzYqayhviRKbiKnAKdZeAq+SEBu07nV3jLOXo7OxSbX+DctZCfwl08tj72mLQlY1WTEDE
dJ20c3Y+rH1zlxbEbvJYn1lBWJQoyRW4TtEtB8OUa6yz2T6knsNxsxa+iOuQRvAAE/hWdgkFcF9X
57qYYmRnAmEvOgwnRFM8giK4KvFPvbXSHW87+irhwWqownlrDqY2OMjbBZMM22XGgsRPM+nB20UU
TZK9TTTFnmTXh3uDff7rMPrywtYup/CWluqFnWWlulbaU0eK8g3uaGGOWOuxvlFF4r4acLVpik/r
aXbHB7ttkvMM3CRzb8fdK7pAexXqH1mdVtf9XMu950/WNtQ4x91T7uFfD7c9M5RDL+rnjuM53QeJ
qNeAYnxa8saM0oq5STMHxVVlminT1NFjmYAhhXYrNO+kYTM9mA30ZWUQIERR7XYPiXsRkl65MNdI
V+EhrNubrF/z63JCHTeWyWXADoQxcsKtMQt649XIRqnZ42ICwKcHTm7qYAw5qrFgXPvrJCzvh9rF
4tXZyaUxhM6zQ+2BIaFpbkTQuqdFM4Qbyw5D1DChcxgMM2Mw7AeXbeVYZ6VrJW/ax94SsGNcGD3K
TMtVHSOk4i3vA+cMN6i8aIGSPOU9DylLtjFPGQa5pe3OzUKN8z1HVAT6YIlpuJElflqGWUOOcbIq
qpqentiaFTHy2BmyJj1a23uj/+6i0pNrSCjPfLuIvtkUPr3PCDa96jILRVdlh3HvIf8y6gLv6s/G
qBLY9EwPlmUnGN9rQ31e8zk5tSua796dkguiBbvLdJyL59TI10OPCzIq2f4uunEmh7MN9XwI2q44
R7qgsJ6QHjKVXv/DmLem61Sncm+DdL2a0sU7OhBf7l3kf8Oks7hp0oept5qzkSZdtLqmfQxhHJMm
hblITMIk7MkeTgHLz16nQxv7hSwuJMEnN1gTvCgYHPfS9YL+vAkXAj2Ff8toh1HPLFELBOUP4bbJ
QRi0FMHZMztHGqLxwu3SoWKM2ZGKjmNdxtqZlmga2+Y0Frl1bc0V+h+RX2Yu08Sm8x8npq74j5iA
u6P9vZGTPId5s/NE7Twpegl3xCRtXUFJe7L73qUDmiB0yck4kdRrlpTwWXHnM1HZ52rU5KhpEB+g
tYNrdtLiadRsnr2TSlbHtr0Y/E0QOYEMCwvvR0IszVU/d/ZTnqfhczAwzxYwgSNcpWj+VNF4t5nd
TLcT1o8cLgCClNXzQ3wZk6ZXlxfqQoQ0F2RefEYTSwFpY/Jy6EbROa66a2tJKQqNqmDtlreJVT+6
PT5G2yJOeAZrdXS0OIfKnD8w+Lhqqx4Fgt3tB9+oLh1km0VPLwwPUXVWWAicSMrE92wST6d8RExo
xWo/D/eCTK5ozIo31emV9qzzvdTe1zoZHhep7lbOY1cIb74xMP+KIyJ7lBs4zkptxiz1I1Bqhqx5
9rly58GjnY4vIbTKmBZdHoVGRTVZ8/BN8G4OJWDZsyJP2ggJpCLXQOhTngBjrpeljmVhA6prZwWp
cX3oZBMc0mwowCLNuGNSRnu5e8ud3Lqh3ZWqTHVPsx7lbM0O6mqldq5Mvhtenu9Uj5drpNxcAsSl
5ZIhujTTImrZwFDMIaWmd4/St+nVo+eW2WWJOfYoUMiA9NuJtB3PUE7UV5VAU0XeTr9bdQuOGlcd
xWhg35p5BbPNzdwD/BxU9+sADJBBTKGm4EAjTtxPs/q+QcXRcQ09RycfD08x7maB02ryHKSWg3lt
hS7IPgamNAj9L74y+tPc5TMhwTmjh2o4pEWwXjTYNdCJGl12uTCLaSaXQ1ffiaisDKxpvoWIhzVS
eoSp47e8VJ1T32ZEQe+sARUEaLnhnAalRjlGTtLz0MNZavL1spznAMW1fF6r5tVs1ykG1udjjaR5
usOONb6mJV1wwF7Vgz2kWu7QfPGgzoIQENUFGvmFdCNJQy5eqmHTCiJlwY2W6pNuw1OojdPSwJHY
+aZmcFYXk+LR45i5JsMbQByxJy6Q5TiXXh6tAwN5G7pG3PXmS9u/TemMxLkOggrX+vwyTWN4M2d2
+I0W0kqvSzIqpELahT0eZZj882EuZX3MhXvf10Bn6ETedWX4yoDnoRqy9NyVW2d45Sg5LP5Djm76
ZDPY+jw3Xn5sOZbPtfdpCANJtw7PbtUu1+a20vkh1peswNtGig6U99pFog02hc4zpb68DGvrLFhU
FRW2z3jDlt97vdYPZbqZ6BthHt20vKEl5sXsLCsKJYFBqNbAF3M+WavDcz7Ti7c8VUtK69CSNxzY
7fvOh1PnVc26q+flXkjUGsGWriXtkpNykHpMrErcn4CuUDZtx82ZSMohZEjfrZyX+HzjwQQIgtCC
F1ahdYlJhK158fgCexiK56ou6wMP0N7LyDUIZ0pgc76c7Ko49JzFIz+5D5eyvJqahC0rRHzh2d4n
6VcnNx246fCGLuEKqcNqhii+WRdXGJYPjsyMJ2puBjCOt5zhVk+++RgDIhwe+pzA3HhVZf/clfrc
L5GkKZktkR9KJ5ac0WNDTOq88Oj3R66jzE8987gjA1TjaqXHccZgvD/4ndwIjHX2Y3UW9W11uuLQ
FVgH/6+N2IDEWn7TRvR+2UaMfzQ1tII/txG3/+DfjBHxB/wOeH6wgJmbhz7NqH+x/oI/TB9cEGkC
UD58cqDAj/wbMiL8jfDKn9m2T43L//xvI1G4f/DXAQekWuAflmv9E8jIe9YfTcyAnqTHlUgE9VxI
KO87ZbIpjRl06kT/e5tQwcqPOYe3+yXHgPDrFuL73IaflyJ2xeUqJswjQEnvLwUkj9hl3WNjcgx2
fKxJhxwC1uUMGoNQupRyvqurTwUr6VHl4++y1py/+aqB76DnIS6Emar7AaaiGfBSrCHUIig2zW4t
Owv29hzkwaFwUP0zGOMd2znppK+WguRztj7CGrMstR58Z/S/pYWf3HIw6PyYmaaJiJo0c6xfnC9b
lBYGUi2bzOPm6FvF9IbqgR5H42V0otqAn7UzqppCHK0xdnJ4BW9zItEHEZPpWzvfH6yHdAhJTO4o
BF9Tfxmfx1HYn8zeaBC+Lcawn5oq+/Tre/KTNPmnvu6/7gp6Ac8BJcxd+RjUtSgzoatRsAnnIYdb
bbr0rkbBtrdgIUOiX3jus8kZ+2vVE8US+4HFEF5J5oSY2Zz2+8rAzd6hGhIIsSGwx2BE1LfemsHE
haOqE9AbReDTT01Fcaxq7XyzZltYKBfL4TEZbA4UGZKvV6GztjoYQG/nE8Yg+XnWAVya3EtY7du6
gxYcZDATcHMzbw2DbviGaWR+7Eu/r8HCYE+lQNRYV+a+tal6VbYBDnVRItXx6/7MxKqL+75g+ryr
Q+UB0fDsoduXE/C6Xde5WRfT90FXFAK9/GpWZo1f2Vss/Pna9r2rNZA+8ITewexstUF5kn42YZwc
O4vsjG72ffTVYe6jEtcDngk3TW/Rks12lED9/ep3vk3YrrRxBEw+kPDI48gJVKRv1nZfDomjqNRE
D+Zizd0WIxlKr7gQeeDuVnflcN0iSdDYzJpQu9g6ZhOk/DqVzuVoJChye1pCtGTgx93nXpibex9/
qBXbmmea1mrV+afcmkP7G1/YExdLAvgo8l0/ze/KJPCnqySl53lY80ABoaXDUh0qnoo6KrFbV2eJ
4+BnSMayt/cYoMLmprCKTRaAb3+IkSVVTkyqcYe9vEEo5YDYCKOJ4x0l5Baj9KpXN8sP7uDgT+Mm
LegxjBaD2zqFbhb7JdnHO7OpwWSEZdGpvauriRotQeVg4p8b418//H+3IKGtYAzuwNAmAuv9goR5
ZSlHEwBxKqEqexkmk97b0BiWjawO58S8Z/uWBwwu25FUJ2+/vv578OnPVw9oHCklcKbI89k2hj+D
TzFxpjke1ZGQCawoG/30woY9c46c2jpKKyx+kxRn/c0KSNZm4NvkBLB7iA/cfq/NLMkEkyZcM+GK
cykKu7npLvJOBl/ROXSnxF7deBBzEaPVM8+qVjmvEm3xcpiXTcKNbuuwIi65YKKMwu3Xv4e17QD/
wV1tPwjn5oCplukzXHOdD5x/uzbDuW0rpLRGIm+R24iNnuDuJxNzCPyo3AKsgs2zGVEGkTxpWxEQ
zfUga2M4gi81f7NjbTvC+8/Dfk2mMyhc9m78k+9vUGP0jWk52qTN5bZ2NBZTGu78paij33zx7U5/
uBA1AmGJVMluIMR24/6EwLUQ/01mAMskk9N4m1VFX9CTmxygFG7v05+QyMrnglyQncmUyqKPhrdq
53oZshdLT0A1SuRcn1tB5NGBaVBLlY4w44i6J6ljLbemwK8/818fXtDzjkPQgMMvQyHy/iOTMin8
ccOvZEQVvVqO7DGJIoLPffyx+Wq4x19f70NeHiNPkiRtgmhQqpskc5kf3laDLBGGUKBUMDq6T21C
sOYu77yJmXu6OrHX4oRmGF+lN4sjyTlgyM9Uv+2Nw68/yPuHgtqF6gXAm0VPDFP7z3Luz/cqWwVp
klbRRm5gTHcVutcdgp/l8ddX+RAx8q/LgOoXwgwAjfJqvP99CSFgZyzpsBtyDu+Xtq4gEzDyvc9R
pn6bqyI4eVQznHnMzXLQFwjIZ5MQLM4+KAkPqIxK/FmFmd37uaruf/3x3i+d26dzQ5Pa0bXtIKCc
+rCSqKCwe5f2ftTBbTlrRWDsaVJnx6YcP6W6LPaBS6s5wQV9YS5j//DPr24R820KzyOY1v1QSead
3acu/d/IXwcLN3yFREqWOUZwBPE9ajbgOPikUMRYytT7zl+nL7/+BO9f2H99fxvsJ88+Kzfaufd3
J/Dh+VsFD8HYFM0aDSrB7TMU7XwrIe3skqJisrv04/7Xl/2wQm7X3fQFVP+CZdLlFXt/XUC5cKkV
1h63cCSaUts0P1VpS23EEKy8olgjoqmX1o2ovQJuypxNYPxEXlYxI7RVHUgWQkH960/l/lwI/7N+
/fxYliWIlTXhRhCs+OFjaantfgm9NurVdJu2TnBHunmvdg0mckz81FXAsAc6/MPIps7wrd6HZR2L
jcaQlXMZQW4oL9CwC3gyHB0wHDiIPek7JojlrGrwvtXgPvOoJ8pdxiqlfxRnJUQYj1lEsa96SioF
hfTIb7HeujQfi9RML32WkWRfGkGGE9LMfZZWBok7SiH9JrIw++waM9P1ZsjydW8KBYO67gF0k+Wk
lm9GlrQ0zafAPpu0qGdmDMM4x0lpAxJsPMFTTpvjxW0n88bAmlQzAcEUsRsaLn5RkkCztUWskQH9
kOQ3tjHh4++VZZ+ZUhFpTR0FOBkbmUcHnqDqh0mGUxLpqUXy27kIEaNmWcbNq+Ux9aZidLpjkzPW
PF8gaB/qXDLjp6QK3oLWMND9zV77BDsVsTlcRe5z2peo9cSAfJ5JtV9HsIrFGqvKyM+hkVBhpUaz
xkCkh8dZOPJzleT9jyB12jXaRhAInfuu+EHYVJicsShjr3F6BKo7xsPTK1s5UPaVXfLRdNN6Pnhr
CA8N6w7Dy8JMyvRQBDZ9Rcbgy02jK+uHDub5NbCy7JoD0+g8hpmXP+e+v1AWMmK40obFLLOTdkZo
bi7p1XSz7dSoVHWYAyqrGTTaszmUTG0k3B2V8ljvJrXyyVgs2uC6Uk7+OXNW69qfOG1GJgTLDQnI
zGgHTLpr49kmyoG2c8PkU6kQY3GzrFFiCSyjXQUxqls0Da6JAv87AIr1yaXLYu7GSSQbMgoHmwEK
Gn22Wka0ABC9uYkVCYSBXPTXYhxCN3IK03yxKVi+U18ubayxDrx5pQ8lCrNKE5fmbM1nCyYFBwVl
4zx2Rtm+SD0xPrKt8M6oJhNN6eIU57UEkkbAEj88CXYILzlUrvP1gEG/R8nuLP4Z38v/RvBzFWId
hc9Osp3rnIsy8JIjxSzHuk46usMULNIR7tHIucFAGmIfe4wQ6QFlIRbPoZ0kRqpaZTfjUMIpW0QO
l2qgLXpWBBneapS8Dt9FB2Z+7ngkx8b5WDLtoRvmDtGaZBxaLE+2X726JMJCgK+ZIs6LELpmJSGx
jGpu35D1Zl8D6agOvTAGqmjJy2Dc16SDKSxTNCn4OXVX7ss+1cH50oEnj9qyNM7Gxc6MqMwq0L0D
m8ArtC8UKYBTPEUCB+kE13oRzFhxpbAtazprnNXVXJjxkFiJtaHGOdlBW6HCOroK7gliIKHMqBw8
t4+3vbRh1s3Dgv2fINQDYjz0+bgN7c8c5/CpBnniXJe8g/OuM0ENnGxvBIDUDYWn9smKnSN2m4AH
W9eg7vy0DK+JfEaFwykLS8TIa664jflw2Rqy7OPUa0Zn1zIC4i/EsfMZ1RCjkVaEqqXSLrynCecb
scaD3iQtTVJ8xg+OPdo3Am2clSL0vyiJrDEel77+Xi1+e4cVvZeRxgTnHY3cCLnxCxSJbk1xbHM4
9++l1+UVVMKGl6oanPDFNpzgbQjD5HMtmhXEcKW333XeXkAHOOWyrKhqbcgYqG9QIIidyGnwH3o/
MF4skbIXD3Cb2Pky4dymVr7WsDgzQUcZ/cLVkLoq2HsrP81eKAiBkxpbjphqdO9DgWQi9rugX0kZ
bFsQJaVm2rmw0QCbs9DKuwvyIZS6ApV0uo71ZZ5bQh3GYGBsXADMunBo19/iJqge0EKjElGVk1S7
cugEh/wqS+UpLGgDRptMAxmIUMbJGZoxQ6HkWddK4iY60CNIT9a6PfkN5dR3YblpFc3lbJ7nPBFh
DGTPcq+sxaXoDoc61PSDR8M4BIPHLtxX8FJTCKl3xmQ3P8zVKZ75G9y3nlzYKS7mtnkJaiTKYFxK
OIE5Ov6G3S5XWbwELuEJmQeX08lMJ99NVZeTAxx66wU6QJuxnw2oJ7DVkETkz9JIMrufroF2eSqa
efThvQRQaysJZHfpeVhOLlPaci/GToxMHzkWxr1aquo0WxDoYySOOHCtaVrfWEOt67BION+1PT1r
rP9ZCnaMBJpup5XpnemJaQnm7DbBHG2im9aHqZcloiWwEGj6NSvtdEnkb888Kuk9OGaIxaFDVD0y
/zRIFxbEVDw2Kw46lnGTFsUmfA9ZEazOXY5q8szhogm8BVV5zvedZ1+KU9mFTP4cm2RDrI7g3SKM
qklykKYmn9HFT8/iYWX9Oa8P7tU69IgrkUIfrDL3nlp7Me5XFFjD2VrV5ZU992yMmZ2ZtOEcrfUR
D/W+mqRxOekNtOUmgCujviOR22PPaEe4rSi/r5CO9D9qhv7PVjthwfH4Myc4V2kt89+cqv5aVwv6
kx40aiFs/y8nYI1NNa8SiSfe6tEtWawKQ7GmFJjoiWkVNHsb30hcFoV57TWD/ZuzzftD3c86jvwY
YRL9QuvZdT6U9dZiV7idmKh2Wbhcr3hRj8bSQZ/V2jx4Xl785oD91zJagDfyA8f0HdCa/ocDP4TJ
AP4X72UzA1AEYOlGjbUN6XnTP4VdARBlTaq7X5er1nZS/FCtOmSLcrRCXCmQ8r4vomm3YaMaPfAl
Ya4uK+B1z3iWx/MlFJyyO7b2KQHWYWQ6oRvd0I0ymOBn2Dd+I1T9m6/vAuMkwpXGX4iq9v0HIcM5
QIMAqrSXBbnF9eCBqodqNLqC+Q9CiAivhHn266/v/M0zRqvBZnqASpmooA8HaWzafgURGW5s1Y/f
mcehq7DGLgzjCbnecBjgkwLvoimUHBtvhkeRhNnyNRtsFGoty2jDuMrumv08rOmhtYjCjpJK6yuU
pR6zX79jZyc/YBoOpbJgsDo9e4utqsd1UWWcZgUq1hV4LaBM5yoUo0SOOfhDs6uZYm0WiVGO9DiD
We2W2q32a2M3MBsYDMALbBmyxSm92f4YGrKn0WmCN5nwdyZ7ibbK+U1T6q/Hfea5tkm+AiRDXskP
5/BqMHwU/tgw67q230wr45zt9CQW/eY629/z4aH0Oc0SaL7lN3Kw/PAscOWhUAk4gsFyOMgGLnux
5Vl7LeUdzE+s4WyFHUII3Ga/ufbfvPa8hdsEikfCtcMPryGHfJOi3dCUcABcfGaZZ9qc9ZNbuevF
mHXB868fwb/0cjjGBrT4ffj5jGKcj6MYZ+x1LylJNyGUFa1rbsTMYawDtBGxLynP4JUHwwO8G4jd
bcrY2+6Mf9YN/bnYwfxHzs5ozuc1+PCtsRd5lWg7cpNUVp9S3sQrp3PKqNVW86irzXmujVdNrNzB
rXvUEbmffgqH1LxySXU972tCLorObb6KUQS/6XD8DMZ9/ziQ48G6CK2dMAF6We8fh0pSqwEemNCv
lNium0EqUvUwTcpIiK78lotCbyrIYr0p8EzVu9nfzouJVpjeqC+mTVVB+bwr9TadX/1Mf0HAo8Ds
t4ZLVnVo5k3Umwv5VTR1K/2bnsDfdCro1W0fnYGQ6SDFf/8F2tlSyO69GbOziXoepeJRLWh3Y62s
4TsBXw9uLpBQELvTndF/BpIJ7/v7Nhx5Hs3GmX+zs3LRv7xh9CtZZIUTuPZ2+99/IrL6kBHgsY1C
0MAIThCuUQ1N9ArJD2dGE4JRxUyKH+wJPxMYaNWVhMhbU148Edej6SYG1ngXNoiO4Q+bTFYo6ryN
XMmI5gaBQPZD2F4GbBPxR7cLM6KoaAXZBClyyYUmiGFk36fB2wT/GTwfgI42Ni+gcNVr24WJRdQg
3nDiVnzjpE1u1260DGOAiLgkDxqkBK44nM+PCVXP195MZidGhwI6nEHOC9ZN9yYIB0G+ZJMQPWAi
jJlBqboDxOckCEvsGTxvp3XCQnXhQSH9VOUzisEscbqXjFHzA0HxNWlXzdhuqCMww1WQEujgDIPf
EnQIN+2CuGgITmhaiNbyPNSb1byUyAWLFlBKzrFwN3G+FLHr4Kve9YnpXW52li/B2K1fRyAN1b6T
+DV3fh+aBmAascHLJ2OE/lk1RRIL+CkI6/QkD6JBXLKrTZnsq1S3zzrsLMBdwldOVA8Mb6KmD6sv
GKVTykohkY3bYrSOAUrON49zu3uq9OgeBjoJVKWro5Dvcm0V5UWpkqgiJPsmXGmQYrmeKhCMBjz1
1lSqj+cyS4Fv2aG6omkhoANIozR2U5jJ8B+vvx4vQOD5NLkDz/M/vCtritcQOBPzQDuzjngap33q
FkGkwmA5N4pw+s3L+df13oM6RLhfwJuAm+fDnmaOnVzdjiC1JA3XjUnY5gyX5+RmoPhCBMe0wfjN
V/zrNsqIC9OS5zDc8Tz7Q8PU15L/Xw0/tV5dlIEjRAuaOH77m+v8tbhhRfe3Fx1cs0Vx9f4lt7Ts
yYeggPaXPr+l5tqsKxxaU6szPmsSMMjVC0Cmc1TYO7VR3P56Z3s/YdsWFdoAbGs0aFk0ONu+v7xp
kqdnjmgMEJwGCDid8NbSsHFq05Sff32pv7mJxPhu8eMcGNBlfdghzKBPKypkvikYoAfSwwAJyRR2
AksAcDrCwp7++QWxf203jzkMGpT3341KCHyvxNUTYPU8BHT+MS579WMLyuWy9abiN9eztwX5wx6I
bsZm4MIAhPrnQ0kkm8XrORcypKwbyoQmXLMf/8PZmS3HrWRZ9lfK6rmQhsEBB8yq6iEGBoOTSEoU
Sb3ASImEY4ZjBr6+F3S7rcUgm1HqNMusyrxXFxEBwP34OXuvPfiuoCWr0Y41VjDv0qGbvlWea4Ay
0YH4bqQ4cJDoaRMg9ZLJexJkXnel6E4baHJhR6x9d+xuk9ZwE0AmE7XGRKSduRmihoibz3+yD55G
N1iGuxRqMvAPn/qcGFo46vTGItrZhMfAZc7zmFaGds16Jd0oOhsHrPpNkTh7Endm98jr8P6EQU0p
kHe4S7lF2fX2nkW0BLtCIKSVDU6l2oftPppTRaxe6tEBgc/vmegNPv/WH7zrFLK26TqIRZYEmLcX
rQI5dU2NrnO0eSZnJjNnjkrmy7+/CnIippC86ksV9/YqzOxby864ilfK+YbMC7jzAbz8z6+y/FMO
nkGSVcm1IJuHY/HhQ19zBO/MJiSVsgYXbE05ZITEoWNToC1EuukduWEfLCCS05lr87zYxMcfPPO5
W5nuUJOC2diFex6QQXBfDm1+YomSzszn3836oCKSeFIlE0aHHWjxyv45ymTJkPS8iCuhu/SDnn99
XjWaaQX7/z6uWr12LENe06hnstES/5HEyr6CJj6dpKYXYg7vsUYf+1AfvPU+eaZIR6l/BW2Qtx+q
n5emTzp2xIMY4RdfFNWpj3H8e2tVU7f2zMHb+lVI2k6VxMkjDzi2C5sI0CO/zXKZgxvP6YBRG8c+
xDDy4CEu2shRcZ9TLXYaT2bFKPSuSXP7q0aDDv9CgphhMCMMUlvLcXzx6z6YrrNYWT9p0cBiLzF/
REfWkw9eZ5+BsLVM/8gwCA5+m6Zv/Fw6BMoMRvgE6nLaOw3aabMf520QU64NKBaO/BLLFz38IVyH
oR79Vc5rYnmI/tAm+JnhZyMhAGtRzAnuoijbWAtVjd69XgMEAvSf9GBr+775+fk9+ODbEnBAyeDQ
IeITHGw4ERj2OgmCnpo3Na8Vo9Evhg28NOJkczq5dftMvVg+fX5R+/1VUQlKnMMIMdjDD9eVMs6j
pYfJuuKVtb823A5fLjVbXG0aageICWkLLEPpYAFh0HcAzmI2s3WBP7S9BxCfULxWAiL0ZCob+2Ik
fIH6qsOEzPRhSGg3V9YVorHppsOb96Jal7XZsULOSZE7uiezFjnwObop3k4Nsb0wUJvpMp/D5kgN
8X61QZ5AwWIiY+FdPzwS4Ubwq9Knt2t0vbvDCJ1tKRqJOQjjcv/57/ruUr+7migN7UCiWV20rn8+
RmmY5IkqfSJl7PYb0K9xF9aDu66In/vbB5YKhUps6Vow2/IPX5LYz6fcGjh5MnGJN4Olw33B+Wtt
Gla1GRsr3Ginam7hvjUnn3/H9wsqD6tvLVou4gPhoS074x/vCjuD44YwMtYBArhr4ELRN4J8y9N5
mr3rrEC6R6byvGHGBfUmacobC6DtqmsjuU8T3Vw15bJyfP6h3u3GHh+KsQavL7oBhH1vP5NJrl/J
t55J7fTCSwIZvHM3Sp2zz69i/+6avlknOLigZV7ExLAJiDx9ex1smkQTgPwjsA6x3klsBQbeaFll
pMcxQ39oZVY+mKO7yKncsUZICBOOebZTAoufOIFPREYbOHYCxX6MX17VP4Ix9Z+xko4W6RRD4V/a
9IOL7ZCa5lfyMfovud+0mmRdE1IslZ+eN6GdlCGneFNAftOGp/Zi0DbE0TIis8ZAg8wwkJOg2hJ7
oGtgR51/GSRg1mmS6CJYmanifD+JGLBgM9T0PNO54ewOcPCxsSz0mnZeI0MSMu9q8NP0BMDSVPJb
qUiJOK9VR7xJRO4TjrK6awAi0+9r9hjNetJXAkCE+yowQqapLPPGphqcrjntmF3L29yf6nAzRzwQ
r44e3LtAj/0v1y8h46k8B7DK0lUhEKzric0nHmHL0A9lllkjJoYBgb/rOcxIFmfI15BPZER5i8d2
ZFoC9k1ft3lLuB43KkSlLI3oxZXRtLSBNNF/rqfFz1gLu1xNrQbFWYbiFVWAfQ4/ZYHj12kFUrsM
SE3Pp6y4ZDZnJWczHnyIZYimUN44UfuVmawLr5HDKw2qiWBjPkfiESjgTRne0qLh0Cdjj3p8HBzJ
1UVVf8UkU5u7qkQxvHH7Fv3p0Bbzd6K7zTu/UfqRYTvcyZlngZhXjzktOdaZDonZGqovkRiHn75d
jOYW3/30o53DGOeurvI7ItCB8ivIWcZaeakDp52DKgGEcK2ISesH/CQDylx1Ssx4mu46OypOTXRD
9SktaT/DpFWBY8dQoluGriNpSki6F0xqOmGio01pv4q4rTHd1QXtW7ZibaxGNCc1G4BVr4oCZtIq
GOzyEjFdHoCSMhhF53k6EJmVk+q4woVqVHvdgmnbIjzD4UeWRyc2oSpMsbLCSDo7kqTHZ2jXyrlQ
dhicmJ0HBqibap1clIaHcTqJRf1Qs75dl576nVmiu0t0QsV9orT9rUNBUQLCHMNu0xlL44YUygDY
u62+wboJ8FjTEnk2GfQ+N3M/ABxCH/yQU6YRxKEtUnh5wdBhGvEwBSvtaxcKHcNg0hua0NjUFl0Y
FKKGfQd7E+o71KSfnGs60FtkPqwa7DfpBpd08JMqeoEu9bolUGCm/dO6gh+mb/COgiOXAEVB0TEQ
EJNRZuuCwhwtuY+MGZ4Xb+RK5TogUMjTD9lM92nVKkegNrKt6tya2uBlGiDFgjBTPe9z45E6UHY+
iVt41BWDf+FBk3Pogxeb1nd786SJUFkTuhGnV5xqIADXRgn3jvNAZB/Znd4L+1gnpQ01BmAy5e3h
iQJzVtMzYzbXrRKyOInsQt4Vnk+vLKG/e87kEU6d9MbxlncsvNUMufeFTuOboYjS7nzRYYFW7az6
ng5c0h3ZLT7YpjmnmpLREL1ndrO3qziVVlZgXBjWdp44zy0CgXUpCkxWpTpSaL3fl5Z2iY3CFjy/
kL8ZLn/slTEMvYwo5X4tsBdu0lbg+jCq+diW/K58pauGjyagsYZKFc3c2y+EBRV7phehY+gGJvs1
782PzJoxIIeGf8ZL1Vzbmd+fVwIAYqZK/YgmZiE2Zf4aixUzkdnWp+OEustGK7ZD7PBYwRS7g98A
UOrzXfT9YIRPS6mL3tjnYMsE4O2nRd9SZkbYDGsS5yPCzRDbU2/6yQu9Hu9LNwZ6V3Zk19C8jS5V
TOJWP4jub8+8fAj65IwGKWIsZhBvP4SLQ5E9k9kDEy9jN4DaW/l6fHTcVlz1XWUdOdS8O2Ivl+PI
y7Tb4kYdfuexZ7blSyZsveqdq8jM8+dRzOkeEwG2pCAOjzwS75oyXI/ztYfa3IOcdDjtStlkDHMB
VtsGHC4/zSvyZvNiuixA90IeBWMyhLN/S26T3NZ+yNb3+V1+d8JYPgBdOwSkdsDve1AllughhnnE
CGWWEspll8szp57lk5skL32SDw+jEu7959d8/15zTaoy2goC+Kp7MPwwSbLK7YbQyTBOExracbUf
EeygIIU0eORSH9xQCwKTz3CPo5stl8/yx5sdBpOhBCOQNY0MwrViZEXjqqtBlgxES3XnAKKbR1oO
WbQTiUvv2TPj+AIvI1s7q524rVTU3cdGYn9tDYJUVzhF5m7Xu5V155HCCB8xdq+wLYU3JmMveP3m
mGWgliCTUmBX5vNcOCJee+hAdxkNxDvwFOopNO0I8Rwn5PMBMvDlHJPkemKL3kXq1ib5tR8mE8lo
Y1PITUXS4w5zchZvksyJ/C3YgOIJa6iCxGE41bPbUN8y+xgERzWBdqk1EmwiYIZMez2Y0LN30on6
Vzrqw7Sym7lGxTEEdQQpH44LvBfFXG6ak7g88R3kUGuNEfBYw+CjW8FThiXdsrkZhwcSBtqt5zrE
AEuyQvPcsy/ISpYbox8QyaG9KY482h9cjzWDdi1HPKQNv7UHf9x63yEmGNUYBUxAdB4/TGggmZME
EhI3SYKGEuaRbcT64Ml2PLQqPl8wwNlysFrht3KBW88jY9x5vhpZx6ESOuUVGqbmqWwVUnhQNxtG
n8lFDX4eNSoacZl6D1VgTqcoCv1tT6jTJoE1UR9Z2z78cOxvFudefhf/oIVh6MEPCsGhSFtjfO8o
ZnBJ20uaV543Hzlhf7CsoIzm3Wbminjn0DHQdvmgSAPnWgHG+lhrfVF1s3mOEpiUNV2qXYiv+MgX
tD+645yxHZQkbK/SP1hYujJRseHyDXsVYGXSk+eF5yTzgAKohN17FOghacpgWe17pQ1sjwGEe5z4
6FQ3sGv76YI3km1uSmhlAWzL05+VHzoZ8pJE3yOea7+6dN/mdd0IPZ7Mufa/8M8kKJCWXLft3SQF
81sl5SvybZQnndG3/pEl7f00e6nZbEDAkuLQ4Va+XdJ6Xlzoq8pa+15Xf4/pRZ3Ql877VWUVwTYK
6xwfnWOsox5NIXQtmsOp0QosMV5zUeugPv18jf2geOLz+NIKOHKb5qF1rLYqMoRgQOA/qEhDaX2m
TisGYtGRYz1m4oPuH0d5W1APMsvCp3w4mqzxjQZVMwwAJ6b4tLNM4sYmdMw3k4QETzAt8lqUBol6
giMHtszyxoEQty6PnpKRpjWpT47ax3UIzECUXn5rUlvIMy0ovzmTN5Zed3Iibs0S432cgSVfz/ES
zSYaBSfctVWIqoHR6XkKfEGsjcIrf3HwtV5Se5ScxU23uMV6C1tpCtR1CkWCkB2jJRDXN0109JDm
9L01V4goUmnpAtCw9l6Bp2fzyaR0xKthJ+6xcefv1vmbbgh6Swas7PH08qHWOW8fmKiVfkIqhrtG
bA6NzTPwsxozVCIm1HOPJlRa97Tl7FvfgICxGVEm52dhEXmvSWZH12kviuiG0gOCTsjssLswwjF/
KiZczJsqlfQpAj59t5UNNPyvkrw4uWVHjet/VDJ/xQ29jH/WZVO+tv+5/LGfwI5qwp7b//7PN//t
S/VSfG3rl5f28qk6/Dvf/MHmv3//5eil3Dy1T2/+y/a3Gf+me1lYng0Jbb8v8r//zv/pX/y3l/+R
pZ/a+v9NBt3XL9lT8euNpZ8/8I+l33D/tZwkOE9govRQTQnW/X88/USz/QtKJuughUWLCcayDP8f
U7/7L3YpFI/+Uobh6uJPNSVzgv/6d8ChTOIXK/4iA+DPu39j6n+7JruUtcuw3WYCziicMQEf4c8C
zIpk06AVqygp7EePMNSToCrtbTLnQF0KmW/++GWu/3mq/63o8usyLtrmv/7991Dq/z7s/1yPT75o
uRZMqLTfXi8lQX0sFNdrihRmsBFifKnsyD7pkQSetF7f7hC3oPhw3BprL5DBmkACdkJR7qummM7a
YbwlfyQ9izPYjAaMIWJ+GIoeqU7e7sa/P6fLMJlpqBNwTnaX3+2P6iQIynkukgz1h6x/6HJQZ8rR
JJtPWh9ZN9/fAU7QHGxNbjTO0d+75h9XslCNQfZjN+oDpXfDOEIIwwRPoeGXP+SIfv7zW/B271++
mWRGtQgeeLqYih7c8djOYpqSJUTilMbNlLBS0kGJ145Kp8tuADETO4Z/5L5/8CVp6nM1y2JcwiH7
7c+ZJVmO6D2u14UjjTV4g8W+npJpCR7s1CmN18+/48K8+GMS9c+X5BEhW8ySHNsOz01tU0escCnO
y7nAHwS/sr9DPoZUu6Sr+JBw5qMi7yzjKzg/K9gQ8OB91Znv/pJmiTdmIJSWUJ6ptootlsFSbifb
TGPwLwSxM9YV3jfIqc5PNRTmDxLmiICtbBKwEoJe9OnnX+aj344HxKEHspixDwfzdQxVzVWVXo+9
6V8UdZ3uciBNF3mUlgS/2d6ROg3Axftfjw2F5QA9Hk/Lb1X0H4/k7HqtozMyS9l7mjMo3ByWfDrj
13FsYkFAcB7TWwBMtGq6Mdp7KEIferq956D+O3z5IneSKzH5uL+SOSniFTkjVc8h2ovRKEXetI0l
+WErjdTtxcm1+6A7YYCLEpG6VE0eNXRFbdGQtVKnZ3h7EmdbT1bxvavtFl2+C9xhp3zwRuuIvtkl
nT6yQSUi97PKqaObJAxocjbSQ7cofAUFCacUQ2h/KpPbsZvBMza9+aT9CYYU233NuSwAHgWAsglu
cQNDb8XzMc1bnIR0FXtzRNk2ilZ/D1j3atirKQ1Gq4z7E45iLmVEXUHxmZNQu6eiq4yfYTy631nT
cO3xsNF8rObmOu0aokO1jOUpqhMBHd0ckm2PQPC0odnjXsTEFNA/g5gAmN/UNOhr/07UgZw3uYpQ
XTvOaKB9DltCLjvEKZthCM2fg6PtR4EwLrvWtlr8jhO4whUdusnAwD8yiMhD0HerKI+h/SuvXqIf
6Xng9oJwPGxLbISkTlVKl/AvB3UpC2nf1YhqgRnGPafSMgAsCZ7DQYxNbBtmDXha/qVhJwxj5j5d
ch6yyKfu6ytDbmI3hV0rEo7JQKZkdzfYFcunGhXpa10bi8cGFzsk28okG3Rqqt7d4oGtf+TIppt1
HJUNC/yIX1OBdIQzARtBUX5ZxHHMSsN0LHx0trldoBCXehjMVVTMQsBealtYYi1wBNrAMspwsoHn
2xiWF+drzfv8fYhp+aIRTwBCevAdQySFpcP/L0wIwVB14cEGtfFIOD2pgzzgWBQdggkHcpThZ7Q5
fhCiRZLxHnutCEBEBfSLnckcHklk4Cmqg2R8khXSw9VQtPpauc3kkV/WVuQmdT7eqhMh9Hw1KRqe
W8CvLLdJN2Y71Xm6Xasu70lYoGVXbRjvKCygU+tdV66WOFnixqILGUTxNu1bxjxhSKwSSPx4gByb
pa9Y7HW0dqw+u888d7j2ZrPDWUPR6K/RO0VXNsNF4qR5oocTpizYF8fZHr4g9LTuZtOgUMQQV+1V
7oA0iRpGWzlnmv4koFxPNkMrveeh6Isrn44NmVVVYbnk9DU8shEzrAYrYBH/kn1nzStXk2y5dWpt
X1tDCZrE9DMw3j5JCXqjpEE6R0O7cN9F85ITTxZrQdCSj0g/SpT5yg9fxeu2rfChztNgvU6pipcs
oB7CTYu3PdjMcq5L2LgO4XzwLIxz5IJWsRlECFd4LEySYXMVuwF0tIJ3XbmxuPDclJDmHqxaszGE
N2brNs+wI3aRabSkD4OWXBeuMUTbwsjcYdW01fScOC5a+trQ8XVr+Fj6WqZJRE41uTmsPAByDzay
1BrQDxnfmwJyz5ZYCy0IxGH+0FkdHzbk+PutaNPpJh8qae76yiN9cqjy0wo14O3yVoudNxVkP7A+
9Y+GqIL7ZuZVAhmIgXfVeQbBQwBqFUo0MLUvAT0wMic6czhHRU1EgPInW6wU8W88e4NNcdUQr/I1
bruecz7+AIMH1W4uOPy4E9WTmTGw8WoPZvHAmuCNhKBwelblHXk9MGYT03R/ue3c/mipGcrd0Ddu
uw95sTdWZDKPb52eFPGWc5mzTsAu3HoFvPN1ROYPzq8+AeSa+bJHkD6MZr9XjQ6/QPkWxGVWCUo9
VypTg5xcFmmLpJ6dwpfBISeLnHubpuC3aiLCcOdOdveDJqvO9g6SvnRrEaf7MKnS9lYKHXK9zW2L
tGTEJ/qynWqYRATdpy9KquCS97H6ofqp/OnBIhgwKpdMeSuggxnT37w/p69sTOdUTuqL6euM4FkO
qzY23sj9BcKkBqBtVPaPDjwqc7gmqL4krQbX1xfLSNSi0L+0OixX5CXnDVGhnts4qErF6L9yO4fi
dmhTEi2xsomWoFNB1nPTRvavBIUMHmKemw0WannXEIL1Y1bSnDfKsPC6j4T7mmclp4R2DYePllAL
CfABtVAaso/M7hdAnhjWi0rm5WnYx9jhYygKGa4sB7Qt3YTxokr9IV/TBnB/9oB7CfaYeBlWnG1x
oMaV3fuo1ZcQe7C4qAv8HMoeW5nB2A8BoLHXPQmzeJzHGdefVcJZUpWB9iBM5uIi8YbG3HKMwCSq
pcLr0stZzZCRC8PY2aJMv+h0hJ2ssZEaS3BeeDdRnzbrsQDlvfJdJ7tn62pZfweXiBdKRTx3VTg/
e2nRKIL5vOlr3pmk3o55zSY+WX0Vncxe6UCDL3GTs0hmQc1f9Urk73mqGcO3OaygiZCffY5AhyFZ
nspnX4apw05AGvsKmwyLu6Vqwk24t/YFg1AbSHG2fAVqx/q7FvTBNnEm0xT0esgANzAmXsqIntGq
bcr5AYR/xfskgD8xfpTOa96HOYhRVSH+RvkPEqszsuIRx5CRQJws/Z9WECl1gaq++tFbnc6Z4E/i
VsCAInAodhLsqibWJTvsrZ9SS/PFw/G9kSZlFNPJPnwlBbGURMhwAjrxapQjtQnIc4U/r3I3Qw4a
OPY755czD0T+oiz5kWNz/hIqxkF4PZz6OksN+xJQSEKom8gepWeM135soEFy4YnS4sAyvw36Ij2h
xckmYzrqhCZOSbZoQqirLBn4aXC27Soqje6lrOL50XWV+GaUYji3JfIAzpJNrbaF7JrHoZlwCWiV
dxuo5a53KRxCaU6T2R3uh9lKqjU/nHlZ0qCZ1lbidxhTq/lp7ILG2is9p99QK9isqzbbDc3ybNqG
DAz0hXYl/mY3RKAfaOQ5tl7AP22REjEU9RxJVwj9ebHMFG5iXZF8hk+AGn3jL38PdOBgeiUBKac0
shwi1JJew/pqk976OpdT6Gx0Ps33QDSASDSjO10lpQYjU0NJiOAuVMjakpYI0NtRDGS89GEpv+mh
6gtmf42HO1Aqt8Q0bEVNcJIA+x43nB3Cp8526l/N0KTfvMDC5p1ZnU10aVI2d7kiLvSU1AD3gYdW
flPQO87Y56An4dUfjY01+jkpchldwo0wY0+udFbGAIQHv7VWpq1bdRImVRVuE+A2hEOT367OzMwv
97oxx3hnJAaOYTuz7Qcs32yIHoBZnHq4WyU7iq0usLw6i9w4tZ8dZuT4fs0azm0c5Mmz9seGOX49
QVlAKYHnMCbx6VxMzFTI7sqCWxMFRYCd2IZeTbut+dqG/EEsLWq4s7Co41TpMeQ3Iskfp9K1b5c+
+K8qN6dvlmyJT4JUbI6wQOKUIqxCrc4RxAwf8ZqRPc9GALPUyQw7Oo2Dobhp4hLZViZzvOnQa5wv
WjUC9wXTGehHQ8T67vfRcBeT3VuuRjVRrbVJR7yyTSFA6pobGNc1dKrF02EDbCa5BKyfYaS/RGpS
9s3tVN1MVmjDpIP0dVbV1WSuZEc8I1xaNw52I/DmnkBlWofb1BF+QFxENRPWB2qd6kBWv+CgsF0T
G0o8CMiMGcd51EM9jTzv1CuzZodwyYauMRWA8a3JI+C5gxCDj7a/HidFjQ4QreLgOjYCNrDdTF8M
b+j7NUGIgXGD6hkPYDgrQjPrfrZeiLig/0RIJUpUKEkgTCJNd2HMQzjhscBEu3GHUpH+ShDVFuBz
PG4Jn6clIzukPHUtJ2dt9uYC0WAxfdF+RFKj6CyNjJbgzY1PEICxLXMr9k7I+VJyExFViygoxbi0
bu204FmqwxIHT5pBag1TNNFWDQhobcWIBtbofOQlGjbyTmQ/jqwDXoyKS5okRhJlMqYcxzMHX+lk
mjciDicXEZAunfXsdzR6sqmdxGbQur2UzjR36yio2UZT9FOpw35Pbc7fvQprdwiJ+HX6Fy8S8LFA
C8NldaycWzjWc32aLHCGE97eljKtyvRZ7/Xjt8TPhwsfy7mzQsGT7lPExDBzgGPuddHzvIVZJW67
fhzOAlpH971FgghlfV4AxWz1+CMkv3xlF74JlUFTDtJjqWwQ8RCUOcWxU28rQ4w3oURhhj4pld8Y
hBjwjUvQ6msfjmu4teg4QcVAu+KtDcoCHFoJBHUxFSxsEP+s66ic3ZfWaqnwiYol4sXJ89eA2Muf
mJH88Spp5uoRnGJHOYiZQe2cEOkRRICyym+6JnceOrA5cu1DYjZW5OaQthPXgUU9RSoqlGec8+lW
seVCNIdRojdhU833TVuL8dyuR1p2TTI6pKcWbrY2nYSFOJOGPp3riSPdyFPvkcQsRbhtKHkttrc8
PyEXDVJ1MM7JuDLGqf5uTHbQb7j31heQCVOK+KzuIbY3CewZs3HP6Ip6YslwUHzxgnDgoAFCsFGl
hyaKf1xKaWKVxbfUVZ6/ydsx/akzK7gck6K9AA059Ii7am9el0mVPSLfGm+GKDRe2BZCAsYH0zT2
Tp8Ocj3kPXq2ksL1co6WJWUIk8HaUiaBokZZAbOBk6e/s7VsHgNZZM0p2rKYMPRm/BUEkzPtEOV1
UC19IyYejjQJCh7HJQ+7c0xuWIkazqM4gr6lfdB1fWYN5NuROXZua+TznJcXL4og+Ag9fZ8CFWFD
JK6YdrCRnLSQnk4VyM+SelmkTzMvsbuZjC6/yIyIX1upPr5iSC1ek3oSL01s10RXS9mfUrtxmBtR
SHy3Z+neYZJmufDCnIzjShUJyXvFHKy5cVlD5meh9nULWXrlQfR8Fc5IvIPTVLwRMz0nZwWrRRg7
fA1i3GAVsMWmb2rzjGaF68OPiWaEg1ZOFTkitNyXekwFJ0l4Uid9ohkClVgAsx2bLIzIFqkN1s4Z
U+82lbVxPiKR4xvi/WYZinsOzgbwoJlqrvpJdmWiN2QjDFepQwrk2LbtRRNPxg895saPDKmpvxZj
abPBT0HhIK7UDgUCm2i7Noaq1mdpQuTTCYfH6qku2lAuS8Fkr6u2hODRVXnkXwlI7F8hzMtp2/sD
PkAapuavdvRFvuKkRlK7sOb6q2vAld657SAeGt7icY/xQbyQOzrfasY80TrICI7iNLUgT8rEcttV
6YYgsiPNCQQC82ScpyzC/M9p6d8xrc2DXSwEMyCnBOHCaaJr0kUuuVBQBJK4/eD0PpkwaczP3Cu1
d2p8IWshlKYkLTrnWXpJXi9Mn6bYgwRbAmBhV581adFVRAMQSbQqykzS7g9HE/goyOuAgSuNt1WT
JO0Ok7WXrzs0mPmmzk19RRcZjk4mcgCLup2b76Fs6i86djS8pLRSIX0grxAnuaZPsy5yu/4VTxSa
q5liDybhaHY3ZFQZauNFafqA2puTKZbjwNnXvM3sMSWO+q3ZVak+UwmyeYrZmvPlyiVhRlMd5vGw
4a/67ZchKd3n2KrhZlXtZLAZFl1yTxYhc1Xa2MB2vTxE+RlFaAF5DqHm7Czafa8D2bcXM6V9A8w1
zp/Z4saLxso9tVkak8QQmQNW2EInobux+I9tBE+ObNC2RGvIuhRK2LIivNY12mCaE7avz+ilJKTH
ktC6IqPR7ta6ETC9SZMYHICr9BRWaV81LWZhGD50WXrY/l9HvltxMnTGAlKQBJ61jsfhyPE7gfOr
VwMwR7t/Zv/t2hNEoOpyTMPI3YN2ksU+KbGhA5n3SnSq0dLHSTwohlmZjA//AYTLMovW4ObSS7xG
JzLfDn7UXv1HQcjt7OUD7fAMOuvGZNM+rTN6JCeft6o/mC2wUjvgMhYUJgXi2zb/lIac9TRt98r0
orN5Rp1mREQwWOSR7NXcBtsO/eyRifsysHg7UpJQWZHQB8tADM3S24s6aBkqi1eA7h6la9dTlgw4
jHe1Wzzr0Jo2jWSHClMyFT//tgej/t9TBvwfdMgdJrho+Zch0h99ctMIl2YKaD8HgiDh69mQEepd
V+0ejVC61KHy1CD199KCyL6CddGdl3SlzbWe/WozG1F15Kf4YLyGRStwCC1yXIDh9sFwxwUMUlJe
6bUp0+o2JVRtY/e0E4Zxfun6ob9AkARDBCE2MLa23/eCRKNAIDBLFbXrYpg9D0ZVnU9BRQC9F2Yc
m5zCO/KcfDBgYOFwGEX91rYd/nCerptwHkq4xSn0z4Fe3IVhON2G2aO4iBt3pEdjk6oW1sGOzNnm
yAjsQDv5+8ZhohauyXwIx4NcRi5/3DihczA+OTcuEC1eG9+chtWQZDW+Fp1sUcCFe8uGOpUxQtjE
BcFGRAxNR2Zi70eMEjAokgx0DNwv72Dub7h+U5IxXq3nsbPPYt1Zuyn2x6+e2c5H6DHi/SvCNGTR
ikrmCAh+3n5fu6s9oyYQgHGY45+PDP3WMsncI4OqD6+yWFiRkDHLPOSSKMTAOQivCld45pEy0ufn
ST18/fyle38RDi0BSws+zmWQefDO+U4fyhQg2loLczwpnJDribBynL++O9iDlx/MkYJYz0NvYT5a
aTSrtlxoUiNRgWl9VkZIi+Yhif/+Uh53JeCVWG7P72Xmj6fRpXQGEhrQgeHgcm6UodwTI2Fuaw2i
+69/PcSdgEjh//JvZ/l1/7hUYGWjD42kgg+SkNWz9BtoJhZHrnKATeL9QtOAoQpV1QIqBp309jJ4
3wyim7gMQJWR9GlaxGyr/vPYO8THlaAgXVDdm0K589bNSuqOqqT5YofekQf/3YYEiMdebL+8aP4C
9H/7QSLp1QY8zmpt9HgB/H7ZmnBZkNJObnkTA8VwosDaf/4jv9uQuCgeqsDhX0QyHApo5UCFEmML
IH2NU6xD9Ug8sUEiRxsh0ba9aNebLWmAMdONz6/80Q+PjRrVgotbF+ztwffFdOy4Rsz3VcKRJByH
wTpJiBQLjdy+qA1UYANe4qvEq+3zrgf5QSwKc9HQPgZ6/eiH5xkzkU7wriLxfPvDW10IGooj1zrN
Y9iTcXmRYwleqYYBXkTf4mw2/WNKt/e/+4LEoMZHTGGipnHeXtPjyO0UmvYc+321m3pbk4xjuuBL
o2AdShiYoCSxY/ZRceSOf/C7uyi4kM+43HuLUuTtpdvQYAipiIgqPUm/ixrgnC4Oh+4iir+PLfhL
6AGwRY1UbWOvrrdRJ4Bt13a0+/wJeLepsGoBXUAfhLQItdHBBxkTPyXhHkvPoh9e1cUwcqKmVk8G
XAmfX+rdSsyliM3FNikoNvAav/3O2aB7u3Wp+tOCfAOdZeHWdcxjqtH3V+Ep4nXCVI/5nG3l7VWg
1yiBLrqgqDVrsvPy+HYkCeBvl2AsHxaRUXilITCYhzKo1hpG0OANUZxwpNCn5ulOiRQpQ48U4POf
7f2b4dnLfo8+lLTodwSXMNG96hwuRSgVxOmhEsZJG/veNk8AIQZzR7csg8Z7hIHw/uVgW6YCEBZ4
B9qqByVPrGvguzZUoEYa6cm0gPnHLCwuemtAVtva5opYaMLf2mOr4Qc3kAsv7ABspcibDh4TCzxt
6LddCXZyHL+B0IOI4Jjp6ee/6kdXWSS3rHm/vQsHC58bwpD2qrxci9z2L4tSPoyJUd38f1xEQvfl
Vcf0Jw8WmL6jXjC7jCadk4rTwdLZNWhd/8gDcmD7WnZPpH3Ilvi/C+T/8EDTOWPd52CZuFWduHKG
npEiNdGFV+lqmzuRs4H8qHaY+tQNlNJkPTddqmmDmcX33LXjcx9f0l3p9v7T59//w0+2UGQwgIPH
sg9JB/+LvTNZblvZuvS71Bw3Eok2BzUBwV4UKVGN7QlCboS+7/H09fHcivqvZZcdf41r7HOCIpjI
3Ln3Wt+SYFMh8STlqsqtdxGH9ee+qh/tcSmPBgzGQ9bO5Wqxenr8zuj0J6BCQGCdfry3Q2yopTkx
EyTy5vXPf9fv1jbYe8zLOAxxin0Qljeqn00GyeUqr/R8E5YxI5sB+pPK7fSw1AOWqAIuxqy+//lz
f91sqSxYDTelJkM89/bv/1FN0V/DaaCzHsjAY6AduHRGAgaKo8j/tkH9emVhMeDXQ7dnYYFCGPLz
ZzG6HLSljql70xzNEBl+QGZnY51niKM62I+rIYwhCONIubcUDkzy0v6WZ/CPFPmnqzZ/BPUFjCkE
hNw0P5zqmZrpI3XMvAdTQh+XqVxn1ByeI7A9Z/zse32e1MEiZfpNJWb3nMoMtDHpA3sVVtV71jbt
2nUiecmbDBEFNnD7GhGF50UGHWMY/Dpilc50XidBrKreBE25smvxNxnqbxYMIH5c7q4rOL0+/nBM
CmfBR3Go6Gb/wwKk/Ig5JF9bHRLxxQk0ZODswJNB5+7PS+b2M314gpYDQeHWLWDVfCwUMLV0lWBW
sMr55K+jG4gtXiP5SAUhHutZ/e3V+M2+CIAJPyMmQbaVf4SS/7FECwRFQL1lvsqQET5SYPfnuTCN
v3yr37wIGPklyAILKbv+cV8Q49jVLo1o0jsd51pbennvlll/R+dd/0tF/5svxEmCr4ITFBDqRySp
FUIhtydMFOTWFftoWjbBDVH351/p1w9B7SQon/V/rn4fQSbMgvDPDjlMfk1PtmZL1QgBPNz8+VN+
XQuUAIhwucXyalN9/PxKKxmiv9IaRIwZjp8C44MPW3XcFQhw78uCPv+fP+/XX4nPwyvK5mEgKf8H
ovUfa8EkMZbikc8zZRFvWry68Kj14GZ6+hsJ5rcfRTIPxxemPmryn79azAAvI440Wzl93+ytW7mz
pMDUoB8mf1l7v/mtbhUvQvnbnYva++ePUin6CyfLUWlm+OMIszC3ZFdrf/mU3/5WACtYe9Rspv3h
C5FDINJp5AsFyGH4mawGBnXsrrrJRExip8Nf6pnfPsD/+Lzbv//Hb+VMtYjdpuZbESx7rW138NCJ
J5toyv/WE/jdRxmcXxyeBuQv+0Pp1Kg2GOGdsAyrxvVMrEGrtsuaIx598y/3pN99FIeXRd9LYfz7
CBgJ5VhN+sAIOKk6c090QOAZU67fl6LT/D8v9g9mv1sVhbqdbjDxQgxB8CP9/ASB06Nz6lDAFbrU
v9Z2ybUbUuKlgsWXbEoyRVd9bvYcUUuHDEz2LwTwBavEqmoSY+vA9TtU4wzxu6r2sUjof3kbf123
t7+P9aSjtVbWR4C26KgAq549055SYDM6sPKQYehf9phfnzgWfWwM4Fwoj8nN+vkpMF6mCQTFGbxG
lW+jIM/2dW0vvkkg4V8+6teLzc1VSeXKsXrrmX1YR2Xc2xmeAnKU46VIfWb/zsvkopOZiUAoPJHh
OVsN7vzfL0pvaEq+Iqgr7t4fIT54iJfZbC3UE0QsB14Rhi2TaL3bDTqh3SRAC9Ci43IvB3M4Ykgr
t5UdEIKQhoL5SVmU34U1OE96PS5/+Yl/ffg3MBslE0E8HPkfn0iouqkSHcq4Rrr9VRNheeoFfaGI
KJW/7E+/Pvwbfoy1RB+Rh+98+J3rPCVEZYrTVaYp9UXK1PUGlFWTPwpT8wOnYQg8R39rYf+6hjEV
0re0dDZGQAAfCu8EPFVeV3Q8ytpsn93RmB/dZiGt9s/v8u2P/7lookj7t6mQFfaLVbiy4LW66UQv
jaHgYZly5NY9sznU0FDv0VWjdRmgiO/J/LI9lSHk+vMf8JvvyZWdqtekz8E99vbv/7Ebk9QAmh3n
4IqSWK1V2SfrNJrC658/5TfLhaoQnv/tPnHDrf/8KeyNKKXbjqztwBgeu3l4oMGaf7Iyjpg/f9Lv
vo/CTqLjxOFwtj/sjXNN6D0YXUSJghDHoMqHr45Q1dOfP+U3WzANKPqgtAFp3ciPzP6lrLDYZH2y
mrQG9JnsGOxD15l8BxKRH6cqXNttNvum7NBEZHO/nuzxm0685YYOqVwzQEPgnszdSqdd/f+wqFhW
t8sUiDwuAj8/bSSXTJfG9oavj9pzi7YXlbyDOIpYHPwiwoQ6awfFhpAutOF0XP/y+b/8BjwXVg1b
su1AAvu4ObAzNkEPQYaQ8SF9jjSVniBv/jUv8DcfA97sZj+8NYQpNH/+mqk2Zi0HMSkg6O0Ioe6i
aIvRFTW5U5aM31kce5W4yDl1hNTrPFreTD0atima8bUW992aNFrnOUIp4P+zPP6/X/R/3N7c/7tf
dLX8+BbFnHL/9p7uv//Pf/6H/x0B7f6LBhZjE3rmAE7kbULzb7uoLv8F7p+O0K3DrZh4G//lFtX/
xbzdcplEEwZyq3z+j1vUdImAJgAPfwyCC/Cuxn/HLUqL63aK/9defAPk3GgojMa4flFamR9emzlM
XQ0W5k0sVrrXEu0QXjS1Y2T3nJCCuecOi6k7ESjS4gDoVe+81alReoSDvDaFqFdxbaR7TqnEb9yv
wkwfYrAe4ZSDAHHiFdd+DN0A5/EHoDTCGH9aSqu4B4R6dPIET7Yi1ksjewkNzX5hcG0OZOGG7XTM
mnZXRbhRFuQgVkLwTnlqOHI1NIPwBImPyL/YufhWjsHO7BqM1Yo3zjgIUo4iOWx6cx1lL5H6UU7H
Qb10i9hZwSEcmR/Ed7r7jLAcEp+YvZqQKUFyUDBvFcLM2rC+qeor1wNaMCeBbN0L9GWdx/mlI4JL
4FB1QefH9QuhLPs5JVSo3xhBeGytFhTAvEqW65KdJFMxCuLRs7RvSSqeF6gPI8xtV1XeVOc7TT2N
OSN5aZ2T5vNSAETMgEPM6LqBC4TRIZzKE6kojR1v8eiQkjv3L2FebXmMN627iuln3MvuUAtSCF00
y631Qwu1p64GxzYTC6Vr7VMTvtH2ByTGpfQKBGKVyWSnA1OYdUmaWHAZI0Z2kUQGLE6RWe0WEYJd
56J+Kttku6TTt6SZtvnQ5N5AWNM8jXeOGM/RfIvrczduOnxPm82UvuGhM7yUxGCShrxCi30ptyRO
PcyFvlODtjK0s0nMxQqlWrfHFpk8hHzsLVMDIqExXBr5kiDS68k/qcZL1h1uTJViGDZzT1hSRmTf
PurLu4FUs1WqhSsraB5Jblg5+iUokM84JBA3zSW0h2vjpr1XW/O2NQrrpnIFvjjnnyfkwDSv5oew
dI/GIDJkqK5XuMuGCb0iQhNuxSgeW9Ko0dann4yJk0ri8DMX/V0XP0zIFb4sBzLCX0Sbb2Hg0tLN
V83wWiFM2Hc4LBMLGVOSksI3y+cW+A0HtjfmEmweKtplr7rBs7riiFw5WQ1tebbnE2an98SZ7uHZ
+0WDIrsrtwF+Nyv9DKDIH4iQAv56jPvWM4vjHF2bevRrcpd76428uucmVLsQhVWGyMsSw6VFMu6V
LlMAAlIZ0NptvCqi7xFJ1aaevXayvwZxwUx6IBXN9TWjuUffsiaU4QGBM86SbJ+Z2m40xtNcim8q
sz5Hs846+KSWXauBQe4WFOzN3gTNWzbHofDRQh5uWmtK2uNASh9SW5QzwrzM9rBz0+AhGPL3KLT4
Wbo5XpmjrrO+e3+R1n2/DN2bI5tvqikP0T+/BnC4SGBcRkk4aaj0uMkdIAF/jrTgVbm8HpplvJMh
8IOhNT4od1D0LdkggngdLclRatm6b0I/CfML5PC1mNyHqdfqDQmIyDOItN4wILoio/2srHTxQTY6
Z202JAghdx+VyALmcJ7J5tLCzRRl58lRpa8PzTPa8RVa2ZMQ2U4QpFwUn5dqHVvWpzS9pGO8q8nh
ZgfBofVND0i57vLFh2ZFCF70VXfr+wgHpkQggytwib00Y9wW4xJakYu1nLPemh7ZSUdfd+Y7veCd
biLX9ui9YXmRR5k59bWMtLsYhteejd3c1vNzj9B8MeVwqUPnU6DntTeU5jWFkOEscbw2O4TUBIDX
ngja64x2PUeS9pC3ZHhPdrh38SRt7LBadkGDlrnUNXuzRLyTtPkTeJvxl1S2R0yRxNEAZR6wnGnp
nVua85OVi9cmmy9kUh0Tx7rXC1CI5rHXIPBVQ/yji0jhGgPTi5X9owHPSaRaQhjZnEQ7hbFtPWZu
cmhM8jVza7owj9E+G53ikg7FEE8jcGevnZliDU1Sb2ymhM7Ma2RqwR0XwOY+rusJlxP24sokwcEK
arD0Mzr/ai66e9Sb8SnOQZilql+75FN46G6HvXRxzorKeMZDku8TUir2bqfsq9aQGIeeOGLHFqcA
Z9OnrqenZttT/NJ01bix5qh6YGEkSKDD+A4p40SkorII2zTLnZ0RvVe4VU1ghVZjQsXKBxMn4DBM
iJbRl5PTqE29NPxoOES1PtqGcGPYz75ZYsSZgcrXyy0zO5op4LHQxYLQ9I27DqOq3MMxyRCCfq+6
8EowyM5AM7OZ5SOeCeMuQIrgy6Yi8Jb96sLByzszKLu4bwyz2xhRN3ylIsXRnBFgs+ciyaHMdJHd
VhakZbooypahJshkwS5qP2nWBCQscdgd5x6vAUzS26kXyi9mIYQfudJXI9SStOomckJ8njRBHkiZ
vXlK033nFOba7pcc43L6uZsiQc4kbGFNRa9ZiNdRGHfhVPV7XFbXOJ2Lk+kk6bdOFJpXEZV6CNLF
JVvecgmdwjU7o/H3zFq5Xh9n+nbExbPh4VMN2PJrThYvngidVWvX2YZgqItlasPaKrJgZVZYS60q
JzGVpGKMToQJBpxl56KQbwbqma0FrcJro2gHXOhpNOSZwThU9NKq73pBfeC8SKahW3xdxgqG1EIo
8/xVJlXPFjExmsOUsBKtO+9SezGh5PTENtenedpCkm3i5T3sYp0UsUaQONK8LkXxfbDDB7o1Yg0F
jH1AZuQKJs9G3O7bcD5Fuf6waM7GMIpdZ/VPsiHKGGcPg6hvk5N+KeHY4F7cNjz2OM623Dy3ttvj
89oE5h20CV+/ZRSW1gHd3ValJG7EmFv00S/zYDW20WHJ3dgrm36bBS7HVH0qrfSgpvwcEmuYjee6
tXZFQce6qraBYa/xwXKvoFTDi7PWUt4PU6/uefbUDxBfE3WossL5jBZ5OC7DEiKUhm6wjsSgnzMN
jGKbj8mCy120qEcaJVaLMIM9wlN3m4Zy2jQF0bpdVGqGh/gah3FXL4yIllHBpMaJjEK2HawdowiG
7HEZJyurIYWJgHrneBOVfSWwc8IBFoBEbOyUdkwntmW1RA/QJDgXI1lmm3bINR8Mj9jaYaY2Mjcn
D2autTZaSYOUVHVSJupb5pWpPeqRSrb9uFi7nqjhO0JTki9zvNSPJbCcdaQt1Egt7q+rWYwEUOs2
unMc5AYZdmB7z5bEZ1JXltgl2VS/Nua0eOZokI8jhhijj1YUWISr+SlZZh07q9Uf8O1Y77nOzLPs
xu6BeJw3CycL7hhi1+7dDnDuFJZUM3kttPskh23Wu0X8JPpR7A2+ujdEwnlg5O/4yYDAONOdaodL
sF6XGlm1SyA7tr+ItPRxslajPuaHJpYcHU5tzBv2D8PYGZWxm3B0HwYVf5JtO5kbvRPWq57JeLUM
euQzwU4uOMfxkqq8xTJr48j1Eqhdz1iH1N4kU5gflQFg2AQUKbhlVzoJWmDBgA4siTJejSQn3sxo
s4NhjOhA8nyhUKxm520BjOdptY73yHTafjuCWT5NhZZ8alTm7ifdmnB6jTlZo0VWDd8XjDu7aUB6
rUXdFyAXgg3RIOtD682TLN3HWFlba8JFGhJq2djupm7I0xTaoQ6Hmz9yyrc8SSyfoXYiNQkL/PRi
pvTY5vFeTqXJUsLPdKRqb/16IOw7mQka79Pgi2GOm4zJzA3rfhcL/Y6YvEs6u9meKNsn/LnPBpCp
pAOLYk5sT+UTh+uBNLy1wGrpTw0OOytMPmu9DklL0zcTpLx1LcplPSZgSTEJrmrmmY6F81CxX9JV
CE5E0p5Ivtyr9o01CKk0Hau1ssOXEtdMlQfnFlka5R/MaaCt0QHxkPJSSYYDhELyrUPzdRmFXPeD
5OE7zQp8z1c12QPnQFR49hzHh2Q2qycpazht02I+LVncrxhjwy6myQCcWJcbvA+NXyXN85It6jFN
SR0uwoXZSWYfcoeYL9LSNkGQlecaHgwZWSz8m8PZE6QCr6dKO4SOuZGVepz1LyURgkZ1g1Q320Ag
2OmmtYPrFhQ4JgltXYXdnXR4SAlVJfwNLLjTFvDvii7mezHH6xqWARZ+jCCQp5vkVOuvlV7X35U+
fIfPcbMkk7ocZaLZEHllrXRLaCNvWQwB0eYBcCMY06NY+gEUVxn6KK2hJFOUcm5o+ZE0iAPdnvtQ
a/tDIfpLFSENjx3L3WbYs/AERttKaxA4m4HfJjZe6aBopzVqWfx5WQPnl9PCIZTeSreLDOOdFRvG
q2jYItrItrHJp61NzJyw7rOuQDbUZvU5MuJhjVEkxmUbuscWNHXIJU7mG4n+nhTUzNxhtY4OWpwV
z5OmqTVMxuiSITSFLmw4rwbj+60tmmbbEXAKlnqZ1Cvev+UCjHx4TiByXx2rlzua5d2mbwIi1t1M
Wa/S6rJTNNTJKSs0dS0yWO51mZl4pgjv4HIz1ntdxPnrCCzs6abEeJucrPs6UG8cuqXXDsKO9HbT
13r3DLelP/dpkRw0iABf8IyAZxjSYdiaJHHOnqVyda9Gu/vUWTK4ppg3H/U+5mAa2oCiF5Nl/tQb
s/FlsU1YzrQl9cKbJPRvQ1XTrk8wzks4yk8WvdaNW6TTfWpV4rjoMRcyh4VqE+J4DWSt+ehUtdM/
0Rl549TEkMcWIk67YusH9Nnd4PC1fcchsBxBj3CHc62meAVWHLBo5nk1iMa8IqeJPmEkbBrfAMvy
2iuLLFYTTjoO82zaN2Firt0clA8pQ/uFFJf9FMZNR1u7kY+TjjWXW21v+bKYUx7NwEHttmol3Th6
yRLTxKBWhBclh+i9N/GYeG1oYlkPyqVnaTlRsF2sGvhOIPXN0jvcEwFvzEear5wRKnUP7TQEmA+L
NdpJY52MxV3Eqo3VtNdvLfd28Whktj7OjtEzO/sp15oL527rIUxqVoFFB7M3ryKPuMyk8PQDrjWw
vkmQr8GeGsWif1f5YHsGwHpaQfFqmJL8x9zH3f2QJfs4yId1wXV93Vt4KEAtr1OVfioDmW2lE21G
Za4Tgz3cAWydwFIFcjFShqWfi3KyuKjLT02e34NHKXjXRfjk4mnwBEEZ8Bka6CWOHBH9LsMxG7lj
Ru8LLRP6/BBAxGsfBXvVZ+vR1HtPAt3wGrkcXMF8qMuMA4wCzP/jwv+XjXelzDYDHjVPcRUzqtzn
anq7TD6AJGbssBDHage98mnc28tzQujdnNF7oK3k4twt++hJxCTBLEZZ+lSse+GUO6tp4HqMesjV
T69OsvrRyfNSUnkR7eZlSc5Vu3JWempb0HNEiYuNvoZT41h2faWOcb0xZJ3xDsXAb0X4I9GLTZI7
PyoSrp+LXDu109isnZssVuWE3OmypeqWXLLSpDpzvdrzKL+T6S2ZqQTaOmzJYg2nN1vaFzY59nxm
qHzb70Aj1qL6FGiYsulo+0kwjKsCBwMxkbebWgJHws1Sawtxhj8fdQ0HlfbShe2a9ARup6o69s3S
H0Vq65uaNnQb2GrduJB2QY3A9c7pHFpkcYsm3JjunZFtwiT5XNv6OUyrb1pEuB0zRkg/Wjoz52JC
mxeliWniZofLipSwwLzfkBKSUkhUSKPKvMb6iBYgl2X7EIIb8IitZmvBx6e3T2k53QW9S5WZli9N
WGM/cd+QiA6rrijirS7S05DuVO9c+w4mjUyXk94IiPL5KkrUKQyEwQi5Q/uagNypgtZat0ZF80XN
kJvEXa/Qs7NnE9FXtEczHhZPb0pF7oBED48XHazXnaArtMagnLyFS8IitOvydSmnd33siHe53UYJ
n0zWoSvv0848KChQdDbeMkARd2Zo3/WtVtBG0/VzX9jYXkdjOqdt42xBZfsymo8lOIA+xmFyOwAB
m3DIOOpksw48tDqqqcoXYwRfbRKPRFhQR4ZxhYluGpLGE1GFsZDQ9TuN/tMVHPmwChE6r7q2u2/S
ZWvH4UNeUOLjgHqZuYCv60XdGzLkeRX5IujPtGDEzGKTE9pYlOEz/tFsqwqiRWykhLgWo327wDUO
WKVNNF30LLeecpqNsWtomzCH4GNmkbMty9rZyHJOtknh3JIFSvdBizD7juFFLuaBv+SFM/GktSQL
OO6bAt+0Y6DOVphwNgKWRXyCkViH9jwRFbHGvnmpA0Wz0aLl7KbxVgYZqVEQm9az6R4VFVBdTPMX
Dqtboly8HugL3fWpTi9VClBIYm4uQ6xXZ0qDk961R4hqhj+MpuG7Y/KQKs05QLT9oQ9Ruh7s5RtY
COnZeuhepwysfJ+WDzTT2CQbYDlg28sHO60JPsjK/kYMGNxNmy7yUFmVdTfDfDqXmox3hNnFm3js
adDMRHfCRyU7Rb9kdgCQobJfjD6FxO52vnSq6sLBsy1qoYird61zZyHCL9iDHSs563Z+dS04KYPx
faiWf04lfpEAOBNLlFEypY1fJPWz5UzpLjTZUeduQ1IB0Q3S7/r6xbC/xEiOzuQvGeeoJ/Kp9B35
METZOhNvGk25q1uCUNJtDJM6nnuPm5h5neWcbt1uGZ6KACfs4k79OSkMDdt7um+IXTlZUQ8kLnE/
k8VAoRiDY6E5RredjbcvYNUYI8LCTFWrirE233Sq7hIBOUAF/GMvo/QYVYFfiPNASuwhueHbGxgX
oIjWciBKtKnXwi5Nxri8EIltKEreOaNQoUXb1/tUBXuha6eRsNCB6UVFoLyMn29+DxQ5coeaOllb
VofvlAsyTdhXoi9a2HWR5Zm5Y61a7Fw3JMG2Yc9NE71i0ubWK8nt38h3DU78qbIZW3xKa8IrrLq0
jkXZ9n4Q9+auMFVEB4Gyq+zaFit7buFdmTkHk+o90mp/KtN6DeyH+NZqSTa2xC9Py1uzDiJlQBFY
DkEVXf4NYvsxrYs7+nbGPu3TT80ciuPQ280hTcd9nofVLhG54/UBDDcvr4ja0W8C1r7Vf7gi67aj
7O+y22PXct4SowWSEGfdWp/xRkuDZ9l8VXqQMN8JpgBs1ng3uizyOHCIK0yaTe6ag2/gczjkevuN
qOT2KQnsH1GB1i00Dz395DEqtA0cCU6kUI2Yj29xaUUndH9K8xbqiPWW3uBxqRqMp8odn1gGlz7H
mVcZ4Q+qH3kHfO9gjLZ1nCztGA5JDoOYfrCax3hdGKBfBiK/RZYK3L3wEHpt3AP+JlR34UJZ5sYp
TaYLt4azHYavWg91JDexdi9hsq0TechD5lFNTS2Q5dFdZoqDMm7WVkmgHLCJHAQVV9tac1fGMq1J
36GmIvnVME5Rf3DynZM+FekJmcKZayuOeWcTzI7N2W9nGwfiW4GUoQAH4dVNKf2c2zCNxI1bNSeo
d+fB1B8gVUMfaNJ11ywaxY06YwCZvAVcKKmVPzTXw/07Ah0qtVU54T3FYr8zRHeBjH21OvS3Vj+e
dfzvDanACADn+z5lelSL74Eds9PHMf7uuAtXCf/B2bnlp6R2h8rSwhqeGTOUlS+iEe+U2jtHc4sb
d2Cjze5VESrDtercBf33woyNO7c1lReXebWWoTWeZy08NjM3Omgur11oCY8cMQ7u+1zLHlTYEQ7H
trWog2bMu6IzE39R7dZGRTyqVvk8/nilj5Am6/lhcMW54swbxTMQRco7SFH5uM3T1vWtLFznTXvl
Z/UolPJVMFAktYG6zLfxY6XYmYFbhHmTns1yOfaz9B1+zTCkQQYrDJlyEH2XUXgi+RlenJB0hbNy
H1rq1eHY9JAG3zuN8N3wYt869bpGqkpsrycZnRm+z75r8PL3SbmcY51XajQIl0p7x9rTY/mk6vKh
HPgu06T2Rc9oKtzWCzDECEl8bqnPkEy8njU9GsQndf33IeJ8roXfWJvMvlcKXbsd3Rzhpzqo0URH
m4xbY9Xz3uufM6kTHGt/jZb82Dtbl5tjBykr09ZdyVOYm5NdaCdz6g8MileuIDJ6cM5xHBzLwK05
jpOEMpA4X5Qc64b+2xUyTbc1S+kSYVTTkrMXloFYroqJ71PdTtYVNiTaCSPUn4xyTKDUBAUQkwHE
y5EL88HEFMR1DUEDHPQvY1taJLgzmEOpP/oGSzrhMkIP22x9WXeapy/aHqJUuKt194cq2CfhckIr
kAuQtjLiFEfe5SV1s7LTXF9Jc74R5NxVcbsRVX2Bri1PfDX0Z8iTlFeC4CGYROTuldpD2jcHLQsf
mgSXv2ueIy1LD02Ub5HEAshR3RErdXRQpjZuMAK9AjY4z02610PCx6psctb09hwPWHK/SlrY9bmY
jsDSnGeoUO/gZ0dvdriEgumKqNDV1WE79GMiBfy2yMytZpjVUZPdLjEzvxyWx1xC+OTa8jDAQnqI
uojZmtL4TlVMZSWVdldF7SZPu/NSSy/CTwFXYNvN37qgPgvrsSiDHZhICDEZl7qGKXFWbmQrtxBi
kGBVnuwUl7vvLUQoavxd56ZsM+xj+zhJNkU/bFGMb2J6cWDNmXzbG4UftLxlUN3yba27RB9WTnns
isqPzCc7bc8AEO/CqL6PJWlc8AwcY6xuv5r5WRlFu+7b1Fx1fSpftM4GQGmHXGygk4JOWHq+Hbq9
TWw/ReG8SpsXM5s3gZXeQ1vbhM0+Afky3WHh2JrhN8WdHGgZPIWbagBfRSM9K3uX1e3oRe5FFAlI
xE92N22M7hvhAcKoPmVJ8xbM2kWMN/WB4YfA9RegZhWalqa7y1IJTOStiLJVxd0zYU8mUQpn+brD
Cp/ToclsQi+w6MFQ8anuSS6OD/gI/coRmV/DRnuq6rJnsk9bL0UCv7JZzvvF5d4ND8UWj0nmhNcm
bOtLkdMtrPCd7NtGU0DwlFxJo4m/IrYyt5BEM4Y5bEqrpoUvw/S+TL2aPgOTyVi4x9QNzJu+gK+K
Yu9UVT0MXqMYt90AIK/MC/OliCU3uall308kzUZFHuMa2/4ZuIT+2XJ4la1q7ujqZuF7azrhXqTs
14kpytde74aZ4jWa1k3iVo+4wGwABumzwRB+8BKTIHGoVrAfJcRayoKnieJ+FRaZb+gtUz5ovSrY
ARy8Jo327HQw+Wixfg5m6H1Ag3wnYzMFiPHQEhzEofXCGL3cljOE/2AsoK1yXShibYX9iWAxVvIB
a3Ttp0H2TSb2hUneC1LNvYyi9xFVZ9dCYOlQrXfAFShdHjvXPaiAfm81WWfl0OMVgXHGOk3HSSEp
qxiLVcEndvvYh0hJr9jwc+4xg8WM0AlGsIGCF2WMdhXTDTLsRk8zuod5nG6T0/zSjN1uUcQLZeYZ
ytwXcuIfjVE7JEYHRKTZJtbY0CsYU37FRduFaXLJsH1SH4bXSSSH3Og+mZyybLsLJ7kZWbsq0zb0
TUdPmdG1noxLLkCPaHSrS8NYjRPDyJ7xjZ6eyKAC4ej0X630vdF7bSUo8lfcVhGW0Po1wM953Ejf
u4i+VjCyuQMrRNNQ+ei/MrCuFKkZ3OVIi+5No39wO7JVSELcGlP6pVcpScRh9aMPoq+GKCmzITI3
kywwqmo7OCOdN0bTrtD0rWHWG2cJD8pmHIT+kjF3eASs/EKBeG/oAA3BA14mAR8lmu/R2HlzYEFQ
zvO7xOBYLQ2XF48kG9u5bcc6fEdIUsE4z17R0ikBRCU8eCGfqoUDKxoOujndBo0BUcnKF0gHt5XF
1SXovsxVfk6ClhrAja4isrVVDe/GHoLHHmOGyOSXwpz3ZtefuyLZhPQsgqh6l6YmiExTTzeQ0djW
NH3JaBKSgL6+3rqFa+ycuZg3XT4Z5NJK6MRo370xM0mGIYAnNy5D3u5tgDoguMI3PcpdT9jaF1iu
Ju1G/T3RZ7UqEvfASDz0are/RJN+DtR0L0V41sbAt9sOLmx7LoZmoznzo6O+qn4TZ+KeMSLAtS5d
Y9KPucgoPyPitOMOlIphlyXxD4sxKSD8WufoEwBU5UDJoZ+whhJ4Qasll3tiaFaTnj3O/dV19nMs
d26RP0z5Vaaa33X2TRxghYzPrGbFZZXrW5DuQzUd69mB7TVKCE0RwB0Q3UdnaclF0oMzKUPciEgC
8BaQ0auSGy6dZYpc0bXTpqqdbeKA26xT+wjMGdFkWyHSye3v2pLfoQm5Wn281hayCst+IMSRrl3X
Ggxqkhn3Av1zSF6Q4MIOJvZ8ABD2v9g7rx27lWzL/kqj33lAb4DuF7rt0zvphUgneu/59T2oo7ql
3FIp73m8QBcKhRJSKdoIRqw155hvYdPti0i9oc8O1k0/UevYs22dQdXS72SfaZc6PrBwyI2NUs+u
UZSbudI2MCJB9CWN5CZdL29WnT+hSkPFK0dnkuVYBiB0OPam+EZIom2qyn1d5S+BkYM3Gd7JhHwT
hGAj9kHo6mgMHLlvXjszuRZWsBWf1RtTY9U96CRcA+STw6OVtLSnMmfqQRlG3+AFD55qvAMHuwdb
dwHwUXC6dJIvpFI+TGJ1GY2L6OQQzarByh2rZB7tMUtC7sINOWXUoZLsicXuTqyb56yPnsY2UDbs
IA/TKD3MQ/2toMELTS4XKIMLdyJDW6IQxXCG9Lz0dloyS4ay6fSm/kwZec3LVHsvjkjwpDEnm/OV
aUagS9XNKtkwMsmn2T+6ao4YfOnTBbC7seJ1j0mRX1K6M2CyRCUhlNVRgIW8EloQrEvzt5gkYyZ8
EhhHs3czkY5t1lYufqxj01awpKicQTfoZia5cmG+F3ZmPYiwyjhILU37OMSeO6gUbxGqSOhqrUsM
EuIxSKOI8IM8v2/1zCll4WXpOhRS0V0vGBuJZG3HGJLIU1IzOsTR6iOtaJSFslLyKkqHgt6D09Rh
6XRNRcmbYcqXQdhUaH02jT6oTiDH37TEup3Vnvp0IlO6yzdWOHzt9N411WNR0YWZG+5xBNzDAENe
wM1V2SpEJBPNga1WSDV07cHqYpe+qUahox28eSCaci6iZwjB99qkRodismQXz6P2ogjiNyDCTKfS
80gILXvr6oscA3idJ1hQcrg2pl66Vv5SoonUaKYmneYIOipbmGVMbk8LsQbumLF0UuT8GEzwjZJ4
B1jsiid1ECy0aXSVrpJMdSsAtJVMWyJDBpEFLPgjco9OVnSBXKgL0sTrdH2XyNUeNNu2rocbM8uq
nVgxqjQpuNM6Hb1EjzhmlpA3WuNeV6YnLan1C8j3hktT93apZju08oM0DRddDOtU5hYqsm9E5FZT
FLPHXBc2ncDaJlS+BOV1Awaent3iC0oA8ainpZVHNzXlaapythpZ1xIKxy6cHkM9+1ovkbLpxuS2
FdLXAQViYLwrrBha+r6jBuGYVb7cbYRxU6W7WQNMGtOITbPTOiKS0s+ixQmT+17ufau/iSkJjF6q
unPD1lakz1El9kJRRJnRHsI2YnqP5X2hQVc2x/QYGUjETNG7jyxHutTWpnteUHW+ruFv3sV1FNw0
Ihdaqa24l+cufjfSYtnmvQJI0AAYnUVDcbugh/ymRCYfF7nzpZSPUD7G0UWca+Ps4sxT6b7O3WOK
YusCdW2+gVgBhXvpk8MsdOZuXmrFN6OiPZLuGB1zLY1eAtJS+JqzdVWIsWPDNIl+HhA5K2AksEfa
pE9knD9jXz01WvJs1LST5K5sabd09HoEQ/bQB1bHIVqaU5ZE6YWh5OJOaoeHtuA2igGFUE8Rigej
SiGIY4RS9lJmglXu07cmbBymW2Bjgr9Ia+iA7kaFdFm20SP5Doja9Ic2RmsqxUW9bp2ujEKWXaFg
alPot9/ViS5c9xa1T+WZrEjwKzH44l48JVV6VaeaHfbBVqAGsaWUJGxoMudeDaVoGw/dVR0bNwja
4ptRr1xUyuio5GLaNwioIYS3kW1k/UWpS09x3B1K+TUhMDoe2HfQnAFlMHa06JN0k86QrGlTkcD+
ZIqnEVPBMB4lPfQN2i6hflUaw5Y+uV2zpjOkd2GkvRgJ26QXQBXUX5XkZbHA/ULygOpHSdhCP7R8
ZbU8+71AwS8kiiCSW1Q15rw8K0Zw6ES2uppe6nDHxoqForEHouxRLLkIk2oHFQtVU4iAUI4fG4sU
WfYsNbMK2Mik9dSJFVNSoNASrkpYHg0Tnxxjk9iVeX5VG+rgm3HvKZkYPAHQyn1iu/nAIn4EQOZO
S/kYFdDl40MZz9fJWk8aeSW8CKz1fm4t9rUTaQrNcJv11jEACm6HnVW4MBinnbwkoZcZzZcmN56Z
OxAAN+lLIArmA+XByFcWi0V/FUHxHEV/KNZmAIq2tCIxdQA644Lx8KR0XbA0se7UJt/VbNINOyMl
tNGiE9lc/jBJj0vXHNoOuW6hbeI5RLicWG+WzCRJjUX4YkiTtLKXwlOiA+w1hQUy0rjBub1JBYje
QozFKU6mgUWWTNjvMgW2YQVvkUwbsEP6KljDqe6jo9G9x62IWkdlfaRq8+IQtfDM95bBMyKJK6cn
ONleWaB6Nfme0y9P7dEqKxtyv5vlgLiT16ZqEaPL1mmE7mP3/EFDRGprrLCzqumcSmwpu2ZZwlQy
ml6sVNEF8jqb2dmiHWFQHu1LL7TCu7kLS8+EJvsOJKZwidPu3FCq9mgATk0sPtDmjpxezUZE2Fo+
e2nW5pwFvdp/7r74n5bDZWJe+c++Cv+5Kd//165dw7jan90V66/9SOPS/8IMT2sNo4SJMQkqxL/s
FYLxF049Cv1Ylr5zfDBe/Ajj0uW/FD5l2B3AgIkYwP5tr9AlfqSK+spxASSHdeOf2Cu+u///ba7A
VEH4Iz4N3MxYgmRILR/NOpgRI0ntC3DERtxetwQk7NQmvIOfQvdpmOlVN3Hrld2kfFWkHvmcVTQA
nvpuHxOt7kvN6JqVHt2as4nKRGrfzNHojixT0+tJMq5+urtXf5/Wz1le586i9WQVxIz41yXsefKZ
swh7x1y3gDzxeC/9jVTE8wV+qc9Yfd9jpM/vCXcf3gR2crrOZ85GMkBoL0DBd6ZAAj9aIFRzqrIh
GUKBAQxThBQNO7F2slwhsB5ZxtxEKDYnuzMSJB1x3LaeJSm5n0SKuVU0guWzKMOJZlk9ZUvMqj1z
+8yHfEI5J9Z5d0FCHtvQWSWMXVaT5ToC4O/2AJdvEa7xRVQtQVnsJMgBlApy8EZ+gcJHR2F9E1Ww
78HIX01mJbyWANawBNTV8NVKc+xWf34C0jnHQpN4Z2QQTHh7NeImzx5BN2aLCiRadmpBtLWkm320
MTnlYEtot4bBjJZAmCDJIpIuqiruDFq+BRCeoaMXxXBAetulF50g0w8t9ErGi1NYOWp5LXdnVfkx
55DtR+zeb96YX/ghnO/qn6QaAKISofOZ71BFmLpwBChkNNYozRYjkmVJQkMcL+0FnEko0yp1JG0y
ia/RDCIBLEpkY0mLyY6RQB5K6NJvLOwbhGqLMBxpaF62cX6aQ7jNjqgb8V3XyUNFjadCQZyNBCeU
0mwsn7j3vgfAfXwtV6cVdx30C4m552mXoiq1Jpx/yWlQA952RYCUD4fda5eZLPubWIv2olwF97G2
VlWAekNTXsLGN5I+5N6HtSHQIhDnB7FWuoeA7UHs9CwWWhqwbXQDOXa6noa+nxz4xJI9zcNcOVDf
AhZ9ypR8DVhBNxRzetNjc1h7RFAjouYdj944VjoQaKBquK7Hgr0hxPTMbaepul7GrvMCoUJ2bAh4
kdzRiO7I5wyeegV/66BH+Q3L++q5FzltNCx0ehd86ttiCqMJijyf5oh98naWzPatzQjA6KYs4tzL
vJndYUGDAC1MuCK+ubos85k4BquT4us/v/nrFM4Cb0ayuvrl1pkSv5ulQDEUgTJI58QRoc6bhkWJ
RIs+bN418iq2RqI3pAOYcPanEF2vN8p0rEkB5Q5JIZjjvldvklHJ2GcJPA2gF+BPh6vYSAwkWIic
7uohRHqbmUp9SRHCah1d6WjqELCenKy5Yp1RLwHRFqNUzac+KPGbFc1oN1XMI0KkPFAN6cGSS8Nx
Dto0crSsX7XYAmI5+tSZF0Upn69C6PGClQtKG8jPdtmG0amAYR+xGE2TWzZrCnFjATR9RUwCmIFD
WBJ/gpOgdVSiao4GrUipUtnUmMHM6j1SRE8RUVqkrczeMMzbk9GXmu4T9VBdLMKEVm0gw7AcR5aW
MeX71EXaXx+jnL+AuzVWrmJZvxRaEyojyUhoudJrua/ZWGKI8dEeh35RBcajTpwHFodSw1VkTnRH
jFigsxF0pIKQldzkkvmArH7dPSvZjbxYNM4/efS/efKwtywiwyG0ADb4+I3M5CWF5dbJtJN4t+K5
EY8ppqkLkifEDexl3aVq076USyR+glD7BX+1vnSk5a3oWhy18i9ICUSrAdp02WnJdUNAUk1fElZy
h0aTDy27obUGWW80DQGtyLo4s/A+yXEfnQSrVj2r4lUZW7H4BFYjf7Rkfh8LuoRKhWHAlROq/fGO
SJNaMl/OEivyWPEi1Rg2ScVXKKCOTH1sXHwFv5mjpejitEGgCA6U+T4sg84pI5ayOt62DYpOYJh5
mOzmNdooGgTFbyJC58lcIUsuK5RX1k4UIaDzfvIZ01bP6Nlg1jl9IkFxQ4vK9yXAT/b6GRYipRY+
CwH2gKNeJPPkBZI8F9sglW6zRZFQDItmjB6qq7dVXlF/7CXmQ9gds25ruEepeaQgW7E9JLzhBCCo
F/REysCL+8FyK72Sjox1rJlNbSL/EqSICIpgit3CBImhJGpwo2XZdJEX6KpWDYXKFILrIZQOgj7T
c6erZx4ACKoJ+tEKfI6ZLNsmZf5QlXZ+kjtq01mQSE95LMnUweWIiA42KsqNmlI8Mhpt2mWc7REg
xH2t51jYkPS40tzq5EmmTF3DHFHE+PNg+cWCzysL9YM5EiLkuoo6s+smSydLsyRJDouB5S6AzLVd
avxTpK/3m3zBLWsUXF1XN/lBn4TZq5Q0xAbT0GXnLG32fQEpEF1z1AXIOn8+O+U3D97AtAz7yJA1
UTPWN/unB9+Gw6z0kch6YMjTR1j95kEQqByEquQXia77mWgpG4Q6Egl3dBXRYHypCWvYWwisNvIS
030QV/2TsDZ20bTtCDqrEfOaNBnCxJfMSL1HOcT+VI36U9AKOVN2Inh8OrUvaWpZF3TRRj83ekQ5
Qv0ZNejXGUMl9Fc2ZIljA3T4viD66QIFWuxmXo9coJTKV2UlmU5ZLuOjPHXWsSGUCskTZTdRdZXM
Hqwp9nR94OR7dBJhr7+JfF4+G27SL99OTgpqBx80RZThlZ7tMiozDwpRp4kuFWpypRrF4OHO7h3J
GHYpPLstejb0UOaTLvLFktT91I//lEvDrAUwBCe5CLIJEvi6sv3pxsQx4Uk1ya1OVY2vCPP07WAN
kp/L4fLZ9HhOD1kPhZGd/QMg4nVj9fFQE/ZBIRMzTDvhBLARx8EDF8bKnSjsjYzm9Wu86MyKXaFV
VxSY2q8lfrcHoAlh4wYTOslBQ1aEVR+JbYQ//r20JuOiD4o8d4ncIrFJf5sWo4RcpyTF6OuI6a7x
YCZ3Yk2SmZOWzXORGfTM0cHXe4MOjOmRSHP559H0fZ7/MI2qmomJk8h5SG9kTSsfL5R9JfE0aP2c
kQWHS50KQIqsF8cRk+w9TSvVU8JpCPkkhAli4VG9LAeViOeqx5u3Cotvsa9pZG3lQxJSLYuqVxAZ
8228NAexb8q7vCkIeMRKU2r2nJvNM5U684EvNcEeQohvRspSFrfagIw1HOJVmt72eG+IQZzUDCvc
EDe3mCa6Zznpl/eSNtSXsNTNp2xMzYMiyMbL2KmIELJKT094bsAGSd0o0h3VEPC1EZWrZc2AymuE
xnTc7vSun55gShVoaIcHedAb3afHJ1Na1K+pMiV7bYzNyPt+p/8/ueJ/W8zQ/7nCsolf6EJ1z83P
1ZX1V/4r6xwBJMtyqBCGxoBbh9rf8Api0HkjwR2u0HHIc6DG/qu8ouh/rYt5RVRMMGRUV5ivSPVZ
s87XH7G51ZEdaSa9D+gl/0p5/7HdJCD+P24/JfF8PkZ/qyr8iysiCdSdLp59cAKyVwF8ld9opUe7
ZVfd5TfS01oL6BxIQpWre2/pPt+jHTlK27XxuBk37CwO1mF+147DW7djirgo7rKdcJm9JW+Sq22z
Oyzjxuv40AV2/dx6ogPlwak9a0uszC7csvI7LLvhLRrxZNu1E+4RlFzXe/05ulK/xVva8Ef52Yrc
PttKgy0/NHfdsd0LPnWLS9BkPm4kJ9ulD/J1dRy94DrZKX55g6bEy65mr76msVvSx7rLvXirIvP3
i8vyerwH/cxP2uvlaG6mY//Q7eob4VJ5lfckfvvISY76hp6lX28wO2wJvdwbfuTo35Krcs9ZXigH
Yxs85PSQbevV/EZ5OUQNhgB82+s2YUi1bmeta+5rEqKJ2LGbS8vXtuJ9OF3W+8q6eulP8T7nnw0v
oqt5b13OD9zCI9fwTfYKP9gtdrzXHZTYh+KSyoRd+SAn7ihybzhBp3XuaPx5pGUdxb1yjNzBwRZ8
Yd4F+8JPPbxlbmfnm/G9CHzoQtGTti33km/5iN62fOsRe6EfOgRfjW26USFsuNM1HeFOswOfvkiL
c4xQFzel8sHfj051ZocvmXRAFjoeEO05ulP40wGMejUd59FByPalu50LxGvOyKLziQTubXxdHerN
GpS6q7eaqzsJ19XZ5M7tk120M/x8W27CA62mu/arcJGfzCuO8AjaFHebR7TvbJvc9nQTbzCr3yjb
urWTN3DlwmN6GC7HjfltPmEGGh6tG5oYj8qhu20usfjDFl8GQCnYE2hM2sJWvIh9yRPdasOH3O+f
zf28J9LLJWGYpt2lcMv7OThxVFzGiJ98yS5P/L4bO+T2+vqBfo2I3sOON0ievrS2ZNfXbI1rO+ps
5YKbBrJUd6dt1NtoIKW7CWxk4Qu5T2Wd5pKPbje38xfNndx6E7lArMLTVe7YqlPeJD57at/YZm9+
d4cvTX+QC5cd9Whym76ykYps0wMn67Se7NHnNjiL+mt+Wg6F312ugTs5xR6b8cZrJDrTbsLTj1aX
tgBuynVjbDe9L+lP/erN6b7xHSHP+1sWHDRs7ZozKdtJOXX21WvrGwgwvWJbuyp5Zm4nOsr9cD3f
avc5e+kCUyStG3ZKdjY7BH+jWHYje7rPPFNytiQNL5NDWBScbjE75sjk+dJN7E00tuj0DPYAWbp5
K75OKhnWvLqiF2zUxp6f6/3yWIiUKfehV7ukTeJZfy3v+qsptaOCbxdXsa93BRFYz9k+vtTu6m9s
yLf43YMLco28zp/3xVHdYM4X37X72pNbt73sbyu3wB2k+O0lmBEbDfdy0h6w4To0g10UwimzkU+3
vTCo5vBhVUlfUok9RlRi2Eq0I/RqxEyZnvTlTqWLP2yUu2bPCLb1e1F2MKQM5fUwuAYcEjgtpmEn
p/JKfTMxMniT3xJ3uicoJZp2RnbKnuNbYadvkPoVGHM30zcaaA5KgUeEJBaecDu9FjzG9C6i8Ir2
Tnnm/opPwINl9VFHvO/k71XziAhGddNNRe7eSN92q+oeUG8l84qXUbBjfWvgnYmJFjywM22/UJay
c2+8qR2TVoqrRwcFV8fiiVjdqMVy+0gGlB6pXLAU+4qUlBhA8iWzgJT2zFd85banlxtdTYTUDXvZ
Sx+QK0tf1ANi2+K+znf5Y/8YL5Bh6ENtq9FBWj5uxFNj6s5XQ98gRW4fkAro+kOX+pb4uOrftig8
xA7RodcSuERz7QlnmIYuQndoYFvP3Ov5Fq2vuR1vx1vjgXfKKXi5L7obcXBaUs8IG91316l7a+wk
xLOk3xE17s/jW2QeQ+s6FNzxsX0Ur0WsbP7q0hX8xCZKQ3C2ROkU98KVedNu39BQF6BVXLK2q5Og
PhsnEY99/1RjJqS/7mvBeJLCm8JXLildTZpdfDX6+z4fIRYZG1kH7geNB6yPM28AjAB73pG56XQu
bVlv9tBCO2ylcfbZ0R3/zhPRa9cR9rpy9BkckitE+8brsbZhOnohlN6OXfjV+PmiHdMGnUc2bo9K
jLFjU+uYWDGgzzaVHfM05qrL9AagxBhc4YGo6vyLpYIwgxt9ip/E4km6bLqvUrgjGL0Pj+03BaZ0
Xb1qzb11qaWHfp9bR1XcuLWHXuASXMcwOfeD542veevpgCEZicCVbPUxXN6Gk5R1dlXJbsg86VUn
DG3M7c6akG4wr6b84Lr3O2JwyWLTV7HmFR8sbG6vqw7JLB7ItfZRJz8KbjSeit5NbwMk0iS/Y3BE
umAn+343uuRzvZg35oVBJc7tTgQbI22TX/if7pTt52NwqTm5W79AgtpxKB4qiiYvO6KnpqgjbKud
zsdF/Rrt+pcK7Puhf1Guxq16QDVB2iEqxvSqPKKorJ9G7Ura6m7vyj7XCqYC9c+04f9gthCpXtgI
5egbQ8/Z8q5SgY57wO1bzfSMdFNXuyTeBwudD8gSjyPapbd+F5BVTXqQQNV5T350OvmlsdlHe14y
3ubhBH0HD3W/jd1n0gonWyp9jPSjvg+6K7Hc0wSeOvdNRJD2o5rwj1bld2XOf//P+juvJX7iOIy6
7yvEf/9p815ePOfv7flf+vA7LCt/HNd97p4//IHlQNzN1/17M9+8twQH/msFuv7N/+4Pf7Df7ubq
/f/+79eyL7r1XyPEvfiwtGZ5+ofVOKdQtO/z+W/8WIzLrKqJvCeDVMRvTvwC++Ifi3GZVicwQP4D
ZQ7+ocVxfvQ6Vesvtsq6CnyW9t6HXic/onEjyvwWuNq1OfmvK//vrMXPixCgNIk2oHOi0r7SySr5
uFmNWhhnrcQLkpqMuIxmyqEiSfBBqPsE2ZIQHXolV2DwaoYThFV3ssS23SPsKtyfbtqPM/u5jSmd
o53XMyEeyGC7wp0wvxPvfipFENBWDTUyADsRVPgIhgnfosoX7UUz4uTKlKOv5qxFl3QDw87u2QCR
LDeGX7pWQB0YorK+BjqibrthyGO76xLhigju8O8t53/cu6ydsZ/39pwk/nz61gCNTQq9ZzXeQW+V
YGT7btdDn/hrjvMGM4/ByhsoXO3kZlB9Ujf5pXS4HpI4HYh/ikGh6BxVT4vFHAKZ9kVJdydfoq0h
ltEtYfcCMti5xI8yk6Ye9E9xqoduKYcEStGZRqWLYhgVOQo3aFCbMdWavx/ZPxrpp/i1AZ7yrTsf
xx+G/v80hcMaPPOHEd+8v7++fxjv/P2/x7ts/aXTFQNkKuNNklSTN+Tv4S5Zf5FhBpUZbjnNV4DE
/x7t0l+GuibDwW2GQf19V/6vrbf6F1EabObXRgvVY0n+R8P9Y6WXAqiJfILkA0NeafeUQj8OdzNo
xZ7ikoDCMODDMenLpUVuMvGIVufJS9NfqMY4XOPvDtwxUMjH7oDL/HSzfjPS12P8ewz9fQ7cBnLw
mPaQLJyNoUmPqXMhFHVoOEjbciHe1JCE5kCn3/z7Df2Pw3X9p84PxTgVZcQm3FZ9vR0/zSmE0bYa
EdqC3Rgs9Doig5EokXid2H++pDN1BNdkMSWvohUeFpXm7xX2nw60dOOII261nwvy7FNGm3cmRlO2
cd2gX0DEwe8I5wxzT13EJuvROdeFXW3082uaKKuETrWSwlP0pmL5TPf2jqzmSdqOQ0FvuyY3nXQi
AsjplxpDyrY7Gem4zEGPOGCpAulSzWn9BRpn4U2ZpLReWHfjm1Hohgd5IITjmaz9j8g0YtGW50mb
PWK8A8TsoV4dlEGFwoNHF55iP8IGQqG/VOpeVuTyM0T2L88E/cgaImUQ9GSJv8CqJ0WGSA4gAt7T
9KrXE8wZmmH7Pz+QswoTw2stMvOyS/SmNd75syePWW6UY4EeihG20lYI1fEwB5PKthGEKA7WxpME
bUad2NajB9olvlbJs3fiJpftiUBbUm7NNyEPZfGTV+X87ScHT1z7QCiEDUkkxeDjK0nudofolxNb
Wlx9AUBD9ov91G6jLBHu/nwXzlqS613gvZeQRBGuQmfyvFM6YUFNjHwWcAaNRK9LeUruQyQu+TYs
s/o1TFWU2oU65I9E3FYlDodowa0MGcQLS9naSEmsERovzcMXEs8XvizgumL2tzn7+axRV/sJ9oFn
M1hklE5yylaR9QHh7+IIXuKTLtrHFcLfVwN4VzQUhagJMjs+3rp+KZKO5HveHDG/X0iuIaYZQlTf
qadKtt7+fO9+85wsSP26xLyLUuKc2C/QfKHjiTpETZXgBOZR3eTcg8uCtNnjnw/1PUnq52mKx0QW
CDIWibUPmSpnFxYRDCzovQA0f4jF0sszoop9ZI86DjtJmLcVVmt2BDlyT3vGCfy+aI11hRDBNBBI
V3QPxSwk516dkdcjO4akhc830l+aMFhih+EPoCDBZw9bs5txQ0I2rC4GwZjQp0xhOLii3MjPKj96
VsCnstkTV29t2GfFnuZzQ7w0X455zWavBbsMC/mqUwlkx9Yv69fjMmsvk4b3ETCNUO3Lgh6enYct
01Wnl0vixJ2VwMmqSlZOQ1RH4ycdzO8it/M7uH5AeTNUpmFtXeb+NP+mplXLCyGTCNpLfLmSXJH2
aMoTBQ5zGrR70rabpxCDr2QvbadTtJOqyKvRN1zSWknekDGj0ol7pXkBDRI8IVhfnlKrzk4GzgU0
xMmYkj4bddZDU8ZpZ2N9Sp///BqcpQZ/f78tJkYUjkQZsyw/+zgT9kHQBQZqhzCEJAdbWQx0Y2A5
hBYSMrGIAG6Qv2BuOq3uXLB+k51pArwOncCMZShgLUNI0xE8mf09mUmKOwp8c1zYKKiq/3yy57P4
+sr+fK5n0xgZW5JKtw6jeqrAPU0C8iZaI/H+fJSzHul6S2RWP1CrUXcqIBzPnmvbzAMUC3xgI2Cu
l0xJU7fBeHOZT0l9FzaK6cyzGVxjeM8uZElBiyAoAnIC9KP91Z/P5WP/8sepmMTAGSRcryD3j69Y
FUNvCOoyBLSLmbat2v4mbJv4tWqt91zLR4TWBXVfcuEMzM1688nhf538WP2hYuGDtnbq5bMbbtQY
BHoUj7YQLdB1iLs+0oyrbJzGyCnEQtL/8WxLSoPKAnYV6ZIgdHbrpwWIM2ImBORzRBtzLvVtpyPX
LqcWHVxn5J98rH59o9bjkdRGh4o7jIT3wxDueHugjYA+GLMao5aEebfF0P+P31uOoq0Kou/5S+cL
4GyyrCYbuaqosdRtO4qNS0KD8ckS97fXQmtLJ+sWVcf5cnA0C8OcLa4Fqc7saEJauwK5me6f38jf
HYUMLlbxbN2R65x9NvIgHoZBjUOHIGaiZNDEeVoXfhav/tujgJhnJkcsKp3fMS3MKUeAeXGMajWQ
a52SbUf6vTd/vph1+HycwRFC8FRYUtIy/0VPJspTrOk5D2ZMx9EvlUnxK/7qJkWUs2M4zQ8k2dFT
SQvls0lG/vXQEgPLWpVs7LTNszevAtZUNwFz2VzzjwMVL++6Gp82jtrCKxeLHgT0LUJsoYH06mub
WXesiwInCMgB/PNd+HXVAbxp1XKvW0cTL9LHQaAhc4gjtQcMVPXVc1iXtFAU8O6WOk+fFBa+60s+
3nFVYi7hg6nRjaXx+/FYkJoa2Ol5QGFhsR4Y7RachwQihUMQtqqCYIpHA8KRKO61JsUvZGZJcMzh
aSjsGvroIcHQJ+2Q/aYtwoIerTdLcU3wc+irGeXKrCa227QCiEFKmxS2OswDlVMphbXdsuQFjdiI
Q+dYtaiFG9UcsO/+09u5xk2jxKDTbbIMXp/8T8uCqYH6OAcyxppBHPwiVCRHCLt+uyj6Z1mGv87P
LB5Yw7GvF0Ewn+efSV2fTapE71nIK/Ed33l3FAiaZtNpfQP+232y4vn1RSFUC1w4oZcIytDTfLwy
QhRyBRExDLkZs2GCBpK6dZdIdFQl0fjkNv7mM8xFGQrNf/RTEkWEj0fLByNAPrey6uVmsSvRKPad
2VZ74Nbk1iyF6I+ZYjzkmSnf9K3V7EQFyE8qaenuzw/011kCe738vSqK+NNcK6Y/P1BlMONBrXln
DXTYj3I4tpt4akz82c0ql+yVYAG2IGoeTmntk2X6r7d8nc5lxAvsXMmrORub6axKeU5cjU1ggEpa
BFv6Nm5qJxJohP75Ms/n3HU8Ug+2VnEE+7bzb2EfAApuhYR1eNK/Ig9bo6P+YUY18n+uRUWXyHaK
jSif+I/3EhVrJdXo9JzEWNILsHeYwCYo9YOilZ+8rWeOg/VYHGOVuYFullmirvf2p4GYpFop56UI
JwzOBmpwBPSbOVAoRA3zBGFRV1JN2S7ipC07Aw1qwKMshBm06yTBaU9Mi0YqqG+I+2mLQrVqivpY
d6kFuWckL+i6b3r6SoWWaSIKMiF+HODoobFqlrGkEIw7dJNgH3n8p8+Jy9KJIVwThzVKw2eXpaqw
6BeBVWebd9uV5wpWhkSDPx/ld3dPJSMJAc5aAmZ2+XiYOaKO02f42zRM1l/Q+SeJHZijkNDlDOUv
1bCgEBCB7tx2LfgyW9UG4OodhXGgzhly+EFVoYlZMQsELUi8LIYJnTb1hE2ZcjqzNxYnOtAUEaZL
WNsNWvtS7iBPT0og2VbWiNUna5ezIN3vb8Ta16A8w8zM5+TsmtBIg21NkgaeSHInEUvx3I6roGWO
jb0KqdCDKirfTFUe3wVgbY+6XCmfKPV+HWWMM8YXx1fYcX2f9X56Kfs8M4YsUCpnDIbMjwMox1K8
hJ9c6W+OwiJwXdGoEgc6n7LCoUuSsSwIz6ojBX+4rO2GYBC9P78jv0zR1FEN8jdZC0JtwqN1dj8h
xLBglyaAdjBRHmsjt74BdEZESoTiXR8rKTk0YtR7UOTVt3E0ESSIMnZGC9dY9ckL+5uHy6zCp0Kj
DcNLo5x9L8CrDXkoAGgigEPrj7ijgJfqhUbVr0XNnjpjNISECBlqgdRZ7vXE1XsIsVdiH8p3f74z
iFkZHj8vdLC7cu9RAFvcHZ7B2UTX57B2whBexCInLWXuYMGFLIrVkHhy0Yu7KVIVgRiWpK3h5Abo
M1RG15ekK7rUTlND+JLHs3hPeLr8qBZ6cpunc+NNVpHdZ/0KxiIxJX6u5spc9eqxKXlKAyBeziKI
Z6w+9NieOMKdivA5vIqnYXkTJ1Z0Dp/aKTxokN1PMtLZr2ksCd9ypUEVSy0WHq5lBsFDR1MsteWq
MHat1FmvLDRMYhsGFWAKklLgPhAd4NeYVmRA1ePTQpXYypOXVaG6Dygjw8CR8W7h09aE91iux9sl
6dTAU8Vwke2x1nDZKthRnkZrDBdEKlHxtdZautjEM6OX68WMOqGsN8bgS/WsvdaGlXXkrGB//n+U
nddu3EoWRb+IAIuZrx3VytGy9EJYls0cilWMXz+LfrpqCWoMBhgMYI+7m6Hq1Dl7r73J6Lt4u8qd
MLjldQgHQdfBaK6VS0v6cuzNIj0E5eS+uskwLA2MhAk9HV+cz7Fn9qBUi5zsE2sYUvzRsV3ttQLB
c5bJEPO2QMwdgcbuyBqY22B+VlU1GXvwWc19Z9ftU+vL+TbyiO5YU6+z9tZRl1+Twah/2LxnzaYH
ffoHz5B+DSCeXJJ3kAzr2OyCZOOVc/XbHL1qa5VTCbsmZpLNG1F7WGhCl5m7rGvjD1w0iYgvreYf
TPwKCL19bFgH5VoaKYPloSiOnQDhgFG4cb72gLwbpFMN/lvtziNEoyi8c4llGbYB8U0ECURd96uy
TTpsPJA2lC64Sr9ISm0mePHzfFUBXJz3gJH1NUfu6mdiz/arB+S3WsckoJINEUNVuRWeUScowzD+
70ZnonrGc74Ylmlhpfu6LYm9GkcLuIYZRgiOpw5Ac1hKcPZzZbPEmhBO2+uOCS9gwbzAUmmQCFht
XB9V+CoLJFDENlL8YtObQ7G1apmYm9oO82pTqs7/gxfT6NdObQ0lTascLBjJ1h5uewei601RDaib
vEoJ56wPKs/DPmcQSuHKFgzaRDcVuUomOAwME8ZJKwBEvO5mEONQtmv7uhzDdrl61YzXFvjFJnPN
2Qe3mgIIIDZZYUUP4SMZCPjH3VhG+hFkem+gS8mSn3XbaH89zHP/WkZFG6w90nyTXef5EewBqsvL
CEzcU29p2Fhdb07G2rUbsnOIMu7UmihPNHJgJKoOH36TMTiiueoBYhEcCPvRC9sLuoLNE8hG9POi
t8g/IxOhuSuAfbMHT+n0Z+wDyJ+NgqGNua9/zMuqVUhRqFX4OmX1oklngNw8+uoyDgKCqAR5FwfB
tP2liJPu59gENqoqNiqTzm+mebOFRk7nz2H+2JmT51zkk6eBJBIldtkPDcTSIu+WlmsGZxDMn0M3
VysTnZoYu/EFxxjoJ7/pJxYix2xWpt92znnTFJZ5DgqMFBeZR7yxhdVXewxNjA1yDDuwPIKoPgyN
QVQJr3BoX4RVCNckMIOeaqR1LLFZfMh7beQQlsuxIHlHeSMs30Tafbuh4UowWjFqVExDFk6cVLpS
bFKSfPahiAWq16wZWBSDKXkfYznH24p55c7wpH/uVbD4LJueCjEcUfNGcYhup0wy6zZUagTG7LFu
r3NwTL/jBSC1thuDtJ6kWkTyFnqFKyuroD/FbmKvCfvIyOeJxTgxGqqyiFAOP4HEkmjKHR30ZXNm
mmX6pLUFVMOtytaBS2nn9polfMhXdqjRqWIUwU46lSmqzQnvn7VxdA5/wwlbb1n4pZ0Sm9Cp95Qy
rcavNNjtSpWeNs9GmaPHkzY59/4spz8ksaCB87W2fzp6QknQxTabx6DSMFur0QrLLXEMCgRjO/eb
siTga0XZy1RAz2mfbxbs33xbBW3y1vlFMFy6IdvemQ5MBZ1QD3TD05DaG1NBBnwHQkeN5LYPcFJ0
pN3MWLgfRsugEocWGoeol2jmi4mMLSPY91knH2Yzc3eJFFd1utgOov7CbyEDytLkPYU05cdvRuO/
lRB/qpjeOq6uDZMnKJoefEyHEVTePVapDwq1egx6nhnmOYjpblLZvBCteqDEJrYq/2Om2Y7x2cHt
zWWDvME/eR15JmMectYCAGYlz3LgAgEE2LRnyvGQyfJZsb2DB7pgrp091Fl6PUz9hesVb6CJoB3X
V7N4qbvHPC6xmP4W1Lal8A8O/4Ka0l2hk21a2ju2Vh8wU5BvUgeeVafI0CXgHo6b5mes4iqyX2PA
TOAZae41kXnT4WkBPCuS7j6qfA8mtRuOZ7Rjibgx+bvMZ33TFVA7lVnexpFPEqGU+9RXj12PbBdv
i+jK+ioaCpbdhLvk+3fOWBy0QcnuARHTbftMrfEIkYcWjE6GV7Py2zNzAsY9za9e4m6lAoNuod8O
2nsoRU+gZIir6KdVrq37oInvMtJF3fwpiDEFl+2moypelex1FzxletsMf3MZo2JB1F2GPZMb/SSa
+MpJyO3IxgHM1Zwc1Ei3PU6Hh1KR5dQbgowU/9Ca9lOksl+irdZSW+6m6Jt9NVi7iDb8qi6qHR3t
nyP5JiKhT5HQwDZr88ECtxECiV43gUuLj/AXfqZHjpu116hbbPTNRE+ha+nj5TWftxJuKF/j1itd
kILDsyF/2vi5YiP7neninWTpcjWqird8vIyzfBti/AzC8iYq8KMXhjhksbBfg5QbP0Lys41hPBcJ
+udouhiQE5M/txks873mAdrKYn5P7deBmebgTjdD7D4XvE+rBQw7e+ZZ3LnyfkBM1XP4J9Gcd33Y
mkH97lC3TJCZ/Creu1K6WOhIhWt0+2IZqibJIr8t0vaMlKoVKXbm2py7N178mzoAel2DEd92Pkuc
rMf7rgWhGUHWhBeNvDk1MqZOomypkka/Xfd1dTXoxrxszWgBssvgOeHRcQ7m4F6hQzkLJnVmRmiu
4Rdf5j3zOD+4lC4sJ02IyqqwjWsvQ84deRQgdTqeRZQz+0Tl71WGY3ou2z+ZVT4OgXjxWyznSv3q
ew8VJZw53zwM8UgyjKsdQgaquo4u89Idf3jQw1+tMBbvpVWAGLWEP8E2ogYBTomriSobC/hdiNYs
WwGosyki7QrqnlaTvCd8UIYHWKlWvfAWJ3+dKEvg/kaBlK4SVaSETlp6/pnNJYF+UDnTatNHDQbx
NukhKgWEFGwnyem/sJe9RVm4a9dE+1jo6K3RJ80yq4d+TWKhuddZTGDg3Bhi4yiRAgxcwPQlrwWc
S882gObUHvu0O4XVjZtlSDRNk4DtlSaLY8kK6cnSRHkQI1ImooTmZ2TZMQ+RLVFVBKI+SDzq/rYf
dcvHy5rQG58hB/+ADrpfnBmqO2kl473jDX1G2ENCcxRyYjusXSdvopVlNDWq4TYI3hMQGa/a6SEU
jXYt7/ye12uD+ypI122QE2qkOe2vh8aeAPtxfMZzMErIDvYML7SZsrxb54mGAJn6M6FTdZTXcq2K
IuKs00oJv5Dt5T7AqjGzE5JSbIRqO+fpIFZVbuOf7hAFaxz4sJbXwhkpRNxRtAy/HOTaVRl49yHJ
HyQWOR7CYIibLJfNVOcAavtGgBwcGirTEsHG3ylybBx7VgsyLJZF7xAeF/rdxh5sN2MjGShwBysn
Oy6hN9BfSH9GNzOJ3r63C+bj15IlNke42il/S+8+JiOgJa3NNgdF2qnRuX+zShq0sWUXPzs9p9SV
6xcEOYaGaLZerlvguLAB6kkhJUQqQkiMG3WSnz0rQMTKUtmVH5QLKyLTRgsQ3Z+TdZ3FhDdZAkTU
nlgW621mxgP/fRTzU5EFZbxhHhT9IOOjenON1CKW0q3EL+gHIf+zA0Po0D68yidboGXv55KSzC4Q
UqRymXskVRdmOwrNPj6vZbmQrDui3Xg4JdNbDLj470JfB2dzRqW9jr0wvc8HAWdAFvWznzf9NdwN
fjYMM64vYxpjaYVx1F+p2gwwDVjGoiWa6dy7deVTY+SR9crCDXMTmii7etD1lG7Y60v8sbkJgFJG
TXzAiJj+jMfKRv6dpX4P9NJDKD5advdmOnF9S36TzUvtFMShWFn5Y8gLItCyYhl+oUvAqV5EvImr
Iq6Cn1mIqGE1TwFWlqJqhoOyRbFURyZZqdpL8YJ0IFY2bhald0as0OsP0cRYK/W67CbyiPXCOjl5
9pk7tz1JiWUAv7athjfOGClTfxtu4a7p8/pK+DLhSF8ayVvD/+Gnl9v4LE0ZWKiyseZ266YkPTmT
ClcVsPVQ34qoqH7NYcEspO8M61ftRfUV4+AOWz+CCaxMFN2/DYrmO/DiM6cCcoqCfQk/uuCsBIth
3XZpQ4JAZv1DVnAM2+m5E/6qdczCJuiwXlKFECCobTNjaT2LG1Ret0x52mbjD3P326U3rDdBaYcP
XjxUt/yz/Ush4KfgI8EImoSUuBtI7x2+BSX1XyGr6F7WmXrRLbkW20llMAYyOgYcgBon8VYEHsDh
ygadnLUt+OVdbE5xQ1KLQzXrRTk92TBMaXfAtpiazZA6BkJca9bZNghF+izipHiOQhSCZPaM/NnU
gI8uC6+8aQ2QYrz3BcWkAdVWrir6BNi1ynlhh+pyuCTAaYnemBh4rXtNbOsaCS3vS08JcAhiDjQc
IxpcDcwwzffBN1McMK7ZPteNUwPu0cIi2tX0yXjII7BMI2i4YOODRSHN2BhxN+RW6e0JfLjICLmB
Tw2ocj2klUFAmGvQ4HaDq8IkfmXNMbb7TQuGuImKcWQBUYGqUZmkPtEBMjoAsqyhzRqZzr+/nbf3
1VBR/gfAWahq87H7QTVrqK2AMwKLcXYR0YTgW2+nqYofY9NTTzWsZDavuBycLe0KngnSANm0w5Fm
x4aEC1/vyBDDMT8IoKM8cwTBeeXYuKt2yCe1ql03EXu3DsxzoRFibEblYxcgpixQRH6G8W3iTzWm
H4BJtNB1DgtP9S7nEBXWGNdnx9AkTsA73xZk18hNk/QYTpzMiIHISv9FVh4IaPRz5q9Jcmrd9U1r
vhBIMf+xpr55i+LIUYd5lP6VHggLXNlDHN1NSRpa+2Jq9YNBFUHHRaU8YgARSazI4FvLPQfoiZw/
ugivkTcpjAdj3+SbQdF6WgUgT9+iZEB/yZo1gdIbZZhuVNwpuEm603ugyURuDmru1BZg/YyxpSNM
eRUZYIvZtqrsjlYAyQ86VH670X4kyGX1CQPOlRPfaEErbBuYxDqtkrgH44vmvwANKNm5iH6K41u3
bXgYoM7IhIBZhH+kA86dBQYUzi6YbFH8LHXnvguT7YWdqbOol+2GE45Bt3QEdjDvndmrX7M8LO0t
EqolOtuYJSD4Kf9NPKt3BeRZX9dgiTg7Uw97u8ku5A9gIP5D1c/5FTGiLGKm68BB+L7Z6Swz/4+9
Tga56As96E4CIdEyQPtPTzvRdZryk/W69Ec29zgYIOJpP28fHBqGL/6g+huIMeq+8dPxmlJvfGpG
zx72LSIzuowM3fD8GEzD6ceYw5nqA/JE+6Ix/8oedCUM6wJKPWUf0SaWU95GbY/DNSFqEuIsxCr6
XxYwTCdL+2wTE7UWrzrEVIvnUehnq/MJ6+ryLtFrwuLHq06VBLwm9Oc8XoY4uswUjciDO5pE0UeV
7N/Kxp5/F/WYciBlY1iAiWH1VMT0oLjbrMgnruDxBfSYsLCg+wxb0Boe6zOpDsBuT0RuONBi/hAb
EL4ljdAn5vyfWtLMohc4gL1Q5hCEL3/+n9tk2m3ZZKnCv6Wj9JIen96g7u133/8Waxnhf3ga+ADm
iHAXED+jAz16Gia0DrWP2wWMPjzGBpbSDrlm++4SfEA3PAmv8PbDcXM9uYrFZF7JcWnDIl02iBmx
jAd3yt39WFs9ua5Ejl3Q+EnOC+Jj9moM3AfHm0jVoojZfP/Fl2HFp+/tIoVntI1e1juabqe1pYLK
JBHEdYjbqZuExM6oxozsYvH6/qM+KYUpyiAHWihPGHBjez+aVcSYRE0J2B+EnA3cOwI7W61nI4id
Td+C94wL3aozWrvkemqsMk9DqFMT3nRTXiqZ9OQa2mb6A2u9Q5Vquf2P77/gF48K4Bh3+ZIOI5XF
sf/fR8XKZlFHWQroU1UZTsthvKLVdUIM8tWHIIERiGr5DKZiHz9E9CHz84peE40kGIcBbda0qI0T
q5P4JEhmVEoMB+6lEE8DM6KjUYxDDadRm3DeCLEQsTF34rHxl5DmMjeW2AeLDhq7JR1x7Hi5+e5H
it5ohNtlWNl0M2F5xfE4bUujCZ496KwjjblWcWYmqFiy9NcRYdTlBPc8yRw6TFFbJL/9NCG7SaUV
6F/ak27Agy3zF5roBh5moqzHqzyN6G9wVHQ4m6dNO5JRoIER+GFm+psub4wUndWorxLtQ5GCfuM/
iG7WpGx2PYQee6os8wKw5VLdgN1zV9oyOVuGnhn/6LrQ+kukOp2YLHGeVSqJeIgYOP1VZN68wULJ
OqCo8wj2K18Cqsq29P7gjCAqL7SDEZ80FVT43Le6RnpgadxY4cK524xVFxHX5w3pi7Yq+cIKqW9z
Slv47K5TPCed5jQ/1VkD95yTIjGwitHr5QyCOaPZRyzCWhRLRnBUuRo/b+EUP9s0R+tRt66fcSSi
XjsbaEvAeabNZZAS1OuDaoLw3fHb+j6ekIxsGwI5XhgjmyhQ9FyJnUnoE9xGX8kIBwJpHnFEKbKa
AkYnQL4b+Qw2YniynBpbq1NnNKtl7wkJyUwQYDMwN8RPPpJxtCoMVXA7qlRcO0XFEHsCMxtvkGOR
mkpiVfWQc5jiuMjZ9pJfl/1Nm57jo57K3tiqzkn/5kXZPRByPl1Buk4es9ieyQUbgvgi7QmnyZuW
NjwZYTTqNJAw2LKk270JBbAw1W7/+P0r/XlYS233z+Zm+7zQkDg+vm5hG7YtAGDc2F02jzsx8aPG
LOj+EgJZFwdfMh6kzRMMct9C6CAQg1Ztt3VEBAAnHxA2nPhCnxdc5sd4WFDWMBNnlfn4hSzDTlom
Kg3037i5mtCNcehSzjOZgibxhfAYGkKgb+wKxD1z2mprFOWj1Y2042lCnYMQcjeTUnRUnSg68eW+
/m58LXwjHpr8ozVjrGriFJZ0g8lNFwZ/m+zcOrqvgmzcnrgMy374cd9BDMeIGBUqqg7Exx8vA6Kt
zGqxOVKpD0z1JtX6f8OaSa1b1tk6tPt64y5dlDrz9M5jeVvrLo9fAF3BiVLMw1e9r81LFdvTthvz
6jzQJmOljN5+3VrR04mvu/zy46+LWYxhv43dBaPLx687opkpeHlJI3USIBiZ1Cv8p2o3tso6dCmk
dBY4fN7U9qDke5wFXtqdp2b0HJYEWOZ0Cu6ZBMX0D23zKlCw/Fdz6STsuAHSkFHIE2XPso18+sI4
UmzfRJHnHOtlmqEQgyaEChlQ7e/qlND5GMQzrhwPdy4m/RMXaJFkHX0euvEFhoO8CarN0f3sTIPu
qRiX0ICov844EW1rx5HboXTbA7oxqCvdbN4PPvRFZhP1xvbJs6ZkLv9P9Tb7HgoESnIfNcTC2Pt4
p0wxlaPPcBDOf6f/GJmKsF8N1c5jqHEox8o7Ibha7vzRD0ffjEyN7jq//t8x4T/15RiZbtJOtKvC
rq1uPEdVP0uv9y8HJ89OlA5ffRTqYNYN3Mrc1KNaLTASGrkDk0AzjmsH4h4W9jxiqyZdKDzFK/tc
p9A/hPhqegF2mU+aNbiasRlLXlDTZwCXjiE2JIItTtUpX7xYOC5dG8o08gx0Ox9vV53j/srsFF3X
qCOX1FE3eg7QQEYkLVazuyU2SnSEn3mjuhVzl3LMdZErrQppoHz189Hg4I2d+dqa+4YANPxSN9YU
eI+9yoDUe1E5A6nHBfZj7k1vOPGWfXFHWMoFQzLuPbfmqGI0Gjj8Tp80a+GD3LPG0bhOK1FRRXXe
ieL08wuN/oK2I2U6HlWsKx8vlOyjVkzBXK6bIe/PErJoD4Yom4O0UYDkdpNtvn+jv/q8ZWHG0YlT
9tPnZVEdNR2NNxi9k7sfuhi2BfqTrRmWwU1K2k1+YvP5/CS4qKo4TrMrciA51tj3Wgy+UBwHC/wC
tF5IO8+sQF75rfD3ucqZY3SxfgDDC+G4rPLihOj0ix9sO3j3lhUsEOi7Pl7gJqoahzKzXJdp5V7b
QxZvKku257ENzCS2qZ2+v8CfXzDcknwUPrvA5eR19OQzmyvNtq8aCLrPI6Rseo0nrujnp3OR/MEg
g/uFFfKYA0hTpMWDCuTCoQUIXrcPDqGVNrtWz8GJpenzj+GjQtxD/BpOwsfM8gZ7rNFKoL+TtOJn
xQbByh/+v1JsViRzkYAG+JQwpBzbByw4nnYAA4PFIi0eZVy595OTMUXM4Vx9f3c+C+sWfwIISz7F
WrgQyy/+z7o+ewNCH1eCVp687hx7JzBO4rE2EuFHwbjHjF+L0hg2GVr1XVZZSbdJrcY7QeD96haG
IWUrmrrFp3b8LTA5Ly4b4n5Q1m0Z8Q0HEu9+hG1intjHvrqD9GLgdrIKc5mPljLcLFntQYZeZ0Y6
HFBQAosbZ/vEQ//JecctFDyTGMQxDSPmPfoY5DWB1fsLuNnAnrFWvQW5LY0t5qANDb+VPVrl1uom
QvR0HgvaKaX5Agg9eCgxZT4ksWNdMm6Z6ee4viLHz/QHi1RGMnVXcS31/98+wtBuUgtjbMYgd3xZ
VMbICvXPclxXdHSLEYx43cgTF39ZWz4WEXwKF4Zh5dKKOb7NnRkqMTHQYTjeE33kVf5dYveQ9YSX
PbUQOG0EBqM68XB9ccuFRygEi5DlL36Dj4+4mHHCIzGDd4QI/xBKn8wZgmRO/LbP6zoWm8XT5LA8
sOAdPcJ5Ttqj36DWS3BVlhum2dm4jklXZ18uPRVSkjaJtfVjzPQIYersdhiWnJzv3+cvfqtlh1jR
4FjbkEuPfivhKUr808NKoUhDq8ksKQAInHi8v/oUODLcRZZc/nP0dMvRSsMyJXPTdUe1RYJobb3B
tk78li+ajdy2RQgP3pifdNxDisO+RHWK9KycZLvx/US/jmUdKxJWI3FAhhlvuwhnuWDgRQ8jJXoa
Lweq+aYmPrb1L7KA8JWQ3X3vIXAy1mEDPaklQv286EhWlKSHb8qeec73N+GL1YzjE1sEfQr2vWOS
uY3cdRSJAMGnfH9H5BjQNW2Cb6el8P0nfbV820CIkf7AABG8Uh+fbeyUvUv/iOXbnili5x6FGG7S
5sbgLHSX9U5M8E/S3uXt7B3gGDP0NKrw+vtv8dlO8K/v7JOawPIN++fo2W+8EelPQD9r1LmnyCdu
oNURDIo4OyJKzgiSv+2Y2AjkcnNvWEN6x2rjvI8Bwe7IXwT/RSSPqktsmnXhHNoZn55AAyP3hWfE
ETN8JtwZXPhtj8x6ZZYy+zFOJGV+/0O+WJ/sRVyOARJrBEyFj1czEpLzlphy2kf29INxC209cs7R
cAc8ZeYQPmFXT05cvS+eFlyKJlavYNntF4rLf3fgotbIngd2YLAJKEc6kV2qTqLlCxLzRO1n/bMU
Ha3AHkdlxjj/uuDHfSIm4HmCyNEAjobEZ+WKnjZoQmg1OI8CxZvZ1wz2FT4xnO9lnj+m+RxuzdiW
d1VCFAXitc0UdsZl21UpL2aKr39TiTl7nD3cAczcCoSl4Szbfmsr35KA5mA0rc2ott3zGIzHLyuv
xa8GgPpbTYum3Bp6sq57pPbED1euhyE0YvCJIUeVoBhEDQbPsYb4l0znCvRAEQDx823LuCUqdSBw
sguLa1yH3k8jr/yLOm+gPGI5Ga9zOdMQ6wMprpGox3rj9JaRrH0tmz8dABRitUqrhp04+YpoUcdo
ilXTZd5jp13xTGJE85M0eOxMuBeb6X52CoK6pJHQPfNLaZzroWEyysqVnYdhMtH3Ze58X5ix56yW
JJkIEdHQ9is6AoZ7U+dwH7bmMPt/UjDVxPXFk7xKOFrJDfqfJtpgPFe8PMEwhGhkyihZx7XAUSMo
OgGORiWawrBEsbXGYo1k0AsreliuFcO7M9GbA1lE9HkTxC5xb2qCib4K1UAgvDfl9o6sDvOl9sKY
bFBfTfdtVMbThnl4+8urS7AGrR0TKOgXRpKuvKLiHw2rcSZM3XJbIPFNYGyKmbS8FZRxTbaEoa10
ZxQOfVGeqAbRtdOA4QtGPev93MboGRHVz/VGMJo6H8IymjZNE/RPYhn2rQ3O/3JDbEVzKFyiOy9L
ANLnUclImoR6R73TYZ5nYgnMtNjk2kuu+i71gIri6rkqZDhZe4UiDOXdaKLFRgkb/Eno0HM/+WmX
fmNazdYhCI3nc8yVi14SkNeW1rcJ928walQUTjM628nMg3eaHiPJ4dbUWmR7oP1xu2YyNkjYR3cb
GMP80owxmS3a7Id0k9ImQ7cAiduD8pnSOLDGJcmGgxy9vMEN4xtTTzYqT4c5EIaydiIgz2Lcsq1N
r/jNKsI5U9Z5ZazmYbnUhN31pCCmsS63EOXHZjdjQwNv2CgpzyLsPgECcKWyNQNuOe9Kb3DgcFV1
753NjEpp9ivR2DztCcIxHr6SZmNS2xdzbzh6I818em1bEfXnrtXobm3kXuHD3l8GkchvixBXsBgL
4J6Vw4iiLeiDyIRIt/3Ujy0Qd9QizXXQIb3fM5eH4m2pyX9CE+3DCmxTvzrMDVmf25g3dtpmbTA8
xH4dO2dsSQ6znzYdLmuU/M89u9OvxICdvs3ZERF/ldh1N8hQG7E1Yq+zb8IuB3SUEsqHZyON31Nt
Vo9DnXMM8ZVw60tHDayNrdnxrGQeM4Jt0Dsd0vE2it6cadI/lJ+TSMur5P+RFF5MIHuVkxw5G0O9
aVXXxzd9QCt6xRzIIT+3i8IX9JMRYqI+u3XR9jwZ1Oj3STkUuxL2DKDcWFfM9IJiRuPhanGedWVr
E+vrxe8TNucnJBn1j+83pC8KLZy4jLYYcnFoOR6+uw4pNeXM0RZzQLAuKCCvS8PM37//lM87EMNc
nw41cSpUjsdlOSF9SOdGPsUAJmvJyxgijsx233/I55+CY9rhXLSAwnBtHu2tQtuaHh57RsMcduvL
nkfcDrsTO9wXPwX1Ct4mLlrIefaoHsoUmjGCpJdzV9EeXO2aOy8by1vVkEH8/Q/6XPAvlC46oYx7
Q1yoSzHxn5Nz7laUrrAfUJDW6GzcATYyskHzp3a69krKaFqiMgf1KI02hr2ZxcaJckUsdfbH3Xy5
azhu0eqZIIyOqv0yJB5DhV2xzniMMe6oRGnO7GQ27t0Mys5Guzr6RV8ycla8bMntwLj2xUhs79zo
8SbvQyeW26pIeXe+vzhfDMF9B+4Q0IFlnkDX8OPVqZOga4kj4qt5ynmamAWZ51PvdviPrOy3Kh3n
99AVDZltSAQJE44Fa5ALGNAhqdNr7VWdhNUzubd+B5ElqX59//2sLx5HFC2hwxzJZHh6rJdAzDL5
okdjLnI3AzY9ofVcTXMMrn02JAoSaF8uYuYg8okUsRUxExNSVR+hvuHqtc7snuTwob3tezVD0/ai
1EJj7Fk3rtNXKHiSkX8QnkqBVoLc6XDlSwk62QgJO9AN+pUVZAboaLKTjTrxaB7lx+GF/YdhIBMD
Kp5LSb48u/95NrMw1OPgjRXDNIuI61zn9lVFtPG7N5jd9RQNwCb60gq7tQPi5neldMNUJxPFeREz
wSWs1EqeW0qYrU08jnFwRd7dJx4tw5VQi9w9b2kKn1ghvjjMgMeii8dMl4FhEC737D/fmvaW7MaQ
XmyxTLosHc4PgV12a+lX+YPquwnFqSl+z/mcvibkbOymvLfKU9/C+vxScZyiCw3eh37IMZ6ka4B3
xMAnOMjnfXRhdwN5SnZt+jeQlBC6m65iyGVRKa+lp9unWfjYcNNmHgf2r8S/a2Pb+fP943oUIPnv
htKls12gqoKx6jF3rS+ghOXESK4jMuP3JBiGZ6UimKMdQCjHljOeZ3YDTzqQ5jYnsfFWZ8n4xFOC
iUXkxo1fRfAXMS1vabxPZ1T8AK1F5O0ZRzhXmhnLiUfQ++Iq8vbTDFmWYlpgH++lMJCeDAWg+j63
ncVArw/IyHAmTnPx6FjFqTP3F+8z80ra6YLdkunl0ef1Hc7AMhqLtUdr4hp9a3Mm9TSemON8seZz
RguIA8WAjdxkeXb+84QWRCdZXRXkSPzcJNxYFPXEogid/8D2bVF6zGOwdqTygEfPYeSsZyyST98/
C5+vLHFanJoAQzKLE8eKl9kvxolBRsakOITRKuoAErmefriza5+jZUxPfN4RL3Z59jihcSz+NxBm
lH200WlriocWHwdnL9t/C+cwe2fjE3cy4+wnk8K5IhtEIp93evIB3OzgG62HmmTWOP2D3kKXMuW3
DrixwxwRm/395fiiSwSIhQPp0r9mpnI8Lgy7Ck2HTZcoaGtR32bBQGxH2Ybeb89uKjIyGbDfmiJX
rzbjwxApLBahzRDk8gpaTI71MbJBHMyIPFH01Itnita8/BUXbXxXFYl8bTu8WmvbUu55gq8tOfGq
fH6okCmzcHE/aQSwWn98qKasDa04oZum8hr9ZoXhPEKQru1xS9wnqWetGQfVGnGfGJBnOz2RhS1Y
4++v4/KCfKwlWGAsnKXUEQxCj5ttyjJVNk4WDWdmoGfEZHu4k7RzQXP8lP7ii+44iTCLlpQp77L5
Hr1Glp1OeDIgvKk583bmSEOumr3iwfXz9EGApuhWVFzxnr2ggyMt1E1hu/GFEl5z5hOkfGCcW13n
oSYsNJX1wTDIbBMcDfITZcxSQB1dlEUmt4TYIImgQ/7x1ugE9ZWGoLee7MF8sUelMdiZZJJn0Hh8
ZSS4TfvmEMKjOMUb/dyLCqgrKSED0t1Y1Y6eis6M7Ha2yZ4y7K4Ru8QNU05MKDQwh41FTfeSVO8b
bcbpRUQaHAIjX4ZvfdYPT6HZK3PbIzUmSdsgdb4iHoSkAlX6RLv0E+IyIrCEfeI5Xr7R8cVieMPG
aZmU+MdLsK/6eU7StFjbeVBccs6ON55oT/Wev7olNOdY+VxXLKqPj7cklJwi8e7n6yCu+4echDco
coKgrmT0brWS4/I8OfD+MVucwHt8UW+zkTGYY4oJBJj95uNn++5gjw4rx3pWkdxTYOsLIreGtUoM
rN1oQDIgDnU07jDqTjdFiGqBNGFbPjl1wN/nzH7vqqQ91bb86nsR1cxDhg6EnvOxyii2wpYJGrkm
HOczZ1NijnmoZ1oAfh7aqK2s7M1pXSwxpUXDta3EY5eb+bh1y8A/RLJssKnF6pR0/IsVxRW8OzTu
2Tp4jT5eLSBGVpMnuFhmQsEeSnoEWzpZLlF0ZAn834sXp0rAeIvkLGSB/PhR3iRsMocjxYgHQEPb
dCX5nGl+VQ/eqULjH6bw42OOejb4d6b5N3E+WrySqOPmJ45ej03hTDfY58ptyLiPXCAGEdf4pInb
yJMGW5NR65CvQ3r21aBC+znPWloINcz1R4nSQ6xSs0tu7aCOAwxl/OHG8f/H2Xk2x62dd/yreO57
OOglE/sFsIXLJhaJlPQGo0Kh93IAfPr8wDiJFruziOKxZ67MSx0Apz3lX6QeVlw8oQFvxePrpGqo
6DqENoZnOZls3dt9q5m7tpHMrwCPlFcEH5rXFOLiiyIpP1SnlF9apZe/1mZzTRcu3U19lfTbyekj
dD3ySfamtmJ/+PitBfsithp550et9tg4jYwdSSEDlmwrNgCFvtiZNrGSoT4gpaDXPans6Z71Uhbi
R1E6/psiIA7uk9QZOKJoC3Xu3PYje8sznEAKGeVfisx5Mnl9qrYUJAEqvUR+reLNYQXDd98HyuIS
Ko4D6J5+ejXG4V1XGAYTvx5JXMmtWeFWUw7wbus8qZqNDmhhhHNpph+1wDTXEvvTk5dNxIU8qyCC
ClnKicMEh76kU7Hjg/qHplP0jV47YlcmhnqFqkcA2W9oVm6a9/t1saxU0FUAhODpyEgIHS/hRAzd
1NTEUc4I28wA4XprwCB/mGLZpHg4WOamgeLoGqPUX9FKtjeRknb7VMvUx1p2ph24WP0QwGEiqZMr
5xbbTGMl1kIbfnnEv4OXLCRxLQvU3WLta4afSR21XqzhpXRryU6yoV4Wb3M0Rr9GgdXfA1qywVJT
DdeIRz8U0ijdQpiBJyUlq5GTdnrEoGKvIzyP6BJlgeVUQfTzVQnkljeYtX1nTCU1Fqpkfb4ZMjl9
g+M8DJRF7DjaxY0oc6rrRaRi+oRxtNeA/f2WVAUaMpDYIzCxaYSYiFMW8ccwmuWKJVmwDFrQj3ea
0iM94pe1JG0UA9UJaMGkn/TdNGFs9KqLnCso7JbpQdccI8+OHO1nNAnoj1OSxB/q0fR/NG3edbvA
MccPyMJW1zTGyi+dJTft4+Xz8MwSps0DUIsUBS7Isi0IRjtA+6TCVXqSOjRntPYnqamCjXPgY/6t
9LRXwjUo1ek1pM1KhXTYaSQC25s9D37PjkIquVBJjTlUfoLL7bWT2wceQp+rbc/TkPkIVLSUsyti
DLpIxEpv8/Xw9PZ0OOzdrXcl3M2jcFcgP2c25tFYy0t/DADyy/NYN7uPOwba7/e/nm8eV4Y5Q2SY
h9EJNNEPA5a1+HiFkIMGADomQtvm03BbeeNDf2XcpLsBh7rCazbDHqWcAyIlwWZ6kHbOl8tL5gyE
/LgKPO+133LbAsChiBSqwJn7/ck9fPG2jyur8kwmeTzEIiKoS6vDeJkh6ODhpfcGNXj71ru5+5zs
og2yUCthwfv+Pz5UjwdcxgU21uoTtS0PpfHttGnxaErvtAPqwxttk++qO3yC99JTcoUB3k7yxp2z
L3bpVtkWO2OLZJOb341X9rbeyCsn6cnBZVG1BRc0t5r5xyWi0m8wyq3Qr/HqVMoOvhU313A8QT2W
1lpid5ptMQDt3rnHTHmE8Oh4Yok/6YtxCXt2jvbY1h+k6iedJ+Vj5IfxV0nvSLeMAO11lNfEcyIk
DB3oNxh3oTopP2tV+WXWnexmozZ9NCprfAtNDixaPNPryhI8ySBocZBAUAGcE2EQisdP2vqNYURV
VcLkM2yADGOOIlknRmHsdKUaozslhn62oQRROV6cRwBbfHUQ9KbtLqSzgF7ihEBTUiA5Eotu+IDv
QLUyc+8AyaM1ZVECofgjI7EPm0xePGTetiWzp0GYpwz3baCg+2s0Mug5Tqb6r5YxoXdrDeb4Iyjj
+KWfZISyGrUhFUC9yta9AO4x2pNWWsGIUUQWHOS+BMgtOlQJD4g9kug6cw1Dd9r+A3h7ZK5oNVgN
aKIS5lAa9EmPyWFql1uVnnQJuxIA597RiklfSelODwWLFgeQSqae6QDXdDwjutXmlkhAgzV9ph/6
WAlv5UrXd1mFqlhdpvZmSmj1dwpycWFHpd+Bh72tMTr4fz0JkD0us3lPL4/8ljhTS3Ou47DLvth0
tF3VaPahKl0HUaDs1X7Ygbk6WGMuNtWEb3yXOis5+Xt4s5h6Gj6EhQDGQYcsp97nUi8aa34GtRH3
AFCIx8I+lr+YyLX5bhPgvQ3khzjbkmkbBugLCVnBjwS8ysMMCdo0YT4dRO5bV00QyneOTjfZR0bx
thZGt4tyv0KRaRj2aUXVdPQpftMXldGBSDBCLvR6Bygr2GZVjSpD01Y7O0dKo5Bb5MALW72x67p9
ubwpT08qXpQWCbSHGSD4HhL+di3EMdzfxjGI/RvH/4igar9ti87apaNcPf35UBSDWGhYU1HCXZzW
yCAldRvBEel0urRKag67skVIABpbcXV5KG0+9I6nkiIFdcm5ys+bLQUlW0sag6qKKy9vDX+TdPi/
ymlT7KM2U7eqEWBBYI0lAiN6rHg+8gW44LAnsXufBcOwWCHqlKk5yuZXNZOC64E8wetFUb2qGlQ/
5CN0dneYPqfDEDz5JBvbNgGR0CSz2WShxzcQO4vdkGQdXfculw+aOWIUinXHLaZl5Upf9LSBQLNy
DgXn9ALc97KSpYxIaFI9z7zEGs03OczTfIN0l/SQ+CCBdoBle2mf8hZQ1ikvR1cUkYjcRFrSCUYY
vsNrctC6ZIvSHAkQCNpu2wEmesy6WpPnNTxgj2vX2Dkmg/bt8mydlLx5eFxnKOvPO4962PEppDmU
wsLpncfZR/cKoL8PVdyMX6zRoXw4RWuHzfz3LRYH4yGKAbF0JlQvQiF4c4MDEyHzZLWndToOFoqR
gEcxc67BP6d2T+kkblaildPsite09LmhSxYIc3aRXeEyCRghkTDkTVp/Z7dNdxN0kfTSoTt1A3UU
FnECu9EdpByT0VkCScghuiidUkNbzG1lf/mzn17Hc4Ob65iVQ3V6WcDJ7E6oDjxvmPbAjSpwGnsp
VLWVUc69NnvepG1vgg6gXXQ8u7hFJEnWw84vxtq+Rf09+DSqVerB7AoPyDIYGz/J9PsCWbuHUc9o
Gcf9cGsMUo9E41CvxMFn5p7nADsAXR8gwVLEvpsiIZDRy7wJxVtXdIJG0lCqu6auOlycNeeXHDiE
KH/8qY9GXcRokEISHz2cDKAHICFQ0vJGhMMa/vrsp4ZTMEs/o3WO58jxp27TBHQwOZoH1Dt7jo0q
3IJi0z3fiWIO3Mh6jaBbPjftmGwjlM92SoOjaKeMyic79JU/BWYDlyYIJlXkNmWFLcqpUt1XSq6F
dJMVwEiBKRlXBjLvK0f9KRSBYdBdwBuems5MFD9+aUufQjXEmBZnIsv83GR28xSqinhBLTr4Ofij
+kUt1TbdFlmW79VsQk8C/aAKqKMV0xWvrIgeUT0OMZXlLK22fzzz75cdBIy5sbgE34QdR1BuMSUB
fWWk1Jz0xkwq43B5lDO3OH0d1JNRTFf5h3nV/3aLw+sZLT0CiwD42XSnPsKtLY0B4puOshKpnTk1
ULWf8xoduiAkvuOh7MKZgFFwaoxWEN3mYwq4FC3b6fnyG53m5ZQ33qE39CeJCpeAeyOIytzR0Xwa
cNl4BvmnYBGhogz9EbyI6Hdx3xS2F/WhsFws9iwMpsL+mY5gOKOKm0jaSF1ZRQhYZnQTjD7AbqI2
OoSG/BJXlz/f4BqwTLA2AMOpkyyuFMwckPVroV0VEyhmunjODfJFa7ZVZ6aZHgCdEWgccLyW8P8i
LFQbZ1W8uZQgRyJQbraapGO0LFnT2u49zeZnug5C/PBPYexhLXs80bWBKlSYZqTUpSAFmPOUrFby
D3lGMyQtFKQjJ23a2Hlh3anaGN8lRS7h+ao7H6YKl+tO7gl5a6d9HMDorcTq554OEiFHOKAbjZbA
4jJVytEJYeDliMXWPibbQILf1Ckwv8+msfbdSEhmHmKolvdlrOnFtk3z/gl3XR9hAPaHj8qXnEE1
sAYUnDWEaXK3rmRlDcN1ZrcgkgLenMY6JJ5lSlEECL/NOCKPQl596FS4w5O2imnRmIpFQENwB7p8
PmkN7J6Op0ov6HznQ1cj0V4jQJqxJQbHbzYqlnt0yqIIdgUGbnHRhPcFYsookDtT+AUt5ddJkbQN
6MFy7Vg+E4Fj14g74twcQrljkVqio1uDOwY/0ReWeCz1Fp6/XCW/UPmedroYuyvAdVspzt5acuit
PjjlXig0W1bOkTm8OP421Nx0og8MgMl1l9cDyrF5hcAxrhVRXj0VXVzsKz+O906vVoeWgud3vUxl
t7fj8CXuxxGegviZ2OqjKhBxgiWOSrmCyZ6GHO6usCEeDmRh21YfsG6fkmDleD2NTwBiKCoOgirg
P91YrGvEkB2jzJlFSQKx3HLG3aG469yk2oCZEDzIvZQKe6XzebpKgUKxMd6/ESWkRdwgRDBLZHcV
NQ+5vRsLQ78H1KivBcCncT4tbxWG8cwhUQm+j5dpG0S9nfQNMmC+k34vW+rIBXDRz3Yp9HsEQNFm
QhjQ+WaaIZrDFFJUxcsN9NDQHfHTFzNsw+8NagT3FWpjgKqbAS1NPIWs18tr5sxzkoaQSYG+pM+9
nIMi7RqplUuYAVbW7mpf8m+lMNM+ibzRvkIsWDOpOXPXaWBZcbHGUwqMxjve77fruzKkoIoNBtR7
gPDcJZjwpYo+fbbVOgCpZqrZ91KPxwfsSqxpZxm9VmxpTyTbptL4Pwpim3hbh2F5Xftx8pYmfma5
MNTo7F3+NKc30Hy5gasky5QJABbBfAqZEZQWHSuF5slOn4LwPmipVnS2sVacOjcUvm60N+Cgka0t
DpDeiLo40qjG9EjWbNHSdNzSjnt3ROR45a3OnBGcm5C56PwzAeYipqlHJ6nVcgY5dSNy6wgvPFEs
sL9PmhpcS448IgmNJDrxVJxKn2lb5rs//qyzW5KqzzEV3NLFAR44UYoCJnY3uVJX26DpnU2u54nr
6H2wEiqesrks5HwZCOUS4kWgpMe70M5jAGz6PJaf5LZXgpN/y2uYnS4a/G3rkt9LmYcE+uTsyIwN
sbU4hqYrbN7xV5AkNFFdgk08W83KkRA7pn/smZkdBh4yibV6CLACRHs96KqtE6iVv5Ec4X8tTfTU
6fM2lYNdBsnBSgR25uAEHQFmBEQ9zO0luSuSMjwlAx+SXDoOX/RRLg52JpBPRbf7EUQVHARlSFai
1DMHJ+46oN0JVWkmL7W27IBKXTrxLYEp+duS6qKrxUJeSaTOBDvvmgkzQhQiIPJsx1M2KDiyN4rD
MAjGu3WGfYUrh8iYSkgYTG4EMOFAemkcHL2srkvZoPfoxNEWcwD9gMYo+inEUa6NbulualTgcJeX
75kHxNMPJIjC2qKistxAVjgXTlNoVpWM+zyy3aYD3rg0HOQ9FFDQcSigYYRZbso4nmjWbgwsoaDC
WkF4NlXfCty8Sa2vWDygPdGHI+mxnLxcfsrTY10H1UmPlvYDJm/LFryd6jRwSxkuGNYcX800hM6C
ustmNFEidtvUDPeXBzztmJKT8l+UXDjI6H3MT/Tbuc4pjJuPhAVoVlTaFjEkE6X6uPeaUUu+QNHD
iLP0a3urxHp1baSD2NUNnoX9oAVPndyYN8AxVvGepxsF3h07hVKMSYdquf8zKVfQolZRFUEMsfRQ
zrN+JGUYf/HZ8W/z9rK3sOCifBfpRWYAeZKrZ2pSWbFr60I8Rlrh5JuoUfxXDeQ2mif4kMTXw9S0
PxV6CT8uf8TTs5n2GYciUTQlFGbw+BuKqplNN2UJmGmP60zfpMJTeiF9hJWqIs8gYyogB6WNvWII
h85VlNr649PZ0EywThSTwZ9SpDx+hBJVZiJs9EiboPxmSY5y43TaD/hb7UqX+PQ4YSDw1NyrwCaB
ax8PJIXUIlhPDFQLHxvtJAZNQOfh8hc9vVg5+MlIdHCHIAiWYgB1YaZprpPqhEbxGTcasUdxoHDx
ylgre52OxNHIQoP3OZ/IS+6r2he01k0locJYoM8H+HaHIGpw3ajGz8vvdPrlqBWYtKH4PHN/YfHl
KjLj2X0AA9Ukz28o/1UbGzOM7eVRzpxz9ASJXudAgSD93Tnqtw3dYn6lKZUPE1okzl1UDuItoL4M
5QwhGdGNxivqjyB6B+R88w4R01Tp+g0ivITWeT0hkh37N2lAxQlJU2vlZj/92uQLCiQC8gdywSU+
g7NZ8f00hfyrVz/9JFURZ2u0p9hO2q8r3+E0uZuLHVy0tOsMdudiU2ro+HFuJJKLJmm7U+pJSdxY
UZvrDonlbRvTUaTRYmieKQ/qxjfD5mPX1MELUt7qH0t+IGpBikdJinfn/p+Xxm9zEucUCATtHu44
QD66PA0HUw2StXx2Tk6O80gHPR2DE5PVA4pj8cqB1I0+6LTUy9U6+eRw9buRTZcFBW6wWrocU4Po
K7g4ffdTI4fcIJjTf7/83U9nmHo96RP/QQ8A8b3jV4VGDvc0ghDWI8y2C0eyQcoXHTYN1dpXPXN3
zYI++PgSeePCuuS/4XTHeZu1qWcDiu82Bu6skTtFaavcYJGTp64IDeNXWkxW5FKy0u+UakaOGVaV
T66OfasKwK+PsVQEn2V5lz/EmcY1RyQHGNBfXMW1pQZDKNog9LWU3MjQo9bDUqvYQ2EOP06KIf1A
bBMVrbTD6WKI2/5Bz2Mcqwycct25G/HHqhxz3Y+9oM4UBWA+i2nBciQNpTbJvGboUrCbenYwEWP/
01toRtrCt6PCSKroLF9Z4U1kUlOK+4YsfS/TqLihDz7t7NCQV6prJ6cpQ9HatFGU1hlvOfcoWOol
/abcc4QWbvpYC/Yk539cSUbW1YCkx/UOw5E/HK/m3JeiYRRI+QdRWl4hVNt6Vm1bm8tL5SR+oMBO
FYpaFBsXEPVi30apNQ0+coxeaufDpyqJtE8aoqIvltbIB4D+phuYcn01IM4P1Wcq/nzWqAfPtpFs
XZmHOH7JyO+dIjdJqICbzFVUJ2eddlgDFcjUXn7Tk8CO+bJn4Pzcx5937vFQ4CizUGoQ/lVVbvMs
c3NVwZzsGm4Bsvp/roM8C+4wgfI7QBMtq+PhGjR+nLInKc5g8rsEAPnGxLT1UJnCpoc5mRs1ifs9
Un+ap9mYNEGRJT2yATMoDjaCswDErNbeP13+DBT3GfnoqH5/MroGQABoOy1vJ1tw6dgVNjVUCjAy
ER1Cvp5c1bIOoEIVjmckA6YmQ6YFH3gAE9dpeBXf0pqSHM17Tf8ZBWBx9yE4gW9Tq403tKe7fYWa
jepliBHBWslyrrygNEbEIOiqT6B/nKnlckgzMPiB0j0BqDBbGFuVbDzjcdIBGEBzIvOoxGIIFypj
/TH0Ueb19EAgQuK3Ag1dqxZjdk0QCj465wD2YOpTgZQDCR/lVuBktM1bPYk2Id/6vpEcP0YVpm9u
OsTEErdo0aZxwwk9jn1YxRP+DIC5YdH3Zn1Pn8qO3QZ7AgG6utNCD2yA9C22InHjhKBbEUiINBZp
EOB23QlL+lqYbf4aWL6KR2M9fu6sRvsZxIX0tZQjA7itZoSF26mJBf9V6aR73G0lVDB0UaJDTHRU
3fazDNSm7Fv0D4mtEPpNYI4hNx84sXSY5DDaDzrtyn0WmOGE606JQp5dlIhA4Gkob6RGdb5mUDGw
nUg19XOJYS2neN6Ot/BVs9jVOsNvP+QB3EhPVQIdksColAAAe1+oL3oZZ7xchA1BIJsIYCDXjJtI
TAcUtQcu7A9lVauNOxCzfAQyr8JPHuT6U52LLN90TouDDrD32uLT1lO18eu5yWEoI6JejWMhViPG
snuZsNz8mMl2aHtxWbX5LmWVBBsb9BjiqOo0TNdTSZSNjmme0YHouNiwzqCcv+lRqe1dVplpkFSl
tO8wtsJ4bchLFPtImdVhw4MX+SaxpvRnPDUDu5sCqOoGA2ZLmkI65gaOgfEVwKzupXOySXbboCfK
pNacAPQfRPGTMmc3PDtyV70kKLQBFwRcJeGhp2OMXCey4rVKA50hIoAKwVlp/UOOjy9ch2xAwQJV
7MACJBhiNIR/YvxSs59CN/CF9QnFl7jwtNCx78up7m81vqbidRZ1NGxndDFsJ+YKL9sKvrxXpLN3
BovRGt0uTuztWBTG4HZNxVl8+Sg4c49Rd+RIBFiGNNgynwIFNNE81lHilUv7Q5Gnw3PTyM7KKKeh
EueNzSlPRGzOF9riiqGcoGZyGMPlEuk2FtPO1x08e+WPRmDsrNx4AYhzG9sTQlcQFEeMPt0qkD/U
Wb9SKDqJD5Hswh8Alh+9QZLIxZGsqKXdChWanK+N/ncIqs0mL6bmpjL9cSUVOv20COBR8rHRv+LS
cRa1fKFXIiXsm1XmS2tfaqn/C7uKP5aZp282ZzSEvJCNaW4f3zG6MxpWg/2Mp5htshN6oH+MoiZY
SbvPfDZiEAJK+h9AxpatZlRZ0fwvqYXUfp/glFJPO4zlZtlwayVxOvPVADnRsARuhyrpUvqx1uiU
W/hGe4bN/ZhE1rjzS0Ctl5f9KQ6EGaE1CipivqCpPR1/tg4WWhNH2IwjGV7jUpXDZfAmOZngbmCc
XuC92oefZupm7UrxKF4rzRSFNxgixjqlrLpDp3Vpv7JPzrw88TEtQZN8AoXGBVCjCatUr3uByEqd
m9umQ7wuUZA+uvzyZ0ZBOxmcFfAXmhTLd/enIa7jhF6KE2DhIsst8aWDAdHlUc7seYJxkFPcmWi9
UnM4/sS1haVYalolIasvHtQE3yW31zi92X6aRzct3I40Wh81uTI+yWEqfjRYJRdU16c3SJ5xzoWZ
xp8uP9VprMu3JTWlCuIYdDLU44fSY9ucupRig1JBvfWiWfqc/ckBH0X64zQY4ycQfwh1WZB+M9pr
h8vjn9lIlBTtWWyGKBQszvH4iVo12LBSBgZcqF0VOSYZ+KgNnpyir/HHQ9FYp+ROuYysaIkXNrrE
7EWslB7kQzw5kfHYUkeGmlnDrr481Klwxaw7QSGX3sKMG1uCK7EsTn2c0kkh4rE5hJgFvcSTM37q
IiO8UjG4eeg6JXkM/CCiOayar12jxfHKU7xLIx9HtTyFBjgZuIMDiXsxuWGJ3rAfAYgx0XCLrkd/
kj+HSdd+T+2Rd4a1ZLWuqERu36C+pr1kdVJnNzINQbhQYOpfRslQn+3GTB+Qo1NrDw/dCtkTTljN
7SeDurTWhtZ9LTLd2E6TkH8mrRg0rGUD6vMYQmS/bF/U6qYIilByI30yV9bv6fpBto5WB1E7atTc
pcfrp43NoVQQ1vFg5cQbUgrdy6tY/QxR2F4Z6jRZmou5Ot1KqFhAIBeHkSGXGgw2dJpHTYvU61pW
J9st40K/tzVaYlcUHUpQ3MKo1jTtz4w8F96hb1EZpNm7GNmsqxHWCj5SgyralzzGqkJXhmanWZX2
VQ2TYaf71R/3PkCf0Ng04SBRxz7B4uFe0bB6UOC1p4bmEQoxxisKasZd40cTcUuyRq1/ryIfLdeZ
/MIpzzTS+XCW7VsaqpGMol7pJYlSPWf2hBe2AmlZ21WB3WmHMdCCGks+TQKu58B/tZMyfbacvOMM
bdPwIRI+WURRSqiopSQ0H6020zeQIFT4gDXSxQelq6ofRZPXT+EkCnmTGWH0BXMuB51ZjKoeGsj8
uI3mttzjfCZ15ApSnG7LoEiS28FPTMnF9bMCEdaVde1WtpQpG1MHErMhvdF/SdbY5Fcxtt94pFcN
osVVjR9tNCXj51qqrXBTTrHfXQ0BMYmbc0p1f3rKoZTOVqe1CIaGdGLeML/VNmsDMR6Ui6BXTk1z
Sz2sg1iAT7YOp2Bz+ZSbL6zj+QIzOgdykHTYfcv+aQCL0JajvqNubaV3iQoPdNZEq/GnDdqrGTMF
2cFS7/0iQYHx8tgndza1kdmog21PVZT/Hb8mVEYJbMiEFBBNkWswBpXHL2j/dTv924/h34O34uG/
Xqb553/w5x8FrlRRELaLP/7zLvqB+Wvxq/2P+df+5187/qV/fijf8ue2fntr776Vy3/z6Bf5+/81
/uZb++3oDyTiUTs+dm/1+PTWdGn7PghPOv+b/9cf/u3t/W/5OJZv//gLS4u8nf+2AAuuv/71o8PP
f/xFKP7bB5///n/98P5bxu95dfGtjb6d/Mbbt6bll52/Ey9BygLqRzGVpfbX38Tb+0+0vxNGzYEU
UAFmZZYbzUm1w3/8pZt/hyPDT4nxAZwpc0u6KbCW4Ufq34luuSsVDoC5Jaz+9d9vfjRH/ztnf8u7
7KGI8rbht4+XpYyO/lyJtEzUw+laLtVpOgPuLVqkIZUVfBMLU8pBHNbyStCoLQ7l92Fm1Qk+AR1R
0rjjFZgKFbsTH0Vb3IS6J1Nt5JfKlCWZW66qn7Bxip7C0sQVXMtT1c3bHOL7GIwcUHGlZfvYHsbZ
6MiSX8OGy8sd895GfXCcjd1N5JBujNzMPobJmGY3iYE4gIsgj3HviD7E2DjHdcUtuiEGZqb2tnDp
4EpfMl9RnkUawTJLsJHcj8ICFxRmrfMcFfCD6aQbUDPQ8ryhppHgitQk9gfOVnS/flsu/5qU3ydh
UVCbvw5RHfAknQ0KR2iepN+OIRofuQHik1KTP0HSd+6tyX7W80+BwaL7t8Xs/z7QvNF/O4ROBlpM
wxRyWYiGgRDQfB1LrHtT2zU1hAWEtlVUx7WH4bpFlO/ysIvZ570IOUxWOvVT+iv2Iu4IsEDstVyG
4jUSX/WFg0ldnGKu7Vv+Tu9hm6lGa60ceic9jHlUOgaU9OlXckMuTr0KJLHviAExIK1zZmmLaJuk
Vu5RAVQfqiRrcrdBinMnEnXahLRo98Ool5uUHbOSAL9HsL99dxXuDRhXUkYK5dassXE8wU2WG+B4
Bgkja/STNnhkGXfUHdXBjbShQv6MVg7lPmDN93YQiGGjN2l2V0WxEV0FfepgTN928i04iBZkrV+P
r1Eh/Cdqbd2j1BXOeF3WCoakfTLb+uqoBox7Pe7GknjdxBe0tWczt06kGKTXhfEySFov3EzDNomb
1zK+z8eNvJMzRUGuudbNESvaeHwqg54uxYDUHte3MKTrKogpuBVGQ0GyT2Uklowm/kr6K1cr9+W8
FJefjESWJjC9dMLyRRhnmBbp3NhJbkY9H5KmWb2MvjR+L4dVPfYTiu88PYhHEbtRpSB0XIyVQUk1
AxJ6JJsUVGCc1jY9u+naWw2Zvgf6QqiVWEihoMgs30uJVG4hMtSPRgxsq8b5PSXCk7pbQwuL6xHz
5W1BfrIZEp1e9eWdtDgp3heSPVMdQClRfFhW3GysbJKxwJ16zCWxz2IHDYVmwlOqKOXyCTarKLaX
RzwRQ+TjwHiAvEiWRhxva8drF1ekNKnAyXkNgmWI+Fn2m69mef91LOsAWlssIdBekYJfQXF2ZFeY
iW9vI6Ppvmm1lnxqZ/Epr5f88VBNEXIlAh61gcxv1n+KLGQI+JkWr6nnLO61+UPNjimIDFFx4vBZ
1M9kjAPGSWdKKZU/lxBeuQD6efTLX+fkZKMhOaMB6IyTuEKyO/44I64FJiqbPq+TExtLIcoCSv2t
BXf7CB1LeLYVr6GJT/Jl3o2NQd8YcAk9ImNeJL9dFwblBUntMsmVQU5CR0FrI94bTjUTF4qu/KKX
40TDpE6FAG3dDDiLUXQbgfVY4/Pl9z/zmeET6+9VAioiy/abPvaz11qBDrMWaK7ZatOOBrq/tgbP
DoOSHvQPKGUc5sdvnBkpmnJGiePh1MuH1EyKbZLA+PZCzbcSNwp0/WsvhvTgq+B40TyDDtcnWfiD
qmN0X6Q2Dscd3ASYxWgA/z8+AUEcMAmFxG+JXhoLzKdCDTfGKg1bhK9l6UC0E/z5KOR6iP9CuFXm
K+34C5RBjduCU0tuECvtg1WIzKWVo71efpdlksLKmoE37BqZPaMv97oFu0mZBr6zooXZTjKbZF+1
SnblV9p0P5hJcKXpHU61meUfLo88z+DiuCcEJZmFQgDWZMkbVLEANxCARjYfEWJ014qQHct6kx5j
fXQ2SAYVdwCgpM/WODviijKIHy8/wQn4aH552LGwR9EnAz2/WGRNUMmdbs83jogoMUp5uqljYJWT
XRsfQGqYh7Jug33Taf3BJ+649mu/PCSKOWym1GqvlVSMd0aAkHxr071dOWnOnPxk+jyjBkwBfP8i
dEMXHBJxZAfAp2vlQ2Ka3WMA4mvuYE79rZ0qZb27/EHOLYa51cHBRih1ctcM+RBpuYbSD+dsBn+1
mW50hN+/5xDzAc9pzSYCrXo3Nvb4+fLIZ05VLDGIOShXzbZpi8PbCTo5MwoazBrqvpu01liQpeg3
TqDXkZs0Jlhg9Jo+/vGoLEDqNwAyZhjQ4qJDL73u02FWH5OqX7YA1TUK35/5+nKDxIcSddSU+mnN
+eakksOc2gAKECUlVp1zweOtjaR4X9lFFXhtihUIa65orhqpUpW9aebVdZAXvgG9Uy6lLV1H5RqT
Ba2/1rJO+jW2s988BcUpuKrw9vgVqZQjr7ChshUvSDIVYzaK4XQdnXH6jh7WpF45XdX4KJaAPqJ6
rFfplsxsEjslte2PuCxnvYuXdNNdKXpnjIdGzejBD9nU5F6jmXVx0yRjY+zGIsqutIDYc4Pes/lJ
teG3e6qkWvex6PRxr9ZNSvM6j83Oba0uH+FMpSHY9iFxarcQKM9fXZ7AE57H/CXRywYhRLQ9u38d
f0nNkdLOkCd2sKO2N34gBLwnCFhEvoG/64K88+IskTd4zIpbPxlGSj6Reuc4sX41ImV1sMeuPMSh
5txXrax+6DVBlnn5Ic9cZZzeELZA/MPSWR7kI+IIDd2hwFPl3PxJc0ggiFD1K42wM8cp8DUuCtAZ
tGaX0bPu1MPIxBN3hSX5BuwBJP2ECagOB9RoY/vFeKvMOM+NDTPeixJLXsn5zr4noByQtkBT6WMe
z0UL3ykaR0qAZiwpnxUV4keMUOsKJufclJNPzRgq6Mlz3+t4GLK4TCZ5DjB1zbVb2DzYFPl6thuh
omJMkJXOoaDxuTfUOtrZ1RA9qM3kHMooURPa7XX+Ehac1bGMsp+jhHrgjvFqM+X0JGV/o90/13E4
WJYN0NGRk6jFsRpDwlkKAdL2FvRB/FoWIrifRkehWhu/Dq1srtyqJ53KGeZMtZ9LnZHn+uPx5wl1
rSfjIWxI5drYp2qAk4opxN4upeCqmFA/CIPe+kXZR6MaGTTXLSC4W1PQR/dLExTiny5+HgfGEffX
HJgvWaVoOY0RNEFiJcnuN1kBXCHM29Xm4enqn9ECxnyuzpD2k1ZOg2q7JQRIXfzLt1oiMOSDgT5L
/Mv5XmoU5SCN4kmQ9OMVLNMvrmOBMhg+5RsIcIW+S2GVY++MjSVpj5EJb4jD76o1Wfu8iqD0Z7q9
smPnU/44AOKZ37NPaCjoty/uPJFEWdG2lAiEKL7r3AElWvH0O01kuNdiidP7lTqvKs/5nDr7di6C
ySDTC0kZ+T6TT3bSTXUaeXGqfapG2fwUFTMn2RjN75fn/uxaRJoNtigMYTzJlvFVRumtHmAaqFUo
X9Mt6REhSmR6mLlafA4kCcOAMMJPXSKjwoJi0nNXa+w+9JIhgulimOUKDvM0ppprMrQ5UWfS2CKL
mzfXigEYFtHFUCDjKYmSC6uxdAys6gK7aREN/kpMdSK3zYbUqQLRE6MixMm82JBaaFIgcPj0ai5p
T50YkEuYumm0rrNGFO0eoU4QZoi+0zYqsAFHIZLUXFwFkQ8ZG4kFBGHD1G7pAavGkG7gvEV7y5zC
4bOTBgCEodm08Qenyp1oB2E+Q7zNMENl5ao9c6LRN6EsQ8GE1oK6OHaR7FGspOM1rF4Rj2hYxleF
PaIOnuLXXNR6eqf6XYwog6qvkqHmv3uxUwhHVTjzVNP/k7vzWI4b2br1C908AW+mMOXojURSEwRF
qeE9Eu7p/w/d1xwWGWL09A67JRWqgESavdf6Fjfx7NpWVrv4Fm1BroRM7tO1N3+nfYkLYshKQkQA
sKbijhzn/pLwdNP8rejT+ph3DvK/2NS/AlB8chpnQoPTQOgCJyeWofdT7GKCHmlG7B7SqNLHCaNp
QKnXjTxyq8bnBlk3efbqkn1rp372M9NlgxY10Ku+eL22CeLstmCDgh/tYAtHW3I2stKlUQorJsG7
j9X1RZKnYu36WlOv0lH0655tUFSFlZUbFxjJkmKfO1OcnmrSkqp/vfTjq+YRUcuGxsMJ4uyOiAgY
rp3GlLON1mOAwBNd4q+OJ59MmERGctdpkSAQP5/EKoegIgfcrjfZbtx4ZpslvDHEGHiihjf/57v7
6cUoKlGA2AyJxtnOsiotd6D/SHOyHmvimDLndajK54ngqu9/vtLHfROMAfoBCp4LFu5zfU0Ow91U
4+3NgmZ2TBCpkpFUpF9UpD8ArZiHsORuplxShbApnY0Wu0jHxYAnzabcSr2uWQG6DGmxHmN6T69W
CfX6SAiUGywk2m+C26zxYhH/0iYpsZkOxasjVcpryKT/KtOYDC+FLHufD9MJw6u1FJkoFLeHf39z
KH/onA5tzFXnAhgqjaazELLsFUgzw3RwFw+ThvHF5PbJskDRkPIhCh2LgsDZ1rUoW6ogMVcRNMv9
fjMuplqvftPrhMT2XPZfLQqfzGiIqfHXEOCyuU/O1v42yUXP5ngbXQQT5Mq4vmhwVgJ97eU+7ubY
SwnnuMTHTT6qPgygshMLINpMxnVKcmjQ5Ol6lNQgPTN3yoPVO/GudTrNczkyH2uhX0JDhGSfDX33
xQ78s/FKUhQmTAYsLfSzgaSt9aw2diS8mhMUx9QuPYhF+bdyyG240kRlodkMKZA+3k8pydAJaRac
dZFbmqduNRP0XWAi/jy8PnvLcXhRZHOo535Y1VZYtcYE4JMci8gNutkiYKlx9Q0WUJJH+u8vhoZ+
oyzQ+4ME8/4nzauplB1+XK8hUvIyndLuWPfUl4w6dr84Bnz2jHjPgYQwq7BGnD2jXs+RLaFF91bT
GTw88P2xQOxx9+cf9Mmucgt3wSHGoXPr2rz/QXmy2B3WWuGNqT34HAK6Xb0OdJb7+7kHlzemX629
H38XTRveGdRwqD1JTXh/RZO2VIOQMvZjTrlebszNjTmI+YsR/nFUICMC4Pm33pOT7Nm+VYV2TcWD
5WyUYCkVYUeEOBJbFJJcFO//fA8/+0WI4OgDo9NimTmbCWQGYEygvPA3gAYZFaL1YrSGX0xwn+xC
qephtMQ5w2AHwfH+xuVLsqR1RJ5QNPbirQMV6WHQiU8EyU4HmRmp12dFd6/kcXYteqfxClrUvmuu
btCYoAXMDL5MZothl2cWfpNOvuVT5T7MCCuuDG3NvnPQir4Sgn/yILAp07jHi7q1P842fsVY62np
MsB68lU4Qtb0XexhcmnZRtrLnx/Ex8FMMQHhGiQO9urO+ZRsmBElE3WT9ik2tuiKZuAirNKv9G7e
VsIufkidafjK6vaBtobc4911z34jhgg51zVDmizHKDQ7/TVrGmCoagZ/ucycfTUp38Z+NlXPXgbr
xh3z1zJ3Ub4uhELuxgGj7JJP9eufb8c/Vcj320u+2D/2OzrZNHXeD5nSWmg7u6B3LSVpm7t+WYX4
pjRrUZyoupjZw1qNxN9ocaz+RRBr2vldGlmoDLsha+7MZqxcv+uEcl1ZTWHuskQCqqDG6zzQBLSM
Aw++4HQ9Gcr3beKtvSnS+9EfR8B27JddM3SRDy5+rayq5qU0CHTPaaJM+I6To4HNerfLTyP0NDNQ
hpWEBCSGWDnMdVWzYJhzXfGpgCm/CxR69xTNOfOu0yTvqGFlSE7irnobazXtLwZpbomXZmNAv5n1
2fT5lguBnhPD+7KwqYWy6m693aHWqslDNbI86RYmxdDtVMKk42jFjk1dt7mgtNguPhJ/dDX5mk9v
s0aMHQYcOXf8Q9e8tKM8NoMyozQFZsxNvtswCXj/ZLtOngUy5HvbbZpTc2pcwsLBTSd+qswgnSa8
B7nXSFX9OQi1+ulSvKzYryX4sHLuyRoocyIQPQhhPNIojtnLjB3x9M5km37pzviserbONPQrcg0x
lhq/+r4ptGA2R+MUR2MNiMwcx33VVKQLq0pje1QPuxzAtJ0j6+uH9a3VZfNkUagwVu7wFFWmzim+
re9Gjb0rCWs64e1qqdvlzqyyhLZV1g2AYVEZuJ6qRg5lGJpCHp7uZtqnTmIQ/JEmib5PurS4L6ds
fu7RcTzPS3mntzI7dqnVqaETld3vttfUt3xs66fIFestTL46x2w2mL+caUZaKyhz1bdkZzUQwgy9
yQIduxZaBqwHKmq4ZZmDXugmTfQ4Hh7VUaLxLexe/U5lRF9PmZk4eljYGdHSZYKzLDCrctmjJyym
3ZQsRDJo40CgYTk22q3Nu3undNaCoEN1xNOQLs5b1nQGzVgnTh50/i2C4LnHqa5Ek2FhV2qmH71K
vRzfmFC+FW1WXpkD7Ay/1GYIWHmn6uVJGrZknDkxkWAM89jyRtOKHjB3ahqJRLF6OZHjUXjZrAzX
45IWP/OsnK4Lwx5+5t1Skyk2qdmxxYHnrRVhDz4Fw/6hzrJE9douTU2PWu0SU3eYVWLv684OTUtq
BDrrdZPsLHVWrFAhIz0LXWRqG9smQvNPlDV8EWNIUUtObRO9GvNKkGZZGmhR1gVfuq+QaguYpEn2
M8Aty3Pt1XwwRxEPlIMtYL7SkX0cGLPTFfvZiedflS5QlLS9is+vUYCu1WpVpt6cD833osyqOija
Hie4oIf5U9oEc5KJmnbSb6BIr35fAjLYE1lMTFMzuVUXzla6lBep0jKptC4a2YMYzXx7CRcyZbq+
Tr1SXfQLvi+ht6jJxr9y1a4eVcnZE/edOUkfRM90wuNi28GqJROOv6lMf9euSvqFrYjo2ariGlqj
k01oqSL3h4IF5JncooLntlIM9yh94Uui8NaCa+DoZ/qKK8sbUZRbxYs65SMs3fVZbsUK2VlqT/px
VbtbBGWRBAmp0N+VdiIOeUzM/mZFjo6ncTW1F3tMotuUKRvYdZ/Ke0oEK0CeGMFPhYxk8dJ21Zc9
6oUWYbK+GOOpdYy04ZF3KtGbauXeVH1dvA29mozBlK1TaDYZ1rk4FdPd2qXmz3Ys+htlwuziNcao
/JxaWdgbdyhXKJ1vJOeeZYoIuTT/S3am8rRkikYQtdHHd8i9iK0VCEIsQKmTyS1uHGX16nq1jECj
Z3M/QVZufHWGNw9GrrdPc0MkV2C0BjZFOURWQCpoO11EQpZzoGRp8RjrU+vsqXgZj6o2DDGwpDy7
V5w2+cnxjSp7FBnOK9HF+VO6yOHB0MZ5PSgkn2MptHm7N/f88ATJOfp7AiqZ0oHddzY57B5scUJJ
HV1Ef9WYOp4GO9bzB0tfi2dmbte5VMDpkQXWNPXbYEV5ciDQpZ29cVqKBY1X8c0pgKjvWoXFiuzk
dHzoFBp2IYdXWi7tImNxIdolIkN6TVQMmZNegLkfJexrS62XxYOhOV6mmFYvCf5NrkQbKa+9igHe
i6di+YW9Mq7wQlKSProm6D1fNyoLMICbuD8Ip4JZifyju0hYtIuTOZatn7uZime40rXrocB/6Q2m
3qsHjWQVZg49ym96ibQsQHiEhoygMFKOEiqYGVoj5tIg0xaw4ujD2Q/lYsEDDbG/p8eS2u4rF4h0
fnneJ7vEGdQ6tDs9+TY5a6fto17bdxmstEKPk1M88cItoqPhmUcZjEgJ9I80cgn5KoD5PS6H2FnF
dW9h7vR704jfVmMp+2A1Ju1ajTpVhe3f1Yc+MtEIiKSa3ozV0MlpZa6saSi4W8NT6WYnjGJhTH7q
dCRK2o0RjaCxpPPTIl/pe2E1bnfpxvUa5mVakEzalskzkAmDdHbLmOnEloZyB9GWOvUa49TfD4NO
65LJIbaOuLa1H6kO59ETpI9Lb1EX+3ZWVdq0sxLxeaJqEyANkU3WdjPXImgUUd8Qe+Cmfjqbg7In
L32KD1Id3WdE+zHCirSH8bEA6EP32s1XTM0KjjGKwdF1UallUJIC5ZJQpiGI783KuMF6uhCujVN8
8mLkcqSUNcpqeXm+SieIVNMpMa8ObbRrDZFmHv7lUYWA5hTyMuLJ/TI7e3qhqmmQeJ5F9oPrrNno
FV1WYCZv2/KVPSGS3HJyewb4aCijp5qT/rrMRYmakD2f8JE2KqTe29uuNBMOM28kXa2hDppp11Yv
3RuRDaS+RklybQEvvUkS1V5OVc/bqy1IftkOqPN9V3Vu7M1jRgXeGdE9khPaLz/Y/HECaUCbZEGk
TB1sLjXNR+yu86Jgqhv7u3gptJecmHYmrXXJDYj0ln1dEBfgu4ac6HknSgCu1v0r6y3xKjXan8q6
JCZaScLmUEbFKvjMKq52Wjop407XF5XM6W4aQmy8yGCwW2g7mw52e5+TAz/5TaOZ6x3vR9L48xBH
mP54Dwsvj4XzMi15UpwIsKiKi4Jgz9FzUrlkFxAEOhQthVJ0ZBkUWX7MTcW4ksCfVL+xW2n6QqWa
5mnoELorU7ZbokFb5mXYkjKvB8QdV8NeE4t09rZWpc1pdrKcfYKSdfFORIq5kTc7A3mUXAaS7OX8
rehE9kBukzuHHV0H4td7YZieDTHnm1JDjCbmyBxJU1Nz/N7t4MZ5OJtZvgRydPMntFN4oSO3Vr6b
pR0/mvVcaifNnpNTPdvqGph5U+6G3F3YZjNUbjs7Z4ulR052cFV9yk7OKKerigoa50jYOQVB1bqs
ggnPw+CNs13IsLd6Wwd717rjkdE+H6rcsctAd2fG9WIK+zKfFbUMgaCV9mVRgyL12FdJti+JcAHt
T717r5b25OzqZYx+jeMQ27t1LuKCjBhTqw6aNNE9V7WT/DXaWcR3Y7NyRSSGcm1G2rpdHLlDkEyO
9sbqOX/nZdqymJCU39WEVFExacrbRk2S6NhoUfeiNG51g5Y7j8JSmdp9PY056gZCAtlWN+o4+7EY
rDBuOjDYrVMk14YhB87OjbKUl90qRRyuSqR2YTPMBHNadbZls7Ep8JTF1NZd0S92v+usMscShnrN
5A2TeeYbGDgk6QMLGQJNVM1+R23OMr1cFhW5cFOyfkdg316rHHfmkB0KxX5sWjXRxkjGaEZMSd6E
jlJEZB+rY9t6kdqCs0D3YCwgxBc+5X/Fa5eDGET9U5tssTy2ijCWhlFAAWBzon1RAv3saE9jHFsp
6VfIz85qRwvaq6orO+KuTC3ZNyLvf9t5FWGxNOLkiyb0x/IuJ9nNyU1vAvv6uQLD1CN2tfrA8tPW
xDWMbh9Mfdb/VQnN9DSl1L44O38iLMMZtqm2kDJtStqzMpXeojVoDIo65JAMnjKM1eCtYnVJKizm
X1FSTo+WWTH1qGX7LRdOc9MurhFKU+P8JHjBPVhoQvqFINokBwj0FTn2s2KHhd6c4iqKEUgp78/2
iCiV2uqhey2EwaBxSorVc+cM1uPoiNuhQRshq3r54plvz/SsosDJHqXVRjCmBHpWV7NjViVGMlfV
a3khZhWuST5kkA1hoO96Gx9d6uhy9dt6/go39fHaVNc2JSmeL/ye5xVRLXaj3Km4drdmC02wyTn0
Y9m/9Fr1ym40ut2iEbxeiK+sEJ90wbky0b2b6wbB1zn7Jy8Kdxm1idG3mA0i/eGXTAzKGkuCgtBR
I157xzxGcVz/RMEKXUYZ+1PRzNFvy5qTL0qbHx88kEJUIbTQ6ILTPnz/4OdUEHtEmj2/dJInDkHl
SVeiNlwpiCYe8PlnuufZF8/94/uHVBbJDq1bhKxEXb+/qOhUt1hXpJ56nOknrC8cF1Z2QzUAqUv+
oNj/uXb1yfvH/YZNTb8abQV1l7MLKqmc2wbpZC/qelcPeBRjg/jkdWbPycpmRSpUEoP1krYtVctc
4Df2kH4m967SVrsVUe9JnSViJiN1E3/SDPbGf/6Sn9wUFkMGBpIVOgLnIsApG50m0eaYrUhjeVNO
8RwhTpLpO6VVf/35Wp+0rLFzQFlDbIjyUDlvPUxCKcq5snFjjXVNFAhgJb+e3WH19QmGNKgRIgr9
wTXiJ7nOIt7rCaATD2BF5YRffJftab+fBXgw1O8BeCLXx6bz/uGgyTOteNOipG5sDpeVICGUrdqq
XW956YSXDI69c3ILgVLF8gNOVNfYZmHMcH4Jobj1Fw/ikwqsg8+SdoLDx2+qzPdfKNUd0QwLfocx
A4DZFquBuJ3tRrPmzl2Z1JS7y6TZx3XrsElfl6CQertrZTQeuiwbX0Yqg6Fs+ij48536OEK270Vb
CgkVdphzbXanza6+DIyQrCiLYF57BTPdgpMqdsShWNuvhIofp0iksPQisJsgi6Xr+v4+DGJUWgYk
TfVqcp4WWlheOgx97g3udkCIF/baWU6w0QZenr54CtuHn40KNEI4ChgSFu3Fs4fAzIPv2F1jv23r
IhhGAk4mznxfDL5PbilDj3cBRw0xGB90eZaVreqmUUw4QD7mSK9vO0L7dsRt9EensJav7Dsftzms
czTJeFNQNrMVeH9Pc4oWyJxYaGXbxTcmRKOgyirbNwYkan8eLp9cyqYPh0l0c8Ap+tnUPpZapw6b
bScp5BqsQ7+Fa1MuXNto/mqC3T7r7GnhRCXrhImP5t/fE/B/GVJiG6famMAymuekvLCI4XxKjLJo
6DdW8PXHeJ68SEz9ZekK5TCt2l/amNYBkkzFbwbqydKu65PRIclspVhD6jfRzpLApTjH2tOJbImv
2MGf3h4CXpEKo1ClBfv+SYzujGg05m2ikpX9rmYx7fpFmnfgmdbjn5/ExxmFhjXPmpgKCtn2h+y9
EYddDh0vYQMnlPKmk3nvAPxq518ZaeaEZFhj8ULecNadstkAYgYSKxlfW2AFQ9itXVv6TolyLNBp
Zmh3TeLG7uHP3/Fv5cS7R4ieAg4ltDO2xXi9zoaLPih9VChr4q+0DJenOJ0hcE3YPly/oI49B7EY
l2JvqVUy7YdZA8+B3qhHW5zbUTDbpjLjbLc6dCDM8bu2aWssgqBuJja5NYJzekLi2spa2nXztMS1
X8IyjzwNI1PjzZL88VNp6t2VLNM+J04knsM+VpL5KGSk0JIQyLWve3oW2hcvyt+r3dlPx1S09cW5
A/AYz+aaCKpxTsmLvSCbzf0kWjEHheLkP6hE6HWwOhL4P9VEOw/yxSiaHUvrFrBnm8sVhiBU5G1a
k/pNWrr90Es7038UtB8e9DRb3oghp5SYucZaQ9Hk0XvswuSPrKz58Qo52RCt5jTp6TOmyb9Vy1DN
5KADgQMLBcies7Y/KQ5Fzi448YXCgY9IUttvumX6QkT5cXuFroBTm26ymWc3eQ4q5E45qRoNSEhl
1FxmpXTnfV8tfRIUpdHt09UR67eliyoK32lVHlDiQVxIZVMHY0Ovk4qd6Yogngd83NQ9Ii0cnTlb
v5A8fVhS0CWQwckKCtuAOIjtz/9rkrIofKszDT7fVrN5H8t+BfvXKl8sKZ9dxWUaJIuKTQ0CrvdX
oUJiZryslJQSO6ZCjqjAH9csbb4YtR+mXNT9IHPgoqLr2I5R768jNpd1D6XWn5omAb1qqR6kEWK1
y6Gq91k8AzffekcwU43+1Jlpbu7+PGV82B/wDbifGLpRSRG9cza6JqUa9XblGxhaLXa9odSejUPt
crDnmABZfZhDgPDuXqNtePvnS39Yt7n03yANropL+txbAIq/k6RE0GmdWhJrcatcbQEB90w66h3g
kdL/8/U+eajb2djebFdQEs5hVBFvObpbSi9DkyvHuTB+LTj0v3ii9serbJZvTkSbp3PbmL9/pBHn
86FYRrhSVmk+5RSt813iGtT2O3YNSZj1eZzTrkxw6KREao/hutwMS4MJd6LS1F5QVhtv6rSXb4I0
r8EzFvrGtjRqeRirqgAnb80/I5FI5oG6p9rea9N6j9BNuy5se7B32pTa0pvXWu+9kW/6A1yQK0KZ
56MRrLxTxLOrAnR6q/QlRyTTruVNvTSi8+BoKnT/KyEeyJPNot9OobfjAbuNFe9KMEduSJs2Kj0y
EY0iyAVygWAwCCsKKUMDnnHzODZ2LPQEYSLPsp60CFN20FFnvTPoNNWPNafj5WLW8hV9+jwObTiX
uMH9oZ8L1auagYwputz984pkSw0S6KFzkCVJPXJHZa3th3x12VGsen0jRGQPsCEJRQh6Xpa7GDEW
Foi5iB4zwjNe+8ZqEBIo2dS/NLSjj6bdDKnHmRAA99+j639zS27/WWrOQCln//n/LTeFaev/8ik+
cFMOsopfu+U9N4V/8Q83RdP+w8kD8hSeAYfz2H9xU6z/YC/k/3M84agMD+3/cVOc/1BaYNXDu+rw
B1tF4/9wU8z/2BQ6qHPgxcGFg3zojJzxz0P5nJtCUWzbrP/XvmFzIoNe2rAW25Wcc3RKTb1WVq5L
uLMjfrCpVtviIYnW4UAz1Tzo2hYXOJTKzunpWWrR9WgmysEuoZxmdqLvAD6bfk5BOsjy8ltEH24H
65yyn50hYZ4mxYuqWgewTT+WOqx+1ejacGhM63Wj/d7amd2crBVc6FDXjmcW1gtB379Ge1/K6LXr
NRIZG4cIVMx9t5RFWsrwke5rXZVcaKkQYUPEBK1OZ3ZP7JPj2zmuKXcPprYHunQc8CF4CKJvTeH+
yJaKxm+zolKcLwUxL57QBrFPLEgIkVTFbhRCv5qtjU0r2o6mcrXWQeTABy+KqNwnSp/fz1bMHlG6
mfMYc4oOFc6SYcsR6Ps8OtFBN4kgDPQ+peDfoSLWAvTEymMjtBL/YC0eGwf1F2SqtmLFicenvGej
XGwtUkoHpn5wZEdytGPHhTe3UlmPje2KR8nf2G5nM0w0NRLy0JXBVMJqXiPYBag9L1JBsDQETzXx
VYVXnOZeHCwEdpVBTPdx3jqM9TMA331l1yJMmO9+rLRfd1ho4t5LM0P0njXa+YMRjwb01nqVfSgd
miSLksVuKPih0OujVFwiOu69aCzKhZS8NA2jgUdnpBZtdLtju+ZLFV2S1zgq4DRpa0/jMksMiUt5
rLp0OShR9aYv+u+6WK+GdLXCojaWvygpUv1PBAFjSDraq2ldL9TmTo0PeMVLOBRwyep2Y3/kQ0Vr
TkKNtxO5PC9q0l/M7GxfhVQuVLP01mYe4IX3+n5tEek4i/HAXr069qP51raEownxMtNz1uzoZ53H
N3m37qtZOZRqed+5Nj+gGHiqFAduJVGiv/vEMryuXrttC0I8a5wYAT63mUOBGpAi0IRWO15omVPs
pVq6tywIgYNOYTa7cIkOLuvRZdxAAHJU0QaV2f3E+HVYK115nV1hsOdMuphitYbbJR2V6siuyaXH
SMcaPr22fF80ycfpSg6YQauKS6SOXajk7V3fFggWpsZ5XNq+vJsXpN7ViDpBJfzkAAN6vHY7zATs
CHTKhTY6VitZLvIK4dMc71G3akear3GYAWILCzBz32hpE9NgDumlbChYdK0SHa2+iI9aVDjPo6j1
q2msEchkshl9ZWi+Edn0YkNB9uaNQIKBJcY2Mlp2QOiC8FvCsjMje26msobK0qp7N9OdoMS06uOP
/jZyNLymaRkTfEifMN+aXfVAqPqsm+ml3Y5vpIeynC4d3yvKlsSXi8JU0SvU+GoDGSunOW9ICTF0
CwVZWa0qZBrW1lUEcO2+NMV0afac2HHVVpd54lov2I0eEKvYhI1kD2lSnUSjKx5waNfXXdKu9GFM
7qcCbpINJPrIjgEssLuHZ4gaZFi8KNc48YN5StJAn23rwpFTe1VuCnf3oe5KN0R40gOKRdBhEGa4
ZpqnCQwk+agpO9OJ65uoVS6lMll76przUV9t+z7F3OVt0/SpYe5nDBpxaOalfdUOfeGlFvNsLJAx
5OE0QbQcnQN07ytXTfetU+0h/TNDWOPRqfSraOB966c3/C06GmZ8zshCvFLGa4SdZQwqO7k0m7tE
GNJz+y5cpZuHBI7Y/kyR8jLqzIDW8e/WoaLJzzmNS1f6bjXFAV2VBu41zV0FAWLZlOmdW60mKOuc
VnHkrLvZ0uFIz7GNsiSfbs0yzQ5wgZpHU+nCtJqDNGe7nXTo2mT5fTEIgujo2+amearGIlwr9WVR
FQjxjn3BWcrwlRpuDw4s90hnXqFQZ6WPybbH8apKGY6tWdI+xjNQZU6oTcRsKfTcSAlwjAVdm/1t
rio+3klFSP+GZ0DinV/LPuH+V1daP6XAB4voYJir5evLL8BS016RTbnnpZsPqb4+jaPUWB3MOJiW
Vj6ZbhmQrTeaSGX6iUHsjrdZh8YgljGO8qEJs3FIw2E1/Q6exymJ6EXaRYnSrCk9VJ3XC335QY/F
rYo04DZqwfE3hKaWALOcKLnI1ZovpuSB3ae3ImpeJn1OabAmS2hpbfpsxsjkjLTkRzL7+DayI80u
Y0+TDB69H8YbS5AjnCxtwIk9pJGtX1Mi1oGD6esVCpr5+xi3w6HAKeNMWb43iaxjeCgySLRGniiU
hypxl7m8XECBehl8zc5LnEbdR4ureUlLnFLDEgzl/bBV2cnPbZ7HftE8MTQPZd85p4rDBbIs1k2s
H9Fx6tJ+X8syYg7vpqDIqruqr0KqWsMp1qt9WffFgdw35TRAvHkc1GtCA6ZAriOyqWJFwGBkSljj
0L7ss5fVQcq5KJFte1k93OsDqdERAp+gGwRstTwJGITqwW4V91bmmBOB8BF+ZjjGoWAK8etYc3fo
KSHG8ROsPWbiqIU4jEyFlMWMf43WQXdKjgvyCp5UdQPc/ZuepXvdGsLW6MGl02326uTGjctfnWYH
hL6wbiTRW8G9QA00vCDr4u9m84TJEUKYtabRcyvG6T52WPiiTDEJxFvU/eom8yVJkjRVR6v9QQjS
CHd37aLQZiOWhhnTDfWb9FCuse4nU4M4r2Y0zbHcMa0/Te2wWwZ1v6TiYm2yyzl/jksWzOzZHYpr
yyxoxPYgBOq9mWW8bIl+TwEMDMLTXC8PVWbexflPt0Qo4xYkSQHS70Sg5lduRCKsfsxr+axJFtex
D8ahvsFvdWjLEbcOCLqkRZ8EmJ95UR/ucZ0op7aipA4I10vJsrWy+IlA+xElk3XfjslwSCaaHU6n
39aULcl/DcWoK+FAOkGYNnt9cnckT52M9HlpzZ1U3G4PY/81n4sbpdeCotEeOEY9N0pyMg153Q/G
TVe3twMDZp1S5GCdWwc9lqMQ714XRlM9eTTRj4JtK7mJSxpEI80xGCXxNbD6w9qg8KFv6CvOlqNQ
Vj+cHMV0kjo/RD5pYd8zXJyB5WGsIbq0vGsz3iZ0wKxktTfmfRRGemwes9bSDlNe7fNKeVnbZjMa
qKsfzdFta4v0YFiVGkgRkV4wGw/YPXQ/VxYZ2nra3jcdn2W1TfyWiu5HkoxEEGgFK3aXmxemrKu9
K8nmsKvFt5IuIjA5uSoX8Ttx7avOnBhcKLP1tvu1JO7VgmrcnZPAHZJdvrFrW90I9bTrfX37Wnbb
PbNh4zMUP27aIN24KGJOludCHXiO2Vg+M9BKrxDNU5FP19Kx3iqpPJQcY65puv1md9acatxUz6Cx
7kpl4FshrpqIkLDEg1Gqdw4BbLtYG6MbtZ/u20S9pzS675gM+nrZbqK+k+Zc7RcudFCUuH6lVZU9
4P2dj2n2WyIm1UpnFy1DdbUW7Howd/jSQEalGEl55Yw5ySBN496URQ4AYS3be96pW6csfiERDust
t6wWpXIckRiG5BahFxo13Qg6OquXetRP+FzhF7dKfFH3fb56qIwfBuEkCt6zZfmGmM/+iQvc8ZN6
yi8jbJnBVmhHcw2pyWqdIUjGism8bmWgUhigiqAX6IK7ynPzNIVBad0oy7qECOPZYsTJETthc0ks
rHbNSUnCY8lfZBTdU4pMX6IuubRZ6YdmdMOkYRduJUV7Uao9QcJO3qGW4TuqNVXQGpn1K3pm7VBO
9HxI3RDH2kHJ6KmwaLxsc/zZ2dRewDN/FMQatB4Mj/JCc4vxIiVaDMNPTXInKeenemq6hzlZ+5sx
Si2P6mv5KBYky5bdEpIXl9wOGqzukdWyBRLtxruU8hLESuGGaD1TSXKM+8Np0ng3xFrt98zp+3Uy
an8ssx7UJDGPKCXrgNK0PJFGVHitob2CwXF/LbwfI0Kz7L4qKGBmLUn0sz2AXlOSl8TJdchNsXqk
CV+dylr+D3tn0hw5km7X/6J1owyzAwttIhDzQDI4JjcwMjMLMxzumPHrdUIlPb1qmdTWS5lp1b2o
skoyI9z9u9+952JBTUSvD7ytrVc3TXDC4SzmQxrqn3Y8qG3RzqcawlS5qgsrfNU99/AQGv7aNTtx
hBmTRjKo5k0QLPNKVMO87vlTvWEigzg2Kk88kFkHaDJaYl+I1t33/litBlDTxj6wrXg9dvP7OE9W
lGDCLPmtlv1DHjYYPYvpRwq0uI4UKQyiaWpWF9AD8YMucLXpUsy7mZNy0zXGciF5GUbW0qjd3C7O
J5qQve39bjxad5/gOnA5iUtlA/LQCfbLAi/k4I9Rh9S07etWHdswNI7hwFQMBORVWIX5Pg62tfaA
5b8tPLffyCmz9liIuHK6VzsrQK/GKNevZUoYwcRsuMAlVeYpVn0bWXWNp07E7aWE4RlNxLceVGiT
6RO5/nNwunGtwsK+aKfbZVZ9m8L3sk4Ne9VVxDyk/LLSKt4UQhnc5LG9t++UxqVWP8O6dXdsScJm
Fc/xuGoIuO2EOTnnfPbitd9a7iOu/R8UxHqvcrD0mk7YklKSKXmf7bsT2/Prc4wvcxenjaaCyfAu
Rapecu3dMxmud2DxWvFprX50FZ+vWE/RTJ3d0S/7cmW3POWpdA1O9v0bCbDnrbCa4ql3zAk/QmFF
2JkenQTPFNbHaHSq+iyFN12YzqdHNVjhpuvrj8Fr492AgevcDEUXUQ20cBwl40mw1znnY5wPm6rw
YtB8S44VcV6uJcZx7lne+q1BHIQbZEnDCTeo7V5HS8cfQS/VfiAiscmG2NuGkivHHIXYCwbDtRAp
rac+1bkEHY+Gxc8SD7QEDezUD5RP+E9OEs57+ibjXWgUMF1rtXgftgrnJ/ir9o2HmvftBLq7Tmaf
9TwCnfFBcaZzEqXuL6MmOuFUwyFxGrVRrI6eKv9nqsAzNI+Q0n4mrLcqdbDVLZXdOvD3Tld/z9zp
x2ohuBPKptqHolXbEK2cZ+dIc0moPOOptKW3ShBa3zDhZZGhkvonn8gJIUEb+wo77Nnos8g18uWW
U6z0wS8+P02OKH67sTvBEILvEhRh+QK6g4M1x5+tzOXFhjYDUCOe3tLKCj/qsWNuGW31Yxqy+jDH
Tv6pXcykSxhbHDuDnqhGF5Xcz70VFRIw/dCr8pek7jZbd2w5W44laynWup97kyJTKTAoBw5193ec
6Mr1k+7UpU5ib/zAMK1dR+UqQI3JNW4Tj1rmOjJIH66bGAXv/7L/kUwK4TY1J3mr/Vo+FvyMu1Ly
bFwDUyvOs+OOxFFqZT0Q9zIPmVNhIZ0DVaUM56l1safGefezvLpO5R1mgPXFoJ2udFO9rsd4fO6n
elwih/8kUSflX83MKt+MxnIPlWUst6ptmUwtUTYH7QSS/WQKWywdsQOsRiXFo7sU3u+4T1kL8iTm
Egtkvh7bwkcl93JxEq6X7aQNbhW7QhpEDKL2N6BMeqWm2NgWlNHsOZeajacMJ5qtRTAsSEamHDf5
KGR3TBODmj8THnpx8knvGWtG+PA7CZfHihKpV1kwW1S1ak+2jpFsGK1WXHOhQCTzFOB3EWB5VzNT
tUW+bWfHwRfVUYehD+Xa7KXJaV9XYE0SDGU9uHanlM0lafLpACfpOOUMTLlxqlPnRWtr7Sp7XsHD
23aMI33Sxk+Qepu9e4/aqlq2a8ommdwXUqOh1tEcLDvtXpqKeHpGZ6Ad20/8FAegvh+uLwiauJu8
D9Ko99Uh0OQWCJb5w4cah3UurF0Vjus+BrmaBatuvCY8XW9zINrIA7jgUQUB+wUeDNc6Nb/52stK
rpgxq+2I+Ea10axMzOmNupAnwJeRXY1bglcvrlltMhUP7If2Y/m7aLnQBndc+Zl/85ZWvjAZDvcO
sjt0WnLX+eN6CDyyab2TIY0Majn5qe8fQ7ow1lmebwMz+Tkm6W/HmiGHZcXem71xjQWDgjObOE7m
lm+oF2TyEBZXeQw7MAzmnTdl9c4LwlNtBsyKqXcKHO9n0N7fdEOW0kQehLzgTewBjJ4ud8IT4T1n
TfPm79nm8S1Ard24gTeimae1RaJwL/BKYiRB77BRLFMXb7pTPlT3A8/DVk7QJp8BeVtUefm880wv
+HKaIspyGz5nu6lCkjwB6cFJl+VK3on/TRz14FHnxLt5rGZyJJRqpMIsa3/Zk3hYAutCB1aU1WSZ
3MI5WVn+QCFo/wyvzt/yIf0C++Ks7p9JSbiM/+R8lcnMfEKPNg1kfDJqVlvO7xZksT1vXRCOvGHo
uPKDaVM6coMC/+x6chOA7LZb7zSFyacI9gqsxKJwHInwZTHu+lhwskYSKjgBINyttGhOSzDkEVm9
17jxbsqwEkq+WI12xoNjO7teTl9mWlySnJ+6syfGAX/jztOnT4UXb4ftVAou+Oqax2edgt9ps/g4
lvrGa/VauAjFsvTzTR0HP1TmjdEy38/15DbUPSmhjDqEJrYP8yzTFZHkKBsJBNrugnHf2NU5u7QC
y+MqZIxZSa3cAzf/Ww50KkZ9jIYJLAPs3mmJktI+WMz+zImRND25YsgL2V3xbvQm0qCEvPhE0qo9
iCNyDc14WnAEadj9Rl3su6Q7+rQhIh4CDOwaKsMMVpaEG+dA7kdRn32z2s/OI+ojT/9x2jaSGyUm
zTaPNWkxfjXoYN2xJOuNIb9ZdZhw1+VYT3s9NysAM6hYWD3WCICPY1Bu26Lj+4atoBtC/A9obYhl
hyGBomaMN/KgO5oHosT/GseAYU/HXOjhL4HD08lxQpfF70bHiPbu0l3M2jafdDsPkUgbjlc1FEC3
KJIkZUQthWtn+ybGbQbwq1kxC32Vds9X5145Ko2LX3HolRNJqmGIyLjGmC5YkR5TpSK81D+0frMC
LH1h+AAOa62ycCsUQZ+hL7YLnE+CcI77HGfnMAsiOUCZHN04AjgVjhbRxvfG+o3J4YsH+rhqLaU3
pOIfi9qJD4k3nehu5Uuv+uU0sSgVsflYdeqSe8iuHPTftTk9MIUcqnF8byd9Nuf30G5vtcJSh8qE
ta3lWQCl4T3P8l3KqOI3/KU0uELKWB+zvuPSnYxXw75QOsVeA8u/2Z9gZK6CCm8XSCjbBD1bneei
PhhZsKcLOTlp/rnJH/ZVMm/lsDP02UWl4gnkHgNqMuPyFdVhVcSvarwOPueJWJ4tu0fn77ZZuBtQ
RZuOlO9MZR4Sy2SKdVwFFxYqq7Q/5eqdg2jFi4NUEEsNIh9C3zLeo5M7RrNP6nlxHn3vlXzn2rJ/
ePN30b6ybGHUYxjkNmgJM8plOmlqHUWzbYOP1jRYsVt4JzpWHdwRXX3tDBQ3bDNFzYnGNPk+wW9b
B7I8LWYvVk0WTi+tOztRT+3IxmZXsy7t4GVgc76tJ/vmin6+qFYzhdiEdJbutzsB24Ig7Nr9Q8mA
tw2JNB/dhk0Dr5fISAPrJOPxpWnaq6JEUavs/nmu+ctKw4qRsYNaJ+RydknL3bnHUd6LfWoyhLKz
JrwRPOWL6298GHMNPwPT3ewnJ9vqPwlHY7A3dC8uTkXik8a1fdB58xkxyy2fnLL7zQWE9iF4x7hp
f8ZNSMKyuJ/j3Rw8xHk37Yi64MwvkD04eNlnfGAWHygTWdon2ADCqK+0FaxKsqLrNnX8h4xqmAN9
Hgi4/bNboA37DDVKcXFMixUtcfLRde58FqO35WXNtg5sVTOvQs8XEKTk2bYfF809a++KrJgp7ZnC
LcaQcWNN4iXFAUtL2MnMzYemeRv1gL5dvRSGIM/YRVTNBKvatI5j7m7Hiv1avfx3ydSek2M2JuPe
K4N4ixCe7+sloc4hbf2ra07+oeiaS2Z6SLlNlJrprUHGRWTBXBLW4VNF2JtJxpv4d3mIGejtpkOM
Jq5QlEL89fIeazYLthwtmWkU5Ly8JPEpt71+Xw5zwhQSK5JhUj9ZofjIsyQ7tC0NEJbOSMRiQTxm
At4OvwValxtxCVV1qDJJeG2rHFomMdR9S/61lWeX5s5cShV59nirtag3muTAbYpTc9eI9OQGxcZJ
AzNKvHYzJDVTXVPnkZTuYXDLw6AI8rhpvG7c9g0l+6XrcJ7Ke5DnXpGzYqFQrqdwoH0r4LVEJs3k
pRH03TXhFf0y+zSAEgziYSqq25SHX9Xo7ix7IBUeZDsweu9zaVzRFl6pltmTatpbTfC0UBcbdWaP
hBUOyP3ecUmDJ4d3Xt+yvMXVvEo7J9tUqnutFAUjGELWztK5qMFUQlcwZS5W29kbzx2HDfHaP1Pe
1KslD/R+kcV3Osc8GT0ur6HgoYVh5wtqlljUk8CNhAbBN8ycL7C7XwNGRwM9fgfXDdkDYNWW4Z68
uvIOFV5Dgq5uutaNeo4BEOPgCpby2NIIvQvb9GcZsNtL71wbrsXEfF6C9FAv7OUlnadrc+YDSL0n
1RZ84GMZmUlxNgRWaoYDlgqVUadHf8iPaG7xdpTDvBsUiWP4ceU6cZ2dXJZ16mv+mRkLn9+Ph0wq
Y72Ui/maVIG1mkb/CnuXpw6J0vV9ZCGRTVC/hj4xsHwlf3rfwaknrt1sRc9YtobB6+9UPf5uIEmu
epB267hwrO3SJvlaU+i0SWZPX4vSecjysaPsko+x7oLq0OmmOibK4Qhqpj6Ke03tUuuIvW91n3G6
NFsUDDsadZxGRlttJ8N65vv4qDO0G4StlKcWtcVq6Vj2LkhjsVlMH+AMyNON88joptVpLM38l69d
gLgq1ceFYl1imb2LpDfb2wzuF6E/09tkS58RUEvHg5q89mD4RJXCuirWstD3t15uQXvI+/U96xQ5
09SSv8P+YGaosT0c0I1OKEGbsnej4oGHe35nDZgQbGcs176m1aALmo+EHdKjzfwRBahTt2By6w06
Ur62VWlEI8Dui7O4LDDkQEVVfqc3hfnz3OsXatt+lPDYt65ewjPvREAuHbvwjPAdvZp3P6LpXyQT
MQlhfTKguhxI0uWvEGGDc9s33kH3CNw4w5CcZ/ORyrPwujQlDFW73mVhJ391xAb3k63Ns62S8Hse
W+NdFvX0kZn1AsupnxFCE9YBlfq0jNpn9lmujZ8+zKl9M2BkoNLyBwhgsT5PyhlRQ1lh4Dtd1ZMi
jG2Fv4rGidJwqDfC1sS4u4qXUFaEeBZ4P1Q8zsnS5xwjbglGQ9ijf0sy144q0bz6YE4IbgfYDQg/
b9opWPZJHc4v3QSnK4Ce+0q69VJZZvbJVoWabkKhK4vkceXzO6TGYjdkWXMQ0CfX9D6SVMXaEouM
lhBCn6hSUFkqZ4PpsDqk3WxFmgTJQab5Fq9XcZfBLjIu9QOgla/Ya8sNXghOtHax2/WY8pIgKNFG
YaOPoXmeE/OrQ05IDWtrYB/tnPouVvHtwZ8/2au+dxwS7t5za8JFk2Up9wT8nb98ov+WHev/uYKq
e8Tn/2y0Ovz8XX7Vv/5mtLr/G38ZrQyLHirXcwCrEVBkEL37Kf9qqELlxk+F4xELVoDeYQpcoP+j
osr3/7jndjArwpp0bKIG/2G18p0/bGJMmIGx2WIK9v49p9XffFbwUjF7EVUiiuOi4f1vNF9r6QGk
tC4n113/tdlcXyrqmY8NhqNfdjHrkw9pZMcwpsc73oRFW+pMHG/lUJ1SGYxbSqfGqzAHYCUZEump
Q6R/EoU2vjPp2Aeg0Sr9Fz5g+++5pvufWrik5sk03XnH3j/n/Dw6qCZRs2wlVq2uGSyJHuJHXh6Q
OOPXsRfjaxG46oDTJLkiSctfRuYa30mHlr1O+pxWvoA78aEKzQFJvgz3OeSN505L+5RbwviS7VB9
Gq32vqai/le8PevvycD7Hz8EJ4hRDkQ5bNN/JjVbixxp/w6MqJ2d4MRmPs9WdpfLU2Dl3kvYO8tt
Xur8Hd4PgAfYjw8j/ac9zNxCv/mlvt/lyrsslt/vi6nRuySdjAczqZJ/FRXil/nPH5B75S3W87vR
/d5ecTfW/idnt2m3rTB7k+Wpw4qXrHNoIa0DNqp+CZ+OhkdBSY+62D3pzus9hm5v7YF13KFsRs0G
NQNGtZkC1w8fu7gswT0Y1DLxtqfYPv2scLBZ11QYdvFaG2GLg4He6TNs3j5YKxAs2QEni5R7Ou5d
9TLFsY2Xyhp4b1dz5geUnzNLG5FK2HsdCcsvwWHOE4hEczP0cdTUQe6dndZCFEuzufbey1jAWnB6
+Ia5mDrM833QkqifUvlsp9K8VbWJd2hMzXgjjXE5jIthuc9EHAJrb7lpMG+IkeTLnvom+eouefjs
LrPDHZ7r5UdWG/J30jbDM+aajtM+oOu9WNJ+m5Rqz3MrjuKW2sXVkqrQjFjlpk8pq4xvaaneXs1K
h+/arc1D6PgJW//RcYkIx/0XOirdLHFg/qa8Q2KmTZMKuc1Xuj31bakv7lCrj2xpxr3uvCXeDGPq
vxZdkJwzf3TtfceW9qk0s+A2US1+8zrJPrXu9YevvO7E3Onv68lJfw4szMa1cIrlY0Fqu85OhtmR
HMSnGU7sRiE8JUdjgrsxmkBwyb+nz2yGm6dl8WFM+2wS98yJ3UPT5fGRbNByyhqdPnhja9+b3TEN
kNoo5ZpKz/laGla57WcrvwinrS4mZqNrxaMa3wxOGh6yotKvqFneSST2hIbk68gUPY0Rg1+fYH6E
5zzOXC9i8dMeRZAvP2Td2DcfXlcf0cfpnbJeTMins91h2QnVDmdJxrJ3rnocX52784fBPzZp2uN/
NOrmLdaFhPMQV4piLFM10wa52NBQYqT0n2jN9d+5op19g3Xq1DPAYC4xg69Ry/FhkFbwKEDPtFvw
oXN6ijvUuVup2+w5teiMbnhnXvIx7J9H0ZofXT4sRpTXbYpaXg/soo3E3k9C8yqA2dKvaOWVbwuH
wZv0M81EPgX272XIwzCC5t3vTL5dmEUKEmgrdCATznqVqa2ZBvHXJJV9lLmB/ixbqzwNkER3srPU
tpmdsTtrN+5utRtP7qoDlULZ8lzsM7/GjRZSALJuRlGNm3Bog3DfQox2D3VjgEmZ6qA8K+Hpd462
Oeq0lgeAiwCCYtM66WGx4YcVC+WjGbSwdYdhxY9ih3mJPXclUkRUnL031YTpn6wEewcLURuzOF08
bTzEJLjbqCN8cJGTk9xk7w2nmRcKlsZlSjZGbOV/ejgw4C3JpLrQN+dFXdvaT4MW82dK9OVb8vew
y9u0+qmM1t7Uorbe62WC/OMUBVuzZqJCujcm/bMLRfGtnCl5stA63O3Mr/AIcMW5EqyAwBubZbNn
sI4fujyQl1Y180Mz+8FWKbc+J6nOP7EKZeruoULXmsjdH1mdM5H5VvON9sxXwkvHOd9647R8xAAY
90A6SvTx2kRvK0vW85oU+YyYReN2oDznxRNe97pkhKF4W5fZZqiT4aTHvMH3PMYvUlGGw9YuNo51
6ncIxW371Mk4uLK+7L5g7AfnkvXgL7ZOzZ4zL2aDtpSfmfANRpCBQAGHS/WphgaJtccPIXZjXofD
vrQg90Yufgu1ZwhoNkbQgnHBiS03qd+Ab2MXlT36bRqTXAObdogzUnn73PHG1yy0anNdWEPFL1jO
I9sTGbNct7wv31Lm6zh2vMVtZXpnNWTxrus8dXQLLzuNALpWQ9w181qxirKhNGmnZ0npsIl3oWMd
TH9Sz/wNBSwfMyy+K5vMZbmdlyG+lQtLGwIzVaTK2njs+lS+sHmazoOdGE81A+y4ogItAHAVo0TL
of/O6jpsoolI/JEHvljZA05ijnwLe26X9IckKY0HTqG2Oy0s0GmbYwX/I9G2u21zQ4zrQmbu0RiT
Zlvb2uFrmRQII25XG5uWBrxrQzH9ll6U8S3ssPvaQOlYG8djcjF1ovyI0O/wkLsFFk+d5XpnT9hI
o9ati+fJq1xC0QQkdr2TVGTHO98+VGaZ8LMrq8EZIJ27VuA604PF9flc8RPjn/TcllVWVj0pp+mQ
GwZbvICnE1yLkoSn5QBjkXYVY8lVXEeNxjc0m17BLJYW10XJ5t1LE1zr3Hr1a5bEiPyeJYe96Ebj
CcdKe+j5OzYeF3ht775LBCn1reQAgIYBu2RWty2dPGWzXwUoJkawnyj83ijlWYeptutbN9vUMJp9
ee2csX0uh9D5DYkecJdXFs3aMI35d2jENbWk7E9bfvVesNWuATQ1rtPHdCmtLai/8GiBx5lPZuoY
3qrj8I3KRSSXBDjUeTGc9tSFcXtj38Mrg4BVSk+bj2Wws0iRr+NWWfWmTc18G4sQW0w6TYa/KRov
u+ZOV+7o4+svQH3cjeHp7Kq0rE+oM87ZKcC9e46y7fVoTN2Lk1r+cqKhLr4sqrSOBeUDL9TgxAjq
mU5ehLOMM6tBdhmtwEY2OgMGj8Adf3WJschz440+7Jq4DlOWybW3rcpFPzYj/Rl1z6spUkXsbFos
YdWhyR2XjviRKOexnSpwJqB72r1RGZADuriR5prvP8fQUofFizYzsRV+5p7mYLLftGSZ7bAD38du
p98NQfj8ALc+w71X4YIWnO3lOlNF9WK6rXGYcnNItoMFaJb/218aLsRt0CWWSUVC3r87wYJlB7cw
HdYgdsCb9VzIE0VH3BaGLC+TFO6zXXnZkQ14cyoW0qirGS2E5QYD9snHkrkRvJIOc+W5JB3u8n1Y
YziHqrP8HHkUvBSN2XzGZkKghCVQcDBEMW5SntSEmgNXHrkxpn1ThsaIFTxdjqnNAbypcHHc6JmK
AcA13mZUlrfNGi9BX1ucPb9WkqSwuq13pX33seFPt+liG18mBnU/pvwqEeeM2/WRkLqxMzLLOJAq
CHcOm8wtSs9w5Y9ePje9O03biujlnyEMpi34BfUceIbc0hfqnrUqsksxxP1nkbTOucOC8+ByQ1/l
wPsYukI78B+gtnRnj/bwK9NWc5Ihrj/pECAtPdVV+LNiHHqEiU8qzidUdMuzoqEuMhbIGSJNTK/F
A/XLybdVd9RqWrXcuk1hXKyi5jHBBh/EnxXIlj2SyDwCoEH2IQJDPtoZxrWYChOiIHGG1T+2bGp8
aYvtYehwFEBkFvumaNVpcbqCcVC5+9qVzYFlnD7Ns138NPxZbHAsyqPhuxgMDPC0Ly3I0gDQYFmZ
VKFb9dWUXJmdXvxPSl6WHyiCg3/KXSdo9rbENDwZQ/KnTvv2wU5ZtWR5X17uquibn0/J2QnS5tWd
OvPotua8HxYfQdfkDN6JBAun6JL25HbVcoBRZsL3GfCLFJkMFF93Y7goacQbPUGVP7HDyTRf4mne
9Y053SBtiO+8zUW+zc2x/KZ5vXnoZ8PaSJ4GIEPF9HPSk9g5nmxOpTRIXy5SxkDhBzzfnc7SL6ah
zF0HuRh+FEauz32hnO0QinBe0xCvfpgxbgPTNKVYqyosDpN03ZNpoKZSZOg+lLpieYatqAckWhZr
37tDzorRrdLr4pTho5kOxRDNVerkvKkTvru26C59EtBERxOoekvngB35gtk0gExqbtrazJ1z72ks
6pC9nv08yN+hqHG6sOsyvw0cWQcvVb8rh5++W2LzliV9eB2LNgdbK+zsmLVudwSE1z7FjcrYRqvl
uVwa47tVcPo2YdwkQeT35eQcYU2aPyhWC+u9lGw7nungwNWAR+LTN3t1tns4iURUJ6SAnG3GS9D0
5oM7xIjtuqo0sek2yH8axEOayyKr8KccDRY6+OvEyS2FI6+YqtU55ymH8Ci94GSOWbrr3ZT1d41b
6csr5yne0FQ2HHpTdX/Grei/8nJsT202DT9qvrwWLl7hm/t0Rt7vOsYqRtDpWQo+uixjg+qbwuvx
aMtEP1qpVb3g0Kz/9NEeT9Woqxsuu4qoi6Gsp5S12SkY+avYGK4RUK5jBN1hnOfK3TW953Aa2P7z
JGYKwPzAnT6VKekF8WYEW+HHyWFkNJXX3OaBGiVgCyGt6iqtATow5K7awB7c9VSHDPQtVhNEirg5
jhIDFTtouzzPWlfTPreN4bP2CSpVzAzW3ewXfFLI2eysJpS/RbPUH5kxy2tv00GMa9qWDxkAkW3I
v/0W+1w8K7PxW2dddWZ57OD6QCIa8XlYRaCebL/KxQ7dOd73pDe99dyK+tuh1fjR1dj2HLJSTwCU
p18QBZuXfGrt166YFrWOE3MgtwJ8s90FeWj9mSVO+lgzDOLXRCv6adTC7XYQ+Z0vWyQunxoXjVvg
uIYA3No36JVS7swYsXhN+MHbJrq6G0N747r48Z1g6TX7wqZIemO2S/DVKxcasbcomLDN0BK9Al7b
kjDJ3RurjQzrsds8GmkLA5M3HPAxo+PxvLJdF7NxMlczUFLpLVvGeuPBVVoH66KtveegDp0hUqlP
ZKlKoGitK5YczNiDjShDddAmr/2yeabOEH6Qr1TOrSumuNxKhCRqWfgftfE7xyi3TjqlF1lwq64c
JCF4xqOecewaeX/k0mrfuMrDiwuWGdCt4xpbMk7q1NvK+lKuMr4m25nfsD6JFz9rkmu4NOo4QPx+
GDFvHSn9ZesChBe7H43Wu6qpQ4a4cMbMgPEepI81ujccCOVJ+oNxwb87PVo4VrKNGnsM6Ih9Xgsc
y/NP5jwEHzATGe9sww4vFCgsb3Sulns4bvqx15n4OaSzfiVigcmW5osFbp5tjcS/giTeD2H+Hmiv
eKeCaTmNSTHs2661jq2T+R8aMl6yCtw4fnZsWXwEnWr2TVdj8jR1JZ9gDRuHBrTPwavKwGUp1qIc
1enAEZmLNr4Cl1RYkFx4iCQC7xw+2xVbieKXPU3gArJo9EJUik5VHz7pTixxDpjDIHbvEMleX3gW
Dt9E4DoiZIA0nhJuT66aqT44s+C7ygDw4dVL9V5CYiS1EBpbkWR6WxdT/dyPshdRmS6MK2mi1TZF
CPAikPDTiaWi7FbNPN4JTkSM6A51EgDhWXMe2V5kG+oHTYdABkLOMc55X7CdnAVBOLih1VaS5tab
wlWjwbZQdd+ig+aYAXB5sIyWwY0lqVGsLE9VTpQZnTKuac9qLkqkVRBzoSEZ23pZPNo6mOgoGXlY
WUNpOw+GXfN5DdoxPKWEX2gbj0sjx+nPx+d3omDN37rBx19BtpHczqb0ESoOtq4W+1R5TVg89mPh
zA9zXsWErEaK4OI9RtdEkiRJ2G/hlQEAil/w7oBSBg2UphHr4OMf+MnlnTvUbBaFqXQXTk3zruh0
raN/0KGEPbW3+82s/enC3kY83gnqYj1mnnf7R4X9O65Ynm5ayzM2lLMnj7rNuS+ZV559t2+fW8ey
IWQb/z8oTnhoPvz6r/+FWvH/6/6i+yr/HhO///N/bS+s4A/09RDskA8+7d4Y/z+XF3/tJwSVXFQK
e4Lyxf/YXbjiDzP0bFPQUeXcdxT/KybueH+QHQ9ZONzLl3BZuv/O8uLvMroAikSoDtIayrTpwev4
J6aD9Co2rWFA8CvrxlMuzC8fRxFIHdvZLzZG/9Sz0n/VBMaE+DdFXJjMpMKj/pMQk81S0r6zO/6T
Im67VaHRSEyMaR1O92YM8vpQQZYUURjnYR9h2cn9s4znprnmyEYY/EZgwRC7ObtOLB88fcSRXuqt
M2gQ+LxcrGk9mAs9QzjGYJbyu/1lJbj7ia8THVjDBg/lNsexb/6A+GOiPoaatIvZUmwYecwxLDDV
MJEiZGg8Newes1VOhug9Sfr5lwFrR62BmmVRUpghTNL/Rt2ZLNeNZFv2V57luBCGztGYVU5u37AV
O1ETGClR6AEHHIAD+PpaoCLzhRgvFRWzqklYpiTyNgDcj5+z99q+Gj4PeZYMOw0R1l7bYaLbm2wy
JYVjlkebgXrFO2Hc51FntBg5x2IO3c/C6Od4D4U4mXhro+6ZSS/ZOLQ9KAnWVZaSH9HkjPzXjiAV
DUESgRk4KHC7TdgL2EfOCQ3XFu6YzyBjZbetqynLyrH8pMI0YleJh3CP2LK/BaBvXZN5EUC6Z3l6
LkvzGhJ4ojYGyOhLPPbVLmm9gRxHR/ufy6pULvhb5dY3EcrfEn98PRqsGLi6t512+gIuMbwjmFDZ
yDg8sfJnbVXeE7mJ0ZZOjucCkC3lcyCD9tqsAv3aK5eEOUHwE437dOaDMrpBIQRh2S5fzVrRIXXp
cJAU4CRIK5kqWcG6M0rbOmCL5s8hdYcsu6UkBgCGsr+apxgBTWQ7d0OU+2IHodlBroi0G5yt22F6
hc0HgT8Pm/6G5IBhuFNlwGtGXsm5QtQo2JppAkquHPT5MR2sU5Z29VWuQA+fgrpM730XFs8ui5Wu
tpOKsq8mmrlgNaaNWCIrChuIv9MxJWnm2TVRH5ZV3u5neNMLpCqYHTwiGZ7AbwGJLJZzAsSQYYh1
49mUGO/7st51rqJj3gMnUzelWctnk6BCxWrucu0HFzPijsgzGwXP4JO8dc1LT022ayNQRVuyOKL2
JleWk980DjsaBs5ypDBDYp5ktAapNDeWKE11y6DeiOWqnuqq1xtto1+4MRuSjx9KaSfFheC25y70
8uVfw51X+ChWv/9hMFvpcIDMRgscyCK/OZpHH9RUmwdLEVxwoJkxMGniMiktworeH4mDvvcFOXs8
baa49NROgqE2nugy8K3RVuNudpizPAOe95yt0eiS5obu+dSVo/jLWKL/IdQDmXM/qEY9TwJVxSai
HbrhSakFsgqf5lmPA6XCaujy8wbjKBid/mjlD0MBjGBjynGCRtzXRfbooxvJbzRbannf4adW27YE
3sq4P+CGZBaQppvMy9R9StGYHpspQ83XMFr0v9pQwn1EV0VrQoqvvW+dMtLvBZLZT0jnpHhOqmDG
Ml9b3Y5O0ynPrXZnxHPw6NCeDHdaKPc+blL/qu4t87KZigODJ/pV9LpZKNdJ02bImyZ3xdh0nyr/
iHLUJfAlyohY9frdHIsHZ6IcFDHXqkNz4DRUyd3Q+zfg4YubRqBL7MsgNVdYUcezAwH8cYALRl1k
G6l/ixrkvnLK7wBudLeqgbvvzaKzjnhwq3BVpZxLptS5SliNCxxBrr6r4ENvitSuv9HuxGM9mt5t
UZeMSinp/Fg80eFBKleBS8C/9SiD+q3kQl/6TddsEtc6GKNW+4nMjaNf9a9VV15DK8HF3RFJYkbG
nZGButHKnzbhcmXCqaEPGTSndkI4YowPOu32sjOTnUqw8gap9i8HFXXcDwwGWo6eU2ptQ0Wv1evr
KwbZrKwgULBw9nF6FWbJY4DuI3URRxUxIbv+EsaUw7n6bMUWapn8sXKn85IwvTat+NTPwX4JDjp1
TMdaQiiPU9jsija6mFEerFyXzQD6GrSSxf5IRsceQCt3iNOd6XiygPUZ3hxfo/LhcY3d8kQJdxNl
M1ZH2xFPsz/dOwUi1h6m13cGUwfhT+h6UGkS4f5FzoDx20ogPG1At9qkpaysXAfrEP/CivnOvsfF
N4fBxqk5+9rONzsIjwz+DlVqI+9W5fQc5S1hZlHCZUm0iauVjo60jAs7i+8dILns9ViEoaCv5rFd
UAdB2UArpU2a4yhjvGoOTnDbmFi2kCE1l27sneK8Cq/6SNyaEqR8grQPHG3/NAz+LWMzIkVVetGF
4jAEYAIhJF3ZKcF0/Ugscexm+1hOGfHG9nTkFP+ZpRMzrsh3bVc1461QbEpGXqVHQ4av2aCAMBLV
kiEsHTzyN0zWwhXPkb4NgxFnIuvMVuji1mpnqvCYWh/FGY54wAYTUORuZhkypF+SYzBCG0hnseRG
NEOzlcjH9oNViQMi2ewBdznslH6MA77kVhNmhKz2MwH0ZGuT1tqv8GXBQ0towJxaslPvq863XlBX
xl9CQ0pv7fktUAVrAiaXTdN1q4g1AqkT0BysrBNunOoliVRr7coEvwd0PjCJQKhWZCrFWAzROMZe
DvWlzRwJirVBDqxkb2SrhAEK2svZZQaCmRp2TZNeJnFesA7Gc7wxx0E9j0lnHVoz8b9IkAFbAHXp
bU6lyJaQD8POGyfvurfCF1M0xTYgYALTQ1oX+R5jdO29ijzsrAukYXBcgj6OzVVJYYAwKxjkXnoE
RWDB8tYxQTnXjRWP38MmtTch9lYEi5ORPolAzuvcjjJvTWc/B4ZrCQVRAItFunUjxxvoHpKkAKq8
mLjglG9PZlZ0V8RwklRT4RgJdpWZm7dx2Y16Y5gVH5rGAkr8DAZjOSce5ZVs/X0/QNVVA6Pv0rDU
PrI11l1zyA+zqc1TAHtzjVjb2baq6zZFjG537Y2wa+wxe2fvFA3LrNdQTYTi1pdCMTzpZ2fjKSNv
LlFqpOsiGfxmVefYcUWbN3dNM80HEm3A4xNCbx3NdCS+0lKg8ydkzF9BNE57R2XW50ZaTsHqB2ph
Xbl4sla0IpNDjNbts+o9YlHLvsPOMqDJWJVNaj76OtwTqUUmJppVJgn0GU3a7ciEDZYXIJQCR5l2
L62s8U+xXdZ3weg/pWw8G6UGC3TloA45IVpXKZh0ctq9PUG21l7ENpKA1qHn3yrohGynFcqPChV2
M+p9iH7pFk/S4lTv60PX2BkmtbpgeuMLVj5kyJKt74zNs0Wl5IQUNsWAknNh54L0uB2oq2+rRUFv
z1JedEJ8H82xOAKRYb1tGKP2wGyg32alD1Uz5Eh+CXnXPBGtMV8l4JBLSIMZGJo4Khkog9osocUN
1TFANng1I9dG5RztUTyheUyQtfBo0zf3P3VGSzUVe1m0Zx4JeodZ/OtEbsZns1Uth5NQFkffcsLo
4OPq3IwSMW1olLCzW68+K78kgAOvwhvbpwLB0nV672vcjkRrtKfA88DCaA1ICKPULUsP2TrsNwKJ
ucR2HSRtf5hpBuwHg7SStVRpi+jPh9FGf/QEvdLYZYxRHzrHMYZ1nhnTIVNmdsb62O1KWzvPIYea
+s2tI490t84L+/Pgzd11rkL9KJE3uTtZeh54OteQwwpBaHcXDE1w6bQ+U4q+GD5xeqTBODMypbU3
cCALxpgU8KJnmZ5wZ1SrwlTjvTatJcUDF9t3rzS5pclfsL/EPgwv1XqgRMwJYEzjtlLveqMAMzlo
M9zLilb7yhsDjD7EeKwbJmyvUtuSiUyeEG3eevZ47Wnatac8DtL24JGhoVHqxLV/VrO4LbqZ+TYW
3Lrdt+gHTonllPeMfFDjFiVpMWR2nSomwJhigoxOZfZVNp1F576zhgtRh4ax5qWaW2Okj5yJCudU
6xRbO6UhSQc8JkwXR+dudlWUr52BRZ2MKqAKNtIIZLoRdp7tgu4jtYXLH6+09DAHZxzJEb4nOb6Z
pkz3du/bG9QO1gGq9osa6ulT6nVFvtM6U2JD2UUkaCeLSxLijCPy0/iiX3Qh/ZDS9E3SM6u6dcbO
Iq4YYFiwczx3HwYN9JheRJcuqzj6nMrf2kHKbMiO0wehQYH5zYypE5vcJdQTtVFMIb/iTGRQ7Jnq
AnvbcEsqSr6Hs/aQOUVzNCcnvxCirB7asVE7gFfwZsxY7Q1M8YwwbHJUWIPkJkdQiF3P9MieoT99
mdOcXSdTaNZbrAUU9TShV8j4WJya8dM8jN5eVCYlBvLwpN0kRaT6s+DwuIUmM2A/tRispWz2+9Fu
huOCz+wuzASD6NLZOAWV1xF745F22JS63jltBSWLCAPJi6YUgzLErrV2+lo8eipw11HFGTuLeWp7
0dls4pA7OEFi/QDkm+/zzopvotHzdtAn7MuiqfzHOJrm71looLHtiKa6Ls32msMiAX0N73YL5wBm
0FAscIEGe+7YGX14jjLKQmxhtXlmKoXVMgtcrpZMCXhs509dS+B5V1HF7wtt5DeeXw/hynBjcJkg
rljAYhHGxKs4VnLqC42+G2PSvLUbhDeanKRvTQ3soYT2vGM247a4RIyk21UNKJl1LWBncWQS9Vn7
2icsl2PkhdFV/nFSZbRqPLBmkpjZa8au7qsHwplYvGk+FYqJOhYwyMND2rvTglqBfh1zmECD3+Kn
3mY1nCD61/GTQ0/7WRQxHgI8jJ8sh/a4mOLoiOUhPVUS7euqpX9932tlhWuvGklswIETfhcsRffI
Zt9KppfQK2Pq3cRWg7PmykNlw0loP00xwWgo4aXztTU7f+N0bHCUAQVnTWQbnEW7XJ6T2c6Pqk2H
ndEmEHJARsdIE6Bqk9sEnyVWXY2jCSMEE1Z64B0GKUYezsYQvXpicyuPSoMrwpbbHVqkYBPYYWrA
I/qd9J78zvwKzyN57LKb+c4hg3IxaPi2OXYW4AzbCAkCJDtWdrYHM8++4YBQu6HoU+fr1Dv5S1Ea
zJriyX+lrTeepJByn1UV0qo2TJmUhC2Cf0Xznsw5dJ63XRv5wFASv6TxO1jibvYZJqNK66qnbuBS
A5PKHRK1TSMF/F2lHPMooc751BC0iy4e+WGP5WhvN0mTAlPM01tSyBqgg7ntfSmsuOjXdGVKphaz
xDpBglVXHHwIodauwLz4isFSNxe50LO/DlBoOceETKgXUn+aF9Mo5wdc/osLloFBy8NDNcrsiQDe
S+1WE3bBPC/dc55PeocWNmFyICl52DnN+dBSZ36nJMP0WPu4/NCMGunCnor7jSN4sEantJ7pP5nx
qhMau1HqRE9NyaBE9RilTa3qb8iA4a4xFGkE99OkXnI3tE8aV/Niql86WAIRc8sqJKuv7AZDctSG
4d/ivhok+WRe+5DmPc4fmyFssm5oqhyQbc7tukvlcDKCuUGRYOr7tDP8bVoKSgwztJKnXgbFKVti
rWGtifgFtyitA4FyjZNRNBh0E0YtneLYO0H1NHhIJXbJbNE/MzpSBwBhIzdiJIt1HrWCQ0LhmBJx
hCchSWlEJKTqrrvSSr+MLhpJYAE1vYYkrOg2BSU5FwtFxZIsenncYCkXxis/TakvBgoMgGjyuUuM
6ExCWKQ5MGS5zJnoMNUmB4yNaWPEDSldhfQxg0bMAbeuKvERWYoIC7fhn/EkOty84YBvFnwDSM0f
f569d5bE0h2x09I5BkF8iuMqxu6WEf14xOhglqR4aSZCtGyisjflGoiKNR8KZY85fJoY7dh1GWd8
GTaxvCa6uNmby3MRDhrPP5MWGkv4qIx5B0ghh6czlrG68eaQBszErOG5cgXflYRMP65xxvJfKyvt
8kxX2qwfHLtS9uKKdYqH1pq4/G0ng+7Q4dwH+pQVE29w1I2TXyoR2s1rWfk0WcqIHurvzRo6VHxJ
6LVp9vRlmxYkiZDAuKkaHFDbsEQRcjC1AY/TE3023o5RI58N4fALbFLM8Bq9d28cSZV8hj0s1E4r
k2tAYicfzsM6T9u01k2O+ie2vP3EmJOmlm7J1zz0+J3HNaoyfn/HdaK3KmUFdNcyuf600qzyDCW0
VM+Fj557FUsCcx9Mm7H9LYtknO0VeVX5pUEigLdPOJ4j8ZhGN2PaG2R9fmWx9JQXeHf7J8p91T1W
3hi1D5Yy8T/p2geChD4o6jCduX6zbgOifC9LhRh93+paFFfwQnlXEGZ7D9lOSKhVVcJiYiNX1VXW
KlYUFBvheA7QXBNI5Dk05gLPidy1NmTVb1Ov5iNCgubt23avR8qiNt6nPa5tgBflBfKTbtW2o/uY
ooflbEoaWimsXV75c3mPGUd7q/9lYleloUYYW91FwmfaOUG5kvQr5bWroZQcUceI5z+MTn6nDf9X
1WPIS6tO/fMfH+HZJmYOcG0BD7rt8Rx+UMtnGoIbIuZFzek01wiqUwsezUAEOMjtNt05Vg8e79ev
+R6aUhfvaFDGO/hK+FnSJTxB1hBzl4+4ckroukdMifjaN+Qz/bnBXCPFtd9aDnUbG4HByZ1Ug51+
MCpSh3tA0ruJ1sqK7NTmttBlJtfhwDw+I1YYb5RZojFpxJcGe5DG+r8gtJpZssVP2IYqjitd8OCi
srnzGyvZhVZjnaDIWliqPIiDfxFXssxTPny8MHA8qO+BaTtMe36et8yGLS22j2nFyTfl3q7bY5zk
yHwcMd6A29GXjq/fuRfN/a+/2T9dTVKDHCjoAU0EZxk2/fzKDY8aIJdpXg2ZTTkJBONIXzh5S4Tk
2BAyY8r+4lpaC9j95w9LqQqaWSwjNwvH0M8v2Vap6gcgVSwSRXQ1L6p+2H8hFJFZyFUTkY+KOdS/
NsQgT1XQhrBLRxXDIQmUsTO6Wlsr8p3t/i/e2IehF/cYSVYB9xojP0Zq/oevomrID2nY0Amrt0eI
ZuV4Ax2WIrEFw/tXSS7LFf35SwgsFzuU7cCm5mn6cMVDwoJrJOv9inxjjlSwPR08hWPsHn99fT9+
KMv2maT5Fl1QE2Dux1yOieyAjGeKsFVT0U836RAV27ZOhn5NA4O94dcv9/FG5uVs7iPbYQZKpz9c
5pl/GBxWk5UCDWERk+8bTzqmTBdIhl6Wvyhn0SeUcGk9sTHQOkbh7G9+/QYs909vgXsKS4LtYkIi
Ger97//wFlJtp4S1d8xT5q7pYVIWswEV1u08ZoxGfE3N4Q7wF2BE7gTEyucIq4ZBZ6fpaeP5rUlL
EC5euOoYG14pWNMRJG0AOdvOBkaPGATKwjrqHFhr7hgNtNY61o91E+uUk8Vsz4fRybTPMTjB8Rux
RIMbMmvbxE8jDcIW+o61/8fgRQyEo2yYFCw1qOswRLK7RUpaUd1m69IY1ZeAxNf0XFHI2leMGjy5
MUgWmg5t0ZndTaFHLiLZqlb9wImCDZXZDPM/6Jdsut1g8ouDimwQJO5RhZ/XTJetV0f8twYpnG/z
OhLnBvT5LWgr/hQemxDYJh1Q/sRNW9Zem0s6S5clVAP2UPLm67ZL953TcSlZ1+KXWMJ/2aWZFZzK
VtH+dTvAyxk8qe+mA1NxzXecUgPgfGhOPZHH0VMV4utcgUtJHue2m299Y+rYTG2XtyCKiLmTTb+9
uEhbyYZe+ANFSBcYhDAnYpr6N1G4VNFoSnvjbsycqDtO9cB2j4oqpCWB8JU0YNidKFCQ7xQXTkr/
aGvPDTION6SkAlCGsWeTOwFfFN2ZdG+MGd9lxLhmPkQqNrpjV45s0OWEgn3/ox4RTR6mJ6SOxrhL
nY4GKj7t0Tx0ljbL8+jr0lthlqBp3YcTjK/h/Tf0+HfUrmcCg2tf6WZBQKdpeGB69/4l+Hxon0F3
y01T82ZnanwYJuWQqJtuDOWzmrOO6QwxfvSXIXWm4NeebKflrslMphmToZurCP0fslqZR8ztjeAl
ysdLlVXMEjzgF1eW53JsLMBqGqcfVdqokddwYQd3ZTRDuXHpZ363ULTdTvHCjICGju8oKivs8hyb
oC7++mH9oG7AdsdSQQkVsuwKz/toEgwRaknHquxVqlJq+pip4S2fkXUKJZVhrq0mucqCnkvw69f9
uPhiuHbZZvGCOjblxMdqwtacD6NAM9EuQtb32Fgi0iGhj383ZyQUyEBwwKAM8Pzgo4eTgVMSAqCl
LeAG6NMtynwe3mWuWwDuHuJ0sP5i+UN38tO2glqBxpllhfgZCeb7+Ir0b13Uc3W7ch3Df0xCq3zL
TKdtDkkWinJlVwBRV5AHQPNFs1V/7ngMv//6y/3TjhMipvHc0MRJjXiEmISftgCMA9lY5oxc5wQO
xgh+UCLNdt5C9FDO9tev9acbiNcSfMeBsJBgWP5SavxhrU/wIriti4GdzJH8VYACRDiXFPxBONSE
6SIZ+/ZD0/D3X9dbDMqkf1EqvJc4f3jdOZxseGjkpZs6GG/qicMRbTv/1rItxCSOmL4BzeHO+vWr
8kB+uLy2iS/a8omncKiIXefD9speVHkqspC1mx1YXlOp0+Sabb0iZbiSW9tl/I2ebvwuYLF/EwbB
d2vg+OoFkEva4XWamm92nZFLiEhEnHPGedNGRmFx65eD8yArv7wIR1qNsKKG7DFkCPxSpjZwILwX
AeB5Wm3sgMNEVxFfvwbBPwwvRRosWhncZSfc4YJgNh1OLw6idcjOmdFkFyyaZC00Xv2qu8ho9rNl
j0dEEVVA4rnPLjJhJ0k/12FQdt06cRuIMBBtodXu/fdjb89+bawlUy3SjYfSJ2CCBlX/Ftodq4OC
fr5IiWeXNBavGowDShcWU8jV+LFgMKQ1I+LlWB+Cv2B3fe/5GA7lPuwChsA37jDxG+JCpmj6MZp9
yv3YYpo6684sT70XQThXQSeR7fRlyVHUVjD13SqpbfYzMHu4IADZcJeiEpmhWwOnGobLZmiB6aaz
y/oSDv10w4mqgvu69GfQWQK/ZYD6LeuqpfGVhua1EmXHB0EfQwMYafyGuItxLxCGNmunQlCDhZK8
BkdgrCOrhv0YOx/hXz7r0IUSIKOg6LrdRrYYOA61rCbajYaInmDtV/4OR2h4GEH/flYy1Y8iYMPf
BIYHCY50AXGuWthb6ynJgnRbhYHaw9Tg1u6QwR2YGgdw7OqInWnCCIY1YNRDe4bhiypManH+sVRj
s+DTmcwL84sfvZqMDCL1LBO9XKowYKuWcUqZ9OPfM5YJ4rOZCj+4SAEGuhc+ncTPI2lEGz/wiLaG
Sx56xBMo4xm/unfvom+hqeOa0fwFPUp+riwD2NQgjYYWNtXnXoC43ekp1N2uCMeoXJtz30eXWUU3
eNeWnWq2qC/K8jLVEMNIA/LIDhEoawxktYKb+YfuZG4n3nJVdbHce2VA+7iY2NHoRUv4vC3PSMk4
bLm4WQtScS29tg7P9TT+VULin597QVVrBSYKQM+CmvDzOlchhAu7ERl2HNL8WNFHzI1bTPVz9fq+
xPwteMV9jQug/N/Lz3yt4TqlcdK9J9389/+7TL+2taq/dx//1U8/RB7O7y+8RPf89H+2+Ha66bZ/
a6dPEPuKHy+A02n5l/+3f/lfb++/5X6Sb//8x9e6r7rlt2EXrn4iVdjsCv+ZbXF6a9Xb9Kcf+B1t
Yf9m2p4JuGKpVEDiLxGf/0Jb/GYvKVus/wBvFoLFf6tDw99srlIYwlG2fIva5t9kCzf8jaLDpTrz
fX6Oxv/fUYfavMYftnvhEuAW8BKhy1swAw5eP98XuOxplrculJMl6IwpZK0oaoxabnsggtjQQ2p7
paaZR7bDqL9qLFoiptbjN5VrIK4tJ1x4Kfk9bVKeWgk34qk1ydTL6iJ8Rh7l36SmE94B3GWOpRHs
u4kfff37N91/vKN+ugv/f+OqCIvTN80EZMChRVEkloLsP9+L6yKV8q3t6uq/juojceV//F3/IrCY
3FchjBNuCWqhP4iY6YlyNzouNx2lCpLeJVHwdwKLZf6GJ8MnWPTfN+O/wq74K2ZTNrNrfJ+0RThF
/52wK/8DzeTj1/Ax6yqMVQoO2c2OPUgVN1v51ls5EI7DYYx4JLDmV7lP2bCZmvU0PzQ4EUmoaDeZ
gOa5FtGpgOvGfgsp0t3W+cH/mkPTAyHhfWqaG48uEqPyaOUyvJmfAk6e/reUkw3tiFXafW3cW8uF
Zn0/RMdkUfisrXyNZ5vAzCC/MvorkrAa+6y8mzq4cLObQZ1z/ntmgDCn12rcM7eEpAiUA+NOetUa
JBVO83rurnx3DxQYStyrXx1AyuvwUaTXtfGGUmLVu1ct0KwFHgdAnNF1mVFnHD1rN0Rk7W296n5E
MU2mVrMxsoPdHhP9Yg8MzwCBWpFaZ/2ncrpLnPvZPBr5kzV/GfKjn1xGCr/+0ZvOsd6j6vD0zpOH
rNiL8MKzIrg1j6HY2Pm6GxHOUIHvvXTniuskvIC5lxVnJQ9jcnL05TTcTCbV0yZJTvPwjLmzQILD
YMQhHwwygEMb9NDOnzciRjAIEoMqgUH/UzLe9vm9JGLMyM7sopW4at27Rt1FxWWWQIhbZ/k2Ccic
gchOYN6my/aTdwJE7aMkyi+ltbPlvkmu//468j9vXv8vbkvuL7elu6IeXvL05aeNafmRH0884XaC
8ASLjclnE6Bp/K99yfJ+g7Rkm/RVORFZwKr//byz+Xh0OPkzJMRoVwQ/tPTNk3/+A0MDA3Qwzzzu
Hj/DKvF3nneOJD/tTDgI+DUBb0Gw9AQse0tF84cTEntODhqYmCqsNXbyHCUL57tCHAbzG981qTt2
i80xDj244K0jim9BxkAaVtPGH1BBwQGaINy8U8UZuQEYx2j9ZVqg45G2m+caFRxTYiv8HJfAyWkn
O2tad/dC0nwsF4S5GtESzwvWXA8g4KcFdV7AIToPbp581v4ACB1lb7Wg0ctgNg6A6cctqJ+K8CYQ
6mBrh0c5KCCpDYD1SHbGhUS2gs3LB8AuaPUcbBMf49R47cmF096ajwOfIY+/MLOmG+Z+hTlxg88o
cR/lwnqHC4cwYOG/z7Fae712v0mGi3eoV8dr/Q6MB8/EsiIt8RpP2PF6OKHYSxPvczURroTv0iYd
iUbdocy0d5sVsXcMB5i7mUn8ghBQ66UTrH0R4n0bDZ+meRYcooVy38jC2wHM87YwK5uD1iL6HC5c
/MhtrDXjYFUiRhtQru3KhaLPzjBfVYD1e0aRxCE0cTFs0eCOF04j9Rn51AwWFi5/vxD6+4XVH3kI
/JT4auWi33TaGm8qHzTjsPD9Gblb68glDqSG/R840kKqtcQBAGW/1SQEIE1N1uMSGtCXio+wBAl4
MSfcegkXQOJ38spSYqcDox/wsVOGvdgcqntDEE4QJsQU9DV4UzpN1cVoE2KAaSR+0kuwgfYERgBP
eQ/ZknpgxuLG6KJobdD3vKjB0O0jLJ8rHcA4WaGVdfcTKQoIvIlGnUrnkIuZntkStkDuSv1CehZI
Jgb8ImtvywbpPbN6DIUmOHZIR+sh7L7LcMlxKGRvXZdLuEPl1R3YAFTxxhL94FWzeYZ4RR5E7XbF
pyAmJGIcBsiqeVzth7lH872ESQzd2D1aiFeIOeQbHOAIPjl4cohLHc4m2VPnYYmmYKg47GxhaCjQ
9VouuK2ygSSAfsFl5o2gGNWlrU/E8tjMXxP3i3R0s1cIkjZJK81Lxv7j1iEUEHBvY2/dJUQjw2p+
Kd+TNbomKyu2qfG5wmR+EEsER43hFXov2o/NQEKHyY+s5zElT4703nLF/NYlG6rzD0VqIYZYgj7a
cIR23qFGQ989T+scaOSqCggHsZeYkHi0/VO/RIcYcpbbNk0jPBBLskhGxog92ISNLLEj3RJAooFT
8MUvoSSx0x4jnP7Wit5JdWoLaR0ts3V2cYb/xe8IU+GMvS6XuJMizj6N7wko5hKGwm30EmY4ENU8
9qdEE5niKMJTyKxUiCxo8iuOWfuEFKe1MusY6pH3ZQ6SrF+GKeF20obFs5IluxIz57lcQlu0yDFo
vCe5gIzKN/QlWIpyFIEwWdU1lID2rkzT4WRi4QGKSTSMnQ7DWUATPkfvyTHaCu+9jDAZJ24XMq3F
dPc9awansHHsNSNhzA32odKE0hCXSTyNg32FCVK7LqxFLZvAuw9sad8ZqW1v48K9sOf6UiyhN3RE
PylScAwmcVtJv5dCxpAXyRKWY5CaA41pQpXtXdOoSNfBEq1DRx4kzRK3w6G/3xQK1rtoCONpJ2J5
DEAxvJ+aK/ge2mMT32MSevjqLpE+kOywPhA7eFcpugUcVuJzFMEYz3qt0acSDETUncsz0WG80Etw
UC0BeEyeeYN79DW1Dy4hmdvJt6FPuF9i4+B59EY8NCfgjvzdKJvXBaZXo+jWF1PS5wcUUIRmVohq
Ptnk9l47AQRyFCnHHJyG8EPAk0Pbr0yg5xvwsnKbtFa0GwC6HdvCRiyv9JNB8OXWNMt1CvRzgaIL
WqfBuo2zG8ptkqx8Y+PY+XCOLbs69p5gfoSS7RDO6g7H7vVkEbdXi4EsKycvrwDGDDe6T+MnExDQ
treNLwp3H6MAEdygQndAoVZbYkk+V8I/NrZGhjXZ4Um74YHR8QmDYHfnz9nOSvJ+b2gfQAQRC7Fh
nv2Q/xVN8SS3ZgxyJZ6aehdr4zQ64Xcny26EnefbtjGi1TTGL5ClAB9Z2rrKUix2rpc2G7+Evte2
wfy1G4AYEz5XrzMPbreNcjr2gOgYuQlA2Y48QTo3jrFmkt8ZmT4nEjGcix/s3qB/tDML7BsIx99S
F+xr6FvJgVjTAruiIZ5TL4WMKhN/a3g+g5jGPQ84lLY1OULFCsc7Bi5IwjV7+jEL/GYXz3lzAVnh
EnzQdPKBBbWOdctDtrPgxubU4zmjk/nKCvLsui9yMPmoV7e1PTjHadYVasbYUrtgICF0HNzepFaG
KpAWdfI9HKLhAcWBPBSuRng8O+CDdPGFQ7Szj83YP3pKO0cvab8TvljsgoT24WoM6+Aul0g5qkCY
AAHS+AxEytirjuyilekTsg2HSXwCbOBexWEvb4IlxSLuKsKIgqQETJebe12GHuLuLrosiQfeNU0v
j/NU1GdCTqajkWKgw6LTrUpcag+gJ+21qLVmlpqx7XUzUPeViX3mIYzTjFi3QKo3F4kabvmpQWze
aJit7BOv+SIM8Y3OPYUVaQDwo7rHjG7YTQaZldPRpL9V0sFkPaO5PGdAmDin5AH0cUhRerjw7cLZ
uaV3AEhmYjc0kcASGr7zwee7WXInZO1+g+rBF8vefSxMB2WN0w1bfIXjNjIJLWj58smkLDxva8Kx
vB6zSRwaqq1NYtjBAclW/EUZMzVfgGIyPI/2dPZ8bNvgArzG3EFeWztSwK41o1Oe9keceoc2zM49
s3X8fSzeGh/mDn/BpZB6ncaTc4JzwlQLiubGKTCW5zgj66B0dw05WXk/ngiskbfT4Plkk3jMRRfN
rBdPXw3TOEaoTuflJDT+H+7Oa8dxNM22T8QB3U9zcy7o5ENSGIW5IcJk0HvPp5+l6u5B9wzmAH15
DlAoZGVWRCok8udn9l57uSz9IekjEsBIIKxTwH7R+5x1mi/mCpZf+WBF8+p20nLoBWkJIFTwP8GN
U7L1NJolG9RCOIbcdhjoWlTvPQz8/tPOFhVvzSjBzSJCompcU863haRD91xLzzJlr7Ht75ju3YtT
LmLukSApKACldrA3McrOIZu+GumjJwwSbWiszCfU34SHrohTcBE9Lot4tMI2MGbeyRkbYpCn+hH1
00tmAyQECFz4lknpFcHkXPJ6k5RneyHyplrFpouwIS3IA1zUUcx/F7nwILT9tNCLPMB6JH3CEXTQ
Qzt48OioKcSdUGQ7K7K+0e/ehLFf1OFUUH87pUYwnCQXjy1YbLLRD1qTOmPPexzmvcYNwyETmzwb
EWQ6tRYjgbPD1WXrvdEjMEmSuYUZWnsrTcU5jPufeJoPuGxGVISF4U9mfOt1zc/k4YMglqeqz3+I
CPoNs8aH3wipMWvgZ6B+J1/FWTJQ/8TbXkMmXi74R6RWaKSxKVMBDyOxm6ARPFJQ93qkBvFA/HAT
Dwl+n7+CLTrWEpmwnmw+a9oCtMOGluEheY01DES1ojSgDCFLxclDJFAtz8C6sbYhPUCMV1bIclkK
3yJT3aezN86cpwsT/+tM8mUIaKwf4D4p7O7Pd/vvK9Pq7Ypzwa6/pF57HtdSYvirIDPgTmYosa9Z
6C7zsG3b5hm8l+orPXmsRSKIvsjTh1KULSlWGKuWGL8XDGrVfqsb9AVdIam/+ZqKD0hSd/0qInG2
yClGWa0iOzMiZpSJKJPx+iHjMqTJINdQYFLBvRYZrOgbs/0zavYaRMjc3arhKlexS2iNufrkVo8U
byXQ+BanVm8oX/x0+1ySTsXYG55pdOMZn5D10lvGyIuZ5QezFSFF0Wr5jWS0BO4OjdfC23Cw6XSv
Cpm6rmmP94gaBSVpXm3GvpEO+MzJt1nt4kQclvFiZTKhE4ZRb1RUfH5fP4It5WWTANRbnmB+06Vs
m1Vo6Gn/Ofa5k+PZm/gIV9lYjhZ4ng6wu6GrD1WY7OsEnbMTlcm+A4S/jOn7wvDunPZCZbIy7gnw
4GRaxizIpgj9r/WQwEA5oC+BoNE2yomaxHDEhGCp1ObAyKvTYoLMkkcj0Of11NkhDzz2fLsRA9a2
WycGZI114RFAnusaHvoJGExeNfOrztaPEnr6U6K3pO3BF6b34X6cSgr9Fv7fxCaOkr+dCUvWTnHS
PfYNAnHaSTQRUa1znyRv+Wjy7Ci6CFNZG55HuTfeugVtVchx6pmS3vmgNL7yJCFNCVV7AEHeDGwj
Crq5etbz4oYxjKPcNn6x8zypVfbI09Ark0R3uE93lrGiX1QN+SXnOneGgiyKJV8WomqK+07RZjo1
8Tqx9msI2NcrkSZQvsv8E3o/o6F4kbwMtaSbWcT4ytj2vwW9f0k7z6oydyeAYnIZ7susyj0JDqMP
LSryI+Scr4phE+mpA2QRArz8UPMUtjhYU/OmKhFOMlvsswrkbm4fY5V8lMHW5l2t1EzzVg7VNZYe
WWzG/irEKbdMnwMs9DopNpwlx1Peh+Z7yNXHs8bIT21lLP6YqN+9OtwojM5DIYcXc12vKrhHUerv
aop9k7i+7VgI1bOsENiumiob9NSvpGhYeIpK6nJLDf2mRdyXtdWtslcwc3EsnzQDnyoFL7S+1aoJ
jykWSDPNPcRnWGjoiMlCpjP8EBlIKBS3KQmZnZ2DBi6l9I3A1P4ksLFuTKzI+NNXcmJTqCyfJfST
TWsguqMbIjhaBX7yJq2j9rou3eKQ8CwdyKqa3CgmqSiNhsqptGglRbGwd2271i/qwD0WFp0Gdd6Y
M9YJJgXmMioxj6qFtD+7EK+FlE96MNjJW5z2TAdWTmmHqZFR8O9leTAabaHaLssXo9E/hrkrdsQB
F/umUgnbxi/jsZBFNyGNrWtFKuGQsYlvI9EhtA5YIMyebbsqhxWz1wrmlVUmz6Uw0oAOT4IitPDU
NcF0A33TO2CMKshFS5Y+pzDrryxsSwbJvfjFjzDss3UhmyolB6bponIrR7lwVCHW0mm4Se8Rbc1r
Mt41PvKa7bgZxzM3lIpG2Agp61arJNNHL8InRYQSZl8WZ75Rl80jvNz0Y+jYzKprK7YiVlOusk56
hNG7QtoaEjhQ9PRtXQpfK/SZZ0toBRGQWQhTHbycKskDZA8pgp56ja/2PShkao0MpaBSHe78R7fT
OuOrrWGKKUNn73kXUafFpolNtxv5S9eOG3HUcGwNzcpjfC71gkRri+g+B6DHzGeszsFka23QDJOF
W2HGu1iME1tlQuXIiZvNwe1Fppyh1SFogrAnOWXYjRCVhfFuLIV8aiPW9ssocs9ssgYnmi3hLlC6
nVrOJs+jLAwsXU1fDD36bBjiXWdz+RQSY8BKNyVMl3G7EyFJOLmtRYD9Oa6yptTvH6HuCxvmKjAx
A2dEoxWnggrFS2RmdeG6q6qSEcmKmJH23liDrBh5sfEzXFpQrmAPSblACTGY1p4i3/YkU6zbRGqs
raixn8TlwBYBOfd72QwkpoW5C2b17mvWqCoZqkkXKGS9jdKviPcSMJJtK+mg3MBBkP0CAb4eliTo
K3XYGG1cx35v6+pLlhbGk9JpkZNKNseVOc6skSPtccWIwaL6HlCFhe0ihcwXeNyT+lxY7bYx5xFB
xNRcdbU2Xzle8ld7FMlzFIfmgyzP8aZSO+0xHCIOgfwePpiCM9+t90BCDE8PKlAHXsJ8zyss7tGF
CAco6ZCikmg4/ZVuKO5Bh6DNtFcW3QytrHsOIiEqtF/VPR4RfouC90QnM1GPyCLJqoEkxVQnVNE0
l+oS3YMWdUY2zATu8YsTUjiCMBIRvUGXvXuKOBOeYiMlck/8leCI9oQ0R3i8MLg1Ih7//aH//2tr
QUWwyP3f14CnikDM8V9H//ev+NvoX5PvK2S2dii2BZre/5r8q3dgEb9pazLzeNO6y+n+vunTLSBH
9xgGRRNI3xQL0ew/Jv/wilDLyjSZd+W5wR/9O5N/cc+B+KedtCmzfjQ1DWkU8nvT/B80/cZs9CGJ
dXgddnuUMB+PmGuW/priCRydaVRItcMYckHqaQERMBWf5mx0TQrsc6bLRbqtEryXQTskFrxIK+5V
xj2m9tojykXCNP5oLaOKvk+BgHcYSLGY04J0s7jJBKWiTa0PLY7eN4Rv9oYNQoq5siRWrdRPwpCw
GYIsBSuEr7YtpF+1nuaTYixPTHR/mL2NWsDZQtJ7afdMpxS06gqa0GbV93GCDJysxOFlJRroQRdh
52Fvn+QLcit6MyUaCSZK5VC1AgveWU8rlMjx8/15EweTrIlt0iyceS1WQPjdBM6DTnAkLaXajqNJ
Kzy7CRczUEZb3irEDtZOuUgotSNBi0gCD9MPo1qwqja3fikkqMrqEj7yxIlWf5wFeNNYMnXUw3Oy
UxiVhY6RGp0viBA908m9qHinXq1o0I9kCjDVm2yFP4zQdEVaSRKb0mGJHTSE0MBysBii7coW2I1t
JdPQYwE9YydDsQoMEKBwNodnCOT1FznZE/M9whTn2tC3dMLhOSoR/u7byBYvomBtsZWYh0o+6oH5
2ZYUce30nPobs7ryLQvSrIyFD8fR0fDsQcprbtlmKn5k2aZmHQbyX0Rh4kPqJLEnE1gn2bMRGLNt
PfUbqx6/Y/gAOzAv1PptW34w97AdCxlr5YiWGMICGdQBo6Q4xCkMdhyTxrCb7HA8sMgRrUfp+BLe
XzyYXBfwKsNBdlhEDKmq8bjYFwClmLzqcrS9jBCgD7XtYrINU5dRqAoKd16oOGCKHjvIK9t5bDOW
oESCLivxtUKaSUpEMYikNjLAccAsAb8gnKZDyRQi/Qp6PA4kN1ZL0BXDYa6s1wjPrIdHZrirx3tH
lFMgTckQiFb3omY5GbSyTmKTFFeZqUdyhdjAlg69DLW60xO2dReet9RE+sKWyuqwH9Na0fiSrjpD
Aeby8rQWPEmemamf8RAhfhJ6jQRBygMVSLIuBMSk4mogpG3Z1LomvEYfgxUGmQsQymCRvRYeEGsd
Z7+cIOtKYQKGezu7TnkpiAem4ZV7alrtXpSXCJT3VkMyqKEN0h4/dOYQRPSE4KrdsHcCMTPkKjUA
BlSyEW4K8BC9V1dApLX5pBnzQCIldrky4guLWctIy8pAY0QdofOLKd/jd0/KYOzTHhFZFL8Kcx6C
sFNdCjFXlRllC+WFXKPmuUlsM4Bh85hL1q9eRfphmkaacT39XtYC+hHoCRlIvMPM4bW2tXOWc7QA
WfoDmfl9yREUVk3NHxfYv9msunkTfaWFDVoqVmWH4Y04KIBYd8Vg/FkUgiJjPpDOikYvnqT13M61
vhO01Alx6LxERf4jmKYEczsZv40YPgpbfZgnZb1FES0kweHVU2spBelmtcnrwM6KURadJy7uezOn
MCgcxlklrFGu4NJnYFomvJ9B3VWFh9r/AUIoM0Tu5pBQyRQbsG8tY/6C7FHF/jl0NXtOtnnn0tK8
XsmO7KfDo7FM4b0/F36kMz+FhOhqg3pd4S1cpVWyXMaUf4aprvY57cJWUhJjk8uGJDuLiiahjkxk
50k+fWoYQw8Na8e8zmNXNWuL+Xc1VAjwmLo6JXfATdTGPW1KyrMnPKI4jaVyzkF8ZuAm04JaXmt0
xVdFll65ctTaWXv1HaSjtau42n0cjfqVDBHK3wK/477P2/pWE13NyRlz9gJ/Gm3LL+qUwlBlcgXe
NiZcxcwV2Z+w2m0mWCFOzc0SsMlQdgw7KHzXGbpLvJA3VeUVu+W+Mz4j6rGAHC/9nhcptkA1Yuy2
KwIssyLt9T4LjzE2wg538wICRB/axUYeoXfn4xzyJBxoyTJTfagbuz7ShICNYEnxGI2SfqQtDX0W
5SD3xyk6sp1pvajVh5paWdIek9jkaTGDZsY2D3fsAxqpeW7mwQ5kURBSC92L5WntDNyXpy5r36Zl
N+a8cmG0W9T2fkzOxokhyaUamspviX9gEDfCeUcGf7Ymym6pDdvW1ao58/JsDdmc6oVnDYaK3jc1
8Nan66Yn/bRteum1DCNpH8tddckjWOTk4YaXteOAS7TSN7ia1IFMZM2ojkmDPLUoynMxzpiQ9AIk
dc1Gb2SNMk6enOc8/ySy4YQa+Us8av7CkPgYYvUPymEgDju9K4oV8ie6PHokKMWBkPKUzNFXYi2a
ywpN2iKFbTdi7kxHwe/MLHRJ4abWsXqxsRmjba0fSJy6oK+u91qu97thlvSnNG9+u0xhqqGArZfG
imNgKD1TaQDApQ+mRendVBlTcK68R1igFLr0L09AGAi6YY53jMhqCsD8sv4x0uIIBU2+lEaR7i0x
D7s8541Xi6g5p2UBtDdnVWx2hfKlWI3hVGU4BnJF4rqd6qeEoGK7XKp3Ff/D1iC5KqgG9dZKAJRg
lPNAQ7WNklYX3BIxHOOsW2EX1c21GdoInHUa3Za5+8V0wn5kmnp3rqbwIakzplK0kE5TDJPTG8bj
ONf3bwkVRzXlZAMIUfNtDRCACufDI4UtpX2S2n3TT7Lb6F2H0ic+agXgqzuBxYUH+Nl0ef1sYja6
ZtlUHwyF5J5FLdcd21WKKCXFuygGZs1V0++Jtmy3fEqhi+eQQBBOLOsY6jWIDHneV0wSjghbJJ5q
hr0z6OV21bLm392k6gzc0CoxBXupK/OWRiX0L23aj0qrcKvZ5cUcw9lP+vvYD8vVyzTZ05lFmnWO
8/JFsZI7f5hpur7S3fGgf5SWkBETCUdbKLvVAbJv+oSbez6sddr5CZmFlasy4+0c3P/JewO8GMkC
t4fYJEtSH2jsyqe+lyRfLJlgnMK89FArd1pl32YT/X2Z1x6ksPwzEzLJ6lVrf66tXb0pk5ycLHW1
oEJCMvIlLV8/p1HLLLbOHWd/R4i2Ma/cff1c3QoSBC7LYFsAaUW3F8J8WXpJbIGc5wfUpwjG5li+
2o2CZbjuYgpOxr3vkxGPv6NmFP4A9NIr6MeZg9sSQRhD0WxX1Nu/MPXHR8hb5iFr0mQTSvbiw/cp
fgpzaPZsneNfMlX/pMUQknZJFFeLhymgLcQqGk3GY68J0G0c/WC0kah6CnIb9DBaGLl46tTtoo/E
gOYYZ08tN4PkGbkwn9P8/oGnE6egTJA8T91S4Je27QDjukb0tIBE6IRSmu5CYTHr74W2N7v4YU6G
dqubTOTShcEQk+o1qMdMe1jbRkUSWAteEermsl+7X26Skjj0FUZd0iChodS09b3Rzq8zxHqkP9mf
XnA4V7lm3HqU+geuv/qCH/grNcdoN0dziJCQtHpJNSqvkSrVoXwcXsCQ5wH73Xfy62ZfVeyB9eLo
RcSHRzzMoX7vsDDvhTFa5AwTSBSrHeiuibjpNTsWAyKGaJG753KInoB9u0YVn3jg0Y2oOpvNBENG
fhzN8RqxY5/Ez7x2cF1ot1fDD5Xwew1j2JZldykteWBmsH5WlvSQ5B1K3lIF5phKcqBTaLpg5hK3
UWHE6x1Ft2r6Hd4AzAebuF6TXdmNpzvjbGOZQ+RbPEzQJJU/dde93Uk3YSJVL7Qj4OCZ7d4ktkCO
CSnekxd1Ly1K6eXTqpwB/IT+PMg4FswlfSUHnSVzYmP7JKmDsCWS1ZOWHVWvzV+aCUUNDA9pqhS2
TidyXsqqfM+2hNgLQBTbTVbgg9Fv8Pu42jz5jSyWQKboYPKM5MKMs33Whb9KimYzRmsR0ly40oKK
Cnp1uFsmBQioHbVekY3g37OO9BB8h/uhJv8JwKDEucaUZ13Bb5FVFkI8mpKtUCTkjVzlWkbq7Mjw
7xhVEsMMwY4nk9svJQYAqTB6F5kGnPIeca+uU3ZsBigzjUknMxdW1FE+sOxZ+ulTVkj8KiRJO3Mg
v5Z90z6VqQg3aq9ScC2MXs1F365rNXv8TzzXc8iMI2XzseY9Z4XXk9MawYBjI+tAvLkM95CqatKf
81hVuK5tVqCmV2Eb1lkgEGERe2FLjgZemxsRSBzkknFU2oX9AMA+B9Mk3wdWrl+LWKNUnvFjrhLH
aDWkGODZv9Z2+SU1BvHAuMQ8kxCso6Lq4dmylndgIsWWCdTeDCcEQ5rPk1+K45NY2m6bdFof0EXB
uJ61ahPqhruiMfKFpKxBq8vNFhsY6xzVbrcsBl5AlwNeaYi9sbs+sOw4fsmlLP+woxNZtwo6dGOy
+JuQxJTAU1ggUcOHadwzxA8fedSPwaI3qFn5xt2dy6WGWzviIyH+1RlNyW9QEAqlfBF3dn4fJWgD
m2ZbmVRs8jRQZYP9hCTAzVtsci1bgjbTbjlOaQfkRbaLmmk4SEOPXKr/y2mj8myk0ABvQPpTR6JS
GqiZGfuoMUpSTJlUF3b+XEYSe866xTEZbltwmA7xY6nXYSDxlagmrhrClETwvSerbQa+VM0DSRri
zZoOWNh0Xjwn/05VY7w+fblPF6QWI86Y7YrE656+x6ZXKS9sa9tttt5Dw4u+2i5pF1JqG+sO1M61
WKEd5iYV8+ozzl526Zxh2wGf6yZS+jPH2oXJINHMja+V3hCPCiUja9KJOSDBDP1bWyuSqxXaR8OP
6OVKZngTh8Qxsx7M5HuilWViISbedGVnpyyq0c1Qar9lBkw+o/jI0hqIDFE8Uz4x5BnZFZfGT9UX
H5KpjnwJjbJaDC+YlYkZCvOHmDxpWMeJZbxqs/Wl11rrGYoV+2NvM7VcQiAn7Z1FSVVCA96uO63m
Zpy0ZHRV6Z4wXaz9vuI024x5ozlD2b4hjMMnzU43sEKLzOZBRLTDCpZgDVQE4BsCqsxq2SEZ6xBz
06bazfRk5ATSaupd79JyFBKiyBryCTqR5ijWQNB1M32JKT2JkfjruAFjU5YJD8ZYBatSbqDq+Ksh
fCA8+tZU+n5rkJHtZgYy9JCKTbViZQtZn4GrufSYB43xLTLAaNutS+qLT5UNAkW1sU4yn2W1bJnM
b/igwrEc3bToDnl/s+ws88axmy4qgyyOuvWegsMyIBQAH2PWeDKIRMzQheQ0WPwP5Hsw9o4BmKpd
S6NSg11GDSuJ62hGtPczC+fG8pc0a71Zai54js9FPZ2BI9H18di0SHpHOjG5YWhO+yRsIs+c5r9m
dwcSIrj0B8NPIs5dgOjPiaaeYgY4jiHigY9gkpx1aRa3jxXLjwGAo/xIbGRj8/LIwoSYGJ7Bi72N
O6v+qtW0JT9tKU8Dw5+tJKW/gDB7N23IrGtWxvmkzTGmkPhpahosxD32b5mtDIPykvSGid4i5b1K
el3aKyz29yiV2OB30rciK5xKerU6JvQDp6wRAySEhW0qBS1GIlbiyg2l81Oto+RP+vkcrrLt2YiN
711GdqJuv7eg2hN/59WyhmDJwv7Exk9i+BGNPr5G3osZzgj4/mezDk9TzgO7Et9h021EKj0WtODb
pk8eCYpk+Cjnj23cawc1X0iJiq5WVcqOUrCG79sA9cCNPeoPVOssUHK8cO1aIe0bRyisdVv64Acm
+jbjvt1dMJW/GsmiB6yYnnDqdN5qFJfGWr5ylocC2yjAAhCHcaySIlJD3FQUnqGi2zSq5pXz+lAV
8zFSzG0nl/tGnz6t4h6etUzjZonm0YcyJjPDGAov09cyKEpOAZVuF0KI8q4pUrnRVenSxdZHjjWW
ujmNvHkCA3EXP5HAkAq7d9eyYbA0LL9joxFQokcABIvpc8FagdxHBfORaI5lh4k3NNRD6hyum6Ja
AJ5Z2rJNoO4Hwxh9wiMLpnhGiqbDI261TZ1idhh15NIznHl3uK/uCjm6dkl2j7yX3tEffcCSvDCA
1r3WzBNvjIagUCRvsYC2IezFp9pfscvemDaQoV0jJp7LBIOKEXGzGqzpVYQhbr6SrZgt5bkfkViY
r0tV/bZhg0/UJOQwjIuLbXAiRKqZX1TbkIDh5A3aUYYoqxp5TIORHC7dpqrhEhgdKjbOBjoHmskY
+ksktRghyUDKke8S+/tnVvtb1JK0maqfxOx0qO/I6A51ImdEYm7ZtDPCg2Dp8nSGFpMXqzsu1jlP
5g8sSV/DQps5D+ZjZhPhPZo1u7h5rT20AiD5bArG3GROGbKSg/vaBwuMU4c02R2iwtldlfbRAqjv
xHIT+dVdtZOn/VPOBMW1S7Xyl8XAhgk+gFkm27NZYQCMSv+OBMMiY+TNizTJH5mOZzecE+0ZCPyN
Zsz26gE9nJalDyRYPeHa/QBc8G2WsxcpduMaGtsyZSEjPGPO4tam2rLANH+wWk0gQmsEU+SDt1Nx
hpGUe/Nd8MhoOnETpbxKfCHjW0JoSQggWLjcl4LYntJYmMHx17klKARn0qGPsYdW0HMT2Uaiq0zc
oBRxxYP366SQ66aRfvSwIjkxEQVSP4aPJvIix6hIXRhLpiSx2r9mqs6jXaPfpuVR6+aXLD/IZXdm
SFegiylCCvdIlrYDI1O6RI47W/X0qFecFWefW9u2hm4t7BGm3CVXUK2Z5Eq/ZjrupIZpIyopICeA
GLNdS/hTZEGcUFftlpgq+BEtPi9pCZ82xp7Leq3jlluVZoacOIED5sF+zpCkbUmw5PfKFGn/yD0M
bWQJwPzaBF6BghZpBdl2KVHYzNkjswhkrJw3er1L8ezf4qElA7D+ommeNol8HOdxgxLywtLwhdAD
FJwE6vIgCfczFXOXM+9MvpU63cdifBtQ9CrNZ6Lar1YxfKAENW4FIdSeaa7mXpF5xlT63c0dg4Ln
8EGHNACflFHrNkLXPNKZtgTsbubeuAlV/+p75ZaRe7plkeTxblkIpJgUVn8sCqc6zllk5JmntstH
33bE26fqGx0iqoOZDFWpWS2H4VXm9eTUu1z73mRo+86ov8lEmDxbzea9xfpqkymq2OkNiAh6B7E1
lAl/xlh/pivlXVO012WQGMTnz9akXa1aehMaig5cuZWvyj0biZpRKRqCn1gG1R2OEp/D8GERzekS
Jom5Anixa8YhNinidvkAFwNhuQW/CmjZgTn6Yc7tA5a+I+gIxU1MQn9XVD6EytnwAnkGFiZyQIfk
8T/mOs3gwtsY/bA46yZRd6BYr/PQs4TByq8M0XMV6hcQmRe4sBdKutkHT8Z6dlq3ZSHOPVWRUwrg
CZ1c6zxkjMVJpr7YWpQSeLygH5POR+8zKddxQBNwj7jVppiwnaTzoC6glC9teJG1TQpBZ6J7MyY2
6VZnP8aMIdyhnKpzJTfsPFmL/t00fPkbLwkX8T97QP/bf/6f/z+No4pgQ/t/2xCXn9/Vv3jD7l/w
twWx+R9cF6Zt4wQFfyRDd/qHN4w/ARvB7sG08GSxBwYf8o8NsfYfJhANvkqxVZhUd2zHPzbE/JF6
hznJps4Zy9Tn39kQ4zn91wUxq2aM07p6z5axZV1V7wvkf7KGmTEdfTguI+XplXkugPLDlawpdw1i
N/XGLRo5byA5OHrCRLCffHLQN8mGhJklWDl7MYwcbtGoQlV0N9qm90ecMm9z6+yHIC68NJje8Kfs
Rx+QQrRFiCoPHtVq93DrfEDfWxw2vhWsLXlzzMPgHhpbtbjJOKoQGfcOtS6FilOcRvFYJw4Bhe7i
zsHoWYo/ByE0yA/hDe514FVcB5dRvZdv4p3hx5vEyxz021dtchETDgcoEINzG5z4KD+o13wn8+PQ
0AXqvj4aG3VTe+L9IHk530TyEIVt2z1c5a8kCP1he5tc6UlzNOf+N9BJmmeEd9oxDGh4EtORH8d3
9TS4g3MN3c5XztBqhXPbX2832zkd7v+xuO0x33X+h+4icXPaY3tk1rbP0Nk7h8IpnLfg+TlyvjBX
HXFx+cUjzjknuzWAK5EPMUE/yBvGxXwcyUrSgTPc4qBkMMD3Np2PxHnmvXLSXe/1/N7smd9wex3D
5SD8at81L3sEG+KUx8KJHhY7dZMXbBJQnd1kk/YkRUQTO3nOkWvzvW7kHZyHg55SXyI4C7C7CL7u
KK7JJXLrTbcdHOXcr+y/kCgWvnpmNzNAr8YVZp0n89K+rUHuWV5yjHZcB7fZR8zmAXndN1DSa0po
j2U9hcB0abw8v6B9lzo3u5JgPbFYcYY/9RlXsP5HBM112Awb0nu+qa7I7zmg/yRyQew+ZjLbJahE
3sJnTZGy/hlPghibjYY/aYMS4bW8i60c+QVPQc8bd8L/qPrtB9PE3MviHYbceHchvfS9nXfx70Bh
DN2bZJEA+ehB3iFNPrbvy8fEXooJP+tbKmzgPTimx4iHlqdMm0b2zGMn++P4uuJAA0Z5TR1CFTbW
a32Kj+pJe2qP02Z4McyL9GV/VavsyRY8cduhyOEX8j57iD3pjHbOTaXTNPmy22YsmhxZBAX/tlx+
3cK9QpBWb6ajuaM0W4WrxL7OiI5FhnLSiEo2HEIvhl8UqFRoCMCJNKyfh08ygsSxPzN4ayviI/ek
1FfxVvPCfXxJd+kR8cbwG175lt4X8jrncjnuef2NKz9hhOYIqGaHzWv8RhFJuANxKqx2Grf7NT6M
E/bxDUM/C6GfK/lAzwOJC4zBSMIc/hvPNNeAsvEYzcRu4Ya4YHBdOv3oGCQZoK1846pryCl6Vcjm
ccW7J/HofJK/08BBbugg3t/qGBbdEaulK775wWyHCKZgCC7LVrUdNs4Hmc9FhZ3M4RA9aOfwRQoy
734Hy9rL8hpnHnEL3Revi+K1dOs3wblhuuMbm79LdJh/DDTOf6SvAW8KTTkPXS1o5q3YlNFrQxW5
PNOTKdvlVAa6Gyz+gs7U6Xerd8bVdfiSHNYwSLYO6U/2YOyxZhqfaE+c7E9Y8pbI5Ka/5190/+1W
fb9EJ/tTw2FL2XNRH7VLYr9o6W5U39dl17vKVTup79axbsmwxFE3ON/yTllP1tlfXXNjvRHkcsLP
4eIh/FIvO+1xg3n+If7VHqzL6LKge9L2D80OzU7AdkGOHs1sxzpRv+ktP1D7UHcOUyWPY9n//Iy3
aevaO9l5irfVZU/0iPvq107sPCyeL67sTL/ZMHqR2/2oR37lyJ7+Vn6+axzmDN8ZEwS9P3hTEH8y
S3co5RzFnf3Zz7fgj/3p+KAGivtAPXzrYk8/r3t+BIcpUbGrjiiIfesMa5r/BY+nUzujixI9cmz+
H0RBhpM/iP3k8YL45/XISt/JKwQ7jq0hinOzk/GekV2273/xgfHL/Pfd3Pz1Kh76G10c05kNkKOb
6cN1r9Biszg/Nkdw/ioXOZXp+Juq+87DjsqEE110YDh0Tfefqdjxy6PN+IpjhkdVv8cqyGik8BDI
KJthCQaPr2GIu8lFIOWkWrszl6d80r8jWryaiC0/uojNO+HI/Ax46dAyRE684ar0zA1+KO9T+3wh
dnz/5G5/JUS0nnr4T+rObDluJM3SLzQow77czEXsDDKC+6YbGClK2OGAO+Bw4On7C1WOjTK7p7Jr
7rrM8qZkEsEAAv4v53wnvI53z1h86SXXabwKPpDeXsGxPkYn51yx07ljIbAZd/2m33j7y38gpMjp
WFvfOGO5/GhPx5c9tR9Vs1bJXt1wUfEbm4rzdMNSn0ScaZWfkv7bjNX2i947GlBxImG+Tbf3yYa1
EbDN/Vzc6uxAmCL/z3vNJVuYEKhh411nHTx9wI4x2GuMEWFi/X+IB/9rYsDvJef/3v8Q54/mh/qf
QLuJ4Hv8vwvH848h/yEvaBH1p+rx8rf+T/XoEobuwYsKLtTQxOZP/km88f7BBjOA2gqFDFJAEuD5
/6N6DLx/BJc/4S/COKFCRHr4R/UY2BSWXgI8B/LABYTyb+UhuvxDf1IXAm5Go3jhs4bwkNjS/7l4
pBVUBrRAskLWbD3NKnAvUkB7xgLGmG0TVQMNd+WrYavgiu1L3y4bstjkpXlxiTS2zbglxsclXCRN
3pfStK+9MTV6JuKtgMa3OWSRDAPSk++N8irpbEYjczTvfvvU/2hcfoco/4XTZ/NrBHwYcICgPnv/
qQa2fdLLvVjGTFsWb9d5GpoBhllCdLMB00Hd9A8Cjc5hspLqyobXt/7XP9/7q0rz1wUAAg0RU/yi
Rfz5c2R9grtrmnnZpHV5I0u7Og1TQRE59EO5StOLBlBlOj12VQy2Y6zmTZ5Zj6Sbqqu240haUAVj
/zlwlep20VV/6yZGoU7vQbHESpIqD41mKxTK+7ztrOcE79+68MPkvRzV4p986RBRhHt42QW/RGO/
PmpSuP/mV3X+Agm8fNZh4kLaJdKSvsO/oCp+6zda8lh1VPXpaiyq7oEs8OSsjA2Pc1m6JCTqdjHn
KU5QJiN9j2lWOzM064qopHXNbgoF9lR/RJjXoJrhp8WwV2VoqcmlGAOL3UjJE/ev745j/xWfgbo3
hsMRwnF0+R4GfAl/v+bJ83XtDKQrDbirzo5jfiBYXNjjev6WKYW+bpB0EG5tHl3jL4eomWz2XEPw
OTe6udWeaeuNaJF+OQQf7VNmnt0Zqd147VfO9AyZMf6eQTAYtmKRBR2ObPpnBrsAC8pkOhI2N+68
sLXv4plMzrT199zGfmc1mLfaTnl7U1T9Z2UGeXJwDjAG8+afwkush95p2GwW7MTTtEPgZF2QagiX
tkjgge7ISl13iHNuyQTD9TtO7WMU6ORLpMsziYXLC5qklh1y275YUc3h43gVFAis7EWmkkvg1syU
ua1nFOdsfJgfmyNhuuG5mzt1Ekvb3krSHphA4mhB3JjeBM5iaF6qB4AfCkRqMVUbwXZoV8l6eiQY
6BKcaKVXvSHTZbXwj60iPU+nKLJuYhd9UKaW4mxKdUtUL5vDgFbIp2oY7Xfmfbm7KvHabJDwY8Bp
LZLs/Dqx751inlpGyJpNvQmyTWPi8pTlGYIQhsDrNKEiJmm9m1eXjC6MCt1rDE1gp0M93PWRAstr
E6Bd9Q4RH43Y/s3z9dfXD2hQFNpQnXymR3w9/tKCd2FWGEFCyRrSwURhYboEe7HS/d5l9E1fAqwY
YBhHMTkATL4qeZrD6HWwXKuhJdLMqg1aUgQfYCI35EFT1CSiOOjLt9+NGsVoLnJu/uaq/zI4sLnq
0AOi5SD3Rl5+mWv8/qWA1OJFpMNQ2HeWvSkBnQAyXlhEkJ10YFnwHDWF/uHAxt8jRQN2nc1qk9RF
+v6vL+SvL5TLdfiw34JfyK3wwoT7/TqMZ4l8idjSMgntnxKsD2R498UmH2fARrIPn/zOGf7unv3n
n8phAUiHiY7vRJBV//xTWV9lrjWyTiM4ivU+KZ39mx/J7DsZKB5dZJO1E2umpX2uSJZh9I0aELc6
3MN33bMvHfLEf+9HpW6sJA6ZfDjxddiTpwsievmbFxjsXq7mN7456gZON463EKlLwuToLy8wOZG1
V1iSFpEIsTX+m1su/jOfO89bVTBx90lOoyaJ8Fx1BcTGQYfXmNwzQSgCu15knM7aat2PzifqNiBj
7UxMYbQNpQunOaidzeSn8rP1LMw8ojhqPbAcC9pXj+yXte9AtClalT6GJI9chX1j79n9P4P/nhyK
53Te60vyTZ4MyaNM82QjpgwCp4MyBSVmNJ6BauK3ZIXjoom3SJICymwY+K8sv2HWMcfzaun1+Ipe
ic2fnyd3GCXQV4ypDU84DRkw2Uv+DZXxfBR4LvYl1NWtSrJ0V2WVXNaEG1LJT334qGZhH6w+Z7GE
8ItaPJTIP1tO5j733yGLB4iKa/7xpXTCN6y6Cwo+UZYrn9jhG3IOfGuNofYoJ1feBUGv7ger1V9+
VhDK1SzV2SaanmhfXy/HJh9xtJWdGwHqsBjZmB6vaODeC1VO+871urcw7cU6S7PgHKixuLNKzz1m
aZtuQR95V9iKEfsIGhUjLrrhCleUCuUCciXU+8ZLMnbHmtY/tDMWNdBmaJa7KBAHHBz+p+pDZzsg
VYjJgyUYMCg9LXaj1xV7IATTSoK2wvhtKXQd8byNi6pIN20ruw+yETESe8M6tpfyqsmK8TwXU7iJ
i9TcwMa+gmtCplsavOEK9LCY5y9hVgJJYd+yUhq9HXZOlI+oye2pVefaCsQNWsBhD9snoV2O6n0b
9kRO6hoHOVulDhAMyNbVEoj4NMTyGTpDelJojW9jvSSQeNr6FGkS8VLyRPYqsu/gh37LVWEeZpa1
l7k548JOa3eT96yCCSmWPPLuvnTYwakyfcsqT9xPExMsiO79aqIWemYZ57xQRrtXIiu9azurrjyP
9FNnRv6Sx9X8xF7JWoOq7R5IUaqukenM664MX1uLmXto+dOdDLv5TidWcbTaGJFRQzlbi3iPzHda
dyNq6Y0mW5JrG7Hl5qSD8oQlCoRvCz9ImeEb93B6rIPhW9rVxRH2qHundRHcBI0SR4656K2vAuZW
KON2sFjSTZNBfSd++sdszRZb29GQ/Wg8VMxlW7vHpUcQ1uQmXZMViNStz38IpP0so5uo2JkqMFyM
85S2bO+KbOlPo011upOusO4HvjD3SOGrz1ZkJxC7Bu2wFN+pxZC3EdHDExSH8dHDgPLgYwMh3lmO
+OHcx5K4mWPjKrsnvJqsIpf4uu1SCIQkLIuGTTMG86HmBpxbK/c/wHzGr0SVNQfBu+c5rpfutlOu
eKNUxRfslfMNnj6AIwpBXLknYpv+HJlLu0XAnk+7AJ1hhoTIYWxUJTnGWlS2iM7K4oeMJPaeIW/a
U4GnGOkBmeAk37p7nrH+0zL996hvaZ+li5wtwjJd50m4dzDnXEcZ1rmiLpZbRezRdRQYGwbZ8uoV
4U/BN36Hx2fP0ZhgHXWbtYMd161Jrm4SlB9pTWrNSMj9hy7Cg0hqd213BhVunVTRS5SQjLXSSYt3
Wi/F9ALWo/c28JHqTeDXTr8rLEwBUy+y7zMrLGQHFwkJ0F0Wja1e9mPWQx8F/rVNugEVVkkG26UU
OOd5aPPNqyYgAL1uH8FY4KhEmlDsa2oH6ms7O6RoTZGGsyDWzgAtMJ7N5zxm8XXfifZE4lDVreOa
WMIBxfhXAfaWtMSleY3bDFoXNubPMZ3HRzIAePHPPjHzYO8T7U+nMuzlgS80g4ykSzC/J9wZHURW
uEFo0oZHjRGWYV4EzTjDOWwzlTCXjMvpoqrh/Mfl0ZNatpnDSR4d3mPE0aFx4Btw+e53HZMtlz37
AbNuc1vUF69SFzhpstWp587bwsDJei7CgO4OR+mwMfBTCFHwbIfUrkU4t5q1Gpb3y08iZik8ZZ6X
+eSq8jWYL6lSTT/bAc4nh/RVjpHJvZcFauKvkeCEteCKz1qkXsPwmjRQFEs2UcVkJpN42idbpeAd
2EvAAVwCeiFHcjR3UzsDVoPCzQDeLA6q9i7eLKBjr8qAly/S3qZZT+YXtk24vIjZKQbbDv5Wt1PS
+N5u0mQEI9SnRrkWxVjzvA4Nn65dFfupaIs9Isj4hnM8eeGH1/2DXSEi/0wN3tc7P+zJbIGNMFdU
wU5X7wqZAq9GOdSNDMab4Ut39kQlo5wzADP8sJdLrRJCURhQAmBwJ+epsxtGi23tnBvyeg+OzByc
sfy1xOEwpnmT8WYeOKpSTpkbp2nZApOrbu4KMyXbBiDVA3gUeHgxvKpngXyH8XU2UwJ5Qpu7IbgE
QQxRqB+M1TDqXATIOspJ/6PEAAAIxqCIxeIRpM6upKFEHl5NxV6ll3/Ibmt5UMgLSYhUqAmwXb+D
V+c6dMXaNLJl956MciBTSsTdg9slxEs5BAeSJK1LHliR+1eAUvlFVLtwNxTEwWHjWhFOMtV1SGvL
EhED6ztzV0s6orEGvYVZYpIHqdyAJasTAit1EvhYhG6jCzP2DFORgJ0Xwsj56ExVkhElXfXliyh5
mZc5Z/SOGgGi6myCjzp17Fcn0dAAyKgy3Q7Aj75jtZv+XGKrPBGeEe9waBBw0iU8oLnZxG5z7NDB
yPWYB8ldm5C4gvSeGPjIn8S2IshzlxQ4k5WeL8KD9t6Wi/9R4yG7CEivJqtFxA9xBxE7ZNLMWqYz
4Z5s+JVeGMSaKH1irS/Nlgyv7yIfHOgRdFMYOOr5kMi6uo28srvHPeafluSCq69b/t7gySNUmWI7
JcmlU0NijlYuE7s4SqNPR/U1b59uEoeLieHaGWaIyWlRf6mIqqN391VuJ+WNNxNIEXRjc3CcqP2J
M8OcmnSwn7o8Hy95uCHb83CQTrFr+258XwZ0/4PXOflqEg4nCME3bByaHpb44gGBkj1EQRb9PHhR
R0xuK5aa3NY8nTlBveLa7TmmIRw4V2XtJ5DeO0fyaTspto0OwuvBNhfFvrIMyCckpX6NFFMCUzw6
pXYeSh9d0FrR+R+Ev2Qnv+KbzVJ/fsHe+kqN+Rjl2b3MQdNYfQfAfbadfT0OD74X6VUAmIHhj/zM
hAepLxIB7qcou+0MhRSwGuvemoi1MdCG9vNi3eeTnayTnF4SjPy8VR4m1IvLaT24gbnNBj1eC1GK
W9Us5sAUIf7moVK/a4ZEgNervNsyi9utjzth6wRFwXpXZidVV+kZv5+6b/O+fNaW99oJaIKeisXZ
a8cPS6fiRQYd20Qr77B8lkWBV3IoDkmqXjLRh+/4epK18jP5JQvcyMsSK56DgaXvEk7YLyHN7zEW
7siI8Tkzh+Ee34hNKpWIGRGyVd/juvG5+95X0QbP4BxPC8Ie/AJy+7+wh4ipRNq2ClR8pnlBIDX5
9ZZK9Lml7Cxm+9bGFAqEk47Nc+SnCoeHeGSjVDmvread3tsdRKTxsbLKpzxH/AUN1s3t51+96r8l
kfhvTLj/eyqK/1FzcPrnfzEHFxJh4Z9H4PyFPxz2zgWmjVueFhibQXiZvv1zBO7/g5bWi3EfMTpF
XnGZJf4xAo+cf0DV5cUbw4vHAx/+NgKP/oGm4qK6QEbxbwsofqXi/N/WOqSnRowR2fx4tBoIPS4j
8t/mmUUJfm3AaLTr597CvzUH4bfAEeG9nO3wzpMWq1hn8licRvUMUzWng70FfYaJiIJuBhJU08P+
9un9F/Psv7j+Q2RqlHN25Ab2JUsOPdmfL4o2gx8sMXaNXWsBuNIlnny0U1R2mDhJx0y9CEVQukzB
qjTC3OdGTN16xDf49TeXwj34bfTwz0thvA5+OGII8UvJ8vvnk8xWBt4mRoBKI7xsamCnSLdBKQwo
OUWD8TMlhGOIAnfeSCGb777OoOCDT8SJGs5S4KKHg01sp2vEvNbLMCKmKOPO3vzNlf55SMKVgojk
ZrI3CRyfOJm/3MnYEdKRMWC7fFkWvXNaoV/GQeMywd9dfJI0QihT4wHbQevAxIKpQeF/hAV53Jsh
deXffHJu9Cv56PdnCxS8HbJhIROQm8iN/PNtdAlA9UsPrW4UQwPZ6g7X9aab7eI+BpUTreUceHJP
xukQbCqMuQw2EsNLE3gvxwnz9yXcxd7S/gwkwPdVNF0E6enIr7mqchXoY0asKUVD2QVEHPsLUzrA
MP3OCWX/kAeVJPywqs9MsqcIgYYN88nLitbsdZNQJPmMr8INhULwFpO3QzWkHfwqxTBEHKPkZzhf
kkxd73tcFM5VRouBCgNjnL3TFWujs5xzmE+MhENvh+o++zBp6zAeBmeQH2qbtDQc0vWCrSQLWG0S
VlcRpRTQ2TwGA8fNIQky60diEN+iu4WcdexI33oO+lAmm7hLzH0U1bRgVVB4+JT6akSk6Uf6K1aN
+70BY8AumHwedP1WmD6nReccRhkxd0dl2DCjA9kwb5y0hxyYwJAftolqhXUkWXk62AtCYdB0ZQkh
MPQmbOEkKjmbjoBqlMrIupt9dHk41p6tZu/UWypRK1wz41ME5Q2jCjrBoxvLHJ9kPyU/bM8Fzzdp
P84Y6Cc2BbcDD2qVlNyZdeeCEiWePWyrnRF930Fk6LObxU3Ge2T9+g4PbEcHZX2ooQF7o+Pvi8AZ
l3oE3fXedd8uUE5o8YlZJSpGqk0eMrule62gWMq9lZtqa01jf3Alhyxub7GzCRy66XFyXEUmOUbh
92T0bmNiduDhp1zKaFMiM4EwcZKtxWXfJJMYRyQB5K3zjbSnFZVeAlz+u6AHq3hgGXjN27K9kAaI
oTna1qSvZyKPd0NQI7dk2EFtltUZES6U/w8V/9uj4Kz3YTjrT/qE/IOYeLTsybcIO8W3Jk6DGsZN
y01wba9hDlbFn6T+TjtNetx7oNRt4XcWtNQOJg9K5FtRLBGcAc8gsCi94NMl2jO7igc3PeEu1F9D
g6V54yIdAqOqIQ5NVpHdEbIUXXk0jQCiQ1ZRY2pKgsxraIMNmFRHdzCyR4PROHafgjYrtmQAv7dd
+OFN3rGmh7irR/Xats5NukA/HEVd7ITUF8qUSbxrqZkuVaiaDR6cT51kyKnHxN5WsZxeBqd2tn1J
nYWl4046LVyrmFoJxh4boDwFR7lp/Fp8I0xQHCVxwf1O2xjJaPtHJomSX/RHXTrNN3+0MH+EasYr
UKSlSa99lKU9PodA21CcXDxzedRTqmWD0fh9Y6tGSTAo1DmzyRjsW7NBVGXsDhxdWIoxOEC6QDkv
TDgGm2SO/S8nnnIoZ10uxan3Mb9upBzK9p7w4OhnZiQ6pO6CoHbaAd42j0n/Fnuz9PeYc01z4/Re
ZPZw8Rg8jHntwJuZew7NdQJBb7idYzJuiUuj5tz2IDPFF95xq3lzgR/Q/om8YxVqQSBtNlZT9hVL
nLiKhn0YYND7hOOm4s8Mb66LiidldRJvUwwC0Ws2MLE9uFp2wc0ULOQYpgWazgOhTJf1i+OATqT8
ZjcHdCDxZkS2eWpAXSCfZOOObUF4zh3ctUS/pqZR5ZvVsUiibetgqTzjC/DHFzLqw2q/RNhnPzIm
zQysmCYuX8DzNDooM4Ydxri5ypxwh28iFtugpXdFYZUIchvLhZf2vu+nyWwGMzrmxeFgCNeJI5wJ
3FQk5SFliogfbXRhy1h+qWqs0fghuFofBpSI6GYepCemfNx1ccrba8/4bi6BkFTudOIWOQPfFnge
n4AaiXhky8rB90D/E0dn5PpgBOARIPEuksXFOuqD6TKHoeAhWbdVU4hr1ZLcE1yc7EmLtrAfiLIn
pfytb7mam7RrY6iA0h6zczn1HW1EPWqUTYBzsQboaSlAF08JvrwZZnJw5D0V+K+JRS476kI9I3I0
JkORyoTOar8x+PZKb9V3oE8/24AN/i3DrQaMme/m3ETj2Oj4kFGo23hpsFIQqwM/aB/OY5FsMa22
sJoXEDZgERsdwoZnfNEnYqMzQQw2k0oaum3JCgDPgrmYWArEPPGUHoawGvIzExfd/fA9PA2ncQLi
cQQ631hn5Ooz/IWYbzGastBIsN98ab3yp5fGCkes9uZiuMrRVmQbNw2bs3YNJjVpoJmtosrX3XWM
6ZVFZpKaqHm2NGOCt5BZXHo7uwLf/dqJlhlsU9tNdIOizNHKrzofixYAPdxlp4qjC24hyM40WYUe
Zy/CDODe4VMaFg1mMZ7NmJOIqUWF1sBAR96bKinNAcyn7x5EHCj/qhImmG9CWyTljoYXAIdfxzz/
Aqd8S0R5WrVr+MGB9RRDLkxvrTzJ8i9Gojo7dyzvEOcxsHyMxtB5iWL7ZHvXSwSMWDSrOGD42qSY
mYjSlGL6ahqvWPleyYhMb5eoA9mRWyvdZmugQludVCu/QNMWdri/Izdah9mn48fbrJfbMGUE3vRn
zUdZ+HSBnrPviRePlsB9CHj3r1kRUfOWV7gMKMmXcU+zu+mnfM8Uc5vO9l3S+D+xH21rP41vExc3
+ELbvmiGlVjQfDIU9a3I+yeTRoekUW9d1b2x9V/u08F9WKbIuuLb0xCa3HlHYt3R0fK2O2JqOdqw
3KYlfQPIdwNg6nV2IdYO9RqSDIYXj5dRjbnGLMtV6ENcyqc30mCxhQ7oyNSMHwQjjJtU4qqqnPto
WJLrCZb/zld+d+1Oyb5AJC3jh3JqXgD/NQfdu+lPKaKvehroOeCurHCk7TO0OPWpawRe/7qwgh0B
Gv22hNHV1K6EqUH1mxRt+JwrLqe2ZHs3WKyX+myBcIpFGJHkVB3ITGXlF3jd9dQm/bZubBQKs1bX
qR1elRUwUDgOlXLubVChziKOk2vv1ShZYMN6NIrxZt1oyaAzuyXme81X9BYpQL+DmDd9IyU53WYT
02WyavFj4S/cBH16TDVAGCJCMTWS1DFF36Kxh+r8M7Z9wPx8hXdhgzRNqv7ElHW4ZRwrtks1eatG
NN5O2S4LmbJCgDQi5C1j4+7xWhKgiIjk4E4Zp3PaP1rhZK7m0nkzi5XepbOPvQ3E9Kpvs2e/869n
p5k3GVQpDLHtfWjlAQ/vha0B/3yl2thFXBhB5GBPKI3eAPV/FT7oL/QEX7JBouu3qIswqvQQmAxY
cFbrmIpGpAr2iOzAFLsybzAlJ3Z26qnU1tLx31NRdjeBbBiJGWjdQpavCb99gRR8Sbzn1gWkGxb+
24D7asyq9TIJNAAjqc6my1FneC+qzFEwuAuPCoZjuAf1QUlo7kuqzc7PUf2Zoj65od4Ix7tUWeWx
MBgDA+kMTxYnDBkd05PQWftEzQf0CMqU23wCylhu+jRiJMdCp02Rtgp32rnueB1HfGUsARsrQJG0
KriSm3qM42uV2Thactgp6xnC5BaGfQq/3/cfc7fn96jr0y8aVS7y58Jtundn7qI96QhXc81DtlQl
IsR4ue5AAm10id03zH4OuUfhpBnlY50injyfwg9ka855jDE+d67Z137YPPvaWBBHSKFLMbOvqnoA
d9PH7fWQS0pcFz4GlDIAsRjZWSSSl+RnVLhJUH2NtsA96JAZgkl2+GjIPVwP8ThvYH7n96YhmJ5x
wRO2ST6Nvnxw0M2ANZrAbffpHTydVx2pYFyHro72ZXPB8DQjhH4cwA+MMcheMOxDfZA4tVL+9YiK
al2y9YKzq64ywW40tq8KYxMVHXt4ZlEkbceWArtwxZ2STUl3aqeocHwloVaEu1S7+Wvfg78l12ow
zSbtZgo5Tk2ELtF0jrLQes8gXV2B8PO2/lQkK0Gq38qdWiBhw4Q8VmXjdW5icbUEhmyGvOiZWTd6
q9ixrdule+mrGJ4yn+89qAlr08B8m/D/9vJ2oYN8gxlOmG/eISgG/nE72/YNeh8NBMRy9n5rikdX
IW4LKOS20vKmWwalDTejnPcQsuAmuH1yUG7qvuSmzR+5hRyIZdwqXPgofzN7dBjC+9DhF/cMKZ6l
TiwefVu6RJ5wya+Loxj8daGLUWPQ+Z5Jh/5RCEWjQqgReduzvI4wsgJqQyOEDRN18OXeiDxPT33V
pvd+zHvX6dwtudDvGKTxYLh1+5VOw2cygZxTYdZ/EefT34IRw0dWpNXODQmwCdIhXQsVZVzTVD6l
eU75GjYg9GOYRARVV7wLx+zVFdGLr0I1rgiff6tcAmiGBjoSYUwu0pA6gvHXz1PJ248F2/Awty0e
CfZTdfkj5/nqYEpQFO7Zt+nRnLMpvyC0swWgBB1YizIlboknj5DYsSxeNZjT5bZXmMIoL5slBr2m
QP46WtrvvF76A6RtAFddr1jz9YHQB18H15K34A7KTYnkqFdvi+Gdt0T1tpgiwL9KOwFtELE3qRlf
pwA7PtAwLBzJCAwRHFZMMYeeLWzum1TwTKupvhdGUPsk0XU5O+kVj6NklwMhHrGFMGe8cEvBW9FV
+PmDbSPqeCVBkI1aMeKIBn+nlRYWHuUYXZaNlDkfyGClHo9XY1e8eRZbl8aWFus4PsepjHzQTeBb
hn6Sn4nViBsD02ztCDjUzsxwaJUl7XiaVX1WbnGT64unr/elZoUtEGREMwkaeYjJgbUFbT1tWJrl
OIpCtGqDipZsY/vYmUMyQ7fg5pY7sgpuzLyQheT58yk3w43b5s9x2bHya9mLwBnjj/SwtpLWj1Za
ehNjsSyGRUjcTLSfaxdy7dJlK9Bk3mU35e3AOckTTN8G1FVb+kdXaZTkpV2+l4H74ZN1cbTDqP80
BCetKqW+HB5KSnzcoVnarUIHqRKZXPFy1dld8gQdgNdUItoA+y2F+/iEfJjAqBiZiLxu0zEipI6C
eWU5OY8KtdAIoC1kPMAr50k1zgI7BMoKiyi9b1nxb72SFRYd3iufiLMOcYWukuRDNDHkmtm6VNnc
myo7LVlgQHIznSpR58uEN400Ml8ZTPW6Bd7XVcULCTmfjrDmfbzEBL5QKW1bCnv+RZyzDdosrCYK
F3lyhDDz0xvHE2634sb4yR1r2jdPcOU0C49dzjwnG+/yfjowUWM56HSYMaNI8vykOIODG03iRtEl
79KvHpErfc+s7Ckw07BfFt6JUmWHhvbfjw3BnXFIUS8EHX457vxgoAJugWTWbCcT+MGiIc5n8jZJ
wzJvsm+jkRMPQIFY1W520HYSrWL4Ycg+7haSfKqs+Tkh/J3nahfxolGutdWewpwePjmEhmdZsh8G
iRuF1m8du0Q0excajUdF480TMYpk8pjw6HgOzIKLYCKF7uMmx7Rq7gLGKxd/fjRmP+F3ckOy+yG0
zq4yO1PMhwwTVeHoe6CeRLaI70UWsawT/pUAA1qT0maNT0TZfATj46iTB9nHJ7atqC6GHN9GXB3N
aE6V7B/lDF4jpkbaqKDEzUIASM8B1jeg6S4SIU6U0fqpEeouW/Ii+vY+L0FF7QkqSPnDsIsMq9RC
qz2A17A70Vm214w87B95q2tUm7zXXmcECPNaxLK+YLB7YumJg4U+Bcwx+UHUD1kCKFGhyGu/Tm9h
j/K6BgDDZB7abIcYVrnlNdt5JV9tHfcv4DR6s2omJe/tpZ/NLkgCccHwu9gNg0V4IPDHoeD2LARX
GHQK5d6zmWruEbiETzalL84jFO3zFjuxA0m6c1ybejVi+t6l5JeAKUgLCt64M+U3i5U6XIo2Dt+H
ZKiIQknnltGmzqtPGjJ1aWQR62zr2vjPocnNk9OnvPOMpYCuLV2VYUUR1WXgijJjp3u/Yizh0abc
htqejgyxEW6kRSMJEoq0/VgzJtDrINLqVOdDc69I7ht3tCGGZes8RdNmKkx8Nh7PHNEngd3fhENf
P1SM3Ml00q3rnmNVRv0xFlIGVxdF8bdEzCVDU4hSlx5VA1qoMrIPDlNWRByAslGHnOPzMTEdL9oi
q/S+WyCP4pZEmHaDO3k4M1tr37oMIdzWOH35Dm+Nyoc49ao6lVlRNM+EyZeveg6s7gTBJPiZ0Zli
JBgympSi9qN2UyQQ97DAcQs5ZzPylCSb/fsBTOJyvQSo9WireMdTwTfLfWx8RlRKWUV7BOTivDNs
TJufcUEUZ9B4JM7YJOdwnjC3qHg2WzXv2hy24aGPp7BZuUgofeRlUdpsBFjWD48bC0oC6RQMGJMt
MDAmwlv4Rk3VD01O5LzORjpm4ibs8NkWEZY3OGzALpxUZrdMDLIvx5spSkNhUVdNNjo1OMsdkJ7U
6YdrQMUY0paq0j5w3AoGCC/hgnCgQNDBpfRRkEnqpl07nsGtEJikVnRtUfSc+NIiZhQon7da5GSh
X4Sgd25JI/9IxsG29+TPOMBbc5bkq5HYJN6bcQ1rULDq3kTxmDcrgSALMlSVxxA5irz/AJsVXUCf
XvqdITuuqM7ODM9LFb25rfYfGNvAEmTXMJOD0hp618GCejhbqYsZVUn9I3c7cR+X7fKcMYCAbkvQ
D3yl2QrKVaFM89kTptTjC0UqsoP4TNZPwGz4uYgMr1LtDsCsbMXo3ZDQnuU+WUvzCCA3KyNM+sso
XlOIdGofy7L+7G0DsycBNjGtSxIUvqHuJnt5SL0Lqligi7pnhXGJP0Vbh9tXp0TPOLY1XWKlev0+
tfyOWy/Kp28m8KPv/jDN+BO9iaN31D4vaOhey8Ys5fLUMmtJ1nzjMkZladxtKq9hHOlPXfBV8XIi
+mL2pif4qrNzTfxOR1iNBzWbw6mP0h9jBt2F0av0SY2bvaDmyRHyOAx5NJDfVcU3kPPYsOQjVesm
ayYPKZ+nMyL3sqiEmEN39MprLgMDibbwjhG+BKb3H9SdS1PeSram/0uPrYpM3TXowflugAEDBhvw
RAEGdE3dpZT06/vRropuW3X2cZRmPalBRWwh61Mqc631vs8bKaQOBX1Q0AAoSbBS22D9iIHExUux
/LUvpbyrRRfczD48ko+Zcbp7Bg8sfu2SMAJhpyzxJJOY16hpM08dU0nyx0FX8/yWjKSEHLTqHMRA
vqqHKyd1+dCiTE3xUFdlUh6VYUVwgls5K3phMSchGi+q4xzHu1/AmXtRwoZIjC4JvDYHWqy0mTbV
bbTgdveosnjhhK/BYtE0u4udGgOx38rUOKSmzq8tAE6PilDshI8ByfR7NRHVc22UAoiZnxVfA1VQ
5hetc2tBv3yOyCp59cYygbsATuc0VQOtkaXQ/YsBi42ZYj6oSFuKxkcXsBPPj5oSy2ZktXs7q/nf
lGjMFH9Q0mDzjJmPuUnJBlGO+Z1vdYa1j4RVwwwStkDEWcTDY55nbrjgp+SPbNb1QxVa+LkT2JHd
AZcXQwDTRkO1A4OYfx/y3myu2m6yvwmEqE9os5a7CMzyHTuOeKvMGVtwO5vVt9YogueS3+E6y9yG
/F8D4dNeGgGDtsqPQUj1SclP12ZJ8iRFkFGZ1X50P1RG9Q7/hzmrR9jqCHPa8m5b07MYBA82WWqR
pNXmpukcHysNvoDIKzN/5OtMherICoGeDVb/VRY1PWzHH0C7ZibxqDtZxHTXCNcz77VC0mVK4b4F
nTe9M5GgMmRebmB0qH04YpUIp/A4AZQ8o3pAbG4kA+AQ345Fw0QonD0GGJE1nwbLrEF8Vtq+iY3W
rs8qibBsP4p5fI0lJPl8LAli7T1G20MYW9XOqarwrtLkjekWBuXRt7zu3clmdyb7Ka5beD6Tnx5S
u4Z4Cc8wEDs0NO0TG4/vnFGHZDd52GUfs5yaYp9UY8/RBvNOswdxFjJnGoqcZl/ALBoXkOjhMmF7
4StVksFFuyndzYnIvpZuPBX7yRmcO3IfuVITlvkTqSfOt5QtvrhM/MQAeaTodEEEMoeXxJD8YCmG
pDuDId77kNJFwF3RdPOBcRHM9lxqzn9B7w1fXYeezCEebedhbIH7WEFJY0BN2k+pxUaC7Mqk43Mq
fUIND+mgw28zIbUP0MV6Oht9b0/UTH1bnMyWFhSWCfJVd6Mkb5JhclUcB9vUMMMzXccnz4sls7ai
C3oQr67zXPkVqKYQQSOeFcvN7hUTTJBUUZ0wKfQFDHk9P6mYxj2u3QBjupO5+a0OS8TOZZ5H/k4T
uepeG8TZeOwbVK/7OIx9/LKtHOSd77mxvGobU7dH321Fxzdfl18qVIxLIBJWr7N8GsubpgZ2exzp
TfwMZwd28UzUnnvRmQYtbrCQRByNNVmH5xXU1AWXpfJbY4oaomftklVjWeHXpBfWF2UugO3Ro5e4
g3YJJLEOCUM5g1fLCVX7VQ2SsEH7dGyJzX02qj7B5E0SMDAl2DbfoRi2HwEjr/tO2tF9AT4Z8pGO
/I8gVdkNvozhMqMSSYgywxK0A/pjvKBwF08gdhUJfvjablObEqElFfdZ+T1MOJ5I7uwpPfpXj+k+
OaxeNjBNNOfXKLGFfZsmc320FYeRY9OblXGriF6JzpaVM51TZpg/rVSXMwDDvOvARFnJ+zz15pue
6q7dJX1ARx9Zrv2DF4azUlpllIICOWpPnquTvtqDKofDGJq0tpVJ5YYzz0se0t7z1a6HxvVXml7M
g7R950saWwOec51OX0ByV5y+54il3YOLA5xqC0FgX4AYkbgZIkErZ9L5ocp1dWGF6fzsV07C7kAk
MFb/SS/dWdG11V53M303FUNqx5IyegSYWr2LHKQa1IsGS0Q7tu8L69Arj7zQNHd6GkijTThP4oYE
KM0ytBaFvmBnTXvrCZpxP9N+ITN5hyRZwdWy04iptjm2xS0TVL0UHK36iDoLmklfRu5njsHOHXOr
CZ9lHQKI5ixPIpO2ovRGcXx9nayofQ90T/vFzEuX+M+xUNcdPK171QFJ3gUK98UhqDDScfVheAfH
k3KAr/353pC0aImhQgHKgXFqn9u6FhwviXV8qVodPuMt8aNLgQoEvaXjFFeg/Hvvsg2EaOm/jDKn
CO3oGwVz1JGGOFX+qaeiN49dK2ukcmYYvQXzSMd/ln3y06yq8puONacDZlBWRbpDlUF49yN1aVLY
fy8LnV4iSCZm07XoSuwKr1+CiUwZPnp+HUMnFtT6OwTx0PoZ3g7znt1Ef5P58k2wnNA3YVrBx9tb
xO7dd4JJMVvrEv5a6WoCfdKSHQfEM9N3Pl+MJ4ItkhdOXWZ1CKSZ3xMfjLeHGgEf/phodHnanOhN
6knSokttC+C5kD3vG8CoU+OHyw7nW/QHCpaspKGSqPFkdAQNNEHhXJZo7QXYwND50duc6c7Q6tc3
vaezh6RRMYBiMQY07+OeMaObiOFbKoyBnKNUA7AkDYtTKv32a5DLGM48beD+10XKICrm4/DZr2hD
EU40dt6+nef6bTTH8SqOVJ8dI2vsv5NgRa7yCBjvjaauc4vzYuZjEOvkhk9H8EWR/8jJIVD5S+vP
ofHZqq2BJhonr7shUu1rT4gtbmtiyp6NvOXo7mUOnGnXLqYv4eAE4GUFbMNicLV3qeOka8mboMdl
Oy4fXSD/zBMsXKVIqOIftuv6JIXAncdlOSfq3lnmhXj0mJdTXdTVTyB3+JZ6I8lu3IS8+EOfNfQc
ujppitOIO5Bll9eJvM7GAEZglLadcy7ykGQWJETTDyazzUOK9iK8oOO0BFYEA/tfV+Rihw6ZuJiE
OuQsmApqvNLux0vsc8vnI3ZZWKQDli+TN9QthLs6DQ8JKOj7LvUzIvIm9AUXmaxEfgRnm/UnUsZA
uJH39EbplBr7ZnDcW5tCN9nPwg6Tz2Mn6NoM5VQ6l8yMG6ClQTW+2XT+m6OoujQ9EZQ2P7nNpK61
6wLq4LgIpaasWz3uU69AeBspC991HstHH4umdSDoNr0dDRMpka/NgXelj+NngmBcfAJ5Agi8DSvg
yI5i087lgDEuifL5MSHyMTxLQtyZe7MvZqCRdWsQnhcMsC9bKuRvtYoq8g5LMXJwj3qYGGqyx+u2
Q5UCALFv3uKsp7Kb8SfAHLI5BRRZVz0w7EXQqlVIOiiz/4Ks8bkrMDRJqW2qWzQMZM6F6b2BQewp
iU0Gt/4U5Ttj4Hu5y3xe7h328Pw7H8mMnow5xB8dE9+ric1+2FEhwlIKo+UYipmpMpbu4/hFlhHN
FxNQOqNKjTHs0FRhZ1wnMrBoamrPCk98eRlhGQmS7AlKwKMDx3A88HGoPk/ZCACuJRew3SckskBh
EU2tdyJu3QKWchJn14xEjA/ObRXoAI0fBFKbq64T8Igh4FuVOl+EFRINJxq/BmkUW/jcaQ6BDLVr
0zyPs0Bdsrc3L6TFA5hrdbfUcyKt3GMj/CUgobdZJokABrlTbaHKcw9x3nSLxmyJk53LBcbkUFpT
rMbeW6FCnqtrxtFPg/i5s7kP5xfTaccba7DYTAxCiTiPtezrxzlEp3bRdCPPLiHx5SFOpukHYgfr
KXGq6DHStAZ2vgrpJVvoXW5cf+4e09rJuqWXRcyw44ao4JQTI3mabXJUFz6ifugB5N87dQzpUFcF
rWKvEMgvMNrmgmAlT40XqFwKfkyzu3flsjEOeoR4yQiPCdKEwo4GFME9T5jyQPNEdaUog2LShoXP
ERdibheTmzpIxhCc8IoE0PFovIyNNV4PaWG353U8JN94ZkimwYJ/Ce0eh2s1pORqI4lHS8F2mTzk
Sdvc+sEAljAfDYKmZJA++iEHV5pe2EZRrw2ZuIZrqMsLLwiRJAiqYv86RC5ag0Py9Pec0cO91df6
LpIzhp0hrLpnI+Pv7yPPkwX7D4fiM4cUBgfBUJJZR5Rz2ZPn1CBUQsccaMibQ0Jeo5+kb01vWNcN
IpQ3WcwWSd8OUr9OlOOPrkAisyuJ4H3qsPJ9VZMXo6cQyTej1YOBbqejA5latv1cpljMK6cjGSKD
p8l4iHLyHt8GxNJM0hwmQ7JoSNR1ovp7wXHuljZb8YxsmfzYllrKPeHa1R9hGDf5UaUB6wovakIM
FOhRIkm9wXj3hE6+OK6A7RKWWgFfm+gcHJpc9kDRLCl/6sjAi40C52FypyA+cyymxKeG/s51pVu0
AYbP83GBLLwkjGae82DqKJQa/oV5pvMWQUVf3qdTZ38IhyBjJF2K01bGvAB+mZPhSJSxbm8MOgOU
f6Dq+d2stL8EYQwCfNRp82AU9QSbWswc+WvGSZ9rtoRTlbUxkOOUHNudE4RgD3RLukLmSawLmWfE
HCAFMOXECLG5zEaPxrHK4SXsDF/xnmZB9lZEdQ0yiwScOwC6PLigJK9jDj33EWovFTtrgU56Ow39
Xaes6YcbtCPGHja+14bZhLpINPsBMfQenCEErbwNMZTtXY2xVxynauQ3lJ1XX6hOx8Z1YET590r3
2U2SuQZK5Nrtw2M72eZH0ZTmd3pItDpoQ+Zin4wjGYq9wRhsNCkliT9MsFoGRCj+FIYBF8hLKRRr
kgAZ9etckNGahhwdpnRGItCP4fgtCgTx9EH6VzVOhWntNU1cnmKhKRdSNy+/z04RW8d+lP1jk/h8
Gi0UTLSBlNNBX7OS6OdgmPImnl0XcV2Oa2Rf66xgDhmX2bfRl5iE1OTQLWL+rbHVlXHa06lO05vM
dxrvlHHsKfYl+H+MaJyy7wzZL5WQUfHBlTaN8b3ZcXQ9EijiNvwuSt92zJASsnRp453jYsuvcXdY
NScEax7OK7yV3lGkOvgSJuU0HAWi0RYK6eD8TFvTerT8boQwlo/pGzGnxbcuNCiHR3sKIH4JDFYg
u0zG13oO8HrQ5Mrv8xq/PVvIGLGfOlV2gwpg6CHB5Qlcea8HClswRhr2TUN2D6DfBKgbFnBiQbGM
woOmid59sEuNPycsawk96Q6fNbOKdGcVITIw9t38USqPCqBvQnlXwkD2DrA7E7jGIuHQheW9oecW
cwjeEfHm/xhmoqLQTBK5s5t7RzxLAslhKiIf8WbCkAM6KDpDtrYf+koEOwLr3atGL7dWc6q/sbUP
lWyYLHNHJa7yU82seLjsSTJAvGb3cYs0Jne+FDKf3hQhDmdxN2YvdmKoR8bxHAlFR9dnl6DIKk74
cFBt8pmQP12axqgUSIfq93wN89fOmajJGvKn7wwyHJAKi4SJU+knJJdMOP5pgvuzvug9qo9zqOHp
k6XxlR9a00CdhjmuSS7oSxeoOjXhSxN+unHPnDrf+fSoiI3AAUQMK9+1Q9hygvki0OxdR1h6+DFm
2xmOaDmz+MjJDQkMwmwM87Q/xqcox1V4YanRLD/POSSQQ8zbElOjOX1A5p+mt4knFxK/ybnnqmwy
x9kbgxOCuCOeM+AE+8KstXpNA7Qge1ll9o0w8hw/lOBVOO/JGn1C+E9EWczh/2tUkTmSznb91MwD
ipbOzmYS/gRfuhMJZXzBbPI37nFh2bySM10qqHWD/EI7A4VTjUzve+rgVdj78LEfZcNoLQ8z6jGP
/ukuiHyEGjnyoeI4p0vIa6so1IkXpX96KdoMFXVIiI27swZj1OeVB7JpH+vOMs6mtEKh4U2UdDsf
FykYTLoxr4kZ1fPnXPXww0XDYiPEXkkgzMw00YZmWKPq0Y+nc2ZmxBJVRZLy4c5n9qlQs3z5Ihug
JlLLNG+a2AXtM0yjeh5np/qRIFwukC6kUt91PGscWT4CC8Jfg2RB4xZY67K2st/DyHXsq8Ru3B+k
xklIfsMQfNQpJ8h9IQwBSiKZFxhf0nePidMCMzOHfqkzDbSwhF1hsaTa9D6yujIl1J7CerFhh5De
16KuRZFYuNBPbIO3Pzbqx6zu8tc0pD9/oE5R9j4ZMHiiGaSlhUe0kte6otQ6nxl7kPEXhB4Cz8Fw
AcgxwJZ7T5Tmq9mXiwoRYlkEmCoNEKWFjEPErs+XdHZGjxkt6LqYbEZYaX/j6EE/GOwiwxVheO4i
Us6lwiVgoNCfVBF/9Z1BwqGW5mI07sf+2gXuT8R2NAOw5MtLZeAABqCHSqOwY9jMF26kFduye3vW
c07tyWcYjv+zITX0S8l7r8+yHmIDrf3A2nfm1F7aYJTmE+P4dEEESNs/Ma3HOJcO5Kwwf0NWSi2I
bHo3uC29rsrWTUABDIblKMvRtE4F2Wn4kyVTks9JOvfXgiLfvUJRXvH4SCpozjWeuPbI+KICLlQ3
6XCO+dT6iOkqkbAY+jmNO8MfCV9ktBL2fBMHN92PTA1zsI6zwivXVNPXTEfWN1DSqP+Vtxzc0aLn
0QmFiDiyc0UXGfqvmCex5GDxQaL/YBs+Z9u5NFFu5GUqYNg3bHlVyHj5a70UjOgALAAYrBZq/FIY
DVzaKOvEIRsq1gLsZv+R7AaTHGokv+Eep5b1teajV+4lromFXAvDZ58XdY2t1GiRus++pb9VtUs5
FWQ0Uzg8LRKRsSmTZwhKwxMDTWIdkULG1cG2E4jZTuoT2TSEzdSc5jC1iVOiG+IdEPIrZudNPiKZ
igfjpTJdNlBeJ/aINHK9z6lFYNyXWhhecd7Gov9R6IkmRoNvQe+YRWXsZEr4t4JefPUDFZV8D3P8
oGiUG5qhg+XBwcLrhM17lPDFrxwPMQiCCxP7QWCmRBTUuEnixcmK3cJCKhTfgsry2d2pm9pTb5rm
K40gYR/c2R2Y/ic96ZW+E6GP8jJzVOeJJd1yjzfEeqXhQVlUykahPc2mlmDlHlUMq78oD/Q2au8S
gg1gt2IoEJmGYTsgwFuGNAflOCV9fQ9u+n6MBhzdqs4AxLbTTJOZFPmpPCStD9TVMp0alS2jxOsm
a6rglE844eksdkLRD0ySGqGVlamD6MBFEFUJpqlUDm58MlUj+05ZRfsy2T3vAoLxCRuWXc3Bbqys
4REGCemOy0cUKmygcPZkXerEx6IeIYyPVh2hZZKNGV/qxo7N5UuRvuveHMhKpWbgu5IwzNuLtEBd
lDNCowws54TAb7de+Kuzh7YyTTOLi03Sig/OMEUf06yKiomCE40HUWcDswSKbLRXHMLcm4JvR3RJ
pcHXGL9EpC4mezJ+TmMnJaIakwYkx17oTq7ngNeyVOixHwfz4qlhNM0hmLKs33mji7iSfyWF+1CZ
7X3XB05yZLuUz2Uzjh+ydtJ3qPniB9OdoN/ZZqMuCwN1C2WMZ97QhlDfmdW2bDwC89NxiiLBN6Mr
XcDr/Hfz0ZaIKXbGiHBnvwTxvUsq6emUk6Nh7Poujtj3wtqHscL/T5KZbSY/nV4n9KmYIMPASUNm
ymnhmfLrpBrHOjbo/0A6VGR57VGxkAaJiIpV6CcRke3M2ScXiWjeAafky/mdfg59H98Ka/M1Y6zk
XIZEqpK7xRFfPqYoV9V5JENmgq0J0WdPKJhOv3Z1Hap3hbpJ75FFIRw2Zsti/x467yMNM3LZgyaw
P6KGbuLnCY0xMo08tx8Adnse9XK1DDbQp0X7KXFEdOxJ2wwPPtQpA7kM/p/9pyEZbT9uUmeZTVP/
g1tyowO0IEq2T3gfmO6OM6EaVcLsxcQSsDRSKza7T1gD09lrKrw9/VA9+Y3rg9nG6H9d1qq+12XH
BPzTMOODpskAkkHV+jXiZPzqWgqODEHml58MpD6mrJY9O2+K9pCHJkObiOoKF+KU3X7yUj8wEJ9x
higEPVV2M9cnXz3FAJDoKn+izknmE1GctIk/tT22OoMPCA25jv6vyPLGRl2E7JXvBIkqitl6fggz
u5kPRtTDaQodRiaH0qnIjUuVLV85mC+xYqiOX0KiGXwyb1o3PHwinDPn+h3au0jP6bnMTEQwSjfo
FHNnasmi115w+SmL0tSwOtTUjo9sGcxjic6ecQD9r76T3rdPFX1OHeSddwDD01wFEpmnzGnDgjpk
5nv6NGg+xmE/ZMeCjmGHBYLBJcfOicAO1DjqpHWDfvZTKVpGyC2/Kf6E4Efrp56Hl6RKX0s/mggB
GqD0A9cjPOwTrZmE8sjO4HpHywGK+Ha+1eSgEmyQ9wRxmP38pfey4CgJQ7oSQR29+EPduwez6dsf
eet6T67ER7NzAWJJigoraXeFJo5hHwO3PKEgpjJtY9SPJNJVLWJasqxBI1jBqxHQz0QYrW4aKy2x
AxamekG4ztSbzj5VBNSb4jLmD6t9wCipPXfpAy/joTo8L/w2/oCnkj8rE4DOyUQsejEEoxXsP+WV
lJWPfxHpFWlxdHmM+hkDR/BZcI7+mda+05+SPlm6Vug5FNSA2nr4hF60NRzGRUerJMthJ4Y6v53b
pH8iPSa+J19tmZxE2JdOMa32m7lvkcB9koEXc8xqpyOoFGSuNMrY3qHFecPhU4QwIgM1FhwHcxqv
CX7E/iDY9Dk5CQvEn1F3i8LAzg7w8gRNrKxrLx2D/uI+8z0U1o7SREu45SL7pSpJd58sAj5nidTo
ZNUYpqhWoU8QROdF+eLvSmi6t8q57+n4gYGvivKh1F1T/MFCbP7O8cRCjE6bxrAnpStdtlZSAH41
O9NxbGYrGqeDUAVDJziMLVM+ZWhz3/fCqFjcEjyTL53gC2oAICRRlhUfjVuz65ROIr7PxN4xN0Ln
eqXqiFE6zR7mINj4Ej5IRUuQ8Og4b5HX+ygXzcS9/4ML+t//CZjiwcnCIpVsxe7KBV2VXWcqTeuY
uC/YZmjnTEj5duu/J5hFYAHz4004jyyfUJWxbm6hV7oBjTg7uPnDrfybIZv2Ikg408XDjjEosH5/
mpSdfcU3aYT6g7rv0NSgJTlcIxthEGzD+SRtBcRPDCppwBSWjsHJcFucuEiFRbR3C44gf8KXLv/8
3yzZ3BNGdl9YNtuxa69IeoNJSLzWYMtp15guk0vFdljRLLgbSQJ87z1b3aNucPujTkPTOc51Wf2l
1Ua7PoG32XUmJ6jj//ykzN8Jkst755mBY0tGfZag0b/y+8d1OFvGYIALi8phfIMaat4bfW69IfDp
33XnUSz1lIlgt9sO21GETiXfN1QLDIK8CXRfNRkHL/YXU4BtCtItWxRmKveI3yrsTPBMbYeeegAA
jwN+l+S3E71Tj505c9JjmfFhvWSLSb9OocqvCCuGOpfMWUNesMSTkPiy+f4//6Pl8vOvfgp/4Tc4
jvAsaCgrBKNKOiI6CQs/SJgl81UwZDMSEpRziq23QRjeuVBK9vUsGL857SzfrbD1lkKPzghOYQsn
Ntyxt5j8ssc/3Nt/85pg+gZKaYOZAKa3/GC/UCEGz60L8qHJ7RmDeD6z5sW571aivIsz4TEEnbI0
3AkvT2lLFbY2T9Qegq1QlumHURneQ2T79I//cFv/vqKC5dOENofzksu9/X5bFs0/5ddzf8hHmLsg
s2JyZKLYGAe4FHKmaqCtiQ3fWtBeKUJO9ne0YKjcWs4zHKWmf97RfwREuaneATw07+/d9Uv1/wPU
m6f69yyT/2qi9wI62stvOBP+k3/STAzH+odro7UCWWLSbAosfgP93nb/+38Z3sLt9m0+l9Y/QSe8
Vf/imdC4/QdfZeQRbHjQRoTgP/sX09twnH8w/PAwF/FJok9sOv9JJIz927LiD9meDWTFXX1DbFI6
wxKtyZGowcc5mF7D/g8r9m+u7KwWQ+5EoqOHmR8lQWMpxpgZ1PYvz/i/IZ783aVXL3QyM66oRys7
Qri9ZWaJrM/6F5Yepnz0Xv4H114QsL+s4ar38LNlhEIJbc3XgrRG/srU/GFH+bs7X20kIfSqNk/8
7CiXsHFnj5zwD7vC3115RQ2hkZKCRJXZcYZ4/HkuSNzJsym43/bEl7/6y1Mxw2bWhHVyStUNoi07
nQ9QLv/w/fy7W18++b9c3JtiT9s40Y+9It09wmUHzM7f+FxYXb9eHOJUYtce52uK1WV8fZU00fm2
h7J8d3+5bx5vVQHBych4bc0vrVP0aK4SCIPbLr9aml6ta+3mBUArH4lEmfbyOiRketPF7dXqdDpv
6aVw77H5s6a55HJW2Hbl1eIMXRfjemrmx5xUPLfyKbINlW+8+Gp1YhPJWrv0KNOq+iZkrnvuMMM7
bbvz1eIU1lKXwUQ8NozHf87YVy4QowQX266+WqB2bmdjObS4754wP6NW3XbZ1coMfRBKCYiFo24r
3OCYKvb2LLctHnu1MguO6GBweEuiMT1rIuQuahi33vlqZQ6Z7CokRfmRDNx2l49JuNdMVTY+7tXi
hE+PBFHzpfWD/CxoyVxyPSYU2x76amlChZw1THpa4RgaDkybqUq8rtt26+tjpEutoGZ4hMcqvWr7
B2Qym+56OYP8+r0iloHcRWPCvGkO0BMZHTRF9Yfy7W++4dZqYYJfhNOIahGUlHVRZkq9xKVj/dh2
46uFWbt+247aSo+p62Y/GpdB2o7k1GLburdWK3NWjHepLFPQtckJD70N+MUYz7bd+2p95uXUS0wB
6dHM85J+WpGdDy5KwW1XXy3QVNqiK1KaCw1yTcEUyhzetl15tTpdz6xTlITpse2R+jq9/Wahatp2
7dXaLLo5NehrJceF54bc5EcsqYi2XXu1NGXoePVMTu5RgvXdJU17Tkpnddh08b8q8l92/G7wuqlp
uHHmXsRaIwzN0+xu27VXq3Pw40IxJOEl57LCKr61St1uu/RqcRYjw0UfLSUi8s676CzvM5Nkb9vq
MVeLM8un2G7oAaDTJnTOOTT2xrteLcuxhWig2M+OE9FAscnH2/VSue01MVfLsqXNOgk35jVBikFb
VthHN5i+bXveq1WZh0ZVAHxNjwhM7PwslMHkPHulLqttpzdztThJ4OhAp+fpMWb64BuPcWNt/DVX
S3PCrUgjgCvjvv7cRbilVTs/bHssq6VZISvpBw9zUar0q2H0V6FT1ds+hEuq6q97WyngsI2xFR/J
3XG/okz9ZjPt/EP6yfJS/L/e0/8tkuVqaSL3hKUS9MkRrMV1YXQUEUK323blv6KTfvmmmJEt06nO
46NIaHpaRfFMQRRve83lanGGVUYl1TELTbqsgETVwvpQzbY9X64WaGHQ50gkF6+SZ8THxzgW205A
crU6DVGlaWTZMQ98BP9QyYByU5Ybf87V8uyQwRm0MePjGL2wVzCJ7ckT2PSO/wWO/eXXzP1E6h6M
x1HkpLOTbP+dhHn/fNvFV4sT8rsyzYiLI2Xcpc6ZWW7ckeVqafaOyZF24qfUePidACxN72bptrX5
b3lxNJ+6eOB504UUKBcZ5UWBobe9K0uL7NeVj4XUSCeD4Epzwo8okPLsqzEZth3fxGrrdAbgJiPs
hWMp9BcUs+/1jHpr088pVoszDUnIMmMVHxswgTtC944ZKIOND321OG1gdUNN8PfRrRn4MlGDzaDq
eNsSWscvmU3Ug3Pi1oHbMf6+daunbc9ktTbRyMxdFHnx0UoMACc6GO4GrKgbr77aN+GFQyGtS3ag
Oj1MzXkOjmPbfa+WZoMicuEH8o4TTLWLrdexp/2x7dqrxQkueMqNZYfIdCMP8eQU6DTU9ZaLO8Fq
46xqH+t42fKC98GILms4DMAJN905OOjf1yYYBVeh5+Pi3VWCNW/YtGfCA//9up5ZgmjGr37syumq
ghw2D8dtj2O1JlG4zIBtO+6YiNho127aKqGJ/H7DzHr6Nm4b9mF/vHBld2mF8WHbHa/2yqDuCj+O
B1bM7H5W+hrA5OW2K6/WYo5GTo82m0KNUf9rbLXfkIRlm74gzpqgPirc1t7IT1jm9n3jX1d1uGmR
O8FqKY4MDbsG2dzRnh6i/ljEG1+61TKUuW00TcsyZNL2c5Iz4iUoMJsetb9ahV3gRl2neO3GKuzP
mLjVe0sj7d529dUyRNmetWJcXurSwJNklogRemPTRuP4q7VoKc+ayrrg4lFRvWAgllexMxvtxntf
Lcg8cKEkIz0/9jWJZUMMJDiCtrDtwayWZRV1wq9LzplQz+vHGY+6e7K83hm3rSB/tTYjIUiWiCp2
+Dy9y5i6oik933brq8WJqCYGi8j6UUqex6gp98mSNbjt4ubvnyuiO4Ab6WVxgjO3pxvwz9u2G3+1
OCfg24ltsjiRrp5nxVyfCWtMT9tue7VCM3w+rWvxlQX0XE0nD7xKu8OFM258Gb3VMm2Emqh3+AON
Yc+XWd6/pbVpf9109+sxfV/NlWVqwXdLPjgeaqbR3bZFeKsl2oe5qe3li2jiyIrRQ6BvVGLbu+Kt
FqhXl4kxjlwcN9B5nFyTwXS27YGsVmfuIw62Cj5bmd/e5r4hT4A1vI3PZLU0vWmWZljAuRuCbrjq
hSiuagYR244R3mp14mKKMtURxJCkDZ6ZwS4u4Bo4G6++Wp4ZTBu2os49RUOlzgIoIRdhF00bH/tq
iXpe1Y0kwfElDPWAhz/C8U/M3sZ7X69Rw8fdGTRE8gVtf95Eszxhotv4QXdXC1SEyggwPxKA0Vfq
C0kRZI9M8MM2vZB/JXf8UtxXWlYwrXkyHaibg2c7CueTtLd9vdzVKg2iAbwYedwnN0uMowUdnEAp
P7vddu+rZVqFKfkwMH0gdSasVQFUIomI0952dWe1YUyxORJJ5Z7AjBd3tV1bFxnhhhuvvlqr5G96
9ThXy3Mf+zvHqMfzPPbGjU9mtVYTMog8xy7ck+4hWsKQ9p+UDVJy25NZrdVGzfGYYeM/FdC/z/HA
WbdDTdDVtquv16oiksXseGdwnGCBxNp3rU3H2HZ8WYuDDCIniAbgycD3JZUVOwSKmM4xtt38WiEk
2tAmqJTL+6YsTzVO5YPyAY5sejTO6tCLzZhsnYSXBozRXW2QMVENvt5WzzmrtQo0ajYFWMMTrckI
wimmjswc/G3P3VmtVUdIFWB9Jg3CHusHpyzMj7hM/pQXtayaf+9mY1n4fa32bQ9tYOQLHBBEegjL
gJCqIMm3fSOd1VpFRj40Vce9W3FmXKmcpESZJ9Fh24+6WqtjSsoiWd/uae5CeUTuhJGEiIptX2Bn
tVahc9eWX4XOSYkuPtWawiDLXWdb/eis1iqplwH4EXbtLs3MUztYYC1ttfV1X+2ro+uDlyxj1mpj
T2fjLPJzL7KG103PfS0XGvyiAj+puXqfY6/KQRWO0iq3/ar2aqm6WV2jO1W8785gnnOA9PFbQMXd
du//h7rz6JUbSRfsXxnMng0yGHSLeQsm012r66+0IWSu6H0waH79nKwezFRlq0p4uRs0CmigVFQm
M+xnzjmbq4HoB3B88BasxRjv4MHQ1QT+9vGyp5/N1Y5DQWPl7HwNssX7vC6+AUMxjpc9/GyqdokV
1AMtrafhXkc2qJmtg+njsoOePJuqeI28uhs1h1RHfhJeDw3UndzLRvt56ZChg8l19ODu6EhcorLN
1m1LefmFH/18plodvEO4ArvJqpMbM7MM1FwNrSqXvfezqboMqa86zXD3XYXpIUb21EhLXfj0s6mq
rVGMSuDhWPw4+whkI/cNMdjusseflw8lZtFRU0wkgxApBintLMfJ0u1vNm3r9A5+sX2cVxHVCu0M
5Eh3N4zIfC3UWzSXm+PBAwATeqmDSwEB1xFS0XVgVWLfF7l4BllkX7jSnZcaTVwXWroHMR2sY/5O
l+Pws5RTddmUs8/m8yintMLI7uzGeiiukC8nlF7iaP7ngXVac3718s4mdNmVNpYHx9nl2qiPyhxn
evhpG8rCYexKGpyXPirVlFx2+LTPZnjp0Fs+YJ7dpTAHthK+PcyTVmz++cucnvKrL3O2GQNhaCqP
0gYYrwIxljPAIpJwxS97+tkUd0w/dYeVy5YxJLDN8VRDQG7X3wzjv/vsZzM8PZXVe1np7RZncU/8
Cv/g+f5l2SDHPpvhloqnLKEXfGeqqv0xt4N7PSX18nzRm/mPKiSniMHDckxRQB22Av7yAYiGd9nh
87ybTZsgAUg3ubtc6QWpDw0hH23SAOe77NOfbcez5/aTs/D8YVmgm/t40faxlsZ82fJ3Xo80G21R
c9Xlopu06s03h+wG3KD+Tdj1byYwTRd/yTZTh6gz9zQqB7vQIAFYYzdB0AT3KKxsWmeHNRzJ1yWX
TYLzMiVUAQacwcLb2aLNo0H27R1tTPllN19xNoGpTFj9OiZKleB6CCGDpRvCGfKym8B5kZI7Ty7g
Us5dC7nzlzoDqEmRgXy6bBidTWBYITNcPM4Xg4lOktSa2q29uqzAyvmj5fNPkR4/sPpiThxiMRRz
WFg3m6GjMb+348uOR+f1ShaZ5zJh6dl1lVhfRz+WP9FoXhjSOC9YklT8tLTZcjzy6Vj2RQttrlwu
m8DnBUtFbcMwdTweruf5SYNIupdDUv5mgv3NwnxesVQJ1H4exJrdICz1SdO1vPG4RV52FzgvWfJN
1HNGPXi7QE1NjGHRap4Us8C4bMz/R+ESnSzI76pg5wAfCmOafXbGUnsXDpqz+Zp3csS00QS7Ycjh
FmNguwngs79fNKPOS5ck6IU6TX2kPQPNQ8boBS9J306XHUX+OE7+aUYNJu1f1mgHO6iM+bEF/kzv
/6wvW8nO65dq5EKjDwGJM2FBEZBjV98hITcfF72Z8wKmhZLwQIML3w2usbxSGAUTOYfM+njZ48+v
v6Clgsxb6GMuBE3wzloCMA7iYLksWHVew9QXkBuHpI1Rz+Z9aNaV+8mjlOmyRP55FRNq7DnH6hHv
FhArUeai0gpkO1y22Jhn+21jusB6vSYmXuJQI0XgPZxsW1/49NMi9KdB2WRO0NAvG+zsQhEVqEzj
0KoyuPB3PZuuSUE/KBUwMUHxun9sgYvdjQDbLtsAzbPzcVXSr5QUfbxLW471rintO1WfyH2XDcqz
/TVL8cb7qY5hIpnm1oDM9hWEuvp22dPPDsi9PSzJKGpjl00U7YG2EzsQ7s1Fe4g8r2ny5gBxuhyM
HSAd68W1G2DjUzr8uOSzy/OiJkiCtsm53tjF1TJvR+Ju+0kZ1kVrvDwvbapqo8+HoIx3yVCWG9hX
xSfPLuzvl332s9st3PxiPiXJwByV4ja1jO45rdZyc9nTzyYrspJKueNiYCgC7ScwhVzFnrledDOX
wdlkBafZimJkGauh2++mNr+DmHlZQEmeUyfiarK6oZninecYLYyXOYb+l6YXHQvkebFTrN0aXqo2
djDN260yzHw/if6y5Js8L3gSuJ0SZ3WMHYTtZD12Zds92Vht7As//dlkTSpl40OyjZ3lFTYFG9N0
sn6OmXnZhDovfsqhilgdgYNT2N2NJIyRN2xu2WUTyj/bXQtnrOchZakZl74DorPkR5nMv7sPngbf
f8ZA5Hn1E6cA4S2+wyq8jOURq6V8LdwJatg/z6jTvPzV48/ma9tyyVyaydj5OIDgn4+zuafFadwV
XQq4zIWsuF42ef2zyUsJGiYoORs76DWgjxJb0F3SDBc+/WzyZo2LejhZWZLt2b4yMW9j7VrKiw6X
0rf/uo9n1EJhdkyS/TA5k7yCHuK+NMR0+ouuDQAY//r8FPWZmn2z2wPCjXeO7UyHvB0uXB3Oa6KU
AdCk8pph3xSw1sZFI6Bcm2z9+c9j6O+G6Nn0RX+WZhadzXtEIn2kUmeIqrTIL1sczkui8nQxYOJg
XpcjZ1foj9O+y3G1XfTZz2ui4jQwYgOlxN5ZamwTIjfcDxxyyUWxLrBvf/1dTUr706FQyaEQhllH
bU2C2y36+cJRf14bpTGaogUDOOC10gw1TNQbhc3vslHpnc3Y1ca+gCi1PwyjkgZUoqQFy5DiULvs
5Z/N2Tzo4NIYbof3JKmgrzWIepQ9XvjTns3ZDsenGWM2PLQ53GIqAdoHfMWX3UqkdzZjm2KcGJez
cYDc/LZMTv1RetPw+bIXc3Y27n2Ncj2r2qO2ZfnFsfL2R6uAQf7z090/MvG/WPW9sxlbjKYAOT62
x3RRdnLtEOiKrb2nbBv/yyLS0Qhooxly87r1G0/eFhOuv73AKhh/TMI2EWKVdY48ITSHph1zcNWr
oW4N7IkadRHMYG/nITHPvwEax/3kCXNebJCTlSuu0mYsWn7uNQ7MXZ5pu/hmzHbbCPQD7mR99k7/
ycwBMuvWR3de+vIKHldW3Xqpl9dXDtDi5PNYj92YhW0zzP2T2XVjCVN+UUqC22Y6J99wZ1hQ5wpT
NPkPYzLUhJcnGOfkJSbF3+lQSgOUeYuoOb5vLJnPN5WaAZBvkET5KrJkVcSPrYZQcAsEzl9Parh2
yR+9bgRej2MqMWcvWtrF6V/Lvi/TPT0DdXsMUM5gkFa60k2k8XNXfP90XLvjCjGeon/TSLt30ZZ2
fec3FjaBDdRQV91QJyG6ajNNs+//qGRrdXdkuzrzvVKlRv4JGjjj9tXM6Af7TY0eAh+KrfxiGY+a
Z3ZdBCIMhOJamk6KmMOHCt1uIEgC5gypORaI1FIUFvXJ+5yjfEpirFl3oP+U89AnDmagyHcMQ6B5
cACDLdvEZyu6z4e6yO8CseryEHA3aflCsWyWHQIgv7xefT8rH/K5aicRscE36z51Fme4HUabfBQm
XbLuTytsOBBhKvDwWoM/XJP2kJqWY3yubLUMdZhRFQgdW8/UjuBAcmZg+qHykQyMEfWINiR0Gt8W
275e8lKfEMwWjN4wnvEO5nv4PGUyQOWCK0gep/ZjuPeWTaDgq7aHaXoZM+GnLyh6EAjQFg7sJNtI
V5ycOsgE7fSIGsZxv2SDKPOfWK2NNd9RCL6KGgoy9uNuc5IqzYd85ltZ+6WKh/KkKKkwMqCn8/h7
tzWkQGQl5tSM/k9zSFIbsU/exXQAdv5YG+/GqkYn3/Tpaq/fMd0txg8JrauK6IJQ3SbNUUZt7XaC
K3tdL8VpgnmdSrstzcRNMEdp3QBevJZZY1v9Lsf8hWrDCFg0zY0zYi2tIwQU1fQhiDeMj8qkXvkz
luXW/Gj6TJSwGyG9hmrK0Sv1xvA25pz3tCGbo4/DJ3KL2W3D3tFzGnFoYJqbvclk6DsvU9+tgTf5
owOxjw5krStruaoJ9ng39DkP4tHvOo92Xm6X5UPlutnVZBXmp0AEpfzRje1w1VMocWOL0d7YnZfv
WhdAhJVZbOpZBn5WFtaU/EgAIcp94gWpB8bQRo4X385lo4obmHCLnOCdyjgokvcxZQwWt3JNA5Fd
1UtfMXncBtPRK6JeTjzbPkcolkbUOU7NVZkni+6iHBpo3kWyXNzpDQPDsH4YNkrKl0F7bZCHKiVc
DsHblmp9SK2Y3Tsq2UhwXJSTV+RryGJjzB3YaD/J2h1I4qoXB8/E6u3u6T90hzisINR0P+kFa7Fv
JtA7MJYsCoiHHyq5+IJ6qDHPu89ZrWKMNDNnP3jy0GYKjZ6oDkZ8Vqshu5OeZIEt9A5TccGRLBDN
fcZqqhIRBpo6HD7bpCf5s1S93Txk6eB37zgLG1h1cpYtzhQzF/PXKdE5VTX5YrbZHk277kEKdW02
Qt7EyIqLaQIrDa2tWHq7EDeFtkxtIQ2r8URF+K/sbN6Uwhis9xmXn7n1ZOHKn6PBna08gvQLmnLn
FaQ0dpYphv6u0/nJmFBkuLt2Dikf7ymli99ENYcMMA792XfA0LGTTMGnuc2kM+8G1ATljzWfO+NL
r1JlMUQFuLs6NJJ6FuMetLsyOuAzrZvcu1h4ukgoZzWPZiYVu4vnagDVRjfFP5YC9fFD4ZXIp5u4
c8SeV5PI76UPKZOuP9/xkxeOBSMkVnyeVaLDdKjq6eh3csX660JjNIG6s/GyTCiJr3jaeGM5Ji/c
jhuFCkgM0/tQTrI2Np2DRWjalmru1LRpp9lEe92xKt2iXitPDBfqR2Bb+iaO1XIN8Nsh+bYevFRC
YK7LJYMTC2R9Lt+MeHRXVLZml5NO6Z3AzdvrxWtXbwtptp2vSWmirQmFqIdxT3G2BQY7JpKGxL4y
m6X65qB4zpwQ0fk0xRE8bIlcaEyBxxQ08ifpfe6NWGPKOJ7lV2BSZV1BHMdbjPgDwnrrhrXgGW+D
7wUD/rkib+r9SchW+Pva0r1vbq0EVPG1aGpzWO4nXxei3gSorZP11l5Xfquws1TZI0ZUixmbUYO/
Ma+i2i28GqN5e7qKhwq0ZPvQwp33coQW6yLwx02EBEHS9k5S+/clbobPsQG+H3lkr8T8YfHd1zj0
bJHrH/h8Agq65sHCwVEaiO8PUvgTnlRgjbjoYbhN/qM5WpSsJsGQaRD25UIA4GcWr3rpcMGsa/DC
emkCitUyC4ydKdxxdNFYtRqLYI0nefm2sHz217EoFvMq77x1eq7BWOpbaS6NMjeqKzLH5iSysgYU
oL8nVqSXeRoYIBsxKM9CjebYCt/BMotqfmUPyI0vowc8OwkBJ8bePskxTn/kQVn3z70/wsTdS3yi
vrXpSrdDI22iV4VROgLERGNl4cA9LPWcmUEUaKtuNboPFqfHyfA0S7OUnaw/2ZRajcc4mJX7sJow
6RPwFpmDqVgoldTDpued+FQ3JrZ3utbW47Qp0qShicizhF0+BXXDxh9CrHfUF2QSOvloc7SMJ5tF
NY04USk7yD/DCwYqglqozO03Swc5iGyMyFx3wtgfVwN7TQpuyNoOa90iX+I3sBcn1KVc8mvH1b37
SBbaDp6yFbfByUolrI6QrdtlNcEyeJgphHScwFe+jJ38tcSEUn/3BH6RJZS1jeYbz1Rvud+p2wRT
GkKvLbO3ZEmwYYeJb3BSAnCOhO5YDWkeZyH7WipeBwxzJjRRbaYGL9BViqEVL+CZ907GqRcTC7hE
eCCldtBK6QBcCD55XASoKrFMt/ERod/AGyyW2brhhCL9V1D5EsvQap2IUzUCkOId/nNR7OZOTH0R
yoF0xudqDZrhgY/iYJuJsUUM15PZDOKTW0nfQC09uxYK3XoEPBoUWBU2OZi2+LGJ5dwfrbksxW6V
/D4cz3UTvCgvnXsaHIdk+Yzetkc7saSGjRDZSs1G3horc+LBRACS22HbBWuB9QbjRpnRvFQq6nM7
zMS5w6aha0RhJnIgSNV2MCTex4A+y8KsaDqI58IqJ5N8cCo2qbd1iQFez7nfOO/g02f5fW14YQ9F
rxx9nzaVre9mqMvpVVzWHs11XLYn/0rVQ69+Qh2vMfeYSDvHUI9W2hxijffpvWjBVTzZnSzTRz0Z
NuT2hrbk5bXI4DsfyA2ncFZ90/Wa194kf/tjrVBQWVu717M7YbopvOm5CDrB8V8nmLKPSwfn2DtU
SV7SZpqlxliFVtyOzoc1FrnD9lok1evEIsL7IX6XObyD2Yj5FZjPXYcCvCrXr2bb5g/IUTLnxhuN
nmZmNZqf5makxcTGTx68ZFmW62rDfap3bg0EU8VnbLEpJiRCFmLX58zDr8nQMSc3hRODybVmPHZ0
TFryQ8eNETwsdO3PXLUmw3QOtQnT5UhC3FfPTSkULtCg9/n6LPXFcu9NdVkx28pF1beJseD9EUk6
1e82ZjR+6db1zGPeJm1305vpbO/1mBXFs+Ng2C1CXSyiOpStpDDQ4Gz3Ogbabe/HWOtiPyBUNtAa
mrVvPKdtl4iPgrqxcc/O180hihJo32yLHqPSysWAVkHn5k0vxzh4rdu6RDDW+04bWdnoty9zDTn7
yFtemQTD6imaCUaXE9kD3jNFoHos4jrfaqczkN77EPYfjWSYxVWvE+kdQPSXJS0ImOjv7HItQMpW
K6vP8xwss7Np6n5s2G0SkMCrmw/jtWlOqfsI8g3V4CauvVIlFHP7o3ws0DVWOpokuK8dLg/H3LdD
5eOTApmeDBGtyHICIZ6m9Q2nTk9feX5iudtqGJNklwPcpQl6rd2YQtk151LsZVZ3E6OYO+EfxyYr
rrNKTiXlLtZUqKO5qNGP8NjX5Z2mvmw4julKptfFTVLhzuSzuQevpunnbnbwE95UJqmTyHGNvN1h
L6c1JcSavJrXce8WzffErXxcVx4FqvdWacuFix6tSO590g5Fv+0H1esbdxJue5QxxsqNQOVmHlHr
WPMNnaLwIDBwKxl8KZqsnXd+tur6uWD+AlnIV6vb9zaXn3tXDwh0Qg+ofaqJLImgui2LWqx32uUV
1+VmNGZT5EdnSaSxRtqNszrbxMDRA9CMwjXs34Qr/ia8eN5y5VSU4jYQ+Y8zeyEsFYw4FPqQvf7y
z+GQv3v+Wfy+EzEzSvfpsZzN7pokv3lX1E1xWVLpvOlKVAqldiHWo9OkQzihzH1eaAF4uOyzu3+N
L+Ke6rvabqZj52YWBqsyfzudlX/z2f8oOvtFnMg9CwDmmEMa/H/FsUljxBRb6a6nO5vs46NDuZUZ
0taUJ5FyhcGwX6rV2ZlQjD+yoOCSlTeJc5cxkBSBVQ5d67yRbdAvCCz7xWYL8mkzjORY+fwBLFBJ
vBddg3QPtavwQnSoRnJrBF49XCU6s1KG9UDuLB+z5XdYmtN7+tUXPItA9h6nxCSfp2PgcXHY6T5Q
8wEf/fSzMZVVRAVIk9/ljP9unJ3FI+euAKY+LMNRA0czrsqsCQwnAnBkNlHQrIRrQuT00omIOhg+
oVCSiEtIFaBlYE9ZVnMJ2SuQlluOMvrdjBijPwTY0Z0bV8cGvPiaHrlxK1VhIGrxur6shztu/S5H
MaXaES1SnAxD299TEznRqdBiRQe/RUzo6lRC19ByGBdcp7dZboyFsy1nhGX4J9LlpDZh3RH7wk3E
vNdJb03PVTOQAwlLV1fpHMYlZtCCaywX92Xf4aEkYNOtyZBuzHjpmgiZbVVtK7Sqg76S/hzou8p3
k7G4K6ZhqrPojynx32KA32bfKZxrfqpz/jeU5u9Nu/RZkqr/+v+OFH5KwP49KvxTU36tf/yFE376
D/4NChfyXxYgf6KWpvRs1z5V3/6bE27xb4Q03YAwLmIE65TH/D+YcEf+y+dPWigcENPy74L/SwmX
wb9MU9i+b5om3Z38of8OJPyPMqr/Nw8J2XmO8IWJdMo3ib65Z3PE9FaMd4k2Ue206wpxJDcVNc5B
TfHM5KYGds+hLxEdSv9TTGHplqiWw3FpFP3vKuhPa9vZR7FN3pQjTQclz3mPnJbgkQcKMTZj2RMJ
Lb14O/b94+ITfPnTz8OvsSRN/T/qsfrUENAZ/tf//N3fdJYk8poO7TI+2U01V862x2e0KYo+x40t
zO0//1W/esG2JSDBU2brB9g4/rphlHQtFkjYTQBZbrDngjLRZyXxomdTCckE8dYiETK4gitavE5Y
zjE9/Sar8avv++fPcLZprXIcciJq5ib10uzetrsAp8+oHz1b/ffS2n+MJxv5ouNatuVblnU2nhyI
XVPcMp5oCkfu6Nm4+1y/MATizYC1K8GPN+z/+R3/tXL7338nRjiH6WCB4/fPvh4C1wKmDV8v51dM
CUgZEzX0WHSHZjDuDDISiMiz9Tfbypkk5t9/rc91yZTCDZhIzNE/l5otSbfAhCTQVAndvFEKOd4k
pB3gq9JnRGkeaYCTybQWFmakPohkwHqNw5lk0xc2l8o9oEFzrG1l4liPmrpeZbi2ufE0qNX4VLtm
0t63fUFRQF51Rvdoyx4H6D+/ul+NjMASns9dWVrWeaEJ58tGcwYmuC8LbvcNmHwC7imWxXWOi/d/
/suQmfznFJcnaULAWDeRB539Ugt36Ln2fZAVmMyRa47eHIRE8OsHSciSc/eYtsidZInVZKIO48Zz
OoK3qsWsjYYkxjuQGE1MzI8CkILLtmpvLEO6XjTBQcXbiIZSHTT2wDrqekzOm3xV8zP2Z9p5ee/N
i569uXpZsdummyAZq2yTO+CWQnQpWmPCa3Haoa5EDGb59aeaa9scOdbJkxdh1VywDMJHC73W8cXB
QCXYRH7eYR80Rw7jn3pyd9MBAteUUmHeEUcw6mL9UjdzW9JyLYVzS7ipTzcemY4nwv7y24gIvN3F
dr060VDEmUusfkJLE7eI2ALOJd+BDdd1KDsLvSHxZv8RgqLe90BtulBZA4kn/lEjPMVUjVshJm50
M1G4d2V2wacRER2+F6KSL45gv7ml1Lt5cApM9vulGRtcwuXqvQSqTeaNk5Xi3oP9+pnX5CShP4nx
h2/Z3rKjDjHro2rl1BEOeGg+6KUlucZBPkanW5bDd1cu3ltWje47JkKUp0jW3avWUev3AXMaCUyr
sd8dCDF3fT4lH9Yipgfd9B5jrYuLLwWwdj/qKQXzQ+Iq6kEVs0A+1rTO6zIESJl14y5PeV+TtW7X
xnxaDSPhlhk3+skvWv9x9TQvitQdSQCCJEpilyvXQ+s0ZY0jBVdeOJk+jsHFH5SPXthDRc1xN2lC
Xor33a3nON+vqHZ/qhxNcJRLo7jhUkdcZyoLXMbrYnr63kEOcEWqb2rDih3ukT3TK7euyARWmsYL
5Po6x4mp964xS/eKHJKUV5mvxem2XE1YfzEl5S913AtvQ5ScKBeWqULjOvPIi5w8NDgdyaQdJDVz
zpEDu9vsPFovceEhr+NUmeVkn8K66dIgDSmMzMTdVFfc0qU1EIUhGuIi7au6+QFiUS02p37ZLmxZ
zDDqxtypgTQ35Xc6urN5u/YkacKemDNTctHqSztlY7fDkroSbtWesxyWYcUAm1OxR55aeeoFLfSw
bDgvY6pblVZNuKIJ8rYcdIavZRcn1g1RZ4zP9O5gfFzzqdzoQBh3ScXN5oA3coJt7ybudIuut3ej
WrRi2ks9rlyRq5aysc6OGQoKZ6dphXngBfW1MzlO/tKQoXFDZehREuNeu2C/FLO/3MZIyoxb7G3L
8jb7dqC3dds5xJ1rTG0fMbHI+ZhMKf8LPY9Y7WYR3lx+E0wyHIao0+8wkVXjK/q7VN8LJYr03qS1
CTkrE+VaJks6RFmcjOZD2xn2m2OSTSL+gTxwHxPM2piK0cnpm/AA0feAa00oTGAudwyB4M1sl9Y9
5t2EN+iE4D9FCuJgPc7E2rMNij9GMHmsMrLJUzwR8EklnUcnbbDX9vYnjcENwWphnhxy2TLkYdMF
xnhwE2x8WxJIrCAsmo1jvTmgUD95bTJ9s5xx1e9x1WaeCos6jrsvjev2MIYbnOi1eZsK3YmB0Aky
tusYYaN3aFyukN5Ga+WSUmr7TpBkNGvLk2QnjHFxosCkehCpQpLZwjrGqE91lBFQeS5HZ6RYfF49
dsHakWjG2EumWzHCj99PsmUQjtAswKbnyehvJmtWz510/fRQ5RYeAigmWm3Q12V2KL25eFsckyix
hfqU0KwaXXenqY3cN/FMloHQeCEOw6KG5glTJ7bTOq/d12J09TPC3uDGsPr0lm1oHcO5wDdJv6Gk
+7Mf511auGnkJnaxmUkch+mq25ehseMnmc4kBRO6bKNptdwRj0FVf0WoE+/mqTvJmuvlcUjb4QXN
enOjg0VFLkmZVyIxI9M5iSNs9lvyVWo7GfNtmXbzXZ6XXxsZl2XYxW6/rdHiRQSO1lAhj8EbGOid
FJMXGkjuIsx+1OslfVU+kzFAQ+qMlnm9JMO2K9AfmC25lin/nOSYK6Vd+mRPU+UcmmrMdkYfBO/0
iBohjtMH3aL2PFS2f1MEQYz7RnnbJjWiLCAo1Y+1fTVX5peYvA4w+6l/8c1WhdzipoNv5Pqro3MU
mbLX7LjUuTIK/AT5R6qHHQ7ydIc0/hB73Vu3pg2LTjv7X4dq8HdoZarDWKvxSDV7+TmYxXyg40Lv
ASgl4Tw7/j5IStYPz1qXbSvn73XQvBVFXB4AHmwXXMEEwHBXFX6sW3ISc36bz5TjoLcervFX22aU
W/EXOUlrXxGxDcLR9+JvVjAdcTXGYMjEd59ANAbRyvqCwNbYqCVj3x7yYj9WxGZxTE4miuLmLaar
7S0e1vbZZn3bcJr0H7j821vKSYYQdtzPPG3dU9L/ehi677MX9xH2xIemdo5B0uR7Q+RvyOY+TUE+
7wkPd2FxeldFWaptUkgRrf0yck03ibpaZa2PcdqbdOinV0NmPQtCipu6QXcbYDfeTUh4Dzl5l6ul
II1SZ529yQxSSdBZa/pgpDTf44ykSESyZdlbtbDvcr+WDRmFNY96MZGL6LVAJV10X8gnp0+1IApN
/F51oNxj0LfkR9tPpUszGS3xJFXG9dl2POsODgd7Cynge9+1rgivH6pWtBt/aL6lk7hDyn0l+pVM
Ym4NR18161WTePeZbNC1jsNNSpXCJvYCY+PUpwVkSpMljzjogmmp05+cCf1vHuq8qArWeEO/7rwx
T9C1fHUHlyeIZWNqrKscBJMNad4qpE6WnZeNE323jsOllPGWKqHjbHEQcCb7fsy9D3Pkv1GweA7O
kG90Y/6cANBwHFP3rQEjV9f+XguM3a1RfY/9vI/kSuSnt+V9Sp7+fXYG40gK8aFYqcANu3xEnyYy
9Ka2f+pkWMudPXj9rqrRUKNuZBB129GdSfmOVDiRd6TgRm057sXHzKEipyl9vc3q5aGRfbJLvepL
Mmj/ya6tq4LqGtR2475KPYQXsX8bO2WovPYr7UjcUozhydD5UQXLhmKWd2XHz8vYLBvd9ddtY4qo
TZOvVc4GRsDBClUX0zNmbIHidNt66NLr1uL+E3Oswbz6fegQN3dT42+8zjL3acF52I5Ln+sITerl
gsw+GAR/mJB/TE40t0+vPHNPHfgqMpflJxW+GTUwS0TL+Yoh+1uLIiEUSGujgXKfpm2pNvKWL9JM
R5Bi43Y1AnVj+wsL6tLcSk68cKex3iMiTKYXf84yd6sWo9/Xva2xLLsTMasTnJDzSG/UjHLigeCq
VbFGisPhe+IkNg+T6YL9ncRwOKsleeBd5/7Gp17nUI3G+pC5cfK0ZHP9lk6uIGHtZB1vrUqqgJqH
1Cf3Mgnzw1MpkM/cHbNuQ81Z3m3KzEXuHq+VQkmLnfNIwf3kRBxA3PpoUWTjhw4p8PE9IBGd7c3M
6YIjmWd1l+slljuLkphPhdm38aaLA/tQmUN6JdhiucrFZEXDvhfzES1vcDAotio2K4QDRg55Xi+U
QWp/I9VBV4hjlkO2zW27/8lrLD32gNqMhnQJfvQ4wHTYx3AMwqJDTxOuCUiDHWkc7wv1dVJQwbI4
+tiKwLobCObwGsnIP0Mh0EkEVotKoSXDJYzFNr8zqf0qop4K/a/WVFvrU0ywSTConYH6LMuFm863
zONtS97Jj/DUqSla/ZijrXBw2IQx6eIBpHBrvnK3fWqrNvE3AVEa5K9TVxahqNNch9xe+f9a6uCU
0zPSn21siSIcB0r1o5awstonzangxh2N7GjZuvmS2PaynZxYvKrAUWKXjxRMTYHX99G81LwlT9CV
Fk5BQYl8S4L+JittJPKr0KAEprTuGenaQ9XqWCOObG/JXvG+n+rSRO09W/7M7uWrwkd16ya6jNY4
7r8M7ZDzroilh1lsjN2mXbz6U7p0/5u9M+uxE9ny/Ve5Ou+UgIAApHv6Afa8d86D035Bmc408zwF
fPr+4aruLvucLt96v1LJJcv23iQEEWv9p+VZ22gAXA3sKFN8udPnX5yUmaDQcEZ9MMwcHWBvWs1H
CCf1pZjK8c6T+vTFrazmmA/1LFjbKHq2Tu7Zn/o2pMxjhP2yzzokLVTTi6NQr4CJIYP2ZB8ky2C8
jXHifUJxxTbExL2U7TbTCL0TcyufulqTVOoszNGHtJruLcIa37OxgEN2oiaEI1LNfBkqqn50O+1I
PzIw8HPrQaaXe60yqg8mgVtf9CK0H4Vkgq9fmZZVBQk2FsSbrtcOG7jWiY1LzUg8ba+c3iWVQhss
JYHHDOMcjXsrd/q7KLSL5NTxJff5RE3gg/xo4x5hXcYpyaCzoI9JFPET4S5vYWFXd7MWoUNt7Ch/
Diuz+Trm+nKTCcuo1restlkLUfNYpGZPZytje9o0TK9NNzZaB3MTDd2SMu9TIubulyUSGy+0rS+y
DN2Zn5sZ5lqHQI+DNiyYEzPaCCfCuE++YVQXd4NgLrVv9U7XMZTYXl7cpWrgh1wSc/yOYIRyj8wu
f1JU7Q76wqJ814bBStmI2+Z+zBUNqL6UVe277LTRNs9L/b0Ja2sJwlmfnKAzI2ltp6Sqlq2aZ0rO
ZZlmRonb83xJxDrVtbaV9jkf3dbwjUWrq6BFFbT4o8uU1Z3KNGSYRZa73OR+pmuyw1ZjnNs0qDbo
c3RrtLYcF/GURk7AIHH7XhQwor5GCf+Uz47Fx3Yu9P3CLBHDJ02n6A8xZESz1cwWbfPAlPsd/AvS
o7SXxrGASjR2WZz2arfIPu332Wh685WdMyQeVYSZPmuVVzBanSAB1FN44nzNntpqay8MJ9s0jQu7
XImijEAY1tZHa7PlwxWk2O5x7JUU8eOo3buxztAHvXNyeKmwdbKdXbfTk9RaWQWOx49JBV02d8aS
RAhEJhDTgwtWUex1hlXftb3yrGBRnR5usb6OCMRiE4h4zNaZ0YjA2c5DTm76sXG3FJ6KgqmW7ifk
HtUYOOSszeQhhOaw64wwe/1rUOvfIGg04dRHdNSWY/0ceYcypwJRAkueeZ19lx3Fn3up77WynH4n
WP7XAZY/cmbfAUdbZ4wys4GF6bn2T7D1KNNsGdavUu28EDMgsg36DbExejkdGpxi27/9o60/lKkz
CduR8mc3gjN06JpXLHdNkmKyd6zOLAFeSu2Xs7T+5S66QgdHEgiETcf09PXP/2TbFWJy2jjO+aqI
xEYHMcGutCkQxWLYv3CGfHe9/8AzeHyXB15gAxevqPyP38W4cVmHoog3ean0exQC6bEApkNF4lXT
lpufHnqgXWb9OF11XTPvfTeMpvaY0uhfddESG7u/vs//8ly5IBL4TYLNPSb6/sy3J57dZVkWIZwV
8+cxSQcaqCph546SLQWzfvu3v86y4ZwMBtcSbP5zYkIWNa0clEw2nl1kiHVnYzOCAx2kK765tid+
gc6vt/On2w0fQGSfZ1oOatSVnf3To7XMkrntup1s+iUOu9emClv3uYjKamvFsTZ/McdSwK/JvNgu
di9/pz7+Pyn5D6jnPz33zWv/+n/WgcX9fP1afPzzH7dV2w/Ra/4jLck/+WN+sfyNDCfpepIX21q5
P+iLP+YXC+M30zFgBDxb8MzWdIE/eEnLXMlMtgObxaMDFkJz/jG9WOi/8WogLrelbZn0cu7f4SVX
7uR/Fg3fYHB1Ou+E5wlPMiv5x0VD2ZQvlp46QYS47DpOl+Ru7MJm545RciJci1kOtWWFflNmyZU+
yPjhT/fq3zCEP5E767YHH4sYTjKUnMv4mcea6igpY3DsgCvVnrSOMIF+INyotkp1HEFWccLM1OVW
3yXXdqE5dCZgL9vFHSkvK6DTs7Jl/VzM8nOY1JQijDeeHs0oHZe9Vuf2uGtLZ1sq+Ss27CfGcb10
djXYN+4bnBhzwn+8dw3bFKQvXaOUsyoOM1poslcS9M5I7UznZW7MId95SoOO68PFTI5QVUZ2Ri37
y1k136NjfniQWCs9pkZJLNI2U8d/OrOaee4KbBlTgJZsWraEblDeWPOQ6TtlYFcCprd3Dm4gl6gl
ZmTuym4cw0PrFb2+V3WRxKeKU3zeoUQO5yDHaI3YaYoAfa2kS7qziXm5+cVB++OWxR2UJpJm6bgG
e/J69P14B9ERolU1lQqUbQNDROVgyIMkoM4N6ioDa8nY09LAiBJv2mSxTiX318vve6rMD7cNoYDH
ayksXjeug/f2z5smeHkmjT6dKJbjsPDjcSkj2GrmuWQiH8GBke2k8UkPrVG7LazZswB8hkpFvT9U
MrzPgPO6bQ+RJrfCQHHva2mT9M9//zJZbtLkPq0skPxpb3e9RCY6oX0Bb1KGSJHq80FHr7urB12P
Ap3wEyNozaEyURQy0em6XlSc7lVU02yYOsp/RMqtITaybBDLJB2BmL847r8ns/14Kx1Yd3TLlk48
MJFvP95Klrk5t5VZBV5lRy0id1G3QRr3K2g4T3LZ2PVc7YrRszhtZwwl8NU5cKzmms6hHGp6qGhK
3dNShcNbh5NtB9CZTefGzt8YOoTcmkHX7X2Fn8gNpLBHbVNSIVmbVptCfTu3XmSBF6XFeAOXENr7
lhIvfFJDNz05wD82lpC1KSGXyv1VqO5PtQ4rGeCRQsdz1iYe099PD8hZcrOcBwfuJUKLHPCyRgO+
BWyaUGHIc33MGrmJBY5xptNs6p9idxSXtm9BsaHbSmANk7iyX7xfkPPc9D8/FIedVQgKS5IREUf8
XIM1hDWBpc3os9sqd45GNTXHqZ9VuvGAg8o3ZPq09A4Kx+GcF/2xTIaKOZoTXqq5d2+9UkdWbozo
yJw6V3AV2q5L2/Z50IfpcRbei1fa4piHyQSTWyB2Dojtc7Zd26qL1+NfSErlw1+XN4mBOsJPzL48
tW7R74XeMvK2cvXHaizfyzIsCczPn4hhkNdz+92BiWB5q4XVitpMRRA20xZaMMDS2D/Ujph2bT5/
GxsJ1VGXX5RO4MfGhMY8T1rbhdsC4/ABiVe+oawuzq2LrtnVdH1XNv2SBSyX+D1rNeZYjQ3Xy1J1
3G2nKyYIakljX3lz3u2wb0SU5cNwmpW6X3TP3kdCtw5LreoHQ0YP4NmGH7EiDrlKlytLrXlwblhm
uyJq6n2tpPvKBCojYCpffBViSUJ2Fsov7OWnTrTWxoHCPyBSYx53aZYn1QCGj5GDFF/1hmMEYBNj
sckj0/7USKhjIr4elhQwESFzecyNOdobvV7sisRpN82cD3De03SPUezJC5vsxqzh642EVnjWwOra
ot1rSXmZI815aQuFJWm0EOsXegrfpaf9op/sSU72yZPZ8KGGpnkvemp21W3pN9FP5yq/1dxebRs3
LB4YpvklMT2104fyQyiz6bZeoyJ3o7IOCJNJocsd7FD6prcI4wMFh2mDxYTpt67vnPeGju/WI3L1
U6tC96Nul7IPQCtHX/axdm2lMkHFfEXdYVrFcCSzoTzEVTX5tl6edbsDJARzovnkOWwtxqOAgzvC
26CtgHCXUXI39f10jBaEnaIqCD2ZmF96PY608wZ5isCHHvwxATpH0blyg5e63JujjJ9xBO+jchHn
FDMpuA7hCFEWa64/Fbm1H8aYENKR7LZlxlJDt47moW7Gr2MWtQMPrWxfXcNu38xJmCxQvDMIks3y
we7BWXowBQlli9Y9WKoqfiWzfN4PsRb7SY8cwe3IX9QcnBociwmoFboyEDWc9lVAdzrdut6wTqVD
7+avBmHQ88waUt6krOx2WB2d9hh3KtkPqQW3WSQvkWaLBxdobKvhEHpjY80Ok2U2X+Kpym8J7J0C
V6elNuZ03HDTGwwRSCQyNtjHJkUYpmZHgpG4VrzRFzNtfc3MzCc7GSc/biP2cslwBN+D/DsW+Igv
c0YgAGLKGK2IngUm401yW4P3Rvx5KG2pn8XoMHlH6da+mYa3Wl+GJ+aKNJkfdaY6TYlsd6ML01AU
Vn7Kw+kWRv9zP1jjTuluewQJje0AtMBeTQbT52rJkjtvDEMY5sy4c5FN3MMHaEdznMrNLMGdWjJX
D90Ut48KDIMsByezDlRVt/wueU71Mj0gi7dHvxw15wg1Gj3mjqPeRsDAl34G2QjKrkj9wqmr63k0
loOR9fyiYpR7bTi372T6dqv1JC0/4+kcD0xXzH1u0nzA+wCE0+chiLUo2/wpW9Qd02KLG6XJ+c1b
oj5o5v6tsOwPr2kmDFdCi8+i1fOHom2y6wFr2DeVNDq1r0iri2ZF3j5MtfjQuYs8mIvg8YlscqcN
TFsZhJxzT0ygfW+TZHixtL66L4xi8q1cuKcEkwfaoPUmKO7j1yKdlqNTFHGQIYb0Nk5pFFsi4/sg
skNGhlstyeiMcI2Y4AX6jl0tUf4yJlOD3bIvn83MFTeZHS++7RTqIqpOHgw9zk7Ycl/JdB3vkAak
J5BCtYdLdnbS1rLrVkl9W08tqGLZds9hWYcX2FHzOLvpjLRj7G+bvMtuup5vm/jbETNqEz8ryLNo
RzVvHYjefdQh/6ECmz4lWdlfZ20x2nuJW5Yc07yTy27OkubGRYbhJy2WDL+wo+hDx5U9+rXOvp8V
ybXsaCQm2XtbjRqK/3s7teQf6AzHK5x75TYpZHs7rB6YGCFXgD8shbuen9E8lBu76kMfw758sQT/
ElAZoC5rkKEMYThVQaenAoXnbBs0VuNd1JrZlT3G8b1BltExrUJsS0aRA9JBTyVHJEH6c0NjdsE4
Iy+g904Qh/Fq5kOous/R/mxbG9+PUSnta+uMyNIr8xhiBD9RO8/KlyO/OCE7mo/ku914ZZLC31NR
t2TUbjMo8R0uFvOxVoa2QLBZ71onvItLgjPal34Yb5LB3K1UbqrVAwO1S2NvkwT/WFfYfXpVD0e8
VuYXxyt2GCpBm+N+MT7s2mP5z2Z5G1pRu6cIVZ8V45muISWGa1xhqJOipDvKGmLeb+pMD8oc86dI
lvmmb+fmMPbNKjYxTJ8dQOA4GSO0ZPWncfG8E352RGGTgxygDi198OMcesddnSnkWAPHJmqP5qk8
4Z4bD4Ua0Y6HedVSdpgftbQmWL8p31nr3gLnmAZuo9xH2xAyCtoxl/tJmcaucK3qgTebAAC0bdgJ
2ywKXCpw3wrFjCNxsbZzZWvPvT3r10mVOZ8VDtMDvICRbAWm1WDGM4aLKKMTayDAHvUQ83YT6eJF
mxS7vCPS6cOgMb2V5QKt2hUDHgTVV1HA2/xqjtZDwaQMKJJwr5zeewgz1X4Zxjx6wLBifZuWKvuI
vDq+w2Ce7WSvyYPbQTn6qG9aVMRwuQEoLxMTsWiTQBC/93KJj1lmt1yhjns/8epN1cbZVb8+M9PC
ZQXfwlmVJXVySCUqQdIaR1/MevNQJVVHZ2FRXSgyhPapWowAYhH7nBiT6M4026rnxcqSd1SJ5tk0
O9D+utTsr7WewH2Jsbe2/RTOz9NYa3eoOuJpoyHSgrQiB/sFnYUdFHORPYzCRuhQJch0cS+9xyZx
1htklewAFjSHr0p9vrUJ5aHVLmpxmhFm3GjIJJAwlTGQNC9WvvE83vrdoOb4glGquh9QpxroaeZ3
whDIDFfF3BKclzTOZzPCQufrxjomhPLPfbIQsOiwKV4ablisWCPtNu13xCQpdYIUSN1nBouUOyMf
PE5Mx7Z52yfAazw8dYtFakdj6wGVA25GfquQD92NST3j5F56WceHJkJ56YfofeQB8nK+ZXVk0cVL
5mjapY2U3mbS59HeYfhkw4lMtzoMXe89GfhN303R14eRZu9b1EiK1WEq+is1LNEtXtTMd8dhgHVH
CDiw73gDCgBHwsgMZXkVO0NVBrHhvZd6746kz4+UPJHTfObkjS81sOJBT1IvClKVICMZdCucN3rX
c27AXsl9qCU1p5io40vqMf89aNPBCrKe+mbDyVN9LprIUVvDKcMn2brdsEMHuNRkeuTVtCFUnxwM
h1wccxd5eOL7SbhPeYN4WE0tHzysDDWfWWmvIcdWHlBiVhmudid6zEhHeCWuxFH+LLRij+BFVUGO
TvNpSrKp3IOiO5/LrM26QGmi7/fMjvfaTUJZ3gZ6EjuvXoqcA7EPFaH8IlF7oCt0eh0hWdVl19oQ
w4DPml3CG6OIdHcSBuZeUWxTk7iQeD4BJ2QdTQ2ciV8nZnwhHVu7His7zoP1uM6DeUqm6YTlz30y
GqFsVI6ebZxhuGotyIbMS7+UiG8vvMqldtJ1bej3lAfDsk9nuzK3QCbFAO1C7Mp5QrybBohU3TgY
2lB/ZhJ5bTKFXEfCkEca69UsURxTuzd2FRi6rbX4hmvUi7h1neQs9MJ5RnDSpxsMoCohHWSwp53T
uBTH5VSQEhNWZPiizMqdO3JZkut5Qi0vvZSnlec6IsQ6s2ffRqtyxXh793OMwUdtwsEV21KW8r5a
1CmSsbxt9NA81aRMvZqxUcCsWQs3DFtqp60kkeZX6AGx12TqAbqNo6GQDIk1CI75RMyO7buVbIpt
RSjOeRgi8arYvK+rvB6/eWCRRJ4prULNyDhs0iBaq0OrXdBzDghxarw7/dAHc7zA4i4uyrkdl86c
BWWNNak9HeOYUHTYRfcL4maFYX9sr23h0FQ4oB4r0v/zcJcGkqwbQ4NRiU2NHmeJ6X6SCHFPlnr1
3itS6LgcrQYS0iGVr2O6kGfST/guOKJNrw9W/2ZPkgOhGFvDtaPCFwboPOy8ifhkSfrh82CqXBI9
NBVn0tFrh9UxTtDJLH/LlxryyYDk+fyEkdTS9mwt3kynNuSRr8eL1/uMzGrg8+wksxl0maNn/Jvg
lCOBexALSQwuNtaW9Sb9iXhoysSpdHpoktfS6Kule0XJ4I+u+pgnpHFcyhToojbuEO2vozZZA34m
F6MPejszrtBHpfg9E4tVm1jq+hcXtwLYPwAgAOQeBgkL4MyzrZ8vjnyBqa8bqr6uaNKnKDRo/Fp9
8dAfE6syXqbITfe5pfRk2y+pXe2dvCGKgIwSerO/vpYf6acVXoRUJBIXdgY6iNloP96nqDZNBBtI
nYx5htMd23OBrGQbSUEAO27tXyzOH6m+379OuPzIa2yVIfSfHouFLnZKEgKSwtl67TVVP/dMhQiq
Xnqvf/2D/dtv8jz4S8NzWQirG+FPC6CIKg1HJGEWGnrHIJk9/dQU8RTgv7eO37/qb9FMj1XBf39p
fPtf7XHrF/23P677j+8fEn1UK6vzw2+23xmeu+Gjne8/uiHv/+P//k4fr3/z//UP/+CJHucanuhr
hRBz/bQoqco/k0WAun+63f/CLz1whnyUCY/kd9bp+P7Pf3z/J7/zS4b8DcSVlwoiCVbcWImBP2xv
4rfvXh3PZF8i0mjlJ/6LXpK/uSvR7Fr8AoW0Ms5/0EuW/Ru6IssAyFw9dADOf4deorhbl9n/vIAO
FjqcQjo4vwHHYzrWT6t+4QpGOSBqn2u9eBYcHW/CbddgCgip0vcizZqCORpnFy2fl9ab3BBFFdiL
JdDmJuX0tUMFCrrotQxJnQeTPITSMa91ay66TY/O+GsXkb6OsHvRrtHl0Wzr+SrvJZmpMff4/ziO
ZhAwxI49/HohIhSh6dqcmWJv1Ujz9iW87FPk9kaFSrZigtlUrDkDjVWHr4yPQPs/tgx7JwvFgoBi
1LuqNuTBKEFqtyNTSr0K+XiXC8DUTBVTt8lEmN0MUaflfmeLjkHDMgQOFaXg0svUlBvDbhrSZdwl
P4nKbs9ZJGC7pmbyvrSZKxGA2WnCTlrlq3admQplAFo6v7dGp5Cehp3xmkJfX6Uh0X9NrsaLY1Tz
7PfjQHPfzSUmfKhgUoEw5WjOtp6HSDsLDaX83hkIWfL12u7MrWrL/iWNIlgqm3Y3OjRe7YybhsCi
F3OxmntBCix6apgGSq85Q+ZOiFSx7dAwvRSRbX12jMh+diI1fckar7khoGwkZo7ICmDDVsTargbj
Ih9Hpdei9pBAAQSb1egjyj/UVMJ0IKjO+8p99qLuXMWEv5HxQRRDQtGt0yZqN074Uqjb1srPIUN4
wjnaxJ514CqYWBo0VnIElUZlaW2IHNoluXp18TrpxqVCCD+6y6cFGfrBrJb+ekkh5CNCDBi305sF
8QiieIMzeWKiFHgb1Rf5dDeI3IFjhiscyXtZLDdqGGjivFOsGc9595HW020TPecy+bAaFGaR/pIM
Ja1GQjaKezP0PQyaQmITHg1mkwaTJfYkbr00xDehnb9upnnfWghxSKRD04782Sv3TTEjoKu2k3Oq
VEZI1KB8JU3G0iFQdsN4T/l3WVwAXBNFSuoUF2Zw++S6PFDMH9M1SZB0PvMR5lg8yHypvqZ6dxSK
JehOiow1J9cgIoTxGI5Ojk+Q7JdJdx4yO6nHoKboXHyNAwWPw6y9SMuh4W2Gb2bWXkk3vSXDoT6X
37W/uJofu9kNVoXREA6nOBrba2eEpY0wjo0NwtpLayYb1xpuZYcGWywbLGmfPONVn69nyw0yb2NY
dTDpnyClt0Y4f8oza1u0PFNnFb7ezgBnxP35wvWWLazBgyw4lYk38XQwCb1iaX+R1ngXLv2DcGi5
UhnUEfl/tdjQqG2m9Jr5gzuXPkx3opuO6gwSd4Mvbpf1zS5x5Rm1FE6DnmSt9BwlyMhIOibN5ALo
uPEwd+d6eSAnAN8512LV7aHqsT9oT3H+1RzCs3DSIJpfTLIlfK/56qT0Eck5CfMdr2zgqUNiRF9j
6XBZMYRXj+o26cbPsQVaG4WBEz9MnvFIIF61BxN90zTvlVV3HouZl4NkChx5xUbL7ibgcSTBzaPT
5GOgA1FQy4jAceu7Qjm7UJYEpchJ+Hb5QtbPheA2352lF2RMBy/62jzSdG7GctkDAlK7kxVH+MlB
IgmNSyMYUjOQ4fRhD3Nc+dZgmndJiyIQjQxzW6LsNrHcLa6biyIwYF3Tbj6F+9DO8g2rtNgZiZ2d
VT6oe8XXkD/52UH+6LvpeDWn8los2Sdow32FnQRdqbbvsuFoL+5DsSAc7qad6eFLW250Uqu9fNkx
QCmoLFby2OXXyKLfPJz8nYHKryaOKvFFk+M9Y5P3do0jT4zMZKJlyFvcvYgRC0KhyBwp0odyavbQ
tRurEHe1k9ygjrcT/RIR9lWP+aOqnGunbC0bVM4Z66Bu2gcnHe9NbTpabr81ulsNL1aQRPeTHC8A
sKeyfx3HEotfN7QPubNcjdo3zE9Ps2jvzenkTeDVrfNESu2mJsW6COl6+72aMgH+MqlztFyc1f5F
2rJvpMkNfeUFR9sFVxH+M17MCbqpARpRfiW1i13A4ufXuYmtpL1MsesEWYWNssOdYEEQbZzUXPka
jCYExWfYZdCeEp4HrJE2TF0TNVkSpOggjEzFbjDDb52yj6mbHZLJCc9l6bWvhS2zDV4AQnabG47p
zF/w+AbZOD4xFs7z48aFw1nQ5W6rTBZBN+1VSu+GG7SHBLGhKjhnl/4m6e1LF35tc/0C3Bi4ZcUI
vWKbrWIv5l+3QxEksUkzPLw1hAzps7w1gOVMsexIh0OlmLMfvy3m0VvKG0fdkOfmL92tXpggIWcL
qEKKbmOAnXhVAacqNSt+FUtP/qRGkx4MWXeThcrH0R44qERfUYJc2ll7s9L6G5zbeZiZdyqsBSLA
gtlMdnRF7Laq3TnFEYvcdojk42Tl5iciU1bG76IRBJNk9U1Bi4mLRRRPpMt9dpeWEDj5tXFITdX7
t6UddmR3VG/ZHCYnG7bFNQ2/C12oxNnaidyLfMyrL7HWTpsu0W/nJZKbebn1UIUy5wZkmJer2mhV
HNScYGSaHhCbsgsmr6CUryYqcASdN4trXpkkeDRs5oZRIdqXVhM40SXytM0QTd4hcpg1MXpwpclL
qzk8pOwS4aO603I+fn5m8AKtuILEvsaHyOHf2LCrPeN2cAl7ljqUJKTuOxst+ZIfZvHShZF7bhcg
xMm+Uk77jTj4S2YsmF4bk/4+IQ1qwsTGsZrd4sW4MdpP1hoJSyrSosxzVBU047N314e3buR8Uml2
bEDHizDHmvTmGgkClUqdG/JacVkGRPjtG5GcgJ8e04FsP5PcRnS3u8FCzz3E+H3mciL7Uv+EmOlr
gSV41OdD23bMBjHwhvD6VP0xmxFhLMLeCW9YMzfdwLaTKwQTp6qPbtPahg61MrTJs/EoIzREpJ+K
45Q0U1DAqrqdfYkEZKFz7hJ7z/YBjtpqVyk/n9Q3febtB2PUb2nyg1QMfmJsl/S9CmnRDYq6aMXw
U9jYXr0SFYpJdlXhPJDRuWvov5vsiyBVbOOWn2tINTxt965sAjF/IUcP4zXI/TLeJR0UPFrxMvts
lyPTFEwf9Oa6cakGwZx6jgNZBrp7kLbxTtjUAUvnMRsN4Cgq2yLaJGnKaWcHpFrAjApwznJnF8bW
IAQx1dStZswbZwSrxoTQw3ouVvUsq9JPk89L/SlOO7KX2qS4STQM6zFQvLR20TwT3lARXjPT6WvV
9VQMjhuMVm/y2OTJjWGRraKLDonZHFNifWdigt35nLgQzY39gDEk/IT4nED+9EBlcmgxb4UmDLfU
yMsniSL8OljdvCnKcVdH76NpbQAxYXrwyORdsB6wSsy7iQtRS7UtQ8wPUrJEe847fXmiN4Iai6yd
295NlOJ3+MjlZkxoNRY074jRKYgbcYWX8XlsPiDQMGbfjPoZF+zWI2HWy9Gpp9Yur99cpbYyvjjj
q6q2s4doqrNZYrjg0PmUHySNHrPipqvjk91X507PoxfI+ogQNbF8DD3tPaa0yk4FTw/lSVRFWxHR
RmRDSQ7luELN+YvA5Si08jZJJ79szP4ZPq05gncHnonFjE/G3aNDhxhozcmwfigLSVG0KUmLm5we
nZIWxE1JPnNqvzrd3ibcOkmDUmEYnpz3TrabWdMf7YFDayGh3W/inkMZt4Hp9DWkG43R4nRvieEF
yhTv0D7TXUmAmgDxXF03JA2eLOfDcucvTXsSM5V3pvvFeE7d+Go27EMyD/ZdqdAlLedEMz8KTOYd
aTuKIGAieTgCif3tiKEMBl4MNPgHEx2/ozfbBvXHWsqYoJUrSTfEDCZp0sdEcf/t4hirtylnWH0q
rtK43RNhi/LA3o/tB/68rc3EQBl+DePppkcIEqF7S3MrSIc8ILLkHDn5TrY4qGNQ+vEep19R3HOt
HnGaEMqx/Sw5RLD/3BH+tTEHI6jM8iotzNXeeLCibLeM30jpxhw5P7advBoj/eKyD14jQtgj5twM
U3vL7OIgLQgcdkW6zWMhNp2h3c0yfjUGzW/0SWzs1sjMlSLpg1agwPBAaJdQexCL7dcOaXvK/qKI
8jhEqUNWPMmLxBD1G7FoN57DYNhSJ7Iyfcmde7xuWIz0wMgISFgD7HQ7b18FXs3GcW9JWQuK7GSk
LeExurMdF0fofo7691Tm7caNyivUWGCwQxQYct7xF78tESYDQBs0E/gTSDrP9Oswep5L9sZkm4i8
9rsmvWLyRCBUsW0aq9uPeNch0xx84sP0JXbZqs2yPSxUfgUNcKS/EqvK2y1yfduaeHq1gXJGlI8m
L3BBazG3BuSGQd8SJ+MpBxDzaVwuZsur1SfJIbGH7oBOGyOWDfFNZmCzlRrvpUsrGljK2CxFm++Q
ACWB7s3vTgY7XdVhezKmpT+j1BFBDh71oXluu00M7ZJlzdemC/cCYeOaprr3JhFvcULP2CqicypC
i1xRDWsLvDSy0kZdNLfZOmRMkSq4M1YtyqDEec3jtQZvk3Xu1WC1n8p5PhSMm5hdJOQ4GiMOMC0w
ve6V0N2905hAzig9t1M6BnMaiMlbqNuXIzqg8b4RqcT8uFHJapEnqhAbeyv3s3vpURoS+DsEJqWn
VerymBAm2yEOwRtLkKLvVUc5D9+W5Lg+v2G3uDUfkloJhYnZpv9J3XnsWI6kWfpVBrMeBqiMRi56
c3n1de0RrjZECA8qoyaN4unno2cWKjOmOguJBho9talEZrjHFSTtF+d8ZyZFM/ampwQfMvYdTC6v
aYO+Y5MOUf8zst3IPjLkZ3vtBiYRWAjlfeb0GB5g+UU1fn9jGgwqKnQx6FjHij1cbs3u7VAVtEqg
Ggs+A+QBW3R8S3RTuqaJ7qCxput+9riZDcfszljVYjssKElfosia4mMsYLUfvMpbqcNNU9/qYqqN
bbUo6yrCPEtBwc2bgrmwamM3WbO8CwKfqt/NBkzE9tDbbxnsUe/U9Q5bN905bnKIUAI5G8fJrHvq
IVrcedF0lXmwJC9ZkfL7/BiXUO7VQftbZtvfGkT+p1PGPw4Z/7+DcDH9+8t55Nfyf11/bdOy+vNE
kh/6fSJpfxL4PZhzM/lzPH+dO/4+kbQ/uSaMLv7HsgDBOWPHf0wknU8BC1K04LZjM4Bc1aP/mEg6
n5iVM0REI2xLiVL370wkPxSPf5hH8u7wpIBN8lwBJ0z+mhLWZ8jsvJHGT0rulRLZ0iFYJRMCUe22
AoBysBNnx55A3xoISawmPblZX0NQzj+rzN4N5fhIPUV/DsH9qq3EkwM3deMU87Az/E7tkqCJt612
2pOHagnWeKSIL9AVJAS8tNKI3pU9uhsbJmxYe2zQJ1P+lDXlnw6Kox+UzzJWNOyTTzU4WI/aM48G
TvJNg7lsgwXx6IuO8nE4lc0bDsRxgy+JSYEbfS60/Vvw4d+6zP8r8/Y/3QmH92r1THS/ju7/Rw7l
maP/5yS6x/pr+ssQnz//2/XvfgLGweWPrQFVMJJ8LuXfDR+W/wnUXIALRDCTt/hjf7wB1mvbMrki
Vz6Uy3/6/Qaw5SeYduY6pmcYBl7Q+zs3gMUP/mkkz2bIYRsgXfZQ6z6Km/TP+5p6JtmZQeTPgftY
3yeSLWnYBSMO36lnabSRCAlAU+Ot3BlWoy95HwCqGG33PSLAHnR5yQT44LUFI50K/lj+jIRgsbad
XeL2ymdGCJZ2nOHrwC1PAd/gdqb+mSsvFLVkOK2VGDwmR4vdPtZGRKGGKq264yq3nMOE8FDv8FuL
DozbikGalsbUVIqNqcKSxXERBsqQYpd58G7TgjM7TK26uUP4HvhhYpN8u4Uz38K+N7Op3ywZpu4t
HlJmd97clGFcpFF76H1R/nQw2zorFi5rblIrbV59G0fApZ9m1HVsu7sQx2RAV9srpno6ymoUFwMG
4l3aSZt0xMowbZgAyRWcCNfeKTJeHkaSRKKNM9Xzq2Ej7d0ChhyQ7TYxkv1M6MBDTjyO807lWfoZ
2wiJJZjYx0OCDtTZVH7L54gntUy2Hez96Y2fBhBCLaXHz0RqecY9Itt62LcR7X5oJpX5ALvMEteI
cYp57/TdCG14CVYDA3ae1960bDps3WHrTmbd/mA/FxFdUJbM2U2wycvRH0w9hdk4jTSdKVDixJ+Z
hNRTnCzArawm3/swjFHeNlbMdIamAR97b9EBjRraP7xfeYPCqXEe5NLoFPJMyrvoyZZ5rQb4Sad8
jOz7kS13xVwx6c/1ai7eYVxNpv0czK0bIoyZmps+cWocxWPnzlSuAbIAxP4mTm/Pq6oNooblLO0G
cA1AYf9l6HBJbbVeH7OOGJLnpJQAaJRbM1AW0Vh2pxW4PG50VhbN65gW2c+qTliPV6UbWz9YvUx3
AAvAxw+6Mia0UKX71Wqw/Zw5ksg1jNC/+GGPt3/edd0A/7Xlnkp2Jj6H5Avwk/EbUTwDygzbpK3q
1GIu2zSP6j4UUTTYtzgv+GXxZPHLSDjpAEy3SIPAzKDDLAbmSR7Xha+hEl2qqelMNhqjb+3LIJju
yqBBudTIURuPyu199+QbFjdbb/lQJ5A080uH2VLJ1mqn6W6yTcJEMEmvt2LftxpVbpZpfkXNCTe9
TRVe7iN+wIUSsEqcCclZ71RJ8cPF8bIQTMNOmi7FyDFYE94gKCSfpgQzuMuuC9nXdgmm+tXv8t6+
VUgxAfB9XK6LTQTNywAQAJaYkfNo+O2iq0eRxoehlX2/tSHll1dESmAvcDyVM0Lp/K/SjWEAuanR
cNHrWLzYLWqQU+mOTDjjWTphLbLuns8E8WeazO6r0Uf5lcAbf+tZI72QyhL322SMtCDkGf/IcmUe
qTOySwIqf6c7W5wGGIUhWZK92sa+rY9xUf5kwdKyxrO9eO8ZRX4jlc1M380RC+1Ria9BABEBjpvF
FOOuzCLzedLWQNhCbu+yJZtfp9qXN4xfyy+BBpKxKeO4ehuVGVyIvgDYNRsla/AhH2ya7ajYtlWl
niDOBadGjNU1I/d53BRxnd05qBTgZGW+c4zpjuSqt06+qEk8+smEdr8iSYb9pan7/t63x2HAVDpW
3qaNGQPz+XRyFdGukESUtXprszSMt11kpwvVcJzam5lt47a25PyQV62BBRZ92Z1nFdWV5dd8B44x
fB4mtiUdk47zLAGX+CD0WHn2cDpi0aYPc53kJIiU/ny7EFLFdLHKd76wmDao/ksu++xmtmGZZGP7
TDp4hTBbRPTbHs9Z46SLKnqe8uxxWNr41DdDe8W7VzDRh+F1ggpG/cO6LEe9HdZqqA7M+1m79jWD
X4iA5XlxuaFTnfQjLQoJElUd1Azn6BKyMLM07pAlT8h9ESr5CculeOSJzai9jtY1c1Z3xG8GMbaK
WhbJ7RhA3N4xbmn3UOYYdSsI0OQUcSbYYdYU2dUSYIsICbkbvvuJYtK9yJSOJYDk87VaVhF0Udpv
A2NIxl6GbL6lKYDtHe33/Ahg1YNhEjcwhLHl5FvWPz1THZf6sWImebMolZ9M9I0HniTDVTHmEmm5
G59t12+Oa6bAm55xQsSDPRT7ht7PobnOqm8cjcxu86ZHolll/RG7S7tdrdJsUaET2ed0tdAfVbH6
pfTAN4aNJNc/jGpy35l0/ozMpb2OVQXbmlLkywws85X4Fvlm+NOYbiF9fcO2w1ghm9MobM2I7jCW
2oLH1gn+qjyQlwyLU3AxlW4eXHeOtjQDU7ptg7F+n5ky//SzrrnjCb86Ybj3brBik7Fk9fJxSOCw
tqPFFBvNk7waSkJvtq2yFcAc27+v7Vl+LdAB35OelyKPjhgfEX75nFujuPQ+lvDKr6NrX+XQDs3F
ekb3mO/truvvhXQDBLN9QIrHXG0Lr47xC+Bs4vkhA6bEhZ0snxc0o9TdAK/aXd+1tT7mjhDBK64i
9Gg286Fkl+UW8SAoBnzG5Jmer6Fuea95vnCz2wtxK4yXmUQbrmW3K9xS/fT7kdF/Ntbdk996nP08
Dnz2B+mycJ5EC4O8FNAKmEtNZ9+TUMdJy0VE/1GSKDem2TTtOQ3yZ6RsGl5UvuiLy/BXbmszUIeu
7xABNpgTEAE0pLPcz5XfHfu+EO9FFlfnJeHhvhGOM3mhgnRDUhnzyCRc7DktdgHFmIt0lu/A/wIo
hgmuD9aXWY6SFY85EjL8F7vhRSMFFJlgIDR57pFpAamaRqeRtVEE5dvK5ebaWgSzBFuoE8Y78xaW
qCNMGqSyag40hhWb/SLZLPsRNuMSJrVOA467mmc3KoSAme1gFyz1u2C4qkU1pNs8aklCQ6vhGQ8j
oQPdliwwCXCScxPYiWcp661KXettcOQ83Q3BDFB4dt2aBRSlEGeACbutHHWT7FrwcsOdR6WUXhHc
gR62jma7P8diCCa+CTZGV0EWdC/p7Nb3nMi+PrvpuIoRqDoIe1EpJ9fc1vWPYe6FOpgVfvsD4tMB
MuTkcHyowHKO6LeL+JDp3gTTFsg61AvWmM04CqSOnYMABbF45ln3qnEVy4lA6zsxSgQeeWLVh8HJ
A8bOQ+DvbAq8bktXaR5nEwwuD5PUu8xRLUz2T1N2JMQre7CHiXPVrV3xk+LoxoPixzgXqJQ8W05H
5DLsPXrSADXLxCWZGsXeIF3+MuaVcwEVV7sHk019znCsy91LVUxc/wYQQOhYbNAA9VBnvIIyBLTo
LmNzk3OGihCdy70bJUW2NQeT8bWDTYeFhHamfku6KOKy0nDB7xDVx82u6HvAoHcU6/Azkq9tGfes
PhaO5aVr8+vWGrz32JIsaoxkDiNBtYXLxDNuclXUb4EVM9khWIqfj5qBjBLQnGOBJUqTZpXPJbKR
DvY5/K4l9WaCrQQXaQmmlNBCDf0GB+K4Gu/MpWkOtoxtZzMQ7nyF3sZvtqTrGNaZxoeIktoZ0qdA
Z50AF136L2PRsjUR7tyCN0r9p8YhkJsXzbMnRC9XnzKdOGe7RgIRwmnh9m29kpeZOJX9ROZeeRWU
E5//7KBpDMlAk5DrUSztYnNwvzh9Xr26aFkPdFLZm5s6FPOWqqYfdm81935T5WRdNcS+nQbDc06w
5rrxZKI/yEMxDIADOyh+m/GjCUiUNdnYq/InJok+ws5gaZa9XsCPHXtYfKBgWI4atCrRyNLDin46
YkwvZmpOeOWkDwLK76+CrqzQFhvQk7ZF4izOFpThStMHMIcxiMXsc2K1y9NgzQPKVG9YHiXb7Y7p
RuFc1Cr0tx3Ew7jtJ/8OBYtPeJJyLchyPCyE1To2a3zNkseO20fKb00Si4FXA4H0ETMIDWFCMA9m
Oq6LAIH7qWNFuqulTE4JbgWx2hbM1cDATTeyI/Jjvclbs+BLXs0OyWp7MHwMEGSCZe+tW5DapoXx
UARp+xZMSfAYz1G8W/Vp+D+NwgCWtzotzA/TBbfve/ThxKhXUwaAh7IOq2RJnG0JL7w5NO0sX622
IiUOAQvBDmv/xWoYgJpX+c18q22kjnZS9Xuf8C93E6w2E0RYOE7QeOkj26vyzKJ5OnBYMkilp/QR
Zfdh9OFh8czpzqTyOGRB+5wC4vtiGbZ3sVtsIylUmuOCkIHqbb51jcZ+ER9+maIZk4tVdYuD0gl7
jbcabWzDgXfI1Z7Hh8mdhhM4qY5MbUt/mZQlDzKmgG9MZ18VZBd1vY3BJ1q9PouSP6rJwv6TR4nJ
LRosxcVfjUK9xqcQwl8FnRqspqK0muwTp887IL/4h2c0ONsSy9n5PFRZm60mJRgSrbMFAUocWC8w
B4S96pMHnpIKA9VQ7MY6DXhE1FydnPWrQcpZvVIjIpGXKsVyMHRxhmrBorQFuhcWNH5hk+n2rkjT
cgfaQF+PWLIwUAZ7jZzm1HqOuriZYR915IU4mAt311hG8e5nBLinsmtu2eixWyI9CzNY9mEMS1aP
mFt13T2Q1py9kmWcW/DGagf6mMpyIIuVlWNsik3bN9CwUd8BhDLQZg0EYwK69qvsbK6WNjwuXwn7
nM6UF/0xn732Sg04A3zHd28RHaon4iN0s5v8Nl3ni458HrNpJkN0tdRZNiKxFmf/iEoASLbN9XmK
0AA4x6kcg28u8I2HsjN7vnyHVWeNk7m/WKOKDKxRDTbAfnUEqtUbKC2qGp6TAfvctk7zw7h6CiV6
BlaUdT2chSf0XScNbqLEXnjcEwLa/sDrjHHR/PAwklT/3PbrWqAdrPKQr77HKC+BH2ZUHdy9ZAEY
m8KgQeEyXqjJWzc2N+OUDo+uXxgninHMmokpotCpY1CVmrZpVztl4u661bXZRPar2zTWpcwqtlWl
hfagGTNU+obxZjIExXeLI9TKMvBHkUEqDv3HJu8JRqFG4WzFhKM3/uowbWayrhh7lqz/pWN9mXqJ
WYTngsh3Xs9rJmbMeq79MkJkDsyBcVSQ38U4cd4I4PMU3XlXfZ6niOUe8nv1YZgdW/ZMhD2uRtq2
1AUT4g+XLUiBERGUNqJb6H9svFtNEJSpCFsFQneYuzhf9lM8uvDqepOt0pSpB+rBZW99eH+lJdpv
+WoIHj68wRUuYWRnebsdnGU3p4Y66NVSTOWJu9hfjcaTbupdV+CA4ABsvg2Wkd8lApdtG+mKFmwZ
UYN8uJkNQn5PKP/HU0WTdF9ovZdS+ctWxrP6hn+ghnDZ5gGMxeIC+ZuklTZKjtZqpsYzlBxByHL8
UawPYekN/nuL86gLBZp/se0l691Qgw9Dx7QaueWih5cGztqxGsDu3s1tPu+r1QHu0W+BR512fl6o
u2JOTgPv9jAYAze6vzrJ3ZH96Xn5MJjH0u/GHVot421pRfMCD+Cmzmz8Hww/WfLL9CWNS/OhbTME
REvOoqwzUwL5uvpoxKxxM0zwa2Yc1qC2mI/UzJA8e8eg2qZPrhAFecUViOv8RDtZHpDlem84qa0t
ItvkGgjhtq8wUqOiifQEk1iUJ2Y9/Xbs7JkYK9d46DJOImoewa3gPFgSAgBDvzhMOKb2LdiJ68jt
5ytMY0ays6HsNwjDHGCji08QBeqLIb0x28B6jQYqu7GrsF4PuVFdApL8mM1BLJCJQw0Hw8Aiq2Hf
2Cp9spUzUFhFQJwCkZ2nIGmv85WIYINGWLAmhRDyf8iVmiC6jjsIDHB5qwJsvePUPfVumaSsL8v+
qXOFcW5Kv3/1PxgOgsAj+y6jjpjeSuEDEtByMNW2j4Zs2NIPeYy7xjSG21kXLu+RUV/Z3KVLwTAV
T8SYbBOz6T7LAoXKxsFlubDOZhIUuanZHBJHM7hsnJgqNegr09ikIGS+zI074HRI0HfFiXYvBhg3
JsQphiESb4vPnLit3ntlSi0FXjgW2FpixgOaZqRA79U29aXvqyjZsrrO5AbCKLtpMYGwvqIywUqP
tYPHzORKmi6+U5/hE1kC/y5F6V9NzMlKERSUpg0XYMVsfP/6kDKk+4//bf0f1N3RaDvBO0aY+ewX
Awl2ZCyAGSVdsA/daohIAYra+UbmRv3yh80CwigenH8KUfkV0USYDXkmjge1zIORtK7T/vh3+57u
SJNfvvqEVl6ngTMc4tmC98vQdUtC23CsHDU8GFHuFgggDHP/13/9GoHzBwE/2wLMPQ6iEzNwfSml
+cu2YPSHNk6IrGTutYrGy9gYl6M0Ss8J13i2Aw04E8sAPVW7kZrt8Xby9DIwKpjXHnuIFEX9VPBv
7GgtiV1kCd0OKMG6oBdsH8I1qRwzqikL4loKpI4Pf/ct+Njg+BAJ3+HsRbn8548wkSIxJm/VFJpW
khAEUkpmoEGazt8jDPf6c01oB6ktWJfYNsAI+ZZlmdvtW8mAdje2hI2EtC1Ntp1JB8tP0WDM6sLu
LbIPIrELsr7yrpnuqsXCcQ1DwTF+Wzf/5in5FxfB/wMqYi3E6xZslQLB//1qozASz2Iej1gelj15
zEmbMMqHfQilkFTDwd71uWUpqr2c7ygh+4PeQ1nrR29M45PbrVx4dGyT3lof34LRGJ76N8C7f/Ui
cVmZgsKN24TX+efPGazsICSgm41Xt5k+RI7hVRcMX7wuao/7PhnTd2I/WTchOOBD/rgqggow5c4m
iNHbJVmcMrGCUTgzARVL8G+8as6vViUMLXx2gtsJ3zDExV94Z3UmFhUkyJtsl0DTo5PPyn9TkFr0
zpi5w78WsFrUdjQSN7+ObRuNBc/NJLuJZ69KLkI6sTgqIlJZaMG0UHt2YV28HUXnwj5YVU91tq6F
GAlAp4C0Yz8JAYkebKfyQJrCRXf3DQU0wRAFPQdFdeMfDJ9oa35hYfykdcoeMHQxdE0blidI3Xzj
a53grr0fu8T7HEwObFL8rXX1766x9Tb452pcsKonE4pmC6uc7ZIE/QvEiMVFUgPgSCGwqUA//PZQ
7ewO3DrS29q74VwQ3d5L2cdsJcnt3imeukXdBBivJywic4+JpJtyykPVlNxL3eRwG0UNgo5LAWJ9
RIE39p5//dc3uL0+A//8yl3JDbDaoLDXQaH684W3sFspJHspHOzJlNwYqU93NvQIVFBwTxViQVG5
zjXxrPSEOIvt+bIEXpyfwcjwzy595y0LjA4tQMmKNiwtQSoIT8Y8u5je7Lv7wjPJdmazSyJoQxqR
s/GLmB+1J/Q/DTkTJogyvx0y/2vtFflyYnCUvbCjMOfPf/1m//w8hiSEz5LHiLtexiaPpV++pWTE
PujmERgSH90yTUAcEi6iToVZ1GcP7X4YmwS4gMTo7d1sBIj8/voFfJAk//lp8wr4kPFyCROHlvDw
j/3yaSeTANuJkXRJ0q7ae7HlUgcjUWbn87GV4mOW7imI3OQlNSqyr1TSrk9WK7a/E7qMJ1fVInUh
IZnwWmzFuHVfOOPwVuJqoX+gNTtBakD7JVCNHMSQI4ho6Nex14jFKPSmsCODnFJmrYd/8+Z+/XjZ
sDvIT8B1eo4kgxlz3h+PWwGx2oy8/gfNVXPNsAgZuE2QMdxrvwuuaYSHCNGvdM6RzJOvtVkyEZUk
E0c7sGiRsxuDEjVyRRzd7cxwd6vnLHu0J3DqrMUs8RgMc3YB9MxtY0aizMA9I6HbkutqXacTKn+m
2kz+/dnJMBKUgNEYR4puVwR1++BG9HPhX7/jVXTwh5tH2rxjpAqg+Fz+GRfPL89EZVRSEd3zAwo+
q0GHxQ1tUNWt4z9UCWXoMz3Te66x6lrpGL2MwIIOr7mlM0NPm0y7v35Bv+gT1hcEy1BYCIGkhXtV
/lLxFK6bUgfBtl/5AO6pwjv/mGVBibdosKJmOzne/EU3GryygKiT7kYx+9FVAOUEUfrQd+QPsWsn
zzMWwc8y8bN+l5H+dSOd3LH2Q50XP9tUsG0VdVNcD7ps1KM5+hMt4rqj5UFTv9p1J5DOsnIAYmUy
gPz4t0iCavYNJoCg1bSYajIt/VztO8JZQMD0Da5r3dGBiq7KseQQUJNs58Lq8DqxiSe3YXHSlCyN
acU665KBo6KvSPiVozuHBU+RHqYaJoeN+lii2oXrxMdSDgREey78GJQL9MIiGqJdBf+fXiePqmnn
ZIokylIWgXsq5zVOZIDQdAVa3PrSBTNDbVHRvmFMbyUIwyK4VibqIzwqlgp2Tg9UgAIPBA3cIW82
MEwObMw+vtj/NjHR/0Sd0Cqe+Qud0Jj2y3v7a2ylvf7U72o58xNKIE5bSlPqC+lysf+mFhKfqPRc
HnC2x9licyL/UywkP/lUWf+kwHLe/UMtJz7RqXJ4s6ikDuOw+Dtiod9M6X941puW53gmCei8MjRN
pvfLw8FJu7ixwOdQMCGqzGGchCZHDlWum+EXMxuzC4Mcwoa2kYfqRDZbVvLyjjqKxBOEO7s6CViS
WHF3E3R9/Yjk4K3uhupE52ndko4VXHJDQT+ZS32NBbeC19dl1XWZgvpJF8+91jQNQkj7VBPtiGQP
5MJ5Shf/5Oc0Ep5Rs8eyeRhcBEvswxB5+Tlr+35vddVCvlpmbSct/O5UBdV8ibUjLlY2PZKEk17T
FNQHh8klS0ONlDQGQv/SR2LCi9x3e7uu7xV4F5KWeERLpRn/GEUSHwjAQvLdIflmXJQC/5pJX2gT
DCMN+9yVnaam+6w2XfYyOPFi8Eyb3m3cg4Mh6YwUYjyouHT2hS31d3TuKHkc970lXgxVSWqGFUVs
aEMLOYNrnjejgZuAOa++JnVMny3V5IzbLUueRm1LZqvQJOuN5dCLTqpLXswS65NtLLhwa6A0jJe4
/a10Pk/dKtOWFnh8lmv2t4Kmmi2ik4HS9ZrgNbb6/Nymc/3YDU5MYqZWR93l6ucU2zFpP7DXIqcP
u2SYjxoGzonNaCS3yIgO9OHl0S/q+svYYpzDLBVfx86CjSYRjVgtN/pIUHS3bOxUiUslCawc4P2d
CHwzbpzUZE3owecLKpM2qyKnFwTPCrxf2IcxJmHNXs01mzIhflZx4110S+bBElXLPaJfcW+X8LG8
uvA5L5zggFapPeCI6y56QZ7Jws07e7lWsP2n8ijJ/N3EfKlf2PgCTOusfI9cDydLyZMafCFZCH4k
tg1RHp8t1yQVwaWtsYs03niCoKx6koe5Taywc5YSK0zNijaX30aGb7g3K8FHp8ytnORzYBekDfXY
H3KAXOyTWdm5TAuvyy4S8FxR2imZFgQUYw3OCyFPhb/gfyia/lgzBMIfHByY65lPQB78z64XsVoN
cHSHAaT4nfKUT5ONYi4hSvylUkNybHsDg7OI7fLCoB2JvdkBAyqQ6mFO6jLrJVHJcoD0p7/HmlMn
ildGIQI/ewugzTrhgSIYwizT5BCrFgyiWokkpUwZdDkrRk0y5A1mhjqOnTu7gQNabWa+SxZgHv78
nqSnVSYzvRFjZIZdj5mjtBPxmS3VWw4NkhW1cm6sVl8UcEskK5Z1cAxh3QYuY7JOzcaBAZ7eodMC
11nwEbEUt66bZhJhWRb10WMytk6EuzUzTiSM7GvIl08NIntSZgBe7yIxvBhev3yxdVtjeoXK1FXF
3pym6lgaHRROozVDj/RGFunmbnRl9MytOlyBd1L3xD4/ySiQx4GItx3iQK7GpWid28nNHlRK4Mrc
T4SApXl+Fw1DRP/fk3WUj9Nw0zCHGHZBlbFbJTgwf/Ko/o6OPw54VbR8b6bEusz+4IaF5XVOSApH
GjpNRJSlNZn9VeGak7EbY4MZ79CvtW48dhQ9XlDeJHmDqCkpRMTYvj0wlmo30bB8Y4WLSqGulh8N
A11824U3H2ogW+HkehOENgOVMJ3vuxUpNCz8voORzz3mkGK82HnvEho57wmS+ZIbrqi36UiZsIHX
WIxnf0CYfJtWs7OEBmjH53XktqqeqAEzo1zuK6O89mNQpg6i/xNHWQJzeFpDUhh7coVKt8Rv67n1
CVZxeUgixrjbzGZWHCDtTwvjzPZqBESY9pte8LiDwEJsW6pttfNT44mQDO+y5EX22UY1WgSjj/SI
jE4JbRiU5oosgxlwmDwC4SpywLfaCOIT/gByYjWGhrh23YNd9+42yPV3pwHpFgxZcXKGOdhbCCMZ
NXAF0dWwHpcdFkqlMhzX4FxTL9M7nRaHquiAEbjldy9vX1VXnFAyvEilbkhkevTgnrBBjwkUgIkE
Jw7h7xBSKtdHLPtfNdS4a4NJ4RV6W16s47RQthQzMKd36jCeYutIJjS6mqW7mYPBeTEiK2Z84xbn
xC/xD01R/Tlf85/SpvB3uNomnIR4nZpBdz37+urVVs1LoGcCx4Nbv+cB1SLy7FvkTSz8UHGhMOVp
AV0sl9MNsCEXaVGqT0p0l17aCaEaPjRKK97bxvitHI3oucfctnVy0suhoC4c20EZApTJtvTWAw+z
ZHBPEWJ6DB9+8MAkLL4lOsXdDjr375VKcW2DAWUJoJpQcABXwHfH4uimgflYa5l/BULOuonFrgyJ
q4pOYDqbA57LiafdoJ5nkHeQgq3l4KPZDZEsR2Hky+plqBFuEkuH4LKW6AQtu3a+RVZd49UpARbi
CpYXMXfiR5WQshqowrxv60Qi7uCl3uLumlXodWcbyOR5lHH0xEReZJe0atTdFEXfLRhYZ/gaS+hV
5HpKy3k0HFsCBwSbHne92DSylqcgT+n4e5G8NnMqgpU8YLwSIVSfShFN5c4kt04SkbzluYyzIBO4
14yAQL1KTBdhT95tPpvzGDKmq+9johy/Qkm70wyB9Z6yarE2CcN9uhMEvBtWMeXdiB3yycnN567i
jpr8LoaloSqiMacYQ1as9lVbg+gsBucL/XEFkVALAnIpPYH5uWazbVqKiA2oKrUVqvZe6tTnHKyd
9hKZTXTt2aq+SRjdPbRIZk9WlzfbxGiWEFz3zILcAXUA69f4zmtU7saClse5ohFBxrAPL3HiG/sg
niGhuD0LzdbG9FhEV0viOYdEGY61GW0FvzwPII0OTbTsAwJsjK4uj5Uurkc/Y9xGiFN81q4khxK7
GfvHefHwTbr5DpUuZi+99tojiu43xHp4fW3fgIieWXnI7Fz+KO12OvplMN9UUZ0wnfaXMwrK9nOG
0pAjhDjcjUawFuJCa+50Y9Q9G01P4MXyMnFMMs9BTq4i6w33bI6nzbfG0DaQ6lVpHO9l5BuPOUOm
TYooDLD/SPgAhurmtWWOj5vfHzF4OM1gPSZROYlNUsuVaoCnOFxS+dam2Ks3Fng95GDodMJONuVB
eJn/ha30z9YxfkJoch5HQuuIR/O6DYt2NHiir4uvgVMj0jdV1hxy9uA3rSuB/DmF/7R4i5Ft+a8G
2mjrYCFZpCJJqkfX7XBP0jLsG50vD7jxkYT7KYGYo2ZdAAfUnFuYWMBu+01VgJxwBeItFM/zrTC8
Z5dacj8JM4JnLZPdMk3Zu18scrs6eU7DzEkKGDg/mhjUdnwTzXHSy/KlBPS808Vb40I4keCwMX3y
3cg0vyrRQoNUyShVsdcUr5JoiY1M0ytXLI9x6xGM2Rv6a9aLmyzv27tO5fGJOuUeYMqeIepN2ybv
dhXs/Ll8YA/+ToTFA7bR705uk7xlSiIwF/tKUCwxND0pJe8iumCyoqzTtDANkyWowa4xeHIm3qmN
Pc6eKZ52PAiZ6gpq+tHcKuxl9qyWb1MWoQbOx5kSLWBBvo8Sr3uYp8YKjlFajWiDsMYZ95XshbxH
Nv0dGlp2jyyj/0zeggOktCdLjDFjfG/EHaZ9U5HSsA6Jl8kpHqPCYZBGlOt2aHr/nJP4uhuXcbkN
2LOaGy9o8eEtaQSvZPEMj1MvjreCJcz9aA7xvA+UaWwTj6lxPPBH0DAErTVfm2NtHLsgS49+vdAt
IGEF0Gm6CWp4ZdzJpcIZXw39cuMqnb6bRCjSclUElIm2ukmiWIesYcWda7ftDncSSq/JWv4vdWey
IzmSJulXacy5WVAq98NcbDd3832LiAvhsXFVLqpUbk8/n2VXo6uyu6uAHmCAuSSQGRlu5makUvUX
kU8Ei7EXHi27nBlrC23UEZ9n7eALskQKNqPV+d7D6sRuCVgDjv9mX6flFYvDFwxuU3s8e73+thzk
tHWRIe/U4F+piV9CBrSAUJvZYX6BfU4iLVHGRzWRhdPMCat0H7uFh2sp4+cawXXX2C8wjrY8TOyL
Klaxj+yqTiEc5EMc0yybBdFNo4bphmjucJx0Tdall5fa7x/D3q57E2b9h3C099xjX9sAWDY76i3z
u5Ce1b0/ERSJyhrSZBll50A66bEVwGgWtuAPURHLuxwn1qFXIRPK2kInKCN8q4rLe5XThOMcaua8
zHdjUDxFAfF8f5icM+Db+i5denIXAt4VKXOop4ehGNXzOsw/bdm6p8mKabfgCGpxlGWYmgvrNBeI
INTVpgbTWpHPxVskJ27ZLEue3WWqPux89aVjTKEGYZqEeb2aSzg+MBG6/gAVXbLC5x9VkT0VNEvS
uoEfnkRusu5ysjh4QhDfs1zpbe43XzISTPd0vnO1jZkzXgiFxGaXdc4X3cblXqmabyutxQ1W7/Vm
HVcOrLV3quKueYRtF3GMLLPHdUqTPSuceg6CdThQyLpu+xCIoSJ5913D0N6Vg8Nlt4iu/9l1qv0I
sF0SQyD/MyMag6QBPptvmXh573Mfu4Tdw+pl7Bexm2AcHIZV1+c5Wqu7ovRfuRjY/NhhETerY4iO
6A5ZFEwyTCLLpJBxfMvzGZOvn/fMCTl/gB1S9KVhl5wfFKUHLxpSHyWMhYm/KC6MWzPFA/OOrrvD
gCq2nl6W15g6K3x+s/M9XeERmMYUv4nhxV9CZynPlTDz67+2gerXIYnpLQ3c/Hp3Ya2jEesUJDja
ikh8unE53f6rjQgTMOigoIIu7ZPoE1LFWTJjiQjvS3K72yhMMnYLxRPHzvLeRU35N+Xu/9lk7v/b
mJ/PeP+/H9+9NcXw6+e/3KLz/2zV3+Vdr3/xrxO8v/Dx09eVuBzWkRevPV9/zfvFf7nW8QiGZ5AR
kW2S/8j7heIvlPvKKMaTneAwv2rS/z7CS/gjrqTYp8Uy8VBR/x0++FehGG7hfyscX9Wgv5nf0brG
j6Dd6UqBRMoP/qTeKzjWwh/w0oIBaIU4hTo7/c1H8tdX/BfMc4/tdeb1v//Xf/kK7G08HuWIUsmf
9CjDJlFbMnObXm/0Gp1EVv5fvsKfZOWks5NHUay7UezM+B2iwfxPXgFrB3ZQcsbRn/VDd80AujOA
2Nho5yCCEB78J6/wp6KrGGXl2ouDrAEyidHsH3/+NxaSrBM5qf9rIHho/fkut514WUmAfBSZ77i3
AqsLcylosMz94uau8Yt0L7uoBkGXBT0EbINVrp+t+mDrQX+2ycSyftGwaNQJiJh2YXLh8b0IR5RY
Z2pQwf9EKPp7kZXfgKvHpaYJI0pMiDq66kh/8xvgUp77sIf9kKzuRQw/46S68Vuxbyf/n7zS36v0
//ZK9C4w4fYj7gLxpy+cYIXJRU0Jply61zTW5S3L+hPpiXX3j6/d//qFkDFZXSVnuD+90Fo3oaJ/
TMI9C3eq0GAa2nfKpr7845f5z59cJAmRIGfxRIJ29qebcA45pC3Xg4fAe+iNtHjUTfx1bsKTM1X/
5LVYN/7mhr9+dpEXkzK+/oNeOe9Pr1VETHNEQSOojedzU0K0azczzSvS3ObR4R//Xn+SDv94MX4p
HksuDGQXseDvL4kqJLQUz7m/meEk1eG78HZZdJuQPerJlF2PkbilLp5p/okEDbr3qsP+x8L2x0tT
dYgR0ZchV8ifr8YJIF/W0W696WVg2WmPEDXITVXFriGVcsFCO3s4izA5M+Ktb7KhWZ/xELekfmYq
Bnym9e2p9pfioaSoUm6BRNCryjybwWIYWOcL0QOcmUEn1FZKp7ll4tC9LYnkaqHAenhNlwJ332qS
b2kcMkA3seo7MGY97j0SOGwIHaj+NEd44bTs/KzTzrbE2nwpu3U4t3HD/w23b/xed9cideIK01vY
xXO0vQam94xm4ueAAZx5zgZGaNus94FtK5EK7zajzfg7Ae8Ej0rt+sxgCExsp9BZb0QXGSpGmEg9
ezb7hQkypmmBVB/q6Zx0HPeXgelazKD2BfMhG99gwi50tHEnwxs6XfuXfoWpdp67QB+WzjE/iyUb
HoMmb89EqJqTgk+w9wdFAiUvgQYyNB6lBpYSeneeP5lx2yNWY6eK4hY3NKFaH6MlzrLD3Lrd9xLH
K8QUu3b4L5dKzQ/dSgKmSyVaLNmv8TMld3jbZz2Nq4Cx2fXX7aOrZbtrkc8unHGAvY5hwQwL/QLP
eCDaB4mvUh1GHLj2JZuZqG/KnnwMxTimne+MY7LpNgsNlW5bNzWkpEoG9vZoZG4DyoCjaNnRqjK9
dE1E7M8UcfU1WZObklXvFLRzShxae0+jb5KXqWElP7pZeqhVjl4P7IeLz4vendBNL5QTQgRVqc0u
OLGb6YavVB5MH827OU7HG1xjC3t/zdgPqGTZvE7cO3unr5jTNiAw/ItlTNlCh8G2dhmyqT6ucei8
d5Jo0yax1uxxrjI9bjGc54/MkKJtb8oeXH0ZkmAailbfWSz8e+M4yNaDp4uz7NKcEgS2xR0KDjPG
W8VH+QBbsT+zQ+cR0jTLtLxWXEHeceLHhZTBu6oCHVX3QZy8wnur91Zm660emhA/bjctJ0RurmiA
QG18yJb22v1Biv1giBbWN/00MpUN+pFO6U1bSCEfJgS78seIGcHdp3M6OKclSOrpBf2z/IQblbS3
zDqjc92sDZi5hCZARk9J8BpWjS4uA2F9ADjFolBmOPF+Y3tddsPOt3j3dyPP9qMfLf28pWG5Jtju
6ojDpBah3bWtC7KnSrR/KKSZdh4y1qEBEPmS+xy/ApQuswmFHD4lJ39K6ex0chYgT7NIQpidfvdb
upMPt0zBly2d+FRqbT9jKE/7gJII7GrzFdGEQ+/aOVD01z5um46UrsTOm0lLFFSI+yLalJnNf7Yk
v55pXZtgzZGV2HS5lCcwo/FRex5RWMrW1s8kL2nTC1LRHEh/BzdGdiutYKzCB2aCw5fQy+NPbmCX
TvLZekfkjuFxtCXvyAk4z0ndq5si1K7zGRk6No8cUhxAhw5JvsZPZ+AFcs6cPZ5XUso5ix4BpbU2
F39dPtqmy0liqubiNuX6oyzCND5OSiXtnk0tRWK+ynG/z44Ey6a7tHhbICyTyTfoboFKHSwtCUaO
PTEm9XsaqLivOm9KnkeIMIRjE6o5b4WlaOEhjwoDm87rimVHP8mwXgI8xWAWneya9AtIJZ+cAiVp
A0J5fkoBRvdkyUoEH0WfAeA2wBB+j2ea7s0dshUGCTCmziEtczFTMSXnV953s8upxEZPHMaAyA9O
iS2JEVaRJpxyIpdjuYBHLgnzEI9nd7bRCg9j07vTUaaT2+NhLNufjCnqhYYnqW9Urx3S3Yuz7plZ
Fv5mFMZ5zrGxZgeBF+VtpYz9rbFzsF/KprtJOgqUdrQNZztKGBdyY164XlyokKgD62xfey0qSWi0
aR4H0gCkBD0kResCKbR0vchDWK0kW0Sbx95bHSMbNTQ83tY60xFwWj92z4xhJ72v2gV7G+r50k0v
jS7L9aYGsEqCcVilD+3ANwqZm5gyPAJpi6dQhGov8DXfIIy07jdURLfZxUXQ+48TG8pL7zI9yTB9
+ye3n2R6kmQGdtkos3vXpwei6aykOjwknccYNoWTQRzF4enXL9Q2fYaaL/Y+8u1Cx9w0efW2xJtX
PyRjKNaO6d/cXHQIJDUienNqTZdkdxRsedmWFih9XqTTvqhuTFC9p6Gob7PAYkGMRZs81tkkk/0s
F9xv1LDWpOSjBJyZO2RQRy3ZUpoJMLkPYpOghobPDhZQOkW6Nn0eE+6R01iFMjzxbNCnYEYkvNdJ
a46FyIIPLH7kAMsQWschdcfhtE6u+mD4tn4hQKOjQ+aDVjTQw6jYcMrx3NcheXjccwbWn8zdYya0
fRzWYowuTMRmd+vTDU8XvJl1j6CdeM/+QKedhLtx7JBcPrOh0AJmf1q8eBirORhgKgtLme5BdCGO
LewtjpEinr3BxsCmBFIaUzFsdaxg0epCEyZ0jOUOBNxZi9F1L1USToPZuER2n/0Wgvm+sqN4gYPn
NEeT8GXDIdVJRFB7yZ5RMFhxGFP5bysVVSzTuM1DAqPmFGRRE36IelHyTjmIZBE1P/fwuf34UpD7
bGgUqrW9Hfy5SfedU3I1DCBGFozXeuFhKrBHq650tguC9tE1ir+xssGaq6FW35yZIAspILrbNgsE
k3rfeAXSskv8ds9IvRm+Q75z92paBahNwqgnn8lbdVEp9UGnIvacCgpG6U7sPwGjdhsn6Rf9mLsB
VJs0RWBhu8N+aSrfp8EtQhhmrZxPNmRM+Kxn2EvbdeiBS4sYvgfAB36EHlfqiRIxUcuXDe1xdCFB
scLqyj1lpikCygVt1dxQLV7u4n4aGIAqU2XP7F3suCNnWfVbFH2aZ5wmO4CmWtlBdYyQGBqNL8BX
tm5RlDdx1utdYyCbT5l36kWQ3+f+Wh3TKckP2YCKRmoyO2Tc8moDjB3JlmH8if48b1/HgV53kAVi
AK21ML97Z6QchuDAjvKRjyAraWuaFDbeksqZwxLQ7HStB1Pj06imvtqnI2aTE+bt4T6n85Man7mr
WEZst3fWcbntJVGhNhqlPTC4mIFwhsavv0yYnYFPIxtck7mLe5GD0eyBC3+E8Tu08i6pfMkU1CZ0
uPKQZYNw1WabKqygj1RTeAvRJnws01U9Qrxo48+pGrPsPRFNd6WFJCUPtDD6CkpSHwhor3t6hCY2
FY746sw+RWwMXczT7EkC+0oZEpTKjRlBxGW7T5uhjI5OaiQmAIEaHxNZ3ubUxMxnjlGxPnbDlKiz
vzrpdyUp+XKVbJyvnKzsuvWLbnFeItyDdOWshWrh+Nry+6Caad71ORCJO0nNUf+dlCigehspxyLN
FFq9BFX+R5EZdcVWJznbr1lFu7aKoebBWk/20msBm5pxRp+Xxnu1i+IAoTqx3CyLg/fVLYDnxn7q
xBeeHOO2zhPsjBHxud8NfBLS+zEQXYC65IDpy2E4vzSev0dayQ0QPO2AwQXYE7V5dirpsXqYC1G/
0pk1sLs3jIyuiXTuCUGiXT1QOANw0a0SgGhsLdcVAGWWcg6BePA0ybL38FOa+D7uy2bP8SO4t4LQ
d0uI7HddBPUbd2FMlLKKb03SSXK5xvmN1xfZliV6OU+CaOVNZrpoOq/O7HIS6UoyOjwNsh/4Auyx
pyTKecOk4xHpamOKFtvSbdzr5lUc6DFbQPu5gJPeu4SMcd4mKFbVPNR7HTj4kDmFaXipQfcqPOK2
+yiKIZsPfSuP9C6m6xkOw5Kda1z9xZZVRxwJivfjdqrHqTw74YS5TJd91lxiHJDYNrmKvxQ6wvtr
67mbqIahOOtS2XWinkB6y5n1Mj9z5sLkgA2M8hi3nJYfPCbKZlutCtjBnAt5k/XXY1lhFK/aUCsR
1mN0KrMBAUh0oTl1ZZZPzzFOe2Zn2EweobP23/vIjHeYk4MjHuMEUwNIno3s8XlerFNMX8Q4jGRt
mnmyEhUkHBwsPMMcoRshDV5aosnRzZB2pXodGvAo5EHYaqDM82VvPA7NtI6manyex9p7cljYv8UG
LXefz+GKiCuG2zGo/c9Zkd3eZj5xmbt1mgRSazHo/NkLQPpuiir3mo1HEubWGbOFOB++lXsoMA0A
1QkVfwTDP9KRGALO7Ub9o6Nb+MHKlcNvYG381c+oToCwsxuCJukO60Kw5S7o8/Vr4LJz38lBIwh5
BVbWdTHlRzm4ElGKBzIcLp2jivQjtQ7Xvgt+Dnd5snNCrclnhxAoerk80wlZVodeuHmxoTqpuaat
r1qLCdhNJLbeLXXFvybJeCiqcThQi1w/d+Aq90L0EfaMmN9wakR8TMY8+1YyiHvNfM163moj3jWs
yu/NKqqHgGHVnhSpERumCulXqbuICZ7b38ay0Pf52vJic5eR6vTzafxIwq74DU+MDJ0knnpM/Hy5
D8eFg/sQ6vmI618vuyYshoel9cFPBKFr3qBvLDe5yYsdMSO5Hrj1gmxb08sGaTP8ERrp3FVjb0kG
wMh9YovafrWjS1dWwa+8UathQ+R75LpZLrIOutEQcAjtnFCeCYZQmjnO5lJBSLhwTbu7qfXLA2+9
f/Jk617p6C9p0zynjT+wvWpCNoBpGeFowD6xfGHBcWF3T4lPJUE+nRc29M2mAvj0YTQgGsxKpX/P
RVNBHIAksOGQ6/2IRQSGR/fteVojhPamMxOSv+ZwQoQg+Rr3yjm1c8cQy5mNzbeecXiK1F66zvvI
zwGFuUNLJIMV4d2hd+8gOWR+CfPBR+eZ1+IlL6z3Kvp+POaFApY2ZmH1REBk/uroTD2HpEaAlmTz
bU2m6zLpFOqV50bufRuH6kSqsXrWKZR90ceYz6K6fRhMkZzCiqbOTcyxfmM4CapdOITTN2sDtUNH
NuGpRMBi7OP2AYzWyiv0gYcUewOeLgS4Z97AtuipyevDOT6uLrjYUKfu7/Qq84SUgd+SrVhPWT6X
Zz1T47dpE4+A6mqT02Cn8B15uHzKXRdvAHdbGu4L6hCv5abOuhuZ07/YeiKcN5q5Qegb6eTqi6U6
tTJlltECj+9Ta8JNa93pgGOX50+0tJR985/HihAlllFfiyXaTksCh6s1f6i4wCeeHEnKkoGTvvgW
Nnfc0WaW5gu5gImFLXBhvWyQJPhLJlHqvV5KWR3R1IFcuEGdHbyOXoaJDwIaZijHS+NC59mOgw5+
ASdpMc4QjrUB9NoiLp/xZnrjXQe9Y3fdVr/FSxW9KCR3y4Y2stWPNU66j0U7RMydNRb1Ix8Hd8/c
jUuE0aLttoONYV4Pq3IeXPqISgrpmB0CF5hjcfRlGy2ngvPBcmkyN/i8omZYjZmb7rTHOeMA2ElP
G3a2mHOXSiQ7mg/hhOUaBEWfjzyPBiLdMAhw/fnho++WJLUN/YC8Q2ca6frjzonABG5HbqlHQ/z2
V7gws2IbPXnbASwRlv/U/5KaZXpmPMbRMsFZBTDCNXCuYmPjTdNXHKlzKz2QZQg6+6ng4qZBp8Q6
XET7xG3S4tChOJUbjBWcSfViLCmlKO+DrUNi5RKMkVNvY09nT6Fe8O90yFDsi7nyIOtDdXlJV73p
3umegCqmjsLtxNm0KFyHCtCxNRdRd5TsKOfnsNh0BT62iF+pDR2XmnZFlsCd8gPtfjTp6gicPGEg
kZ8mun1hvCkINFELhtHS7XkiKcZLTwYo5MYRo8Yv0bkPc80Xl1TC7nEITTuhCir+FP3BEBuKhLB0
T6RvKxqzBnddYV7bzn5GMbZoskcs92NSXNbFX1lkr61HN8Exf6q4/E5LCoxiC7BgtcdI4wxdC2iF
UBxo9Dz6AJXumNkv+yRpOU7NMsvPAG79hpNVH76HIp5uphjgk8TfCTmOtrCfHdvMYUNcU+3Gjktj
4+LG2MXMrXZrCp2acUo1vg/sjL/Xbcj3sM4T1T5CqIrmKKCcINkTO813Tdw2yYmgOwU0mlruaWMp
UbqQ92Px7UKRbpm5iq0UQ5duynUBNYcfFhwXw/KHOR8TKn2txxLS+7THbkr4ZNG9R1cVPMEhMtuW
HEq/aboASKGdiJ5g2bBnmdeAblOOAZ8VxYRHKE3Vp+P5cbeLJunepJQ/iQMHjGU6Fn3ywA36VOWM
FHJcARRaz0F6TrT1g0NiirrZNGyfkwNVAR50/UFmmyztKGGnkAeL2ehvtTGgfWritR+aY1GylZZK
ok3Ll/ceMqiN0JRK4z17bRRh1i39c6h4/wcxEavZ4U9iB+WNknKAIgcMSY+2z/DQm0J9l2ZL/JOh
569WqqeUHi96Y+dYwmooWvew5lNa7zPM1S/e4NtjoWXx26urBcCkST0Mpo7y0Q3arlaUWyXqspRU
8XFT5Nl1bA6149rpsHxmXawEDSx2fvfTiLR/GpMNdL2GLuqyg190rmWSiaNdHTtu48lotceFa8HM
+3ao9nWmdHmgrnup9tpVKJl4tcb0Fb++HgDcZet4yAOZXss2BYCzLMH0YmhbNceqqb2LAz/M2yQq
W5JTrlAC7nM3TEB36WDu0R6W4ofLAH3cVnAOLqXf9MEu9aEnnryFONAR5Tr8nGC+TwR8ZM7RN6vt
ESvlWj1l0C5fu5AI0NZyjV9sZHkfwKDEH/wEh5rXgOlLtlGEQMtHmUQO/q+xtcgDfGSYdkw/farc
THLbe33/OTLAW38OHMIwNLIFPjeshjSM0P+DN7CT8snNWqpnAIy4r85143vKfM81tLtgkxsG+rZ9
x1EPYBvMiwV5z2ydbdyvtfDyw9wQX9gkAYDLLflSsIkizMtLzed+mD0dMqV2xSEAwHDnj0O6Hmsn
008mkxZjWFByrsLx8jCkonhkVzfdNx6Asy2ZiI6hg4j4v8I5/dkslm5wpwwq6FYJpJ6Nbkp2taJV
k38L/+1qujLpO+ZKsdOV7xZ3EW8Ml+vApP7ZYlAbKLuMx3cFmAuG3po7bBLcTL1rymiWfdXbGj/d
6ExMKzMmqwS2svK90IwMWKVD6qLqOt3hCzGXbEhZoqOqb4EsxWhF7fw5eu01cwir/sVZHf0GQStA
g+PZ9ctXZfkIAjDeXb3zw3EMqaOBnjpwRo4NIJCWOeLLAMFg2tbE1OQF7H7yux44ym4EsRwMQdiM
pqMn1gXbc5RRT5SvXcx2fkhq+DRQ9zHVQMigLcJ3+GjG9lhlVf9VBUtwRzwer3cyTC/CwyTel/VI
3fGvpOucJ+UYfSiTn0UEPiLQgHrD2q+3MztRXLmNADITVq74ZVwQjfDHaJrYNE1aerdVrvIPzHgd
2ABbc0oTmusZ9Tl5Y1z4QOvza+oGLK9emOOYnThv8i2Cfx8GqEjK7cpblS/DybRhdOdHRCJul4Zh
yUWkfpIdeCp3JRPEK3PKlk2DrMBXfe8PfTPuG0t1K/PDiuZdLVcnuxWRj5aomnW4+CmQQRqWWgpt
0N2r+kE0MQXBDeLRzmZlTlJvymHmzgvK1ibHpHsSqIvP/fXxmw0xVx6MsYreJO7ub0iCLulKfKzF
hisV5qXGLsqRf5WvRpXNA5Qc9oQVs0k+Ks5xNLnTqXoso5rnQtNDcwQQhF/uxnXH6AsFFMUtzmuz
POh2sCQTZ6+X2yZ3b7KkBPmoppY+nwrN4nvlUuZ60Hqtp4+uQ9fY9Ak8tKPuqK0Vmp7XPXbECCFI
+e1n33MGzpNyrp4aJDx+s3jI6kd3CGJqyeXQ3NTlQhmIaiLnbTWdeBBZtvYboZgoBVWvxL4Rq+B4
J0PJlicJcQN2a/ThYWzMCFYOIQbipgYulQzpgR2VOCTLYJubeXD97+w9+YSCwO30CT3srTXY//gC
vIFyFWWi9ShVHA87qg1L+dqzKXO30qM8ifrA1fJ61pm3iEtZiH4QQsYJY4flug5H571NMbKWEY/U
a5Rr+c4XRzo3Ir3/repgmREEks7LZMIa2WWs8pXhXoRpd4id62Aypf/RxRxH+ZWeyqs+NZ4HBX30
BC+q08fMBOtrGWDe3tU0870Ni1fsuiXzLgBU1RN6OzXRQ69PVIkqfY5ocatOuW687+4cyH1VJ8wx
VbpEV5qGoezMXfqYgpuKYihmFIha5SzZ5hJlhvvrz8X4AkQlyrYqxjm5SUfStQcsDx1xKG0gxU5N
RmNHNUThbweTTH0epm5AzFGsklsvqc05t+wkvneIPMubEzZu/mxSxW4FZxrTfBLpTPyDWE9v40jz
wi6di+bNTHPCntlA6yRB5zkOLlAG7JSrJE5OLdTQIZKBYvrqZZk6gxbMT37eelj+ynp9L6h4+D1D
E3gputjKs2RWdw/YgTQDcw/a68q+mPWW8UwnLsOU0V5dBRR0P+e0hHKG5AIjB8Bz+6xg2NArhRzN
CTXnK6C0Q9pPP4yHe7ea8Ld7JgmfCsliTEx3UNe+KvPicfS/NiyPXXGTDiEm/cyd7YWYVHOoqzb7
GrIbMpuRZouvTilAAhSTRyETrkZ4v5kpxm2mecLgHi+G+dZZs8JuXR9kwq6dbfHoZbVH/C2gPPSD
ts3pvi5Cwdk8q+qPRmBY2AjXDK9DEOrXJYQ8sfFDktAeZOabeOXmA8XsSBoRPVsFm2XlSEGFVYWx
ln2xujDmq594746783138H9Ui9W3YxPoRzdkdyL9fn3vQGndtYGkLw5tfkdGaLwJmaIQqQyQGEKY
FpC/jksY9JgSvTrWDVm8Mpqfy3JAIo2Elk9lY+VPX3QJjKDCIypem1h+LdgIMhFdsFFsUCajk+Gm
OeugtBckueib29n4lnx3cB+6mmxC0vQA2SYtCsW5sPAO0i/F09jK8SiLkPSdgtn5BoONZXa0rErR
0BN2sxyRETWVcU/S+py5aJEd+v06Zck+QMX4zXMLWvbaaUqcgrL+NFbru1qhndNfSL5uSp2GgAzz
QPLTTonFtsFsb5972ctHU9jiUKhxvheJkF9cPbiXcHaDfd/xo3pkfjqOChOofdGjMNLs0B0W0y5c
JT5FfeMkSOZ5o1PGN2hE8wdzo+bA9lmsG7V0w6328uwuCrroXcAZozdJ2vtu4oxf4NNddjViNccX
N2PSXy8zzfTAW/yf3ErpfuxM8lhqy7SqTnlDWegdMuWKB6+wJWOdeoh3ijXlwwp2+CIxyx5cPKUS
Qwqy5ncK845vYorT9gYitmGYA9axP7FTr4EzTqU4U/QI1cs10zevgce1YVBq2NpD6fQeATB25oTt
r7kpBz88zQmb3Wvmr+WKFo56XjBCIHaWfflLyHT9Kk2AhCJwpGsAg6wi/SoGcZejD/JZ+Iruo8mz
PtGOpPB+edyGx1SQb9t5A2leOKNV/ZxlMUOXoevcZxKV5U4lBnxhWzj0PAFP8zgbDbXcZrBA3xTR
0GAfjjbq96Ys8MRRnWF3qiSweU6pHYYUZaPOObCt6EgkoiCemjpb69fl2sPG9HK6SDZ3yYbqQPYH
Lc+1W2yC1j3Wq2oeg5idzpISzmASSyyXM44AzRdevziQ8eysHxh7xtm3ce0lN4oOrioYCsMug4hz
Zwta6XdWzL73LsFGXnMzEHzT3gnYf1B2xBQ67rl6E6fnTIk3G6RbBsbSmFBucgTftR7Gfbh0R9YL
UohzVBU3VTZUz7kFss6khZRREK1viPFkrwvhpiXTRGACqKPZa+cU3FeThWzjhgyt8fVlWE/YrJeH
qHE40XLG575Y+cBoDmALvZtXp6cBeM71Dz1SR088ahi/gQtm0YJeqh5NOyTzrkIII/pXNu0+Rqto
ni2v+uwvjbpNWcbuOceENOTO+olEMgZ1Ceb0vIzKHJLU4dASw6verrZLrhv72ofEbvxon8tAnVTu
J/R3BUH7jMLGHJi0NcSCLPDT88KzZrwZwtA+TPjP+ZYIG2QHHcQUms0MGgDJEg2XWDRs++iVvryb
GycHZsoRfD57YcHEK9aCGoqhqRB+Rm4VfAAFB45eP2TaD7g3puZYssm5ddN8/Ux1Nb3AOqGWFM7s
dNGJXc2+U1lKhjBil3XoEjyhWMfr8cwgW76HbL8/HFksTOwDDxnC791PCwqbluikTtvHmRHA3g+q
Ec7pvPg3U1Xo5KOehb5APpkrHPExsBXDDpwJB2xE0DO2RBYTdfVQjjZOD+wVXCiFFB+E2xbrUPOE
KpEvL/gMav2FvY82ONP6/BTovPpthIido0q8MX/UXSMkGe44+y5GP4GD6bex2l+VXjJvYUyVxohT
55kFoMLcJFqeHEtHQGId5Fvk0mWfMuHa81mLr3gAO9a/gCef3HGQYb/PMxuI2mYNmEYgq9YsyGos
U/Qig+xL7jvewxV26HMeePLTSBVcykL6l4rMNN86Dro3yJL+u++JaFdFMv8ZS97KSftzR4OyJZbA
YdFlRMU7nnMytmb+IBBchIciCTUhX7x5wHKwZHfv1IPFP7NlldW5IS8U3GFj1M2e/fsMdLdr3bsl
0exp3HhavgyNX37Ho+B99vFowGACxvyWY34aCO52BCZ8miR/5ugYCYs7Sgyz1Cnqtw7maxYtRyMY
5aV6KAeAHXsXvwYpnWihdYNKoOSJWSb2EEkZ5QuENdHdVykmCW7AMmCr4k/d+KD8fL3J3XH+IXii
/vLaHoDyWJHyYy4sr1d4Gc9fZOf6L0vvQLBqoRylp+u+LEI9ZMZ0YLANNHmSjVtesKuRK01V7Ir/
Q9p5LcltNFn4hRYR8Oa20Wa843A45A2CooH3Hk+/H+aPlbqrsY2l9kIhMkaaRLmsrMyT52xD1Wno
6Yi922gI4uo6rzta+ltc9LiJOurN2z5VZx/tdyQPEAEj41/opR+78K1BuDkhv0tLny/Vb1o76H8F
GfG9qyX0+boBl2pzE3oNfZqU14fnJpag9v+vZkBBICNQIsURa/nWahTpVa910twBqegXZBLtA6zD
0d04+P13NWoQ3dBk+etl/Oo5/NeybQs8iGISP8mz5s4xojnvlW6mMtA2Kh1dIZgGjqxjTdeXrSwg
cqlKQqCnGTQk6rpAoSEXkSeNTUTBnkZbWXoJIdJ28gdqu4X+nz6O/yPa/wMU6+iq5QDGNwwks4QB
AdwqaE4mtTuRM5Rl7zXOvefLo1mYM8eSTZI8GuORbQEyzdmB4i/GhFYgrPya0RDlrKCyz+HS8GjJ
Mnw2skEXxEyWcrwscZADlwlKnSJ1vy0l4ur4IIOnhZ55BUdsn4GIbdnQFe5xB0YhY27dOLaUlZbm
0MQH3GTOrpLV60OZxwH8Aj9SaI9pxLk8ecq81qeoZaZMVaFnsYGbm3NDyLHBnF68SvZHHfnPCeK+
gBD/JqsOoXMfhfe+v+so/JorKO3zFZvx0fosoEYHrCyC3FWfkqYDaI7W2Rc1b6+6rNlr7e7yyE67
QOadBzmMwmsbOLZl6uK2KOykDSuT4FlxHof2rbHXyOnmRT+ZORaIHUcLAi0tJkf2dOZq0qfWUCGp
q9etW8LW2OVfIsN0K7iAIacBElxIG637rtZvNe9iUovXYWStEM2d7RfaEejdwFmosOWp6nzUj1og
lDwF/+1M5K404zEPCgK45gUG69rtJeVJhSCSmsLD5Zn9ANELI2fxZMVUZNi5mOhToyYM1JC6KOTI
I1p+yy9FTxxQ6/0zutN3Y4YkXW8+ZNSKqFfAwkC7z9Nga26N1EFWTle1798X/vCy8lUL68FXaQbO
gMmg0eD0q6p6pHxFv8/Ga/7KC/1WJvoyIh3N1PzeRr/SH2z4KdvPKIY9QlxLiUD7S9WVlW6HxQVx
ZJ7qqKppqi0siKVStvMHYLVlChTTgNvCSTY9AnykOK5iMjAAg35cHvmZO5/3wJHJ+ZOO9oBajRTy
M0yingmL3daDxKKn6tZWqGEHK2f37FgJxoS1Hwyog5IeYx04GS5sKpoWD4nLIzpzEBjhZFkG6jKa
ymKejgig5Bi1GRwB8mjsqBkgvQP6NtH+1K1bNLNZ9LPhIBzks4QT7FtS00gN0k++YT+Nmfwbjmmy
Imn9GfKL/O1Px+ToMpcunt3UTa7D0zEVqUaDN2SkGykEaEiw5GvdG7t45cI933+YQT4FGQHNpL1n
vsqONgOS4mrXTA76G8pbE+1TiuYwP5TAltt3qzDcy4M633oEEgrdNnNvD20+wqB6CBEa1CXJo2F1
o4ftded1u3hIn5E83XXZtGJv/vpTz4M95DhVXA//Fk9XGNrk+BQVLZP8Lwh4HpKheaE5e6Nn/u3l
kZ1Z4gZhTzAoh0k8o5SU5iJVFpmwsNTWM/8l3BVdRQEu0uxtAOfBZWvzqTkZF1cwvIJzgEH3Jb1s
p6smV0PVgszjCEOfoH9SjN89rSKZTPHP2qXdO1xgu8sW55U5s6hDGEonE1Aa8YjRHJ/GPuylG8hA
XCOsdq3xyxvjPz3Itkp4abDfOco0tQnjIsE0qkCctU01PEDNbVQer/GVK3BhpbBhs1Y6UYysC36f
OlZh675FUCbd2Tzf9erGgq2lfbs8YYp6PmMMhAIRMB/VNg0hau4abbSVRCXOrCXlTpMBv5RWOVwn
gxbdwjP829Nofy99skxFlyG/QF9W1TfFTo28YWV3np07qD4UkywpjEQcB3P20kenvK/LxBng8Yd7
gMe3BVL4YMPL+KrBj3bN45cUhN5mKxHP+URrukwXsIHAEM8UsWlQb8njUOig5t44SJ/8UOVpj+yd
Z75enunzwWm6ZrJl6BwEUyg2W/oow01VowIFYrK7oqODyLhNAV4UoVs4vy8bWxoUexPeUN3SsSvs
nlTr+lk4EjqapHiiyfOa3kgAgP1dp0pXl02duWYeQXgSVWZgJl2387iPFg2m/6ibfEhD0wTlKu+t
RgCPNzt4inqXNT+oCV62d37ENSiUaUg0TKpI7JdTe4ESa4UWQSQFHV11K3sp2nbRlN8M8NWueJNz
/4UpVIyRH+C2Jhg5NRXCXIE6akwzEZJd1wqZP8TzICgZZpLqDaUI1CatsYO6OHizqIuvuJl5u586
MzTk7I9+ZkvVz3bM0I0xGIXWItyGs0+im628uTyX5+8kIstjE8JkFordWvDDsXihMpMDSePWGPP2
ugL95ZYjpVdNyX7GUle6fZY8aq1c/undN3+BQzs47zUuvw/K6aPtkyaeF+gdX4ByRgDJkXKXw+Gn
Z+N7Asfl5eEunAp66IyZaRPPrYq9rOCFR5J4RHlI5mwRpJGd+zTllq3/n3Zmn3s0pgr2WhR/sEO9
a9sr9x5FbWgu3DJZuSSWdgj6xsZMBI/blIUYGe632G8VCrFlrjyjovMDwY6VsSwcN/rxuOYUXoMQ
Ns8/PxpLj5CPFyJwtKlApW1qDek5dYAtyShXdvt5k7PNwhxZEvbiQOerjcKutWl1GnPCp4mNF/xq
JAiwjNSVKvIU7fcaDCp0UJf3hbLgwzA9656TnOIPwiDh9BobUDW8N5XX0IeE70aXr8r6qVcPMmU1
PbzLuxt5OBT0r1UvQXVHrb919gYyJPn3lW9ZnvB/vkWYBkTQQy+cNw/fMuYHv3nIUSaD0EAz7uhO
NI1DOHxKvFvofiiP7sx4P44rV+LCtiIiMFVAZiabS7wSlc7UcrNiOooKYjCtLbiwgFBcHujCYTQh
5IVifd7AACZPN1YLWpTGaXK4dMb8VnNjD5D3Fw11u9IM/tzUTPKh4WZUYt6ZU+R4D5d+X+pFrJkb
ykNfunB8LmrjFrjXDy8u2hVb58tHZGgSyOi6QepJzHVKvVqWEICwizXpUJb2TJdFM7Lz9U9nDzM8
hKCmx4+BKjsd0tiBExoNzFhNdxcM0InpQJPzccfrcyUx8vHJp/fQ7FpmWjUK1BbdpKe2HB2Gn6IL
bG68Uf4OFXP/RmOmtI2gtbzRKwcsWEEl4NpXNan/kjRFGe1hVSf6JmNuf9G1Zogo/0Eozysx7keX
zFx4jVKF/ohsY+E9eFXR/0pkULZ39CWAlbfMvE63KKkR+DYTRYY9tbXk9+jRCbU1IZp9S7Tefq5s
LbxhG6GSWHR991oEFU0ugwY7JD3fWXKA6moAqxKE1WeEG/3XOmwiGiKK5jrKhvaXZ0XNNQ0NQ7Ti
NM/9yUeyEz4Ywj1ubuEMG0UyamUIViRFr5ZSWmT/LMPancqHKLq21JVb4DyynF+PqGBZqsX+/rjk
j1w0Qa0GgqIhD2RPV5rmPVPJ2yhtd69zu2loM/zx1oP3QiUJiQgJsbqwHWST3mGldmzekHAntjtD
6/fWRLt/tmLo3A3x2zWHSrtl0V8mC3tcNaquNqIYzuj8q6bfRubKKi39fl7CpNY4FER4QpBcOLQo
+jktTuOU/9VQ8Z566+3P5+rYhDBXUiR1dD9gQqYBh0ol2rWWa7XbBlj9ZUsLgwFVRW5Omy9pTRWu
sAk4e2TVkFS2GixxCOZq2pqJc49NjeDIhLCrm6nrexq6EE/zIbZM48F3o1zuryb6+3d1Lg+vl4f0
URYQHA8ZH4UYnA1gUaM4dTwQX09xC8ckGG5zY2rFTRFDTAmtnwRxA3D4W/Asr7AgvOjRgIQ0LSJ5
dovm/dai+UBRo+fL33N+zkzKPbR3gxsnL2QIiTWnmqIEHTKPphz9Rdd92kgrusTrqwjKdntSVh46
5yvKuOm1oKRgwaJ49mCMC1NSWyS+SjP07qLa+t1P8AheHtP5dTXzyvAcJcMw576FW5gahZf74MQ2
evc9zGXQ59Ze0vKVlTyfOaygrAVZJTcIqbXThYwLGoyHMIBEsFZ+NEV28GjMHSTL2XRVjxZhbR/+
fFga1yPpE1meQ4xTg1ObjZ2k0Gpq5a+I0T8EoeVCW7vioM4PBKIBlg6TFcheDdmoUyv056A06COB
I1kdTMZtFh4ypYC5wY9fLKNXVsKy8+fobM7GUZmwxpy9tFGktGC/hpUlsL2N5r2Dw9zFNeevhfca
N2kaSCCbgbG9PJfni3dqVjiFoLCg5ACIAY3pcAMwbU/THhp25T1iK3scwkoS6HxH4vE1VdFIfvHE
VwVzEBxkdDAGIYqS7U1dIpYbj/1toUorKeUFO1yVxISQG1Gb1oQtontGXSoVBa0IcluDdp9WvouT
98tzN3/sqQeb7+N/jAhXGJ1i45gQ0EK93MeuAmlxWyeu3hMLEB4m3u9gqD5dNrnwjnIotuMz2Jm6
cha9d2HRA0EckGhRw+egV/c6XVRDJf9QFP95iDuAwvIX8Lkk9cptqMcrh+Jsuzg842X4+TgPCpWr
eRcfRSMtPehJNzcA93IHoXJv/UBRxvheaq3iKlSoZsmq8fPlMZ+t5WwTYAFPNx3qNFvwL0NP70dk
IndaRWq5Mw3IhPDL4c7vORaXTalz0udkSbFFSIc1VAipZMzfcjS+ILIN4AxKiC7NfkIKK8jAV09v
yApc1fFbmwwgoe9oAbsNknmq3RSk23BASXxfxPK11D5U3i/Lujb6letCPbsv5g+zdTjW4PHhz8Ik
TBXspKVuhigd0bdKUiwiInOyGqAv2LP0Ph7z0HRBnYKADyWzba7yXDWegkSVdnJYtd4VWoF+cFPh
hEZUgz1tC1BRfe5BRXbbqhsLesSlQbq14T3TXQXRJsmFJoB4vUxL7b21kBfeU5pE6PLynJ/5WUfW
8Ac84WTqWmfVx8RTO9QCq8gtSOHc8aiatkXvFUg4dfKVEvrm1b+wR/Kdg0vmj1LJ6RLH1dQptQkY
ygmSG7X56ocqhBB7WV8J3Be2LWV2qhWEuBwY8QmMvgHELiFyvsVYPnAyf8AVc0DoaOX2XZq+ObHO
bahyQCzhRLLeU8BtFLlJ9E0xfqJda2o/i2DF1S1bMRT2IE9tW6wEhiH9320IHN6Xr5vpJ8r0EKE9
hd3Py2uzNGc6LwKqgcQsOO/TtYmShmvQc0I34pY4SKGRQhCkhyF8VVG+Ehyp80ILZ/3jecBNxHPn
7KxH5OxzuLQjVw16+Q12CafbIPShPA+jDGhzBDMK2aCkyn/VWW/tM7CcnxN6zO5ScL3WE+3VRYpA
M5HPgaofWHpLrr2fNWQJr1PgJz8sqzauIFEA1jpC7/5Vh5X4+5/PF5kPGZcsIxVpCjnssuU89rIX
uq0+br0AcLuTX8HQ8y+O6LEZ4chkqheT58UMIDga/K/8RnaNOKZL8+3yeJa2mamTDjepwFOlna+f
I/fr6CX0XLrEeFILREA26PoXxY7LFx662o/JDHCAly0uXGjYIeQir8PeFoVZIffWWMghcnmN0KIk
d9I9i/fXkKEJEQG8RUOkL1dCvYVR/ufRy+OHt8/HHX80Sgn2+5InP3DMHiLDskexDK0wO73y+nQl
DlozJYQo9kSOpIxJUsT5W0EXGNhbEMfvgb6yQxYO7smQhOsJQtnG0DLsAGbd+nW9s5rwqp3+mNOU
TDi0qQTlKHoRfwj7Qw7lSq/AYDNz9rZVqgePznS4yvaXN4V+7hl0h2enCdIQgjVLMKN1Faoa7dye
F33pzYoA8tNlAwvTNdedbAJTcm/UaE73eeEVcWDmbexC8vA7bNI9qhAbULwrV9DC5p7LvxBC4d14
1QrnVob9MpBQ6HRhXLibFZzCGnKy7CdlL3qGxpWjdB6bApGbSwmKDFvzHBmfjqqCZS8eszh2If6N
4L5QAsjMruUMJ7m3VBjmWrgXq12Q/fnmw65OEpQIAsJOYZhTiYyvhO6OS8e9q8XGNq8lKFSV3eVF
W7owAIQq5GDIW6BkJayaWQ+OkVbIMKAXAvsOdOfhs4PkBFxxMAVQL2jCXendaP6hy99gCRigQYfB
s/teFLf6DOTfDe0j2dzLn7WwWUnWyaBziI7BzwizTot8aYS0rXHEDzRh0kRfryzs0jZiF7Gk9BDC
KCE4EWcqB6TDsGBz7Y80b9WPDWVuGEPqNWDE0sFAP09GAJm8hWII0YxvmaYPSQHcOj66P96EALZx
DQPqyoiWzcwJn/lpYYix2eTrtWbjGF0/R6CG2q4Rmxtbe7y8MktW8FNcLqCJebcIg1G9wAFMARS+
r++MmdJriiGRWBnKwvJTaSFuVqhtwRwubP4yLgtZy3h/Wm17ZdAeyPqtRMwL42AIJm92MkkmzuT0
XLeT32pJxTgmr3sLUBOrgTHJifWnuQHArzOCgvW3LUry4kiGJmsjzQLw3jhbpb2Z0EK07HHluCzc
iCdWhM08wrs9dRFWOmRD5wwB6hgNWp1kxVcek0vTBqAXzAtlKcCdwvLDeayMdhEmNOLF1xJNPTo8
I14THi7vsrMsxDxtHHwOKJHTWQSjVaqnN02QuJ5eaehF0Tajqjej08IxwUQWZbNt29//xiagVcDX
ZHFEj9t4lTeiZJO48Mjuwo6I+LpQnquczFX6BLXaZWsL/gdm/DnTQn1/Llqe7j8y34aZa3HiarZ5
K/POTjtra7ZcnABlrW7l8l9aNvJ9JDhsUrQoEpxaKz2bVg2Dvih/sm9kROIU29ip9crrY2kbzgkc
uNmVOUEljKk1+lhyJEgKkJk+zLm3KC02PfQPkHOuRAGLAzoyNX/KUbgZ6vTVOiamtMp5TWhDTzaF
MY3byhyrb5dXaskZURvF1xFssGLCqMIuDxk0piAXvLZH6xECq5XNsGZCGM1oBJ1feJiA6MV5mfwq
IoXo+y+XB7K8PP8MZN6SR3MWjCDXJwcrdi9tJt4EOlWwF036F1crJesZtwnkiYK54COg+JGnjH4T
aKz0TzNQpnO8q0kNoHyN7zVUkVduiyVncWTPEh6MI5Scie/lHNyCRsm6CnI373y4BNXyq+dBQB36
hyCP95dnc9HqrN5BbptEjxii9Ilv1H5YJu6UJzfUFovkl6oMGzp3Ug0BU3vF3DnwCZdIWeBve/Me
Olo9FZnNWiqxB7cuwt/jRoK6TdFl1x8/9cZjSobdgKko2l0e5jncUrArbH9dge0FhYqEcul0gGVF
L59HDc63Q8NogXvk9Yh+GTQX9TXk3ZeNLzrJozEL58JEO5sGbmxTNWHnQBiIAubTmPhoX6B9ZaR/
HtyczLFwQvTBwVuh9kcp7s5XYFOtYWakOfnyqBbP4dGo5p11tJLQ2/ttNe+c0YGf2Gi+9XVLC44f
Aaxc07H4ABcKCSHTJrNOdw8RNbjRU2NJg5BRrZPCbww4a4MWHq/S+pHNOd7Qe42u8najw28GYYYm
X8sQY0XfPdOEDO+9y1f8z7xTzj7FdvQZYAAOUnwgdiq4r7ZoeEOE9a/UhnihpWscnceVu2Fxfo/s
CLtGg3uPnD5DllS4CifVlRpoTaZvEEaueJ5Fvw02nfIPwR3YidPJ9UtSHsWA3qYtjc5Gy2Eig098
xcjStM3pZGCA1FbPqiOkmYcUHnYYR2E3gkD4Hr7T27ax3/58VxL4OJR+ADGg0Xc6FqvopAAIRuLG
kZm9mvKYXFcwQt4FqqO9GWn85bK5pYe16fDyAgpEBIQIyqm9APHUogpR3ETOfts11+Rh8+6rScg3
3rQSHJ7WfdJva29/2e78a8VNyFtsjr1YM5oVT83mKGp0rS9zOUnhHZRM+iGuR3kj50b9ZDc3QfI2
tDkcqqsoufkXnxoGMKqQRFDJaRL3CYZLZxqbUENTwocKF1azxrqTguFdqjV4WyhpbNLW/gJT+PSl
6Ytx20Sj7tZx+OJr2rde8d80u4ofJHOcDnEHCYdP18zKW+V8N/N9zAxt0lynsviATCS5lub+pk2p
vTbFlz57vzz15zfm6e8X/F6W1kgqBIiS5Mohlt4sFY6zZ2T0DHtb+O0fn5pTY8L20qNMnwry8Rsv
2co+Utq0/OuwCV0e0sLtyAbGm/ESQulLF9EIat10VBZJHABt3+jWmxF/07TPUjZsSuMuVj+X/W2N
aqt3r8ZrtXxlYb3mIhOQPaTF5nrM6VbOrC5PSg3VWVX5qsTbxJuJb+E+/W0ZLiinqoZz0+h3Tv8Z
YeW959yvJgP089M0nyNwC3PfB4V+YVNLUOraQ8empmd9B01MDL9WGd40OoAemgSkxxYe3i7iGJsu
6lRulu8HdTe1kIdve/1JLVCMvyoJeUcPVvwefY5DR+vw8KmH3kOem6JjtzSCfW+jBelBdRp90qur
MYNF2a42Wf2dhqNtLN03xbdU/1VXnxx0fJ1DNMoHHygFFY4k/dSi9pitZTsX4rHToQu7OQwtb8oS
hk7DO4xvsG6Ti/THTaDT5roFgrodoxcDFpjLO27hEJ3MuLDo0TBIUtJjthv3bU+VnHn8xEudzebf
8RBfiVVWFlgTYmvYnWPUhDGXQwTa0PgvJzfxAFVM56qor5vjTxlqyMtDPL/wTmZWxDmEBZruUtYZ
EF0gO1lAhQwOM0Th5LIZVT33yPMlwAuF9M/cCHJ6frxxhPajxQ4aGy4UlPRtfsqSX45xo7TPliVt
oNieYui3vvRVDEPfXtV+kr+HVdeE56vfSCQmC+2+Hw41zGqSVKxEvx9XrnBlnHzg7ACOAkUvpZkD
4lEmAo4dJGAjWFgzPcUcZx6el/ZXMiqbmX7WQlAz/JYXYITTTYPcQjY47hhCFOU8A6+jD+PRhqax
sh7U2vx+eR7PQW+wCvDQMIAQaxbpR8EJkK2Qx7FmHv1J3UqW68Sfw+C6DFwVjFEEiZhuvdikyCnl
OeUX8uXt8BP+kJXZWtw1R18hnEe1nIluPL5CprtA936WYD0RL1w5fksO/2SwwvmTbZiLEq83Nn3l
aC/ZpMgz2se4HYypoivKaTZtPhFEeUgGWzBR7trWa9HgRnyn1kJ75cGyEN4z96ZC4yNgZzqnxLlH
d7aAXdLYJOUzAkRBhbx9Atd4urGcbeu8W/lXmfXnZcw/340Bplnna1+BG3q9vAs+XP3ZZj36EmH+
6YHRNK3mS+pugoHtqgXSm8Uz0fmNA20/HMUKfHCS+ijXL7K896eHYfysS94WVciWrHUUjRu1vako
d9T2LjUalGC0zaAjTpy8Q/vFW7M4XP7mhRh0nr25C9g0oBEVMekwR/WW048GwOB3T0XH56ukBZuq
1g8DeBGvm9wGHAnIeKVZcT6Lu5Ulmwkz4JcQL07oqsy8CydjAxl3jixtnUMU2P2EvDZZ2bHnr6F5
jP9YEtbFtz1P1yosgYDgnUJfSrBvoJIyW3NlTGuWhKOhpiyaF2PJ1+Stx809ZeROkye9XYnhPxB1
53vt7zGJtxIctrY1BnjBsPS2NqQmKn9MbooWusXwuZWinYqr9BV3kh4U+aBqN354qztERW+J8w7J
j2VP/OVbP95TDqfZ9zFzUjcqd7n6RuQ7Os8rG21xuecMIs1xlGA/jvGRJze1xAM5wQebkvcwBPD6
VhbsuhbP8kHbx6q+H9A/hpQX5jLnW+z9qCr06BDPOkxOt4VNa8VZLu/8ow8S/MYU6OVAh5uxyUxE
6MfCVeRmEzh3daC66OOQ0bmt5aceeWMr/PPrnRLV3GvCfMCXL2wTlOSlPkxxFOhekK+S7r0u2TVJ
sQJIWBoidizqFHMZ6QzCK9UxSGWLC2EwpMiV0NPYIEqIxsAI3S1MnNKe/9c7ePRjQsfIDYumM2CZ
zk5WBrwUqM/8J3P2hfy7Lfa2okkwRkGKm4kgPB98bZs7ypvWmFt1yF0nNz55fn8NO+udA9EyhE7P
Zq88hrq+N7p4JUW/PCtH3yLEFG3swMJnMPvtnBQxDohoyeZ9Dl0HVLla71ZyeoO8YJuuHIGFE3Ay
B/PPj06AV9JZmAFPQnIiuk6sfh9O2S5v/rxwbBu0RjBAXB6lY2FfJ0AQlHAeXhzdwKnsOs1KNWB5
Ao8sCP5U6VAGlTMGkjoPvvVl0K7rFD37L9rwnOY3oBZ19a7P17bQHGcLHu9kXMKhAavkBwiqEgpa
n5Xpi4fmPArrUvZUoRfSgCoD67eW3VpcMm2GYZn0mVM3Ol0yo+ERbY6MVDc5F55+lULSnWfOyht6
nrCzoR2ZESa0QjBntGYz6Fe5RX8IUJ3KIHx7yel/g4t5xRXPUf0lc8JMEvSrsONxS8Voh6Z7KboH
IB76v1BSIvEBcTM3o5tnPxUdWel+JeK4PKWWLDynkihNlCbB7Wp1AJ+l/AhZ932X2P/msP09pZas
nK4cMnak3BLGWBgvdfMYme+T93J5Hmc/8b9PI91VpybyUA7kdmDV4knayD2M3NKKhbW5Ep5ncd7I
8FRgoQ2Cgzbw1h38GwT4dpcHMu9icSBgbMCB0Cw4Y9BPB+KXtOHbMktSVxpcrWhG2fdK2YCDuZXM
NYzGUpRMDDCXR8nZaBBvCdYQUjDqiJVBE6cbfxuBepU1V2U+uGYElbrzKE+QWA3EJFZC8+dBtuqD
PXxyWjTYfjr6g6z9zK2fkrbV1SenybZ1nm/1/layvttm5caNuhLTLbm7kw+eg74jvz2rbSVojnJ3
xWr9qEYjCZm8+aE59KHygxhQfhq+waSd3QbjFLpSLz/aQZusfMfCKp18hrBKJLp4ZcLGuAlKEhGq
iWhjVLbddQz7F/wsXQFderTWFT+7AmFrnBgVPJOfqjZalRhNp11GIqvPxk0VZjtgom4LbZ+sfbat
VSa4+XCeWSVE/MipqfD5nM64ng9aZg5sSKOvNvVNlMDZKQHs3toPifWYjdVv3UxfKlO6vnwQlp62
uPm/DduCc/I7LUmY5fkt+dr2XxX19wejo/2aV9dNBMxngtfvtkRyrDVW7oAPqP/5oAkL51yMfJZD
sNpc8RBnMTbNUKS7wHbKLYI28p3iwVvRQXa1SbK+d2F5/RQkKQyz/RS4SHqoRHIAuBRrzb8teB8m
458PEtY+UNuaxCaTYdLKn3Zfe3BOXbbi4hbQd/aJFXGtTbPsvBErEXddh6RHOL7RUc61t9Xs7xUM
sUG2IXdq5RAdy+4UQ+2dIZA4fiqiZgufcN68qw4Z1GQzTe8r+2F5I86V9bmV2hHzcHWWFWkxsiZ5
+3kYbxPtWkv2HX1HA/JTI6Dw21R3YdO7bHYpLcec/GNWPd3/8USjkYPg9aZ3SDLOYpMBj7tw14AD
q+qtDYdt7n3vIsi7KnorqRJZLrD2DWzkifQCjbJqufC7RaQnG/u2Xvu+eeHPdip9XsRE8nxviJ4I
NFcZSMyKqffbWWw1bjrUt59Qp67jr+O0skXOmR7ojZr7yv7HnrARpdxP0I9gOqJwuCKZooT9JlD2
RYFq4U1YfO7sT4ZxD+V6MLSkJO9RA0FK+lc0bEPl2SxWSS/m6b80fmHLmpOZKl00L4/xnrXTdZVM
e6RVN234WZXcuH0bdZWsxms58kUrd/VS0v14MkSoB4RkxqDQSky2tSG4uUu8Ym969x4FsZTnUvHT
CWAUWUk3/C9WHZkk24yd+rgjj+5Aieu5shrN2EzJVyeRN0b2DrX2xio/m/Z1OdSuZX2SdGllsOJG
o6EQCh/6BggVVIITIf7p5J6WRckGxyJfQ7nv9mASjDtNeau6lzxfccBi7gYDH2wi4LdVGe4zIS7R
KnTAOzQJ3a4FQtjCB6w67caJjZ2WrOGQxLt8HsxshjIsGN8z8jgDhvCMvAA0wZnsVW4+xjm0/Cgm
1UQ+sAcdJmsKr/0qS1bC4oVBmrQXwnRBsw+Eg8IgUXktZ2mb2B3gCNhw5Notydp3lGmiG3Tklc1l
T7ZoDqIpeDUAiOkfzv9o21Rtjmg11Nxc39/0EmR1vtPl0lXWMt8f2aPjI8mE0ltC1Xa+OB3Siace
04ebdpY9pF2zAhJkotWEhGAWbCYqQhr89+++97nOoCv/oloHaio5oe2ws83D5fGe5TnE75gn5GjA
TTw4cuvxHWbkbWzV2ydIf6VP+Em9uIdbwsvurNBNlR3KORs7vHOklezG2ZERJkLwzfUEYn5U+QAd
QXW3t/0NWGlUG0LkkeR4B//6rlKNlXO6sJ1PZl9w0B5CU0YE8yqpPKShi5sKAo8k2EvdlTR8vTzD
i6a4Gykm09t1xvpTe06rlg4nBxJ1MlqHQt0lVbhVu63nrTiEec+c7SmasMC2AYU1xc1rx7ml+xVF
jMF5RJg17b5Ma6mUZRPAbWFbBHggvlIjWe8y9KPBRqMH/CHk+zvx3y/P2FlQ+7EnQRL/jxEhmgiq
AO1Ck1eLXNPKRmFIrneS5rfvaeckO9OO9Cs/nuRP2ZBE+6Qo+jvFGdN8Z/V1dhOjpLqWfxAfzuIH
CW69DNSpCHWZUatbS3arAIiCvTW8WwuZxeDZCa9LuOJbZ4sYVWi4lbL2AWIC5D8fYHFNUq0DwC8k
B9Qm1icr5QOsCCVNxU2lnYasnnyPsGaOYgHCTE5F7ZyC/Q/dWInuzu5S0bqwHtKojwaCsLQhyYeg
eZggYlXDv0DE9/0X2d4n1b6uVka8vM/+GbAw4w5Nxl1WMWDN+5bEL2Nxn+q/L2+zxYPp/GNCyKrm
pTyhNoUJqrBy9QNsW2o/dhNghjXc+Npg5p8f+Vg9RQ0hyZk/LRof8vab5Mh7dbX7aNGRHo1H8ORO
rGkxJPxYaXh5IpGqH3pEWXkKwaBtOStuew4Zz33NP7MnuO3cyWLDmGdvmJ6QN9CdB9O8G7JDCKCk
uaGMc3mxlqaQVlzaneDWm1l6T6fQ1MoEMV8ndoviOey/+xFViLW8yYqNj2NwtEyoJSpp32EDcW4q
0ihkIx9IxvvySJYijKORiIGpSh2vN0uspIn2qvbarm22ctfHG0VbOUNLG4KEIggfHYVeOqZO5wwA
BLRZATU9MAZ+tU+pT4zvLdKkrXHbe4fLw1qcvCNjwmlSEsMcOgVjvdfvTP85ohG46v66bGRx7o6M
zB9xtEIejojgDCMWt4/a3afmHsVsVA7XPN7iaCgug9w05kY+YbvZTeYjU85NWoAbyX8MXb8ZEYM2
lF1Vqjs7+JRQLlWQaJ0yt622o/YYDN+rNRLSxeH+8xUfJBFHwwVE1YVSwVdkEZ0t3wfjRkO1e417
cckK7MmE9VAu8IARtonjcJWaMVB8aH/0eOvYD9KwtdeyqEszSpQ7v76p2xuOMKMm1G41uoWJW/vo
MTlfa+CifbQCrfhIxYpeCfYf2Ad4NMwKA6cbZIR/QHZmK4pM/bBNylnaIsntq1gtqdnjhmPKIVNS
7fzYbu9teyp2ctSP+f1gWjV0VnZil796iW49IHC576juFAVoAfuJ+kuuExTGANgCh8uNTC730Obn
qMDbadPcdZ02yIckNQYChEov9K2uZf4a2fXiNEKaSLPgDPgUG9PLAIXrsQaPLZXOQx+qrkLrduPH
uz8/aCSQ/jYjxMcJ4i15YzKPo6d1G61HW9HKNzBvPEZtcvX/syXsDD0m5S512Oqyr3Zym8X3SfHQ
rgFZF4MYIif4oUiOaWcpWh/BuVpjCV3TiH610GGUcrtBZZOHs44WbvUEVeM2h0mvWgN9Lh0wyNJm
enKL3S9yViSZqkhtyJqVirrNvF2qAJGBQu1PCTXnMI2kE4OkeZFHknAlF4UCTb7FCMvKb/dFZP1O
CkNfeSAvhcIwhdukVLAEiP70hHmtHkhg0Xkv5vVtCEjXz4KVe2txvlCAmDnDYF8Qc5hmF7TlNNGv
iEpyvB2Gb5VSbcyBhv6hXOvCXBoOsl2APOjoI18jzBnSTHk5jtwoMZJidv7cJU+Xd/eigZlBWodu
Cl4HIXK3nc6QkoTBGDPot72Omh//xgD1czQL8d9iC6TjR4Pv6LRAwiv4k0wXsmfBmqbEWUVp3loI
FZDoZ+0hvBdWPa/UtKwilOCG2jso4c5RSQakW/RRNePNj2Zhn7tZJheKt38zun8MC2FFV/i0xya0
XFpl9p2+NFf31RXQydJ2Ox6bcGcodYIYeMDYfPUrPD1bbdhJtrEfjZUIafZj4t0E2pwyIhTHvNGF
nUCpxLKjCeBKZSkeYlo/hop8R/+l6qInZ/BN6KiTOxnWgMszuDg8AExQ40Eo5YjdzKnp6I3XYXbs
YAhTSm0bRxY69tpbJv28bGp5m3C304lq0mEn1mWhSU8zc+7F6grNNb07K38cTWjxrlXtV15eGcaz
pL5a3coFMp/Rs4mdmSVIu0JQLeLydAhpCeQYoYkMqAo6J/tZgu+144Pe7y+PcPE0Iy+GqyA5CFrl
1PvlehdYpYqpsuGVVSvVledHa3XTNSPCcxtOn4xLHiOwub31nvxqwQ59eRyLU4bfg2pzji9FaTFp
tBwEIPFKo9T+Kv3wuoAwF2z0ld1/K6u1TualhwgUiX9bEwakyby1+5wThhg5gbTc7sh8bv6btPNq
kttYsvAvQgS8eQXajjecIWdeECRFwXuPX78fuLGrbjRuI6irUOiBQXWiqrKqsjJPnoMUHKwgX93W
epC0r9fHt5jWpMkLoDgwGLpKpgk4CZ0RbBSSQMAkuk7P3Zg4KAm+oRn8norI5tFfoqXoyKY5MjzK
N8UaNnKjbhoz3xqopl//luW5/udTZrGU24ZDHBccYZbWOYVAFPWApG2j1du4XzG1MNEAR2jVm8AK
vJRn7lmhZo6KLZ6DXtMmr1AR3/jaQTeSjWd+Iod8fWBr1mbLGjRm3SKeyr7jvayPb4X3rfdkChA8
mawbPT1cN7dwkNERqTMwyIq4hGZxYpWX2ih3NO6BB9mTfmuEv7T6Be3klQNz4ZxGqIPmAuJfGuLn
7DFqXwpBmUxNdRTLyi96B5vFTaoepBhNLpnXc76Stl2aR4mUrTz1IkFAOxuYmTQgwl1OzXh86gvH
T/tbeYts/batq5U2ywVfhBiVRDR6QxCCzNn7REEvPXFq56yQa+65o2zk//CRxLPdyHjS/xiPRuCA
wUnfSAEjAG/C+T4cvax3IyRBnRCW+0Yw7ZrKQsc++3PfODEz19AoKznX6smMS4gdVvd55bi5TN/S
yvm/dMMhDWNRDaN/HDjZbIcVltbU+Uhj55iXoG6hKIZtJ5WL2yFWn4W+Cp7NYFB+uoVe74aUBnY/
1BvfVn0kqVe235KfMrMU5VhK9sTsU5BllhAmlbkm+s9A/ISCMx4nXPSNRn+5VdnBWg5u0U9PDM72
+1i5RZDpGMygKWliZM7fUCO25Qxx+uRT8lf2+9KLDazxPwOcBZ2Cb8pJjWwQT/C73KzA1tQwv0xx
LryRO0HkwKZsYxXfr/vS2jCn6/nk6gAHlfStzzBp23ouMg4aX3/PfHMvWONTgTZcl65CRaehzEKY
s6HOYlDN7V2lSpXYyeVffb7tUXNWj551Z1hHQ3206rcm2RVajIz7sXNXnluLZ4IJdQuQkUlrdHZV
Nl09Zl7GNNeiB0HBoTaUXWs6Ir1H3RrbyAVm6Pd5wPsUxSA63GmuPZ/cyOvdVgiYXEXPRVLUQbXt
ugGgSKImtGy4P1UvzOmt7eQbmAZfBSS5N51R6w4JYItL3E+O11d7afRUzxFNorbMM212QFkdOgJa
qjLzromsAQRZ4T6sdqYQ7Ytk3F83doGTmYZ/Ym2e0ctCxavzQCM/lT42EiLsRVmA6n7m8HL8TN10
SbhJS/m+8He5tJEd46gHX/LwjkMaFXaEGMKnfiNspHDlwxZCTr5rKkdPohKQUJ4vi4AsFyk1ZqGn
PBkV+SNXw8pEL13fYDXpq+WtasIycm7Cily/FOppN0eBEW2GNgIKNBjdEd3JIkBp2apfr8/24gFy
anL6pJOdrDZ1JBN6EndOhIDF97Z508dtJ1Fe/9ojEIyQoPBx3ebiRLKHmCz8SZ0Th0Kg6EVhySjj
zkLhsbrr3DXc3eJEoslKPonXuDUHM0muFI1AMVBlr+7E+NboXwR5b3XP1weyuC9482uUkSVk/GbL
ZWZKWejZtC+89ClShJvCL14HE7bjpnnwEZC/bm5x3lD90OEHUnhZzcyJtdfVCfhnR2mK6rbSM+tO
H9foEqYfmZ+yeOD/G5n5Qx6SGPRbjGhav7GiwhbCaFPIK/fHstvBDEl1nN2OI5y7XUzclYYRrAit
mjyXnUQ/ZX4MOv8gwCY8Ruqhya3bTvtlWGshwX8wPQkZTAyIyrw9VkfdCAlkixi5UTZ18CEJKM6V
8q71Xadvkn2ifXZZv/ektfLPklNOzFjg3uCq0uYF6ragSGymQPjGoAwfG68ivymO0X3RSoiqenW1
8tJZWkqSuOCfgAXRCzg7sMjZagJIK5IpUCy6zXHkdvB/XffJxWDv1MjktKfnRz9WYudjpBUsy+5z
CM49YRtrTG04CTD3+5EMWBpaz71hIewR/PVffsBsV2RU94Q44QM8Idmp6d4YPzz3QR32deVtm/JZ
Fr+Yyt9Uk6/bXdqMp+Oe7ZOqrBUzUVhMLczQadiber+5bmEpxpqoPDgigWTy8jmf2dKTPKWqBrY7
PLCKtJXat1DYq8KhgQY5pof0urkl7yQ5hFDthAUkd3NuThtdaG59jkxJAirSOWENT0f4mQnB9rqh
pZk7NTQLkatcSz0wK5Dv5+lrM6ZflHRcGcuS51ORnDDI3NUXNHuB6saK2RJB+fU3k3xy8ZT+m4f9
qYlplCd+r4l1XCS/XxbdG7elQU86b0qn8Zy6eCrWuKMXF+dkQDMntyJLLAKXxRmiG6lskbmAgM4M
7X4tyFkzNHPrXgjlpo2YudC9kcy3Nr4vqxfDX4lzltaHNDE1EBpTLsmb+nA0R9012bOxmdmt8JHn
xaHz0pX7ecnTdOCYCOzSb0AP9/kaub6ojarB0WBGIXrdrtTQTSGFb9f9eSmP9lu0euJah0B0XlAV
69BIG0QZ0R0RPptC2cuCQpuN6AzQzHa9DwfrDwUO5GIod1bjbT22lJl7TtyYK36/eBojPABbPizz
GhrN5yNWcr2juJdw5I81bepB29tRTz1WzcDWZ2i2W4AkC1rmA5tuHScb13qlp0NpHj6cfsBsW+hW
ESdGOuW7CBvSZhcZtynqeCAEvETcNlnGe8m5Pv9LLntqcrY3NLcLvdyjNm+V/S6of1TBPuuUzVj/
uG5nCXLHOv8zubO9oaXWEBgTYeKg9QF856mdd3BbGuWNV0NyRmvUxqh/KGO077p0G8oB5Dx/3EUz
vY5OP2IWOKkIFZjdNMFV4tqxTPoe3Uzz16j9LPQfg3+PVosTqfuq+RcJOKT7fmuETkXa2SybyuBH
FOs5UqXw4BkoQWXunRy+1uYm1H+E7eb6ZC+F1qfmZnNdZERlAsUex/PHr+lQbFtVpw+e7OKUh5P+
VKX396xOKoEcEyqB/GzfBHUQWmYFtSMqV5uh2GT5wyhCt7NGAbM4LB52CrXnSSFlZscPxqxRA+wU
yeu0Kdpi30vexizuzbU0wqIpSOkmsmkwYfP7PC8TXy/DgqNAlND5OyjCJkEQwP0e/Kkk/DR5UzmL
Rl6d7PO8PhwMZl+DridyqLe1BqHMcxs9inrnGNJdVa/s9qWr49TYFDWd3LtSEOWeb2Asbat034aS
iNieCs1ag172dR9cMzULwKJoLNREwpTSPRjDz1h4IlpfsbF0eMGcRoQnQwwNWGU2nIq6ahbiEHlT
2FGTOeBNbCSWbOtfjebE0izsosvGGq0MS15NE6hCb5n70LYf16ds6fg/Hc7Mv8OiVcUsxYimBnQd
v1RFYEvaXpK+JENhV/1jUWyvW1ycQMQPUdsh13zB1MVl4yExRra+9x/UbJeLxyD+Aufef2dl5nUD
oOqmL7CSp4jgSZ7wOcbjTSDJj7Hvrl3i00rM7tCJtJ4XG+PhQJodtT4YCSk0yZ9DErotaYvrINbT
i9huoECLhaOKkCnXj3bj0SjqypKjmeXKNyy8PfgEWCbgsyCNNd/SfQ7gI58+AdY12di25SbXji38
gaLxs11F1y0cVVP5Eeg/iTXojWcbTa76rBqnF0GitbA7CTvk676oen+gHeA28fS1BpYpCJlPMBNL
t8xUcQX5eb7pRqnsG0VhNQH1bTvd3JKhv+4vC0fHBLGbRMuhxodF99xCWlXxUCrUx3zhM/cekqG3
w3glJ71mY+aTahyIRlJgY+ygzzI/I0O4k8x+d30kC/vrbCSztemCSFO8HE8ow4zuficujoHyKsFF
9d/Ygbv+fMZG2H8lyN7h2FZbOxMfAUQ0Ye6sg6SXFp+cANl1/jMx/Z8bkqkyFkrJs3osAVbZTTnk
EeR2krVxJZQRwXZmfrZNmsLauuTEj37Xd8ceGANcO0p6UGlhAAilG4S4puzTqypU+9H3wx3Wml+0
44iBXfpFCuum5SILWIYkIIN+hLg5GSKAvzW7zjg0VDLAIWWVso3iXLY1Yey/ut0ofoRe5d1ZQT58
9l5suM9pZ5EaUsNwfOlEw9ubsaT/5QbR+GTEMm2hgtmm+zzP0w4AmNeFztgjIbYv3dpo76wyEoqd
UkWSvy8bw3y36Ln8KpSFokBamPkf+WBKgS14LgJpZi23B2qC6a4Ly9BaueqWzhRQUaD8eJQD9Zpd
dWPODZhIZEvdtN7U2r4kcs3VQ1/c5eo2MV+u+9PS7ji1Jp8vsxc2wRDKWDOKjnI0XWq1b5vkNa6b
Wdoep2Zm3lRFI54zYEaCQy95jtyXtvlZrNa+prmZn1iw+gCOIzyFkXN2JZSu5lsKZIxOVfzMlY2c
7BX1MfJRUMlvhXAPhsgqnnT9+frglp6T9Ir/Y3Ya/Umw1dVIY/EUILmn/NXCOJQlLzFyNHq71bTW
FtXHStjWcCOsgbovqPcIKSfOXpmTk6oTiM1zw2Yx1gKYrMRByu6nmn2Obb8DGeW1b01U3ejesDV5
C0x6Iz29NpH2zC16HP3sZlCM/fVJWLiczj5lNgd1acaUZPgUtZN0uJC1jaDl4JZrz2my6Chna1Q/
CzEUA+dymtCjojHnSXB1Nw3UpEucONNfsxgtGjOPHC1xHxoh+5vSwqEaqtdcNf+6PtAlYPip4TlP
gpZIUSdILTpp2Xh0xZg4x0wMpxbU+l7UW5hK8jQKb8OxMrKbyBfcW9GIA1pr88r/2x0UUXDqSJfI
qyftkygP4SFMTNQtVfjoZFr/3frDj7T+vfUoyduh6hc3ftdqN4Moxk9iyF2cetkKtHTJhQlIqfWA
4dLQwZx5UuiNVe23PeAmoW0dF0C7aFYap4L6gUBLtC3L6AvJmCct3o9FpNhSv6a/sXASASMBeDfB
joB3zI4III2joARiQiyQfFUUf29VxrsurcHVFk4iFFSnvA+JBqLh+fHahb2uFaze0I22TjmDtrfG
3ycgK677yUXn/rQ5qWNIMlAcccKPnW/OSuoohplD4hTyR8/bUoVSfVNKm2S8acU3WPEghvT9g1L0
dkwjg6g8xsHR9w6i4sj82fWvuZzdKVfNwx0WLu4WfRYFiXE4CvgPtzFNXJl/aIbUifs/PuXhI9bQ
OQIwjjfN2W0avzWUHmwBMiOkeYNNr33K8nu/1jh6GZqcm5kdNcQrSlFlmEmgPOjUh8GKVmbr8jCb
LBBo67D0wG08i0u1eAikRMNCpjTbQXxLxw2Q/n08Qk11vL4wS4NRJtFwFToJ1NBngaOujy4rA1Ep
inb1U50G1HnrJFkZ0IIzUgxVAKNhBMjbXO/I8DQDqS/M6MObhi6qLyXvVpfSmRK/WhXQe7p0YqFF
2bqEdGSSwfTsWgtea/lVbcJ7V/rSG7kjKKsNoZdX9tQZpVPBQecH6vnZwUOhT1FLsUgcL7XQZVWg
pQuM8ZGcrQ33yzYfYfoZfvRtsosrsFDa6/XpXyhzntufOVPoCVqr12VCPcLatUVrF4OAmKzkP4zu
32UV7AZBpTeLyL5fy6YteRmVJG6vSRaSfXN+QGQZiJQxrVgTHq9Bey8nmylWcfvbMVor9Vweewzz
H1tztEjQ0QzsB9hSxhrsLBwq/a0S3JprwK7FMdHpRtli4iSfZwjh3yPLrBMG0MdkS2JGW8yuGR7i
+jMV9itLt+g6J7amrXUSdvWtWjWRgS2ekYTIv0SJEPmgu5mjGj9GUs2BussAIPVfrhteGCOPIsBk
nA8wjswLGbJlBpWhZilQtb+9VLDllIuS1sHwxljVX1m0xYMf9yB5yD/nYxS6MknDJkcXWa6onO1l
eS/m8LtXjV3/eWkTiDNwTqxoAEjn0WReD4XsDQW2qr0u3Y9IUVe9ZI/NyvwtVILODc32XK4MpR73
GGqS28i/H/N9r/wlm9uedKXR2G16S/VDlN+z7GhW2yZ6vr5+l5Ej5lWqatzOcBvOszapZsUesWHq
uFoHFooueGSmu6kyabymVe7A8x2tdWws7L8zm7P7V+GYlxMVm6Ma76xwJyXuwVButHqttrU2uNmh
gjSaFuY9jWcK8puwOjKowW6in5Lmbmq1dQJxF5gf1yf08sl6NqHqLClBzDGgKMLgUoPs101dbUb1
c6xU3txOH5bHP7fGRYZ0GmEMLdzTljnZ9kMvtvS5SLzDs2Cr0L0blXcCObeo6HdF0wGuaFZuz6VN
eGpxtnia1gSoJSP6KUj5vuq/Cwm9yaa+C/zEFlajqEVrMg9KCh8TG9tsywN4C/2oZHx1n22G1ICp
BqT/kG1kjz6btTczRD/M1/mjmay6SeRPlgcpC2U2ujGq/VFqEDYVoBLv9m2cu99Gr2r6nZ6Vhrnr
hriCADRH220/RLF1CzcxfNVR6UvvUgLezhRy9RiLrhE8jJ1n/p1mkvyjKQX3Rgh07zjEg7FDijr4
YnodgNQqi8vXcRz7vZEW+ZMooICnD7L6Le2Kcp9ZuRqh8pe7roPwrvgZ9HXwqUsh1DFdLuhfSUim
E+tzKou23PdFuyniCD2sIjBbZa93gvraRWFjPUZWmoWbegzr1B6NvodqXGnz9mh5CWT+SRSa3+TG
FFL4leW23DbxMDawSSXWrzxzgerXnuZlW9cVVGVrDaLU78tIDA1nqMgEQsyB7vA2bYu82HkFfMZH
wVBb80W2/Cqw3UDq+6PqJobhBG2VRDciBXamr/EKkJlKvw991aof3SD26qMeF96htvQBE1affPi0
FT/COJerTpBVhrZLzbhyRtkc3E1uClRMIWajZV0zkQ3uRg+Z2DiJe2OfKKq7deXS952084y7MCuM
zMHJSMOBluW5o3Fpwh8Tq8Nf9TgpAca5Tnta3kJW9OR3rlQfh1CsoexJDau0A2GIX7PO0h9lOe+D
bQ8O/V4eBLe3NT/u0UQoLKG19UBNP1pFC6C/sfJOc4ZxlHagcpQfpAR08zmGZr3c1X7IB2tVVW/V
ESjPLoxFYtA68vNHY1TT5suY9VnjJFaeFlvLSKzqWOe1+EOUmmEvuj7CH9oQeuTkytDobsuwND98
1UP5MoRDeS+O1UAFjz6MN5LXQeGESVY/t10OaV2TAX+1agOaJ0MW0p9drnV/tb5efMuGTrxXeaIf
Cs0zbhshSsCke61hbKCgMxPbF/XxaMW58CWyquTF6tui2YA0NjZK4he3auOFHhR1hvyax0m5cwt5
GLf1kNHhXXVe9J5JZfFUZkqs267VVQczbOlvrOh1hLtybN3vWhL0P7NCqEyH8uq4p/4vQp1u0Dqy
CXtLp8UnhHWOaijdfmhNpd+TMYwOeigo74XUWNomNt3sF+mvSnVo1oWv18+Skebxzvju+Zo8Aoxy
s+eg1PJ9aWpysZV8w3gs4NlD0iMSx9BuA4scRCN6hrdFHqwjbaO44XdTkOSGlCiuiXdzW0V6k3a7
TvMnvIQUpPdxUrsdcjdxV9uj6FEA0Xmb3Qt9NIi7lC37Qx+kyLOjpJXylQfnxcUDfY2imQrISF7y
vGzPrwK3k7u2aSQB1IaDjuHElujrshOK92b4TPbn+sVz8VSbrCFpCE6QU/IitvUDLa1iF2uC9b1K
aLhUP68buLi7MUDzBVxIyNLyJpxO6pObrWWvowuH8kgKfJ66S1s/VNl7OCAHieZKUh3ybo1PZs3k
bAbjpCO3JHPBeMNnDGIBOvwMr4zBjH9vTc2x1vgwLhIRszHOgna5Ges2pQZj9/2DKe8UOSNTsL8+
jxfB1szG7E3pjt6YGD42fII619tZHdSI/aZQVyKRJYcgjUTqlaIFLjGLREDnw5cfYKfMv8RK4pT5
ikMsT9Y/BmZXsx7Vw5hkk4H+lRSjJD2vciqujWFykBOfq7VBCaMaE6bv7dArskd1zcdWTMw7qjIp
JE07TVPl67bqvYvWyjosTxNdIPKUQKEp+nwMbi/rLertjCGsbLjly/JF1l+u+9QlrGlyKhPwAZ0t
9D/PF1utYV8FR4kRBJ+8AmqucjNat23jhKph68ajL5R20UAIWm3EYsWjF6eQ5lMwp5DIwEN5PkLJ
i/QIzQjBNtz7Ink0q5Ui6eKOOfn9maN5bduGTcLvCwPN40q7HUxbHO/jtQ7ytXHMvK3QFU8bpt2f
lbGdSAdXXAO+XCZ0WKcJzG1MfeN0Ncw2P33x/dj1rFMPObWu0btqe+FDqTjKcMy1Teg+FH9clJ1M
AjdQAU9yGCgz/9Oroi5aAjwUox5q0R6kLyqQxkI7XHfBpck7NTNzgiQgjAtkzIjyhwHLk97+um5g
wQvoA6Gyq1JOASMyMyD3uY+MER15RfUmUVApNoN67K3361YWditW8OIJygCDz+x9o4RTc0Y5Cnas
blMqHH4ZUV72V0KDhckilaGjXkASF5TIzNNgFjWUJkUyM7TeLONZ9FdIyy5GQb4WNQ96WjSYuikl
nO9If6IGB8zqO6rwEHW3kb5V3D9db0wwPxNLGYQc1m/1vZOjufXopim71CekozvnRVVWfn9azrOH
3/T75F3RPtN0AwjG+RCEVvSCpMt8p1b+lsrXrr7pfCK2jR+sGLrwq5mh2Vx5lovPeTmKYNlIx/xN
YHyq8VYs/3TJEViB1w3QIFg+3s0z91WSVEzKtIOZQv67DjZNuwaIWRjHmQHzfMKSOpT0ge4bRzMe
R3dHA2EOAHKtVr6wLJTAWG6NogDtSzPPjVyifK2erBT3sYt4unyo28xBl6ZfO44XnPjUlD5P3PRW
pkg9pmDeU7N9U9205srNsjQaomaFbNvUAj8/juPMV7umVlgU9aea22Z661Z0S1FpiFa87GLHs/yn
lqbVO9kuqazzoNWxlKGOGKZUTtcIixami5whiwLSi6r7vL5Vd10bqZXmOwnPjehN1bdhuVKIXXAx
TNCMAb/rRG0282GwMq5Zu7CrxMovU7V5TtlF+JIhlHz9EF60Q+P+hB/g1jJme980Oyszcoukj7AJ
FSf0Nrr5OK61Vi0sCcUz8IbklWSFHp3zJWkCRQ70sQkc5Nwk4UuQvF0fxdrvz5a8lZvUTyR+P492
VfJU539f//3LWaIeTqpR/f0euziBA7+zlKr0AEGFcn2w3PphStjsWjeH4Fio10TeF81NkB/gfdBT
zBefo7ofrRAqlWLY6lUG2eYuYNd7wspBebknKQbSTsjQ2JDk/s6XpYpHRAkbN6Ld/1HyK9Ayuy5/
auRql3ffr8/gdFid3zGYQvJMp7QPqGled4wKDQCDiimEE63nKBX75y6ubschKg9ZWwWOPHQ/lGro
byNyINdtX3qHBFMa0wh7EAIGc4Bo5ym9UJpMJ7RZjmuk22qt32g68OejU7m7CAUAgVJgPZ9ILyz0
ONUnahit2RqCZltGfRvlwdfaGJyWSptBxupfDIq3JrU1DgiGdm4yVJrAh3WDLpriKTRzu14D8iyt
GLcnnBTU8MlEzAy0hpyEv9s3tALppxDlk01vPQElEkMypR0prM31EV2equRwJhQTpxAtyOosHmyT
sLTMAjC0mz6NFNqL52btBXr5eJtKkZx10BKocLrM30+5nDW5OXjwlwZfDdcRYVluD72H9rQH4fFT
S1N8gcSGjppntb8+vMtNfW56FjTkdS8h/I1p2eiPvUTPuA4pw8v4x8D18yEas+SRFNddX0s+HMRm
bOvRVz/Nd/VazfXSOc4GM782Sjfowimn6YwS2GqwZbClvFRWb6PW9O5JiHWWHUlPa+XAunQRzE4h
EbxxQJHn90jeVeQoVcbmxpCEhPsye3f/uEI3zR/ZA+5cKLku0dWF1wrtZKOw9PbQadYveuMfa2HI
D8Qdu+tOsTigf4zNhSxaS4mIVTDmK7/G5ChQSFZX/O7yIXw+oDn+yPA1XsgKNlThzlU3rX4XGi25
XWVXyjeVtB3zn7Lw7fq4Fp39ZFwzJ/TD0RokF5tWIKebMg7vtXZQeRdnwpYW5LX2p7VpnJ2/ieim
vZGhTSQqz777VLRgDVcautZMTJfMSVTpW6E/Gl7ASpk/CMgAbNiGtxK5Xio4TEs1seCDEpuQ1dNH
nBih/VJTO41xaNa9gGxpcZ+pdt3YvXJw46MWfDGQA/VEGxH7QntUY3rJbLleedFeYgBnXzEt7slX
WKmSQ6LBV/SIQiq27Pe2DN139N3vHxNkqDt3oyPZ2a6dzotOczL6WTjil6hS5RV2h/BV1tH8OUCR
v6Fcc903FzcEZizAKVNldY4OrsYGehYXO4JKmk5lHJIO655LZdWl88CfoHqitBEq5QYO1+vGpzGc
Rwr0FIEkA4FnmtxCs0cdXcnaIMnYjgrzhmbbTUzmq+uVTz0zjl6z5lDTnfmfzanzNoHeMItskNEp
iwnvjF95L20811arl5xu6DItN362S9Lu2Pkrl/nSWv4zTmb73If0QKwG2cNwihxboehHLyh3hgze
G37X61O6eKmraOPwuCS8vLjU46bqmzTAlkk1xm6V0TabEbmPeDNQAdPyfjv9eVkpD5EUH/jWzWiu
kKAt7pnTb5jd7uAN6jTu+AbBCN0vZGi720RPeVONWeukIsw7neCNe0j0hps8kMvHpC/3Nc+vFebR
/zAZNNL8b41q/jaVkEUjL8KHiDoQsnrTNofQ+CnUu0jbeaqdwbvQMUnk2vq142s6Ai+cDfTARAk6
YQxna14oYQBhW8YR6Q0PilDQqeGuBACLbkW3i8ZzUp14Y8/dSh4sK4HqnmkOPiHjjJS/rIk9Y8XK
0llPIxfCRFTwgV/MrpNQ6BUhy8spzNBuGj07+A1dZcOPFb+dfmY+X3SLcQgZgI8uhE+MOA8kM5wi
wpYjtnfN99QQkgnzIMLE0Ojvg6ybYLC7H32efasq47lQXRirEuXNrVVl5WRaPBZhbqV9jZQZiYfZ
8dvGApdSCaQlqpKtq7gv4C8P9Vig5YjGnBs8q02y1fpk68Ur0cLvjNzFTFCwUUlxgjy5WNYIkQQF
3jsnyp9Kvd8HpfojHiI7qV9Gqd5Inv8LJZophdtSwmvzjzrkBupK+VhpETGabOvWx/XVmTbs/JNY
E5OUrs6/8/abwaiKgtr99DZGFap9TpRhD02L7br9Q0aPvhutMe0s+fapxVnMlCNEMwwjFvNwLNAz
VDeVGH8EpEy0VbTPkoef2pp5uCTUYy932IoIpK0usI38Pe9Wbp+lu+7UyCxkKjXBryQLIwPHbxgW
duBBeHfj+rx7ttdXa+k9cmpqdi5kcd340LJGTgVuuEq3CCEawacbeRsZHbzBa+y8WTnyl00igwG6
n5NImd3kYZcHUaszOtEtsBQ6ZSQfB0u0G916cHW4BZPHSBhX5AiWzlhD/d07Dr8MrJvnB6CQlNrg
SxyAikqrgGE+BN5afLS0bNN4aJ2a0k9zMEWWiwFE7DVXt24M+VMytB2AZA4MbRPEOUw3Xo2ccAVQ
aOUiX3JKNK1QjSB5zyN9dgCVecItKrbImAyPkbKrkS7r/s0FAiEh14elqlSFZqsm1n2XBlqHcGvz
XRgfPP8tsN70tQTe4kigypIpCJoUimc3ISizIeYWwTfM4LVp2vewpJuuG1e8fvGyB4RiQFlFGvqi
tYSOSdcT+4HwzrrX/K0e3XbpbijB6TyJ2jaTtgrvA/1Oar9c326L4zuxOzuq/F5q/M4fp+Mj3VlR
eFSKlywRdtetLB3Bp6Ob+XroBaOXTIpqvqHmTqkYvyajBwuQmSPnqbEL8kbaFGm6grZYtgu+h7oe
LDjzna11aaFUlPkhHkucIDFvW0PfDKPw6AqpnUrCTtf/vj7SpV3NZv4/i3PgrFsnQavQC+someeY
4YPVrGG6F2/3UxMzl+Rhoxa6hwnTdGFPYGdtfe/J677mukNlSUZ10a1XNvTSEfm7CUiikgyzxmyz
uVquVWOo4SYtVWTtA5ZTp4+6jQKgKSj7m1pN7sRuOF6fzBWr88kEoNFHdF8y0v5xzFEXeZL991J4
qtRDWTjFGlhraS+cDHKetrQUq4nohwEJHNJ+eOsrNEn7/2InnNqY7Td0RzPdk7GhRhXirramwv8b
hLQk3ww1mpkr5taGNNt4Q2JGQyFizvC/x/SkpP12VYjo9zUyC7B0HH4q/E9QnXlFQIm8uqi4Q50G
LvNgJ8mt9wFoWf8Z0HCwszIpfe0zM3ow+rocnaH0hEcKu1TEusjr7vwijm9rzYRj/rr3LIx94uiW
ESSFkJlE8fkFa6a0kte8XEm+HF3vpjJ622xXOSumgup88FMigMcqLDDWvOUHsVxwoC35sa4rtDvB
LOQnL9Fuo0LqD5HY3Ayt3G0IX+57qN5tP8zGlWEunDgTqw4NrLBj0Lg/Ow6AZtIlZBDsjwq9pjDm
cVlcn8ilEwcTaC7CjKGBi5td595YuLXmEZNl+q1VH/pqa2ZObHyovkj34b7veAivFJmXFo/yIlSp
E/P5BeVnrCtJrWZTxCncxfpeIO6kef76uBaOF/3Uhn7uIKUkAlaqU87qYgObTu9txuTeDd5g0oVn
pPkXoQQ6FFQfaYmbIs3ZLIKd9vRG4S0aSDeqf5P3n2awElMuzhqAVp5+eD7tsOcjSgo18P0RE6aE
y//skvuhXnlcwiG34PFTnDzxtlMCnjP31GFfDpA/QMUoBMXbpGH7QxOj9h2lqxz2Ulf+jKvUOrpB
KDwYaVjfhImUbEOa2Q5uJvpHLyzrD7V3xe9FmLkHUfLGXShoHq8KPVP2Weu5O6QCmhtA2q0K0D8d
P6IBUkbd6+PAbntVzOFGNstNMoTNfR3E4mao9NwJqka+rwZDeCwLt68R9BrGfSEV3nc5lOJ7PWny
Zzev+js1DOqnWCgbXpt+DjlnlFgwqDWVt/FE+Yc5RvDrp2rlykhZ5vWXpgmCrVq3wUPWjoTQPdJd
tZNTHIV/xDegMx3R3XqvdfjHmLjupc1H7yhphbS1XAIdu2lM9eDnfZaTbi7Ku0BRpi9zw2OL9NBG
LpoUuXPVh9/ZyrpdoWvlToT+IuEvJf3OBM9+Rx9D4Dni6CtvXjyaN51e9dDS9KkSbF01HnJbTUT1
Ts5F9+B1FmDuvBKrym6YxF2HnuBGA6JF37KeCIe2iQMoBrTW2oV6G+yT0dK/JbWf3JB5FL6EQLs/
R9d0H6u8U7eC5CsNfUaqEtsBhVB1g4a0CqRQjKSvyihbm1hrhhsD3ZNvTVzKv9QsEJ86Iw63GYhy
AmZapeKNkGbx1yTSuwIK+iz+K3W1/iZEi+M9lNr2mKXSCL59SO7535t73zRpmImN/yHtyprk1Jnl
LyICEEjwCr3OvnpsvxBj+xgQu9gEv/4mjviOuzVEK87c547oQlJJKlVVZpLbyJisfxCUJEdP2vzW
Tt1mI6o5rYMGqd43v7Hp41jGPodquyA1gINePu6iIo7zPQgw7GNlt91jxkmzA5rW70JOyHSFXq/x
OxsScwtrQDq5aVTuR4B6BS5kN3/wACm7y6OG1xCsWM5wyPA8x1lRPlXlTKsNr5P62FdN8y12aOIH
oouSb7xKqAysHoiY69Sq/VeO1sgdn/P6KupN8lL2NYmOUKxOQWZqz4/WSEoAVyY3NCKDPbqsiY6d
1brmfnAiEm+bvomsgJbIuYYOz6Zhn7etfMzrYRoCmfvRzegaBRCSRn+I0toAFEI21Y+u5GiQi1LQ
I9Ekcp9jy23LTcmG/KXijny2wQb53a9BfB3nvtkFvOblS0mG5t3NkVEA/pECGJBkSfM2jE377PZu
6gMwRAhkGpzi2htlvJ17cFPkVTu+2M1kiyA2RPVbDqPcWqglvtg0BRAv91AoCgq7AnF9kfrJM8ki
6BWmbjIGMYLzF3uyjV0V9SQJzMrM0e4fyfELEfF4jIC9gNWR0uuxtqO7mHTYwJXpSuwi9DEmRT1c
j2NmfpvQ9BTYWePg0wGhKUAgXrG7QuCBDbYvVx6bKDVwdFCRTRAhncWVI4zsYeJzXwXQx2qOGUOz
dOn29jZy50Qg++BKYNB49gstXeNrzfz+WHi5j5o2EoD3Jd5oJZCVyaYWlXiPvSi5w2nYbwxRTD9Y
YTe72QHxHBlKmQQtq8EhNE9TfJ0OKUJXf6LRvnF48SxxXO9M3tpDAEPxEWCpZocej+zWqSv+ZERT
cqAJcbEdMnC5eDTptjGBCAiwTcMONJbZN2BqjMCZkn4Lmh12AFXOIAMau8NGiIkh6WfZaAcB53O8
cyYGFVunGbcpL51tNWTuuK8pFX7oFY47B6A/aP1gBFVmt7GTNk/wKBMoDLs1WKWDATyIWxCTdCRk
gOhsqZXlLx4nSJGUrTRmHGGumELgBOc69M02+w1lC2DAZdV0X5rKj7YTEfU35kTdYUjybAf+mPYb
iY0OQB3gqoTRd1vBRL0hy6SD9qx+8szZLsAJkHkBY1n1iKYAdhN3fnsNaZ/5aMEToX9gJDphnrU6
AHhN/15zSviYACgF8UGgmwbyNKc7E4UIi32z/TcTteSZAlsXZNPO0ckhrYZzS6vgwoGCTLJiVqD/
qbKWOjLYlRooWORC11S5GvacWFi+4KQoGPe1HYNTBxXdfvpeW78WYRAf6CRKkBFKf/p5/uB0OraK
1RjSMcEg4SNR7kLz7txq0zLeSwNRQ7a0PaZHd9j1RRpASy1NDjJ9i5xfvNE8xtciFaT1GLoUkVRB
zHVuM20T0K0vtesqukvTYKS7rt6P7W2ke9WtxV2nhpQphQrd5A9LSdkQL734SuJjr5NIXfOLUxPL
J5ysGm8ikaTLqs3sKAsXLO3kv9fFKTJceMqhv2uhaj+3UKGJzbGX4ps/Xo/Tnvlb39UUpJeIWn0s
QdcD6HewtdAPLdxWW7SmNSz12tm7Gb38qkszKOWm0L62N5eD+7UlOTGl9mMIxtq6yDGayHv2nAeo
vFq6tt6PFBxgPT61oTy9gD2dSz+BDbCohmDNRIxYBZCYDzJnOkRgKbDBFpcMFGo7wDQT0KcVII8q
rSDj8jBBUVTiydaZ3xk6BC6PXjPRauuQx7Imapc2ChFvffJl7JFauIp1jVBrPglZFED10AZs4W14
7jF0yFsw1ODpaYvfmXhJxOsnRrGkXsFuAtkMVbsPYVAbTS2eM4W/bZqgA8IEFLVeqeueXPUVHBHo
/PfAlKCKeo02R/Yiw/uWRFe28U8zgGpOU2PQmVBOCNOdGj5KmOi9Z39IAY/YmDqJV52N5feTI6LK
xOA5Ht7MXvW7ybZZdS/rp8+syN+Z+vBkBvtYPWIYNeK1xn3zqu9REY5CV0BY9ayTFVHeyqllJzF1
YaeEYhV55YMmMaybKuU2Mhq8kCIHU9UU2wbyqK37xfrPgiLL6XAyBuU85ZkNHswaY+jaK96/Cf85
ix4vL4dmmv5cuicr7kclOsEFTABrn+QQCxKfuBPA4rl0pSJhhxjs3KUmswfmt0CRqrCuUkif4sY2
/7PE1DJPCNsAwQMHta/W6E3A3xu/wy6fCnSyjA+e8di7tzGa16nmVFyLB04tKZuwQeCclAAnhZO5
d5JDLLzAoY+gLa/+ewfsMiYKvVFwUC85n/N5s606akoOS4MFYoO72dkN42fWHngo9OAj+Yoe83MT
QkJszYpQae/qW9evgq74zF7/a8BVxpCXXUW9ZDndh1cAxGlyXUV7qoMsre5EtE8BHI2+a0zX+TCY
mZZN2y9JOLYf453RZAHXXdRrtyFYkoHBQB0IzOBKHFjVM6CwI4prCeDkRbzL6BSAXtDi28vbca2K
R08NKQ4GWXnhFN1iqO3qG2SVsqsSWY0t69r2AWjPKBQD6K4HSr9L02o3dHZ3OU1JCG50XcS95uy4
l//4IcrHthKc5B2Zq9nG1mXZzrQloPRPsXndQQZRWpq049oxdGpKKWqUtd0gsQJTSzNvSh5HCApd
ntl1C2DdW5BgQLcp5xDJIa7Al9xp1+7r6o4Mms206iFI4f/v/5X7wC9BLygk/r8pf/Geb+IS6RKf
bUmqI8L/w8ulxsB42gFwhNAR/f6KM8IRUdQC+WLoDRTimi4eP8bOjUEJi6RVNzP0ebHAjqGllVU3
aFa+m7zxOLc9UmNDwEFfTkCglo7+obfu+shH5kszF2vvw9MPVJwYyLR+7pe56I03jz4k9KpItkkF
VeOrpj4QXffF6tSfzIdyACDp6PrgMUNpERWxNu0CWk+AFR5iZIguO9HaUXM6MCV4KX0O2MiEgXF0
S5LXzrgzTc0JsOqni1QEGhNQuFD9dDRKF2wQ6Ljg9k2SWQi/deXf1W3914IKvU/L3K/Q1IFGAeis
5O1Ly3Zl/jVvbwxQi1yeL81gfGVbRz4VY2NjMElaHyqe3kAD8HDZxPqS/Dtf6gu9JfYkebTw19B+
X5ERibUyyFmuWRbdpCku3QyZcKwIKz8BPgxCDFaCFTDbOMPzyHPNrOmGtPx+EpNNNQhgwT+Ia7Nz
NrR6LShw3Z5m3tb36N95U87DyLRS5reYt5gfTHSAivZ2Gm8bigAKmmPW3ie7ywu1frX5AJJDsgHM
C+pbr+ZTNjpOj+skvUmLq0je52g8tq038Cr1YCBzAscKUQoO8FL8zL5dWrOQfCeA7ikzWso5Q4Ia
ppP2quyT0ESmP9HpP60u24kRZUYHp5wMuuxc39tzthdFi358Te1sdUOd2FBumaZMZ3d2YUOCa6Zc
CA16jfPpLChBIdi46tQwYAFzGURGFQ66jtpVz0PlD9Au9kcy5ty9K6ha0apA21Xp8ReOIzUoCmhN
goKahgzcbWC5mZ5QOnlH+9fxEz64KOECSWsDoPeh5T4bW+51EhVUN34sPAJgz8vYNkhm1zdDy8JS
mo9C/pi7L2iK3zrGf2YaxksFxGoIVBfEMPuQJzCgeyYsjL3gVgbeezaZB2cw3F+gkspuPK+yXi+P
eM0pMdUQ/ga6wUQz9vlky3S0Fg5nOGUSWBm0MMr7OZ4022vtcDw1olyLsC3T2oGRhPxMGSo6h9yt
8ZR8afsvl4ez/JMa+pxaUvYYqN2meOgRHtcSlKXgCQO6KLRRJSLdt8uWdBOn7DTcJDRHJQbxov8e
xweWPTO2vWxibSMs6HeQ3IIfBC+Y87Wx7aZpU1C6hWX0zlLofaEAXaMkaQaj/06MXRP/uGxwfUz/
GlS7oby8RztxC4N2RbZUomEBMuIFqqCXzawv0l8z9vm46sq1hF0ui5TtaLl1nE2ZPxPnEwfVyeyp
j363BH1838AKEV8Lvh9qTaZ57SA8/f/l95NbmAGkLiG8hieJhKAjxKq57lZaXf/lNgQvBeCu6vN4
4G0OLksLjcrsWXRTyOUXYTqoJqIQekwnlIl0QOHVjYqGV+AZAL8HuvZ8THFXMeSsYNG3btIIYBS+
K+MxGHsLcfPusheszt+JLcULbHD/u67A/CWAfxoUTfOas+AjZexymJ5YUN5BpTeVjpCw0KAlk1/V
4rmKn4QTls2+R4UYsTO/suIdiPkB6grLUvOiXA1omPtH4wFNLB8CmmgEZ2QfwQONxAJtX8GG6dVJ
DVScBfcqAKOjEqU/2TzljBb3FAioKlyaEG4tgPtAqe3EQjPnqxsceA1AFUBy84Gxn9kxau0RwRcN
z9zetuNV52sOLZ2JZfOfbAtS+FOT5g7amTm7y3pwqZX8rhQ6cvLVvXEyEuWgx+k7eOkMM+2Qd9cu
GysEI9YVlyndtC6/8vwcbY88vnaaSvfKW90lJ7aVc3ns+tQdwDgatqQCr9JOZM9VsgcnDvAvn9gj
fy2pDNyct4MXC1hKOjcQjhl09v/PI9Qdz0jFmKhgIXcQjtY7Gx0/TqEpTaxu9ZNhKFvdl1aN/hW4
3WB9ATmsLZ8vT9PqgngEjE0AR6F9cPHJE58rOYdkV4NaFIg2AtMFx/+Gg00yekAR7LKlP8VxNcBA
ZIt3Ag4W4A6UoWS5xXOyIDlADRBE5HoYfucR6A/vDIjZddV2JAdWfJui29p9QEnusvW1cSI2BPTJ
gZQX8Bbn44yoUXKIeGMeefsuEjSXy+/oLruX7gvJWs1GXtthgJ4C1ARwgoNc0rkx0IkCfbF0+tmO
Ca6f64L/kMQL3CpMyush27TdP5dHt2oQtC9AdICb01VZfwyIF9t11CFN41XXU/utBVOFJ+8Sbwzn
KH6Zi2kDcXvNlC6j+LCeQAiaWFS0gqolaYZnHyst4EgyB+x10JwZrictB9SqEdB+od0CTczgSz+f
St+TPVKLeEsLp9210XxsEnPfxnR7eQJXG0rA+g4JN6DykMdUrm8x2gvl3/J6SPPbSdzPILpORHsH
RrUtml13SZM8QHj5aeIt6HzfL1tf2+TAKoN7CmggD0nh80FSfy5p4yPIb6Deasibofp12cDqLIK6
G8UIVIKRRz03kNlOI02C65RF836p3NWGuYtjT+MRywX1wSNOzCgXmEmgm8yWuMRmwGfZaNMtdj1/
dj6BegbT4N/hKJvZqizw0KIRNIwQ06Xow8mK98YCgE9Xk1rdVyeGlJdK6kW0r0GeE1Y2dDH8dwd9
nPlz59z3bFNW6aH1PlHS89DHRXF4oKyu0ujVY++bokGyPs6upvmrSQ+W+ER1FUrqKNkjwHJt9doy
CFh0uIGEjc95yCQYKnBF6hKhax59akQ562k2g4eohBGwUT+YtH/0y6fLLq2zoBwMhJRFBQFM7Blo
flny3s01S7Eag6J25y4QNgtnjxKrZOaUxqPArmy9N7MCWOh6sp+N/pUnj2CLT26NWyTT5s+88E6s
qi+XBLFn7i4P/jGb0R7zpRMsqL2NVs5jcV11r57aUQ68WJijBD1UFloNLfepPT0O8k3M/gOdfxYA
9AUs+3F5xdYOoVOLqk+UGamyCpspc4FMWLRR+qfsPwuv4uFyakRxi8Ju7VhEGNbg78EgG0BKHPyj
REdHuXbSnZpZvPMkbKpYOxLJYKbGCyyXU1DQH914qE0N0mK1M+/UkHJyO5MFovMFnAeB6TCe3ucI
C3Yb1U8QC4XSHNQzXBsB1SdKesD5gnwPSWVAxdUMgM9j3trLdZgP5lVXsrtBq0qyLLfigDDhL2Sb
oKH6IPoUudUo0YAPE6y5a5Zncj0HadIHBSeAyjRI1lwxUm5G96uMv9q1jkZhZQlRUaQeBYQFGFWV
wYEOvVWkNi4RE6RhY7Xn6NIwv7s6cuwVrz8zo9yJQP/GTsZgpuvQBd7J+85pfnelubm8uVa285kZ
5Urs+rkZ0gVMmbf8FhJSwGUH2aNk/q2oogC9KJqrfuVmZHgHo4oG6O3HWhq3DLPhLa56Tpsvjl1t
k/53EgF4Pj7DpdBU/MNPx/0nxnhiU7mNDccY3aazlyNrI+ZnkT0GAanTgHeakvnqmuGdgLiWgpFQ
JQasW1HE6WJonMDS6SW7YS6umjnWkIjozCjjIVLEbDRhRnb7hj7wdpcnh8tTtiz7h00GYU48fSBU
i4jp/JzqogbiiB7FcTiiWT/d+gJZHKB0iqD7RI0GunvoEQEl88JCqVwoPoiBEZTBlEzGTU8PRPZh
rssfrE4ZGkXwbxAnB3/T+XjaggAn4XrIwgBLl9uvE3o03Vhz86/tJctEqy1CcUybik2MY2kbMXQp
AOqw9lGCVDh3QFjnTBt/8IF6kUgkppVmpdZGZgEjCOJEhH4fMHV8pAlAM+C+TDpow/miaDbMH8Zd
SmbN8NYOvlNLyok0z4wCmYDhJT7kK3rnphz8YwzeQdw0x8vutzYoG/V2NG6CbuTDQxhcJ1HuZ0iK
1hKS1iaY5DjdTsLX5JPXvNymeIcugnt4xSle3rDez6sUmRg/KyHds4fwbeJdUxZMfHd5QGtzd2pJ
ufehlTkD4o0BlcYO1B4BZT8GfzuQ58tmVoJb8IX+HdAyryfhhWXYZoxfYcad79no76tKp+WxPpKF
qBNbyf3Arw8BG+gWEiSWivL3BIy4/8b67ajTG1x1AHBF/c+KcsSlmUWaZMma9vVD1R8ncJJIza2w
ZgJUNkjsAN68UJyfz1VaFH4/Luj3brqT7hcD9LRmq7ntdDaUY0fIUeCugw3P2Tnx19ECfZlOBHPt
1EHt1AeZPsQBAeQ/H4fM7Qw8YrgNUj7/qIvkZiCQayN8l4N91G28wAN3bHDZz9Zu8QVPsOTF0Ayu
xkBuJfgI3SXYHGqgbO84DuymqAKQ8Ia03gKCCeHuyybX9uqpSWW5htrO49rEXm0Kdoe+j9Aei59D
bW0L39sNrNAcq7oRKivnCHSmRRSzOlV1FXaOfI9qoz3mQ/u1Gsxvpr9oTqX+XYF+MM3kri/o38lV
fB8qo5nMa0zuzCBmZdZIXIGTZdhA9+FdVtE3s7JuIQCgaWNY29fIOYLSGHlA3JTKNQwpFnuqjeUs
HK/xbCAyC+Y0FNHvy8u4ljBDHxXkcwBLARJc7ftwgGSUgLfj/LDprZnRcMrpBlLA+8bg10X2rfOK
owsgohtPh9jtf142v+pFSyILGVRwGqhMwHQYBgEaZATv1c8uK+A46c6OB1xp74XBNQu5OqUnxpRD
n7hmGoEWDEkZEOvV9Es2Z0e/hXyL8ZmoGn/377CUM8AFFI9TgWFNCRDVpnfNSoa4kB16Wd3zztyI
pAu8Wdsaqxvh8vvJfVPik8CRB7sJrw92LkLu9oELVAfIsm7lNIVol3uIB/DBcPMQ9d1zUdN7lkKC
yujyfZP1gaWlqVxdYmqCPWiBsYOL6fybAKfNxdgv2weZ6zzZ+eBMdzbgOgh0DHGrG/XEkjL6kQnQ
YCQYvSO/OyQo8kOOYojFN1FcQvVD47qrd8mJNeVEqiZQEJBlXCkoTMzpa4Q8qQX11MsbRGdFOXyS
MXMNN188yUU/6hbQzwDRmMbI6uF6MpTl9xO3IZ3bJ9a0LFHffSV+d5P0dDNEX4CG2zo03abJe4le
3csjW6tNL0oj/3MMVUWBDwlv6sWqdPMdSdMj6CpDayi3A+sOiJ5RXuEbsGI8DQPZJUa99eJ304gf
8uR4+Us0c6xqm3eNQSOg/ZY0tL1xEhvEmOm+NnQSO2vBIBQd8DAAYyDYkpUTneVt7foZ3jwxpAlH
Tg9ArO8/M5K/JuzzhUTHcwrae5xw7RBfcZagmTT5Es2zxszqMXMyEnJupiJd5XUTRuJM8VG09a01
PFkluBcl1XjmWrERPXDQDXYAwUAXkDJpEHtsDZL4iApBSgc1t9l9ysEVR74w56ucd310745B6Qxg
f9i2OsSp1roynwlC1dYRGKiN3FLlPNLkKvHCsb4GwW/e/wAkG/sRFOyDjTarcXt5MVePs5OhK7Pc
srHpxfJGrlJQlPFwpvs47Tdx8Vr6gaOD561lKM9mWrkd4zipkwKvvDCZ79xhW6PN1R32cyoQVz0R
4ym3N5JrquKrjrR0OC4bgnzANhp+Ppp+BZt1lBxLAUVM1HBLz9j3GOLl2Vy9hhZGLyD8HWQrFUca
JreYIhuvZTeBmi/iVKN39jleGLPzFdeW5khZG9jSn+5DWgeEPmoZcqpixzWcCgE/YW0gsvxX1/hD
aMc0DWbbfb08trUSB2qeJqAVLnNtSCqcb8i4gv6l6cIcOtWcfZvVN13bVBu3i+URjEh031Pys0ub
NpBeX22IBH9/Hc3PBa11fPBrhykOdbQHOPiaD2SwdtERiSgrD3nuXzl9EzoNu821r6wVd0Xla3mO
QpYA0qQqM2HH48H2yIAkYvrkle/18FiBqneCQA5FdX7bGpDjYhof+riqsInUGNpjCeRZ1PKr4dlJ
WkWwyYvQap8X5o+KHqtRx3els7P8fnIfM7vnUJRESn1iYdc/T+WOzffCebvsNTory445sVLzEVT6
Hkbj5hA+9QDasp4dE5Xxl8t2PnrEMmtwTzS5mj5TnbNJE6gcdMto8udxeCzN+0ZH2v9xc5+bUM6u
xK1n319MSPYjZkdLbOIK7Qy/Z10V4OMdDsyJaUPn7Y+Kmdp+0oGxxJiWXmFZP8bCfzK9XpOzXrUA
dRkHebZFG0WNxSyeRGmEhHwvwo6/OeQ/H7kLnSekEEGQtwihKKveJ/XUyj/Jd/bakh2JAKaP7ktA
gi6v+pp3ndpRAldblujBG5H6osUmzvMgZmBUQjHI0Yxnbb5QekLxB4kj0KYp53rfIXCrKTJTwr+3
q3/y0Q4vD2SFigtPOczUwju9JEEX/z7ZJwJIiHIqER72bh208sWE2mfCioX9JRDVre//dih/7Ei/
y/ijObQHFDheeptsTEuATqvCGdHongUrDu+iI3ohLUf5BtQbyjf1UDgDlB8hK82vo7m/Fqm1J427
m+D706yrXq6Zg44IXB85QLiNMgVVBY6HkWExRTvX3yYWgSimmCEsGlZ53uYBnywHvCY9tBtLqLzH
geMMLJglG69iCIRs/X7OFw3kqYJsde8tlFp8aF8jJJEe3GpwdAJta9+LOgmFwKyD1gi1Gy6COjTy
yJieCe+JIMrMjTHLKy+tbqTR/SrTXucjC0z3vD5DIDsH9WHbgSui4Hq+HhNkc2XsLYGiIaCR0Jqb
kfQ3wHZt2DxtROMjjVMAdzvu0cqoW53lzz8Yhy844PxYKAoV40DutEY/I7SRg78Ro3kwTH/HTHTS
uu7O6KHqnY4IedBOa78MdaxJVK1sQBe7D0Jli5on2pLOh17irJmLCDGcG/8YEy+wW90jYOUoQSPX
n8IDaDAAEj23kA+xbMgQIWsbbZ3k2FjXEgxJ5dfL+3zlmjqzomwpWSYW+BcxiwM7CgmIbXPve9vL
NlYeFARGFqoc7COku5TJasWczqJFdah05S4D2CCIY98KWWdN+87PMsgwjNkmr8DELXkn79BphuSN
NbpXbdE/Dt08ab5obafAdV0QAy4Ja7VGRtJodNAAmIfC/o1KQlB4d5FpPPT+iFqF3GiGv+apcFEQ
eeJFZ8NlzleSDC3K2suTprYiKKUU7Y0Ppq9t0lTNtyGlfIdI4b6LZ3YHxutb7hkMihCZxmH/TLK6
X7AAkDi1sF/Ro3X+FZHrJXKIQEghazp2gAgXxAxjWjgvvTXxfdrL9h1dfGVyjRYu+FzKM1QpLWDM
j4xx8SJJBp6qzmDOuzfEZAM+27nHzVZkV2Yzlck2mw2g59qOti8isUDk6WXgI2vLbtrGMy1ebdq5
C42N9WJ2jvE7EhU75L1rvrpR1Bzybio2PHHmmyR1ChRCoigJYvCiPfSxkLo+pY+vTCw94jJE6whr
qCpjkEm8u+2hzEPPBtzLZg+l+7NDFSGzBNg5yU7qehhXMs6wCH6A5S5ZyvLK9POBOmPP8Fjpp63v
PZJ4U/ZvJXtJhndo3aVIwdBbR6vcuLa9cRegMAuKdtBlKjtvzO3JhYREHo4JyFWtRdUlu6fC0fQC
rJ1VEKAEkwfGtjxQzn1rzMGXl0o0Que9Dyq3Y1p/595XynaXd9LatkWvCySt6XKgqCmrsRKkB7Qn
Dx1v3NoyP1I/2yStE+TkWywdzfW2Oncn1pQ0yDzYA+cC1roZBOK2vc3ZQyM1M7duBLT4APQs7SjK
AtlJJmPmQ3ZQFuPPUVL54LHhteJdpakyrzsgpDNQnUNxFsii8zXi6OAR4/I4r6IRLac/2gmNNdez
H8QShcGtza4GAFNrHU30svTqseP4BJsNOkYAcCqu4Tkdi2iBWaTd69w/y/oq5uAeCDLj1RQHS/dU
WUkKAAiALn0wLoHbF/X082H20O4r0EQHH+leAVuXJDSzTZRuuyxg/CvJwxhW6Z1X7y/75lpAcGpX
ify5nZTG6GGcXtvtUyYP46SDha25//JEwmSibPUhlSq6sbNzEJ0uyOy6PTbjYWqKpW24orPmHbPm
lqemFN/PqhhNbwiAQy+G8lRMD56bB2aRf2JDn5pRbsaYT80sEpiJgCmu5YPMvvpFFUbTrwTsmZcX
aO3IRysRBHt8nPmO2qa+JPvbcuyw04DU8J987ge++yii5x7a0lSX57fX/IHisIfSEQGLmXreW40x
NIIsMQ/aODsr8Otne8bKbY3msY2+AApuOLd9/D5VYeEdSPa7re8SVqNws/eGa9P5JYwmKOrnfD6U
dJOWOgqeNWc6/T7FX2nTksyNEQ6AMpqbwTDtBHsk7Y8u1QQef1qy1RMANx7Ia/BYxS2kHDxEeK2V
uJgJYSfo4trnE4oZQZOIoMseGzptEosEWVdu8wqXb/69JmADCvPmp0uuMvml9EA5KkOTPspYc8Kv
Bqann6a4eW/XBFVeTEJTXIOMCpO/RWZI8A3xX3ixo3wzZIcK+mtxsSn/OwKLAG4J82iXAtWS+oRo
GuQ8kIiCXjC4zpE6DSInHHVyeWvH76mR5eY+ecZnbe2XwBciALC+dV3gdntW7EjyMrqHIrq3df0R
a4HAqTnl9G2ayY3TCeaoy0OPBg65k8DK+brH0Zr34qVvQhkAiV8UeM+H1U+GS60Kpy3JBgAOj2J+
SsBL51jvuY50Y+XcwHX5p40YzW1I6Z2bAi6WF6kDUyl/prEAmhN8xNV9DKpFEgIPdvmUWlmvM2vK
eo3cjnNDwhr0UuamAuA7QVuxE1A7KJzv4NlFx4vmYFw5689MKmvGgUMu3QEmbUG2ZtdvxurW1DnG
yoKdGVGOm3nkPBJLMBWPRdDkV6g3YloDMK0PjSaksldXDPsJkFlk+lBjOV+xouRO7kzLHObPqTyO
6V1XEmD0Nm68dcqXlDthMvxqy18pvYnmAyNiMzo0IObOAxV5euzinYjyjdVvAawKZd6DaHOHiCKD
Ml5yP/r//RJEseTv5ypTg/OxL+0U/y/QouCjd8kSe9b8GA1vy35d9q4VWtFFaeGvLSUaEx4gOvMS
pUTNj8rdtMZbimyo3wVZcjSnrUh3Nbnxra1dPXQgZ5rKsLGffPdrXiT7WncFrR2/J18D/ejzhYJy
WTSaJr7GxzSjrhpDADZ0MzNohyOIyYNo/NoLuXfdh7LYjPITBQeYB2qOErzMAHs/Nw/yatLKJTSN
mgfpv9gzOkSqK5loLsDV/fXXjIrlNebI8NsUZsr2ayrGTVwfyqb8zCY+MaIciK5jJBJdTZhK43sL
Xuw+3VIdT/Da2bS0ZS2wCgYCKmVfWb0c82ypSif0Rx4d5xwikUfBwDWbXVfVm/xy2VnX5g2wXsj9
IWeETmZleczORHtvPGHfTVvDO7je8/yJK3hBDv/PhLo0tT1Cqb2GCdHc5vG3hm6NUrO710cBwXLA
W5FrUlNNoI+fO2KMuD7mw+S8mfxG6MBkqyZQOKEmsoQAmirrkgy2JWaGUQzyGU3QU3aDouvltVgr
PIKG768N5ZCaXGhdQGYE/iW+zt8dpNzb0HD/sdPv/fCY41p0+0Jjc31YeOcAEoUXpJo1bOqudyr0
UYWuOMbx7xTJI/J+eVhrNwWqTf+aUG7byDK9Apl4kLRG29E4IAh3N7y8m/2t3Wre37rRKIvkT3Ge
OD1M+VBcj63DmH5Hd/Tl4Sz/oUTaWKS/w1EWKeunsbVM2GjSKUjzwGFfJq8IfOua6OpDy8xcMqVs
Tos1IrJqmBqrn5Zxlbe/a4mH4v7ygNZe88iXWfbSHo0gWX20zXyEEgq0n8IJ0R1aJiHZYgVRP1yz
hoaRLfCSq++YR/aTG90mLH5MGg3gdO3QO/0CxUVqNMGCiwFfQLzjMP1DhxeboEJ9BQ6eytulpm7E
y0GtTCyAZa4NTjKguUFeen4pDf6cyNFykScUkFFJgjx9ZdU2j66kMwfSfyPIIHd4O/73+wPwAzTN
A4IPhR8VV5uJronAIvrnmPK8TdHtB7m9vJgrMwlczaIjBUUrHxwK5yOrC1bLJjXwNmjSsPN21Nwn
JEDxLXDTDQItrkt5rfjoqcE/Z9rJ24fa0JeoZYSlc3iQ8xqtxMe5v+FEU4pa2dpndpS7dzCBRXcK
H8kSCK97DAlsGbSfuODPjChPVVb3blkiLA0TYKH8KCT+26ijZF45P8AegDTk0l0CT1h+P5mwjBpz
QTKah6iK3rRVD/Uqft2N6bZa4JsD18zbyul7Zk45rkCIA30OEz6X27+yJg1S2wpyYwvNcw9zqQOF
6qwp7ifcHpFACWs23Qj+jkbMwBEHmW1c+zHrf1/29Y8u4aB2h4MHoSUeIVQZmmlGtOwZJClY2yB7
ARHDISir3WUjH/0bRlAGhwA1SuKgfjhfLncuUACVMcqvKEY7/aYxUrxOn5hxvGzn48aFHYIuMtR6
ES6p7yk+x5VZp7BjWb8zENdCzKx5syH5N4C8iY1h4moi5o9+eG5QWarcHCsLcsAYWLQV5WHwr9ru
G8SstDJtK0nxU0sgCj+fQrSL1GPZwZIrOudIoR14QOEp3bEuim8twvku9aGIURei+uUkNH5KLC/Z
097PXi7P8eqQoaW7qFcgq6EWaiLhC1KYKTo+m9sWXce5/eixb9LdNEKz61ZX88TS4lUnm7xwuSlK
BkvZWG98RHENhdSXRKPnIRnfBufR6TShz6qfnlhUjhXPiQAEJ7AIHu5q3M42Q0/rfVR/otCK1USN
DeVNvOhweZ4PzZFJCU1dGDJZmNLQtdpgGEDQZgai/x05T2b6Iv07tMZ/Zu3+NesoTgR1XR7Tchmf
BfohkHwZD9Tflv7WHDWpjdVj5e8A1Z4HKxZgHqhgyXC2bn47zg/W9PXyYFYi/bNJdJSLxjKMmvVJ
gm7qhZqi2haoCnVzC7m5FK2xrwMPjOk46KgCdCNTwh4zZeYwWRjZYM8bA72FUn6PZh3Nnc7KkrQ/
8f3ILwu3XhwkJdcJf+6haZ7ptEFXvR1HJXiaPOQmHcXb6//j7Lp65caZ5S8SIJEK1KtGk3xy9LFf
BKcjKkcq/fpb9Ie7nuEhRrCxi8UCBtzTVLNJdldXtUUVLT5sNE5QLmnAgDoFPwBHxevyl9KmjBND
yhmT+WUfWXIjT6ir28aPuLnx6XZpg2ZNOEqTMlwLbCvUIxawrSruyohE7i9ejMvhuHXKuyEJe+9p
qG4BXciq0Cv+Psoh4AMUrYOuAZoGygqmnMYDyxIUTNJrz7rPnbfi7286aMmcmFDWLgHtZjrOKPxn
5X1P7tvhpak2y3xHxN8fZej9ICHhlEbrWp3vbAR6H94ApAmL7nPzKW02jG1sCqn7+XA5HHQb98yU
smzAnjGvdrFsLH/vjTcXQtibqp6DTtxYzauV3sSRWHk1aGL9zKSyjLlh2+DqhXeoUo/W22LuW/+6
XGshy7/l/Ekk+2d/1lBJ68OcdcvM4Jhv/ZyHb9C+i/zHhj/mySEiK7Gn9QjsZ7JcI1szah4SY8eh
+4f2MeqPA/AYSQchw2sqVr6WJhNBa+CPHSUTZeNAaNbDTrzcESeM6udhDXYl/wp12bBo2EPohQB/
pMRD2TNekQiY9IgAjWm+07Xqmd4AuM1A3YYanfqgowxvY2/BfC8EwyArT54Wp1qZ9teaQNFMNryB
alQRhhm3nBFOy336s6ofXYzDXN41uu8tq3L/b0A57XhvkWkpCxSZigcTmZpkd17+yNf0gHWf+9SM
ElZt2gw4t+EH745L+eo1QRqtRJTmOJAiU/95okQUj7uYTxk8YdWrkXzxIaYOuc1szoJ8jY5Q+1Ug
yc0Yleofqio3y+zR6ky07Z3k2u7rTVc0K59lzYLiTIarW1VJsAoEjiiqIPWaXJz2g5y4IP/85CbQ
9jVaAz4AYAZ/SexnOoPLd1z5IlobwPXIKS70EtTiVRwtZZNNAF9V051hhKy6psX75fDVncxoH/9n
Qob3iRt5G3eZXcNEPd9CVlX4oQ3kZH3TGJBLbiDLujZQpMvFhAFui5YoauNqURa4NsgFUfQZ+Lxr
3C4k0B3O59Bwr5GfG5DdXvZPG9Qn5hT/euh3gGQG5lh7PVqHxHv1aDi3h3oNTqz/Vn/8UpLlODAw
EC0wJKavbrpvUJ21V55BWl/Q75ezWBKAohxjrPELTIugz0fr57F+SfjRjgF6fUrTf7hzkD+GVH3C
RoyiKBokfnM+DMUz7vB5vRmAwnRXphC0i3ZiSClAxIQBwgt068bln428CjCICUnAlRDQZmgfLQDQ
sGD8RI04E2j5FAQPCHEa2OhstSw0BYZ0V27T2oxzYkaJNKtPU4vHMEPMB8N4a4zwciRrr2fAPuMT
SwJ0XG3Pt2qVumkZSfxRs0AYzuBXLM1CmpCDxccrc7ydyhIQNVI2Qel3K40B3RpSXAIkCan8V7Hd
g5yZLiVCb2J3VZYHTnoYDWBfj5d91MUDwE7yDEKFkKmcg7wf6NIxxENl7Un0a5jvZm+tDqor2eB2
/p8RlWIQ1PsC5BswIuoNcGohYTeR98X29r6zsQCaKB9Tf9+tiSzqwuPUqhrqMwUyQlrtyqsEUpz1
38+l2YAhIywQ6eCUU2sXLRmWeqkRHv1kuGJje2m3p5jdbDaNl7lgBxWmX6zEpPZ7/bGpFi4Akugy
Jm021bfCOzbsixC7yyGhD/sTG8rCNeMAFq8FNiz3yDsrGFsHAKv7vL9fULXsorAytibZXraqOxYp
Xt/g/sMgBtDC53ttoouFHgSMRj3EVwLAhdMBDH1GA4mZnu2dkZCw7urkxugjFBfnwtpf/gG6XC8F
HCSrD54SKr48zw1GRY4fYONikdNtg00X+Xlg5K+kXLlmaDe37Bah1Ixysym/8skdwCyoGHxf4HXe
JuGSlluIXjcB9Ilxa3LWhkG1IXNiTEmTS1Xm0dSg72fW97Md9uNLxlZCRrt2vpQeBGhYUoqd+2PE
3MvLfETENCXYOYzAY9/wzATQFUN73Fk5XrSh8seaKnrVuE0PoBkcmhP7ibMvS/sW+8sDKsFXZslw
cmI6xV5D8mqzyYlRcu5iHjcGiS24WAAdKq9Qwz/UJDEoh7loTLfgrqZWCouihnY6h1t2+k4XI1jG
gDqBX744a6MU+s/1x5LiC1o4E+9kRAgT4zpd4PobmjwMA3p8X/5hU2GGHc0OB4eo+t6EmltMe3dC
HQAQIa+/xXTJwJ6BIh+iNZFYXZj/xpCjnW5JUrbzD+RmbE5ogQ+0gBQgq8dtI/A2JK+XHdLtXDAA
YaQRj1tZXju3UplOCYbNGe8o71tK3ydggZvornNXHtG6L4RJNQwZYNYJvIBKChadGOOWY91i41rE
R5Pc5uMVqR6Eu9Ir157Np5aUWDABphC8l1/IqvdL61+lPbBltKTgVqpFaA0Y1aiaPcHYxtR1P2vn
7R8WFB4CaYOqxAdVZ9GyZel9uaAgtvUNO4ybbY/MEb9ftqMNjxM78pV0knKZYeToKZtYUXaVOld2
ujO6lbNZl5fsPyao0lTIJhc6yAlcmYbPs4+i7nRIwdQb0/cZ/Sky35prcqnaaATMxgGGyEWrTwkT
j81ktCI4VaDXZc8b13rnYN4nycpNWxuOKOwygDOBdHAUO8WcCJI6CJJsOaARWyfPxrjt6jtnrW6o
dUg+UuEPLlVqDsxF3FVxShCNuXF023fmDz/8HAR7bbOyw9YsKXHf5lEyRy0sjeQBRHB28ZlKzbA4
216Ou9+YN7WmB9nf/1xSLjZ4CQP1GllwqWE3y1AF1G03Q5m+1J392GbiOjFrUJg+k/q1TPg9ZuAC
I1m2I/ti43021+12cZON16RHe1gjFFpbBHnonWwKkTuNazf4bSC47fxtbd+YPGyNx8tLoCtAoBwM
tT7c7HASKNETN/5IrAH4GDZ9zcX7MGyW9Gg2n+Z6M/68bEp3SoMjDkzwuFo5TG172HNqjQwseJts
uqusO7AgBJcNaFfsxICyYhk16jlrYKBx8zCl13Mf5g3dDf9SfTx1RDnNPFINhStgx0m+JsUSONaD
lX2/7It2V5/4In09+fqY/gdUU9qYRRGk2dtUx5vM4hiPf2RrLWztumGg0YawBoMOtnJujvGAF+AM
W20NJsu3qQtMKJWstSS1kXZiRUny0M8YUfRGBubYOm667aMASCxh3rNoZ7Pny8unTfcnxuSfnyyf
GecjtSTQLTFvIgC/O2DPd771zONN1x6aZOUqtbKC6iO69AwAo+ffB+WbqPZTDSjWc7xG6609JnFf
k8C938w4505ZdQUdqGrBo9lg+8UCC7Hb30S9d7y8dtp9emJGSQlOgj5EBFqxDYcAdgIdbvL5sgHt
IxZM8v85ouT3htIis8HmsFnIuy3MoGkPo/9q24+k+cyBWoIAFavWcr12R50YVXL9xAfI2mcw6tTI
7agL4X4YZgkPcDkOqfcTYlQ7Xj4KFzdU/8uU8I0hPldm+TxgXLpJK/A+jy+XF0IbNic/SUlYhjBj
p47xk4Z0xLPsqa4xF/HYGvvLZnQfFFNzwKBJAgSQS5zHTVH3xVD1LmohJExAblQsy8odROfIiQVH
+aB+nLltkTBYGD5PZjh5D5b3Bk61y36sWVG+YJRisWjjISfmvyZwRMRZ0E9fe//9shndNkNvzJGD
HRjwVQvL7lh16dTAmQL1DbRiHHu3QIXgshG55urN48SIWlRmpDY5aWGkwdhOET/5TeinD+CC6tKr
rkrDelijLdbl31OLyrY2Sexjfh0W3Qa0xRtBsANIMJfX48+sXGtprayhpwQE88VA5hHGjOo5E+E0
vNCVlGtpo8GX8C40NIDlVKKh7w27nQVqQk7bPXsYwDxMM9l5zfIGAs8syEY27qeuncMEJF+fmJu/
jVWD8l+69ZMfoJe4dopxR6elXwGE6fKMlJGAnISUy/CUdfaJsLkpQfBsMFDrSEAKEaFQ9S11g35N
2VS3zKe2lGVugSQ0Cij3bepmDNDz3yztD3sNJaVb6FMjykLj2I7ZLKH25QxYQmyFVT7cFgaohP+p
BY5qNEEjDI9rECCcZypcTRjv4gkHgxU6ICvm5bfL2077cU4MSF9P7wUpi32vgIHYwjAgoOdUJEE0
vFb21irXtBV1eRccJR4EEEDzRlWmN8Hs2UwmWzYsv9bjj2bcXXZG9/VP/37FmYYL24sjitfLwjcx
7ULuPffT2tyIbslOrcg/P1myEk2YqMAI4KZKj4Ozj0yMhQ6bnOE19PQP/oDSA4MHOKtQtj+3lI9F
BWVmnFOznW6abkdFtCPeSt7QfpQ/Rn7fTU7dcaKBdCaMRBgaY96eD2uzmbr94gFzSglCGTMAihsl
xJSqKcUxRZvDAoG4Miinx/Rf0CInVphS0Cg9BxVPAj9IvCus9wn0Lpe/hoZaF48cqULH8D4Eslzx
QwgH+WWGBRedhdI+4h3qirtk2oMJi0XHuv2MHZr1+zqGZA72K15Cl3+BfiH/+wEfuH0NI20Bo5bl
L75pWRC5L1X3Ng3Hy2a02+iPnyoNSmwm0JDr4Kdl8YDhbMif/LWri3YT+ZKJXdJ5QoPlPLSjmXag
P8FjviSvTvvkJEezPFbdNl1DKelOeRCw/2dIzQmkmuOUo3SCihMZb8bxZTYOdv/WFgd7rVOi3Uon
tpQX3VilZT57sJWiFbOAaKJOVs7SFW/UT1ORye5mhmUjBQ+6DO2Layaumz60s6+5u9Ln1xmD7iIU
V1DrRFVIOeeW2LdzITPDlFW7hJCN8JyjWNpDZ/mgdZiCvq1XGsnaPSYFVwEAkWNZ6jgj7aMkiXLc
k6pkE1EzQHuE0gS0UHdRc3RYkES/cHEL0uY2I9deFvZrghnat9jpL5Af+SQfGqwdrGTAL4irWzKF
Sxw6467Ob3h80zb7OH2M8Da5vOH0NlFokNVzyAWolSCgUPo+gUzLpsBAwmijbXOf1PdGe8XdDmSE
mGivsgCT2ytm5QdU79y/CUQBfpBUEcpJljNWFqULs35JjZ91tnSoAUMZQUxGcSw7CSYF/m7fYLBq
46Upxe2YjMu7yRYTvwyNzkGM/wKUAekeymEgosFoi5JkG9QoSn/BFJcBLrM5um3Ye71K9KjbqCdG
1DNvQt3bHn0MO7FOQDvVRBdrZW11+U02REDPj1knX31iOhlIduI+KfA040EV/xBgW8n8n2V9vzpw
oUvXJ6bUWotlz2xMkrjYTHEeQh7lOpl4SKZxpQa9Zka5xot0qbKWwEzUPnb0c95SbMY1Eh3dCXfq
i3J/J+Uy90XEi41tbBn/5LI7XKrSceXjaD//n4+jwlXyefEGw4QreI0EXkMDbw0sueaHkkQi0yrM
0oIFJ3sYC9S/YMP2A/4vbVgfrH/gp5YZU72SZMysmroFcbIRt6+p59+3lgFV3ukKU637jvSHyxlD
u3B/zKkXkKxIUmeJENWDI/aTNT0sOBEum9CGmWRLkIJsYFJSwsy1ImeIC5jo6h8UY6gZ347xl8s2
NF/Hk8qGkD4AbhLvkfMUL9wudhqjLiCFNEfgPqmz+oFXBv1O8GoWwTg54+rskIxcJdcyy5H62qjy
SWbPc5tQ/43oYINPyy7SIDWQUJ3rCN154aH/u6mXLGCCH6z8nrb9DmImK0eM5iw/M69sLHMgKSSc
WyyrvTNQXwYn2xD6QO5S8840Vm4puvPszJo8eE7O0A5DRFmWwBqljz3eY0u/BT9n4PFXQXHYoEJx
HfX/sKvPjCp7zplBtdsTrDCv7+p4xAVs7f5N1j6icmuNKasKI4dfhvEQObuObSmPQ9u8caK3zNgm
pRG0P2lh7FK+5clnngqJi8Szd+MBFJdcje4PM/4yN89siLaXY1q/5q4DNZjfmqEqSwPm34oGHIkF
cGuvBZgGhm/Oshtrti/aZ3sJEXxACK+FtWa34sEB0CGY21EdVGs75mxHjSXVaqMpSOmrW92k/e6y
Y5qT9Pd0PvDAqIF46sB6bph0oh7YHzpC9970g+S7Oe42U7mf1kQaNXnhzJQSQQ0wTcytYIpbYW4A
Bnrwy/28xjKpSaJnVpQgwpB67yPNFBuW7Sdy14Ej/vKKaT8KLuz/v2LSzZPdB7m3itQJDKQETNkv
ybDjyQrWWIfEAJAQbW8gTsnH4Q/OW1AyDxg48BJziwka6K9ti+x7FoWJdU0xGJTt8gQCaeZanVgX
52eWleRt0BykalSOOjQPUHKtitBMv6OaAEbopA7bOFh9D2tNYkANlI9oCaMao9yTLT+NcjqgstqL
IO+eK4zuCjBM9kE/iyAtBCYWcZUI//orAvr8x6jqp8nSOZPgyXK5r9x703p3px+XTfweuFcOpVMb
atG9G3pntEzYoPX47IjmUxrNQQqUfYe5rqynYU/f2/zNtZ7MKmjc62LiW4uhx8sCM8PoocOPyeDu
5gLSAO4LiUzonf1IMH8L8EowOOX9NDp3KcbGL/9uzT49+9nqWZoM3HI6/OwBT0FS7Ubr1U9Co1xJ
qZozE2c1MIwmLiIoqysbNbZ5VHczMLmzu9ivie8XX2NEByjabMqvsCtwg+hLt62wGBzUxJed/Jgm
wI8PHlrcUsAQ/4E9asybApPjCdAB+VNlXpX5incfs8T/+PelCQfzaIp3xVAnbZTi7+/QcPGbeJOa
2c433y57oUGUwAwAU6iXod4OW+fJSLY1HQjhgYQheWzB9ZntTLqfoFYWx0Dn3jlL2AyB51/3m+bZ
sYN+s4Fmbb1b1jKWzl3o1QI4Dm0sUFAoMdPz2kpnAneb6leVudf9bOxnQVYQapobAjiKoTUNSgZA
kNCHOXd3MU1h1CayE8p0YB3jRd/ezxUZssDMe0AK+2aBUE5FOwir5BgBXAqrpaGVJNW9hWf1HRr1
XYKxSr9zQzpGZDt27TBBQF0UZWBAHbIK+ibjz5EnuudxqbB41MzYgUTp2jklv8x5coArALmBkwG1
GE/Neo0octdOW7zE7RjPlxoKqLmfg1bdYCxoSHE9tzmucjkmzVLjH7ArsI5rMhhVATEFZux8IQ1r
8qERgc1X5e+xexUl+yH67BT7y+GpjYoTK0pUQORiSB05YcK6xywLrRZEF9bLZRsfLzAAVGGKzXYh
JCoh2+eeiA5Q+5oOEoxb3xPh3HCf7t1owclRBcyIVs4NXd6Q46UQtYY4M1PbgF1DjdgScKkFptlv
SUD4t8sOaS2gVIXDX2pBfMgcUQW2US5PJs/d+XYEDomVwR/tkp1YUG4wc4NOaZ3BwlQ9DCCRHp/M
9MrPusBf0xL+mOPxcXxJbgJubAv/UT5ONEBQkgCImy63gECazSHi23IMHAZVx+3lddPwEZ4Z+4AF
b6O4LSUsu23CgtyM875otizbWvHBtXcTDavurkjCKjowuiagq4v0E0d9+bQ5uRRCfgRQAemo2Vy3
KIX7h3hN2E2XME5NKK++mvtRZC0wIfJQTEewBiC7Qwog9XcG23RrmuCaWrFcThwqeMzj66lP6qnM
MrsEOGcT17uuvzeXN5IeWHc3c0g//GL0mNtfa2NESx9qb+a3zlmpiOn2AbITTk/A93AxlEt+sqRR
48apoPC3AM0JZneCgaykJ60FT8KbCIhxAGY9t2AudZ0RVyKPaBdYxY2ZrPFyaRjQkCqwiiDlkhzq
6gZoG8NsIOUCaKmDftJVMT9a/sHIbuJ+W7lh7GdB0wEhgX9XSv26nXdiWN0MmTfE/TDAMFDpvrG3
6Pe0v7Xml67+ZP09QPHMSVWmLp2x92vpZB1Xu27+Vi/kk8GT8PL+XvNI3WJNmbuzRG1zkKi5y11e
XuHqG7nfzf4A/NiKNd2GPl0/ZbcJ4D26zJQ+oWnvfe36T+n45bJDujSMUTFTzmF7gNgpybGuHVDq
9pj8YZGNXmeb/EoGYgRjBcEUPsXLFnQxa6wjukVEiUyytgPTx5gS8pPBaeJLBEeRPfU9uMs3hvlS
WcHsfxrXSJE0S2hJrvbfo58YOFb8A12iVRkubPU+CmLEdp/r3l12uQd6w8srqUmNFvgFUNqWeoIY
YT7fyLEJZd4RfAabBJKX1pzcxtU9ENO3hlV/quktN+mOObgOXraqoePFxemP2Q+tgUngiuAgfyST
f8BoVeBPXhgnr3QmB8NwP3X1cxvzq4F3Ic5xEDnY/maG3kW6QFHKe7FTfrCFvbGtlYcn1Xxl/DCE
FWb8cYNQkSBtnA6VVyJ4WYXJBkPE2SfuVCbZ5H6SvuIhuXxhfu4fEyrGQ2rPWdiKfhyDmvRQeu2X
KGiWjH8u29q8LyOSRqE59k5+iLpMgEV5nPpP5UQnyIvOLg09wuufIh3iMSRGMf3MweD8i0dgI+7s
aZ6CMXHJd29onWM5ztnVHDMxbXBWL4/Cby0EhZl9ibomOWLMpdsBoNYV10Yp/JvMHKqVpuvHty0+
GYbSgJPAawnaaOeRkqe9ZfMaPX6r+4SngkF/ztVNHq1NVf3WB1Bu95gUR39NDjthkFq5+eLNO/QN
t9H7G9rS3HDOhxus6fieCKM7mLYAWYWb1dN3VtritpxGtDDMIau3kYiMTxVa+vd5VqGo24PU76VN
7Oy+yQ3xvfaNZWVJdMECXiAHSHnJC6wGSyxMG9Ih6EN7s5HsDXchW7fxj3XdtkdKUQCaGYuCubKH
vz/goY8FPKo8H6HMq3wLvFtRyP/dH+0eQFUYeO728gbVfexTA0oO7+24ZwYCfQOCE1RMKqMOosTc
pH9fS8LgLy7rkngR/6MmcqMZGpHIdhRzm60Q2W1JRSCGduVI11xXQNCALIfXoiRwUF46ZTE06ZiN
KEGzMUwMbNppc3nBNCcSHoSgCcREmw21KeV0GDkU8YYWjpB504JGHLLWgoAMcwhai67Y0nwcdKEd
F1AfqWqjdgkH067zIUInmlfBUH5tp7u+2qZrulmaNYMVFCWwaFKlR4mxzPETwmZppfzispt0rWex
9vcrTyk+D8uQy+4wm8rANLbxVK6s05oF5aunZur2BYEHJcmO7pAeqvpw+avrv8SfNZIJ4uSi3dQ8
b5YZPjRlvPMpCGGmzy6qr38/0AUBF4aKm9Qzllw353acwar5UMBOYT0szhTE7FtPb/2Ur6yY5t5x
Zkeu6Ik/UJXqZkC4CgxM3s/DTTd+NsSXy0umKdCf+6LslMyNSDcNsLHEj2kEYHixLb00iMdDv9yQ
9iEpj6b/bf6HjHbmmhJuLqhEjYTJcLah7NmhsYmKW3RD1z7V2hKqQcerufcF3IvYk1PftfEU0Cy8
vIZrNpSwm6slKkgPG238uLBDNW6AZF67oml3D+qEmFbEIxZcO+exIBhJYrvDgjU+MOhO6IN0bA5k
Zc0zX2ZwCySvbf7URRDcBEJX5M+YOr3spqa9gVCRd24IwaOgo3KSVV0DyHSFsBfNjnoPQ7EDdGE3
NZuo8AMT0D9zus7/nlzWgaqmvH1jw6HKrtyIPTdb5tbycDUtDhjlA98K68J22F72TXN1OLWiAhZa
v2Cg4IIVp30r69BebthQB1mHDLKLirfLxnTxIpH3cmxM0tgqMbnUVlYxE6iivA3bFvJDHmqlj/9g
AyQMFk4mW77az8NlxC3Hb3yES1K+l/F1D6KVtVNc6wbFgQftStzOVbhuNbbpmEwIB4lU4BL9h0r9
GuG/Luz9P0ZUtO7EuJcuC4z09XOEtnnyLwUv59SCulK4osxpgd1rNHWApqQrPkVrnM+66whQBQA2
g0VedmnOv0Yxe9jTI+A3vXVtTqEYvgzejmbHeXz9h89u4xGOUhAgZb/VwE5ODFDaFuCkxWd3zcMS
hXF7jMjLZRO6E0NyiQB1+Vv2W92RouoHs1+AvLHyL7XxCe+fsBq2s/sYeTvm7zPy7pm7ylsp9WrO
dliFUhVW0YIMvLKEDheRi24uEjlEJQgEs5Po0OAhVq1hUuT3Vh48MISJcPCuoa+m7hwrF3lHigw4
AldsK9oEEcM0G2ZgJsC/rC0QGUDUGkBNjZDWXrLvl1dXE+9n1pVr3pBlpsEA0QCudQpKdms1K/5p
1xEDNpjlQNvEVftbuTd0ParmcA8JOzPep+nR4Dd87bDQJAcY+GNG8aPntE9aH2ZofA2hxYEfnGj3
D0t1YkK5hS3EYE2cFcAzgqp37IABjp8vW1hzQn6sk91ktOA5pnKtUIIIKv+dD1Auq1dagbpqPwZ3
8ODCkwtlYvXZCqaqzAC5GGAY0F6rEzztOMYGaFCWt3hwwx7Yt8F7XFcvk3iJ1gBfmorTmXUZLyc+
Qj13SA0TAVcM6b7zvSdzaK4kXVZMXYCxMA8+FQjEbn95aTUZ8cyscgYmeRrjMQWnF/rYRde5czNZ
X2j7la5NWH78hngHeuBQsaENjt6acn8ouhH0gKaXoplq8iATzW3hGkFu8pX89HEdZXMBlHoQLMAb
8MOboBdNX85uhu5dF9jipp6exmbejPRoQsMCwr5/j7OVIBPYgnowdoFakJ/qws3r2ss2aCIb1kvG
H43uy+WPpFu7ExNq6d0RbulHFUzUgHG29hsVbtjN4WUjHzPeb7AMDiuGYxiyH+cBOIPmexwnqFI3
3rh10y4c1+4QH1MeLDCMFOLtjD6nWiorbMMtzQQK5t4Q1MbRIduBgoZreL3siMYMFNhl2QRjATK4
zx1BlBWDL4AcKMSL41/RCSrwz8JaeRPqrADzDm47NLJQ35Df7GS/OsbsWlkUw0oeYXikiR5zU9yO
i9EdLTMyDpd9+rhNGV4cf6zJX3NiLfOcdDEoZNnLpMkCu/42lfkzib+whRzm/v2yMU24gcUVRArY
R2DdpkpCT9OaR02DcParGDQK3yagptz66bIRTbgx+YkwZApUL+iizj0CGLmvPMlSNoHVwwlwlfEe
cFKyn5fNaNLBb55tJoW2gUhU0s7M/cJqJBTMi3bZ8sbBA5QmGP0KK2sH3C8KRWtDk2jC4aef31wY
ohwVL2BKCOjKlZssX4zC5zG4ZGnNuiUw7WjGoIgZ3QMXia/ncTy5A44p/o3HBhH6Ix+DxmK4VeON
jLkDA9WZbmOPxgi66aUbj+No2K9F1OEqkphDfUhrmi3hQJFNzcLt+V6MObQGBmTW664dxTUqyO1t
Y82xuKq9xL53Fxf7bZmXHelnfuWSwvxK5opdTQnrjgLhlWB4rEBithfbQvMwywxQDMW++16Y1bRb
bDZ/T4zZeai6qHji6GR9rjMmrmw/m3YObDzUDKiPuiwJD4vJHz7Zueu+DQ0Hu1M2cysonKRcwm5o
jJsqAZZ5MfMu3sytOXyTjJ7dDgRo1VG4C9J2O3rF/Vi2/XKFLusY3fsAld5h1IUNmxFUiX0wlbw6
eg6fX2vR8p2XDGACrSzwA6Cg6e55QqEVEDHQnYexmDEAtBBu3OWkNN+yZokeqr5L0D/xnOZYDEYa
2kVrob2SliJA3YqXV2WdVZ/wGWm8pX42/yINqQqwpmXFM+iKaryzQRi+K7suee/6Jic7w2tLvIk9
T2R4l8fiLU7T5jvxlvp94Cz9Dq0Gum1jYUNZo8zptc07VN96NzKCyxH/8QmNkpgpifI8oCSA9zjf
WAnOKW40oEomxbKxQf1AjH6/pOY+ATNzNBS/UmOtb6Xby6hISLlrH3xsak3EiWLPLgtsMprtXGCP
xPT34Do4dWJByel1mXtVL8lSY6jHGvkcjOXx8rKt+SCX9STD9rMl7Pl3okB4dcntRB4uG9DcL8FQ
RHFYQPIKHQo1FfVAqlZlP6O2URHjqzd43peSx2O7aViJ6qgP/stdEfkxNmHhDkvQ8yghYZ+R4mcb
0xTfL+mu6mQcmvDyL9O5Dq5RXM/AbodKvZLv8ziaxtgGLmIUL4Y1BC5f6TNozkp4/seA/AEna8va
PqvIb16jkbxmBCyOAGA4c/2pJCuW1lxRgt9JWJF6Ul2xRTcD4It6VTZKdzh6eJLi3Q0GbzQBzn1J
/ATpWUITkKhC4r36oDjkzsoX0RpBXxHXSdhCu/vciO3lST1CYn1jsIeh2+UidOiKCd03AQ3rfyaU
h6EPsKobpWjSddPXzHHDVACMXY5oYK6RW645o4SXWYmqHg04080Hq/3U4UK+BkLQXI8YCjq4IAH2
AICPsl7JMJMBeU+CEModSAd3xd594uBVtqO/Z3IFG8KJKWXdpsosstlAhTKqkwP0Tss83jl92Js3
nP/9pe/MlLJwk+XFQxZhsrWaorB3kxAEq3n1apsgcjfczeUkoDs2QKIJTmPo1ADHrhhr4moQnY8l
HOtN0iVBzSGTd4AKVeBAMjldCwpt+J2YU1JCZ2X2XBowNxdRkAzhbL5HQzDkr5e90sUerpmorxCb
fGykguRMOLkDxAiH9gHwCAyYDWtZo2ZasaLKxs5lbLrJjLtsCrIpxu9d+9FdI07WLdiJJ+qcXbG0
S5P9Vj+tHXc/0qxF1d+6WcCIh15RlD5dXrg1c0qYJzMUzrscC0fpj9z7UeI2W2NmiKefL9vRNDNA
3Ic7A1r2aA8DvH+e6lpspzYSmJAfcO4WzsZ3HgV5smYUPpKQV7t+Xu8b6mJdIjaAcIeIHYhQz236
HBTrcQUsBa1KOctHryohnsRYF1urvR3QwjH8FUyELkP5IOGHi6bvoUd9bhLXx5F6I6gGjNEWW4Pe
O5mIQNZQmseaNW/Ada91qrQWf1MBgBZMalqfW3RFb3dNhrRbzbmHbpsFweFsTKyvJIsMvmnsJsr3
xSSKlTqa5ggGZoq6HkMtBJTDyosLn7jM3BFdlZI7x0rceFGzvxwzmu32Pw5GF8AsNKQUz4wcUui2
QOHbzLJi6yyglXTbbgIUw/v1D5bwDMYUgi+HQBVfltp3UQdGlkor1EPIg/D2NWm2l43oFgyD55Iy
BtMoHyrq1sJ4m7XouzruHEwYwKJrwiOaUPBPLSjB5y1QgjHpjFsRWvLpfWruLHooiutq/od7ugT2
oj0KZAQ4reSnO7npZeVUzmyWkEoL46PC39T8x+XV0iQmtB/RiQJmHegiFUScjalX05piYMP6RMZP
pb2d2XvlrL3iify054942V0F9Aak8R7+UT69kxdiTuSVopuratcIkNOWg98ugVc6bhx6Pmc3iVnw
29jnogrbqmhuxzHPn5KFJp/yghTVPsJ0dxo0jbC3xI3yJ1kpvybpBN5eAnH2wxRPXnNd1bW/tzAX
3gXdOHZRkFYYwdq6STITlBAS5yn3QSSzQTvEPaZd17R4AVlGuXIh1DoMZDTYklH+ZmpXOZqzOGrR
KsAjzjG381hGG7vrjOPYS4NNP28JGe29M4tx3w4N21z+rh83NVYa0yvgOEa79IOoKHRDxySr0WAE
cUmz670sfmMzoCNl1P69BDtMSVwnYDyAoquZcfJTKy1TdBpzMcyBZ5XJkdcuCzC4s8YU8jFagYLB
GCx4v3xK8Dg+3w8o1BjVmP8faWe2GzeybO0nIsB5uCVrkEqSNdiWhxvCdrs5zzOf/v/S5z/uKooo
wj4bvdEXDWhVJDMjIyNWrKDfNpzK5g5x3ujZSRz7R60V02kaxi0JmFU8QmAIApBxkcu/xCPUccym
p5W0LB8rjcISk4776aiX0sbnWgWy4HYx/c/U1KXsR6CalZUnPUVnqI5TpPB8jd4xm2ff6NXL9Z3x
1j+yhv9BLTuL/FIv5LkFajJR/Gvyx6krv1yHWNt8OkoulDVtzXnj5ys949yVQAx9sMt87SlhIl+Y
TBsX10oKAFMgaFP1g0WLVZefp4sccnrpRLVlOHTzS5TeSfFroN4a9HpHDNKs7mampsfvyhRy5ofr
Nq4tI3IGYtY2Nw0p10tsWZKsPkoMysUMb8663Muiw3WEtVW0BQ2ciArq4ps0UGcUvokr9qLylclv
s/q8eZ5WIITTt5E5EtKEy+rOFCRFPdf0cQ7JjZwxxmC+iQiqrtuxslJEhZRz+Eo6N4x2uVK2UVRR
aSuIgUyK1yV7ukk2EFZOD4x5kgeCbyDzzyVCVtFEGPph7uX5gx++i6oHy/l3UDfejyt2iH4vRgbQ
D0gz58IZMDIzb5M8yb2BcY/6Z3NrBs7Kx8B5MnKay54SyNKP5k3XTnT05F6Jzu6Q7NT8Ues25i+u
3EomVAM+hUhOsXcvV0pNfd0k45V7lXJUsg+DfSysT7p5KxsvvsH8FLp7r3/8VaPgbIhxAVDeVfF2
OItglATeejAA2Mf3hvEaWl8S2sv+bxgLo6ZEDrrCBmPOH/3ukQR2HL2/DrH67f8zYzkuoB7nBqI3
EPo8HRQlvZnoGfhzCBokOCH8n84usZJnK2UNel4hJ5F7Eq2skWmRsU/+wopziIW/bCIrJNsDRDrX
rkPfc7/xWHn7EiTiJjPAHnOI8pYuyzR6hLyqOvfMInL1/EP8mTIrGY+dSd1m/H59wdb2MrErkmGC
EMZsscsFY8s5aVe3OeOwHqeeYcq0VctU2EzUCI+Tbx7lrSFma5sZAxk8RMcAgvULT9bFYeGURY+f
MSPsOWXxt25LlnfNl51jiJ14tg1qrZZ4pIEh5W70b998koNdHG5shJWls0iGimnoJKeo7l+ChIPq
j7U0cGkZd5IZu1n43qQrMnRcxbxjglQ1b/gdsbMW4T8ETyIBlJooWP96HpxZNTQq4yaniW/lvJ+l
O51pAqantVAwpi3psZWPRPcGL2ZH5zp4M5rH1vuceFzOvbqbEBTnsal/qMatGs0bFKEeYNI5K5QV
uToXR0mW6dEhRoOI2CZ0NO1KJXet6Hh9h2+BLJxnVSpO64+AGD50b9TGtPwvRq8JgQKhR8uGhkyy
jHFlhbB5HFEoiFVS79puCErvuhlvtvQvBDCo4IpG8MXF2XZlSeMcBfCxcnZ5tbOdFyV1PHnDH6ys
FgEGjd8M7RZpfvHfz/aYX9QlYXTJE7NqGcpKX9P0KfjjoIy2fIb+kjDhqxP+LWyRmiI0ajHPKg+1
ZyaD7YycYXzBhh9dM+UcRb00ZUoHv4t9gQKb0pTloxJ1j5q1xVZahdFYLzIAOi/FxcXZj7wbzZm2
vD417ttRe7CgkqhZ9+fbmBnJRGiCRyT68RbWzJJq1oaoWJD+tqCdVZpLPen6Jntz9fBhEKghpiGD
pRA/XYKoRZXz6DShiBrGYXCiPV2axyGA2ZPGL6M07MJwS4vnjRddQC58QGyXlTW21C6ySKfDeh+V
3wK/3SX03enpQa+PSF5dN1L8xQs3SlzAG1tkAuF4oAtxaaQ1F2ZptNRtbbshZrcQqyn3qDgczdl+
6f3s5jrcW06swBNlBQXtYvJQi90e+kgud2JO10DWsUv3pUkR/1jEXmF9TJJXRXkOw89OcLoOu2Yl
jZE6M4UIIeAPXlpJjDxEEAhIndSnIKRcIyrId83ouEW/IeS04prIRVF3pJ5BX5Wz3DV5ks5VAZSp
yreZ5t93aYKeUfVv57TP161agxI1ExmuFlfG8rGq50UzGD27xTB72W2Usnuww6m9L5tKcttg+gtP
RQulQ/6JApTIzlyu4qDajeILQehaNfeUXxG3Jnn2xxRwdgisacGUJ2R984J0IHOwe0hzobFv7RIr
sNw5zZ8jJaUPNS8OU55/vr6Oa7sDxrSwTdzuy2dSZdV9WotxDHZv/Eyn8agyk3kO6saN7eTQmFty
Ylt4i1ipGRuYVSF4ZRb9K4ctI0rH00hCvpGqZ7P+4/Dl14L+Z97iiE95YVVpwoLaObq70geG9h6K
aH99DVccvwWNmWCfIgpx8iKQzYvJQQwPG8ZEva2057Y39vDv/vzev0BZrFyQdXUSi3T/GKoHufY/
d231oM0/gqjeKAet2UM+UJAHCWZID17udW2e4niOJzxx/5IODo1lkhtuOd+VG4bkHFl4/kdSd3n1
6/Rh1z4aRChFKbtQ/iRHn/wmdnO/ea4iBrxu+ItVOItNDvEN3v5yeuE0hpANRCd0M5cnK7lPtX/q
odqbP0vK5P2WEIz4FsubBZUDggACG1Zx4XPRqO/kpifiSBznh5Si7JhHG1TiNQdIeKbxeCJMQxDr
8iNxiJjk3uBryRLdyl2+64bpKy8ReqyMjXtybT8QP1k80kRWevk0jBTIerlF3SS2bmAWwou+adR0
I+3wVoCFo3qOsrg8TD3KckdMZGtTPftHmg3z5I9a/YTe1fRRkWaLPnKzPFJjSclNWs1dXJINcfM6
dh5VZ+jfm9leHbbk69+WgBc/a3EYnGgy/NDEeAk1n3Q40u9hzl5ghEzZ2hWV5unhsdm6B9Z2KzUk
rhpkv3T1VyRxFnwrCPBaM7qEXlm3t5Gp3c5Rd++n483EUfTr7pTo9Z9HfKJs9RtyEST3hTn5eQAk
Kh1uq5vuaP9o/R38qz2FxTzaOI9rJ0RweEnS6+gGLDt1urSc81QoBiiO/6ShTz5WH6975dUDQhM0
00rF23XJGVEDI3emWiDASo5OvZwp8XHUlCp049Lwv7VhX/7NGpJuQgREVOaW7/J+mno9EGSiNo+O
nSV/zuXyVJSkHCz1oZ1QFcy2ZtSsWinynKhzIaG59DRhNY9GTI+EZ1EU0GcZ+cT8Ti8cujGMjazD
avzKxxJODcA3VDzVihNGpnJ3+21Kg+zg6tx5VnCIkx+j5Urau8p/b6kH3dpwDav+h2PAQdAFhXPx
4gkpc8+JLqqqjeUySOYJyt7BZ7TM9Q2zFpqQL/xfmCVRprGnQO3EoZPrYB+0rxLFgqo4hNPMxOMN
l7r22Ujf8r1IG6HjsjApMCSFWZ8i0BthFjW+/Y9TDZYntWOIOE1yvG7ZqhOjLU7nkUPZgLfH5WUR
OL1NoY+vZXbau6h+KWyL8dTFcEyN4KDO6ZdxNhhi8RibWx0vq4aeIS/cit8y36Yx2DNRmn0e5E9z
oj2XJGc9ClqH61aubRNyiRQ8CJzJjy3CMKvqcz+IgUoqI3FLQ//XabMThbWt8VtrvouyKS7FIgev
LLUMo1ZjTuBI/yRV+C9F5YSutqnru7puyEXwiOLK5dtdfrG4G7Mhb8HILfjEjEcvYvj0uop448b7
cHVz8NYnxYPHEj2hl1CI5kzzMFNxNtvWVk7MpBkgxrSVKrs6gw0grPdxY7vmoCbv9NYIX9RQ7e5s
qO1/nqch04hwHq9yWp6Xh8KIys52JH5IUrcfiadpclPjXY6c7IafXjUZdpXIoImi47I6EBtKmNoV
XpMw+KTZceAmDF/2m/Cr3w//zI76Gmaapxb5k8Jz6Po2fftlebTiqllvEkVvBGgMbTCGkljHo/q2
H0zGUhS7AMXLPH+5DvTWnwEEfY2qp3hNLiNErR+MTnOoT/jNfW5+HbPATfMbHuRURjZsenv0LqGE
zWfxCmJfpTbqQCkTM/acvVMQLG5d6Fsgi0isN4ymUkRJh7kmQfPdkXo3+eOBAZCOqX1wzZAVonNu
4UPo/ajlMSCVn9CFY6b9TWalB03aSgWtmAL9iBCBDi0c1rJwOCkElaVCVj1vrG9U5Y+Wj0MOymDj
mtnAWUoyM7K3YFTrzF7LJjcspUMjjXvf2KIdr8Kg/SRuZ+KQJSNccvpJaiqTVZv83pPtwnYds0D1
q/P/3FkpVFnouSaFhKTA8h0XVDWeKkX1PzJLN7P3tuUl8YNdRDu7/mqW4cGmQ2j+47YV4ZRgYJB7
USDB2YutZ0ZNGPsRqHaafkAp6lUtCXtkiXltdAQZtL5lgbO/fnxX/IRoQDOFJiViS8s90mtBnHZz
VNAIJB967Xs6DceZiHxigtB1pLeZVzbif0jLXeJHRdCMI0it/ZE+F2KSveQb+3n8aqjEevtqqza/
BbgIR9K28KFzARg2lWsNRIzv4oGOt0+RZe8b6bO1xR9fXUsU0OjWExyQ5c3SWXpnjE1SeAosxil8
HtVpJ/tub22EyG/fbazkbxxKCZd+sC5KufRNDIsVjcz1J92ZPT/2JONz5nyypa0BN28DEQWTkBhi
U2KXtlhHaw6HMKhxI5V5p06lqyGDfX1rrJxsBKWEoC1VABFWXRo0VimJBjp8vdImHJjkId4nLUIu
THHaEkhfM4bcsQkDWZyz5YuQiloqpapFOT0oXcN42gypfgXwl1kZxuyJLmg8CCzCZaDT1VBya59T
PBpN7pa+cWdlRnuQpvgxlKXHrNGNk68O94oknWy7vpXU4mNVzQ+lGgQIwnMKm/CJGpJO2NyfCgbi
+BIRWSBr/caJfCukynUNB1zU/4lTWJPLdR/qHgpTEha0CpmHUslu5FAox8u7smda2ghDOvY9efwR
zMYuVgKhu7eRblz58kgN0G9NroyE2bJs0JQ+FchJEnyAU9BbblC/IHN1/OPtBQgttAzOgUCzPJdZ
mlVZOQU4AuIwv5GPJhr8m5P0VsI9yh48jnnaWdBmlsF0F1e5oiXAFGOyz7uP1iSosu14M1dCXKfb
TYyhUkqGIBrNVqy5uo48KwU6McWy45EwsNIiA2w9RiFrbL2xVO7ScIsSsHJ6BOH8N4zwgOcRWF6j
ydQBExXUd1LzXRtujWFf8dqiJKjDqCR2Rf3kEsKumCuUSTg3s37R/Xd9/hmZnXZ8sZvPun7T+Rux
y0q6gZFKZ3jC2Z6Z1E6t7U9RXHhztSvqd8nkRiS/ld0wn3Tpq6O57fBR6m/+fEeSxNd4hkCxIpy5
BKUzt8hKiHzUJ+THSStOajA+KNYfE7koxFG8ohlMZvOry7QNipOwLVOGOhrptK/b6baqmx1c3437
aG1XaIwYhWsFye5NHnqI7bAiIGJX0LKiNT8J/v98uXQ8hKpCEKIUt4iX1ZgGgd5s2N3yB8U4aYwY
SDdsWDtAcOxE6xccIXbf5RfxadAuqJyy7RgMktem0BxxNy+Htc1N0R6qIOxTrrvFVRqYduGQEGGl
zLuO1hM0TZThOQl3uf+zHnZZsRHIrkQKEERELxtiECTNhdVnmzvt65r2dJqeNSQ6rW501eG5LZ4i
O3LTOHKrrSlaK6tIA6Koyspw1oigL/GkqTcqnjaFl+Sie9f+0QfcLpq6xR5c2XGicAltRNzkJOsu
cXJNKf0wkkUsWUuneVBRXe6NLeXONRSqsCQhWT/uyMXq2UnF6qVTwbiRu5H50lstmyu7gYZg3hio
58IfX+bL1M5CfC3k70v1vpTJpSaUQz8ozT0y/mpwnLZoaqt4okpJgIqww7LiBkHFGFqZVbOK8dQ5
45FUvGs6/2rWd4IWxPqsI4XjP21HxsWZzPlDmM2RueAXizj0eTUkxDjcTO2NFQxMHd8SePr1NxYh
l5AeVoSQFNnbZRShd1pYoHxbeAHZB3Qi0ug2kh9aQmJGZfYf1cm15ydG/ATRt7Q79vNjuOXQ17bK
+S9QLzdkYoz9WOV64an+LJ2Y/aU+6pXx44/d4IWZCx9Va4nCQmJmnMh7iX8zDOnWQn/sOszKM+ZX
DQ52PqwVGrIubZkceUJ7Wxwu4oi2tD1lZMxI9FjRBHQdac1diGrf/0f6FVGduSejnqMozJTCS7X5
JtORJ3Hi/TyYL9dh1gyid426EyUTEp2LdUsTpYo7EmBeQPLZcoLvYx09yIS8iCdthRMrWFRKUVkR
8vPs+8XiQW7MUi0AS43Lu64LnubJPFp1xnQO+5Ak7Y2sPSnwa9NKRdn8naq8N836PmgMt9K+10my
YfpaeHP+e5ZL3Fa8u5uO3zMb/qeiV/Z6rZyMMj/FSfjUkNpIIUJaBKyUm0I0RTa27MoFhMQgQ4yQ
W4HitXQ5Q69OydDCTswbx82U21HxGDCYqpGXSYR1X65/6JX9ZOOvBQMOhhAttZc7dzaDesqQLWP+
GJOejeOUfpv7DX+2hbE46YZfJKnjh6VXR7k7+8d8CnbVZhPh6jY6s2SxZYOqHGWlwRI9OdrtF4nG
onQXxvvr67WFIrza2fkLS4cO2Q5bTIbBBbAVbnn3qfaH6yjrK2YKYQ1mJKPHf4liK3NssQ1LL2U2
u0JDfRpRfTpcB1k35TfIcmxAOHaDPNfi00sPuf6YWTfx5I3dBh1idTuTOKBziRa9NxO5qtzy49Fi
waRGI+xob0utuu8Q3aZtX/UGxT+qw1a2Z235ROaFHhNiHZjYl8uXxlaCJixN2rYdk/p07uUsPzqt
8vH6Aq7cYKiykALE5QO0pA1WSRUrU1mxF0z1gWnDx8L/fh1BvNwWtzQ6emLEGELVQhTq0pBwaDq1
1ggOLTvKkFZDKCAJh2xfpPN7RYnKF8Qesg3/9xYTvV76ftHEZxyetsy0z5lktI5OiNVGu975omvM
AjgN+tdO9v7UOIBQihZNOji8pd+PfEXrmoIwp+w+j+YXv74NutdaPc1bnZtvv9MF0NKhNwVKVenA
nanUn60El701TV4cx8vPxARwk3oxbzkEYpcZskbv56JtTaKM8W5un8z8KIWf6uCmGu5K9S5oNtic
a1/oHE4c7DMfVAR53NUdcGk5eZN8i8Ty0Y++SuNNG2+xf1axaP2DhgiXiWLVJVY/M1Kek8ZlKL+2
dnyjG/NzodV7qe5cSksbscDbgys62gVTDxE5/r3Y74bUxkEhbophyFzLOgz2R7/cX992b92ewECH
FnUDZrUtlQaKuLenYmAac1f8NKaXKr4PJ3ggG4/jtT0HRZtGVwJDqiKLdVMU5jpqlkBRnk0/IiXy
fN2Mt36VeeA4VZ4HvzzDYqk6uSrzsopLr8h3ZslUzh+B/qjFtxlTWpMttubaLjgHEz/mbMdlVRF2
HepCnj3rbpTcGtazYZSuJd82Wy+utS0AnRJSGwQ9KF6Lqw912yE3QhauYhRHWh/FPDgj3FIcWEUR
0yW4k4Sc4GL1wrowyBunJTOpnicHtTPnRbK2xFnXdhpX+G+QxarZ1SDhaQGZOZzFbRP9mJWTrGzN
fFv9OBQZiBfJxTCn9/Lj5GXZWEkEjJ0Ydxkduzc8TVExDcavVmc+qIGfbRyhVUTGQFMnpZQC+foS
MTTC3JB97lc/+0dcsY3lVdKtNJS7tjhe3+ara/gbCk7AJVSv520TFwXbYbpB+q4aStcxCOs2YFb3
wxnM4riavlF13QCMn+7N/ksXvpTR63VLVhfNZJoJ6UXmpC45aMyX0Gu4NqWnqs99fGiNk+z4sEc8
c4vCt2oMzkeG84x3WCZhQprrBy3DmKGJDuWkeTEUn5Hx5NcNWv00ZzDiv585hTQbbJPhlqWXdBm5
MW+M9pNium3xF65UtLv8rzliYc9w6BFNVTT3eT4wiFjr7Nd8Dv7m859BLE4qubGAWTlA9MGLET1G
zuM8buQV1z//f1YszkyjO11liI2MiNUhDO665FihWxHqjJ3ZfFKL7boMSM6WbBnao8cxNJUOWJeH
NKYOomlgPkrGV7Ozd62V7ftZ31VmFyNR098ks/N/W89l1GBadHWhDfbLvXbqh14/+s1WQnNjly9H
6qgpugR2CUZaOzsrfJRbx7W2+DMbe3zJVa3MgsnZKiBKsHPafW8fDPVkbSV1VvcGHUgQn8iCMIn3
codr8hSGygjKUP5gBEg17fv0OfUDz0q24rnVVYNPjMoHfWqEdZdQoW416DiXODr5g1bt0+ynteVL
VyOTMwgRGp2d1zhIW832scbMX+38+6h8Sxyvt9/bg+rCqLnuhNaX7j97Fk7I6qW0GHTeYLWEBFLU
7cJxpCXWHYzvhfF6HWvLsIWXaIKglyt0d7ywNm6o3fTjJwPuh6J9UcuHXv2LWJhOhd9fauEwKJUn
daCDpub699SaIpeS5YFpKrfXrVrJdxFJ/ge0bPqHn1xSfGcJ22Bf+x+MfGdRP5zjm7HbFeZNEeHd
wxtf3mIPCwPeOKkz3MWdOysjasZ0snp+nbz2TnzrjB8MX2DSmubEnkI2uqr/Jmw+A13kogp/bsIg
AbQb6kOmPpfVwGDXo9p8GZjTnA0/ri/uxnFbluGgR1eJLI5b3sEfpim0bsuXVLI2rNpaysWRQ6vX
mPsMGLn4YcRe2Z4sdOIm5yYcvMlxm63Idsss8d/PjniQlqE0auD5E4TUd0XxQa3eX1+5tQfU+a5c
HOy+SsvKERDz8H6cvmvTxn28wj243PYLpzvafmDGPQD22L7Ok/SiOLFbKuEzUjvMQzHuovyxTGkR
yMytEyeC1ms7f+FIalut5DgC2tSLVy3r7uM0uLOs6ZTq0al2ZG8uc3Spzb0xyhv+ct2HEX8yIoWO
q1/O4OzL5fS5dlqLc44l3UvlH3IcHsNsPijMm8nq+IHW241sxepe4WqD8Mpz7g3FXaNDYExjceIM
JgRUwz5XdHRftti7qxfBGcziYDPJsnbiiTVto/6Q2bZXD9FjjxRypv0Mna2W8tVlpBmU1CyUC0qR
lwfArFutp0mSuKAVQpqJ53THFj03eXbV4lPSu9cPw7px/8Etbm0dHf8GdXfOW/EqQYaxPzXFbm4O
2ta7eMuuhSMh9+cHYwNQl7yXczqpTu141+qPknzS9Z//N6MWToR+ManIRKV96r5Z+jFHwm68V6IH
J95dB9oyauFKBDG10wuAWmS67Hex/9Hx0ct6KfL7Uf0bt0L9RpBgCaQMXfyYswPmyL6eJTTpe2Fk
3xbhJ1kzvDibPNMKkTqiwDL+kIP0ve9slXSFFUunIvLQ9ByiF4p4yiWwYTZGNw8AR5F8O0rOHe7z
Oa7Nhz4Mtw7b2n1zjrUwEhnBvJBzvMioJscw2A3FczffkLHZO5IbhDqCa/ZfHIFzSPGTztZVz4Ky
SiPMa9J/M/tO6v4dW8am+Gj0bolcr+0X8XBGkBIOEHWxS6i669sxRc3Dm5OD5dNh+1W17/2pOKjq
zg62VLtXL6JzuIUvyQpLK7sGuIqY0tJv01B1UfC2A4plzr1d7MvsZ2eaG4didbucGbl0KWHaWqUm
PqH0YI/HviBtCKPB3JITW3P/59YtPIpW0JzWkqPyiuFrInty+JRMG5Gy+BNvdj65d8YqUixDVuzy
e1Ea6QKz4oYp7OJdX/ovRFwbV/YWxMKF5MzstYu2JsAq/XtO/75qth6BqwslOkKYASE61hcbnIRR
FTGpCeIRTVJK+KWRRzfekpBbPbi/Qd7woElyMbpjxBVa0/R1bj9ETngbkcwdvzfS+zhSnm2E3657
39WlgyVGKVOoNS/JvTlEApux2qSJpq+186Rv9XaubuSzv7/4NKOcT70kQuzING9sJ3oME+rkQSHt
/Wkrr7GOBf+XS1/MPFh8IzPsI7SQsYV6Z+paavM0Dd1NrUfHKtwqj63vh99Y+iLz2VljqiYGWHLJ
u6z89D+tOxtedcOgJZ9KJvi0ohQQI6XbMXVtGv27j1G4cUJXPapBKpzxQBadqgsXl0tNO9kaMJPg
8gZp6IUZo9KMMfJmZ3TLJL0ZePVd33grQRMKRvQKoWoKx/INhyU34hBOe0FvyB6teL1HrsOti53k
vF4HWntBC3UxusdQ3KL9duGAEtQ/zMx0IGwZ3V6fsqOUzgefgZppPd+0+k8K0u8MUlTxZN7HxlaF
fc1OqDqQFUXXKv++dH/mLA/5EMNX0buq22mMq9krQ+K4XVK0jJZR850cIhN13eaVUw0JHYYp1W86
EJYcNTXv8slXKD+lfpci4/p9mGi3vI6xojygwlwVed9fmrvLRHY/G42ZddSCzEl/ynooQaC1dzZT
j07SxHwpaZSeyDdZdwpRgKfO8TeadyEPmX3iRgHyzvGfi/aInwTtlc51WgWXpd5yUuVs1LC7N34Y
1fskSHboD7Pqk+ubzobrXHEBF2AL19ZRaJVLEzAkn6HNSMbkqUhMuVI4fb++1Cv3AkjUKnmh8Yha
npW8IuniNERX9dQzky4MejeNImmnTNJtNUXGoU4dxUUk5mc7Fh+uY6/4oAtssdXOIjvm7nVoH1G/
kmbTo2fGUndlq+31rXkLa+fk3MbFKZ1iUoRNSQEmmJp3FvFOlR+1smZaCsKwxc11o9YWlLEE9LMg
pAaXYgEWtnOtpiNGdQ1TdStNRSxLNsdXZvkYZEHzf6IUoeCi7uOPct1lG2/utSWFfWYjG0nzEWqE
iyUdEXHtRgn63lzWbjzX7ZPRNtUuMvLGm+ex28BbW1pagwwh6aAJreBLPLrf+kBPsLainbHvXp3m
1Pk3SvAQtRtHYi1apmfkN9SyJ24uMt2IdHyCPhq+qxi9NxXhZ6M1vUT1PyVdfQtN8cdUqreT/Bev
4wvsxcMgbwwywCS/eNDFTz2DugNDeZSK2kv61C1ny3J7Q3q6vpHWPqVQ/0RFQiGJsnyM2HFll4Oo
VHf8Y8qe5H9UomQ3BRseYOWKhuH8H456+QkpgDZ9rIFj+8PuId8VOc1L1ZOUHGx1f92kVShNE9RS
5M8gIV9CWVKXdJqBsylQMQyi7IiaVsUwnFq5MfQ7e6tPYRVOyGOwhri4Jc/IN8rM+FVd6eQguqlm
U0EyBqLMlBXTOydzlF0a+Q9lyty863aKU7Z4lyBbRXII5Ww0JZYkA61S6aWciHrK7FHI86CnK29N
tVg17gxD/Pcz5xknuebLAxhjbH1v++TOjyKPgPs9kdGtFdauJlm762atQVrI0YpZVkx0XxLE+myo
7FlQIAflgyR5TvDFmm+b4UNGfWfzLb7mR8/BFpdD0ak+M8RhnliQWsL+Hz1GxhVSpKx9S6XQ9Ye7
yPhjuipjLHmEUagn40Yvw+WSlmHUy7GAlJT5MCrtaW6jQzeYh+vLuNJKCI4qWj5kFhLd0Eucuaum
phK3uzowKVN7H0RUyVA1gWO9U4Mf1GB4+Ev2zsi2ujTWFhVFV8G54zgYS828WI7hl5ecdZliGQOr
91n0UbZeO/MUWC+5FsFK+Is7/pecCj0hQop9cUHQABfEjcSaKqH6vqNzscvUfUj7Sc38yo11Xcmu
c9R5QP8P1rL4bY8hrJGEddWTf0K0eDPfzz2IVB/rINpHeXGrtmPlyqXzaMvB63XwtYtQqB7CLkOb
8015lSpP33Qyt5OT9njSF4d7H56R60iBl5cbxIgtsMXZmGf6d2IFsF774QRHtU13afypqvYjc8+v
2yX+1NKVndu1CCjquaFDV9DZeuVVTb+hyfEXf59aJyRKEuo0HFyehUBuA7t0+PuNk71Xwv67mkm7
v4FwYGAwzwBFxQVEKdeaU1BVQlB0lyKfKDOr7DrCmr8XdEgxyMail3l5oP22H2JyXZ4lt56Ru1OD
DvBW28ya9z0HWdzTqEJqdi3SvJrzsbJus3Snzjb9YpqXjY/Zj+sWrX72M4u0y8+CBtJUGTlg6ii5
CtohurLx4VfXzKLDGHkbaM5LqjaJ5MhSa7I3UwB3iObpyAvSj0rc/BUO7ZCcSsT5lt+GSR2cFsHw
se1wOMrEwfsEOvVOUZqtvMPqF3KQr8XTEbUtg2FJjpO0MfA/jlzvW/MURzuj/WmUiSvnHzT/5c8/
kRBPgKoNJeBNp7YzI/ibW7xqyulTSwZH2kovrH2h/wBobrrcA1M121lqA2AO3yyMqKxTuOWztzAW
JyekDtrkMRiTeXDiZ814R6R7fZ3W4uhzMxbnppQ7mSw7EEN/H8Yolt2W3U5vNvzkliGLA2Ogya52
Gii11hyyKjkwm9nN2npjN695foQYiKGhfPLMFD/jLOqzJNVpB+EExNAj2w2djwnEyMT8kTv/Xl+2
VYPOkMSyniHFTjcR24JUos1uoqubmce02Yi4VhM95/YIe89QKlqepnJg2fpofjZsyR0q7s1Q2Zl6
8rFX2l3otHy4idqWudPntnfzIjqkafyursatH7MWP5z/mMVFMelGo04xJo+28zrQ/xbNxSFF3sgq
wtOo6y4u5EgD7S7M/oI6JQQ2/ve72ouzFvLU63RBNwuih3H8XqGDNewRlZiYfK28/z992WVjdR76
dkurMalfK7zNA2Qsc9hT3ZYUysYGshfnzlTyaS4sVpNe1lrNXL0LXKYXX7dlzeWer9siEsp7szIj
wXc0pidF9dT+uW1e1OQ+rG/zLTrqFtbi7KV9pcxjI77RONznnenWMWPX+2bfx+FT3DvM+us3zFtN
egh1I2TReMPi5S/PR121xVQJSh3tOv5tOmnZgXX8bGXBbcyEZF5DsU674vBaOM5Jrqby8Mfry3OP
9x5BDYXt5RO6t/1QK6AueUER4s5+DIXNcfSM4aj3p3jrNlgzFzjdpI5Ndpm0+qW5aTXEjsloYc8O
pXe6QiRvtKSSIq9lWkiCENwUmvtJblx5Sm+uW7qyXS+gF/4u1eu2qVMszZSHuNyn1Wvub0CsOG8g
IGBqv+atLbPauVn60SjIHHH1HHc7Sd/HzsHv71ptg4uwagsju2ikIAnIGNjLZeynRDEii2XszRt1
OoXFazx8uL5cq7acQSwOXiqZQeJHQOTRPu4eKkT5EDKbxxtnS+9XLPziBUIX13/GLPbEXA/OmJR8
GCRGs+g0lV/HAB799+v2rAS85PcpFokpLrAoFgfNSvI6nC12nGMwAo8KTrs1VXPto/yH8KYCm6iR
MyodCLL01I/3dnOb+bs/NwLpEkQlOERChuHyu6OfovazqLYZWu2TkqWtk/g32wh11j7IGcoyEWuV
nSaXA5F7p39udS9T7/L4Uzsfr9uy4m0Z2fnblmX6U/ezTgojbIkdRBIR2x/v0vggxZ8c7V0+P18H
W/s2oumd/LIQf122aNgdXecoWMDdmWqVbJPZuMNchnuLLriN1VvbaPhyiv0gwcVbRLxSx1MHty5K
O8Oumdu7Sd4qVq8tHQUdXtQW+n/s6cttYNhhn6mIdXohYtiMYWakb3FUSSbFhfOsh99tLbu9vn5r
3gBJMsFip+sWCc1LxJbQd2BGGWWAEY3BvnJV6cVIA9eYJDcyNhqLt8AWgUWlQWZIFRED53sGMXvT
eGrm+DApyGJvXH9ipZa+59yuhSMV5A87Ef1O/fhORs6NMU+uH++zbNf4LWzwJ4kg/PpSrm3Fc8iF
Y62HpJ/6logYptUpyZ3PLT3Gmh5u1VjXNgl7hLw4avjQQRebpJ95nAQSp3iEyKgmr5X16kDPtG6V
6MYPN0Lr9XX8DbYUci7abCosFbAyCG+GNKfzsrth9tNtpOeuZM0/VXPsXFuSt3pF1nzVmZXLTu1Q
jgczFqzvwrDdrvo4Bqo7Rw/IEm98NmVjPdXFrux8WnB7YeKglt9CRa9duTG8IpnurXLcZ7K2i+Xw
cbS/yKa/K+yPklwe40Z1W3N4VMsPwahT5WHqGiOX/mJDCTlJBLTITLyh4WhSqpUWZ3M0g5umwWFH
7b/VXG/469VTSerzl5CuGCB16QKUBlasJuFCTflD479vtcc6P87/BNOnvzBHRdhOEbKRb/prB6fq
pWrGfyZEvhMPQseiD3GrLL5qDVEAk5yFOOGyFMAw++z/kfZlu3HzTJRPJEDUzlupF7ft9u7Yzo2Q
VSu1S5T09HOYwfzppokmvgyS3MSAS0UWi8VazklbB1JMr3jEt0QFWJZiYLuwsr4eiO5SUDWSoInt
rzzJetZ6XeHKEE7hWWuFnflzTb/WMyjLR2eHQsxxJctLbL76fRd5pQ49W3lIToRLXq6YjakskgkO
1SxvAveZmfFzka47Hyv7D5t3Iklybo1NVpAHYVnr4grtGkv+ddRNRCiVoWLOEsgMNkbUz+2wmfnk
9BWUydKfnb0Jql3WYypfB/yjdNN/xcjhSVNkzO0KiDF7jMw0dTSLcZJ/ObonQiSroAOdrKwTQTZ/
bvlV2T/lyeEfduREhLT3Rl0moBKGHsSFAuAzslJ0LGuco2qxgJmMNx18MejCpT1JWDHGdg0hdXsL
voWuvU11rAvKpyMKP3BAAsUPEHvn+541Zln4s4mgJ/gxLi9J6ofgYcCY5d0IPzHnoZU/B+wfyiNA
aP8rVfiRk/wVHi4LBe8LLjYQBwxm5KEN+vIGKewZCuHpjz5QUDLK/SQtCuk4m/Crzmy9FjZeJ5md
fB9nF90dgy5no3B76OlyCLLyBLG3HMfxxVu9ocf5NMhPDDNvvKU4GNWyCdw+tPMflzVTWMWZMMm6
/TkhVsohjJXX49wh9gg511TKlKt3opBk3uA0WW0y4cm9oidmtV6t8qnAQGpq/LysiyLAOdNFcmy8
N8y+wV/Q0c+vmPfd+cNyxWi76QJ6XEb7FQjmWy/XmZ9uCcXPT8zPWy06cSb2C+VGD60NrAZEpsZF
iG+XguAz3aSTFQRjAiRW6JYAy4AF4G4edG1EOj2kYzQihTeXCfTIZ/sGTfgYI6BQRMfUrYjRzjQR
Pz9ZrhT0MzUYDWEN/t4bboNhN3eWOE+hO7Co1tiEet2AWggISzyL5JtoYIS5tIf3bpZ6Y/c3baYj
JVKFDVDofyLkW8jtu0C0WSNrkYYjDym5nd0ImC0+wJTnIhxJhPKgpxOr9hJ/pUoHN6WTMZAaUsvW
DXv7kbGPZr6d0jlMZs351ayhL51fe86KvhWZLA/g8nzZB4buIlef3L/KiC84sYnamOqmp0IC3nYB
D+dky/M9KwT4P4Cc97y6uuwqdKsnndkMpbR5ZRAIEF3M3q3rQ8aLaMw23P56WZL6VP1VTTq4vKKs
YyYkAcZ5GZFxImFFNA3eqnv3zASlo9s6VT+MmQiEFvRxbrzsrau+Dpj0m8yvVb5ZrHDSoS7pjEI6
xhiFQn+yA71s8mWMv2rTaLp1k8IV0k5AKp/x+weafjMWfgUUsbehcXeXt0e3dHLRZwA5wrQK424S
B4M/O6As9QnwHQFvmh69alNZ164OEkt5IQJEFSC3LtpDP+c5cfnHFlxgwJNNxsyDjRSNb/zw0Zp/
WT3lLv1P0qd8Z0cyk40jJC0dpou6Omz6f7HvEwnSk7P2/XE0hTvvgAbrTz/AnJToUImUV8aJDNnX
BW2fd7bYI/bRgts7uUOZei4HjMqj51SzZErXIEDJffRFA21ecg3E4H6LQVmcJevRJmVIgs3c347Z
fWPsL2+O0sRPJEmuwaT5OBaOOLX9k+luXHNLG51nUBvAX20kz2AnVlavHNpwAzHDtDXsYVtZW9IM
YUuiuuNgCwF0NHrfvhTso54iPmpOmO4LJEcBiD6ElwO07Oufnv0DZc7Lq6i8O05WUXIUa0nXmM1C
w+pLwp8oAVXGQzy+zO6G9eBlaHRN0BoDoVKZ2F2r2KnAkhclAGTzzSheI54A/yuNJl25QidKOlwe
76x1JMIWkTIzxH69Z8v7VFy7OiRSnSTpiNmYVuF+LyRxA12rN5mRRqQPvfnHHGgOmNL7AfsYzavA
iETq8/yyb9cFIK+Y8IzM4M0YQBThfR/ch17Xm6s8XSdi5NNlZWWfiBzV6n/DbMjEb71Yk1FVmvaJ
COlwDcFERl88nnjwnA6/F+dw2bR1KkhHx81bD9C8WCmrykOzSDbmuLfj3/9/QqTzszhtwCexTtbk
gVWMYYR/byfv/19C5FuWdV0+4KmMpxnuodzaroYb+pkOi02zXvLLuZtQiO9FAo/4r6nzNUv25T8A
SWHD/2e8gRQLtwE6MQMR9mDGO3KnL9nURl19W2S3BKN0lxdN1aN8JkzY30lYbGRWWvgthCXNtxjc
PPHAN2vzO55firTbmbkNdltzO1C6aVu2cz32cfkDlPfuibLSERoG4pWreDwl/KvTvBoAvZ46b1cS
ggKTF4RVUejYJjXOQcagrNMp5oG46ocGaP9pSOMtkKZCQ9fUoTMV6Wj5XtWRWahmLYdg3jD+pkV5
14mQDtbQrY6Jmw+mQnf+/FSV37Xd1hoRcr6/rQJjGZM/q/VSjg+0f3IyjY9Ti0DXuKgrImSVfVxp
89YUZ2pZxzDNr4r4FX1El+1MefnYf2VImzF6VjyTADKycnnN2BBms7Mr5jhsmvqjcnS9yEqzRmke
GFzAD0Zm4PxYtZ2LVigbd52PUQaAjIV03E1dtmmb6zQ/mLoEstKkUWh20CCKuQ9Hulq7eC3o4kNc
Zn44y3XQHtI6YsG/3BUnUiRf4RYlcvHVgoNj36J1xpzfUkMjQhjspxwURmpAzgo90Fx7vm68Ky2P
JcizlhgwM69Ise2BPWjNmz7ZO/4crsXbZbtQ2t6JQMn/dKNlFLYBncpgsW49hChRPLooWZiLDuNF
J0oy8zVoinxeV/RT0OJxrdIoS/ybctZM6ilN4UQhydAt2HSfjJDilfvABq7zAzPvXF2TuoJeQvSK
/d0o2fN4wHyfKcTwNdlg5rA0u9BL79pmO9dfJoxkZzeYOcnim6l/WnJAHuzoP71tfDGgBDwUgbkp
2YoDwE3uiZw8kuX2fOsuXz2d21Da44kMaTVtFM0dF2lR8X5K7Q1j3/3h27BuSfyzdbatbqhUuXkn
4qRV7Y1kMLsYKjnOu7v8INaLR2+0CQllTOkDzxyAmKgCyGiEwVK6dSX2rl/maGq/p7HGBpWWfiJA
WjXupE7W+BDQDfuCXQOgCVAnl8+tysHiuQ4sReHTUSM+33zMjxppkMDj2UtdPTXpcE1ddIasY+5e
D5gxuUtM0ARYTq8jEFVtETrIArQRoY33E7erNVezS6sZDsN78v1HNCrN1k2he9GqVtAG5riNIXQL
o0aSIYC8x2ja1BbHy9rEwPtJ3BVEePb+8ioqLEEQ/gE+ASO9AapO56vYA3HYyALQppsYDQV0S2yG
QGXTAReJgyg59TMp0r0x0dafRw9SMN/+0DTARG3LHQDvn3uksD3ksC8rpVg7MN7YAKIQiDGAmT5X
Kh3K0glmQcw+ptu663/Ywxx5hqlJWSvF2EhAgvYa3JzyS8AHeDKQAkB6PeXNezWhpZ10D1QHrKHq
nEeaU4CMw9hgc+IzTgJ0P/OY66Sgo46Dyt0GbZE/zWXxzgc+bjN7vGVxc1fk3luNfsBwWr1jnDA7
NIe1Dee4pYeid3UYM6r9tMCjLHrAQCgiYwlMk4VR4hZs0aKHktN6DavBI6GPeDcCnVIa5p4Ojk0p
UqD/YNoe6y2j2qWzn4BJkLFonnd0vI7dDv++LmBJbXQt+qp0Ldjv/sqSgikn86bccyBrAUArS6+q
KQ/7LDLXu2Hd2PbjAmSBztheNlpL4VfOpEpW64FAve7nEkgFrBBQLbOfHy1S91/jOFiOwZDZ9yT2
3F8xn4NmlwwjiDRLz4wPiUmmR76UFUoMFmlR85zNAyVTN0V916OM19gjAbenQcmPtE+8Lc8SOJYB
LdhzWFp2cxUXWfKaVs5SblpjSHdZPLmaFK7CXWMsCycSXYOYuJV7SW1Sc8MQcMirC4o1+3mkB8AT
ps6e+8dq0jQOqk7mqTAp+OYJLNcYIQzDsZYVcqMzfxHMND+NRlZ+XN43nSxp25bMKOq2gCw7eRqc
Q0P2cRH9iwjRsoqmZceXbd9qbExGjDhupft7rh7AAK+lt1JqgXBO0LJjGFseZB9pnWe8g5Mx3WVf
cDNEVQFpTV0DkirbgB4rUHyD3BSdanJqwyrHwhr/rFZWh8vifE+qH2wsby3M6I1L+bMjfkScPHJZ
cbWCQSYpsofLi0nEhsiXkS0oT3EzuJ4r+9OiNAfS2WLDwESwBY/Mm0kNvnMpxh3aMgextOs8m12A
mQszu5ndzPjw8/KJkdHbAizF0GyuyrGdfo5wCyfunbkNyVbhSyc7DTloEIr1zh0iUlwz+nJZdZWH
gd4EI2W4nEBMcC6qwsR72hc5izCDhNmHMYmjuMJ7hyxFjFdPbwy6mqtSIvCKQI6KjkFcx+cSzaDi
hS0k5vavgWw5CvDteuXpyik6MZLDjsEyy0kDMUV9F+ebJj6OOcxLBxugtl4QwKEq6OEWomIvT/Zq
5GWR9W3BoqTw893U1GFO89t8WV7o+JZW5bErx6g1s7fRM3ZVuR5c6/3yFiqtBU28AljDF31v518w
JT2bHBdX0+CAl+ELbDmc632X/WS6hhqdJClmAz0lmLbEJdgN7oYW7yZOZu/X19nID03MNRkgVRwK
ywSzDkgAcDtIehnJMnW2uPwQDM8hK+Zl042Orp9B5eUcEbKgawwQSJ/McckcUD1WWL12kxevM4Zp
zXVzeYeU0YPjmGIACByjptyGi5ZV32kNBLlmAtCh63n5Mga7br0NgPYHLgjib3zdhLCqJxlEN39l
Sk4kyWKwnVDItEB+VIOYEF6s+TbZd3a8a63N6t2nbbTAyRnvrRWVQKOozc3ADl59oLUu/FaQfWNm
FVUpzEYLNCb5mNCqFw92fA2vbxIaus6veH5s8tCIQ249e3G4JlsCTpvu3i1u7HoTY761vR7HbcM/
ymxb57vLW6IyLjT3/l8CFdDtSW8pEjOjs0nPonGap9AUwenQ1L1mFkvlhBw0PoIVHrYFiK3zo0nn
GgF6ObLINX+t/Xvj+cDCCzBP/w9NlrioAT9LHeQVkfA7FzQWfT+7DmdowD5Q7PeaPQS6WWrVSYGj
Q3cg6EOB4CM57j4L6hEzOSyqFvfKd9ujX5Mrg/SaQE2svHwXA38VLyXgowgklnNVeFHWSUnRksX7
imbhyol5PwHq7rozW7axu8F8nEZrvGbLYHrRwtLq7bJpKPW0xW6hSmjjz/kHgMEpW70RH2C0h2T6
MOM9022XKvLFgN7/RIifn1wabWMveNVBRMtSHIHb1dtm6yaZTPTABUAr3P6DRkAnwZMeq4o/5+Ls
trD7oBPiJityGD2ms7tdsvXpshilVidipCt3bNG/MLSwdiDyAana77qwMt68/oUah0bb8yt+2yc7
OZEm2YmVZNbqcEjDo34o31fASaXsFfdu2rwNwbauzTD4ZbYHwDCGl/X8E/leEi3dg+bax129YD2b
dG+Z11O3TemxMiLW7pNyE7TlvjOvvaYLe+dHHGxT5wMjyfH4kOkQ+VX+BW9ugevuuxjRlTbWbdHg
6gZYAyMXTdxXTb3Jki901TzUVCcCwRpQI8EzjzeHdCIoL9uFgBECnN9k381kF/TpdoltjZkqr0kQ
wWHY2ALHFCok53aauN7U805cEguQdLaMp+5vY+rGIlxiK493NBvjLVBlh6cS4aqPu8TIHLS1+bYO
XlalsQ90DTGti3FkeaCH5MPox8UEU+Y7an+tWGgaun5r1XE5lSEZcIHmvDZdxeWQbFY/LKwrqwR2
Zb0D6ID3D328mKtG5gvsamITpaUdgRSKyxAKdSuuh9HKw3zM/8FxnsqQIw5mzAhEISMOMGEEFkhy
sPr0u8/6f8n8nEqSDBJlBt9IKlx35Utf33nD/bwezfw+e7580JU7dLJokptmAW/R2I0diovnpHfC
EkzSzgZUa6uzR8StcStKm8NrHo8xxPKfmDE7d/CGkoi5H/cmyPel9ejpEBNU/gKgqv9PxJ8DeHLv
WIvdtbwV68bfVv7T6jeki5huGkwVW51KkbySlVmFPXIoMoAb2xr7EEAWlzdGtVRo9MSsM3hYTWAK
njsKt2iQbnQJQhH71sXUKUPvqS4NropD/mTB8YrB+0PmTKIzhtB6FB5REEFOcb9iKpOlY2g1STg3
+6EqNjnfXlZL6QBPZUoXi1cVxIMXhD9P1tCpboekw0Ttjcl2fIn65A4QGuicuyxUrJV0mQWCLtd0
bRPEfvIdYgxJ3qE5Hu8E9EBPArWM/coXVFW777YOBOFPOuFcmAsIXZHrQyUX44KSG3KTcqz8CSOZ
o4u6NIYhvWAKl2I7+R648X4GwPnj7ntDlpAmKeLkXbGwsKC/7Xw9MqSHxv7KmW+p/zyYBy94SsYK
nKTlxgfsjq758/O6iE+l4MnG/rugRD+3MTOjS7MyfGrZbzP+RNgHHm+TiTfK/OvyDnw6L8DfFdyk
8Msm0C/kJ2hPAYHbp14JblIwx7erM4RFueoYUD+dGSGFuiLdCg/zaZ8x9954VYbSBMbd1+u+7l9n
aoEervJe/7s6IKW0gGlvo3ok5/Mme4gLuiJaMNPkG0OqbLWS6LKIT44Zugg4L+T8UaEicnNINRh2
iYwHkrnNx2I/DysQr+eQJElYZV9cb3tZmmrlkE3FMw7DHJYvAwTYVbMUq9uhRJV1X1yS3AZp94Um
OmA/hRkgQBdDuiZGsKhcgSXgGMtYUiP6Me03f+kfe0S2lzVRibBcgnE84TQ/PRPNmY8zxZGK0mb0
IkCVDvA0OjSsTwcHc34Ojjbeo4DL/5Sa7jLMGwMqgEWkRAjOX+xqiBL3yXDsaLU1ReVPFxpkuTAF
QIQ4gghVOqRZzCa6lA7WLEAS4bdBNmx9GOcvl5dNJcUDCA4wNFykLakwkJNrc3E5El+1K9I382Nu
f8fA0rGpAnAprhpn/DkTDYUAMI58lDiiSE+ci2qdxGOVD1EdgJvn8XqyUYm5ovWV4dwQN5rXrYdk
Sc4/cv8GDUv/XU887FG+c1GQAXbMuXA6Aq60mVgFPO46Sv29HxzwngxRztAIUtkheJRggGigxgiz
FCEENohr6QJBaO6Klny8mxPn8bIuahEId1GLtAB2Kuli1WaXOkAxBIVscmh6jtHJqflxWYbKLkQz
Md5eeCdgkPZ8vZIUvBqgXa1QwPoeIJ3lf3SgLzb/M50cbAJbYsLyYOl47Elixrzg1OuwWs5N3dIj
c/wNRu41e6LwcmdSpGAXpQ5ukwxSugaz+1kHzgLnJ6uYptaiXDO8Q7BuSFaj7HOuzJC5Oa0niEm8
9ww8kWUctv1GO8P/eTpOLNr/5OAyOpfTeEPt5hxyyqrfGO1+nb/a9fWaWmHqgRyV3tXITrRRqUMs
UlxNZ3Il07ZaWiZTLOQ6wxYTa1E10TAvg+00O6FjP5nIE/xnKwSWMHHR3wCMH2TNzjWt5jgb5gEM
LvBdgCerw2zgYWx/iXXzeIqtOxMkjtyJG/TQm0/sBYJ6u2TPfmZbB5R265ula74WQJ3W6KVYSYqS
FNooXB/z43JHwWhgcpzYcBJ9U3wBvNlmSMYxxDhWmJvV0UZSLnYsjUyViqBHwvsYsUXwKaFS+ATA
yPlYRfbsAetsCqd0QyuwPLSazLDitMHD/4GAFteKnOXMJt61gQ/XgRz9dcCqNPQIagG2r4N6UWmE
4NW3TPR2Ia8iWQddzGbiBTRa8O7PwMpLH20wo3S2ZuWUCp3IkYwjNQ3Hm7IJvjD29xlJIstnm6Jf
d5eNXXVB0lN9pLt4jlNkqhj0iddqUxQrsBJ3vb/1lqjxrsGyPgPgtzU2PWY4x/Ums/9rg494K2Hm
ERaCQNqV6wYVwITFUHkVUUwTEKPYWouzJVb9dFlNRQx1KkaeW4idkZRGCTFJimdQ/JXb7bNj1pvB
Ild1ozNGpTRxEYsUIgqIkk/O5nY2eLBCKZiF2dQ3pvM9y34lU79J8fq5rJriYgbYM6pAqAe5jiMb
JDF6E51CUM3OqgeD2bd+++2yBKUpnkiQTLE1ly5hFBL8fIqqZApXMjyBqEJjikpFXBdQCSDhQeAu
rdqQVQubwMIT9UHyaPrzs53ppujE4Tx7Lv95mYMNysMLlIIt4Nzj1hn+m9UujH2On2LRU1W/+Eh2
OE0YPFfVFpCXvnP0f5nA5a/YsL+8jirXASIeoAuLEMeSoeorp29jdwGWeh7c58hFVfxHNm5jc9W4
DpWjtwWHG9QMgI4vHenOZZxYGdqRcts/oiN6M9deGC9FSGm5nwISZkx3lRGlbkhAUGwg9cE2dL6y
JTgTK+44FUAm7TcnmQ8e+OS++qV90wzusRp7L1qd9MXr/KeMzzx0i5QcOoeb1zFrD67T2btmaFmY
EPv18qp/ri5g09GJgrBYVKCAWn7+aah/Ie8IpoyobfvQTe2Qe07oTaim8Dk/WHW8czkQpox2DN28
iAi6ZdzqWGDaY0LL+tTysHV/u61urk2siGyLuM7x/HVxaC05dQP7j3meIqCuBn+DWilU/100/b4m
r9UaGfWxYZvLK6E6x76Lnk1c/hQs6ZL1N74xoHJeVhEBmuFVa5ZOVNjpfKzt0vsXUVh3RE8U8Iny
WXaCrI8rCuXqbj3SBUXp2XzxfP58WaPPjZuQ4UMKunhR4fjUaISCp8dMEZWuIAX1i/R1GrJjP/1a
4p8254cgHdLQHc0Itdxnks1bFyjpG8MyQTEzEk3Ar9pQAJVjXVEHd125W7prXMKzJcZTk5PQ7iPg
HibtDuwTMdrxFvoyphqHqTpzAGIHPyquTmCyy++YcnQzr0tgQVYSxuN3399VzRplut44pWIncqSX
TND6qRHUBtL20+swP0zVwXQxaoXyGD2SZtfwf4jlgOcIAC/hplFfOT+wGbykEfMUBzYAxDiy64bB
w74jGjepOg6nYsTynoTfzjDkPQE/KHCGHrhfhwOGLAJdP5jKF8P1YJuEY7Tk4jfOAWN0zHDm5rs4
PbIOwNf+FTV3Q7VNdWzcSo1OhEkblZpd3bMyx/XmmGHb3ljZvgdy5eUzpwpuTjWSPH3RJz262KDR
0u0Mf4wqDBGm9e2QvVrTvxj4X31k8sYJg3e8TCAqIR9NcDUXj5310upYSZXH6ESKdD94lBdz70IK
DQ60eVuae/SZT1xz+SsPEVIasAO8wTB2JVlbUk55xvDYS+xkQ8dfppUh2/rm98ByMLIdsc0oWHSB
qMogBKIWBT8NnkWyx8/y2mKdD4NAFL+lZRvmXbINdChxgcrIT8VIAeJAAJtjUIgxkC5/HQt3Qr9z
nw35dnL95dnBVGC8A0Z15YZoERnZpiF0+oYrmW8WShIM8AVTaUQICUj9FFjG8GUeSSaamXrqo126
g6ktKTqdaFf739my0qfJ68oGCQcSPOdxTh9nD+A8E4v7jxa/BdVYdG68ly04eYe0TopdYjjTgGIT
YDRCgpGc9LGi5YBFWeIeWK55CyxuyzaLnQOQq2Y7em1ZXPWd3zw0cbuyMMvLrgzHZvAjf3abXYtu
BZYMmGztnboqwzkdGxouqAbe0W4ga+h5c/XTAC/o+2IWQxZmPpoWQ4CT4C01OysC6b5NxsjJG8u7
Libf3lh+Yj7zdprz4+gs3gNJGZ23QFzgydafrfIeqMfjBp3KiRemDibPnBKdS5iuNeMvzhQU47U1
9CzZ5tz270nHukOadP5uzie46jhIEOi0fcDMDV1y/5XnbTKE4ziVe9IN9Y45QVPtcjr0qDFmDr9B
H+T8LTbTfIz4bDTgGbKaUhMmqI7eqeFInr5b+QruPhwKhlpZH9+N8ZOPjFJQvFz2WZ8LgYgTUHoS
iMRIDoCX6vz09bnppERkL5f5vqqvgJiXm7ulfQUibdjkN7F/sI2ryzKVZ+9EpHS9zMHU+5WBdEuH
xuPGalPkPprHpFk/LstRriGqjahCo1kNJ/1cNdq361SVkDPM3RVHt3/d5q+57T01I9dsl3oZ/8qS
693zUoG4V+SZV++KBN/N5XFwsmgJvjnNdl23fQGqdB0RjOJpIRqpUS3ykEXHxIjkn9HXkXRoCUYG
kB6T9qHmx27+kaTfljrK3d3S7/zsBac7xByr1QxhbW2y4n0ov19e5s/++/wrrPNlxtxREA8pvmIq
0N8YP3dLsanMOYrTDW/e0izKes1r9bMBQaLtij5kgSos6125mGTN0qGKCgwXNa2xc7LgwGOdGEVm
F3LwDEEN2UMtUy7HxXzymnKtcf9x79mhIPid0u5qSOm1Z6NEzKyCR6mNp92QdYesBjMWALmD/25a
4is8AZ+MJxqGDs/XNyboTCYFInnWfsnoryJdQrvDqhofBvs2LXcYHF5WXYFGucQnQp1zoSaLy6Rz
sKmzu17lxHsf0nFXd47m7lecGygnag1IomPKTM47mKgMxjWQVIG/DlhBdtfRF4b7nt0HIL3otqw/
sljXIvzZLwiZqBeKJcXtJx0b0OaMdOxgPj371fUF8Mrv4nhBB+GvywdDuYYncqSDEVNaL6UP3br+
ui6/D2xL+ONlEWIbzp/K56pIttGBPwfNKVBl6B5Xsw5noIdflqBbLMkQAqv33bSCEgV6qOG1D0UW
PPoA8MUkjUaU0pGcrJdYz5NnB2uCHLUUKFMF94b/0+i9cJ2BHBaHMbnlJA57YOn8d+1wokRPPnhA
QMpwLpLa7TjzADlea3DAt3O/ZHfVlO1sHaiKyhRO5MgDaDzt7cVMIScl1Q04a7aDV27WMtH4Cp0Y
2bLncnJGE2JGwIlQDBilrNs0TNdsrkiNI0jEyLsHwliBtivJQWNXk5kB8p5NxldUS3js7NopKe2D
OwYEcAldnm0xa4XUVdAad5mZTVu7W6qvAWfTjdULDkjeofXn8m4q1T/5LOt8N327cxBD47OCeHqu
Y/Kz952NXz9flqIy01PlpTNHqn5tlhiL7PM3OjTgrcPcafuIjoPUXBGhvaN0flmiUq8Aj2Rkw0SM
IUlMmqxoUgv53ywL4l3emu51bU8F6oulDiJc5VAwLCXaadA2iZjwfAnB8DYktRA1jvZtF9cPWeVF
l7VR+nxUpIQJgeYVZOfnMtK4yIfVRBGgBRp/0mGG/soyr4ZpB+Q2Qh8sLw2HUTPio3JjWD70wSPl
iUhJkmkYFMQKMzK/7pyEPhmicl0OzHG2XjVoduvzmw+4K8hhiy43SJPbufyCtt2aWRWqeixcjc06
JSHxPjrrWPHrqnu9vJpKxU6kSZkNn/FhZQzSUqS6AjCOmwOSDn1Y62ByPs+fgVIIlyUCTopgCEOs
59tmrF3ZV0KvxTUB1TzsbMo2GZouh96Icp9s+PKGBu5oaedjXPq7GLww/11XfABSX+jIEtZz/gWM
1Q1IsXAXpU6/i9mPMUg3DI33Js00e/g5lQNvjdQpKpmg0P3UkrcGBW0yUVvP+v6I7Hi6j1kwboYF
wLB0XVBfd1Pr5bJ2qlOO/j+CywgSEdqea9dMtKGZic7fxAPlVsfKPkpaHm/Hhvy6LEnlwURnHgAK
BCWmjE9nVOAioAarUVq0p3dzWXkHpmPig/Cqd4Jvtbf0926WcPRsoTKJNyGCU80CK2Nr38MCmwBQ
EezZ59q62eQlc+EjD17FoW1zVHKfWxrO1Vd3uc+K+8a597z92g67y7orV9lDwgdUsEgdye3pJPBH
J+EeIibjm+GAVAhP+SrRPFAU2XeCcAJdw0h7+5jVlNyN18XMctFGGvlWGnbLvq4f5vzRY0j77Hl/
13s3lrVbMyfiCDbIB1IPl7VU7XCAxgIH9oTuONndYawoqNAQKXqS7qeA70Sz7fDgBrd2fuBzFvp+
p7l7VV4PhTWAQDk4OtD7fD8D7CbpS2g8B99WgtfJA0Mfew/8KX/eJL0O9lVxQOEI8PYTDgmFUckV
WG3dYCyrFV3fQXvTLk4AnrguBbCyg9DDRqZpPwxBH2u0VEU+8DwOOJwocG3RinWuZp1bY8kY5FbL
bnbuuRtOdMRY8YTXL1hVjtSNxuB3gBIaahMb4v5nKHYxWYX2UIyqYqgQx/dcfgwQFoMPQDhi1jXP
fjjtY5r8vGw7Kkd/IsOWG5oW341dr4OMnjqPljWGDNwGs/kjd4tbNCNcoZz+dUiWD6Q2Q2skh6bQ
AZAqjOnsCyTngFwO4uMAX1CDE5gCJq3v7wCyc+MN88ZFg92S5Tp/JE6k9JJCnewPfQRmAT/1NrWl
XYwrcerIaJLV2xsu797HNYkFCSAfnlJkbh9b03DZznJB9BrGrp8ktyRxiiu/qSd7N5aOeZ3TgA+a
s+wovsy2bdRDXbRu4418vuXePNVzLbIMbu7ujTXYNZmuAUopAmcJswdAyfhE3jN5rFj8Bc4YcFqH
1kLCFw0Zl61KEacQzFgLiknxbPj00B+Xlq6jiycDY1dWm4DH77bLrJCmsWYrVZKQ7hNQdPANn3pL
vTovCyuBh89yHuXAn67ptVs/Jta/yEGMB8QKm4hq6/m+BGXg9LgDsC/MvCHmD7Ntr/oZnjZ3dfAs
yiPpoByOWiNQBJEqOZdlGXbjpH4hUPXuYv6KpExoplekLECmcm/Ur954M7rXbHpNPU3fs+oonkqW
4supsros7RCVmMvRb4+kOljEAPPfnZ++kvXqspGoogL02IsGIR9PnU+0S7mTJmwx6zpqqHPr1NbT
Mr3QqdkmSb1r8iEcbH40zeI2MILrnsQfl8WrdEUDL0gUfJEz/rMLJwmIbBzcEdRy4tamXxY3Da3a
Bl90AAo28x3GejMkOnAqtcaIRDyRfMegkXS6jXmx0ziBxnPhvsyY8TQWspnJUESFl9x6hGNoBZyr
jR258U/m6CYOVJEKiKfwrESZHM038oVixynxpwGnpe5vgwax/CHgPerLC1q/rwK6DeiexrsS4HM5
coG7Qoc5p3oNEg9crAKkA4GvPBXU0SzuRxCmRzw/ENSgBvQEOMbvFL7BM67K5eDER7Ae/fedRs8u
kBj+9CTI3fxoOk7aVFwwGD/Pb4uhY6DxGZojZQBfH7M7P4+/TQUdNPV7lWvCYAzgCTC1gNS9fK/Z
XVVm1lBHTmuDqbgKfQ/BLpp+TMx6XNZQESABBAJVVSD5ogVannCNG6cz/RpjcZP7A/Qge0DZbQa8
C+nQHXzA5F+WptpFvCfQ0wJRyOP+KVWcHJ2xjIH0TvGkQOjz/IfE2gLViVlsSdAi4n2YqBlNY7xL
UIG8LFqxpmeSJddo1OC74eIx08cPPM6joULHUpnsbF8Hc6rywhCFy0vwXcJcpRjXWFZMvDD4h2G1
rx2UYXHz36ZGsrGb7v+Qdh5LUmtL274iRcibqaQy7R00DRMFm97Ie6+r/x/xf+dQpVaUAs4AJj3I
WkvL5Mp8zS5OVTstgn1uPk96cDP1+qEWt0qkq4M1ZI4nKpZs2sVpkU1hKQcZg52Eb6DHaqG2i+a5
psF8eVJXTkJYITQcEP9T6DwvRtqa9IvZk6S5Untdmd2Oo9rRS+mHkDVHIR2uEm/LbmMFjTabQXGh
0tDi8bR8s6iFYaD2S8w4vNLyY6hdS/6hSo68PTPzGExuanzRhNvM2svRZ+yibLxzNeOh/WPxXPJq
HhTop3B7q3ibnt+1rWINgTDyOyKqC/FBVT4Z2p2J020c3FjJlj3H6hf9HU1bsAe6YSxDeuzMNNYE
jfiFWoM7DKpdbB15awcCxQzml4rbLB15Piwvkce+bSce/WLjAKyg49I+Z1JxEyjx82BVT5dX0Opm
4fCRYYFBoaPbch6vFgcx5K2YO5I1guArMObYx61oq8UdGjgI+Hrhs5e9hibaduGny8FX8lkqVb9j
y+exsfCWxIrOOZBFH5h4dCsFW5DVeQcs3gsgJoELUvtAxHRZv8DsqwhMDwXJRDB3JlAATRzJAsOr
yyNZu58Bes0wPlisM1zlfChaC89dbejo1pWVH0I/UO1JTf2n1PQtt9OG5BC0+V1k6AQHP1OPamQH
/khi6Guf0Vdvrro8HTeS+V8X1XL0QEZ/2btA8VuiBtKRpCFq+bgVlfwukeweL+tSe4eSeaOKM42d
A1j9boW6XWjVQW0rB0n1Y5g+VqZ+jLXG9migRnp445n6IZAF0PRbbb71qdMUA+kOKlTqkq7S1W3k
jxarIOuwk4+u2/gt8mzwJEgUf47U4koN36RasWW9/ySnyT6KKrsSt4geawuF5YE4Ns8RktvFUcoH
kcKY3pwTKnB0QlUajuCQAaXX1Uaqvh6Jd4/5i6n4K9U8uYOp35VJOz9hI1U+mlJwrLtkpyfG4fKS
XDuxaNfSfteoBMNYP1+Rg6gIERxVvH0ApBT1MYzfQ9jE6pZKweoJMuOmeQ4gm/ShTJmNMLiaCF50
XnqevAtw+tlrYtWQSAjd584cjS9SK0nHNDCK29qopVtTr6QbNSvQ0pMsf+tEm4/i5aK35vILGFZI
oMsCLTbNsqLNZhV1ZXfhrZe/t8JPudkZqCXLhzI7JFv7bG2qTyMucpsxKKramm0zo+xrKTqJTF14
fOiVrW7/2t1wGmfxyPNST8zrljiCnOyFEsCZNTjCUF9hto1XSrBxfKxlF6fhFiuoV4JwCHsmMmne
pgoBgOKlD59Fwc293M6t/eX1Kmnzcf/hw9E0oNk/i1YtM4spSiMjU7hjKYGAy0yrYagONZCveseW
0a+rRi6VnQ+eej/iV/0qFpX8KGjWqFw3RtrRqyykYa/HCtYeLYUSHyzcOD7JYy4ajjIpSvLI6VMe
ij5TjWPoxcP3WIJa4Gijr+yCyecY9E0/vqlLC4MLGb5ohSx/lwe7QROq60TMhV04L1slkz3UfVpR
ercasT7KdR+PrphaQuh2QZShgjd45r0mlBGIQcksHhVfFT+VspS8aWKKEpcgmRNZfi36oqOGkgcL
MW+iqzbtFfLW0UKeDQIdv8Fs7zvDUzQ7EQX/u1SFhUvVs3pRSqUv3LEt+10bNeI3aAvsdVUMdUhB
qR/oey0o5Wu/xzjYboq+SZy07rXgUKegA8AvzoISUqLOlCzxaJUyep5N0sqTbRUDII9oyEqOJgTu
r/s4sJAs9CPzPceIwxlbw/oZ+4V0lSpWeKBKMLpWAg/rGjw9Mk8NOn12mTPJtl9HY+Ti2dc6gAjx
HmxFNf23LMb2Tp+svEbCMvJatGRblDTwZtF+ppbXfJfCZjSd2K+rH20tZS853lGerZWj6TamYP1M
NKb32cgN/x73DDFy/DHJ4UWo062KpvGuq2L8EySu/ay3zEOXefIAxb25Sps2up76Prui0CVfiQ1l
8HIo+tCWswDD26pmhQnVoGTXmjYq6V2m5eZOFrrQd9FtzFCi67w7US6E6jiiM+S7sSwKd2nL2rXH
XM7f5GoECeMBGlSdapzK0u0xXsufiiEKbvRqVFSnLKYS5s5QlrNRWV5ruyEO/H0U0HIQtEl6Uash
nMA/Y8tuy0ouS4+F1mWAOnup9e+EplJuh16udwpJ8D/w3csD2hpgUwtWRrrxxFg93meSB302TlRl
STauqobVk+JpHKGu5smHoLyT+69xeK/EdhYdlfxnNbmjcqubm9z3lQOBVw01Hhifs3z74lzNu8Yq
65jMAJLwLRSxe81/jzH9QO7lIBNu7Ls9XfCbMg3tOgEAr+Ybh9LKEYhgFjB+YGWIeC/7CJkgTmmg
tzlIDcmWnYN22/Yqu1JE+mHLjG/ldCcVpp/Jf6Tiy+MvKWo1HQ3ygjyuEWOgZO0hLBHDarTkhEqs
USnxDcSCaEvbai0whCcIjHDXtA/6HJKQaLXUCNS2WlC/90Wq0089jt4nTwk3VtPafFJVQZhQxraD
U/48KSnGnvO6BDDt1Sp1tFLNryVxaBMbeVv0kzi+WnfypTizp1bvt5RtVjIvOpkmaBhqO4iyL6I3
yliHU090FS/oWmy5yLyrJNxywVxJB1AJhKCv8iQAzLAMQynSLIKCdEBqdpV2xIGCG/uTsfVUXEvv
gUqQrzKTVACWq3PUh0Ip/BCqH3P1VtKnpRg3wiRyGuDoWKTqPr8iiOIROHevero9csl987q2K+3E
9+PbzJeMm6DurGPg64DJuQ1v5KpXdpKadBQtaj323Ljp6YsmOirhctUFW+yctaIUswXCX57xv4CA
zxeF1YWZJraYWhc61YJgsoMk2yXTt0DJbCn4Bn9GTtxUlTbSm7XVcBp28ZniOkvlKiJsq/W7Iv2k
jOMh2TIFnH/7IqdBWkXVQV/NUJplMtokSj12IslxR53aV4KH2G83BBS2QszL8fQ9kVdsbJ8QaRrz
hb3gSW7CP3+zzD1qmkJIl84V6PMYVSkaXVJjIWWKxXNWC999L9ljKrCRu88Z5YfZOgmzKAi0YVLp
jUkYDNSL5CGHoxCEd5FlJ9ZO6b6k+uFyzrly8jEshgShVUfqd7EE0pLqYarV6NyPgZvnzUM0Gbtm
UCEieK6Rjhu3yWo4NC5mXuvcXVuEiya91FuJ/N2j2ipNyU4rdfgQSHopwV2x5ZK0ctaq9KD/G22x
LuBhDEI0Eq0SHqa+tmX5vY7vGm0f0KHJtg6jtU8HWwP2IDsYkafFClFj1DeDfnZz0f9VjZ1lHIb+
ZxJ9snrPLdv3Qd1qsa9NJjoQAJwskHCUqM6XpKoM1M39uARtBy0y9wp7StTBbuPIGQNjdFq9/efy
alk5MKgOkMPCi5/zocXnS4Mht/JZoiHPgYoN+oPvaweZ7Ni+HGdtZKSHCu92JJA/qAuZ42iE7DUA
tvWum27QFrXh0QQVyeEW5XM9FL00Tl/0IJbAWsVD2GBKAFAZ1VsuisDRPo/g+grvOG7Va9cWiA5/
7P9CLbG1ehiTR0lA1WFwydV9r5euPOmOwe5LzO9p7TZbyitrqSsf7HfIxRIJ2wwRm4GQBs56ZfHZ
Im8Th3SnCvEjKFQ7n9m1dLtmhwvxkFiW03vyBsZoJRmYYVPI6VskHbSUzpcprcquiiZmOMEwNUS5
2hKqu0YQr0xw05fXzVao+UA4uQgSoZMVYZYFKofyaJaaK5C4NkMMY2/jylk7WsDlw7jAgI0vutgJ
yjBalTkCP426bOdhT+DKQv4iDP0uMtKdmQi7Ycg3rqC1a+405uI4M/xID7qImAne9lmlUCF8uTx/
a/vbQG5ApQ4JumK5GTxwfWo9glssNA+xxcSOBwB35oZ27urc/Y6y3AcZfLRu6sElT61FsUJ4DWPr
fobvCgZ+R7566PwtD7S1rXcysGWNP28KSZ9iANd68EVPHk3vpzxchfVuSh6D9EXv/r08j6vr8GSE
i1s8akJZDOdwgXdnDmiV7abqdVOnf3U9nERRzld7qNFNVOZ5rAw6F31EQT0OlI3du3Y+ns7c/CNO
tlRO30fqLYJAtrbl4Si175X6pIU/dG33F5M2y9YBljM59xfDaaO2MaScSetoCkRi4yrhEbsky3u9
HGd1+Z3EWYwoqq2WZjQjUubl1sY/zEJ0einax4n1VfPU6yKO/+a0OAm5OC2MrNeiaSJk2lAY9dwg
eK5HpDNpIWo/gm6ryb26/GApw7cDqEFX6/ybjX5tJrIxH06+YCfdfQESrQuftHirZbC6OIBCzLw+
dMuW22ryulEWUwLVyRctvROSPVRlJ7N2JfWkv/hqJ6EWWyqjJGcMCqFG4VaMZVtO212SXPvURuL4
VtvqK6/urZNwi8WohEogWtU8hWK5jwPvxu+3HMU/2lEgMkHB4b+zt1iIaWilodoSY7C+l8rTiKl4
MNjmeN2g7D/t4eyha5gUxyY64gjn6OHn3nrWm8cRtbZa+HR5fldThdNfs1ij4EXRh1f5NRhitdUN
3TzbADHa1b5d6DcWKZgswj6+CbLdpgzGr47P8tkDBAS7QKQwIDEu8hRBxxvKrEdkD0z5a6xQaSr7
e6ElN5Hiw2jl9pRV7lB9g/ENA9vbMitcj09RBskP8hSA7ec7pqMn2ocCTI9W0q8UpcO4LLGz9rOo
d7aaKkhNwv1Nve+qXr2p4sbpsNb/AyMLu58+/qxXtxh9rrQdKFJG3/Vf+kx3PblyR3NWQS9fPUu+
osy7K4aYpTHsfA1Tu56cQ29uq3TTlWTt6Dj9KYttBqAWf5mGicgsmO7BTrT+5WUmlv5xY7nNY1p+
8dNAixlvYLHPnCxSNYP0N35VTHwDCrvOP+ldi4XjoaT6EtE2CLZ6SGvVltnnZGapws5ApPL8YwMr
iLvSYrp9JbdRCtD0d0V8SqVdhAdEHD0E4336FxjMs5jzpXRyjU4qO6stiVlSyC93cjgqiatHaQ9w
JBy+Qqnony/P8No1dzrKOSU6iRhMYZF2EhHRrIyEm7hAiyG3g8FRxLso2apUz6fDx8/5nzmFLHEe
zZPKMZILPqeRYX6U18cCSLth/Xt5TGv3ze8xfcQyTBXg5XlM49A6uVeSjeCLF76kFsOctpqaq0ci
7msQ2ShgmdYSYJPIkp63OCE5WoD3zuSI4pOmJnZhfDL1f8DsJvloh+pb7j202cb+WN+H/w29RNvU
g6DF5kjophz2vbxP29ZN8QUL/0JXYfaT+oVl4vT50N0wqgHClEykNH8NvH01OrJ/J4u9LSnXSeQa
kzNtuiKvbv6TmIvdYExTkkk5MXVKB7GxT0Tqw9T6o72g3egok3o7XXBD6fvl5bNGijgb62JPhJ0p
tIlE3CztnMq6qpp7Tedwx+XxFkSnKDQuVb0g37ey7elbe2T1mwIoB9M0+z0pixtWohMI8hB8fJJX
n9s+egr73umD10TYkpVa3Y0nkeZfcrL3m6FLELYmUu4lbhEErgJXuBCy3eX5XBsQ9WNWjwL8FAHb
8zC51A0Ad+AqJgL0ByOKIPb5nKOZqn6LpXbj+bsaDeQmNhD8U5dtOLOsUkkQoQoJMimTp4AQDZxU
KJ+QhnQuD2xt/uAO/jfUYn0qhZyg8UOoQICXHCsNzWc4326ha4fLkX4VWJcH52moxRwaWhZ0XUqo
PLup5W+y9agX9215GxQ/YmxUp2+i9Cp5R7n7ksfPKFBZWz6ua2fqyQ/4ZVN2slZowuo1LWVSn/w9
Ta9F83Z2ljTlxzTc6j6tXUmnoRZ5Tld6am2BkHfqyfgZB69xFtq53rmFwMIBkdqpycb0rn5ICpXA
I8F+fRBeFyJdiOvO40Nm2hXo4s9tEbhl9xdMDpC2v8MssibFDOihqYQhi7xpcnU/ESIctCPYvg0v
sJU5hFeNDKIOEBpe5GIOcWb9v8+lChrp2Vjmu15MMcHwjceIqpqrVQNUtq6uNvKJlRcROm7QBE06
tBQV56k+XSfI4wdpGuSOlofCM0B9y21ljpXL+2Fe7ovtQNOQTuxsiYee1GI7TKXi5anCwxgNEb11
xRDJEGSFvplUOBK8gKRqg28tr40LUX4q97hV4na6GFeZd1QMyxn2BqtAgQKdtB06udjStRrSBNoR
S4hdKKt2rAlXCpKDhuHvtCY8NFNkV35P5ap3Pb3fTbrxScwl2zQTKqkxQkyxW2SWE8uxe3mSVk5C
Da80DsFZVYaKyfmnGAfcp4YCUGNW19h4ko1EdhK9p83T5Thra02D+so/uC4fHAqNLhOoYtGPH5qD
huGkF1z5IBBRz1Gbo8E+/t/CLU7dXKom0ZjmcP7n3ApsybqPuofA+5z1nb2p7L/2DEDVGlggLrdg
x5cE27Qow6EWdWjMvZtgMWc1dhRLbi0D9bVr7WrK7/ItWubal5uVuwF1cCR96CL6cqsNQdJDdqjc
RkmcLPk3Gz/14hZPbuVQ/6UQ/p84iwMJrV+6CxLbSDOPHSpAuq0Jqi1NTlJsoh/nl9pyy3Kyzv4Z
iswLYLka/aGq1JBYhvQ4qI/CgApbZ6ON1zYdqvJ7CPd5sUd7CTHbg7lVal39jAaotZnoOrcx56k4
OZdS3Yj0dBx+LdJG/BGX3wxtL3coW+Iaha5Be0iGjX2xdmSchlws1KDxhqzW+Yp6XTnTZL2kirBx
2q5+wJNRLc7BQFfGXusIIZTBbamh04gQaVeFd1qcfOk2ZSfXCiBs8f/OorV4v8l6UhdmwywaZf9e
BQ8GRiVJ4D9QA7sulPZF8M29RaGyUd/qv4I5nUVfXGpWbjVjYTHaoL6Ky10ZDSAZn4X23fNfzeA2
L14kc1cpnwp1I6dcexGcRV5slFCQ5Ww0iYxNhStUCPk0wa2mRw+Vnn+ui2Q/9s8Q3w6C37lx9DIq
r1K3JaG3OfmLWkis6GPeF0x+XL4n3hOIRrexnDR66H65MWQTb7Ev9ZbN7+pZhHwx7iYA46XlVTuO
vjhkKlEDyc2aF6N+9Pp9lG0s5LU7BG3b/0RZCoDO4MZc0IiiqdzpLbfrfpKOsvZNru2q/3T5BlnJ
HigKiNCDoWTifbPYNaExZpD+OYosE+JNfNCL19ESXioxs6FfYd8h24kWbHRINoIun+oqjKP/z3Tv
cjfvPmveTcSDMtCol94afmjr2cb1Px+oiwN3huNBa0Dyg0xwsVuQmbN8AHjkSNJTgdKUXF2N3VYL
fmV1nAVZbAwt1VOvUQgyDY8Nr/TEQqKBHEzbuPS3BrNY+6FgSiAK5jjmP0HVOzUqWuaf+y8BYATg
N79Rf7Epz++IrMQ8EyMLFmHiqMkr/Thz2o0aGqPF1sdZnTeIS1zvFFM+CFpYMqjqXCRU4T1M3b9l
/2L4L1rz568ABvQ7ynxDnVx6U0xHKRGIIhgUShO7NHe6tyvbr75S0sLfWHBrdyw6zhK0fp07Qlzu
Kzrdfi3P4Yz0ofL/6ZUSi+pXXXsypqPU7/oWGYKNdbFyAVKgNQzI8eBpqJicjxDQsakmczKYaA0O
rqjZGLscsLN5W6rhxvjWdrDBKQjAlpQMKOF5LKxbc9kzZ9wp3sN5fGVJn4P8zRwGW2t+TMqu4gS+
fFCtrRKWB7JVJEzAdxYH1VjqiR/1RNQALAqN5wgqGg2T58pQlP6nUMv3PT2HWCvjOZTQO/EQHwX5
iwItf8rNrT7G+qh4QlnY09MTXKRitS97xeBruTM2VfKewRb/xywk4Q2kdvFSG7KHxXKe+DeA8JPb
ZJqMW32U8WiQJCu4AuRjoExioaP71GWp1OL/HJSdKyppt5G/rdxJwBtkyZqhvrSbFrNfaMNQQ48A
00w7luKqXj9qeWcnUMOUPEDw7evlT7C2lmfbLZiw5PyqtThLfb0tuqImXtCUdpyj+vJ1IB3XxUcz
/AvKCogp+CPY2yA9umxuCGqVt8o8tqmspC+DHIw72SjuKlRrXcBp93gphEcGv4HpWHtGG+hmzMoc
PBU/7NcgUaCHRiCLtUr3Xs1MHJ+BckgvUzjIkqN0SfO115X4KKup9rPUWus77NVuV3etEtkDPZ8r
Nau1N3a8P9p6k5rPZhRr8UHI1b539bILgl3V6fEXLRBQrteV2kVHR/rpTwr1Dknypa2HzcrNhPUL
9WL6kdQkllZmnR/gVD/iIo1k7H3u57dJpgCGMf78oENtBPAlfT80gpagd0iLJmLTcUEt3E7geIjy
C7VvK/5H6TeW/coxx2nK+W3MghXyB5phlgW5Gs58uNKG0FqMGLPV19VAEXU4pHlwxfe4vPDXMltC
QomDbg+PfQkoMoWqKkpsHCGd/hTjAyetLbWhnaRON8T72Pqa56++8hplG6ICaxzt08BLjNFQtLHY
KARWEZgsgdTXghtZj5r3XU46u+wh3Fxb5QHN2NDCwfixMt5C/+uU39db3IK17u7ZT1ncLkODJ06r
81MEoXI0ZLZ6if526mri98ioHaU6yumtP7kQxX0ES8DGZn+hN4lmNj6aQP5BdS0p1Ybiwb5SAEh7
CGVE2kMQ6LaYb5xya1kCtyhbBhrrrLe5OFZlo5FTT5+R3hTJ+n0if/fSgzkv5GofjdcV1kO6sakt
Pb9MF9nwLAGJDSU0MnCp8zY+SYW8gp/SxzNiOv8qq3eylbia/lTIT7I8uMFwXas7gAOX1/XKBXIW
c74IT2KqBprnqgluU4BzMyUw/sfvc6dASxIoZED4Ad1cjri6ik6Hubhbh7H3B0OdQ1Y7Md/n6iGd
DjNSQjKOhdTYYXFl+Xeq5TYlFiJPhfV6+QesD3kWWWAF8WRefFweGEXSJVAhRfGuyN26eTYbuufT
DsRIxpF9Odrau5wZ/m+45aMqDsu48CS+aiQGjiIfc+t+7K7a0hFSTIEh9Hn6ayEeaTin+vtQqVvx
11fV7/iLTZujuwBxneH60xWOQmr4pYBjJzpj+DlQjgOGzH60EXPtvjkd8iJL6EPuBnmeYVl+Crp/
xelebX9enta1G+A0xCKpLroumQaRWQ1g5+egqERprwGCsNIjFlrV/GU3boCV1Ac3YsjRkIBQclwi
xIResvpJARQ/WddwF8XOtK3qn9A7GJvfbC0UtVUUigAZKx/Mx6wqVb3R7wtnEL7lmatNYKninQJb
bpi2gG8rmS709VnSGt4OChyL5aE2mong9ABtIqUvn93yHt9F0Y+uPF7+YGtnKnLj1E8423icLJMQ
qRN1D9kC7rFWw/s4M1SoYmqiIllfN7ifjbXIjTJYYnarCyac3TRq+8Qt/SHdaJSsTu/JL5kPiJMz
D71dVewUEY/yYHiqpx95+NaADBhjeqPT1qW5Or8WCmLosKko2y/m19QUv0K2AWTQhLuKZwiqixj1
W24Zb0ICYOjyLK9EIy1C+QNKHrJAS2krMUTIxsyjEknI9ItZNN1RDs1qZ/S8cKvAEw+Xw61sdJDw
BhRADlPtg+lT4HehWVrwNsRoMu22jEFzSTI+jY26pT65NjKaddjLa8gg4Bp6/tFCjFctPIVKR1KK
Q1Blu6zrrobQODZtvZFyzSWHxT0MpAGyAa92LPKW7ZS272k61oQyo+aYGsMhMLak+dYmDkoIjU82
nvRBqcULBLHUFSxqo4ZnMu4m79ha4acyGf9e/kJr2w7FCCxPOVCgLixTmZKiW1FUfQn2BeSz2N4A
qNhZnXdViMZBbKr7WC6x1iz2kme+b8Se1/ZyIg2kZkn88Tem7nL+zejatFFgTKUje+Ou8aZd3iQI
jnV7vazuej3gnq/tVEDoLNUO2RhEG9WQlY0+f0SKV8BBUfFb3PRVmzVQ68WSa50OZ1CUg6303T1t
nmCnRkJqi0Yr7S4Peu3LnsRcXvfIZLAoO6nkYsJZyfgm8hjKEoSiL4dZ2w6zyq08q3XALlqcYSkU
PsHw5JkxZR3EfvhRStpRm6qjrkj7y6HWnj7Y1XAZmZxfZDLLrVdZiTpplOPyXnYy4JRqp7o+6E6o
/W4sAm1tSzftXmOyiq7zN86YlZv+LPpipOYAWMwviV63g7FDkBo+R9jv+0IFWhIKo8NZ/jAivuZM
jSRurKDV7QN9GydJUBFU5BfHNyTGyaB1zhIKokcd02lqKsPe8srv0ihfR55yaAFtt4Hl2xwbG8n5
2keGQDALn4Ddg1V7vn8ysxrNyjJKh/fQXV8Pz+ikPgu++FZO1tfLH3lt2Z6E+jUPJ3fiOBYmGBaT
UE0Bl3rM0oeo0wNHr9StGuza8WrS3qTxz7yieXY+KnlsTAVcP5cGhVCecl97VftxeTS/CgDLk8cC
B2EAVZ2dfBefLUXRcBpjuZht1ErVFcubaXxv42OSKHZWvwWNfqP7n8fiyhteSuk9sgqnTO6EYp9O
RyM7qCMgzF3hHzDX6pWryz/u41eVEdYh6UI1CNXxpfxjPWi+mncwvSVYc5hztanvjPKPyHr+izjY
UGL8TheJG/p8ngerUzp6gWj5YMOu0YyIeppWqOht2gusjoghwSH7Zfq7OOcDoai8PsTcD746zoXP
qPOM3sOQfr88oI8LB4rQr8r2DDhA+Od8QNaAcabpUV9q+kTHB7pBw8Lztijsa4NhJ1BE/yVmu8xT
61bQ6irgZdEVQ3JDOirc5ZUMtxd8oz/29Ub/4+PGm6u3tNYgh85V1cVXkjx0SyaPUkNleORN7UFr
DUfPtxSk1uYO9exZ71OBj7qkK6OXosRJxqN7MI6p9y4nb5e/zXwKn284hgGhnLHA0iGrPf82uJ12
o55CUE41pBltL0UAIrhBzsyO1Cu1/fdytPXR/I42//3ktJIkL1SSmGhhr+0mEdHWxHAvh/h47TAg
ZC0sSdXopyx3aWkpoz/lvIvEVrkXEnMn5V+t4dmQX+WpRbak5elXbumnXQ76AXuuJGapaw0Pv144
1u0+0A4j8kJDegh1QCiUG4stdtDK8ptdcbnbUIqmzj7/opOZNIcgsrpBoeZUl9gs7IVJdONNy6mV
KIC8oIXo6sxWsBaL3Bv6fPRb0t1ES109HyDxCtQjIkceoy9jpH/q8ldNSNzYe4LZ8gNb+xtIIpWl
uCX6W5c/rDRXHxZL9ezHzH8/GXLdUw335tzbsp4EjOKKBq3j0I25Au3G/JK1+U0HdMOahF3S3w3D
uHGMrUwGD0HqyFx+MASXDB15QHI5yocSuUDzE+81H0H9rnbiOtnK3D7mv7JKj5P2LYLZyHIvpj0v
pDCkHVc5+YgzXodRql1M4mNp+D80vX2Iy9jYQBCsbEyglSgGAG2mb7NsAWgNPppy1VQs4OkWxNpN
k5W7y99vZfrQJQCkDb+Kfbl80PShFpqRLKNumH8qxuckO4x/jieZZRbZFUgVoci63PuTZsalF2uV
gwiBOyBcgrAuksj+n1vKEofu94xtQ2tyOVthm3R+nxCnREUcFXNPOZbhlSnsL8/Yyo02P/90rpdZ
QnDZLakyHqLQGyvHF2717FkujxM+iVs8j7Xvws7GFFEk6UIp93xbWSjnDaWhVuztFmKfeWwbax/2
6h9XOJgzlvIMkoMWaiwumthXUzqBzFk6YavxZHilDX/XpDb2F5N2EmdxxYwpetx5QBwvVfbB7D5g
6J+RBsvsfNyoN6yc+mdDmmf25EAKY02JzJZQI3ICOu60vWa5eYlSttS9VvqPpMLXekvYaKUufT6R
86o5iSo0mTJ1FVEn0D6o7Fnyv6OEUBkHUW4b6hVKeTyOm0YGQX+FQNnl6V05KAAM4AAHuHNuqy2O
psqqqyzKvIo+SuSAzwEZ/ecfEAKmQR+SO0f64HGcUs/Qh7lRlWGIMgKHM75GyUs4beQJawMh5YEH
o5g8kpeaEJ0ct0WehbUTlg0EIKcnjbs8VSsbi8Ttd4TFAxhfiAkRQCIU1pVWJ7ZQA3L7m1FwpHIU
zfam4mIxlEqh9Cik1k7SKW5Ne0va8tRcuYs4r39HWBwPwtCKQ1kQobcew2QnZKjhgVL27EzZaDCt
RYLxQmES2XeQc/MXO1nYyjCwrBHXdMb0pmqoO5FEvOeh23jHyx9mK9DiwzRtGoRVTiCLFdZLeGny
nKWfBDphq+25Qq6BXS0blCDU+e7TFrFo3CNG3Jc1Pns9Bm5vZX6vC6gU/tBGF23npv+hqj+m+p7X
uqJVNtDv1txYh2sr/eQn6AtgbZlWrTiO/IQJfHmnP6n5Rl1+5Z5CK4Gevk7qMKOgzz+cIOZZjFN0
7TSSbPekLZVny1Jlw8K//OFWDtzTQMuWuimMdRubjEQcgXqjYn+jhtfz65iXsabulWCjHLEVTz4f
WJ4LUufrxGujY1a4lUoKtk81RxLsIv1pbC2WtQPjZB6XV6SpgZPSGuZxwtpBhGz+j99sAKS2Qsx/
P9ljdaPUKk7rfCpUuIfXVLpPthAX66thBnJT3ZJ4g52H6MsoDrOQUcwYg/K29XeBchi2TIhWF7VK
/wuCDhCqpYkCnSdDmFoGMkQiiOnUtrYasCsR0AhDu4KsGMTKErUWx5WXlPJYOjoJuA04x0VCvN7I
iubtv3jT0FKDZIuOD5fe8k2hGvHURJZaYl9XuYJ+qOI32gkTbohF+xBsIUPXhkRViUeFSVfhA56o
TFR9qgIqeHoiTi96U34eA6v688IIZZjfQRYnHpSLDCsqip99WNm4Jlw3usqFoR8vnwUrMzdDLaS5
EzO3SBaHThl5UpThMe1AcAtwVDUA2eBEaGdZ/lBWlvnsqWX5KUxKbSPwyqFAUQ7fGx5nvNC0xRZq
usBrTaAWTihe+eautR4r/SBFd2X8rW5QAnm6PM6Vy+os3OKGV32Gb6gzvW7Ud624i4ViF5UV2Z6L
X8jGclxZILh1QELTgb1SWFiMzVetok2tjtyyvOrS2ElAk1wezsrpcBZhMRwjSTTcyQaGUwAcyWKn
jp7V9C6vB/dyoLV5Ox3K/PeTky7oET7F+5xEVXyq+9zOfNzlyxspR4kZFt/lYFujWqz5QsegNxf7
ymknoXxIg3jYtULpPxWT9SRmjbwxtpVTnA02d48wOptPwPOxjZjMFaNGuM56ytKrKny3uo2VsDZ9
s9CeSpsY8YEliLMr4yEd5alyanxtNbtvj30Mxuil+3N2BsyMk0CLsXiyB5gzJpAZHbGFicRHo3PV
1h2D56DbSFTWlvfvWGTM5/Nmtl0EAJFYzfAS9tfmX5Q4aDghH8WtN7P6FvnC6AfDoLcKR4Nf0aP8
EsF9F4WNUs1KWw9uCc46bFFqNR8k0vomKCdSdraQ73qDm9Sp6+t2Lb7KzVuT7MzhFvTVZP28vMTX
1txJ1GXulaJdJtfz2Mz8vUi0L3Il78w6e/vfoiyel32eWEXaMzbSyEMMNSJN8mvF3NJBXLs8oBHP
jSbaTHTZzxeCZ2WICqkMxhB/5smxT5+nPLa7yp56JvKfy2NaAc7NZKDf0RZnnhyoeJSFRKMtrH8L
4n407EHOkveBdf/YSL7maFmd3xoANa9o99c7UUhCB4fy+iqIUt3tq8bcNXHx/v9I+7JdSXGm2ydC
Asx4S5LT3rnnqapuUNfEYDBmsg1PfxZ99HdlulCiqq8vWmrtVga2w3Y4YsVa1z9scUkBkvw3iTzr
zlzOAslLp5ehh++qHiW9L9E8bD7/hQmQGUHNw0VqSTchgjINaIWhuxNkiAVFt33HoypJVoKOf6Mx
LZBC3RAIpZnkF23UmuPkNWFj5Y24uai9Ff3HgFfBkNlxUYQ72Xyz/TBqxLBRHEAUU9z1ZHQi2Uy7
bvg8BY9l1h4Ny7lByuHBNZOYh2uar0tHz/n3kcu5lplvN0mBLtuafvTOXbUG01ry6PPfn+2fXXe1
UzjUcXC02Th6SHWcehH72U1RPCYC4LqVzNeS55xb0/YP5BeMwgZqAQ1ZX8Z2Tgm8u2twz6U79dyG
tmu8IZhkwzFj4HQr6CvB+47G9rjioAtAARvlT4DRZ7JJlJ21hUnBq6+qEkOZ7HeZ+ujCPLYAs9b+
EUwbXnfjIBParD3DlsZ2blRbrS4kTZC48FYp3kr66pZ4I939RZcehoZAdWaNRrCvQ9hyfxAVKPph
hdNt3lToahPvE/tz2ctLM9qtF1RBYtIGCwXhqKmOwxGSL9MEVq0xgv5k5JCVW3x5yc7GpS0ZemQ7
af7rGWMPLUjgWtzihLfAqSJFLGehkRIk3zWA0WEj9n9+oJ3PqbZydgYcOzExp4n5lA+f6bBv1c11
E0uh17kJbXMZtl9PJrUQRajyWQR2NEKrvvPb1xbdEagHrKTdlk4mAJ3nGh/oPH5DzTWT4eZdAnNe
afwYC/mVQZDk+oiWjgs8J1BfAOM/Siba4SzTREBTBbd63gQfObjzrNq7CzJ3xcxSahyNer/saJ5o
oWWvaUvYyar8rWve8iE8emMJQoVxQ8YPNRl7WwwvXS63qZzlAPNNMJZv1we79D48/wjNOx2/snJp
zlfeSB6GJIOOVbctSudkeOkNSiNbF+oVNcxfN7s2x5pjCmq74PeGWdqSCHmeiFtAXXnH61bWBqf5
JsnrHnhOWGnLTYBhqDcCVXYC2Mg/Jb1NUPy9bm/xoDxbUe0SMGuPNpk/23O2WRID2MTCDzR2/YUV
NFjBNWdiGV1wmZWZCYV0vBUZOZlq76axHO6ItRLbLgbu6CYFqhLFPORKtXgrT310IM6Dyev31rGj
/Kb96Xuxbz+A1sAvYyX+Gdc0YxcPkzObc9xwFhekfUf8kcMmVJlo8VO5QyTHj7C471dZDZdCEGg7
A1OMDkMgMLThgcjbRxIYu88N7lp2N2R3rfPQ83cyPQF3+Ocrdm5LG9ZgG9M41LDllFmUeVuexA70
twy54u9rY5r3w9n0gVIprz1IUG2yodzWKoCk0vfcs0FS0KOrnmwQpWz/p5HpOFRIowxNm86zyB/q
9Icv3nJgYMM1gOSSX8zVfqC/QKKPy/RyYBDXNaXho4roouU1KO89eTOBbzXpb22+vz6ipZPp3JS2
VsopVT14MAU9qKT+x/SPbvrjfzOhLROrASrFmxmRjgXul/zR4N8a9efQ3RmK8d+U6S/gsHNolViz
z+WDsy1M8MFaHdQAchQsH6wwMTfXB7Xoe4AXIF+G1l3kLS6XyOt5APza/DxT9vuEztbN5Km4leOt
WTK0XZAPdHSu2Fw6b8HFgXARBbg5r35pM3QyK20lyrtVDda5+UTvoeQQl87L9bEt2wFYn6DiB8CW
NrYUTEsO2iHaTcjkEdLsBVQ7QyPd8HHF+eYf0t+FgGwiAkZbzowJuxwQcAxF102YxEb803HAAgka
rPeKbkF/RNjWWpPmXdxXZ/a0C6viLJW2gj17OtQyInac9p99647xP8YYoyZhgd5hFqr1oS5zOTC7
Mqyyz4tuU1sIDreyv0sgAWYf/3SdYAUsATZCQ+SEdSRS5VDXHqcSKucFWs5OwN62KjbWnnq/TxrQ
Tkjkz1L2SObroh62ExbotndQxW5jiBdD5qvi4MB85Gtdk78fRZeGtNWRQZoBB0NQNSLfQExe4Y3c
fb0+Y0smAI52kJdFVvO3LkUrALDeEEEHlz511k9PfKvX2HpWTOi9tCocaG9PMGGPx8I9EnMPXd3r
o5ijxcttMy/EjJ1HMgU47HnFzu49bjSj2VsBEmQ5RDl6FOTTeiVlszSKcxPatZCSwlQTcPKAnIEq
i6cHELFsm4H98WsKIyGmicQQ6C6s3wCupOz7useJVpDqBzr1QVyO1qA7QISeM2JCV9BG0ej65P1+
5sCkQ4B1Rv3QQefc5eQ5IyjEQTSJoAH4gjK9n0JvLwTELY9ZRqK+jaq1ItHvx+mFRaIltpMG7OGD
mK9YNLPXzVY1+RcILp4mT6z1c/1+K8EUSP/AroHMIXLzl4Ozh4DmyXwrgavllqb9s1chq2c03quS
yfNgirj2xrfrE7rQS39pVPOVzmxAvWriuvDT6VFwsDFUwbegmDah/2X0fahU5ruxDUpgvIwnr+7u
oZeyN/03s0zi0BE3zPV3nKYrz4ZFDz6bCm2dG6CHkqTCV1n9tEuG9l4BAVxnzcroF2cchyMyyATX
st5B5wT5MAQKG6VSX7zeiRzoNkBuE9wdkzp0vrHivUuHMV4pc1YcDe2/MVz3JjgQiwCjKqvPPWG7
wGqequknE+QWje4r8cbi2M6M2Zfe1IRe6qN2i3RKB80aRg+0O5ohNFJuu/5oBWvUJIsrdmaOXJpr
0zZ32xZTOSVJJAWkclxzo/K1Es3aqLS3+GB4piES7BHVh5FB/sny2DD/sYoPEdz6xvfrm2Nx75+N
aR7z2VEtoEcf5kgPoV3EjlRux03/PVXsWCLh979Z0m7PzmBtbs6xlMd+1hQVTjui3SsL/hwHg92O
kwWYVDTAQITrckTohXT8wgoRsxEnQvL2vldllHX0cH04i3fcmRltldDHibCK42bgPTXjpM6tAygO
yPa6lWVf+DUYbXlY7phdMGAwXndCn96O+J+EPPJ+7xmbJvh83diyL4CfHlghCDSbWvjuKjaFiQH/
Bp3yxhgQ3nhdRBo/ytifswBjkUBVFcwVlzk4vFykxlMWSTzMnp2DhNZ7Js2HrwxwOj1TZm2stTt1
6VTCgx+NjGi1AZpOn0YyoZiXIdxlrRvR9r6FMkfNn0bxqV1jZFyaRAChCTr30E30m2g7c4YxKBhi
3jpFb6ZoU/vBtot8z7j7CM6s/vX6mi254VyHBGcVaP4BW7+cyBkt41R9OtOwFNvKTu/HVO2um1iY
PMCYMBggh6Gspa9V7aZtMBVAoobGUy7uChJZPo89pC+CfMXdF5Jcc0s5Xg1oGUGJWn9wtTVusppj
obICdKvTt5AbMeQWI56PuxxpDJ+AoNiUI5Jg0zNz13BheJxgvrTQFR2X6MpCswaIg/WqR1EH1ehS
CsSljRq/WxTZZz8d6dbqpTlBZI7SV5YYcmuStD4aOam+9XXgbQRon1/Ay2W+QrViuk9HlGEpM/pd
UOQu3j6BcZKkFfdDb0l0Frg1PIIT2nxDx373iZaKbNzO4p8A5Q+yjbK4AaqbWn01DcN97prAv2/L
MAEBZZUdgCpUP/LBqwjI1AHZDiBjBJmkyfR+eqqvu5iUmX3kkzK2Mp3K42RmfgVCTgpmR4dmxalJ
OtQvrXBozMgVvT3Goxo9H2ADh8mIenVo70GD7qCha6qcbFtYHDqunel3QNfKTG5LyMps/SQRP8Wg
wi7K/CLLN2ExhGSTQBPlOFpE3RaWUZ26spKvAZ34e2c0b2jXfoQpcVA184HPNqdJRL0fggoys6tZ
Wsomu1zI8svg98Fmsnj5PCDbfUi70EL3gg2aSKaQ/weOIG/51vGoFED8mt7ecUuy9QqzOFols7el
hWetB4XJG2waA7QBbXc0WtHcuEIExxHoC4HElcq2vTCG/htNBiu9AWFfCXhmxQMo1Xt5vW2c1ic3
MlP2pqd1FUZEgZh4U5Ut5EhQBeYvTpsXiFsp7mjIp79XvAV7jhGGOyUSgAIa3xuiwOnML2oswB00
QHLDi50wBRbQKpJih25v9Go2XKQvw9T1wUtZqmHcCDTUfDDZVwfugCl7400V3YF3afxu+imgNC3a
+7eVQcUbxIVCO7ZY4tX7qXFg027d7AMCiU1w46RN+IqguzqMIEywkyh1ocLElctlBN4wtGswa+hP
yuY+u0EZx3Gg22ObW9aYWR3VIcqMEWFQg49qFvpoWs05xx6UtdgNjDnveZXSBOJZjN0YlWkeeELb
g0JT+iZoJ46TveQO6gnU9llE0+TVFcSKBRhc7gbSqx3K2vZNl7HmkBh9eCKyzG3YTilkO8w+PfSl
LJ5BvDwdgVNHyntSubWtE3CXO2pKo5aHApxTrivTmJe+OEI0HjoAKldW3EzE+klyAZabTuQIooSt
kshLVXIihlG+mH4tf4TTkG/HcKJPo6z7Q5q26tUqywI7sAimW8qKJK5Slzw1nWVs8gr8ERHBmHdu
IyiAo0bafgFVdW5HfsXTz3ZRIBfKcx7Ix4Sx6gYYUAP5UbMvnxzZhS+93aSPFbAGn+XYjf7OpCTc
T9JO2GHyje6UWaWPa97N023VU+9J8BIS1zIwSuvUmyV/dtG/cWsbXvGzdhEiRnIKkUZ2nE5ug5QN
YeTRQMiXXrJyUxRNf+NN/hi7VVVsKXqExrXjeuGyg+wTuBZmajTII2uxlgz9yg26CsfCwMzYmEBi
raqNX2cb5GN2uNvf3OaHA3XSKMPBOUT05uuY1jGr71xTfb1+TS10+OGFfvYxWkTWmSbvUjrfvGUK
soLXilVx4X9RisTTkP6sm29N6p6yBEFnD76pbu1tu3h5nX+AFmWUkGEPmJrTXbK4KdgQDw2LWWcD
ZOpAvMg6OE6/9cosrlAOADHPx8oELN1dGD8yFTNbMbgTL2MBw2gKIFVwd3ntV5o5cdZlO8K6L9z6
PqVTHoWoc/RencYlz/AfaiUUWXQG5Ct8BL54/el5OIDNIL3lA1QNaPCDmwxfsVVuBLthqHisjHTO
SOi3NKBX/5maP+Xs1VIb0DfoB6DEDd7Eebg1i2ZbowUH6rCjePfyvcpuBnsl4l+IxdErO7+hwbUD
jQdteqlZOgnSwQgicQW6k3yHNN5hmkwwQjF/w1v6bKw1jS6FXmhoAZUKmrdBfqdFd1lqGFM5wGTe
5RsJAebUzkDDd0zKTb+mo7IQSVpQiUL20cLbheg89IJlncPJiNCLfOtTGflr3UZL/nFuYJ7fs0XD
MWg3dQADQ9/k6Ep0qnsmk08lxO3xJiyb+LqTzLtN9xGCDjtQRf6b4daWC6gO3N4Ajm2YeGnle1Z8
pN5KdnBxyn6Z0HtjstEYuSFhQhEVe6qLu3b/Pw1CD+9ZMjnSs2FhaL8G4jD4b39R44B6xCzHgXoA
yhw6zwsBgmOk1MILIs8A8oF4SN10kWFZn5jNTyLrn6YMetKNXKuILe0nMvOMQTUQPVt6Sy8lJTq+
TbvbiM4CdcBXs9oiXDOyaduVr8pcAb4ueR863EIIhIGKDB5+6X0Qrxs6Ml9V1HqF5kw5fTX8W7V2
Mi1ZgbyNBR4u7FdkGi6tDBmemSbBehXsoUNrZ6KihuBK/3NkAwFQ+JcdbS+5POxlTk2MBozPZu0f
uqk81QgcS2aulIqWnBya8AG6z+adpBcSldFC/DXDMuH6P5XBdALDyuHPvRycjLg35kc6nrGXszYK
08HVjQqOMfgpmsyYHzcqTzbMRuHoL0zNro4sNPh19ENchi0tSz+cg4QuytUNYz8gU3XdxuKMoUV9
VtxD07o7//3soButcmjCwsBw1CM13SixVzBsS0ebd2ZAm680S3PRj0m3SVFFRhdV5DQyKtfECBaQ
x9gsaA4FsBj/Qun6chxenjdZTb25gc1sDh2jyNe4/TjGRlYYx6yW/amYGuRCOXEra5MGTvEyNWb3
VktopiSVpQ41mdgdb8GPvxJ6Ls3x+bdpG6CfghZcgnCZlgmgVtWxNuTu+jIuIAXn8UNTaaYrQvVe
u0Eas8iJDEBxSycHb0PyYjWfpZ0dKMT3OEPZqfrBufkk3GwllF0e3H+GdTETQKGDLh8x8Ulh7aSf
7Zi1Jiw2f7t+O56NTaf07qc6s7jnoluQme89tw9p0u0nP9tw30kj2qQgWfYeO+58vj6pS657bld7
MZSkhYaaiaFVxmNTfm2MG5+/XTexdAYDtTrr0EKgFTpcl24LsQQV+AmWDW1PPh6Z7oMH0Ij56bqV
xTU6s6I54ACKDVqPsCLz7wE/Dmu4l8Xfx62Mo3fGVv772Dg7RCaP4aSssceF/W7IEzVXvHtxITzw
f6JijmYmPU3eAr7jKxtl4KGFnp2horF5EpO5kvRftuL7oJvFtYvXx+VaSJnhfJAYxdg913LbjI8t
XbnYF00gU4irA8EeWLovTaRW0Ite4rRtxn/Dl3sA5UF61f2NV52Z0dY7mCr8ro+RNMXRdSi6EA6O
925WK3XtRec9M6NNWFiayGZUKXAz46HiJ+ofBwPCPZvrzjt/7G+7/5cVR6v4yjBnU5nCiu1vpuJk
tl/ApBRax0BtrTUq5MURAdKHf6BdAxjN5fqAfNJTpMv7TWGd8gnNKgU9Fu13dCKuQJEXEwDQ3Ps/
S/qoXCSKAhzaGNW4Gfgu8G5d/mGNHxk7UlYjTDr2xVMFjeZ0rTK4OJ9nlu3LMQqkGtKeUTRwZqBL
fK76Exne1XBfFSfV/Dn4DtcSCLdmgk+A7/SdW6Kl02PASwLM+tBCGNl8bGVkQHV77Y5d3FlzHDsz
ECCdMP/97AhCUFFURYKVy8FJ3jlWJMOvIjted8XFc+7MyOw+Z0ao1/ZDWGDRDDeJLPWMnNF1A/P+
1319rjSBO8acgXDaG5pyUYEJG2sz4e3cj9lmSsu7WoWblHd75rcrb8Ildz83p7lC2hMA7zjMDUUS
lU66G9p/GQbXUMdrw9IWxwzangwV7ITBP1V2g/arsURS9jAUu+vzt+QF5wPSFigcpCv7HoZcFIfB
fVZne1uucYcvMF0Q0AjNrd9z3vl3dHNXDWB/no9Xtk2NGrn527T8aJ0jWAyH4tbMng0nAi9b7pwK
+5WyTZKtBNVLE3r+BdoBbybospI9vqCvHsrxBZnNCDl2JIOisMj/4lpEiQEbC02YyLloUZBv0moK
FM7ffHywje9NtSNr6ZylZTs3Me+7s31ltJ2wjdnEWFtPrIAUr5fsepDnXfeOxaTnuR3NDymkbvjA
YKcP92H5z2Bs0dqZ1j+JizY5Fmfjpgof1JoC98KBCzchNmTEQKv5myDEBAVRBASwarVNZFlfxQBK
YZAPWi8qQXFwWNkDC5v6wpy2qUWdoypgIcYArTequE0MxOFBAASKCGplQhfOwwtTmmtMCMkC6c3h
jKi2bU9v0s7bXl+ztdFortEKwydjDxOiepisj9F6CaYX9hdxGQYC5u4Agh1YKu3eb6QTevWEa0rJ
FxQH3PzI+pVlWXqhndvQkWsWlKdYz3FDjUEZAwEch2kVgYv+c+/XkZ022x7MT1DwAcHa+HR9Epde
xxe2tXtlhDxH6ErYNp1PBd9KelPyQ52/T822y95S99CTl7E5Sh475hPxVk6QhdPqwrrmkZRkjtMo
zG6VOpvM/N5Cb5ZmaZTU5nvN11hZ1qzpThmWWUnnGA58FRb54QgIbDMRmdUtiswr8zp/uXZf47mN
IGZuqXQAG748uEjBbREkGJk7NvduY5xMpLhknz42qMsBQ/+5ZqiB99azpMlD4OQQSfh0/RMWjs6L
L9BugroKjNCiGG2hBJT2Ammh8NZaIA1q1prOFif2bLDaJgGfTzWYDIMdcvc2M9Idd9wbEoqI2iX6
0L7/zcCQFMcNC4p7PXI00ykrGei7N25zBMfhVKOYur9uYnlAv0xoZ0uZQyTdUDBhoV6t/IjTCSmG
ExX7gr5fN7V4B8xIDfRrz9zrmlOaKIfnrQtTY3mA8KJJbqFD59jbnD1zr1nZb8vbHVRvQMHMgn46
mSmcoJG2WeI4gxhxB/Bf7c11+ykqRnFXul3kAjhqe+nWy9NNadlRDdnswf0GTM1KxLw4xWdfom39
LLNUN4k5wgSiU0Iyh6GZDg1FbSyzlQN2zZS2mqYtw97LMGjDh4ChB2RWT+O2HaJC/ABHytocL5T1
bIgG/DfHWizBC3CRuxzmRuNDQYB0QDf1TFycggnoNfQe0bAQ5Wu0G4u3YQCaJuinI8+iQ46MyfaG
uoXRZKDRiDxF4PEntA9Y9RrP7+K5cmZp/pKzkMx1G/S3ObCUIv+Vo0cBsB3TX3l/LBsBswtEugMA
mLQTJQ+6nrpm1W9kj/Ak4LuiC3aZuSZlsTxr/5nRb17aKWOiPswo9NcbMUseQSkkw5XczpoV7Y4N
0JSaqZJhxujBHX/24WPB4jT8czVLRJIzG87/nzOi7agA6JfRQkPMBldPfzS7/JshWPPBaPHDEiTb
Xj+31galnVtV2QchTTB1Cf3pjdswfwVRQJnurluZt+Zv12iIgtfcvg9MgLaXXL8LwmzEu7pMM7J1
uJfGzpj/VSh5ZmUe65lL5yrMAFLBWZRDHAlPuL0NQasEKnCAK10fz+JpHzp4xc+VcDSVXFqqyyon
1nzqeT7EhGyUisDR+k8P1wgfDECk/zdrWggwOUOGTBM8QrX9bSeaH6UP5CgXFhB9xITAo/TyqArD
euUIXPSNs1Fqu3egDsAdc7KiHV94he5AYHrYtC9tsrk+wPmHdPcAhREEGXBxohNDm07HF0PPcuws
FgAW1UObts6j0Ta2FAlAc+riKgg3kpSH62aXVhGse2jkB74S7Mea7ze5k4KbAL7fq/uw2mTtS2od
0+prxseoLdakKRffB+fmtPurBnmWMAXM+Rm4z9x7nxVRbR4S8ujKtzzfVcOG0b9wnXOb2sYTHESX
ZQmbaQ+9YefI2jJS7j0iA9N/CtYAAkvvb3vm3vdnpkEPZ9jlvlAKHemBWyMPlL+hHYH0+85AujON
CnKaGazBbKiC2E/Xqvf/isz+7kG/DOtbXzaJZ3AYFgmbM8hF8E/N3xo8Kw0ICgYN9gcxjmNPo8Hj
wJO2ce0Oe1GRPeSKozAcdgkvYpORnWes0UXPg772bZp3902XMmLAuyekRu3kmXmfCrWyg5ZiIyAm
oBQF9ATKvJqNtoVObDvChpGhKWsMmRF1mRQoX5fDFni4eyjNyhXmHGtx/5wZ1c4lUfmTqVKOCMmv
3wol9342xByo3Tyvd2hO3AgHuOnmMzfz28L9Seh051hvpWlEBMRoDLSxDplObcL21/f1shuefZh2
cJleOigBsroNUeChNT7sAfmRfTl+c9w8YmDM4Hc+0GDD8brdxYWGYNdMGAq5NR1vwQq8gQFPxnwo
dnD9/mAHKSrVa8W45YME5UScWUBd/JawA1C0AvAOm1q04waCdhu0u2979I656NEBTeWrk9Wx8AEk
nbKVqV26yOdK5v+Z1s4wRyL9Fc5n2OCJm7xpjtD6WHHl5Vn8ZUI7Q5ic6awpFi8EKBdilDhCaMSR
8P+bxfplRtsxnAFWViJhs8mpiruw2JZet5Xga75uZvFqO5swbY+gRjf43Xy1BfnRnXZB/Rzi8Ken
YoBC5GFY655cmzzd83sQmtQj1qe04k7eed7JU9+vj2jFBXScWVEkMuRzfGrUr4o8rEZxi78PLkgX
zdPAYumkpGD1RbQ4zUNgD3370oSH69+/eGpB7AYEQWiMAfPg5R0FhZjaLzvs0t6kJ0m9iFjFi8tf
PYcfWq+8FWqtj3r+xd8ugDOLmg80lWc2oQ2L3nj0oOcOsIFxcOvvYKi4PrTF1T8zpK2+DM0UMAAY
yoKHoXMhcwlU0Ro7z+JoAKhFU9FcqtevGiono4D8MY4AiQumKtXRHMFPlZmfTDAM95O5sl5LUagV
APID/TFABPR2KWeok6Su2nlQh875CKzYC1E7WDm7F70CvIYIPiGLAlDepVcYdQIpFA9Tl3pl3PYy
KsoGtycaI9IDy9rIqFeeEIvT+MugDqvJ+prnlYTBpt4H9n3bbvv6hxm8Wms8R2uGtGdragTQL23m
kRnQqehjcJpR+tW2NuG0UrRa2rnEB1c2hPpm3oj572fvr7Qrw8YPBJBCNlp7xdYO18r3SxZQtwfk
eSaYxv69tMDBJRmGDO0qqIBsJo6+gr/ATAKBgu9HcxNkbz0tkHQ6i0xWAgshFZtUAtQWZ4hkDbly
/Sxe4kC1gGIe7CDBb41sRS+KpJHgbwitd79E3viH558EfaX2e+HGGb0Raxmt2YW1Y8hFsADKJrxZ
cYFrjpC0XZWpBor1ynurwVFSPXBnj0dWEGRIbj0EawfFwmmElz7Kp+ADh9acnqS0bZC9eRb4nc2m
EnsVgqoYmHWBe6lcKwsv+AUICggyvXh5AD4874Ezzytzngs0p6KDMzR3AR//mRxzxbkXR3NmQjvE
WS5w8rkwYXVNBLHguJcPYo3iZeGsC0BiBMkQHHZoDtaWyGuGguQcRiaCt2GKxmQMh+5QZ7h+USx5
HwzhpQBibKQx9Es2tSrSodVsZhm6URDCQMFGOHuCniwjYoDelHc8e7luc2mNkG+Eu6MhH5hnbWwg
yeAFFQNomINqxxJ+RBZj5UxdCvwxrF82tNzZ5GbA7lPYoBwcAxCZJeglZ3N33K7t4wn9WVOc9bss
/fM8JwBFIK8JASrC/aGfSyHjeRjIFtR890nyI1cv9Zra+KJrAFgGpDU21W/JClNBEHNElXfT89cm
tKKUfPPLAsfs+/VlWvJziM39Z0c7xDOWo0Orh52abyiBavq91a9E+EvYKCC4bQ95AoB5AUq+3K6G
n5cKooPwvqp+moqEHxKwfbQTgZKD6aQHyN5N+9bk7FRb2REabJ9DCe5DNqXV8/XROovTiq6MWQQT
dRs9B2Q5jCQWVeAfL1VaRl3od++yztJHv1T82+gwdFsWkvtQZfBcGouOBfcZzbwNGdDUCEmugh3w
4/WeUR+t/Q0up5MKOulDOs5L6yifpsd01hjODa724BxsTjxL+zcX9JUtYNJcmpGZuvkjWhq6p8zw
6EsQTpCMGW0kf9Xov+ehtHicganrKU+oBS9uQbmsCnCU2sVDPczPiISPARQqRL6r6Vj/lJkxphGa
HcxtCm6sR4s1iGYaa7BvbBBw/AWABMsJUrJZfTOEvs7lcoJBqE7NAC6DCvyptNq9abBTkqZ/cQKj
fA/6Jkhj4rO1Q95VaeXxYpoJ7PwHDnaWEZXgyIXG43WfWDocoQaF7BVqoQHYb7TxTI0lhV9hPKoQ
6Q6F1mQHZckmbnzRvLRpN0ZTWtsbu7Rk5IE4fGsDc/J6/SMWorYQqfJZLRtXKEqKl3OaJYqXYBUC
W2SNIJu8FJxG4H8W8k2l48qxubAHLmxpp6aTZMIZR9gywpuw3btZfwc9y9I3VmLsRTvIiyDeQZD9
m85oIVD0mlLMa57ZwdNoo07oGiCWCj0wIEyey96uz+HCjQOaNCTF4OnYT7oEBFM0R6cyxhVC3lYS
QCHl2vN+4bS8MDEP+SzwED3I+kbQBG8ktNIK6F6H1hj3Yk0OftkMMksIpnCB6nFBmgdWPc6u77Rf
2wpdxclLYfy4PlsLlLMzq9wvI5obVGnmdsXsBo3/b7YCfUKKfmLm0bLeSLl3QY7CBSp59wPAVWu+
sfD+gnGEpqBLARJNby6cMqNk9F/uaq+D9NtBdhWI8++pd+NlcYdO++uDXYiFQ/C4m+iKhJw4ZvVy
3SoB6d6xnV2ey2NSOHtLqS+oBdzWqTg5DtuYk3N0iXy/bvZfxgYtBofdGZyLuB+9HJpdafQzTxj8
hYEzJajfcCOBi7PaTeF06AIrIiM6/Iv8a+r+NJv+JRjtKLOLDxy9ceWCOQboE9Z+odBydzp54CDM
K22xktddcjZk8RF/zoR5aFe8nJsSWF+zcTE3dp/fShTW61rdKP/j+lQsrcC5FW3n5FPABvRdY3N2
XN47ICYF+2lASReZXj4dTdbRZ2qG+9RPqg1X8vG6+aWzAdqgEGcDO5SFQ/5ykDxJDTQTYUcVqtv3
dn1P3L94MaC365cJLZIqRVERb960rpk/CbN6LjK5mTFg10eytFzYN3NvKQIYVyfKccaOTv7A8DBp
Q6Bopp3Np2NYjStm/KUdOks34zGH1kWiz1jjJ6K1nRrCMJnV1FEZYuuAI8OVsVnR1t2JzPV2gWjU
SzBwcc/LksYlyOPwPxn4yCg3836MfDPr7KhQPZh8QFNcx6bbGuOmzQr6CPldcgcaCeRhoRf+YPdF
pqLENNUpEf504xRJBeJru0ijJkyajz4JQbSVWVUf9V6fn2TXTk+hI/lrV4TTjUCxPBY9n4IorzwQ
fNTQp0ojwnlRbBBfA1ILBhzxjbhlKra1XdcHg1lhnKoseQyk3eCGt325gwArA4OtI/akUWER2V3Q
IiWUPbYChNEmooOjwZIjrQ376BvQgvatGgjaIIknyUPUucPxAUzD095xDefkNnieRFk51BW0LZtg
ijrJgm+VcshhnLrpfWw9q4qkX/BHMiHDHoEXpE+iETQ+W/RzildVKms/NBX9bKS5BbKD3EPV0oCg
8MoZuRgHBVCftnDlQOVWf7HZodGx0sdLCvA4/wStaX4/QL/j6CAH9I7aeAJODTaomBsquLeCoWCR
AgBpJexb2qnnX6FdSyWSkFy6+AoZTidFfZAyDfvrW2jpLAo8EIOivxBC9boyuUQ43TmixakcWFCs
y/D25ilOI74zyvprbdbofQuO3FtLbS4FeQF4WqH0awM9rBeMwhB8kaRDhoRZJzvf1EYKnChD6vHA
zbWE01LwdW5Ly19UQ6EqX2Aaud+A+mUoqx243V77smmfu9D4C2UDgibFX2PTbroc+9wYatjLplJF
edkDNzkapyDPf9CsvBv9jMdg8WBbk4ExpfFl+/P6oi6di/gBDwg5uC9yQ5cnfD2CSKbs8QFWI/AY
ImG9TUb5NTG6NUDq0skIOi+k1pA5nrt5Ly05qqkLBIK4ypzkg5VCbMIGINyeoNrtQjXCBCy8dcF9
cn2AS95zblZb0aLmdULm/FrT+nO6NfdjhyJGYMjirMlEL23Cc1vaarK27dzCwGSCni8qGRaUH66P
Znm5/ptEXaMQbblGV8DOJg/uPRC6S3nb0q/XbSztgbNR6HxawWCGU9JjxlL2M2+NCO8QIDDSh74R
K+1fa5a0QwvMBiDVnuerR/9fPYqNI19IsB27lTBmxQd0Xe3/R9p1bbeRJNkvqnPKm9fMMvAkQCu+
1BFJsbz39fV7k707DSSwrO1eiYSkaY0ibbiMuBdaX5nGDDMy68AxZrewEnue7Wp4ALLUgj1YmhM7
I2exTo7aqr5NsENiFpHOGklYAljTqZqF+PumHOCeoeIa/aYqHwp0gdUqMtOKShvaRW7X2r5UTWJI
CyfuthwkwpFnRRjAn4aqnwBKVLIsFLLhffdVA65K1ZzR//oXp469mP+3HO4s1AWaUhQD6ybJqWvp
1U7U/Oc4NTcwaEuwP0tz4tzaIKumJjWQQNYs/11H8ocEqAdp6tQkQ2Gc/n8T4w7EhCaqqhkwMQGn
LgMElp44pfzoh0u265Z9Bkvgf1aQV+XylKSdCkHJmBOjGx3ArBLRep6ViTZRcp/VJUDkq4Wk7pJU
ttZn5x1hSKihPxz6Nd4MqWiX+g6EsGSSgLCSwY90wzZzf17Rm9f5bKKcJRHDwRBBlYY4v5dtRHck
krqHJK/gJQu0LZb67pdOC2dBoq7u0QQHcak2EcVf6z3AxcAvs0SMeFMO4N3BSYUq4Cs6jWEqcmma
kJY303RvhaGtoZ1IQEZLz5doP2+u4JkobkqZnlg9YATZMw28ud/6uEJ9B2gHclrr/6Ig3UImEk+d
AHwHZA1nFDvZHMosh6LSFDBdT8VvI0w3lSwDUwvmsVbHBYV163njXCBf56wZQpf3IqwKAuu1WKob
PWq2TSCu8+4VVIp3uqYTKdSRNc8p6iwXDudNC40wWALLr2ThnePyPlRjWoBGGLuYCqUdVwoAGd99
zV/wam6elTMp3AYWmVx0bQwpAx45kHDdiWHsdgkCTq1YuOA3AxzUgADTCkEtck6cXjGReaiDDLKE
1pH71E7kCM63LQPBr1aJGdhjoBD1X3QyW0iWI4QGbCXLZF+uo9zpVZYOeCyqJt8d9aEkEsi+dKFd
yOPc1F9/y+HpV6ZQGPxMYC85iQUasTckqoe8I73pxX5PtfpDs1TnZ/3FNodPb51N7QrO35RzTVAg
MsWGWbjnYKLMaFO9xVKOvM7C/i1J4wzrbJYM9RYLqbK6yodAOOnWPlQfQnTtqgtQCEuLyRnWQc91
NRchS+8rZxbsKXfbGa79MxBfKkA8JotdyEsSOeualAIrK4NEaYrdVuvt2AqcYZbsoEvX/pg9pdF4
p3dLTJrsn/1pC7k7IaElqzcLiA3Ai5VVKV6etAVH8lbhqAXfDsCAaIHH+wq3mHJuQLtEyIJGwi7s
n+vqtW22SmBL8ioukFMAe647zynx46MphkQHsLm2Nbq1UoIoNqI/n9mbau1sMNw611HW9FOKCff6
Kesmp0y2yFEvCLm5qmdCuFVNlSHWhgozTpKNUo/AHvkXgHZ4wZTRM6SiZP+K+87AVqVtj2yjgCWU
+s9G9YmYEwDnLOzezfU6E8QU+JlblKgKSqUrCELxEinQfBkoz5K+oLuuhahA8BSRgJaRLAc7zKWQ
Gj1rAMZiikQdqNBHXtGpCG6kf7wtl2I4DYKH6EBJFOy9Kcu9k5ui70xRm9o/n7Brk3YphTvuAqqA
gAqDyZizbGfxc51GpPLfB+3t38gB/DYrQMY7DifHHEstTnX4PmoLlg5f28zIwhBlaD3A9i2xal+r
J0wKeB8oHwFGI+gVLndIZjDKo4r8fYdjEE4PCrpwDTsEMAKAsBHJ49YuHLzrO3QpkdusLFT0JEhF
2DN9PiDGIa0VHH9ewZvH7huQTwftjWZxZ7s3xsIA/zkukZK+5/mgvqAHxvf8xFoCvbn2U0FNpaKo
kRVw4ymIc6bSUphHaVLx/pAUG8B49S1qLZAZr37hbefnSV2bSYgCaZSpAX9Kl2VOwc1i1XTdqEHb
Spu6fpH0Rylegyd5UqCNFhbwhkt1KYxTdJEoB4UwQ5ic2pK6VzQAaERENN2+RovFQ+078xJ91M2l
PJsft2nTACr0KNLhhqc9UbqIzADbhv/R+6tF2NBba6noaHGx8BCi67yDgzIHvy8EA9tWkFFQyGgh
Nd9XgHHp7a7eZi8/b90Nj58VU/4tjzvzeWSoZWxAXp48tSpJxUNWviHCoFaxFyYyjq7Z0cZaUFi3
7jayt6jeg3eKl0rucI7lKIRJCoA9eBh+DGR5C9w/jhRaJClXsvhkquuf53nr3gG+DJDJwCFB8Rsb
0JlNAenHnEwVBLZo1K7fjOJ59D9/FnHjeVsVz2TwCcZKk0u5rQX2hl4/zPlsd91vsHi/qSxzMUn3
UqluSw0s9+bgVWiQSuYXFBsuGJwbpU+Xo+DUZpxGIYaBmQ5DSUvtvfLzYzYWruTnNAI33hDAXd4J
QuTVfQeM8XThNeXWZTlfBe5AJYWkZegOYn6s5VRlSWb1ZZZ2WnxvjAu5yVun6FwUZ44KJAwro8FU
ReSn67ImgWEr3afSuHDokmZl9P9G+ZxL5DRdoSmx0cyQmEyPceUB/TsoMiKAIKLtnxojcEKR1uI/
z41fbimn8sYaRm9mUkfjqUDGTV2y60sLySk4M5O0pmHsLk0+hwTQpCAH7UmTR7teKRxF8Z9zlHDO
uXb6+crcUnbny8mpAaHxyxJ1vVB2OiiGdPA1tMRogS4d/onjdfTPI3+2jojDDQkVwygTulQCc1vF
DZrDEHlkX0PbI+AnuWVn0tPPs7qta/4Wwx0SvEj3ksFuQDvHK5BP7NVWdUS5WvBgbzl957PhTgWg
IAKxUSBGbE75wIyS4uYlNWJ99fN8/heV8veEuOOhVP4UA5sbpWJIyI9p62jRiz7bsuEpA1rDXBYm
anQObTzyLrgWN+0T8MDRn4ESNUYzc7ln5thIxawGAJ5MteFPlqijpydzvM5Lw8QrY+b3J6FUm5e5
Vyu7r7tio+I116njTHB/Xoabig2PzgDuAgwWmHsvRyKEZZKYCUYiiH9AGTXUbilsi4xVVy5MekkS
d4BYgVYcZpBkWgEtDCcvHwvxNahCpyiTBXtx8+qfzYo7RQGSAGpXhshlpi6aodBnXqkTiodKkmkR
2s5fpOj553W86cGh7vA/C8kdJ1hnwZh1HCfN8EDJKHSOCMKAWKd+bffd0ZoQo3cLS3rbOJ8J5VSN
VflR1xpYU6U8GqgGFLVt2ryks+Q0UuDmdYsOBaRdjihzra1NslQBubSlTBOe+R9KqneRUWOZM9A7
h/EjA4pBGKOqjhEtvAx+90BfJlig5s6myvk6/qj1UdJgqkbd2dEwQyaEzfFTlei0tn5lCkgyymHb
aolXyfovA/wIIsC1+3HYif2XgOp56M51Kn5YUkjxBuMpo+DFkX+q6njbNgVNrSXu1BuIeGzQDLMQ
zhlof7hzWCkTMGxb0C5p0g4Gjw56R9RwNccHXHNwm5qocO7HEyiL9eFxsDa6+GJ0S3gEN+3R2SC4
QyJVc19jo4BwjzJpIg9vCE4jUMJMdidWwEFt7LHTjIWjedNcnAnltiuSs6RIQwhNaqJUmDneJMsl
mjhg3OOEXZ+K/ywwH053oLk3ew1iyi4xgN+TVhP69fUZlfEhalJKdUIeLJSTeykc8oEaQ9humi4K
GxJnUfdHlWJVJYk/We8iKGi3QLG39mKbmS0JckudjvPot7+KPql2Ut/4aG0ztOYEdKHOnUBFFrry
kFiYWJaYJKjE2aAhwHLB/GKm1SaItXaF4hFlWxgVskqVIB1HIKk+FHUXIdkE6qyVH5bmS9YM/iap
AxSfF4Pf2VNXImOnDPMhN6zUi2tD88xqjpxKAOHeYHb5Losbw0ZyrLYn9Pg91YKGKEO3gmiToijo
Drzoxm8g/pn7rJvLjjSGKcf2HGZIZreoZHlRwjFxNd8Q7RxVniANRPv+UDbKr6hNuvuikaLMttCk
jtezObfnNgsfhbjXSRpm5n2b9pNBEpSxtGSefMUDT7WWo+5x0j9ErNg2rALWumt0IgqIrRKMy5UV
jivTwmMZqtUMQJ0yYpvOsupnc+6nRzAMVPfmOIZ3DXoxN2afSOsKTThOOvTiV1TJ/bEoavEXiK6s
NVgu8C/6Zp255WRgw+dJatc1UuibIAFOG1AgA8VGTt18AnBEuw+rSS8Beynmnz4oelxwPHU+DVBT
sZLMrMxg6tJa3XTxJOlEDlsrdxNzQhNo7fsaoOj8pBsJktjyRMxYlk7T2ARH1ZdD1uyR+ocGPFv3
CP3A7KpXZvZm1IHfkCIOyggLXwsmoLgNayWquXov+km7CQGqsLf0loHViGbsAIRg+lJK1aJCMg2K
97NlumkLQeOp6gCIRqcGZ+GnFAcZiB3gCm4LlbRTtdfV2XT8bvidxeZHUnc7I8eotWJa/yz5tptj
IYHyXYgGCItL+xBVCjiVxgx9h1Lj+kqT0MK0fidhpbq10gdoGhWgivEMTsQUWBOChNi8KPKF2I1Z
3isdcTYK3jK3dWGKSFdTpJIPADbzVGE9Z14VD/bP871pDs8EcYq2B9avgJw44LirrkNNcvq7HJMv
TRR+dZFJ+nmJEfGmz4FibIWVapkmEoqX6yukiQV0pRhwp8NWkb7xe2rjQTKctg3gLNr9uI8N559P
kjFJMHY/fPMdFio6bLp0gkyxfmf8b4P2ogNWx+xetKX379vzQ24DDPEmIIP40CYIwSCGIgywEYmP
wQhYiq2W7kehs00UbBmqG4E4SJIWJnjLpACYGRXIIEyQroiveysKyr7NwS4x50QDbm3YRk6JgOfn
dbwpBvWyAJYQIYgvQQq6Kat6H/5MMa/qBMpb2Mvt188ymEvNn3ztTAbnciOaUCxFhozAKCtXqtH+
XYHCbWHBbt2vcylspmdeoD9NSldJkNIPNbACK9DqJnSQ7XoMFtz62wdCQZiLhy4k7PkOuEjPy1gQ
IEobamceNDJAh8I00qop1lrV6iRH5iKsTRs0SEvX7VtTni+nBCAutNKj9h3uIYivOZ9mNIRiqCJY
r9IeaOPgscAebYEIBAUnTkFDG1TTVMc3YjbaOiMdbIn6JCYiKalgD8R3DFuzu4VV+YY2uxqXrOGx
BQ340tWbgpAG4iCY1kAqh42rt3sbRdi0wbhm8ve4DBpR+Hp0cgf7r1Eldk4D26eGbdJyQRleYQsh
shXRtYQGY6AaXVevSANsI3IwIzGndZQSKbBri0Bv6A+NKx38lZBtddJhhZ5C8vC5tCgyfyp58Vxs
0otxX4B6YyRCSMDgIx9Ng+brt7uCwrdTAH1KorXvlquPnqYkJyU5TOQL+AV06ckCQG3cNQQcNiuT
luFRIPWJOPfyglTZ3PRKFevEtu2tbe/t7R6/c9mX6xJ3vSYEv+xd18XvyJp4LVl7Hjl5+PifHwhd
83dyIh7+8xq/nvD38Hcd9t/xQdkXxQ+bfVBKbHo82it8bVeQZbMPfFN8sb/C/ir7g/25fT4+bz+3
pV3iT9stvj637P+CcW4XTsR3p+HFOUWvryii7AenQZEli98SLczFMc1MopGCvP11OJW71jbI5EQk
8noX1eN2Rv8MbkVNxfEf5k3qDduBdOS5tEXy9WlSdBba00ZYGJt0dVxwcxjhCEj3ROCz6ZwSS+Wx
zgohDen2NSMJCdhSf7xQhx4XyjSvQEhxRwFboOI46Gi6hqzL0xACP8HXciukslfb2HTP2zV2SrAf
Pyv/b1D8y+W+FMRp/0GRx2SKfADukuxbZQFcFKdbdxT8ScEk2XeGn9vXV3tvOfs7l6xHNnHv/kMl
O5VUtuaUjuZ8kHt4jgQPKeTFcx7o6vj5uV2iw7pS7ixCBuC3groicC9jiS4XphvRny03yAWVH7FK
0UyGIKnfTK/D+/grXbC+V7uA44ezaKGeApuOjeD2G2gwUj8LILl8dd/d9Z/7D+fwECyq5uuSDVZK
A84tPAaBFNm4evgSSqUL5yyizxrBXhOyw+oS6qwWTtX3E+v5ZrP5wGcBAxf4jhmg7uXiyb6cFjIi
Dgr1sndf93/9cKFV9lAu7OsvRcGUBdMYHtMfa/zv7Pv7h+MQJye7HYXaOK6+jit7e4Ry+Hxe/Xwu
rwwDhgpecp0xCLGWVpEzo1nVaqpfdCBDpA2F0ou+NRZdLTUrfj9NcWsCpC90ZwKzCCkC3l6LQ5El
2YTFZ9oMuhaTdsjCLbu1w4CPk5DnAc8PfALO6a8VK8uqCGSICdlun7f2/s31XnB9XpyFLZaYN381
nTNJnPoU80DyrRCStvs9tg266V9sDNp+JXjboCwGI/nlGYoKq4ibaGYCbPt17/4hHo4DXS3o2m80
Xn4i53K4iUh9VoRJATn7t7f3x8fHAG7KIxQPc1Zm/B5/gmhn59DVw1dJH74eBsJ+fk1kIiH7ZeEF
7Lvk9HpEAPYAlCb6aHkAxhpdgqDOlHBS2HVZ38Ekw0bCUK5WMJQ/L/N1JhPnHyUF/xHGTNGZvzwY
sIJaxYTB/MPwn2DlMdUVM9A/i7oyAeyqAVXbBAL7t7HhAkQRmYqptcA7yrwO5m2s2bVn95+5AN/u
wJLM22t5JlO+nF5gJWPXVC1kotqb4AMwdPh8xmwTeKB/vBfvfne/2zkLm3idbOUmyxnWrurlUEwg
GBqwIK776P2ihyWlcvO+ny8pp2iNQJLLOmLTs/cGsaA97z2c1KelY3L9PsVNh7NQepTWEno/IejV
dtceOSxJuIpnvk+HDhcdpRIop+H76JS4yJFw+muntgZ5BSG4Y7sw/qXz8a0q6YrdgYXy09vX/0ws
d/0Txc+yWYJYdj4S8trR12f0rsIcTLS1WfwCj9A9EVhK5nW08DqI9wIA1u+YKiUI8vAT679gmL6x
w660wNnAOMNkghN4BrrCX7cFh8jef3/g4rDLwywqTCW7rOwDn/ixw6/fl+nb+cZq4Rov3GF2X34Y
FV+PLFR+1YkXo2Ijw4D+st5sFGwsLAhwvi3p0ggUdqT5EaDdH8VQAJ+AH8OtS1FYqabW6LRkgr/j
FBaqsCjkBbM/0A1Tk/bRXXJqvnNJF4LR3akB8cJCbIuqRoXTlG2cC3FoKjBIBbkLSEAymtGe/MHv
ZjLiM2DelIMxEAzF293T0/rkrR0HQ/r6On7C41q70D0IcraIhY7Pz9vjqiNfAWLxz0X/9Sr9J8MP
ABoOMGHh3qMQ6FLxVYKuxZ0gJuD0IvOr/9UQZTW/p+/BuljHp5LUXvI42cP7Ev/EtUFB34IFum4U
AKCjHUm5S8FCirb1Ef2izHrdwZ4+PjKTgjV4mAi8qtXSvnznpi73BY1fJpIwIHsFYwBPBwcavUI1
oyyjbvyQ7RE609X2uLW/LHu11MN07cTBf4Nbi6kBkgSAJNzk/FBt0ScqC0T35o9ola7defVH8YRN
+RzRd5BsUJ3gFYMCnmopRmAG42KazHWEQwDPDhiKcIgu13XQQ13QewOin2TvtbeT53Q9DJ7kJevc
a1bVgv65ikFlTh533Ktc60S5hLzelR6k1/5VpqeE+o0t3++GnbwzbNEzFtTL/yIUJfFormDZGsbn
cOaN1GonxEMAoWlKjcB+i47zrl99NKAu+cq30LYunlmeqiVnlo+3/5rr32I5zyTyrQgEUBBryXQ6
HbMvkQJsmkbidvj1MtnZ+gk1LIsV9ExTXe0oNhVJMsB0oOf4crKdiPs5s8nOFqk22ofsTZ65r75a
+/E+Tsl0F2KNkagi8ZO41Z2fNflVgPs95zPpnGdUWc1cqQDcJpNGZpQ9PMO4AZTKdwRPflmCHP7u
K7qeK54HEFfLuKnc6S2yCDUmQCMi8a76qp5lqM50q68lbzwVr+MGKFq0AvEgWVJHNwXDicbFQbCC
7DMnuEn8visFCM6A1eCIDppnKi/faqeUDLvJNV3rOKxGL3YWM23srPJTPpfMaWDB8H3ZV9n2Ym5E
3pSuet8SEuyawNaJSZ6aVe4dlbV2v7S33921F6IB7gFybQ1sjkhwAWbr8mT1oBUCJHqG/NGIZGqw
su4Ugo4h23cBe+hG28Rpt9lRpQHSwoA0f74fPODJQ3vlJLtv7nAGtr6jHg6zl9NiLZPAfkoX4juZ
TZ8f4/ctR0yMYver4um5aVKl6MCgaOvPIzEccJM6yuGthL+Fmj+v3UWbnmbrkMQH7ZierHVmQw14
wmPhaOuFy3Dl1oA8AIodddys6B4R5+WCWegaEItSDenoGjKJGiI7vl06TeBNMhGwhvPngsQrdc5J
5E5HYKHqKgUZCa0FN3oWUHFIK5pvg12F66B+aP+HHDgzTtyKX0yS85xaENOgAhsiu00u7MsMAv9Y
dKTia5SBG4tImY2eKO/niV5HYCoogeEIWAqWVsOOXy6tIuhzn496SHu7OgTEIObGuMtOQB+ggxt/
6TbqDJAFT3b54UtxBnJIqUjMQ0Z+DyR4/3kw19kebjCcUcMrfaO1BUipJ+QeNdbdpk4EoJI7UJ69
t47vAv2kogVeIWSiF8T/x3VDnHxu19EnIFfNjMWYkPfMSHOoXdlJHwuandqVtJq9J6AMuCkBv4rd
HgDRtelWObUWyhqvlSKGYQJoCI/hyK9cdRPUARzcqEXSq/1oNNKjMnwdbQPHXIfv80G807yAZqHj
WGtp6aKx3ebO4IXkq9OA8omqh+TGKVLSv6pfnTffNQT1MdpeeKt2TYRbvqQQr/02uGuSBBgcJNRB
ZssfQnHq9VgAVxmNd4odrzNncCwHWy/AaVe8+Ct4NPa9SQFtZI8fHe1a8vPBu3ELLgfAHbzI0jPF
R2sxCzNdYTVHRNqZX+3u9dN0p81oB9txq37JjkpQcZVvk0cVAEtU3BxaPCf6BEDdSyO6Mk9YEubE
on8P99IQuRGl6VwmXQ8/K1To4KAZXkihioffMzHtFkSRZHJj8pw8whMJ6KcIqtSFEVy5P2wADCYX
cHU4gt+R+Zmvp5qjkBgaBtBHuIJMB6h3wf1AFn2Pa713KYibaaXGaSqDb5NqD+nOANMCqVJSbqN1
Rl/kD9k1LeIvWLfr9A83Oc6gJFkOnGEdMvHY8ShuRKr+6rCef8y7iNbIHmbv+ZLIW+sJ+Bo0tMDL
YU7WpaI12kooexGusv423qG1pcITFux9vwo8w8Jb6+w4gz3hVGX20mG6oVdRDYfoBOEX20ydMy2m
Xo9SZLYpTVZxR8aH3LUoyuycBgCnVMATtPVn1um8D9wRYFnbpffVm8t9Jp+PG8Q4KhV1hHxwOB2N
tV7DnJr2TAtvcNYzq/eT6MPPV/qGEr2YM197Eo193IUqC00Kgkp6kmyMV/AMvye0+hgxeTt0Rsd/
KfdLnuV1oS3uLHCK4Kyg6UyDOrvc6TaS0WkyB3ib2imftTu/Zht1rexrmDQHdSg56VY/z/WG/ryQ
yK9v3Da4RCiGo+JE1bdiNdrx3bQPTv0qJdl+pNDeND+KbvQEsidjs8iWcpXNuJwxv9Z5LPlipEN+
uBburIcAsW/1HNvJznycAmdeGQnJafUoH2ZhQUtdh6ScaKZdztTUKIVJ4its6l6/E+MVYjUa/Zks
0qFh/W6wx428RRRhK48/r/k3EMSlqQR4LQJDA0/1YLrg73Pqd7ogp3VCVS96UWGbMMddsVcQKm0F
B6Qxa2s32iqUNrIe9kz8x1dgGa/HTfTov1af6sIZuHHHMB4GDsxopuGzcyoNCDizpqUom/OP6kly
i03g9BYqOGQX/oKb2OVA6FKUcP0yqsrwyvEAi9wb3ii+E+Bnq18Dj1DqrTyhygOgJCZPQxmJ+qvw
rMMMVfbc7ADOt+CkXSfVmUwZ0EVICKBs5Pv6ncmM/dCQmrFKoEx6W3waI9ITFUU0JsEB35l3IrSo
sG1dVAMsHbbrqACigV/HWDkYswnnHxZ5ogKGGGuM3AqJVoEj//J3nWt5KBw+obd+obvrqi4FFQYg
8wJeK16EsaumfHm4FTUd6yERmC8MXeLWr+36DtRKJtW9+F63UUGMMPm13ejE8sqvnJbUegKLDxJr
0VKl23VCAmNBsw1yrAzm9wqBrYkbpZHi77HIFF2gWkDyFSrTQXpxF73/fLmu3zM4YZwKLWrA2BcZ
hIUoPl/Vn9kmoQZVP0Q7dkZvCcT45pGCzw3HE6kPvGZyd0cVqyrwBSgR+VjDA03X7xEN9ujEyhAG
yfe+26zzgpqH4G6ppebaK2Cr+rdk7kRZ9RwGvh4mtE5dwPV/BTvxo36OPWMhpvju5ufU1YUgbkVz
K4n8OoQgQE1YD8WzO3vIocG/Von+me21E2ILWh8Ajagf6qclkvMb1hjzRNkZazoD6SaPc9kYQi2r
JTZ0X5zaO/NeLZHxqKjiU4sGNH4r7qftsNaRx3tZOEpsBa8mfiaZu0OaFRZWyI5S+2pq5E6YieTp
tmKQ4gOkHJNbk8huttF77PU5XQyo2L/+k3SmUc6UVSSAlS7EywStnlHwGKzuJGD7PQ92uRG8yF10
tG4pKNQuIF6Ai4kkP3eceiUFulUL3agfs9+I5w/zSkCVYeeimbGj5e8ldM2bBuBcIHesklQzAzmD
wIFKYK68n1f3/RZdEveKh6SsuFtUwddxEeYFuHYVURFeeUROYJxmmt5nMLv+Mb5D0T/UUL8Bw5js
KJ/+aeHssNCD3z0dgLyswgHsBby+n/RCHeUY+r6jICIIM9odchcggE5l63fdGjS4X9Fj92Aumbjr
kEiGeftbLjfJfjZCoYwgN0ep26G9x4vGuInJp7iTkQOSoOcXH6RuXZMzkXxzjD/4bRJaWNd0Pe+U
rWJX1DpYtHSidfMhfsjE2E0rDbf2NC9YuVuey/lseUSIuBnUBkwNCU2erZ16HG3L9eEvD7/are+m
m/40kSWZbAGvNxbcAxYr3pJ5hS91ejRqaZfQ+XU4VDTZJffzRqHRkvJhhuNKDnMUUPPDyLy42LaP
jUQLY8hpkN2eH5DKd6NN+ZKXToBGtO20rh7iJxAfwWNb/3x2r9/dYEK/K8kMBQUdV8BbmW/Jc96O
8FXo4EWn1NZcYCis9GcXvES03+uvkRviUJlus3uaSLOiPw/glmd+MQBu7qMWmYUeYACjvUex80e0
rdd/kp2+jg8KkrZ6TjZLsF+LMjn9p8jR2OrVAP23D3uCJyrrLnZ1LzrmL9oeeUXBQ/O45ESoC12Y
LXsN4nfaYCjDoEJgHLvclVX1QGsENtvKYPlKR7eznfBH2wyP3XYxZXLLqiANDsULlHDE9dzTVDIi
xJyqGf7Kpu4psLht+bM2aQ+PN2iJFNu1uzC9W5rQMEDtBG8UtF28oz/UpTTJhpLQU2oR7Q75918N
afOVuFWOmV078gnCV0vX9KbbYOLFGjQd0IY6v6q5moRzVDDzcrRc1StO84ohiK5bZzfZBrxisgM6
DhqSl9ylG/M1FJQBshddHT4hl60pxz5LxFhLkCDqaPpZ7qLTtHkU8Co2rjS3RnbK2CC8vZNJfghc
YXtkUceS73LdsYhZowgcNaEgFQO2Kec96IBVEMdeZ5kEHOP1m4wEvV05/lvjTQ560cjzXt4oruZA
X87kJcMx6DeB3eL5SogJ4NJ++05Aw/3kLcFa3ggHAPjMTjtoznQgmHBuFfhEBOAICFAvz6XsBE/K
u/hrsmV9rwaIAxdO37W6RjG8iYcKcLEiFck/rhuZMNV+obN0XfPc/c4c5V2xw88CbYiozK9Rgv0J
7PmXdm9ul+jwbjyEgU2L4YUCTBCj0JmKP/PgkAK1KrRIJXSLTUDODs8B3rSp1w3y8WjCe4oo8qI7
IIofhLeaFE7pxTvkyNFH6QQLSuaqeQNzRzUgwBTRvAH6PL5qRGpYpsXHWJS7t4gqr43zgNSW1zmP
H6yMJDp9ZI2D5D3L2ZZI2NrRriTppngI3NlRHOM+90xnYW+ub8r5mFARerk+4iQFw8ByPwN4dMjg
ADfHad9TkdxPdomq8AgrsRVWSwpXvvaRkM5kSKeAXEIJM88mOVbocSusKKX1a/JbpXWO0q/+GT2k
brBTDqQaqErC35sOa9VsQPX29SW+LeY/mBq41PoYhAEOIRxPQE3yamIC7pQ5dnFKJfCKoF3bMzfi
b6Svk+fCS7d5SOfN+DU2rkwWVv3a0Ud3Jns9hlJGLpsvv41zJTLMFk/XxUHaZp5MwawtoPxNQ6c6
WofmmIwLnZE3koyXInnbKhkd0EMgUvbydXR6zNcBuoZeWAdT+YW99sKDdJTeFHQv1Wh0+vx5xrfF
W6ybiqGhXVEd1rlZqek84H3gTgxpcGKgkFjog+XMh4hG6+DR8gCBNdgss+sfivW/yKJjAc5GwGlj
QxAzAXRVKV6hJVd7CB+Bstvb6qbyym0Vo0qDGhsa/BJfa2ItW+Brmw8cRwR1sLIKKo0Mdg/P9FAU
AnRQrjF/YeXvi99CQ8aTWjvg17U1tEOTbDGPfe28QiJqqUTw9+CgfT+anUnMpGkeGgkbLh71o7SG
QyUfmz8ZahRW+kNr2MKTj9o6GiEkWdQqty4WrhacZkbjgzK5y9mGGVsBVUvhOOevOHB3Ye8CDcQO
WhsbbYsx6CJo8b4YQN+cswX6HUSZDDuOd+PKSZlDhc052xpu/wp2NyKCqyIm031OmnvN0x86+ze6
u5fc5Vv7i85Indk4zJcv3cy1KDCLEO9fYGRyRqIExEe+fvY6N/lEZiJZ3N4lgZzi1kEoF4g5BMa7
7itf+5t+2wYEbO7zlwiODLKU6pJvCTTQ0YakORzXq5YBtbC62qpkvGMCdcs1HiwSgXMFkAvkfkde
XmZKUMbv6GS12I1501ici+a2Nc4GILuOEK3cdZndnAQqHPDu5QV7FstX65I6ZHSCh8HOn9RdgIqS
n7XXDUcWbuTfc+cZvXMT0NizIKXUfJMegkPxLNkw0PHDH+GtuZeOG1CVk3q/9LB+I7GJI8x4ThXU
s7DH3MtrVASDH+Q+no6RR63QvvUl3EV4yi7dfCsj3N0ZzgDps6Mfws1i1Q77x3njCOxlsOsBJAQh
MLfo0lA0ZtUEGUXnVG8RzHmX7EGbkKwTO/a6gPy8xrcsBHxRdDbpACcHwRnnqWV6WvfI5ILUjM4u
Mgk02AR/6lX4EhzLdxxt5WSWRP6UoTugt1A6la+Tl5/HcCOXgZBBRecm+qrA8MkDKCiRBiQTE2OY
NuIf9VfFHnjRGUeTR412WwBVOCCjXGqqvnW64BQivQBiN9Y3yUUrYSy0uSCjZGh0J0f+7b/JzgyP
MCvc4E9+QFXmnYVc6zo+LimR66yRippe0IyiadUCnQS3xbUfzErFHnbxJiFOpDaIvg52AGo3Fzb3
xhQ1vJ3rOhwtvDghaXN5kts0l6q0reDwTER7xGOf/V+cXddu3EyzfCICzOGWeXOStJJuCAWLOWc+
/akR8MPaWUI8n2HABmRAzUk9Pd3VVexTuva2yg5EmMjU79LPzEg3yXox0LzfxrCMoIMg9vDmpjOO
nAcZLrFCITla8a/eGxoit8BJXjQU8zwzf+5wcN2+R5fBOj2I++DPot+8n2To0SKJBFZ4DQmGu9Qc
k+IFJuLmL/f1iUWT8qMGgFLvfCY7ydxB9CcwFefKubq/As85Gi8LVCMzQ0WBH/3ti5nC+6sZcSew
3CT0ROBJ8wYX0GPVxBxXc9TCAlyJm2/BTFtsPNfnUYhCkjBz4OSWjtZ9yItIH2V1jVQ5URajdkCY
FkDKgOPG4E/tEza3JUC4z2RX0zq3IeDJPtTuwmG+DwaIqDZkLQGWBwiShpN3fV9CbMtLjNFBUTvR
eSM/K5vk4B0BzfrKfD0OdR6wEcZcgjzP3JXENOHqQBMFuKCowYpC3HhxDMfNXaSLuBYtxorexdO7
tO+Q8DbiFXrSW3dMdUS+ggG+MKdf8qffAOdb/337DVS8G7Eh2JI0fIP0IQAD5OG6JpXWkNfZwGrf
5aWs98w+vxkzefH9iDeDMAm6KMB9EazaXY7OHdPbQtINwcI607kT44zXFviYJ+GheVlY6fvH5O1Q
KQfKQBUvEXkMtXoGsd4qVM3uipZmEC+RhTaac2wvba6ZYwRgOUsEO1BSRe3+drQNdLSrMcR2rkAM
4a2K9wndb6UOGQHdP0hGsWPPA4NuuIWRzpyiG7NkEX5McsQIEfptVcCQHMS37mD7ul5tBqN9Li/l
ZrHseB/zARbwd5S02+aYcphKHkFmrfsOcHQYH8o2e5ybSE8dD/fxM5QgzOB8EdaVkUQmIYmPli6P
uZ318yvIV/4YdD60ReMFmOsJeRM93kEI1AgumvWHX4FrCM02Ram3m82wtK3mJxsQOpk8ojS6HAcl
ATWuIKGMhpPOlNx2nxrMW4oXm6eTdOliCDR7ZInq7/8MUvdxi+ZUvuaIj3S4xPac4cE/AcA/GRwa
X/4FRofVBbE2eS2xaJGg9nALLlh/9OAgW2P4aLCOqa7Y2MQ6fwmB6ypOg7GkXDVTcby1SW1gNQPR
u+zjqA62+BVvegtAMiffJvtyBSiCLa2WLjwyZ7Qb/DlIak4TqalkpYNB1vHP6WO4jVeDVRjs+feT
ObtH/87ld3T7Y49KRRjIfQUzna3YbaTXtoThdAtbcskKda9EWTByQklm72My/ZO35XNcX8Lq97Es
TNn37fZjLCgJe03Sw0q09RyQylxrE9p59pJ3mUlC3+yF7xrYDzstJzZ+NMCOeOLgzJpNZYEr/BnI
n9PvA5rZdd8BLsDYyMIDQkldEB6nNUXQqSgYcnhFqYWRfmkAqdYC6cpRXpmdfInN3P3d6kwUAKuE
Dw1hgIqkALVaJO8chKWHopKVPSD1bKR2hOSbtk1WtQxcfuYK2ZPiFMap1zVkp7Xt4iPufinR348h
axI05hW0/t66TrbmNUjppAgC9PQcP3Gd7lsRZyAQ0MN16HhgIxEA4Nh1lm+nF2i3/j4FMw+qW/vk
+34scZlMfK0JQOq268nmzMQWX7j9aPN68qjuPhXnbSHPOIPevDFIn8OWnSpQ3cGg9ypxeg8a7adu
w+maJe1aJP6+UFdZGuN9nEnE2vFUZlFoIOiY2zFG7MhU0oBlrkzmEh3LfXeJFFPegsen0ydHe+WM
2Cw9Q5AWvc5MZgR8Jlhe6J4jtYl8+q3tLi3LwG9apBUvHQL37XNuKBNAoyKoFvbdJgQFk4SEVGm2
x/Q9sFRsQeSGhKUpuK8i4DPI8wZMx1D4VKnsptB7Q642eEhqni21Or8bjffUwHuSP2qZKZzKVbhF
WnW15HVnMiTIMOL6QgimgfWQLu90mlQFfYGkbosKveJqlz9ovPnAFFQIxwA+c1i332hu8dxr5tLN
Mre5QesDokUVSD804NALX6Yqx2iY/PBNe4DugKxPW9nEU9NHZgZRUodOG9VeQtfd9wCTnAwakJFr
JG922qzcDj5oJZHkVDtztMRdYPIrwcw2o52YBJatmgGAo3qeQbbRzBzzbW2o1kJn/wwm/fYjqGg/
VAqpEtmRPK7wkMTJetc2nlnvQnRAaztVLz/jP1tejw+FqS5ctd8DvL3Sb23Tu62s1E7lYBsbDuyA
4usryqsvH9JaPSA01OUTutte01P+0OyndzkEH7zBWd7bgmu7f3TcfgXlWqGzkkFLBF8BSNhLCaW+
QS/e08dt98R8qa54bmJU7H63yc+4GrTuojcfxw1x4jeA4oc7FcIQmqkTizQKtEMOJWS7nQa0dMrh
IVL0D1YPvuSHa6UzmlFZoL00UWAFSq7FHpT37SZagm/PwBKRCcbOB16NA/JSody73EhKHHhiikd9
Dz5PfdiqKyt2Ygc9R2BwQfsng/3Q61OrPzLOYh/I/RLAPFKkOBDQc4L7ufV+YtiNcsrJOPLSJu5N
INjsTh9O4W46NYleMvYbv9i6PYPqJdlvlDaQFJ3BQk6FlDdSKYGfQK/1do0qbhPp0CvCQ7cFJPMA
Rj4AqAtXAPFdNaLMnBpAv0JKHfHgYh/5fUB4+zH87QzEE4Q9kxofA68LBF/U4ZXgw9M1x8jG+rPP
yhlYWFAAhsZ+4aqdCW9ubVPur1WzkIsz2O6e469xbXK+VerisX35UD8nZ8AjrXH7razo0UlxcvIY
X3wO37/Cbz+B8kItuo+KiqxFbmkX4blD94Cwkxw0lxuDxexO/KlYYgq4RzAihwXEBNTZkKZGZu92
xlsAiHq/ypHaaZyRtBrWO7jeQ11b8XFYMjYzPsA0oPeCHY57nr7ePQ9URVmuQCBwXzvBVQSv5JZv
dfZyjJ8Dy49cxM710mU+s6dujFLulWeCNFNTGAVpl+O7nK5CGtStX4qrsuNd/iBB1B4MDOkGGprp
ElnAfcCKegP8iUr6nXiAsW6nV9GmofBSNUXjheeUu2ilrn2IhL/zR98YTtlTaEqr8CW+hpfIWcoj
ze1oNHhBUw3lUg5geepBPKBrs6+LEhenkT2AWhudOBJntglSZ3WEJlrSwxpvfUcFWV5iwc1fM2cx
lrrPOuBSR8kF2EZAgdFPeTsDXVMlWcPgI0orCazomD6qW3bFQ11oTToVOAjS/EMIe2uTvstQm8gZ
CTarrXIBXSHp8JLOIjrpUzCI4vlnqAdlnRnsf08a3hqmlhsE4aE2BBXS3afk2JmkwvYibXhkaNWV
YqH9ydaeuKdu5xmS+ftdOvP6RCIaPlxFvgwgUroRBa3KhIIEsrfeI7suLjIxx9ulig6gcWlXzzgN
JL3hNkDZh+cg/f4M024EvciIVCSU5lCTZt60zgToCHn+xXHN+IwbW9T+YaY4Al85bAF9nO7TnfoZ
2ARDztv8wUC1Yce+swuyejPva5LU/zs+6uBweTnyPQebuRWgupPjZgxMQgEm7IJ9o6/Vxez20iip
HcuwHOkQRBlQwb37wT7FPspI4wpIWFMDmyhnJOt2tVRMmnld3oyTlhfO006SmwHjhJpQbaFkBo0K
Q7xkm8g8KqcatJK/b9L7NjUJDCak8wIt/vBJ9PumTsQp4rUwR4Qt2cz+fTDTt1qvUOEua90ZP6rr
mZzNbLOND6D5eLowD8G6eAVvqvP7l9wvMb4EAFKQ2QExRQoqt24p7gqtLKoE6GOXaRz1xIIGmX9p
JF02RXC4dE78sRBg3LcRwSSyJhg94QgFnvPWZKP18aAOkJ6fDsF2sLsVJCYM7jXfih8gWl5yRSRU
unlVUNaocwMyWw87GNYaGzG1C9ixw22qzbRHO/OA6G5hPu82MDGnySSSBCUboEG3g1PwgGrZtMwN
gQNBQAMCoEn/xoDJkMrdduvJeMPDcqnie/9ghlmko3C94aWO24VaRk+qeK8aeiSfVtFB3T3In/wK
7X5rFgkw9ODVpoEzxYQL+/ge2f1tFoAkVOPIi1m8He2Y+UpQFR12zwEV4M70CS+F+oBYJnaUXb6t
nmS33GirJSaQe2oAyjC1h6SC6bMibbFXndcBhqdDtu2xfW3hkuvxn2JbwlOhKNcgsIn08sqsrRaQ
4bcRgGBptRiv34U31OdQm0yGSpDPyvicprYkV7kA67mRwYXCX4rcrO3BQselW27DQ3w1oCW2sOdm
rIOiGwV4lODBUytSEXsUKL6cQmvekB/VV2VL6JhrwztqoY4bAkUkc1rznM7sVBuNZAu2Z/b7jW1q
B5RRNZZtCdtgK/9Kn6ptchQ2QKOpGLZWGJMhlHrxyF4XzJJfS51qcBPJwJRg4yEHSh0zSF4h9VvA
LLORwXrDbZXNtNEs5k9tjlAU0NnNYt35fqSA6hBEKQiZADmQqasp4PpwULq8IFUcu12H+3yfP2Jt
XaSlEMrGaK9qXeVhYaDkrXs7UGIVnNYcyyMnRIcYXtAkXAK5QqPASwsFupdsg9T2Dn1qJvSPPn+3
dv/wRwLqpzXKjcTNUIMEqUQdZXRTC4ReT4TvSNl368qNV9ojyL6szmrQJic41Tk0i8XMMjkpd+Ml
7QxEIB4tXtTbX47yPBTTpkCiF7TvJN8jr8pd5frAOa5gdh0NOvcSrRaX9/4Q4VmCLC8WGNVf6HDj
w37kYLoERYYOzswYTxL45k/gNMnXcgS8X7rKriiTrjNnNOOVB+j2kv+4B0kR7DjCSDSdIt0MrNCt
8axgUzaJU6jkHfIQfQXDKnbGY/ks2vJF1t+KLyS6rNwCut1BX9JSYei7IkhNOkqQGDxYKKD+S1dE
EzapM1HA1m7XhClgPCFk12MRAkdAjrArzx3NzIoe1et/R+Bh4D8sq5TrmmJt8n1iWTqk++TQ2IAf
WsfMHqBLhLYKcqjq925Xlbq09CKbWXA8SHmgh9G2DhALteBJynQ1Dy1nKPhBNhwl8OxNsFokNxfz
WcQZUdOLcEdF4wrQfmACIF/yY2vFoSwnecAVhrgb1/553IcI8ZiVv0phrV16lNy7RqhI/LVGB7NK
DrmmgGELI9kG6HootoEd7vDWtH1nciSnWnxfzwR0sAiWYvQ9oSSLRvTb8anMpPTQliRHZzLHfYJu
5c/KGm3vGrwy9iLRP/l19HSqoFLAICFMAezZrTm/iRK+T9oCajkWh8ZPvOHDR/YoeeTxvi2WOGLu
89IS8O1ADuJyBSiEp+1BsbrOIFmDPWoLLihuLdGAmtSGeQTrU/+CvgaDf4BE2q5wPCuu9Pg9/YoX
99DMqv78iDucVSUPaSvDLw4+co+hxQJU5mboeAKjhsgb5YF5GEAn0pgLN8LM3iVxBRQyWZUkqKmL
Fi04ZRJPsKug2ub2KdrMXvkjYswjty/N6MquIH1AmlrQr4gut6zUy80i1m7pI6hoL/DyjItarEBj
c1vO9mIglXmr/0oNKEDJK4I08FBlzp5Y++S/1+unhUkg1x61435Owjft8I8DPApKkWsT7EdbqP04
3DlES81wVGO9Qr0emckMSdArb3vn6CpfWb13+X1raOaj4KRmurgXZg4AIj2kqQG3ByiebjRM5axO
h3REuftcP9XQPoFw1LY8MigGH8V9vfgon7mTb+xRThq3Zqb2OewxrnoaLXYXroXcTK4FWqu4VeRE
6/goGUv4WWEm4EItDCIboMED4wYNY53GqJOEFsgzkH+JYG7hwHeFQMv64Exkzez25FvCWgGtCBI8
qh6toxUifSt1IaC7GjajlTkQYrUu/La8ZOj8+n1PzDyc8U1/v06hDkaRToqclvg6+VQFFrfhAXnp
DIiw5/ZoZ3vPYs2v303ORQk3JomP+LENRSmXi7qHSeXyHFrTCny2r7wRHLacQVr8PT0NdHEb2gKq
/r+bXhwtdQKlSavqkofp9kt5mJ67wzvCMAc6MOtj6gxGvMRzNvOgxfRCpYwwc6HH766pjiOYQzHG
WH0zeABEPAr05Gu0SuuAvvtrb/oXDnmaFcQEIfmzkKD/7gCnDjzaJ1H2x6WG8jvtbRXN84NKbpGg
txIASEAmZH3jHLYdD+i4ZD/3Omcrh1DX9oxeO20HoHFuvASWAI5WVR82nAWG4b1q9rnuNs8jFqV7
mhxPPxWmtwusBQd1X7YF2Jso8qgc6cpFauV2Z8SRHwJyg++Nn5BGmszqHf0TeHz9aZ0YXJyrYCsd
AROwWlfe//csKIwD4w66WNINivjx1rgQR0yVSsC5owfqlQGT2fsgm1Jl4+rPdOH4+068T+bDGrp/
QSZOaGFQor+1pshyFkR+h1pQhdMOEctSV/Tu5Tl3CG+K/Jk7ioIeNLAqMdvJWEufo7vUxT8TOcoK
ZG5I5AikHU2NIHZDxvsdRNar5xTpjgCvsmjtnUc0B1kLoyVzR21EFWgAkA6C0AocLVToGCax34aV
h84FQzS6Sy+CklcfIdD2FG6alWCnSChlZw3U+iiMHrWV5rQZ+txkHRq+NQBAv3/OnBv4+Tl0w4yc
e3FWMVpqZFvVkVFN8a1457nILQQbYR1eFoEgM2HPjUEqtPT7sSzyCOMPwf4Lvjj0mp0aV4Gp4ckD
K0bhfC4M8a5OIyF2/jvjMuXXpz71hC6Gxd5oIGipgylhHdlHdOqiUMI7sfm7vTmnfmOPulyDtu/V
tIS9xmy2wnbqDE2PUXPPDqLBvuVgf4U6o7nHEgdI62Cv/YNrv/kA6kBlQZXLdf79AfWu5m3sMdn+
8NdXXKqeorNQoAZz138dNYJJDc6KuAs8i2gKjjBq806JEVGNBmdWV5ROzu84yWjex4MogDc9rtGz
cWwhbLdUi7z3IHAaAFbhmQt0FXwW5a84DV2rvdJU2MT8K2HuDK2Plwj9+aEFrjwbtAl6Bk/52EPl
7PTf1UdgHZSqaF1B2h9/USkWUWUCie/byqhxfYF8aA96HphF6dHfdYbwJOAso2k3fXDjxWa/+5ca
al/II6ELCo1YpGXn1nn6vTwwQl5XBr8DdRlYhdVVbFzz53wV20u+a94YQZGAhg6t2DSgaRC8Vgwb
zDODfOjkagaJFNLVZKGe5C66prs3AhnaD2vUNg4SxZ9kDUMrLXntrxk9OCRmGOry4UXcZNHCsb0v
M1LmqE2EjpeS41DUxZu3MgsgFKBmoSRo+UHGyPj9sNyXpyhb8u2qyVwEoGILW/26td6HTeygL+CZ
YMcZezgsZoPu7hzKHLVDObEFhxUZWvPcWuObsulA5gTYmQhiD//SONXjafFM3lVSKZtUchXZJ7Xn
cthUT6kbmKQWNhrBFuI8Qgq6ggYUnYOD+Iq1M2cpeLrz+MS2CIpjUv+C8AflgXt0ktVjBdvch/YZ
v9nejkfRsbUHpK/X+WpxOe9ek5Q9aqdKYcvGBVlOcccAWNQjVCE8aCX425HzIvSYjZHsVCNzft9H
d2ELZZfask0/ailTwi44x2w10t/PksP+P/oP5sdHgnd0SUGhgdo/CeSVAk7r4OHWvNP+SXdgBQGa
LQXBUWV1b+HqLVi3G3RJ/T68++Dke3x/7VJ7SMsEIRIjtKoQ7gmZKEB62+q9sjiAhrJEfzwt9aUL
sz4HtQBOBmUVtg+1kt0EDGsWwpeT6Ezb1taBW43G4fzsQTWA9NUoe361Cx//yPr4AgYE3bedYBOC
fVN7eFzMpRI3cBMrYvyQWiZ4IiCLJFoAk8kjLo8zsQINORpdQ3dCXCrq0gmt3HmPEmC5ZUFUMx1b
dslBzZ1edLegTwzMAEgEUjsrEFECqke2Qjm7U93iiKjQsOQDihTsQrQyO8Yflsj//3gChyw0MdIB
lkqrEw0E33qmLYzmPiIj84iQCMB6Qvj2jRT8YSNWU7H2FBn+72OA3iaeGI4CcIe8Urdg9pxQ/gj0
fa/nYHxQVvxCiD1vHQGCBJ+E7mw6fQtdrbRsB6ziuOZTsxOMAg84g3Owg8+9A14NSQ8YC+atgLCd
a2gtNhd7s+4LQWQOAL0GAJNHoxjNcdRmYcDFOZp45V39pp79FMD3EBmO8UOx0bz9Jky68FpZ/gML
rFrxEdpat7AMc7ce1DahjU42FdEUvV3qgveRl2zD2kiRn7eLAxp7bWnHfjaoQBWgT+K1f7jTbyxS
m0vhx1arM1j8fvWDYrQ/asCCNqBhq5aqD/dNYURN+MfwqJddWgwyiBcCqLA78ikwWysymQRk45fR
UT4XPOPM+QRbFgcsLzLZmFHqhpvSOmErKEPihsN4IK6S6tjLA1rs5N30smBsxiniqQr4MEyhjEfD
O4ZQLgsfnMd4LGkH1ppAFwjGQgjyvEV65ODoLtgjbp1yezf2qOsm9sRsEvgUkB0Ao0+iQ5jFbfQo
ID1ltpreWMKJXDyFnm/DL+lhwTpx8b9Zpy6dwe9LecpgvTVy8oDYv3c2i+K7arKX/LMygj8LBmdu
cWREwXgDvikALmhVBp7hy4nhc6hw7wD87teyI1mH4wH1gMKFoJqT6Gu0ArdIRfxDIyORPP5hmzog
U1UpfKPBdn7qdNQDDO8QO5311Sr6Ukl0blV/mqJWFSL3fNIHRQ3m9GwbHBqX2TGnpaLvnJvDgCBi
yyLDiJZfykqjNDzAziWxMoHJpgGtDGr5YHpZVe5LYOfP2o5/CM7jJkIwE7/H48Lmvecx+57Rvx9A
eYEqndpBY8kHABM7nmRgk1RngMgT+wnwlV5ZgQ3oO/Cp3BqUuLYCbaHAGQ6a/gTCfmtha5HR0nsZ
CWYFJQWQCCDNdutx4yosp5CtAF5B8AK/i4xauw/geH3CZSC6odmCTJB1ltZ67qUIGsG/hqlDlDEQ
v6oHGEb3y7RicbmzgE0RDisc4LD4B3ULMu1/DdIMLJ1fRxCXh8FXf12X+p9M57HuE3CUo8ki3wHm
poW5nXPBPy0SP/IjqJCGMm0lDhajLWu0f7yHZMO8gmZnLyzVK+9BWdTgqFOayOi/lBoym3awAup3
nZmpowELhcHFaK2GlIbLX8Xz7yP8fs7f7x50TIEPD7VSupQvoU7YyAq2snaR18pGuIINwqj1I3oQ
MbesXRhXbGUjQTzOuqzJvSyVCWcjBmxdpDeQLwVKh7rmAm1I2FbFwGUHSQAj+gyAq96HR8ZMLHSf
rpZgnLN3+E+D1KK2kQree1RGSBsm0rK9fn3h9foyuvmyiiL5+Lvp/TE4KhyqS4SslQdbucV6loy+
uFhnUYgG7eaV8DWR4s/RO34UZ99q8FKPUZdm/3spEIBVRIUAXEFEA1hD6qQOXsBBA2dCdOp4Tvo1
2c3mfUJ8qljAlV/8Y+GIPsKK37fWfUcerEoSWVIwfwJBQaetMmXyuFiogBjNQWljpbveGbChJT2D
ABs691nkvHFmlwg/7oExxDBYVVAEAl/vHeZLKOOh7jI8BRTeGDblmjszRmjJK5B4Tqd21a1TCBoM
L9znkujV3CEGilTVwKvJsiiBkSjrh78YqpzQn4wkAB/sCFpzvpvgGIuN4bniBZCkdSAinGoXX9Fk
H1H7DGBoDfwqAJRivql9JuJ9FY4Th1e0qYC+0jzUTqhYOi9Yxc6zVLhlQoy8GA7PxFFAQiMjChpb
5CbpR5cqD43qJTArXEDel9jKs6CZ3qW2J2NcIXKz69Fc2FUz1x0UHMBaCGFQoi9P+cl84thYYxCQ
sk59Jrw86CjGzZvpouttUco1WZPd4IW34ChndzMiVuDJwCoH+BHlNcYJVf20GUj+Z3oGzl14j5DJ
24fr5iqvmlNxln2d+7MIm5kJHNHeBMykwkukE4W63aH+2ytjoSCLuNP2PVj1r7FbuOGuWiePnFFD
1WvlHz3L+6O1bvy+6JzvQAs4Sj/NU55DqIOa1Yj5zs736L0BN2P2jksQQMbaDfKlwOreXQrQA0FY
hxc0YR+jAqux56Yh7YQaz2gGcTmPv2sEV8KeX2s24rzcqQVcShFwwmtlhZRMbSAxs+RAvguvt6cJ
nwGYkgaYKoscODXpcseqDRPjl7PoXi0N5BBswenwKeAqcltAsgKQucdOBofNQEVDWrHgghV3/7Dn
gLMHTpbQkeFbaKFwcZy8nh3U2vCfqg/Z4tBdcZAdlF3+KFbmRuDh5tbjAl3zzH18a5Ra8lDSQIlN
jDYfI5oEFX1yq22IG6u2wcq7H92FA33vum7s0WSNbcEToUDYeypWKqTd0xOjc0hwbq8aCobNjtud
frd4f6RuDVJOekxz6JUmMKhchGuDlgkQHz9kyzIh98HjrR0qsBnYqYnaEXaiVQUY8LZDv4QN0oUH
7CIrX402qlWqlX2//rzQXsoszrxSbu1THsuXfU+syUL2loesvLhv7OglteCxNgPkrEi4oWAXs6tw
tf8ajvyBh3Ba+O5hiZdyrjP5sdtvoe6nnM0iwWvwLf5TayGzDA5udERBOw2kq9F7/Vw8MU60vwS7
3oicJe6PmYDg1jp1Z2jSKEkxWYlxLVueoya6BqQRh25K0havfsQvzEl1FzNTZCNRbgTtoggG8O5H
QlKjvBmTDiPDN3Aj8mtmNqDZOFRXbl9Y6Sr/LBHXL5Vn75012GwRZ3G4p1CkpMO8UeNLRko1EmwO
zwp0lFJr0yCoFo0JNJWEfsKzwYXwCHeqj7lerbOFNOjcRP/4AtQQb+MfrS+FIZ7wBYwLkHlp7VKr
eUdXg5OAcj3/8B7qY3+tXhcbaWbuDdhFUVoAMhlJWMphS4rYVhmDBUZt9hUaadAaeoXOpr+6lOBf
ddPYWLwZ7+MQMtl/TVJuUvCnqY89DJU1uhXn+q0pH7sGSHvOYF5kUA5Ea37PHFl3kc+X7FZ6W4HK
Bn9ISyo6dG8nmZeKMRAaD9kHZ9jyj8ARRibYY1xcRw6SyyAiuFROv3n6z14T4/1rlTrBk9oNY+Qz
NbpSs0DvNtEX+n/RLKJzn78bmskrkJn9a4k6rVkm13EoYnwpYLn75jlDDpuxcjTdQSS2cRZ5Rokf
/G0+qZWsVK9QuA72IC+3l/A8K63nDooAK+/C2m+1u6hkMnMx3AyQ8guiPIRdp8Cg8AGmgHQ3sQbf
6+1z/eBPi+J6MzVv8B7i+YU+BYSRdwV94A9RiS6xcGNiNs+1w78gfNipBwkoq4WVm9uZCnokEagS
rAJdy4KuWalNqd+AddA/C5fOBKi82UbPUNs9i6LVQj2weQO10lIIsWSX2jFhJguxH8Mu9xFbwVNm
htBc5kHqrQDSZvB78RVJV9YhbfL/MmKg2cEAQljpNOqNG8h8q46Jgjt2XWy5zxrSmHBB7CPgZf6f
LbOb3hIwQAtLXB9zQRpwjlhWdA+izkKjbLOo7FmQXGMLHQY7MErA6fbsEVJKH6WtrVp3UcJ2pk6L
bQT8HBq0oW8N8tZbr8MkUif2JTRO2ze1tcrOGtbgzRScZB2Cshy1LBDggFtbeFmY4TnX/tMutbZc
VkWcXBG7695RDswZ19sub41m11iN0bwsCYDOvOExUMInAqg2cJk0TluouF5h27AxtI9R1LVrcOHO
6S4mEn2D0YMvlEEZi93kJqvoC2OdCYUJGz+aMcApg25Uao7ZKKj7qoTpWgF7D7v2MsDYJms8gpfM
VS/JTij09LD4zJiLG0BKBlA60upom6D8kZBnZSxNmOIGVJ3II+vexV+9BDttWYSG+FLa1/4wJVIB
QtSrmu9NGGEBlAoSfnvpPf6T78YDuNJHW7SlY2yzr/5LsIyimt1If0d5t65jL+QtGSVpk0KWE6IS
yj5zXx49I98sr+WsT/phjnplcN3UJFAkxKSiO4qDlJsR7iCjZAhnojKtbJNd+g+U+0R/HllclMDR
7ogsxe0h5asBmGI+alDSB0U1hJFdSR/MYdNzICbFK156baEfAoLl03Bc2Ltz8dBP09Rroxi0JIOo
RYOoRPrgrSxHFiom0uMHdOdpJ0i9Oz5QZJ6VLTrDmQsc3pdIeCD5hZc7dWw4Puj5gYPpcY2Qwdtx
dg2iBdx0R5TfpbXoJqfI+X2434BlaiPDJjqnIFcL3AaNydO4Iea6EDabB1IEztGzXCDy8yFyifjT
Ii0kg5XaqIKs5T3+Yxvo/UY4Lrd5kMP524dQ+6yMAcHqE3yIdEiMp3iTBHoqG3xjqtCrAVLTfYNe
bakzD9mjsAqWmMdmPNbNNFCrng9VrPU5mQYbwrwgOniuB6NzI1M7c+fGCnQFKWfj97m/x82rgCcC
XAC0A4jSQed9u8tDtYghoZVgq62z7Q73bXeMjhDSeMAeB/WXDjZ+u/1kzFOE594/2OZwxiBiBGJ6
VaKuo17OWD4a08YoK0i5xy7aCL5CCEOm28rN3Ew1jvxFJdlWsOC54/l3698lf3qxSZXkO5BDny3l
qVNl9P0xaPC+yvTAYNfyWsZRl0cI6BJC6Xgl7Xp7H61fjlCJAw/xBQLkZrKRnNLOwLUIZvFFkqAZ
YC7wCX+/iXbpBdtXlSDXKFwdnhnLXwvgDs1PyRWtdeBriK5gr7VOMatLx3Ljm4Dbo+Pt92mZi02+
+RaJfBsa6enDGFdFJqQatMvAASWuBZAjB4RtrUOeBUxBR0HnEfv9bnMuo3Fjkzp3Y+J1lazC5rsP
SuDtcGWP45F9Ls0X0KAABgmPawZrcYNZdxeZRGculxvj1AnoNSHStKwjCQ3S55Jb3mjEDgPBph6y
KpwegsNXXcwozR48wmv5v3mmTrsPFguviGGWcSdop0l6vo5jVHzrj235IB6glGbKOwUZeH6x2jzr
cH/appx8MyLiHQXMt3Dg7AmVdAS+72cZiE/Z5NbskT1ohuCIYIqIrxeItOr/QNcBv/PzE6iz32VN
1csePoHfCRy2WGOdJ32wGeP76GV2+lw4yloAbcTve21+3iFOBeFLGTLd9It/6MSx9jvMO+jbsLVq
+NVW754FcKMoyOsUmwgiBXj5g1DUM/7tioEwFkoQME0Qg7f+lsuSPgrZ4Tu7wpmlO8L1vWPWNx/Z
U6H/QQXiYdRBNG8kT+pi7XLufoMmGJoOINikAaB0a1zuqiouJxgXCLeQpqNse0jfoBdgSCfc7hV4
jTojf6mg3k1E01cLUz93wf00T235vgzDVB7I2EFB8jE8x7sIXcOF4UMlAcJF8RsRqU8Pn7+bnXWq
CgQhCC8IATNSOQklFHoQ+KMQUoFj/dQhU6kcMtCKFqvY7UHzI6BELsXwcOiiRlNNZIEjJHgUF0lK
7h0NmA3AJAvVBAEEmnQNt61zHshKlFJ5eLRnm70MEK7KseNkU4sB8e6ffaN9Bw3a7+P/vshuL7pb
u5R35eowVkcZq6voD+o62U7H2poOnX0ClxR+1kIWo8WPFZDg6w+ShZjjWjsMoI6SVVmNGz1xBpD2
uAPzbY5z2l8XSTfIF/z2hdS+VPO8aguBfOEhcIIH8PFBrk8F3xW+YFMAEgguhLWq82eImQQgpuuW
br3vKhT9BUjpINCHkAkh6bs9GWI8tkXPA/ioHA7yC4D3TmWCYkOvgIYymk0h6Sixr3LjA0Go/gUd
OdaOTcZO4J+W4IMz+1VE4e7vt1D7NfF9gCI5fAvqz0jrA8Lx51WDNIH3CTcJ34ToF//KekWIN6UV
s5ygmIF133wC3e6dy10ZJRI+AYXhFJ1APETZ5dV7Zabvki58jqBEKa4eQzqHUIcHHwpgLf2LcP5A
H7adrxKjN2NzqeH4+4D8skgatZHFCQcrZvFV/C48o7P5FeRk8dozPzI9dPhDjiLmtUe9erTx5F06
RjNByu2cUJs0Depc68iyqM57iz3oBhfUkKcTkFMvEzpLoxNSNspWOXh7hSzSEivzvfMGMkAA0R7q
9QpSG9QWnTgtbss+AFUYsxWb0RTG+Bn9QI8Rk7xyHiY+QXtKs1gOuE+wwixeZoRSg7guKkyW4pYt
CxnI2aJyPUGPOaeD5C1IvXhDngA4gTcF8ud3l3V/UcAmKdGzKNbCVVIlCLEdmYwnyGBNOEu8WaUj
vPTCbTRrg7BnII2LPyy1nENaTlpeYFyJ7G9K3uG7wi2KP78PZAYfhZH8sEJdeVGjVknTw0pIiFVH
9CHk8bn0hkMtqgbnVR0S85UpEnnISnpAX94S6OE+lXD7AWQafqBovAIp5jz9P9KuZDluHUh+ESO4
g7xy6261Wvti+cKwJJv7Cu5fP0nPvGc2jGlE6J2kiD4kCygUgEJVJry2y+ZvJhp6piX5kLR6L/eN
03aVYOZ4e9zWXsZJjUIZxiGEvWW864aXZHrtkpdBmFf8O/W1WrVKT9noX8S7IGNVERdK1We4J/XZ
5yJbn4U6+6BsdjQaXQ/6x4AbZdKjRqnXkitdRbF3AdL0sqHQIzDjFLx3n7WlnBJ0x+ldKVAkFXyc
xeTlSmJ2SRRiyMfFaZLjYu1Ai2YbeLuWoYAtKnbk+zGqVRERCMQnGT9W7Y6G0ToUpTU7dYleUqk6
6GUpKGXgRh+cWv+BYRx50pURpVKASYfXrr7tFxye9cDKLXdGK+PikpT6l9eOyDDGc+dOCZt4AKJc
LG5nQefKmhW36qZG4LMiIMZno9isdYWuI0ieM+MGBe1OnYrKu7jjh1cjXOuUNZvIeKxOsjpRKKrk
QzBq0+x1TG+iOfVo+GNJdgZesKkpIpHmrkV08ViQLQCvFUtKlNd9b4ZrnXxiBFZj7UYKlfnT3CvB
FybKwrMN2sDAa0yYicq6WV2qDDgGnd1FP8SL4vdS5l9G4QayDQozS4WltyRFHwco0evrks55EHXS
G+lQj6eq/X0VpaL8lAiR2YUqLVSHqS5RctCHQdW/NQZq4GUceProSk2zw2X7uFFjYx9z6kPPdGr2
DdCG5iApz2l7ZYzx/dKOXgWVV81KdpfxRNYxDlkWy5AmLfByOgUF0e5qkzq6lftJl95MlZoLVhnf
G//1EjYqWp2aE5LASwYFFZzTU0t/NeRzkh4um8Xfcf+MI0tcghrKJK1L4HS2+p1mIE1p01I6Qg38
Wi0KNG1Mk+mXYF915bpASYU6/JK6WkRqILJWPd+gaIJYpazWtlKgWl6N6tk+h4wAEeUzuNOIZjms
O1QGg6PpHMhWzUK1Z0xjXJ+KJpiye6VG3rZ9jcP95ZHlOugGidkBRonY5TIByVZfOhnjGJTIIpSt
02eWA5qKr/jL2lO6cpygnZOJKro05l0yrPPYAClRvALCht2insx8FLw8cydrA8WElrTNarkGKYCL
2oVHSx3fUmN2y9E8tIYtsIq712ygmJhCU6mEUBgGUY/wjmObaJrv33VLqEb29zMkDkgbHCaapDrk
dX83D5WgiFq8EjcVNa69Er7R5E8d5HK6u8Vyjc677CSioWSiSkbiqa9aDGWj6U6n2pWTt6DChV7L
WBqikMKpI16tRPPx2ma9/nvu/E1R1RDmBJqRTj9zvBnJanRrTdGhK5JvYVmgl5z2v1LoJWU2eqgs
6Iik1Eub0IMo76uOVMxl61c89oK6+R6WHGaQSFmPPVq2SqSQFNRVWzqouGLTN6pAMr3c9sFe9YUR
B+GgATpAlPnqGuNRUpUb2lS2wJTR4wzhbF+vZm+pQaWt6oJEPaf+RZe3YIxb5YNUoXYJHS5Fc9SG
o2y6enI9Fl5FnkFPk+OBPxGdYjgJ23NMZpJxT+sgcb82iClXZXJbdBjI2uvSx0xzzN7Tq1Mk77PU
x9tV2J1ma6+MV3H3QBK/NY9JJMoD8FbwZgjYJxpJmrVYy/E51Ii+jxn9NNVsV0+h4DVwjaasKyEF
BD4PaDSCoYUJf0odVVpSASYl/W4yyzfFWu4veytv69hCMGHPjjQk4FEv7Oopdah+pNj8F+lOyV5C
+cd/g2Kc1LQ7i3QKFkZLFScu7qnUBDU5GlLp0kowcvwJ+jNyjI92NA6LHALfLgKRK4ODQEKFpi64
DvFBVokeiC+jpYAxKJtsK6ESVl1G0S2Zxm4RhcdaKwVTxNtzTVAE/QPD2NImeRU2y/oeWJ6m9smU
6Dda3lR5F5gQXI5B7iPYn7jHpy0is9oWTS/ltANiX05uXO3tnzBOu5lr5yqR3GV2+6EMvuAc6MhA
Beb/NmefR/EO59CuX3sf5QgFbujZlcjo592NrTx1mogMn7uuNmDr75t8SJ1HZYTEJi5FteZPYwJv
lFzw/7thHQyR4iiDrysvlX3ftEiRvPTgsBfdl/hjvPkGZm1H5ZJPdguDTdOxw++T/hBn2JB9XcIO
Vvvh2DqWfkvJ2+VxFuIyC74mJCYjBW67ZA6UBOXhvgKFnBrUUPmS8sKpTTz06p6Ck8FlaO5y2VjM
LJeyGKS0nIFc934uQwPAnHaD6EbDn9pVNwkHJ+iSr2eizdRK4yJXUrQ+KS6yRzuo+Whd/+2yIZxi
QexGkIv4B4Q52I922xF7QtWAYt9CJrhTX21710rXhX4zJJC2ebXVHe1urOqjE9FycIPBBpo56ktN
pksD0j2uhnKN3pCdJXmSYpSxtbJrQgpQIoYgGvDOM0gdoA4c5ZHkrxIJoy5TOVrWEon6aR5One2Q
JAhrFGRoECbu9lblC4aXl23eILK762CpOZ1LIA5k16m+Wd3N2eKEA/T+4s7RcNugtSPnojpwrn+C
4RfF7WvrLnvZ0BQb7/EGYG35pUxaP5FR+RINe4F1XA/dwDALcOrsbDQrvD1b0kfXOw25Rgh3rLBx
JfBvg9+7JY+gupNTX42/R83kGBUR7I4rxF/nis0nMCtx0uI8T+P1+bspPDk2gkx/mPXpru0FWxd/
SG1otOogdv8r4ZW2FiTUJrzpVdI1ne6z8FRGh8vjyR/OfyFYWuqoL5uq7wHRlHgzJ7U35l/JDULN
5B8r2Db5QgkhF7xaYaBDsc0qL5qPsZDRguv1UDgAywzI0S2dWdlypOSJZAElz+I3/L9TWmvfktpP
w+VUGtpuNO9LiOjgLlEJNkRuUNlAM/shRGWLJRlwE8qVl3qKHTsfnDHpD334po3fabMI1gA3pGzw
VrfZBOkmVox0HNYBtZedtkw7dZT9ulKdwh5uo8bcre8SSa54l11FZCaz8oppmDR5hVVt6UUK34e8
iZ1Om4NK+64MhT+qtSCpwL2cQhYGtLR4Y8KrMjOpfawXdrdgZBMVusDq9Kws9SlR6p1loZRLeU4U
dMmP9s9sxltlCEllx5Ze0Y/rWBTi1OYYXB4B7mKBwIKM4gMI5LANVPqUzH1qWOggb6ZdrvYPUyx6
Ultjx1+x5V8IENSez+1Q44q/xIBAeclo3OA6mGY7Sw+06StBbAPE7vS9QQp7Qg1uaIZuEkLEqIud
Olv2ZSxKO3PD2AaK2e9VK68SeZ3FodsP5r01vnaKaJvlX6s3IIyrlGa3yHMHe0gRIT+qOSMKjzJ0
A4Sdm5Z+R3x1TShQ0WudEJhZ/WUIUv9YWVuSZUgAhpGzoMld3w8of2onZzb3WnPTkK/sDBtrmRBg
DVVmpRJAS9Ujku6E0Y7QQXB04c7bb7VH5ERRJc+AaGVeTNY6b2Vm7acErAyz6RNFcy+vKq7Lb2CY
uNKo5mylJmCgDOH09XtbgXVvZWhIgzCcBGDcvXsDxuzd0HonVTsDrJlLZ85vahDAzdEPWi2CaCkC
WqPpJkibkdLi1gmgpLxLxx1I9RyCh75E8FAqmqN1r9jAGDXif5bCEWQ0/RRR8RjLc1A09PHyHPFh
wNgJdnC8j7IVraBPjgs0RYPdUoNqgTbjZeBxUpUvOdwfFCZQlFndRniWAANgZ+wVO36am2SXlrYg
8cDdyMBs+I8xTKjoE5JHvWUjxiKTssQ7PSx9I9l3uKA3kbeI8gGisWMChNWGo95XgIuqm1gFE98A
xV1RZYvIJmatIv0V2+aEoSuQ6/VaVH6gEm8pfiS5Ba5BOUN6qilGzdfypX+67Bv8OzG2KjT1QY8Q
jCLnPqj3UtyNYwiyj843IIrX+12MEqfqpq6u7M6D+nSPWoJoEtm8Dtxfe+Uf3N/VRhvfL6OlmYcM
Ni8KmplRqRBOogMI91S5gWB2yXmQujxXAAE9Y0+CFTXZmwi0aupmU+bOqPaFsnokErASWcYsBFJC
yykf4DKGRA5T3b8sbb67PGtcr9xYxiwCw0x6KlNMml2d2qJEcc0TgXdeBuGeVDcgjOuDzcKS5hl2
IKnv6NKBIgq2quZQTJg5QQX9apH2lyFFQ8cshHyUi7JXAVmGIXLq+RVkX75fhuCG9o1VzIZlaiFe
YS3E3AZVvmV7KsNq15unBLIdXwHSwDKuaoaG5srzhZWa8RjqmgSOFzLeKUUauWqJ3sYJMhGW/noZ
i7sLg0bmHyxmqtqG5p1pwx8K44iswaS0ntZ5Gro6QKdzGYrvFX+gmCmiOapgyhpQitZfa9HspvrD
VIB/Qe6j96HND2hm98c6VAXDyXf5P7jMvOlyBlnYDMOpIsb34Oczo+doGgUPPNxIvBlI5oShoQEp
1FbrLN3r8odaT1C0Bk1HI6hb24/i4PJg8p3xj1Hr52yC4NIPva0UMCqP/AEPZEO90+h33RRVjopw
mCCv5ONgNTLMUlFoM61XvybBo1z22FepKOquUfXvwP6PTSAAPbeptKQiTCxg2fFzMh7AxalloCzs
3WWEcF72uNi/Jvmp0jtB7ODwRSAz+e/codv2HHiSzNxcCgAnFNSb6S8a2lFgTbLT4UDSZNKuqB+H
YXbsAaIsCfrZhjBQBwgqapBUGMjDpDd3cyGLXrwvuxTIdM8/q+yIToccc9ylz91wNKz7roqv0vzF
NL9nrSlYJvzlCdowBTpzEJ9loo6mzDW0fLHntbkM3kR3qNC9rlEIRB2m8seM2is7FkQErnMRNLAR
BQkcXDXODZyyUFWTFkEbiUuHxD7t3qj2szEFd15+5nmDs37HZrFI/ZymNIRppDnU5aFIwFj1kbf7
YriflZ2iYq/9bPvnJr+f9dC7vFC5k7jBZuKCbjVqZ657utbscxOl6FDZwZt+bwV95Mn9+B+HlIkL
0HhSUqUDXFT8bJIbvXYbSEEbAqO4u+3GKCYqUDs181oDypAtB8PoP5VeFZzWL/sGHnLP5yyXU7su
E0AkDTrYENck5Hilu7wJLs8Pd3cAdQEoq2VIeqiMD1r2oHZpEeHpY6pOkq6dzEJ+MVvycBmGf1re
4DA+2MV11ocaYow2vuJxUNH8FGJbCngII19uPQnqSqET97JgVfN9f4PL+J86S5T2C3BbFKm1Q3MV
LpqDy6MXlhAizEASa/+gZfxRp2BiatA10dNrQlBufdl+7nRuPoPxSy1cSm3s1liW91e1Xh8pyuSK
CX080iKA4h5pNlCMcxa2UY+4fUGqoPg04DhtistdHdDxFWyN+/9kFku4ntEsLLX1Thm1QRQnLrDs
2ZV1wdGTG0QgkWVCsRjdfxYzibo+mSkZ4aTNvNPpT9Q+1VXhJbJndM+tTAWrm7sTbNCYubJ7knVk
wlzJ43e1fTaHo2q/jGGMKt9jWQdz1wvWoAiQmbGMhpJeVat5ZepEkIaSTkqrOm11U2i+YfqaKB3E
jV9/LGSbdIw4Rq2xii4JvCg4MzINS9o9XfYMfvHNBoM5VIQUBVTlBKPkXL63kxE9g3k1OFWhgvkh
n26aMb2VO/rRaiNqwPXlmYbLQVpftNrkNmmV2G3bPPWrXAvdcsBjF0S6Cye1Q0mwZfAj4L/OxfYG
hSBsNeIGH5rKy5WER4y81m+iBopKl0dEhMMcMEDqktYpgVshp7jXwspvCHWgByGA4a8VsmZJ8foK
9kRm4zD1CmVrMIeYz4O5OLTw+g6UF2Bam+5lUyhizj21ggAAlA8gAgBl5DleNJIpzHT4Up65OZmd
qr8u8MY7xU8TeOTKvY0aZAndIqWo847rxBvg9ffNqSZKbCmv1k6zmTQ7aRp3o6gDhhu0NwjM3pjH
hYGNHUM5gauuXILaDL2M7CtdRDnDDdm/e0wxgBYuveemkDS1p2qEa5Txg9H4CQoqZJyRdD8ZRBsR
1ws3UMyohZM6yGW5QjX36MxwTCo7RZQKIpoIhRm5IopBEbDeOaXk2sbDf4JqzlLU68UNmyheBlEp
SOD/qvONR9SCoWsHBRUKUufJ9Zy6FVibNXpr536agSZVE+xDHFYiHUykaGdbFU5AtsssrjofsiIj
gOxKJzsZD/Od+URv1LswAN/tN5Dn4IhxiH7hiHE5dvAW9QaX3WfVNitT5XdKZDlY4ItGYWx6p0bH
XvHm9P4yFrdZcgvGRG7weGUDjmVrC6ftQME+ghoQyAsd8664Knb10V4c6PTmz00QeRnki0Pwqlz+
BN562H6Ber4e8KSpJaYO91mmoE+P84wcyZPVeqby4zIQ9xlri8SsPPA0luoYAUlNjwjJ/dx7mnw0
DFSOaPvWDBqwuDSi5MXfAq3YF7eozCK0rCFSBwkjTJ3qtODQ+SinzhQ5SMXHr91z+HDs1ob2xPsR
+pHorVUTOROzONUlS+QBJFcQS4yD8Mm8S1+pR/wEDJXzLsKE3qee5eluezAeGk/6jo7hww7koPDu
2qV7bOIgDAed6l57awP5XjomolM7L7QTNHCC2Qfi6DrLuJub85KlBXoByXQTJpM7C7ctXoAiENla
2x8MBcJL5x7WlkWXyzM2jzJ0jBk1bMUuFDYicC8fWxRmnls0QqP1GCjoc5XBsU7yE6Re9fhT6/Gw
n0uBrfiN/LzIu9EOjFn2Bd69rhM2o7TFZ2Y6D6VOLgjwcw0loDTayaj/MvKq3qupjErs7Coeup1e
Z26NW6aUjgcUGn3leWv7Eesuu9mndbx0ojwSH6FU96MEHmcUKRal6OGRe8HcwrB3hK6QtCKDV+NK
3loBpdfL+GJKJrqbv9H0Wa72RnNolofLQ8w7ImxRmbuCVE+oKl+bZPVGusoWchzzX5KSv9JZ+ryM
JPJYZutpB7kqSwv2kfnOUJ7n4bELf/0nCPZakPZ5X5IIxqjZ4qqJ6obaEix56V2GEU0VS9e4WHZs
9OM6aHog4UaO405vHVr1djD8UflMlWOleLJZHC7jCkaQPehH8TQocgzYyPjW4t1sUO4N9fUyBj+2
/htX2NOwYaW0LmrMUjKiZHVokO6QvlnWeGwN9T21HqmV7C8j8mPlH0Qmxsx21uZ6CMS2OYUyDtrg
CRGdtLgYqG0EHSMY0P8qSCqpRdHEuzpGH99U9oj0iK1X/cdlS7hjp/wWE0KZl8GOnYwKoDFfmTTU
xvRmyZnlU5jPnippXmPeRnit+294zMgV0TJn6dphnzUPrX4bZkE2X6fWWxHeT2YrOMFxnW9jHBOK
iZykmbySIczDgvL7Q5tRJ84EJXncaLQBYUJtFg0jnrwBEo6Nj6ZvV05s3L+tWxR6CNxONFlMuDWj
MlUzGVAVivxtlKz43fI+T4+aepQ6wdsSd+zUleaNgGHlr9Q86ehc5yGOS9CzN+bxSgF5SCOiJ+cf
ezcojDuUulpLqKJEie0pvm33yx6vV4fiVIOlI3XwcAuJMk87lK50KgK5cKAy6quC+ePoAOFguPkG
xku6Xpf0NsMSGD5uNZy7X1DT9/ntSTXAadN4g2vsCJTp51eo0bva1WKA8E8XfAO3+nD7DYwTITc6
FTTCOPSgs/KK0TUepiPdgU7wvfmI7zU/q8F81Sj+5dXIPxRvbGc8Ki/V2aQNcMGYaUlQ8Z6O3V79
DD9BmYK3JTlQneYdr6S34DTXiP8FEuHzsV89fnNOCXU9y+wE+MbjyS5wEA+vR5RTp0CeHeuhP4YP
6k24ONH7ZcO5i3ZjN7OxpyatDXNVTkzBloYsDZRNJJ+KHoEEKL8vQhvrSIauB5RwY2Nq39PwaORu
lg7O0ghuyOvH/nXi/GPM761/A6MaNAQp3jqIUeHmMfmp4SZjK7Eja7+WWMblSkbeVlQxyw1GG9T1
HLxBhYhhGw8zUPv6Uwp1L8/2IeRGZ+vJRN4wocHlGePyLG2WyO9z/wYvqgtb6tf86ew2LiG4HZNv
+IM2WXJjUMgmvsnvnSs/SNflrnvWUze/l67n3eWvEETF33SMm4/owJKHiAW/aRSslVEJKt2FEtNX
9q3N0DIRqQLv9RCvftO0pROajSv3P/te/8pWvEFhYk7elmuZAlDk9IMqPu29Jv4wMn/OGicV6o/z
Upbb6WMijSFNbUHWKCsN1JkJepnvZOIlQ+/11IuReDPqgHQv6AAVxDjRlDEhRu0bGdIQMLPrd0g4
TPlPlFILJky0Fphwgsr0Ciq4wLBVZ1y+jcWhWHYWav2gPxkspiBTI1jvbDGaMbdJP6wTV1i+1PsJ
hJ9KLMH0sKiDO9vHSRJ4vWib/v37xu1rCz6ftJi8/IDybfUKCrf1dXe0/dxJTjRIHaq5D3PwnO+G
q9ExoNp8edlxz8J/XPV3bNjgo/kgxFsmLJayzo8IQSpQEF5W9/s7hhqqDe5+8A6yvDxDLxmaruJo
ZVUvfXwg9rFrXuLcJ5rAFBEQc+IxJqmpipVyqQbv2fSpTzfo3MxHr/9SGQ34GP41iYki5jAW8YRm
YVeuPtBrjpNpjrfWStTAy58bi+CFELTE6Ds73wfmVJOV3FyphlDiWlgZipEOl2efv7r+IDAreJZj
dbFMeN+ipM6cNNhdKjck+vVQSU4eGR4diWBLNfjh6g8ms6Kt9bmuWcnrkrJ5zVSCK15eQubTzos9
obWODTYqVANUq9n8lvR6gdZidNmbOZHAMZ5I2rvaL/Sjn9BP1erWdC2PU/1d7+L8Ac2VOriswD7k
oBIg2RcLReVqjU6ypu+sXygrDF/6WZ7fIV0Jta1m0r1Ii5PQa6dGPcRqnX9YtZ2dyBANJzLP0QH9
byDC7LoT7RJjFbjRJ6+xteRjsGYoS2W2sV8I1X/GcpNCbyMrkBCSDD/Vpke5JsUua4xHbZLsvV6p
4HCUkrvKTiTBLPIzEPCS/3MUllJmDheCegAMKUguJFT4T4tTpL1raN8ayCFK10v1jAczexCRZvM3
gD+4TGq9nGNFReXYmnZcwIMiOWFuutnX9uw/KMxxSCJ5CVolLIMG1GZG74ZDEIc/Ly8E/hBqYGyT
IZGwsuacr7WosfWsnAHSp4/RspPH58XYZTjpoSmjSAKJvrdrGdtXdrcNKnNQ0Ff15nYCakh/JM1L
oqSgwDtKw0HLHjNDlPfgTtcGjYknOUkM8FwDTZLeEu1DR4vVQvz/OJBsSJmqNAptgKT1fdjfqvbN
JFdOX13NsUeRji8rd8RDSy169+ZGf81eeQxBAQJqsfMJrGM7z5cOtFikDXfLNLlFEt/0Y3TTkvkH
ocVXdrUNHDNzoGUkba+CvyZS3vTGmaXEIZqjZ9eTcER55etoOf7XMmbazHa0LUmCZXaqHkwpdWJr
X9tvEg7iCjlmMfqAdR8L7/JE8o5CyFqtoqegiJZ/C8FtDgYNSAOlcuW5m6fCaWkezGXmjlUPLqBy
F0fpfi4omsvl18uwvGm0Vh1uVBGCyImtWyyhYQR5O0jGhxS7KrkfjDRzrJrilmefZLyMXobjLYkt
HHNmCGNiSPIEuEy+H3PqU+s57URhkrfLbkEY1yStZS/VAJCo+gkJiyTzhhy0CmBUqI5qaAqOQcoa
D9kDF/p78KJrKquaAAOX5MtYTzY4RswsdvLwx2g5KFr2tBD0Q089Cu8oFMXQKGzPnRMq718YUBBq
r+jgBmCznrmk16lVoYGcqJ+Is26yvHaiWzl3PDcYzKQ1haG12cqTkcUq+mN2Y4T+uRRH9Te1/9RF
FFJcF7FAKYlCBt1EXet5YLG0rIqMESu91JC5iUEr9D4ZleDiwTvqIRv9Dwi7g2cjKHellTqwqehL
XBpBiTLzr8zMHwhmszbrRSp7CXbQOvFjpKSauXPN4fMyCnf92rKqQEUORIis89laZydJirkZlJcu
c1UzhQvgARbE0WTIBa7OdYQNGBOEkYxZ1CoDmD08huadYqHz3XhHp6pnkEPcfaFLD1HYRmk5ZEIg
inPuCGFf1iRUVrEAtd5FpHXSyfDLTLCA1m9mV+8WZV3dm7gLalSjMigWUGXfhKhHMMkuU+/SXADD
C+9bGO0cph+nZdZXRotoKfd5p+/ogNpKzQrqTHV68DaX062siFjReGtpi8qsXDsLI3vsV1T1ze5/
qd2Vaj9ddkDR+LHRD8ouVFUA0XcTcmY2HndqS32bSvA6KQ+XsbjmrD21urVyFsjMzlySvOgGHRwS
IzxBVqyrUTfeWnDpXobhmoT3jd/hB9yGDEzdVems9IAxcF9D9ZZ919f6Ly2qdii53V3G4qxfcJeq
q4/jLAht6HO/aNNEb1BHjKY1a3+rQmVpHG60RERYt84z4+RnKMzCLWe9Av8BRb9Lu6+XzmlFWwTH
vQEAyTMZJOEqVHXOzZjNOZmzEABGRr0CzYuLooO69GlpocUYSh8xLRxqhYKXHU48Aq+taqMaDCRO
MkuGZYexqUVth54yggguh85k6vekjp20vO6ua0NU28RxjDO89Xs2sWKOUAuCogjUpQ0BqAZSWu3z
4rDQTGDX7+TrX/O1MYzZA8vYNHMaA0hBy4V+MFS3M3cZ9TP7hYyB2pRo6NlP6c5YeqfrLRxIRWXg
nKW2NZWlOMEhzRhrFV8wz6ccFVSqtc/K/WXf55VPnYEwEb5YG4qXdf4yafbDCbUtqe0kE72mNrIQ
JEVBVezEyvhY4fglWOT/Dzgae0GjphqoeD+fTFRbLPOo9mgpwGXaQI+lZAV58lrqj1SqnJAcoB/l
QHLyss3chYIqzX9Qmdgi1bk6ymRAM00fKJFXqi4OqoHc7KLKqQu8IYt49PkT+QeQ8Vm01ZWFtMDM
lp7QzGJPbjMJDlPcoUShFcgwTWjZ/lVwNeskrKN6hLvKSXcz2fHkyc0MQXtFg4KajTZWcO336IDC
c5ihLya4vioRIQLPTmWVnTdAhGniOHQ+nYXZzVI2LuglwFE7jFT0K97E1Y/Ls8eL1lsQxmekHDVh
yzCv5a+RO2XfcnUnQ6SLuGMr2Bd4XXXKFopxlE4GUVuYwx5z8lHUP9X3ifEa149Tt7PRFD7Wfp6d
4vxdk3dLvx9zF1WjSeKpIvI2XszbfgfjP11iyRY0EBHzQBFSay+lPHvIOaCUfhIsDe4MQklj1X9G
kSx7lcnwVoRKehUWawbI3YNZldy6Ci7PIK8GF6Uof1CYI1Fs13Gu50BJjcJTqDfN75Z8NcjHuNmF
xnEgkF9Sr5PspBB36t+M7Fe4vFNRDec6amyA334F461zLctj16NJWEt8ggLCsXL7xnC6mIBCGXnL
TpBd4I4tNH1BNQCFF/TUnK8O0yJhLhHgLYtdezk18KhD1B9GZ4iyhxrvrAF9WWPVl12VbRmoPG3i
rI4xwAbEIxt/8gwHz2RuBhnozMHLDhTFR+jX96mT/2r3c5Bcp68/oad+q94knrLDZvaaQ+le3osI
Xflj8O+HsVXQyOs0/TTiwxrrMQtjR1sOmSa4s/ACBBpAoZosk/U2xszroo1znpcaGsLbl0ZGjEjB
kHFlLL6iihpCeOO8hWJiUTJDvnLRYE5HfRmPFRkoAi6vFRECE4KKpsvHbAFCBR0UqjROJnpC4u4c
WyOY6JJOU5HoAyCS9AAWjFj3x+JHLO9TCE1LVyG9VkQUTjwvgCbBb6Fn00LW5nwlQGK+mFNl9QI9
kC2/QYeBCOL3syW7ulWwD6yiBDgSs12RoR7j5pDCCyDeekUDurNtj34ku9fZ6wOo/3qhG4J3wymI
g4JoX1T/zgvZW3jGM6SqMPJ5NTEBvaiMOI2TMdGvkkWw73NxcNaH1INiafD386G0zBEVXAnMnKfb
xPT09N2sbg318bIXcidsg8IEbFmVxpW/FQEbTHimtDcjlJGLeuh4tdY4koEvgkBxyIBQ3rkto5r3
ZKiQM7St4kaSdy2aK62XMHrpF0czqmNm3xXA160A3SG2aKXx4FXIyVjI4+EKBTbac/h8NqNYqWYU
L64KPaM3kXsSvxrTh1o+SY0TLx5KeiwsCu1WFZFxcZb5mj6yUMqOXL5iMCuCEtw/ociJElBZ+rTq
xouoIWLF4mGsROlQw8NdFxe2c/v6bKDdbJvIt9VD7SizEUA05/6yo3D2VFVdM3o4OiATajN2yKNi
Zu0AsWYjtkBR6i8grGitX33iUwhTJ1ZwGY7j/WdwTOgyY3AWJKs2tDSCc0uyTpo0oX8HZ3pj2l+G
+r01MQEFopU4XJoa9JGR+jgfvhh07m1oo/p+vKrQdTG6YGlxDEh9ef1VtRtStNdU/juK/BzjYXAh
2AtJwcj7KLzsWnNlh6DT4vIX8cZ680HsXirZuT4uOj5o6VHq/XMmsYeQHYPaZYhOdTt/4UKMAdBR
A4CeUmiBMctziAy0zZXAU1bZbyj16h6s/qDf4r2dOW9j4VTEyWb3spW/dSn/Hvc/sEzsUdsB6Ulw
vLgvhQ9CiwjksztIKjnhQb9Lrpe9HQzH3Jkc27e/4+mycH7Yhx90Dz47zYkC+n4DhrQumN3Qv/xh
vFMsxoOAbwJXVw1a4ecOEXUJyLJDfFj4LAX1deR1H6CvtLzwOvIVEC6trWRucfgCxdIZrHoOG0a5
pCwrC3BEIV6pDY71etkwXgnrGQIz0Zo8GkNDgDB9DJ62Rw/jTXWTfqPPiRs+GsgBO9Gj/q3GcRI1
CN5V7GfOr//4CcykF3VmRHkEdWiItDqg5XpXrnWver4rTh9v9cnYja+hi5mWPMsxvPkooqzmlSid
DQFzhrTVKMI7D4ZA2p+m2+KX5aL5xNxbh49v1Q6dXmHpSN/1R+vR3pH72fm8bD7v4nkGv8a9TZJr
alE8pCcw37i9tVxzN7wr3oR62ugeIos11Jg1FxSNIvYazi4PiS80VKEUBLsRG+FsqFTVxZKBXzr0
aR0YaoLseO5OpodHGrk7SdEVSirk1LVQGfk9if1J9BDA3YM1ouMdTYXWBB5izw2fa1KbBOIv7tLh
cq11TibrDoIymnN2mnao7FuLOhGI2YvyZrFuatH9l7ehoIxWh/2Ghv41Zk1LE9Ss9B74o3G0Ui9K
D6UdIR/8cnmCRTDMGh5NdGJTGfMbort2aaprtIF/SG38oHQiLQmeuqmqWbplghaHoPSeMSkGd7Zi
rL4EznK38+JdeG/5+WF6sp6UnbYfjtODdCp/PRqfOHUE2EoCCu3nyaWvolXFj5ibT2HMblMKCggJ
o5tBA9gbcAfG1TQNCrdB76Q7oYXTGXZysFyRw+Xx5t1x1jPP/5D2Zbtx88y2TyRAoibqVlN3291u
z0NuBMdJqHmen34vBef8lmntJv5sBPguPgNdKrJYLNawloLuMSADIXnx1a7GCWNDihZjEVrQlJnj
TiKW04JEdRgzDHNE0xkJ1ncMrXqkEQHabMVdSI1rsCu8xL+VMgB/pFbVhGNFGMZ7fvfB/WXlto6t
AUJEwE0ZMh5TfMw16RaANbCqJJym0WZlYTJ/VFgKxrKMVd5lacuv8dfxWhoXcsWsaqZqhLS0bQ85
5mvbRvUm2jtJBCCK8O2ytM21g2poBZQBG8JXmxoT1F3dULRwOZGLVqXjKKeCF9RWoh+80MCJRQfU
3wzqV9tgcTGBIbRsnaKYbLBO2TOoTq2aeklQXPd5fhUMoKXQor1Za/bcdE6hgOO2Vh2i61eX1SVb
jgGNj4DbhwsCyiB39ZI+Y2rf1S0ARKhXjq2jWcF1NqW7MRj3Skr8PE99c3hQCsPJZHWXdtMB4OB2
RcEEoMdH0PQ5ITggO8AydcGPOH9PUNTSuxJQuOlpiugAJIcUBVZTEKZtnjBAViA+VnUNNwh3whKN
hBKT8eVK9WoOR8WySftWgv4yvNVLe8yvDVlIqr34C94W1zKX1Vxdk0ag17LcQCZrEjtCdTpXJYcN
XqZKvlycR+ukpKltdeio8bt/SB+StXDu2IVpQMZ4gvBukJ7aJr4y6GOjtF6MWcgxqGxt+nnZODaj
grVE/ujlVG/GdlEXTF4UuaAwf0uQuDQ012CGPVSuCt4SYHqqAM1qWjuVd6BtydPfw3RtWr8FX7OY
4qXF595DqJ+kTB7xNWD/dK3x2KLLJtFdMnpzkHhmcFvlr7KUAaHppUp/S/RBIH+jRYyYSPIZcOga
irbcUdETpa5C0mH9yWONaEgLn/FKJ+Sggx3b9K0E/TGiGu7Wk2stkwtLtUhRylHrW6dJH8Lep9HV
JIHGRfXBFWkXTOCZNlytRU08pVGgU1Bd446UbsphbspoR8ua1G4l66GqKfg8wYUa/ehLUcFz2S9u
P79I4w5THSi1waKl5S5nMJpTBoT1wHQL4z4ZGjtpTpoquJW3JSLHDfKypQuV0w+tWlqeNIgtzSgF
gxdSctpLjDn7LlMfhu4P5gWBzibqX9hy9xaebHjGo68FbX6c3cRa3LeGjp4gUFE2+g0B2johua3V
njwcSOpJc+poEvo23/WuAO3DoVL3l01341L78gWcFYXToErMwkqrZvGaN2V5sFpSC66STeNZqckt
rhYNEiuWFq6oZwfGIsfQ72ojclBJ8lvtH5p6oRLKfpgtxsWl8c4gbs1snLGVViR7JpkdGr0oUfTY
FtSfYlitUgqMZ/n+b+b6KVHn0PUQtilx3y3dY+gtLEm6DxrmJEIOkO29Qv8OhprxNPrrk1dXjGRo
dChiNBZKeJLZpTT/kEX8aBtOBWv3KYJz6wFRy4EsfXBynO+RGAXAsL+0HeTMHQHIRqTXy+a3aRkW
AauPBWwpuM6vt6Y6RmggW9jlpNzuJdVvgnMd7WjqqPnkXha1fdhWsjhT73MLxE8DZJlzId9ObXmy
IuOum61d2aNTUyXSA9EigGgho2yPTTrdghZd9So9vOrSLD63NMueBN+06PfNclbfxJ0Mqy+H3orw
TUEWP4P580cmlzdpmnwEw3OGAmAC/OVBCnZ6EtuzBjy3gH0QAxTUl79jI9Sz6OozOH9bFHoX06Vl
FaRuvaVfKSCTC8ZnU8SXvi1HR2sO2HhMys8izU1eoE4FORFzqLwzWXIoMGwl7A7fCk+g0Kcgbq81
vR8jtcO69vRDDrudMbVIiQbmEwvzvZq+GRboGQGhok6tmzUvDelvO916Ac+UreTJTTxhrtQSIUZs
Hq7VR3GbXaCAP8ohPkrWbWIeNcSJDd1l5nPQGD6aXAWbuumVVuK4TZUkqZNqgsXuJuS+W3fs3QL9
NP9iOdjNhQ8MtJ9c5DnIoPwcY7T7VaUD5iMfQOG2juarRBHcIduL9ymI80xFbAT9FIMvL8l/afp8
a0Z3QH3Vc7ebPtRgEHj0bUP9lMbdIfUQNhFaTXEgVBUvV1u2mp2k1DeWLPBKyw99dwD/EcRfHUUG
3D09QwttGL01yJqnspu1GYCuX6rQNWlyDSS6yzu2NZGPqxHxKkXoAZIxbsuSAJ2LfxuR52zcjyD3
UtDOkAOIOdWKmwTokJJR+lT/1XV/9Pw3wcwsXoIgdLVco8sEH7Nlo+tv4XZ11kmV5Bnum2aIc7tG
/4A7VGroalGY7C/rvbWla1HclpZ6kdJYg6hkYIe0V4Dx1h1A5A5UMBFiv0Arfox16sqRjAvhva5I
p6JCxl8le8MU1Lc2L7SVRvzsKqwmLcwAYgIp3XWR9iIV6PjWW09iwPtqiZMo6GQbjN3CUDT1sWdG
qBtqmh0NIt66rdMJrw5+PsBqIFXKJfaoPHRSpcOMGzY4KcgcjdZ0Gks/Du3PSBkfBlBNCjzPYqb8
yQGaIjorKDJp39hUBkQpdbjQq6qT+mTV4A1oijiF0LxyK5VMLmMi8q7tff0USb5GK0EZYLZqodw1
aWU6TJqpV0cD+E97XVTgWhbsm3aKgfqWiYMq8zdlpgxSZKpYUABCnSL2ywLQL5G7nQxiqTj5Y+ox
okDQIJLuUMi9wPstt+M34Uj7Ggaanpfk81c9qRKr6lBBeDnFfhTr90k/CxL8m0u5EsEdfBKPsVzM
cLCdkfho69/LaeoWoWhEfisVBBDRT1W4U6/m2KV0ceRxelTDpyEM0RR81xA3qa6MEFAK8quEqbh/
cDUqcvYEvGvLM+Tr+uWVlVlNg0vR6PDWyQI/j7udCW45iYaCBqNNr7YSxZlkpxsYk9UgKqSGN46T
HU8Dqs7WGTTdt5e12jzjqMmouOfRos6PaCbgikXdFUsppQ6iVQyq5wA8QExVZz91yv5pDT+lcdFL
zZJGS5fAIlBOBkUJMz5YYYSsjiCu2HQjK604WwcNomymE7SaWLYbQ4CmlH8subkaw5ceNLiXl3B7
tz6V4qy+CIuKpMt0ltQCltU6JebPNhjOjcjst6IKa6UUZ/Ukj9qEgJvG6afIcisWJChGt3etObwy
Mtx00xA5DPMn16kRa6Kd2xSO3g6UzixtmQb9av09WpFkJYNwHfgNUumO44fUHKwssovmIS3/COFh
N1f1UyDPdl8yFQN3FQQWym6o3rvWtZKXTBbNKm5hUFvWSg53rFGFrQK5ARJb6+IIMC/aB26HVlxb
s/Xdu3Sa3OY8e5nLHqSj4V22nE1/uZLNnfPe6uPJLBbZYHnX09g3iXXIVNGluh0cruRwD/JZBwll
3kFO8q55xhXxNOrp96U3+fl9BTxRXHY7IJoKouCtatyXpeXea2zAY46Wi9jnwktDV9oHnnYanrXf
2S7fTylIopz6D/i3dIFT21zXv+yYGtqAvzVaYdgsKoIAgik5WQoGMit3MmuResvufLtQV1K43ZNI
G6nKYjlxvdObsw66ngxN4nPjgqygZIXHpl2FtxkuJKt/vGw5m6djJZvb0Twz+6iUIJu12vWUQohc
HYF6sqsjY39Z1KYvXYnidhE4EgAlZxCVS8NOAlAMmWIwpqFhwUjRcag/XRYn2rvl76t82FgGZZfm
EKdYb6VyVyx90yJnJlq95e8rGXqKpBGSpFi9OsLVcJe1e2Ze0X8Yr0GDGgp/sop+LpS8voppWrUN
aSLjFsqvU8mty49QiMS2UaTAoImOehgaGvGPk1G1fZlRgqhOb18U2l0NQ1m7w/w2S80Jg+heP5ev
ufKY5MXD5X3aDBxWgrlbL2py/OYSOERI8FmVU8xwJG1gD+iLMmKQCxv6P1Qr1qpyV1Cm02gy6BKq
yBh8HYnpA4hxDPo7pVp6xWQByN1i19+O96eC/AUU5nIY9kusErcYUejYez9hEOvyIopkcJdPDvoC
CxjGQDnFruFlENjyJE8CIZvWvlKE81NT2upa10BI15VAsJJ1JyDUm00F4VchCoa2GmxgkMvUNbr4
0OzKnd+qqZSJTFi2Kt4X8y4qbuPgDT3eGntsVSQgpxeiH7r4tgwPjaiYvwU48kU4d7CHoS3yaBmF
1VIv0a81cmLGiw5YhdFOUVCrjopu015w22yGRgChVjQiE0SWnMZzVZpNEUFoLmUvY4jphjhyB0K8
UtfspjHAjBg7cib5l21nW9mVXE7ZsQnpaCxx54wWnylCmdZgdkAnbyyegc3hKNNzDmawgj7riSjD
JRTO+Z2uSVUTQEAIXZIevQunIr8x9Q+QSLmRedWZuypwWb0PROmRTVte6cx5HYnNzAIeNXwA8ZqY
3lWdYetB5Svm8+XV3byGVoI4ZyPr8lC3IQSFZniY8JikUu4v4C6XxQj0+fvSXd1EcavHY6kvYkYr
sKthfAnV2ZZQ3Ve6TvBOEe3Z37+vhIWJhrp+BWEx+aOU3qg6ATsEKOdXkuVMgy93/tgA8liUs94O
BDHRrWNu2AA6K+fmiixjrckQy7f1YDMgJiUjwySBtKNqZqt1sSfphP9fHzQ59jQstDSbDykG4FLr
eVJ/l1l3uLzs/8tSfH4R5xPLGuOSU43p7768A/rE0J/7FPN+4ZUOfH1T3UmolRitZzFBMLXV5A3+
jk/BXODWgDhGzymWYq7eaqbuWoPY42icjUnDBI7plRKzlfiuzaarno6o2MkHPcwOqvygpuGVpQeP
lfFzoG95QwCzSGAm4VVvopA0kHDXFsrvJq09xhK7KhTZ7hvUPhbEkKESsXVthoUrRbiwkBhWok86
FEn72749sPijQpuQJrtsnAS7te1gP9eMc7B1UPZWsLw9KwICzocmGHdyeae0Zw1vCslE2eXxsnls
H/5PgZxnZbWcGtoA6yi1APBD1r6RFYxojt5lMUIr5J1ojgnZvl/ORXYGZUdFAWaT2UxG89chSZys
61wgQQ+KsFqwWNnX2EYHKbEOUC6MsSG3y61oaaGbj8gIgMvo2ATRLtCuDFg8ni9d/DNBWmuMnT4/
jplbd72NsqVA8e8LDPnKMqqIdknZ5AtMktGrDYrSCMArwOY0yG/5iXytRcQNKupm+uSYxW0tg2cx
d+bmXge8dxqe5em/h1H8+h3cdUIw5t+FFb4jbOfSR3JlAP4IIGi1vD4HRRzZQKSa/MvKb+oOhm3k
6mQdQQPnAYaZJCzRVYRj1k2q7Vn1mIhwqpfP/ra9aIOluoYXtsxzofVzgzLohEGcwChRIwCngw7e
EqphKCckrhUcG8y1CG6yLbXQfqou1OFI3/O9RBIxYVAa1BqnGwM4sNnks/H35aX7Hi7jBlnJ4M7l
aFgMffMaHlShQyWYjbD/SqQFdyKjqUqDcdmcLHR65Oinmyp9vazE8pH85qyV4GyuQ2bAkiSIMPOz
ZHYAk/IMdmyb/zqH/HWtuABmwH4oyzFzxuqkjr8KDDRkd1QVlDS2dwRNBsiyABrA4KRkkzGwKcWO
dGSwW+YnrWDLt1frPwJ4iIogmugkJxBQTg91vdTVw+CB9IHAer9fMVgtcLQDII0C3Yvv2WImuISs
ZbWCnqkg1cUs1mzPZaD/MuIuf2G6lPwCQ2L7OAcxGNybNAkEr4hNRf9OPymyiqkrbiXzWBvkQoOi
hIUYEz9kst2YiZ2J0Ek3LVyHADBiIWVgcrHYaFbZ1ABeEwN0P2iP4Z4AgD7G3WUb/x4cYDlXQrjw
yghNqWoXIVq6o9HtPDyk/TMuHbvrGsHObVrgShTnTgsWKOmsQRQNjgbGNvMucy4rs2kbKwnLF6zC
ZnThGqXUQ8KgvWbRfgT14HSjlE+Nsdfi12IQFNG2nLeCiWL4b5yobwgJ7djUYOezEFgVj7kKxBKM
fNfhr7D80MwfUX64rNzm8q2k8cph4HBA+I+q1rSv0p9SKUjabC4epvkWFFWI4fNTiZqwgfUSzK1/
adlRlW+SEqG19WZqrzGg0YePy/psmvfCzYyMG+Dy+Md43stTRmfWOnGvgT1RsZsyRru2KHAQieFu
otrMrGwoISbVD5qFSUAVTkF0pZLNzVkpw91Gc2wQOi3K1H5xA+SKA/uhM7vRMfTnpc+6kzvGzfX8
S30w3eGVYhwwduojEGMvL+lGSwJOs6XRBQUUISM/h6hW6ozuuQizAqlLrkY3+mG8YcR9H9jZMQFr
o2c9SqVA6LbqnzI5D0KlXgsrC4O3iFCN/pH8990cX3Xi3EbdSrESB/j9UD3W5d6wniwRhvy2jXyq
wB2tLLIGSaMQYdAbST8wmthCHMXNW8OiuMwNdckBc7dGT6MZjDGQkVULKM47Mk4Lbkvz389B6xiY
g1sC/Jex3JNffaCcdCMuvmVyrzfg0uekf0gDGg5OWCL1ZAfhBMO8bHZbFrAWyVnAXKlMYhkmqvLh
pS+vZOvp8u9vLd369zkLmBOlzHqC31eafdn/GVSwt0+7PhPleLfuQoJ3DmQBmOVbe+SkKDHGquAB
5dFVhtDWyb6XDxQt72mwv6zSlsWtRXEWJ4U5aJ4q+ItSRR5nTlw1fKlo5P7fpCxfsboPpd5oWdxC
CiB1MqV3UJc1AKb1L0IArmIsKD5omPkqZO6IZbTWogroXUCgoQEdLRRNOm+aAGb1/r8QLhSvGbpx
WAghEUaWZjVyDUykJokCkvHHy+psSjIxb4VBL9kA4OlXdUiJtF6s4PyY2sKGeY7HfSB7vYiuaqMz
BrErAtgF6Rd0p3+z86u9GZMpIhESs05vak6lm88xiGg1da5tjLjb4GlzpgzDzQHzjUbU9r11YNey
OeujU6sWA2rpDslnp9Pr29lSBM+NrWgC0A8UdyKSiSaPcMTCOcxhL0tfBzprQR7du1oDoNpMl/Rd
IEdgmKqDxCW0BsTb0AkqQlvHC3cgDAaoLxo87tdN7E0SmHOEWMkELQ5lwNwu6TGg7T+8BFQ8pZYB
PYAg8Ni4XSpZGmJOhGSBRzBexvrCbQHLZVX+ZaPc1OdTEI+PW03FEJYGBKlyA5pfpQ7ahzwrBxmv
OXBfCk70tm2uxHF3CHKRxZQViKONaLTBL2qnsbynI0Lc1ASFS5Q7rYX22PHclbPolbAVVCPjgvkR
ZFyAvs1tnZorgTJGFO87JJw0674sQ4A7VscwIa6m/GqB03N5bbe8PpoPMAIk4z0n88NjptWNWpsv
Xl8faltuQwZKwSjfkwq4sz3KRNXr/00gf/qokahtDYFWWiAr/IcZsh0XiBLN3ta18eWytK2zjhFM
8K+CbQ14Mlzcge68alA7vFa1EYCp1EDhQMQavrmCAAJBU5qJ4JM/6+Ysx2q2WKdCRjc3vElP7Bpz
+cDYbx8ua/M3TOJzMhgCRu0OgTqABTnTlPFISNOmRTR4sPbtKzmpgL+zx9fhJnEAIkY+6GHw5xvD
fspPxnm6nc5vaL7dW3sTGCCY6/Uuf8/W6q4/hwt9qmGW57DE5yybOAYFqsLPlyVs4E/o6D/91Jg7
EFGRqQQcyq2j+vpNcALmxG3rmnvzJrvq3iS3vypPhg1+HGiZHXOvFYUqWxfiWj5nri1pKnSUQb4G
UM40PdLoJigkt0Ct4rKmG8jti6YUTC+oRy/7+9Vrxyl6OZsBI5U4pq8SbsBkyl1jBFSWEezSDI/4
rgV5H8bKMEWKphBXLjpR7+im7zPRlQ/YXEDzoeLy9SPSQJkrrcETKk66q0CPDplB7bju/I4ACiFl
dj/dxiGwCsNfl9Xf8vFrwVyIg2p8hQcdBI8st7ton2OEtR0Pl4VsbaYJ56oYyP+irsAtsVxadWIY
CKUlczcHgC/ZUeOnPgs83EZrwXLnA2sCKToQP/PYHUk3aFoHSBxHYbcG6GcxVu9ESbrvlebQJ+0+
0qcHo3zD3K4zsxxz4soVyUNBa+mmrhaiUrTLAsSLz3hKEiESuo8B4NGmDtpz44LZWe2BcPDymm7d
WOanHD7xOeZyQ9FiA4vJ43s1ir1KKX/Mgez2hNll9WuKRP16W8EVxSGQNcyRoMOZ8+nanGGAYgRM
QRCpoExR52xfF8gOxmNwq6rFaRz60CGFFDhEISJapi1vj474hRVjyRzyFzT4MJq4noDDoOo/4+G2
z37PgzM2/jj8w7qC5gDEWSbagFU+z4q5BYklBI7HoC9lc4jjtyb6SMq3Tv4Q4WZs1Pcwx6AB7EZH
dzCeKJyTjYe8m3D9Y0WRU+56f0JRa/CV8KzoPlV8SsCXRF6IKGG5mbBZy+Wc65gkqiQDjM2RNf/X
6NxJ+6b26Y976ZnWXtR49bPAy2zung6Ai2XgE/8492bMKcoxy6g8TTGZqx812VaVdzl+CkWwi1vH
j64kcf4s1YeCRoskvH9s0NeV8vuQOJoIdHzT16zlcIeBjaY60kVO3qJVVtn3dmrnV+pdi/ybW91W
gaM/Xj7wAs3+XiGrp1swxP9vDaNlGB8js8VLkYBpKru/LGdjjBJWiVQE6HwAMkf4dN7cmAWgmUdc
vTvDUfbKo184IAijZ+UHe5ideFfdAs1jsOe3y4K3rqK1XC6qaReq+YIOsMrmJ+sPwJBjln9ZBFl+
gw/k1jK4E9fLqVokEmT0fkps8gzmcHc80EPjBg/FozK4uaMCK0932XvqXGMAwfmXdM/6C7izl8am
pEopVncm5DaZZR+IV46Bjo6Z3vZVfRAoLFpU7uqddLOdjBEKmw/GrvCUDwkk1SAbZTeYq5gGV3FT
N9oh39TZ82Rrr2w3X2F69iN8pr4oMfS/rP4SsANjE6P63Oq3kcmMOYQTl3e6X+yC3SFzDMU2feWm
chqgunma2xzV38oBw875Lt4ZT8Y/vNGBRPWfT+CWf5wD0E3quDa7+Artr8Q4UBFq9+ZBBZES3Lqs
gXyRc3ZZoymVXCxalr+6+o+l9eDLeTD6P5e3dtOnrsRwni4ZqxJN3RCD7u6m/wnsiKA4FWQE57kw
PN2WBVhQCwPcgAXirCiZk3EOA8hi4BtIO5Q6DXTavLdMd4wBXQPG4CBRgXdl8rs1Itec+pOlN+5c
aycppr6U3o4sEfjDzZgZlvSfj1r2YeUQtSYLgl6ucKmAyrkDMYKUOdZ0mECxbbzO1Z7KN6ooT7eY
xzf/ASwoFc2cWAy+e1WuralQCW7OjMp3SWY84Dz/SwCyEsGppYaJNE4VggKSq14dO4OykxOM1LDD
JF2FucgfbTqIlTjOWpvOaqVwgTBSkXEZegx0p0gEgl3tH6x1JYaz1sEolbELsHBGouxZ4xex7CI7
4kijW4omGTdVQhIHXgaRpvUX0HNlGAxxaNyXMAylARZqZdha6/0LQxxoDpCZByqYRhAXcwtn5HXa
IipF8U35E6pug0ycqvlR4EgAzs1iJzQA67K/vIpb5mcpSz0HA3nKt0ZJcx6NiurYrDIDCGOt3qRD
LXCQW95rLYK7haUK6LpVBLWkCNOm4TmN7RzYTmr5dFmVLZeylsPdBVEFwC5QzCGAQhcDbc55481j
boeF14qoOkWiOJ9fkUJJGg2iEpK7gAUua4I5Xqduj2n0cVmrzZLsWi3OU9Z5YgASGM8Had9Ndkts
emoPmmc55Fxegx/RTe3EUbx5d0XP4f1T7DwxV/RQW84S76TW38B5kKzuhk5uF8vsci/LvWEu/KGz
bF25lhg6In9d1lm0vNxBqIC6MRUU4gC3/igt0DuADsV/Gn+OE083o91leZsWCoBQpIcUnAU+V6IM
1axKHUJvrfJn9VhqJ8reZ5HRbC7iSgrnsCwrSjPSIS0UZbuB9ntJAjtucD02mVfSWybEHl8eDN82
bSWPe1DkFcYEgh5aAQOQ/jGRNHhVXflOfQEjKevtkjnS8+TKe3JT+a0fnNjD5VXdcppwlXiJor0I
WEOc4fYqKM3DCfpKKF4kgGuKNMcQ0fpt+q+VEM4y2WSE0t9FDYrIlclLBLziy2pspvNAdGOYmEJd
Wtg4vzIn4CkZg+VhJp2r4jZnaKNGv+pHpP2q+7MBlLzyxKRdIj9eFry5fiu5nJMJiDIn4XLwm5mB
UgR1XBOBkehxtmklKyncLkl1n/Uz8rJOld9oxW9tOpIus8GLxMocEGmpVxg/Luu1edpWErktG4uy
svJysYvmyorfov7EmjdddGVvSAF6KPoT0PIK5Hu+HNLLpTy3BFLKQHJiU/XTobATeu6VSPAi2hh2
hYiVKG6jWALyJTPHi2gEiviD0tvzPjrNO+mk3da1nR2YM11bb4qgaLfhThbiFcz7ocS/YJR9DVbL
RupUNiA3CQQqimoS6LHnLrQ1ZWHm9cDUe3nXNqzxizhOyVYdUnNIIK4kx0y6V+K9It1fFqGIVOJs
EV1vA62WdGut3w+YuKndrD91qQvEUqQIPaX/02p+Ta9lelf313p+20TnhrkdHFsoWN2tlyX0xVgZ
qqIYcuQzzEoj69I8oH5euuxGPYNm6qF415z76Ngf23143/kZiLL3yTFHkeYqfGpEDFsbl+CXD+CO
SR6A1EtP8AFj4AejX4ZuaL311k0ZigoWQl25+7au5CiNdIhSmYshOuBKMVv7Ffq/k+NH7McvheJG
B3YL3vZjZ0eP5e5dlCMVKcvdjZQWaBO1sPNd5g6aq7HGrjMvYj/U+PmykYkkcbdiahZTmxvQVZuc
Priu0qspvW+mhyASXRzLieDu3/UG8uOc6CdQtbiGpJqA4f5Hmwji6q1krwJWZw0vBp0ihOdUabSS
BNrClgCiFD04Y6phTP1K9ef8ehpdKIdWE2fWRMNV2sYxBZY6DgUQfRW09XK1y5A1TZmi2AzkadWt
4d9A040KTNwCIHfwUhrYceIwy9hn5TXrT1J4DXSoSb821JtBfzWGuyiPbDIBqZrtksCNi95D+X2Q
r5PZHwrXnPEAUu1JO8Q0uO4CIBjT0evRhIjyttOMzz3wXdr2nXRLMc0xwSJUJtdTfTZb2R9DlKPR
wQBGYZEH3LAcAgx1BQh3CAUIf6MgL1MU0qwjDoAHZGDhAfBG4lio4umiSf+tFV6L4pxtMYDTNSWL
qOgICpwmdNQhtiNwAzDXKAWefVMYpkgNBbOkBKNiXy8SNg/AJVQhLO0tGyCUvgwA2FZ5lYZj0d3E
ZetfPoEbN/Mi6D/yOMfWNVMe4SmKx5P0LJtA+CWPDMh1c+ddliPSi/Nq4NRUy8ZY9NLRNwpwQEo+
Cn2nzuGuNOmBCqGkNgSqCsbvAbWEx9I3FEqJhDQALHfnKABeZeUhmn9MoBjIq3OkeCI28o1VRJMa
pahd6UDs5K//LDer2WIWwO31wJnKpymYkSDwh1xgHRv3/hc5nCmWihpqjWx2Tm6dx+SUKo+RiDpg
w1F+EcEZoDqrVqRWWLc20ByiDo7xDyMIKmJAwFAhgYqaMWcKZFYNlodYLC3sXtp8dvsyvM9jQcyw
qcdKymIfqyxRr1DJiGRISeDf1BbkMaIxq83NWEngPH4shRYpZ0iost9l5anAl1SQLb18bgRCeBIe
TS9UhgPSOSP6X1r9MFANnlfQpS9YK56ZimZVb2oFNJE7/Rz2xAUXgHtZj62y03rXVS7xVNcYPUZh
rwMaxnyKjKM+Jc4AYMl2Ut0yyo9Lx1keDniMyzZmR1Dvzh1M07thD/DJQd4Fw0ObiMoFyxZxUcGX
j+LC9ryP89aSsLpZ90SLh2q6Yew6ba5RnFISr+/uLi/Cppv4tJi/tIorm4wDuc9jsthkNOz6CCRH
0QvoRYNEMPwl2k/uDHe9RZvSWs5wEt92dXWd5Y+XNRFJ4K6NomIWHWVIwFBMkO9Iqwjsfiv9/2Vr
OC9hROkMzjKsVarLjzSOY5vOA7U7a7ode8mzEuqPUWG3zb2FcefL2gmFc84jZLOi0yHAgZAfs6BG
Q7BTdedsvgVD2xhbziBd5xIRSN00RmS9cPWj9PCt+NDU1GCaFPZOBo8V5F6kYawbvc8jhgTfjXv5
H2brVPB3AgAefabkG0siHbWmBI9vj0nU/k9WF48jcmGdkrsyejIFC0o2DtpaFregQ0tJViVR7yjH
BlPFzE6O5bt5Ch6eyH39UQhmqDYQB9DptVKNc800AMyckkNc/yHfRM/mQ3Iz/a4su7w2J0f1XP3w
rN8xkYuTLyvJ476WJknBkwKpeJ16w58+s/WTdghTOwTUikDYlitZafgNnFMpCzkfIQv1TjePK2dG
Z1t8T7Xd5Z3bun/WcpaNXbmsUI/TpI0hJ1Otg5Fq1yFg5oZJlCASieEccaeEtZq1ixhdduhwFSO7
JkrebzV1rK1CX5zaSheMkppTtwiR9qhJ7OrX+DE/Km5+XbxqD7FhRwI3vHnnrReP88OYqJL7ZNmk
Jn9m76D9/dG6jS15ERorW92WfpfX5LFHc/5d+vx/2zbOP8NvpnVUQ7Kqfgz0maiNXclPl2UI1eNc
dD8liiQvtmGcVDQ5/VDs9jq6WuCbB6hUvM5X423igp2F7KjouS1wKDrnUHBrG+FYQTbK41VmK2cN
9XjbWFgyvDcZ3QWmIEba6Kpa2tNAxYfBQhCh8hPuwYSJrrJV0PNcRnjbn7P0KonBIeaSrHGj+GGq
Tnmw77pdNblSdRMngpO4kWFYPgDwixg+QH2ab6+YR4DfpDmari20lCd96mYlOLTRagXq5QDMqYcp
NMCN4mUi5EnFXFbza5z0VTR3cgrK0HVlYj46Ma6ZidJkBrjcfTIcwKEtWeesONbVa6HuavPZ0u0e
YzRS4anyb0V5N/BG0W15TO7QJWpbTPZU4GQOJ1oF+7lPHLN8RJYEJARZUbsW+iibsrfb+gdwGJy2
PbMZ1BnlXiUh6pSHXmt8ULFMzbGZExRqftBZ8qRWA+qAr5B9PHtldtCrq0LKvWo45NIuiA9GPttt
dpgpEON3df+QjKdABV5fbrOYuVn+i0XXDEiWBqKKrHCt+TaNzznBNJAPFviy3I/5OQbP4uTLLeLV
/Bngd3Kwj809tZ6L8g4wb6A2uE6nO8DYmEri0npvVg+09bNEtcv+qBtXMbsziqPUP4Xmi4W6/3xM
6usC5HdVcjCL+yzZ5c17MDyibpJbD2a/LwzbnHbgrs5xfuQeoGrRx/8w9x3NkeNo2n9lou/sJQEC
JDd29kCTPlPeXhiSSgWCBiRIgu7Xf0/2zuxWSfWVdm4b0YdWpZSggXnNYzoXQhUX47ICFSWRkCap
Hu3uqfYk5K5TWC0kBT9msLJz7lR+Y9UvdIZxTgpNC1iRcYHHNaOn5u46Kw7kG6lZ5Ionez7BBsFq
ZGTQSCFDvqn8FaZflNd3qd5A53bpv/c6yoODnV6gjDV0d37xOkLJB3pagz4/kD28r1UwRcWwEm7S
2d3WAreih/4hIxclHUO79td+8QjQ0KqSCXR0vzrvP4dOZ2rq2eLFtdEW+kj7rZhIW5aZMyYncrbe
tl31sUlkWB66sLdD+5IeIWmbYIbd2AJE2S82wl8Mz1GLcoPAgb0uHNF/Plh0yWrTntGC+QEU2WiM
ikhdtHaYhg83HMadaveGxtFDl+gvbvwXVproOvww8oeFyeuZey0Otb9QQuAL7XS4PMDCtELoGl17
iXdsku4wb7KtFzdxvoZ9LSR64q9Ogl/sDz9dxoeDLhu6uhcjLoNEUBzD0GnM19iMx1X9eAcN+DCI
vUMRPgbffv/kP0dBP9/+h2MOJkWQh/DQL4OgVFY9N1AFa5rQ0K/u73z9H/a/n+7vw0lnFxUUlBj6
V1VYndyI7rNVgfvU8bDuk3TfbUz0VUnpF42sn+/twwlXZZQEvY9nWt3DiWurVhpWxwnqj/FLfzyV
axZ9JT3w1V1+iJpLCr2dv2C8XrCjINRNJ2ptfv/CfnWK/vAkA/scQ/8Qg2VzA6ZSe14qXLzabLPY
attAA7YbX9BxioNyeulHEnpFBnljHywbMNNGOVydaZm/v5RfeOH9+IA/KXoHQUma4NySRzB4FcAs
ZqW2eVyc0vi1WE/xco1TLUSbJexWfjhE4wqg/3jH8vDm9xfyaRIHFCBxYHIpSAXAwH9YPKOVzaVN
UoRRc7sivo40NtfOO5L5+vcDfXq/GAj8UEArOKTtwIP7+dkH5VI2HMZNKLxBtpwr2A0llKx+P8jn
N/xhlA9rkgx0KacOo0BcFRrfC+KzsM6h+AsI7pZGCj6zaF5VX+yEX93bhxWqmrHyhM7HyKqv+vy2
YavxK23LT5vchxv7sCBRsbQ62+DGrNy2t2Whq4eA5cBNw02Yg3c/10fP5OV3y+TTF8XMX00R0Jg8
cO+hve1/zPaKHFiZYSlH9ATXdgdCGLkf2z2hj1+8u6/GOUfdP6zOxSXQFZ7xFAMEd7Ezrfha7MgT
9AHFwb9R182eHYsti7qvUJGfc7PzwyUwTEMrh531T34eWXhLMAaygNHEFktv69nhQxsOCV2Do5Gc
uUvRF7d6PpN/2tI/DPjhbRqhjWwNBuTH/iBRHl4HEbvynsfVtM52/unLmsSn6sCHAT/srhab1ehl
GFCz1RTX0RASB971kbtScNj4YnP73L3/ebS/Klw/vEmjynqAchJINLFz4a+Ht7oMuzkh0TlJW9b8
okN0lEX9C2bTvPnq8PrlakRCAP1XgCg/McJmp64VWaoR6CrAW4fNeC5lMf7VTf5yulJYgrpnmqj7
sZPAe99rAjxWRFzmO3w0Ip5YB71rXtNLL2lREzlVl2LVf2W4++vJCnsk9C/O8d5HLwjjL0ZwH+Oi
u/TmXgFkv0rj8pXcLhGL9IV5/WKunpfdp7n6w3jnz394mcwiZZ9l9Rh5BHCWHs6bIY3kGlzFeLRD
gxTwiyf7GYRwnj4/jPghovVMWvLKwh36z2IONYrVK8hyDmG+4rEzh93FHHtrawuyyOb7FHnPzc46
5F+w/c+x66e7hnC2A/UZPOmPQMC2bDq/pufNqDy4znffvP/+sf76Jn8Y4MMWAHjZCGVSbOj9xIH4
rkPt5lFu+9fKAKpqmgCgF/TzW3DgZhd16Az+aeh0j9lGNHkEIYKQ8DQMFn0xNuO28GnojO2NzwbU
+yz5VZbxOdY/v5MfLvfDBjIUfqFtcj7i+JY/jy8wP+Or7KbZXDdht/HfqtUyxvmO7qbI4fEUzfHN
vwyD+fkSgg/RG7XcqS0Znli1bLX9bJkrX0aB/6DAtvn9y/nly0eVBQ6TWNefjJnzgWmZd9i/FjS8
1NKcpsn+qqDyy+0DKhLQfAMpl/kfJvmkPOSo5x0Zwt4M1PKTOa3YHpq081Mfilu266GnH8lVu/r9
vX017oekLU/bgsLMAxNbkq3bLAe0qiH9OSdZ9vb7kX79FP/nDj9EfPCXYEsvMJIfPEh578rk999/
XiEflyigLsC9AEGAyPUD+MTrmgz6XhpTUrB1h8pHehlM16NaO6o8VV9hPn51Nz+O9mEbrHizZF2J
0ebgwYhV3X8FfPpqgA8TgnuSTc55AO7fnGUhhs3vH9c5iPn0uCAhghYPA1rno7SHQ2ZI/w3tCHmW
V+yodIg7uQKzJRDR7wf6ZRB+Fuz6x0j+h4VaT6DYegVGktQeIpVlKDsX+bES3+AbsxKEAmFa9rEa
godRKnDiVH9vD2A2ML8+pWX3xYz/DNvFxgHFUxdWwwCbftJOgZ2RpoPC9RTfndAJ4h7Ioi6sDycg
lVAV6e0v0oFfLbHABwoINlEBYDQfwklXUkhv6W6MRGpg/nFoaAWmTVJ38V8P+t/epn8X7/Xlf728
7j//Az+/1Q16KQKi3z//+J8Xzbv622X58vbe/cf5D//7Fz/83vq9Pr1Un3/pp7/Bl/9jcKTxLz/9
kKhe9vOVeW/n6/fOlP1f34/LPP/m//bDv73/9S23c/P+9z/eaqP687cJWas//vHR9tvf//gLT/Vv
P37/Pz4838Df/7h/6eXbi/obhJHmT3/2/tL1f//DIX+6zEdFDBaSrgt9Mryh8f2fnwCuhtcCrAwy
GrwaVUNM/e9/uM6fZzVgHxMFMxcUe2w3HdQW/vmRDVofJO8cGNjjo39e3U8v6X9e2t+g9HhZS9V3
+OKfY3Ec7CB3EQ87PgDkkCT3ztPnh4CqbywixokCIWxnYWuupHuV9i8pdNc9dGhgTgMf0+nG5iid
bi5WVXMdyAtCRZJCP5ehO2pVzYqCNmMFGjnurdL3tLln81023tnLKdOXpteotgUoj+bTmgMT5KP+
++Z7JzEdvPSaOTf/+jy8rSv899speJRvbd3V3/uPv/V/cQ6etUn//3Pw5r19lS8/zb7zH/zX7CP0
T1RSQGVCRRZSBgBI/vfs8/9EugAfWRufoWiMM+Sfs4//CTFq6ALY+MAGnxGH5T9nH/kTLkJwgXfO
rfK/JvO/MPscSFH+dBBg/sGTHI1B9NwDCMtC1Pjn+SdlJwNPIEPhbT7s4ItpJUNZs53lCZTta8c8
kHaEMGvOMwBkpmca1FaUkb698Ls0PchRuq+pbpYoyKW/LbM5e8jyZVkxs7iHPs+Rz2au5z06ed2t
mzJV2R7YG3UZkL48jHUnv4/Cta8sAI23wdJbJ5YW7bXVjfrk5PkIeabRXNqO2x8nbpr7brFg2T5m
eTIyw2Iyeeg19GclgYBYd3mv3bjpbbHtnblC0Ve2oBjak77y2ezeuG2zrClOn9caOKbQy+S4pXRR
m6mBfdk4j8t+gmH6ZuozclgyZ8EuvVQrxrPiUHfjEVnYpSBOAk7+demkaHYQ5ya1qY+ghgOZ2k8G
j4GmL4EPzrNdOwn4IWiOSKhEL2f5uLHCtQsJczYTNaW3aytPw3y5X+UOUIeUZztCywsu7sa5vrZY
2W4ywcZLM6fVqgpGEYS2GMcH1Q7zQSlf4OpN/+6PjbuWZVltnAUSrWXVEOj0jPOrk2f2jWsqvbVm
97Ze1PhUpAGNKoA71qMj4jGjpxySyuvFadVVWtXkuNR+czcqe048bvjGq63hVkgoira8ESYkdjnu
IFTOAejpzH1PJ4YmfFZOCc5V2AKa7M3oKnHyqg4r7J+QFqxoZPkU5D6vT99MNmTrStP+itImCFUJ
hkyTmiFuGveCWakbk7q/9Lr+0Rqsc2OHosVPGCQL3a2qYBPu6nhEf+WkzXQvGh6E82RHojCvHpXX
DNFsAtGJo52SZufPORp31QKBLTevk5ot+36Y9trKIqtiUdm0rxmBQLgwokhUNdwNxM/asBMmO1i6
g5Jor2FtFXZOa2KiOAKFAvhQ7Zl74+XF3sn8cZ/6eDqhGJew45WO5FzRlQ0rpFjkbQwpsWTU34j2
K8CFljGkRExbD1oAaK9GoqPow0y1tW75GPs9Yn+SpemuNlkyqaE4tsFoIhn4eczh5Ozn1AU7y/Lf
4N7prmrtpiTsMs+PB8cxl/Pohi4Xa1QD4KGBjp20ZytkczlEOUM+2FqJ7UKMIFtCCragoxY3NLqe
NppIvSND8N62ztaagKTy8n7vwA8knOgMI9vem47ZMDVJy8RqgD94Moz5fiCmALOEYcHRbEhGt9jT
Rjq7odQwwbTsFWvRoe6polvZUHrq6ubUDb57NVllHxaefuus9s4bxvrC8dmVIraMyr4pwnmooKjn
uEviedbL1LTFoeMyv27t3CD9pXYMhGBE3ElGU8lLdCf5jDaoC1tYLIT2ZenBGW8z4E8KdGTCgVlR
0afiou9xR02ePZGystdD6Yz3hoNIa2ptbgxhxx5ar1GeWbFq1M5DxFYq+j2v5LZ1M3nkYnLvC7WQ
uCkvehhNxf4sc5TN4P1Ax/FNzakMhbbpPZsqHZvWl/tAWysq4fnTu9ZjoKW9Um2xwJUtu02XNua9
rNdqrjaeg9UU+7X0DlLK5t6dqULbs30rs/yKKWYuZeeGWQCSO3W2cu7va49UoRQ55mTf3KSZ/KZm
78Uz+sSGsjl5Ek6kvATivarTTVbKfMeaHuQtw9utVRbDvbaq6gidKiuERLYKyaI90ElgDU+HoD1I
AdXvcSqX721eF7Gi5ZjUJRf7Qnrd2kBjiYadDYMoaAKlUeO41q5vnHLV5dMU5lmJ9aQbVPchwLhu
Z+AoszFHrTGDtYwbpFk8Sm/cyLID1r8rsoRX9WkZXQ7joEGhc+s4sQBpdz/TdtkHg5VdzxC0epa1
y4rYy3rnNPCqvYBhxM4VxVVKdKOSsgwk/nY5lsUcpYGvaKgcnn3jVsE3zhDkj9C9m09e27XvQVGx
9wmvbVcswZUz5G7k++P0ynLLf5nhTRO2LN3jRhYvLiHrKLTY+jiKkkEzZ9v6orypPPmt7x0vdmtN
Y6t31H3dL8N1Q6ryvpurBSWZZZu1MIoUgqgrqwbFLJrzgMAuYOGP1oQcRwVV0jfT8+ypu7Ry63jM
F4tG2AZOgy7exswGCkHCsVtbXhnbWQnmxuxp8tJksoNkiEW6e+lnsFuCrmBmh5IKupqK0gORAkTP
a7VwDm7EWFr+upstd+tbk/VEh0YdEH4Uflw0yrt1bcsH51Q15smDrNQmWMCh6i0zbIOgqA8E/AYY
O+cwhCGyIiqkcMg50PxsxuykLblrFA6pQRJsA7Iyw6uxfeAjUzWkG6fQzT06TuwWBLS+iYomWyBc
UyoOebs6tV5Q+zbXMPVsbyzqq2vok3Y3CEV8UEYUj0oOmfauEmmYOhTSjDY2rTpg0wVn3nIcdGd2
WVE2a5YuxV3tOve1PqMRTFXvg2aiO7m00wueR4YDmOv6fV4a1NbmDKqE+KU5LmVH77x5Au81FwQ7
5CDgteG09LJQ6xqcYCg/qeGaGAZPFNZGNLBlLNLgJgd3tcvtk27Ta6vwcBLXaWT6MV+ZoLzjc5l+
l+3IYc0NyaNuXpfsm++r2LK9de8OcSGXV5ushtQr4iw7wyuLIJ0vZFmnB79AI3DIx63rDC/+YE3o
9GKjiIi0mtdzuLintQkuK9H1OoTMCATnM7g3pKZ+0UNqxbMwzXn6Hpk268DDGh3hlIoO7rC2FsHu
XMeMMcIIerRLbMc2LJBWystC6J0tiWN73dWQO/wOhnCI3UQ/6RvQJEkCrnVwmQmAQ9CsYJE0OGbS
kujELOg5VXnubzPGa0xBRH+ibwB8CEb+zr3udS695a7UZsTDqdp1Yxv3G5tZliD26nCCAsNjWgRp
0Ijbs3opb8Bv8yBwoNu4nfh6rBcYwWTOq5fb9wHtTdx2TJ3qoIVpSa6xq9fp9FSmcmPPek2wLpml
DsKv15BJxS4ZoNG3ENe+l3jHbahmIvY4hNQ7ilKIUpYRrUHSoJ2VypGGeZmLb7orXjzLby9I5SR5
M7EDpYW6Zg0kBFCByi6hKEGedDsMQN8O9Z3gJb0A6qDb8BKifh2fnKgZJ3etyz5/G1SQgqhE+nAp
KL0bRVkjFFDa/06rEmrPBNIRa9IgnK1rkPTdKsocsPf5cDGLHRSv61hVazZ6I049sKdSLhNA/stL
UbfZbqlJu5m63od9TS4ubH8wYMgtgF7BvduKHZQdEpCX2FYReWWW2XtgNAtO46KXULN6zkI5OPWd
5/OuhvFThxo+y+agwTYuqZW4EPHOgVRhyDet/Hmciw2FvbDnpDcohksf6tihmCDFIvpFr03uD3kI
EcR0m0PD7Tv8MqBpXWV7T9J+B5ljujcZvruFVNCmgPfLtm0bs12MR6AP7VTRgEAYkC1SByUMfjlk
pyrd+QBcS5kYry2BG3JBaBvA3TkI08FuCuqcIkiITJ1d6059l7iLS9PQgxcVVqkLcxYBTlkX/jXP
ZT03z+0kLVji9WshVf0I9TwX82OWYxVj4ovYtnsgsHzlZBGeshOTTqX7CgsNhfiidW1kHhlwU5Pq
xoSMY1CF2gus26C15mVreR4UheAPBFHFgNFN02nUBstuaoAdW8zD2GoVaZ/KKnJ5O7PQk8a+VRCC
IxhIDhC7ykuKNs4IXFdT2f6903cFyrG1TtKGerczF/YUQZC6uJ4gS7q2/NRbCbXUsT27WsNBw6J4
8xWBoZhPYVYi4avb1cV8W45nxVuaVxfY/8UqFwjkur61k6Ws5EVqaZQBBWtfSD5hQVt5UX8nVre8
FDUU1XvB0Y6s9S3wNcBMjwEKaItCoOH2iOZI7pCIpJqerGzDlpkfKoYziRYtMCqtaXe5aspbgjQA
GxOSOhwgLmC8uICxFO4zno7Z6qzgoFiUPKo7a1w1jccOaWeeGmqzuPR7C5w6I9mGof28NVWKLU/Z
XF3MRpLNBMQVlEME4GVtjlCFWsPOweG80z1f1qVV2YDC1dZ+tHwRWSNfVqbz7X2Kky8Bqp5uVZ7p
Tc5cK8lyDTph44E93M0N2+aNv8TG7wKcIM4cN+AVbvBPOFDtFknLuhsL54GPZ5FzJKzXtg5eK8xf
EBlVGAwjpDn6SgAZqMuIg6SD5EsjLcomG1tP784XmS9ohI6aFfLCsvYDj5vuZsno9di6O7/LWdJz
5xIJw7MJvtFJbEnerQczBltZScS4Doxj7fG6RsYXDnQMdkFGPWi1unKL+VEAuTj2j7jQp3RQDBai
9YM1gu9R6Lx/4YX7PubZflCSR2jqQ0ZgWQXw5pk0zBvytKmA/si+gwSINWk3PHINQcIQDCzxclhM
+o13mFwDQxW4IBYwFIJIXHpcsmKIitFUp5a6CjtQ6W+WefLTGHkxOwIkBYeIlMUQKLPvGiKRciGp
gLYARFPsyUvjGdHlpFQTns3vuiWnB9eotVSO2sPgPKJtsZoWxW7aBV6WVgpzT+2wpyHN/EdshMVm
lMWzshUH55PlGQCE0gGlUM3AZAJruMarr+OUdGzTp8XtOCBDxNYGnm8OhaKoQEIfEkRI13BuBkjN
FaqH869jl+u6ESlqxPbgRcKu09hJOYrGUutkCaYbmS9vsy/6OAMMFBjR3MQQB0ovAddCvqO9eypV
UIceAxDUDXLzmg+OHTGnZyV8oWlCm2klgrwJBzJZJ88bgmsSDMiK2tQ/aiRGQGAdZVGVFwxVmz3V
kq/0bPiK927CWOuHo6fhh06RHdFuPqazV4YBQ4Cp+1Ogg7fc+BzBj4JoUNklk0X2VGoSF1wH8ezr
O8Osm9aq24hopnEEdU99z8cNkkrMV4bXoQFUCvXAh412hY87xIE0ilMKpevdwOblwpnK58VFmd+j
g7fpBySgSF6g4l11iJzliVit2E7Il70G30F8uYaSaxY6c9uAr2iTJBfVWnInbtiMgMd2fAQgGH3o
nBfZtwYbK3nOmfYTBex/vlDYWw8mRVsWJBW8PYqIuHRhrFr1ie/rIqzL5cox6gbis1vdYJIB+xDE
NGfYhF2nWTnCPeC8DVMrvSnIq0XGYQ378nnVTa18nQSqRChz7crBe/a6Yd8jXNeOU67HFodxXTg3
OCu6C1OaZld5gLHaiiDHGt19mhJAR1LIbPNURMxNV0PbX2oVJHMP7YcxmDemGIDLHDm0pB1sOEKp
bYbidaR7Nqwx3dhVC4jUukzTeRWMzRzzvHsYA2YuukIBVy79x8DFrqIAaSpSA73EIj0WiMc3TVoC
rrYIEtKquxurfEXb/FBX7bcGIjeJXTNkqriv9TzJZac6/Ugd1V5VnXfbp1CBYWWNOHYM+rVy/eFU
ol4QLQw6Q67utkjRgZ4GXT5O3VZEpSs4NLZ4H0KgYU5MRYCulh72Ust5Rfr2Cn/eAsF8RbZNCXw4
6Za40GkaCpRgXITRSVU0WE8igyDiYE+h1IydTUg1dKFUHQ7C3joc/1NnttyTSlwUjRPSQMwihHdm
Ukgp4hxI9WNTVilK4vndlNKT3QlIurfGxcpDiScYWqT0HPT3ZaiyN2kXkDdrYXr6IqgMoiJTNw0B
3o9yAFarAKB2BRi2EEsBV+4JHqg5qhht3241n6DVqFIo4UHngnC9EzpAusldoDCp2AgoyENFjcg4
h5FyO096A3o4PEWZ/eTg4LlwK/9oI7AOhjnOe0dHhV3sR6UeTAvtDIvbcsVZKw+OX2HamGTEjnIi
KYzuzvNEbeiEWZ5VabCee/8KgYedcDDRsPWDOuh4U4yVvptmim2kRoJpsEBDhIDfMwRl7/6cvcGR
nodDMVdwMwcoDlsUuve2P19oTTfw6EB2KgK51kZZUJbor9nQRnyBNSS27P666qcQgkWPlOR6u5Cq
gj+dj8aFc7Ct5oorvm6pxb/7Z+lHma6LZnlqR4QTEkgEf6lcGi0oWITIedq1xd3HnhHxHASDiLwl
jSgpD82QvXk4FIGdxXPzEJI9OhUe/IBiAS9ZtDjDcFVP+Z703cptyjZsCwZ+4UTXAmpQTTaVsfCU
unWLKltP7rTvROfj4ICv7DLTF13wXZX2Byd99gbMKzrJ97KqJSTIMANdUHL8vkmctkGMzpjq98xw
L259WuyXjF9NA14XaA9J2mUInapqnfbLkmReg6O2yAVSTpWQdCV5dSt5sHWgAoNtCHlfWeZABE/9
jJyeBDO94xn9DkMQ55DNjhvqjNGVlfH2YExtHfzu2dbDo+X2cSByGrNWf/O0GlZNB7lng1wwIUte
xdnYADDqjuoV5ywMdBm4rJS2m0JNT9PiNXHWTypu9XvrksTh0wlFaGBayzfTTY8kBxKqh5lhyAHy
3eStyI9yzJaDowm7XdBQP1mui9niPgBK+FIDUbkJIL1SLWajG/FW1NWSzNqeDuPcTTHQhuUK9W+E
LV0YeMPBkfZ+NDhMpm6O5qIFJLzhp6oCOcDMSZAVC55eg2N6JMuKMG4/SfQa/ImwxDRpt6FzFU3W
e1cnHea/ni7RSktGp12T4vu83Bv7aahJLHE2Qo1JxRUt3memVn5TIoDsQeTmS1fGprC7kPfVgBJW
9tDlpbUVFl8wHw8edvNb23KXUEEr9VtmCAcNg9o7j7TLFcqZNM6hFRtmdluihG+pHcLR9DBiZUlL
3Xh5euotDgYt0fJYeqKJmm66G1NE6CzbZ0Jg7zcW9Bkmqw3RMngkbrUxS94l9QL9C7fIyyMe/7Sy
DNukxsWF1pm6bYMJO1XDzaOxHlkwrMg8JW3p8dCmFdC5VZrHs+u0N251Lqb5ZCecZVtgJa4Rkrxx
SyZpIfY25OeMGb6ptD65DiYl0qNvAfowpNaQES7tvVWLdRkIPLEF5mSkQYEDwLWSFGHu1LFrZ8uO
L8yHyk4J/RDPXsN9ydlnEzNJ7TTuw4xAKdT+OGAGAmPXZV0b1vAMOIq09jdT2jUrpFMlAu2muwKl
w9pKdAx06JYK1Vve4+j23feOldGM6oozTW9wIRErr3GnpwKLHQlIHsG0bxZswyUmIWi25drIYuvk
Mulx4jKBBNZ7agq4abT4S8PNTozZfFzQKVo1g5MMFejq0ovsGRUVlMUJ4l/Md3NpoP40B/lNa/Il
bpWonrte7vPUQu1rvDY9gwZFOuJUbrs7hahJzoib21afqYGet5sGtC2U36LcL723qXQ5BAqA2LE7
a517mu1bSFGGKIK1e3dWCUgJc8hrFBC0h4UQaHevUZilOPVkDRytt3AbJ6OqXcgcqZGFfCGzCc3g
1c65/Nccp6Vt94U9LKibjNhUBlTnwlR0RxRIv9eNaiPYdWPjdRD5QTnF6S76weZJmVkWVFNwTALy
ITaz37cxgrVbz1h001uVhuKcIyHl7iDucR1/jKds7KEbBSGTTg/QjjJ5gHWtWIadNU/BFHJy786b
cE5D7C+IYBKotoOX8ypaNM+yuPKMOqZOjY0JZ5BIIJ3qrwFcsxNHF6CkWU5wmaP2/mpBVhbRnd9Z
kV2jke3pETX+pbZf3NocrIrHqa/kNuhgHwXZExIPAbb5YdJmNbg63xJ4lUfphCFmZ7jpcS6/4+Vq
2Bn50EXx/AHidkVuP1hlZ3/LENs0YZqW2XutM4DFDCpivjFNtOBBvrHOtQ9Z6dkvrVxAGVH9+Fh7
03RfoPYMC0Rar/qiKXcZR3Ffy4ihHCrpE3Fd54iSEFvDREHdGGyEF2kg76qlTw9TEairDNnN62B3
GtwT5AkxC6wmng3N7vu8hpRCkQ/LSekKIhp9X6ycqQPHyWHyOI+meTSAI+9GC+wnVKc6RLXAytAu
JUc1tdDBWtSL0O2lK9E/yGzUkjqmrW3W5d4JE8KsnAD9BLwwu75B2NfsjazYE4H9zYCQXoz3U5Dn
O1O5DupMqXsxNwYuAkUw2rugXtw9K5zlZsoRj/DSmRB3qH7GUUvEhVciHi5rwdd96fuh5bX+wwhM
3rdGtFVcl8qs6pTPydjaYIktuRs61OBYHJe4EpVz7RZ+vSWk6R4VYfMBsMt6X8sl/dYSlE5QA1LC
4agjti5mNZhxo4dCtgubrLhZurvecmxsN5ZYvhk4iEC9wEnXKJXSfT3dA6xnvXhTnyIz4v2GVLa5
6oQrYn+Z0JNTslxPRZ5HvAvafZd2E44wBBdFN54Xj4YaRFlNUff/uDuT7biRLNv+Sn5AIRZgaAyY
ugPe0ElnT1GaYFGkhNbQ9/P6svdjb0MRmalgKKUVNauaZGYoknI6GrNr9+5zDrmrJTVeLcKbJBzG
gw4feDKiXuKrZBdUCDJ/rbgAF0vB6JUWQzdttWVhjqMv+V3DCT/4L4sXuVEu3dslHeRGDV5xCpfW
pq+5RIEZRa6fa1HMEmM1N3+fw1h5oPuu+fKlu3qp/heAFujHVm3Mf0Ytjm3+5R/l139cvfwJEvrj
534nLjTrNwgJAC8sq6VBX3fFV38HfvhXLu0i8pfQnjhkd+l82h/QhW39ZhnSc9dcjzUc7zvkh3+l
WyYm/DZ4obOGfv0d5GeFY/+N3hF0S7CEt1rIgRB9A7f/TFw05VgKUEhtoygfaEG8TE21HtR1d9OV
CeB/RGoJbghBWVW/9Oj6wYcT+YxPNc1Hvsp7eaIuNE+Jkf5oFOH4XI7MaJn5kmdXtVV4bGts6zdZ
X9vrVuWMG9AMRnFa4V62FMAx/eGs/XYu8batk+WnbuQPdVt/HmaG83Ec1/qJK8uM1JQGg2TCiRND
Ta/jqJWTH5IrjOOSHgZRY3cfGl2AJrup6g6KtLi3xBjGie6fOcS7ZGDttrRElIGbzxVdima+DMPY
u1Wonz91ixWXm0hjnMS8fmSRDrN957rZx8gx+nLLIE6km5z2erzutDiHCVl+nTvDvnLt0bN+R4T/
wN/+hHX9C6l7z979R6DpTxze/7o30nNWQcd/fiPPKzDH+/j65a0s/kxBGb//7L85KNMi65k3jLwT
b42r+f2lFDp8noljJYmEgpR4j8/7JwglfoMOhcKzbQGcxIv5bxBK/83lD6ULJ2VaKyL1Nzgo8kH+
9FJKgYgdpxNStwEviNJ5n/Glz04tOCnlBAeVg8sgKTYu01l8SapzHM3PaZRu4pRDDMXwJ6OtnuNY
OzrO6GAHrM37Im7e7AjgaHD7G6PusgLJdMWkREkM7poQ+OMjIaICGbaxd0Pj1kAPbdr1DavFc2Wv
6EvUAcZSXFLFN5vEpm6e2nOZfzXNaaOqvA2DXPeS+66T5fUSs1sf2zlT91lsZxXTN5uZskJxRgfW
mrO7sm4C6g4/c9W+dNLraOIYaUzdxphKtOSutlzFVLNXiSpo6Vkc8WO9QKBcPOZl81Sr5aqDoiEk
lJSGmdN7oe1Sp9iqhHFiX2IXP0sY66ksnWubydCVRGGtF9lReRTHXXjsm/yxi0xv31pimyTWq9lx
8cKmASdRUXrdlvUXz6Ozp9oFu0UqV6OrLru6v6SN9hYnxlvtaofKzheGT+qDHPSAXdR4qHFk3vWR
C9pVWPemAbnQ91S3qtF2+TR+aOCF5mh5qLPqixlrwyVjvoeslB8XJS9sxaTTTMVbMSkqLDP2p1m7
LfBa1r2qvRns3jpWOLiDYJS0nm3rXnNT76IRYtPn+LYazefWgch0wy/K0HS/DmMGR219tUTzxshV
/GA6MAwmvmiB7G2x6ZratydRvElFy8wZU3kXi/whbu5ywR+EOYFqXVLTOp5cSkyvfSDq4aXLOZtZ
KdMW2KO04ddURkdbHpRua5ZLBRg90xpPmnPbiO5aMu/yh5laNlGcdkID7WpbRc5W9NEhbnKHiUYW
mGUnt25N5hYDDG+b6Lmxn0aNyC9ED6RgyzoQUAAbrcAIS697GvBj/IloJ7VhlpJvqlHeUPEGTMrd
k+ZqLl1lyCm+cGCIRWzWCDWefmX5qkyjbVmpz0lcHkdjaQ9Z1RzCxD1LOsS9q1EJimE/17jvRX14
GNOI49gk6dITsdco1vWeA70uSii9wvWtjiNmsxTudlBNyNcaQuejcNuPMtbKZMNxEUMmETU9KuHb
uJS3aUublKUfZMDCkaI/zaG55xH3G70WW0umD45lzrwbef2Z0Tj8ULk4fmRr1kct1jg2lFYw1do9
Pb+h23haP4mNl3UgatAPW01TN3Z5ncfhx5L8gtCDMyt26fKhJ8DRi+PACxWH0174rSbjsx0vt21u
oWtzDcJWmwMlScHRYznidhjoXgNYp8ovWmPl9ob7ESBkwCnF+xRJHeit8w1bY4SdYIScsDghzdhw
U+jI6Rle77bpZ53guGBN88FhyTnYthxvTM6n+3KqsJRo63xvDsY9wEXQe2T4xfGhmBw90Bv51VrM
K0+U0TlLlxd7DuU5rmym+uXZzSJ2aqb7WydqfGuMdnhNXYQDYJAwD3qq025XVPH9UmubKQWV49wK
p5WNIRM+Xi9v8vwsMo+lNdA/GvvXGhapt7RsVzX23vHqErtM7k+pDJf/Vb3OgmgDt29RlOlfhia5
6OP4JubXOGRzySxgevG6GCcqlW8jMejXhCWQl6mdQqKfu7Wf6qGcKRteGeY1PLPGXvOmT0bNIN0V
y4Sm2u3oWdU8K8KBI8tNwpra8YObLpfpiG9Lj/57My+c60P64VO811fUdEnnO5ql3NZMOzhFamz4
0+RUlBjJkHazmXP8R/OMfh1jUM5eo695cvmkZwBRpvw0K3Wa9Cg5N6pIA2mrMQBk/2gk0re76TLK
Ic5ma3rFjGSTWSXzH2PjgjBpMRF8dk5jvCntQ9S1N0lP18IER91W/fCghwOGXMu2cj5FlUGYQVUz
WHP2ctGep1jSIZ6WQ830KtbbF7d29109PEwGM6R5+qCV3sCZfPo498MV4ytAtnxTJlHtL7HmXUWS
vNrcKrQLOqH+kqwcIE7LflePSWAXRfEKyYTH8UjTtlHjS7IAJbnecisBXXxHJX5jX3OafjMGszuF
Nf4l0Gqv7TSZGyd6GqM5vTKZxn9KcIfzm5KWMVtdEuM+lLThVji2wHdprreNK2tro+PqnE7RS+31
p0EnW89hGmGUeGuMtbZnwDE+pzl7Z6mBARQWu6Hj1NdMnTfl9Dm3oUUYKn2UHl18KT8yVWTCkzA1
cxfMYvWBvIRWwuUk58SobgytPdEf/xpV9bzVnYH+jUc+Y8pjTV898TmrW/jEDK9Vwuw+qTzcyvX4
MZKdsa8d53VmoL7zVtZYX6njyGJT7b+hyEYHrputfLIZVtpjvjLLfWFo36p8PyW8ACsWHjjPiqsn
BmrdVRtm/Y2tI3VcElWfnZWLplLXzjjE2MdyaPXbaHTjr+FKUnfOXNzU3/DqWIvaved18jk2phjP
9pXENtp22amVzq6ELY/eSmzXy2J+9laKO2c3oarIQMVAvEFYmcmt1LeURf8hImD4pak166I24Vhq
gw5bu55uvfWcG+mceKNiPfzq6zm4FWl+ly2huHY1LWFy5vqpKOYtMLN96JOu2nkJg/ONGZftV88t
PZwe02JrMTF4cax08msGsxeWUnSvVCNOizm/aF7YvWVeFrHUqPrB61uUNIJ7Hk6gBQ7hUjWzyFs9
WuJg1BWU8TSGALmuZRzruZMMWuoVYYHkuNJJGj4BJsCJ2LV+zVeILyKFmpBXRsg3WyX1ld4607bI
cyD2F9vlVD8NUGE6mpygLuNrJeL+ekpdO0PZ69QJvfmmuR0nT7toq27ZTMCke2OJ6YqmjjWemenW
aJ4AtbwliS40WhEeKcNMmUYtQetJ+l4Z9HniPCemKIIhS+M99krNPp+78fNoC42Tjij3SATpO6dC
y8A/Y31n5BDFKama6aZvdKqGpKe440hmf8xqAYDNGkmCW6It+ygukxM/4zAtPAOdAV21OxNrFHY0
r30hbZHWbqdec4IstdnxGdngT9dsvULkx6Ibusckn845Vxozwk+pyk/aTLPJyccj8oD0uu+VDYka
QdNGFUuU/e36dpsQ0jYUufDhTC4VgyqfKce+o825GZuMIUfq06gpb2VZ9qcqX4KcRJ2T0aqZaWbO
Epb3fApv0bafZI6Z7fDUhku/NTMTJmWJVdCr+GAWBRq80juVkYE5CUP+a80jokq5B4QPj51CA7G1
hvp2GscgGxwsNk6j4AVcQq3Y2jaQQVHoZ6uNAdm8aqfc6aYm1UdvrowyowwdQ79OKO8TLS+3ramV
j7YGv01j1hLzEYKR9D+5q/Iq2YdacjdGcAsjwPAuopGmkvBpWZCZDbUk0hUVfK0/hU51VotkB2hY
FYn2E/Z4mJxMbYa+9G6nCIjLEeHeyvTAteMn02nqS4lQaFPBhnHDi/mZ2f4z2/cpdSpmL519EO7X
GtOGaykyxuxly9vA//eF4zumEEzMN3QQ6TzNfuN0r2Aoy0XvPUxZdAl9sgPHQf43tSM9YRCwMN5p
VUw2ggJwWsD3s/bD5BXxNqFKzFvP56R3I8AwfJ1Djirr6xCzPNlJpmZ1mHzxRsujOkqv6m7ddron
I661S9PNrgo7WYJ+DCHMoiu7fTTBMZgpDld6l13O1nJhLn2xXUp6gCLP7j0bXt/rLuaas4csC78w
vIvcmNk59Y6275e8h1sZp+kT86WE6f1yMnJtQ51WbUdSIIO+84qgaeJslymmkPTuLqyBqpxdTYsA
IgpggYpM+qRtJvYK/gptyjdT4xjbonDOLd4EnrVctwsQvyz4Nb1uF9lW8iFLIFOauQbZ+L/fukPe
ZOE39bNWwQm911B+r5P61w/90SMwflt1UiZROzr9IQzmvusRoPFZw6/wByWRao26+2ePwPxtVTCZ
Oh01Szq2g47qn2Ipgx6BdEyPeGkO9ob1t/p2azPgXZeA/iC2NdifYBCCc429dte+E+vlaZiqxckK
tro2vplac74oOfgdY6uSG/q6GY1vn+Q0mMO51NFKtPmTtKu3qMw/DbN5IfruhdrZC2z48KCaq44n
ejCZkjiU0Ys0b6MyrsFdrNGXKnyYGuntOgyJ+qpqmIsyqNXq8TpKOQ+aRfg0ysGPHOrWvAlvCqmp
Q+zO2nbknDOvMJweGdein26UPifbYVipU824cptE3DfjRekaWMg20UWjxY9T0n0R3zYqBFfnQswL
Z8Eh9MMehxVExCgN4X43Thx+NrzxwBTkXIDFTjJ7RqnGG6WiU4S01u9UfzQqkLfByy5DwWi+d6o7
oQu1L9K8Z0oRoVbqjFtOzuIYavkJJvVZmGV5ThL7tqd2KpbQZbt1SuTVZbmrMxoG1ZQETuXEO1SF
N4pkywuLnblv5kM6aPbeMsxi76UqcLN2L0tpADG1a5gRB1nhPHWtvlkab9twHtzg6ImJHMX7ZJr3
UTSd6wqjVKu80705qPvqwJGcYqw5JgQYFJV5dPXoctDNwE36y5Htbaqh2xUjA5XSDE2rhzxj4lvU
8tFrVbFNQvNpll65pUmQowIw9lDPj2ISO85Y2qFbRHE1E9AQpNCHWktVEZr8MiPz9IYyRC77ai1a
siIWx7iuKKDa5VjE4b2ifVIoe9lY2WJuoxhhRmty7LGaIEURJ5VU25lclNzN8L2LDkgADrXtXCU5
EZsZxkeyLhFWZMC6WXuq6ug0ViHqrNTE/5mTN/Ve+WwYnDqIe+422kANzhCGAvlL4oYtBGsYYJRI
ZV1zvO4Tiadh/zpYtMrW4sxoZ7YJttoKE0EL43bmJ/leF+BzcokPaT2kW51yLtfnT4jZ9jBn7W7u
i0sA1CetzW4oEK4pL/2sHR5QQ2zwzvWziVGLoKoSXRe0qbFPqnTZJDDZBIK4n+tc7Sc3s3ZOIRgi
GgW6mTFJNilBN6PUD6HR3U2DOOqmc2mW0xExCJjkzPkl6+H8KstMdzw/T2Ehz9SCnIV6585wC77I
iEtiUkdB0dSHbDKrbcipd16yaJt8K2gpZlQHj5IKgrqs6L4qkLNXZSDn8MMIfcWl6D7XdLjxCni1
BKFaRVFfmJHlz4P1ukj50rTdKRLgLjpJDuhBHsQ6U+qd5J6e4XGSxqXJaMyERMrm+iC+jZ7mVf+W
7FPHuG6Kai+z6dbTAAzd2bss8+kxrtPbqMaUsTTvaxHdVoywVll9RLkp1tmW5xQPAhenTZgR/JzP
e0df0q2Vex/MkskmikCrDV+WdSK2mPVtAytZhd1Vh/vkktK/1/FwpPo5GOmw6lfAFqryTXY5qRxv
uA6DKLTl/WhQC4fQ25SEkd80RE67BQvEKm2w16EccYIFHIOFELkZjtKSaldNT6YencKo9FtFAWg3
PFOiEA/8Q7bNehnMLS7fi/jIIxpy6BZnJS0VpHVtI+TPLmtNu+BwsgvBiK5rXJePTmPvnLJ/qBkZ
gqAR8gShwWlzn5WQV53eKT80dHs/epSTSxU/utpITZzghYlLBdSNK8qrQbqG7w7JQZ3GzPecJ694
jN1HisRlOzMVroyYmfZo3g5Jx8K/UCFwOleTeMqaZt95od+682tJNd2t+TXeXBPe2HrpoWWQGhgA
z+swyJ6Ss55ODQ99QX2bOCfTkVeKblwJ9bw1eXURciw+w5VHWxY30uZlgyThLUEzA0/bkQLZmke7
7z8m0r6zyL8uBJJQ07kRVv+htzk0hSatozBqPILiWdaUdY5nM91Wy/DWlma1NyNlbswyve2n4ZNa
h7tj6633z31sxuLWq5BKzCHUhWOrlxF9AMafzW1Z6zu10AMSNkuunIcPY88/tVYE1lCUCQWlxzGm
oAGEJGfUixuWgmnDtf5ARudyP0zxU2sVn53IufSK+nW2xE2k8meW82MT4m82eMsm71cmpX/Sm/4g
+hZfx77Br5R06IHpLLpAscsreAn2DipQB0ASmwf8H+fpgiPaZ83REMTFHOgXOaLg665m4b7mA2wU
3SnaO435VDhK+rGT46OYVtfTaF3SGIFKibyvo+Gi5RF4WRa10VNMJ1GQSme4xH7+0zTqz26aXyyW
2jcljAgbG6IvT74u03Aq++o6MXVrsxRaBZCCEsBjZdjIqPhQGGm9c6LkJjHnJ6VrXwYDPzxv7I7W
bNyRp5wgu5WH0JO3o8yuLKSxKq9faALfiQWK3IXOJF0blSUKn66dTojYsLrL5KEcDRj+lRhQE0or
SRe4r3ANpMmxSU3xJlNxw+18ZOFqLrOsOhDUHtOJdyGYqv5Ojljfupq+8LqzZMzE7pb99GWKjPsu
TJmvaSsMW53ZOrJNXn0DunUyZFO6/y01tSh3iYYLbUPzaGzdemeV2Y3hWheqcm+TMrN5dHs8Dwa6
gkTAYm0zRp/byc03g6ddm1b22gr3ArkgFqnFkl5RzWQsNgb30JNwBnbKiK9FeTHOQRlj71cl5V1S
qWfD5NxWVOLQlALS38uqYHGawDUGsDNKrq6/FHnOlKP9qnnmoVxqPNGReapyCjQixAY3Xo6qUrxb
JD1Y1jD4ZmTQkha9cZVUHx2oj37hFAQFMmfDsbP1c9Z5+7gba9/rlmkjjYXlod2Nat7lKzoCRHm0
I9qNRrZ8Shz382woUrKjnggBW7+eJe4MYJJlyH1yjJS/ukSnOqbckuylFVZ8MufpxPQp3gpvuDMR
EWy6VO3NyhU89y2Pc2FeItG2tpZWmRuvB2mZSjXsi2+Yi7JfELnnPvZSV3mx6MHg0EbIzHav0Pxw
LoYQrZf00XbVca6L13rg5NN4yVUdoWIyFAF2TZccHLMYd0YXWzSrsgct0S9JmEn3LGR9EA4WpPYE
eROVkJTQcnTLwRF3jcV4yc0hWjrbuqyV6nFMZtVIjYt5aMJtHEYfxhXnWeba3KMzEPR/UBApNPy7
2OYcB6QC6hTDyZKAzfd2cTAvz4UUL0YFkg4TW+3auTuzzp0Gc7hkJZ9ZEpMr6RYvEriCQ7uFlnVl
jJJ5tWhO/V5HUKh1HYfeLCHNMJ2Q97UI72fTCnLbfezEfOf0ycdxma+ESi7bNn2Rvew2jUQ6DbQz
BCIGL7e71vRnL6FNXuOAvYTok/RCpoERyS+V2TsB6yIocDZfj+y4IEsrQw3MH+okaY/XmjBTf6zN
225a8Td6ECOe0p1F39SdOrKmNe1ejROcdndSwryg/V8i9DPfKmkZJzmN90vlPraWGzSa+3VcLG/r
rFhWXu0QV+5ip0KibasSDMjk1dJkAOnKUAQzs+1YZNN2KJGVtnrJojOPH+cu2vaWDFEaj5dzo4cb
FtNm01WDnzjzKukK7zDczymSIRi9Jn3Jpv7SMGjamys3tojx7ABmkLCOoNaM15ZjVBwyHTg6q/tb
nj7O36F462osnUM8Tme6s8oMKjrFBK8tD0ATpITl9UPRRlWQzeapFfOzJsGBNROxF82LBxE2l0if
SMNwrt1suWsLGsNjpLit44PhruMQw/7cwql2OgqFSJsuzDQ/zPZ4smLzGAFlbIYupeKSdjCnFFTA
ZjdDjgQSoPwLbOSVKiiGlwoT7SH1riO7U2CHA5h2mW3Fyt7NYKV6v9i+Rod5m2XhwdZoh1TesWuj
r6EZ93tbmgHNnadUoz8ftlhq1Gr8kLnQHTmoYa+RWNt4R80CrtDdTu1Vl/UXWeycEYfkAVdvw1q0
i/BKornPzMVDIRKvSBqrjo5gSs8BJ/CqG3aOpq88roe+QY/tVYaJoVeZ9Ie5Z+pXsaxezHGnB12I
eYMJCb/YE5baFvpqGlV14r0MPYVrm3cUuF7rS2lfVD1zpyJvtV2CpoIyBbG3ndBk7Dwe1bYDMqeJ
v3MtBLH6OD+3eYUETLdvYgtocW5ThluCEyhtI7NTaIiTJ7cuTknomkFYkqNeOdmLWfE2WphxbOU6
Ymq8cR2JUQYO9qYxi2aXakwztRSqsm7ym2FJ2m0Sh8WWaN7ktonTz4aIl5PV2xfKNqPtULMkTqa2
t8qo2eMXAB3ocBSVEQntsbqJY/uls+m4JTIF3LVQszTlTgNILddPHIFvZL3JFvcMiUu91fGXIOVp
tDrQ3fIZMx/iUFTEwD2mI5baXkH1PH9yBjw1VPLI6/qKcdA182vOF40ik3lu3rwKAk9b4nuneJ3N
/INjNmpHxsTOorbmBIsOc56yMei0XO2ybDE+xUZZIOqtEMYbYuZBRBI+wx5eCs94MeKKGs7gp1Ti
6PRc4vtuncCAaSybJXd9uBzdd2aNA4RHtz41tspK/Mq5ZOz/nMbIPKgVcpS2hYHPQlI8LOjLOYbQ
aG0k0jzJfDbaokV8c8tgmdNtiJYnNI+h1d1UQ8baTNxsyGAuHrI7x7z21syPmt7NRkiIxLk9VtV8
gSr+wtEnBumujZQX1Qfd1ZOnM6AzRPNcRDGaboHXndVDCTqaSNjRrdtOf57GOjyKCjNSDrmLMnHN
R9xnufWHacBsJKyXp1o6VDFInFi9w3E+www1u1CayHVt8vfk3isUDdDxtshCIOIuOS9leUpa/Qo4
7KqjBIud4hEl4wPBBfdo3J+M0Ti0cdzhvoeF9mKhuJwfaCPguOG1NxISnMpEUAWJMQ9y8TEsyRnq
2wVXftU/p+mZSetjQ2SIH8VthupnfmsWJiYtR1OLCiwc12M805is6pEx2bGxDRdHbO1q2uYNYibd
LC7wKED/2XoM1nmPNyb2Bp0YN1r4aooPIwvisNS3yTDH+yHKn0/K8a4YtF8NA/TmlHO4HsLruBny
o+2GFwWf06jZ3GJf86WV9WWlu4yNUYyuMwrdpp3cI0KV0BNO8rwolPg3dvUCVredAFh8qQ27rqIm
Ydq77VsAYRjLo+qgDnpJf7i8m/oebj5RTCqn+H42pXbSx77zOwK1dvUwUOtL/TxL66HMXNq8tFwV
/4fNDAZyyJa1pCS0onyzFxHRWV3O6Iaw1OnHfd9UB3ICzxWqSyMcDk7TPoATNLtifrFT+0XWUh6z
6WuaT8eUToIq9Ou66pezvUj4FO3N4Df6YCG0YHr4XNRLeei77K0M+RbuMA/neUbTCuvHtDGm1Vbb
sHdJKoJ8deGqvNDYyQwLF+a+HLOgInAcJCKs1/YGPT6TXvoWpbbceEUivjbxGHHJVo5GdOFeoJi+
GmxXu7BbmZ6czsQGyKANMIos861QW7Ztb/8PTLf+bwJo0qJ0MKHG6PqiADStn/eY/99/5y/F2z/g
RPmv9vte8w//on/1nQ0DN0BSfVlB8SX/F5tmeLCkJrymgJXEQ87BHuuPvrOj/2bbrms7+GYZf7aI
s73fXCkMMph1ItYs6La/A6etDnD/5kWhRW1swgR9Z0g4yDkTPO77prPVZLWRDAlH/3LyNl3fj3QO
nIs6bQaaBc60+64n/wfK+L0j3Y8+jksAHorkHwSDdvr3H9c5NXlgXrz4KcetoCrZUYdV490wWKUB
J37lt732zN9/PdfDcNumu//X1NisNW2vttmypMZ/jKPRXWFa1N/oOYOquW1zQB6yeY8e5ic7j2Pv
4eff911P/9vlBZRxiNKxgX/tdwZomeoTw60QiDtx5WAlW2vbIrXz/c8/ZbU3ffctBc+VbTlSZ0rx
zQbwu8lB1oBpCMwNfFGNBRPxttz1hVNtlZ7Mv3BC/cEFpc5y8IajxPQwBPnzDWyqNnXNakZmaYG8
EE+0BMomccydy/xgJOw8NmGvQTdqy6pvKX/xTY0ffVUSSG2xzkiYyry7oKm3xL2C+qeyr7zAiVWz
rfsuCrzU1W4mcFKkqWBAVeNhA0Rl7Qwp1m+OVxzaUkPc7MUJk0za2Br66+PPb4N4Z7e43m3WEMP7
nQt3jJUD/e4+pEiNUpEs/HKM+76kqBruHC7XCj2zEKCJwJ+kRhDEzlFXuJRa8UKdUs59vSm0Or6f
nBGhZZZZ2eMylnG6jQYk2j6HRtTzIwLTcxL28lWvQCVJg+K8/vMvsL7s758jTGZ08pVBZvVvE6rv
fv8pcbuiCsPF1wwOCGMtq30ENEXnZtgmLfVXnSCgb2ox/SLv9QfLgmCQxuBLJ9Tee28YW1pJgazI
XPwQa4Sd7PC66GiK+GPffNWH9vf9DBT6x7aY623409d0mLKZjo3dNilTnrW+tN99TX0E3i/IkvZn
nDh3w2h/QJ30Zc5y75SOjG/gzLvtz6/sX9aBbx/Jk48XqIteeL0A332kaN2Y27WylHpYB97IbALy
U/4iiO0vl5FP+bbUYfWJCOH987eEFbYfMTZ3U9eFm6pt1ZWnwFll1SzbZZG/Cjv+8ed58M1cUNKH
320emtG36dCktj+U4XgzFnl9NVhoBj1WJB+Pk/bh51fxXTQYu9X6BQn0YPwPVa1b7y6jynos+hw+
MFHZTGuwyIDEosQ3LDfxuzn72A7RdOqdurtXLA0HxQgr0Owi+8Wy/uNfxGWxhSB32DjfvemcgRWe
E5rl24u2HGhY1FeIs00cR/BpU0woL7ReY5Lf5uWG83B9bLKxCHqcNX71m/zwHlDD8NbwxpIB/ecn
yylM5i5Mln2hrREvOGxPORwnXgEziuYUG6TRIiXOXQ8zMg9P8E2AsNks9sNY6z4439ms6+bE+d70
EXZ0v7hnf33ZGN2vRYy7rtpUW+9+v6qqYuRntl/VMC5EFYf7EgzatbBSANaqNjCm0f7nz8kPPtOj
oOODVyGOKd+5Qve1VThIi3W/7/M7x8GmITJDdUcqzMeyS2jo1rkb/+J7/mVjRGOwsgWrkAAe+f0e
bDlJFJKgoPtlVtekh+kaxyCci0pW1Ac9nl5LjefDIw4OG7lS/WJ9WY1e361phH/r8Ah4riI2kO8K
K0eU8VzgOsMEvMUco6rFg9t7zjaFbj9OyrL8Njf7XZJrRpC4mYdFSan8LrXK/azjecQttAN7asWu
r1BGNiPbeVZWfeDgpbqhma/8n9+jH/7CcBPYZFNOePa7N2iey4qGz6L7DAyYGI1awzGaDi0C/MrP
yuRYR+5WodiiYMx+4Zr9l32Oe4XJrQNZwIBcvs+BlomXGGPLveq6tj/jahFvqQebiwrN3yYyIkat
7IQPk12Zv/jWfylf3n3yu9vUMkQSXY0Wt4dQC1yTIq0nnTnQOHv+/Pr+6B2wSZRY9zeKz/fWz3Vp
K9o4ve7jBdQFdVMRMT1JN4gMI97bQiQXmIhYv3gMf3RTv//QdzcVSzavKyQfmri4RxmAK4ciLF4X
3bpx6CozPKIhCuUvcTuo/m4NwaWl0uZpwW8Mjuf9S9/LFo8SXvoSQ1C/Zk27tHVSt7ICY9JCT+xf
PEQ/upWr2I86wubxfb/5MRpx8lpI3bdUIVcxWkbAtfNZ8jObn9/KH+w2fDVqMpfiSJCL9O6raVgI
lI2k/VMo1flJFiENLwZmRC1DQW8GWaydUoIqDIU/aVjfpR4D7UKPxS+usWH9YJlBfs4vwxlUt613
N9i2dIbGsdD9xkWMj9WXvUWfDmRfZHkgy8q91vqh+v/UnVdz3Maahn8RtpAa4XaihkESRVOSfYOS
bC9yaoQG8Ov3aUq1qwHnzJR9t+dGxxbNBhodvvCGLTAdd79U1PhpSINZmbvkg5MDWqKIMYFqsszT
jSnSG+c8pmOpe0wPySwIrrVjRzIPbpoB1dqNgjZ4ArhFBs0TQCN7I6MFTMdcKhRwUoCkIkKnXMJh
CiVHYGU56kaO9PZK5lmIDMhOCGoJjc6vPKeQsgQYALfRLtBt9LP0EC2x3NAZgyPVeNnL9Ze/tNV/
HW8VAmTs4xY8krVLZZttbSyhoSk0SOd6Tfoumw3/SS5zfyPWvLTVmWZ4bVS5qB2sQjFvGBPfRxt4
V2YeOZgLr80r50ejR4VKmEW6rwQY70EOBrz8/qZJ7KU59il3Q86zTTafXqi/BNRBupDEBey+uK68
E5zU5sEyDe/gKoCUBjT8vaD/vq109gXnQEKYwOePH1vgX4d0NZ2mOYxNgcVM5zY03nG6uf5VLj2h
JuGGJscDYf/qCW20/7siR1C4snLx9xgW5rbwi37bgpTDcDXwbqy6t6uA5Mkxfa400hre63xGasND
6wEK4E6VAb6qCGiiUYI0Q4u4UAmQSzbij+tv+PYaBVgnXO4XyNAec3w+oiIEm3PPt5B0SIDM0DcC
1FxNpwjSEXAg6xE00LborPjz9XHfHkKMS0mFSXVCimOrcVGm9ii6RhZCE3b6KQ5NTMZYosfro7xd
4IwS2hwn0DcDxjt/O7s1GpS1hIU8n/A/Bo3nb0NnyLdJ4fanKIe4CFy/BL8d/RVMQXDjdnm7evTo
OjJySVWdQM/9L+t7GLNS1SZzGxoJuHa++i6hvfdSABlEMDgzbtwxl76lY1GhJL/yGHU1p1E3RzF+
KNCewrLi9kzCjUCCkWSizHYQ9eJ9XyHuTnvylsvYpa/pEo5hUhAQjK1Lgk5kyzJLGNmsXPUYwxje
dTkS9te/5tvbWueoHAghgCqPJHk1nzTwAnq5sOhIh/aWqAF8oW9H1xkBxn8xlEX5FvcD1o+9Wjg4
eaVoRvNCSZPNO6uEEzQtJka99T8vp1I41hUFi6qTToxXQ3UxAipuAd1wNNHFVUX+PRmjmH56Twlu
hkL1L95MG3NT4SJ091eLZPGipR8FlKs2Qzmna0l97RBCpo001Y2hLsQ8tsmZEgK8ZmVQuj3/YLbR
tGHZI8DUKXPYjUETbGPu64PRK8hF+QTM2c8g37hVhOakjXJHOQGKlVLceJJL54AnUNyl2gjYeB18
oV2eS0eM9m6qhvygonrcc3ngGmnKb7MqkVKCYv5xFi3GqYlhljc25qWFC/odIyUdyVMmPJ+HKitB
gEShtYtCYG1QiRcQnmm1C1o25vXPe+kGCbWZSCC0pYStZ+KXMyeYc1pJEefqMKfpyTEnPNaLCOW3
oXoSuTGSSqTJjde7dO6EuhJHxuwFxMbnY6aeBRI5cvVZPiNkWhvNnY3U97F2XPlEc2Lc0Cgwjx5E
pBsjXzphOXSYVce0eOdV1NQmzuCKJrN3WQOUAGPreV8qqwKkWif7Ma5ureiLHxLpD2z+yHoxCzp/
U9VPmasMZteJwC845UDnWlTJwfJZ5Nc/pHPhS5IqUI+mRgafYH3aOZFpA4lM2TydMT02fQuow4Dh
KVNgxW0iNwbAJrSkT2FhheDfzPABZZwXM2iMA2JoWGV2CiefWOELwC20SSz0cRZ0A5xlyt4pwtqj
WdTebnTSFzOKIe3Sc36xwSHcpw0yQ6JHHrJCqP0YQdhGkT2kV9BRljLmWZ3SLPFPpb3Ie6ECYK4+
CL/YsYbD9Vl4LXee5wRkgQ4nPjoOLjHi6g7N09Js4sQmJ4BV9VCG84C+Hw4Jaem1pwk47C5cuv7Q
YPd3iECvHlABRIoKbtiJgh6Kra0zHHGNkNtRjqjDouy+TwCw3XjOCwvj7DFXW2AcKztfJrZAosp8
5zV290QdpmaoeNlfn5ILa56hIKs4zAkZyiozQVFd5k1DlqQoVd3BX/pNorf5uad5tk+CZUn/+R6j
KIkHkaUVbtCEOV/zph+PkaljKM3EfqI/37/rolAcZBPbx2Wx5Y2Ff3Eqyf6FNh2y37yfEVdB2HuG
teukFT9mcwE2hlIy8uiIc16fyuDSWLQUA93Cpdq+rrh1XSSZMEUpB9EYiNZtknyKm6ZC+CZP0o/5
5Psfw978pPJp3KE5n75zIiN8nxZt87WxIE+39t/Z0FmPcgohUjZJljwsYw3Ku3WkgKeWBf4uQrjD
uWuaCY/OqE4ojDU9bHFT7owpxPBV+daEplk50aWJokYJdO+iEXEIo1pQoW0b/zPkWZsbM4nEHTLc
SCFYRhnAeFg69XEKU3kHGxQ/CWBGw3PrUyzZUDXFwMumXwNKpkg+FIVdmBucKrxvonAmkgrhWCNM
gbpojxZqmOKQIAePOkhogTsVc4wonvDz/vcwKnJwFJbU5DoBGrZ10/CLa1Ne2/mVN38t7RKgP6op
8tCIoYabbfT2lxK1xgJZWoE1DoTmDhNYI+v/UIDxn81ZWAc4SPxnnVW4CJH5ze/hnIJoHgizNmqJ
9pSBQKJW1jRX295zYA+XAGf+isWQYjZFyI2aI9htlILHuvsSYFHSbAPZjS/Xl8ilU5jIHVYZq4SK
lH2++hd0kvBM6SgzZq7WzPS+asbp3hlaIP8QvZC+BK56fcy3PUjdVrdod9OWcAHBrQYtYbK0jRWh
9rekA0irEbzNBjBvyM2mLOtrTg6DPLrt0IqGipi9TxyHD4MVXfrV8WVKo3E2Une3TIiI2L7f/Z64
InyCZpKib8eV8L01Ov9lalL3r8GZpXcj3Lq0rVyqsohs0eOx1m64IqsMqNVMmlmhY+HIENRYl8wY
mSTtjS18cSjCHAh/NAOoY5x/H9G2UWCPPRXDgdOwaszuCL2u/rosLLHrn+Vt35rPIiwydIiCXEnr
aqGNAg7I6dHcdWHu75ywF/dmmaCmHIcPXe0P8NEhd4Giag/hHFt76czhFvijuANYV23jFI+c1I6n
PS2P/uv1h7u0Tmmo4xMIMZLG7yrEXIJustkO5i6KyxrgOWqk5FBI5feoSWdRrh7GzL/xmVfe0rqV
ZwN6AXBC6ZTW4XqdqsHFXm3sLOx/kMuD1o6mn8y16kVZZDh9NE6WgxrHLgsayBS/jFkwfZ7nMnpW
LbBYzQcrPns0h/9FXEjORlOA0gZR/7o5ALqt6apyorCF3cLBT+c/umZwt1OAeHLYCfv4jycfPENA
GYU/qGOt9ivxDIqa5cI8dCb4cH9qQe+bqBFHifcRpxLttcPyvz7ohZXPi1FRZkGSYa2/uFyCscUx
DSn0No0pytYd/gMh+GIA5DeGWlmi/vjQjm2DVnotivp69f2SVYB5rYHW8oKgX5D4nEEaRgEXhK8A
OTqGHe38GgGqUC2kUmVwD+EFC+52zhBFr6cby+5CMkdYQOxDD1lP+mq2sw5viUgUxFpV2LIX4e0g
2b3cNWmFlY2pKjgaAE7B7QFqFdktGMCF+ItvjccBiQee6m9uhAkteWQ5MTspWwurmuzRldPRNoLk
roizW07al3JolMeAUxCA6U+wiiwhhmIqP1MemLqo2dF2skGIYqSSmmWHLLkG7lIS2fi9Ax3X3sE+
csEQ2vGNc9blC6/icL2RWNseqRYYz/MVYAsIu+DvMbrSewgRZhutgNF+d31NX/i0DtE+qFkaFD5M
nfNRPB9LmK5QGJcWnvVUzzZ2GjGcrWLspwPAnWqHuq08VWjVnoZWFTde8tLwlCKpnL0K0K2LkjRc
kmKEfoIGPAWmaJmWXWXWFCiiMj+4WMrsahMz50YmntbW+GnQ+x8xLZcuGIdv7PvUtsj51ksLVzTf
TAeqTinQ303RFt79gAAN3gtWeejHYH6nq92U1qYA0UOktCmfIPUdkahlytN6kAXg01R8ChrV3Jgb
PfXrBUDzSkMtKR2J13T1lyMg1ciXOnbs3ezD9kgW2/oo+Y4nFIdYkQ64/3lZbuXblwZ1uc0ohoco
A64b8uikgCnyMBaKMQ6QMn/vDNVyQOM1fVcMi38/97eaY/qeXL8mJRqAN2Q71puKf+aG2siQEUPl
QGMFun6wAalTkEdeI/ETzKhpC6FmlpTHBYkJzf+YfstD+a3Q2GxDIOp/fU9cOG8c2pPwB7UgKPrl
53uiKCtvqFsELtGhxwPN94ajMTYvXSOxhCpRt78+3IVrhQmnVg54TMsorEoqeUz5yMHXcJdaOINk
jSDZGAhrvHAIbhzkl74uIZVPWY7jnITv/M0a3BWKvkURACZlvjVnxGrkIOtNXhsfcrNAN7yAd3/9
9V5byOsPDIFHO5rbJm3YVTor2ORFHBbOjtZvf4+OIo2HpM+2arKQTB+hSNQKxa5MGlR70Wg+NTAB
bkSSF18c8AK3iK6XvZ4Dv+6lWHRdhZDqboHNymFTYwi1+C8V1Bb4ahleH1n9/fp7XxySggAsN6Jl
cuvzuc6stJ6wOuBkXZL+fWUpzIYiCSoEF7QdmhZzsukVzJ7ro1480cgAQAWSQdnU6c6HraWbytyK
WLy5E53aAralM4DSkGGNLF4LaSIf62AP+BYd1gjy3mEB/IanS4X55YwOholzx15BboaMxQe6/niX
thZBIpVhgGgYyawmpS8WshSYOjvItPnek86fqC3Fu1Ckxj1KU+Gtw0W/7XrtgeMwAxJJQN9reAMI
j85dtJEXHyHA+IGc3sus/BAFdXOMnOZv/MymuxwBzA9NXncnnHHDbTMGFVreQm002ZWYT52uz8Kl
HU8j07Rs+ip0OlezIBo1VOS0pIuu/AtdruoI5G3e9b5T3ZjvS4uQyxXIBne7YOOfr4Y47FDOBGK3
a43Yf/BdXEDHeNGGh1O5a2HK3mO2cguuc2nQAKw635g2C2D780EzbOzS2O3dHUQ6tcfJ8bj0+EPR
lLRBQNS/2SL47Z9P6K8j6gn/ZXu72LwkUcuIXhFiV2OlMCQBU6DSiYDSvxgK5D8NRp83NFen9WSN
RVbJDJxA7Bdb1boWTJwWZYkuXW5cDFrV983qJQNg3YbMJYyG89dKnSQWllQ4jeSm84cXI3gAovR+
yGJMrZuBI5Q2xz4hyTuiUmFvJwrNmFDP5iEQQ8+GQqsV8HxzavJS7qvFKnbVSB17rpMbh/ylOC6k
eEKKQBQl1uCNLO7iPO961BmM2aeLHX+rBkveJajnwlXL87tBLOPGqhPUUG0KVte/ycV5wi1Do/j5
NGs6BjqX1RDXqHjEwYydcs/pjhzBCBuqa46g8uGYlUiMBtP8LzYy/SUPyBlhGtD+8w+UKGpjIioY
OBFUH8wghgGMXkXfWP2NoV4boOujDBFkIhOaTZRQV4shCQroChOLusbm9b0FZw1gebfsQ0ydkqBq
H7Hyze6gOn9DUEcQNAn0OjA3OBaLDSRwwGPKQPktEPGuD5zi0FC+tAppIvQamEB7CnUfc1scY680
YXdHCl3V1r2xey4dDVQtSCWhInBJrTLJWRrFEiPYqNvW0yFB4GbvVG571/qt3A5xNxIVoKhzfXlc
ikBcSifciNTHQHqsTkHHmIe86hRTh7XtfU7rZ1NG4C4mv0YZszfnnVO4n4cSq+66xhplrJGRu/4M
F458Tgyk2fmC1PXXTeCEdlWU+5xQjYEAhAWq90MT+L+nE1T26yNdyl/PhlodvzhUjQNyJxyGY4Yk
tYWXoY/1y2YUCppSFy4fccYyHmpvdrdpY+IoVoYRknjYFF9/kguHAp00skpALgRB68B26i0a0GDP
dn0bBr8XwfCCG5Rx8PK6P/rDNGzNcqax5xkGcC/Uo66Pfnke2JpwpoDa2PbqUsiTwVdmSXLuWzJ+
B4gC8Tm7F7uKe38jxhG9LgK0vaLCeCocB9ooQmjbgQL0DVTKheOJQiloJkondE7XPdMwwc1YxjwI
GjlQ78PYPaWR+D2hzLDJJlx+QJwbuI7CNb4+BZcWnWUixYaqJiS9NTOlTSdUH3Df2xX0DtC0NPJT
luDiqqST3xhKL6rV6eSiDqdTGI8SoL+a7EoVM60W1nemLWZgiJh7u0N/49+80P+NosPLX+75Lvbn
StnS3SGEwCElEs5bgRY12tD2jfP2UqmVjp9pa5ohCnZidVT5mLh2SLfAd6lmbDkpO22JL3MUhUPz
1I055yPmbyczRuUsQA4EWWpqrekARBI7sAQbG8QRrr/+xSVNmoxXhib8kMqcv38yya6d9H3D83rg
jYDfJU5DfcKW7cHGf/3PNJpdVDir5VHVTa19kpJjpnp7f/1J9ES/+dyE1XBYQJLTnz9/kMxBoAf7
CJZ01dPgQOZsJ51o0az+9GQ4REbXx7v8NXR/g8IcR4a5evPGEZFoJ6hAjfnRdSB2iWr6IzYU1qGw
gUkel+qx0RZ8OPd4BygbxknJJDykU5d/TqRKbgA5L04A6H7apnwPgHznEyBmmH6yZk8nWQNBvGyz
R2fAjTUh3OD2zMWN0+zieCAi6ctzlBBinY+Hlg7C+3XH/loGfJIiLHS7om13befXB5H4Q3FjrWlv
lTefGINPPq+usL+p6KNhHyv09cHNuYvYm3B3ts2MkmFhR09jFXc7r6YOjAp7uEMCxd4WQ4k6J2ZG
90uVVI+ib5oT6mrlQ+DC1AsQXD+gMWvsFJXkzYix7DuV4GlixwolBbeoj60ok201OcEhMfz2QwHn
75CklQ3gw79VW7t0MtrgZmgveoh2rfMiYx7rBmVMZ2di+HNXFpXCpBERDT9tb0UfF+cxgMejYegg
MFfBx+KiXDcg644KPzrc6J6HOztJvCN6ZlilFj2VbFy3T3JY+hun5aU1Q4OEWysAnkhkfr5mIDSF
gXRRBxoCvzsiJ9J9jD1DCydlERmCad7YE5felBoLniF6X9BNPR/PacxFJACDYe8MSOaMEktuI3kA
zNKfkM/M3w8SFesaa9n310+Hiy/6y8CrMBz5YD+13ZbN2Pnz1k4ndNdqBJ1FE1moqDveu+vjXQps
gAs7VOx0xrGuaCUio9dlApgAUpv/dyCq4A7NGrkNlhn5rjjMH0sW7jZt/figsvBWr8269L5UeoEv
+sKnRrk6DDJMrQd3xid4ce3snTdWfzlTO+8DX3THVgOzGz9Qm2hGChOJMPsQ9DQPoBqbD53tIXGN
vtWjahvnvRmTH4/Ct56vT9DFi0p7PfE/tALo25wvBaszWgsBQt0dwTIWHdXC3dclfkJohx+UbBZU
WdvgSxHn3sExKON6vld8MKNE7q8/yaWNTjmMXMOH58V1fv4gZSLkjHcqzZypc18iEmEYFhSDEC8x
X64PdWlV/DrU6k4UeW/1k4CM5VrkwOiG5dvSyN1TsETxnTd43nEY3d+X3jQP6TzRy7s+/GuWu76T
yW54U5d3pS96/qrpmJmhSGpgSnls75Q9o8SNZf1OuqI+DbA4PsWB3T2gVaahytl8jM0qOTXBkm+n
KhKfCMv/Ku3sOSQ3uwO5KHbCmvyvRHUYXFSGeE8PB+H3wgPDnXkREjYO3sEq7x+SYbF+R2re2lsV
KkxZrRWnRV4fp3BsjkheVg8RDcQD0gHBAXFn50EQKNyJwW4PQ2EPe9tCHun6dFwqnmiwOx8drL1L
d+d8OvzYwB+Z8izcOKRc4R2JHfo9IzWhIX1euNPwmVM5OrDCecr7APoLRZIX/KqG52ZpoLWRxCOJ
j+MWtqWov5UAkgIZfNb5wvFfPGtAE454k3OTeOr8WQ0pjTLnr3ZLNoQQPJNgR3NyxJhCq+oUlvGx
prB1SvBQ3PadjTnXhH21cnv7Hf6z7bcI4fxNV2LTaYpx0Jri/lYpWbwf07y6cfjZesus19mvD6tz
/F+CcBaZW1kDkEyu8+EpSWASwwz0d52Ko60IXOdhbAb/zi7n9pForDkw7ep+SXtvmzqodtc+DtP0
3fD5RTNmNyAS87lVnv0hHprq6HhZZSEmO/+95J69F6N/q+N06UgAZU7oGnIgkJKdPz9tX2XZJQKi
fcSjz2WCd63p5UeKW/LGjXih3IFvHecfGgccP2+wMm6K+9RIe3Euc2wkQaZsjGwo3ze0GzY+6A08
E4zh8fpquvh+MKgsxAECXTk8f7/JDEh6B9pXwi+GgzOK8rNS/jcLQNqNUsPlkYCIchWBCnBXJ45V
+qRhBiNJiT4mkNo74Nb2x9x3boUyl0YK6aQgpapLCuHqm1FkbmEDc+OpvmhOdlkhgzVa0d72lXHj
4Lg4FBc79xYAJ77b+fQtLZU+oHp8M7cG4Oe1xcHviNzYlO2NoP7C8tBsHDJ0GkT+GwhROQsKpNjS
72QX9yfMueKjsGq5BXQLqxwj4u1s3OwBXng/fSg6DlfFKyXx/P1Ct4uDqgntnaeCcN/EbgFiSkz4
/4a3qsKXjgryIzJVwLOQ7Nd05Q4tkzCaafeMoayOsweAMwW3sjcT03s0Ukfi6uSCWzEkDhZJ1QIz
NCqumJqqcRgDk0TrY8dbiAOmRsEDQMTgSQKfBnft1H83dh/fLxisHGlpxce0a/64vpMuYaGBd5jc
EnSmwYSsrnQLe6kfyBNYRfW7FBbDpjG6+EEWSLSPUUMoj1PKxu/Q1cRGF+HmycwfEAfCkFRBpDNV
1u8w5HEeHehde2I5uY8LJK2vP+eF4gviGNS/afToU211fVDuszSJF+A6Rmt719cWLAme2NdHubBw
zkZZnfvILWfKrNkYQ50Yd0mCuplL5epdniBLeH2oSxVbKuqu1iPQY667mIXCT6eniAwQBFWw2M9H
ZHyHjzYNnSOsb8w9ZGI+EIZnn8LKaU4gfssbm/PS65Kv8elhsgEPWU2qOcxh6M3IO0xSprxzmqEm
3P9pKNkdr7/t5ZFI02gpaeGF1cRavQO6RuObkjqunxFiVEc5JJT3HQKX16H+kSvm/ze/S91V+c9m
l9tv1be/vv2qKqZ//oeImCHs/wLZGWggFwRw+vDcUD9tZ4GU/q9uWOD8F3evvsYQgeD/nftVkHpg
ZaEbmfzFP/K01NJkv4ROqHdpDoFlUTcCy8YVs7qaS+yKmsoN4i+WF1cq3DRLN2rjN90wqVD4b+O4
2hgYsbTf0Z6H3oC0pl1U0wH+wZB+HlNPoQuL2HzQoulXWlGFxGpvR1yHcTupbD6NRq9l5aWDxizK
Af0QhFLrmzixDdM47zq8VDy79YHOF5xLzTaO/dqcwKkPLcL6WaIKnismv+C5qK/ZCYaRceaALQ3b
MrLHu3Iii8ICVjOMnxxVxgHeBJi++H/JOrfqF9eK9NNVGInzC7EsNxl6SuKxBEXu4UztY+9TxoSu
+AtE/jMisriU7fw26k0Lb6mlGvxjHhm1Kw6EN8DgHuFlZ81fEgjRoA5Lr+pJU9iGCCVnwMgjv79t
U2McH4KpqJiEHCEf/snNatgA25Z4ldcG323yCLJtJ9c4FhOCoEAW0R3mR9JhSHntJLNF+/2X1UjY
PUOV/lW77Twr1J/chznpvl6BQGPXhAeZ96DyMyU/L46cYv8EDi1a1B0yuGg+79qk9vpkb8dLDsWn
HpARX56NPld99s4qI+Hd0uDRIdn/Be88DoBllB44zzhZIaytVmAqkt4Opyl66SjmszSmzIynZEf+
NRt4JniTnqpRJWWTPBk22i/jw5QOVZzeiLJWV6t+ELalh9gMcjPMzjpbXSitZ0PT+S9+naO68X6U
HZIeRyBnqec+IZidRh5mlKxHmthQfdoa/lU7worfpXPgqhl1gEH/Mao5VBhyDo3orQ/kFrNjfCgn
XM6+104/xPnjVEdO/gh61vKern/c80IML6FJnajHQXTkkIAwdR5L0bd3214088tktxnyoN64OEyj
O6g6nI+J07XOeBcaFZDc+sdJ/p+hi6YOPs4+pY92FCExSwuIPACB88FxHnGHZHHiFw+Tjjn6bRjL
3G8PiL23fEMgZXpwn7IAC9ytoQvbW9PoxrB9rBbRVc77hmIkOyLBZpCdimRpAh5s6GpLr4vYSCSx
S2L5yC3XQ0l/7egNMIXkVo1Jze/E/mqm2G1bi6/LeuMyhr8D28ym5lNTIUHuH128Tit8IMVguOHB
KVjXKPE3WeS1KPfXQm9c1AR5zHmCYIK3mdMMnDvokA88UdkFelcaIFj4IzImj49vQrDhJ+U45T3K
w36QSPSU20Hvbcf2Z/4OvQL9W8bW07/a7LOU95pciMyofTRJyb8MsCfTrzdV+p0xfmPf484F2Hfv
IrThJn9GKSZW833nTJFqNjXuBe13DlH8Wg5Vt3BS7xcsQuxmBz3Mo8jQpCZaQhsZllp/vye5aNLT
HKP5j/1pkwIPOVaNZnY9NTkyg8Y3uvF62gs/bvl4U9sXU/P7aPUF/9KZK+b7i5kHfWY9II9X5/m7
DOQE9DvcLtkNHLDL2POjqin0Uwdu1PBe8IpH49kde32qYeSrn5MKnDKeq6Zjre5qKi9I5Nkz/HHr
MBfK7Mi2B68QIdRDnIXMfdMpp/3uZb3BZ/r5q+Iej0yMhX+cqFMf19OnsjQ7tW/xrRnJWzCj6+3f
wE3qj5vSwciKL/2oqKdscl9ZWYSOdqVfWPUoLA33cCc6zpgK4DRTen1bvpo+nW8NtLO0nhM5p+aP
rLZG4kVmtyw4nNUInFDfQsskRFHl55lntFLbrXpjvrBoFA6i/FFXreLpfv6Ik6ZwGXcORujGU2gH
+rJ2alvyFXvlS/WMUj5w8N1QyJxVFSa23mUARIlPRQkcpt1MuSOF+5xZk0hjrArDrqnFc0+c1y+f
zCnr4k9qysTkPbT+MpvWshF20/rDvfPjArWdTuSP8EhjBvjxD5SP9PoGxaBXu4VnjrTeZ0Gmz2zh
jsZM2S0tR9aBhFndGR8bi6Jv422qDopc8uXnbWdN1AaLjRE3VJu2rRGaCrBfM1d8D67HjHeVPsJc
/TZ2s5hyZZUlg40x3gDd609TGIqNa/UCNtmDYy1DY6C53redR9XQjaNwjw3tUk3HUliV4x1AI+rt
KBpjwQD++pdeJQoUaTUTmY6gSUKrdTxXX7qhCMmZJPJn3wMtjelJNM55urWpz3f2Fg9PPUWR65YZ
YtYQCTCbDawssQQODo7iVF6wSklvKTqtb7cArhKXGuQPLYbxNtBbUiw90zmVL9SDFS8P4lT/getC
1IUY94yi+cThG9Sc173ZTerPsAj9Zj5OdqAS48/ZROO5fMQffHAAHat6bJELioqR26Wcqh4Pj1ZG
mes/4oftuScZZ3WX3sAtnJcn0BijiRyagI2AHfmoBK3mFgCkQRmptZ/p2LQxXg3jtMQpNkzEtm12
qKJMIJNiG6pXzVEiC+nav13/vKtohSfQGnhoRaH3qzfzqsC0oEot1NKqZ4Kw3BdflDlNYj4YoVWy
5Kkz5eOMbrikJrolj9Nf1/dLmvH7f/ocoU2lhgegzgWUaDUTeWu7sJ/b5vnH2Yipjj6Q2flc+4c+
Mic+CwSNUG8Idj3hCPmojnuvP8Yq3CCLobWme3nwznS9bfUYWT70ECGcjg/SGXUp6aWFBiI1Uz1U
GE16fVZ2+T3O074f3ygqvvkSDEyk41PMQaEJydHzYGOZa5nX+dI8J0bqNdVHDguf62SMQoM/fh4+
ToUeQH1yknGcPyOJIIr6xgwQOp9HPboOgxw0wFmaOkSy6zlQRVB3OY6gz3UyABV77/zYYElW8fXe
FT3yPdYxyGvJdvsZxGBWVanxIakjChibnPYPDmNWnugjOzdMYsN0SLnykl7oC8FtxOs7/fjF8CyC
pDuBb4mw31LJJGQAC7kx+um31DDqIfvQR0huGHvTz5H9OwV0XLFqtatRBxoKOej2uzACHThIf64N
CRrHjVOJBE+gV3Fjom0735EhFSOmOUZE0HmgfAPTYJP+SMd6PMl1IOQpxb/8efxnI6vveycXHeR0
iKNm3cMoJieNjrll6kvDssF0eRsNyRfhwR67pX6ppkVyx1gV6lfff96AtSkxtwMT1eY9f5fjGczD
urUg1bpfFp0mHkwrQoXhiyFEkb+v6AlZ02NUCJvrqM9i3vEgnJ6c5kGCK0Qrsp+jCNpSFETRGG5g
GzQor9EKnzJMjAr8BXpc2jyjedEGeNy0S6o/9oF8MucRFgGkoT3Qo9cxi8K2QRibdOn9ZN5y4Kf8
3WL3nHhHVbv6vmrQRORRUmwCeLAiEJiEn7xAAoy4F9Oc8CP2j1TVYHfxkz//A4ttzUKpuHNJJonZ
9ARHzhzzq4n+U2LEMrEIqcbelQ4GI2AXJ+SLpKcjq0oRLhCLNlPIH7Tx9YrqKorVZOeTV3CfFg03
vLm3RMQRuicg0He1NRmwJLfulNhSHpaUuUoOTlnNMZ6OVenmxfh1wjF2ju8HCk/9oOXJfCRwcRMm
HjHx+0CuuRurXv13G/mv0bvVz8yRkdU13dSAcqCJwVw19iRTEPxZ456TZkGH5N7r1lh6b+F86pfc
aXpzEyXlGKD2gOAaiPhN3M2ticOMkWFmXZIP2OPGRvwk7J7col8mHzpBqOO2rHIXP35XBhX2TXAb
xpSz4zPuPsvY3hkYWaKqVlRmRpCNx5tj4gTXlfFy79VxnmK3G81TOD+zYxZsn3Zl5EYhLu+Fl+rw
lZb+kiI5TSpbnqwf+8n0+575xPCjFOMuG52a9yRMc2xvN6cOFga4eEmdKPzMbn5+b8tLdHhU/Qin
XOHr3/LzVkZ0Vp/coT8bTMmPEPr6wf3m9AyoJKIzxm2qpQjXqVpbtBYCSnXy6cf9QcWA0M7hjaYn
oSYaRFRSVcKzu0aOIcqm9kf29vVneHN50P7n2qCKDRTwrTYWItR1NkpjfDLtoZieErP28kf6uvny
2agccp1DhZ4719r1YV/7rL/E4kj4o8YPTZwuAH0b9JbOb46gWUyDhnD8DHx6WebvWHpUYFJG0v22
x7JPDHjk+FSvcmNToP/H5ZLFScgXLLKY+TqMiDmRWfX2mGXdtlywl3dPbgyhwTyyip3sG4mlPgvQ
leib+kM4upLv6JiNFXJwy1QQSTlxlAc4uCxI2ttPnr0E6bM5W3qn0uqeqbpE1eB2h0gOtg6qFal3
gp3Ma/wYj8lEUPnzsbq5C7n2MczSJ0JhGKGUz3i82jaN9HZo8ZulDZ5hziOrsHO11RARfebvsyVY
LJd8tjJldON+fp3Gs2nmm4IM/wFHC8Esnk9z5pVKpGEvPyVpFAbx0YIaEGZUluxmMvbKnVTSPVpt
0oXmFjHT1q/3HHn5LO7DPOqX5SVMDIlBqcJ50Kn3ZVv4QXOwYkV+8K4DS8VMJQvcmRRTrAXiEPDH
oh0/YYAu+YBtZiaZOtoN3gjWIU58TU+AId1iN5pyQ6C/VjiYMJk3Ur3Xbu2v7013RktY0oQ0qcDQ
6T9/b8trlYq9YqAPsHiW/JZNkIPVn6nsBraVU1sMusEJC7uUY5XOtv6OtbtYcofbux381k/afRVH
FqELApbZsR8aUlt+oG4m5Wc7c4ZaklNqGHRtJ/vxi10jyTL0EQdrchUYfMli23i5yTF2TyfMK+Fl
9DFh4smLUPPMDuXYtUx2Xxn60rccI0/dv1vf8CZxby0pT4IMypTIXZdSyVJ3U6PQVt+bRi4xcrMU
l320hSZpTQ0ee5EZDunT1GBv0LyjkBKOxsEnyLHsTduFg4U5l+BaB/a+meZZf+Wmj5bXd+9Tyzxw
RJZedSMZW+cL5NmIfWlxYiQKaDGuYsSsm1K6fUP4RD9jHJuvFE6wQl0SyDlio0NDLskkGwWzMdmu
3lHXj5r1CUfBmQ4KFUV6qVrHabUU6pYrbc7L4InNViyfxY8jFX8nnyVgQzRmRPIkjt5/PK5upoJM
RQQFhObqvaFzealycUoyXegNn12kVyiXK7vW11A3ORwrfvE/nJ1Zc93Gkq1/ESIwD6974EyKtGT6
tF8Q0mmfwjyjMPz6++UG3NfciqD6Xr84JJvEVJWVudbKlTTD/RICvEIAQ9H6WMi6scsUkuO6PCoQ
mc3dtK5v2mLp84xDWzrpca8KOAcSu36oS0RaBr593dx4r21BacwIyyxZ6GavWzcLuvsaat1CitmT
bv4LJCecpl+Z3l954FK14CoFZ4AqQSx5OQ0/7tNoNpnq4TrJ2xyHI8V4mCeyENzO78M/SbUyBZma
lXH3e6Z7oLFjpZY5+zdl9khJsVd8ePVEK6MG0oEmrJPjNIzePnVNIC/68296Bdtzu5SbtBLxdvFE
AjD/eLt9a+KcwWDnVxzWZgKJn+L5zqQ811n4U3M5n9OpjbKTZ49IXW7NLlUc4LkN55384mZ+WtiI
0DH0oxiXf2hW/3gzko0NNZTGG43JKXvJxIONveR4fcC1+hAno7e+mtL1/fOXcOWPLh/NxStWOt0Q
r2DPfrWjIjUranCXSBO0xnBfdVpQ7qqa25ipe4MnKC1jvEYdSoqf1PnbntqqHn8ckuCoj8m6phAf
YeSYVrpy2zvwWTatD5EbWrPgzbZe1Ji+WCpZh/UUzGVNfubWU+6l//n8oTy56Q8nhhMCBMu3pela
8JmPbzNyl2T1dKbfduA7aurI/zJa7RIm5zRYfcYqazBjZHJVjsBT3SFC7ofm6JuFpCWKvgaeZujw
rjEOmvKwqFnHoIK/rQ2jGo0j4LfvMPp66EEIDg7Dxmymb6ENYHhmgCQxH+9pBfJz59YdGOE+/K7x
v2Pw+JaT2RPmL9QybiIETQd2dvkXmAOuQiu+j0DAuHbjahMsZlM4tz7OQx4TNiuMXapzkSdIgh/G
Vg/GV8zhMV79sX+OddEC/K0js1OAOpna6VAlulbNCGZfFXSDYeZ2gf8BMktW8w7ZF7N0V55GuDj6
iBqj4Ux5YkyY3F+L+HOZbimnQ3q3D00eupVxrzCRo4eKUdgUHcdAM+PmV23zP5020LFiyuaT1sro
gKu16dP8sbrYZSFGd2SHijq+/VEkcSSJW5PKOwysIkZ7nObeL4Pvz5eXTYFJFYI9zvPw6vLkWmkG
m9K87YgxgnaT8yUfQ5/rM7gMRsH1coe7wKSEj374fBlfXAg+LGPmeaBARgCMHsr66fmTwc0ya201
mm4lxWtWkL8BRTtqzMajN2GmEZ24HQaYPLYgO3xALK9ZI2cjamtqt70ENuxJ4NmRgMxfxo0hbAlD
EYR62aumpY5YS3HvdSbC1krpMcN34XLVfWWVbiFUUqfGofTulkBXJR6U5jBm/mlADsvsaaAAokZ6
KNIqKY3T52/jp3DtA7k6DriU0PTYtnzc03Ph53YPR/66hyiqPpdPvifuDqhA+yNfEmKYz+wPVgse
F9X8hsfEL+usj2oOlzk14pWLgRmdHkhHronN2JoLTy3F/K2sBkN5yPxKrjHlY0GojkLW4+eP/hME
TocdTxNgdSrTZEBKPz77ZHi+quNRfUvcOHWcI96C1MUHawEkJGWsk0h/n5jmHh+GfohbuH5iXTEf
cxMoqDskuNnwr89v6qeqD26UVyD5IBTMz0dWPxfDUtdl8k1FSiLJgh0Bx30OVUn6uyVoE1zc/NYY
I++knJmvBBp/OWc41tz82UuWSU5eoCBeo796gBh9asjX2wJlqZxyfQ+y3s6a2xXBp/1bOzE8vjwy
oUxY7S0Bbcmd2YW9j1Pr204fpg7t2qjOy5IlgZsnmcch6TWjfKOSmSTtoUHaGDy1UUV3KPNqg8Y7
9TJHITm0AQ5x9p10ulAs66m9wEldJPms5ZYWtxeOhtT084aRfv5mr3MBNj3cPboHi4wAA1iBGv6h
vh0HKzUj6JivewFfdsGgb+qUQZM3IAALrmA4bMhu//y6Es/+b7jxhE2jedEyWd0E259yELtZUjri
6vl1Mcxobv6qYkiu4h0OqsyR5/yPgOd1+6X/lEwAa3+8GGsGTx7M+dlHSL9/wv3debXDmiP1Nalr
1CqHHIDZMRkF1jRddfISV8/1HaZ9Agvmnsn6UaqxMu8Ye6P8qynimv8xJobxxRyzm42vG66jLWeR
/+/Ck3oxmhlP2vqo4fnKeHz/6dujw99lRBmqPVBfqR/HwY3i5NElGc2ch2FyZhMZnI7kV3E0IjQ/
hLAQxlerh/9ibHQ2jvp9stJsnc86WzFeoRcABDE+pNuNGskoDxbgMskPx8oMipekoHS378upAwA/
NesK1XbIgYVm8zDPTo9mc+dXK/ijLr7xOhVFxe/V9iImqqJ5+YPh8ghbj7Y1jKbzBYJcp8tDmfW+
P94M0ey57aM/93DDbwpUmQeg/5qmEZQ6ecI7Y2i5KEGSiIKpOlgtLmTz3WJmcpBp8ne/vGPgTeMy
KoCZDEDitIXK4ALHmzV3ndhxO+ZPCjKVD7YKhmreJ6QBa/xaMO7Hym5q7RbxehxIW0Guk2ICe32L
IZ39P+MilFtJncqDJstBoziS9m+QrzkAIpN33baKf9v3cWTmPthzlU990pwRzK2O8zKaQ8gM16i0
8b+4d3JrRYxhdErubwUMRe5kRUgMYxLaQT65Mcsjg47ilXnAOGA1HVqJcoMvT6iXRKL2ajj0bQkZ
ZEp8GLuyIsY0xMPiLuWphoPsZDaj2/ISXavpWaH9WDilcZfHi+Ivd55o7mjujB9S2qiC+Q69BMTZ
SY1G0KtnU9sIE5i9oYDWb/Ml1WPw0pjtPCffktgu++7d9nOPqzeg4bwNBr9503IPWcvKvE9x/+ae
i9CV/6YxQ3SPA9bC1tOepCCsIGV6noeM8dUGPkrqrGy399MvWZvk3CN2Bg0/+ov9fDmC/hE8KMwJ
Wexq6VhiE12n3FwdNRATtl41mYDbMQDddgznwHBe1VaHtqpnUkdn8CExjpsYY1dthJs+Cw9hvJGA
hGtbdCW236g2eDdQp4TqX1PM0qkPqMcNRlTswDTiEKj41lyKMj52TK7ra3r9TKMKDoWboO24n5ve
5O1qeD+hkfpWDoRd/8bIWcDR2Ys5hlICMvF+3RR7Hr+C/y/Rfei7zFxOZ6s9J25noIFtIMTVLV2T
OWQpRA7z2w/UDQ5URBgvBT9WGlpQ82LohT7YCfw2qwrI9kPd4ToIpJ4y+yo4Q1JPzfBY0DNSMulp
+8HFLtBBH+OBFVtiVKsDJgOFw0oz2Mlz3IEpHqsVTNUfexqnnEaXzc3seCU26LXBqkdIs6V4iZ1L
wboxQbvwxg5jEdd4axd3X9YmR6x2COO8QaBSZRFuuHyljeVgxnVal4+dROKEbGqR5HHPIftVxUY6
HI1yFEyN2FnW6ovvDzjryShfPcDR7PnjLgrJPHx62teMthyrvcuXXkgqu12EiKPIcbr45GkQrfQW
iGDhx3dtS7wlry1to3zEncDbFUZ2Q7rEuW9CkTRHJ4kR5x0Gk0l4/9VbIJLV2e69tajvq5wEhmFE
G28QseQWB2mmgW7hF5pisLDrkw2khoBIqxR8tklB//H4dpOBhgL0M18qVcMinjmZwqq+4VTiDZx7
0AheEaSiBJ21gEN62XdzVCdNGWIxTjArGd3S5l52aMxxHJ+G2DOqm9j3Mn6WNzeDNDs6qehe6pL1
vUeNQeoFIAvyNRap6A6npZMrCHs4vwUuAiD0MFEpfxcxi1DWRZwJa9Mw+q10jz3zNPRy1iOIIwKr
sZNf4o/Y2SY43yQWtY49kIyVbpnzq7DZEBK8CgOpzDLqXlB9RIWi3kMZ5ZAqtVMm4IUxmQBBVNEX
8RmFFveYmez2L+wUePZDRZ28PNlBhCD2MaRTgFhe6OIicZuVgzt5r+Y4HQ8YRpNi34w2A9GZ3e31
FGDmlFDsvzmQsfnXZkIce7+lgXOZC3WfikClhnJDq7PejB1OruV55w/yAYlZelxGo4c1nvkMzeOW
tzauKY/vzYbIIMKy89P6QU+EvvrU6ZK6ojbyMJlmPMbAM8ZHtZaS3PYZozW7o48BSf7sms3C3/kF
doMLhPUFDduxyq7FMie/w6lZ+cF95reSzA6zbXJKYXVaJbTY0a5xVzEVO1oeMvwt+FT7DQc0sHBb
QxeKDLdHK8k1TTPv5cXZfRy4h7Iqio4UNqmX2D16ST4aNK1ntEKPXzyaApW+DSczK+wbu01cwOMp
dwX7ToMZm587mpnk5Y1VpDm58zSf8SMK0CBi7mGnxSJIex0wqw5nVP6bfYdf0RQpxqRPjeru7az2
k/sEZTJnfLOOIxdgUc68UtNwM36a4N+SGiyRAXeuG0hahtWkpqJP7r3zG0Hg9gMtdHTV5o9LEFfc
mFUTJu27/WUiTHHX7hxCKa3DDbs7ZK93TJ7kRew/bptjj/2dw3900yPTMVX9JQ46qP2osIXqQLDf
cF9zWApfOMyCMTNY3A+a35a0nH3/tBUxQRWLBoR4yRLb/1DjV8nPUu7KVx/cOZ2Ru10kPDuRkltG
qMw7yw7XYT6Mi8XUxxsZymN+bQDTctIpz6ZZ9mvs26JgqI26rZxHT1lVwtTKjSXbN6OZVoEODk2r
LKOhI9+U/aK2Dzb7riyyrRKNGnih/K4bC8EtD/221kbMJu+nJevxkrXd1ddqYSajuhxM+4FR6EkY
BGtAPXqjC5OAdAPQm3rtsU8yJ/4KgWFN5kMLwrz4Z6NBrlDjtnJ5Yo+m32rAsHhG/fhS15WEJIpB
5lgea38cqx/FJYxMrCziAcdAM8+vnMmBWBsQrtc4fCwaDrD5NkjweUIPgBV0/tDYhts2pwKZuY5e
BuoR1uSgPfleWei3cPDTBhAZSyvyqchjLVKWh1COSIkY2bji9s6IAz/BoO/C1WhN90d9v7N/9ko7
GOA68LaELwIKNBNGuBKpF3glvvGuQc67UWKPkcN3oqnmGbmJ/e2tg9HzyKppzfF+bfrwFSWGp456
quR2rMwVZHe6pBxlDDYKThNMo0WuEVStbZ5rfNvjBn1urB1FQtClFWYktP9nzdcAjwZ+IKclcKnO
+TiqYHz4G7kGHeS+Y5y5eCbGNjayoTdyoo0TCUwOrbvLDQMe5ui7m3c20cnOmWhzGPylVfqQ9X3A
W7XmROMpdNy32WRMseF4dJt2K3DTYc661CpecelPKEkP1raXdZj68K9pncsKdkD7veA+nUN5QOSz
JqLXziaLN/+WXgYrHLqNFX6RdPxto6NUln7GQMYUY2nKXRUdyASS8b71RlS5YT4LQsqQxJJQoHha
QshW2Xepjpr80Scla6vXOFolYLXY8HBHM7UT/23PzHbSxvDNXNM1r21GHL0vmGgO9wmpHF9ov59y
O9PsC1E4x4bbOL/t34tWZin7rTFzKZGoCA0J2AmMpLRNYNzhDjcTE3ar4XkXixXKaSVMbgoy3SSy
QKeqI+P5rY7a1mDaSYt49S81mYBIMS4g+XOiHYCM+QJdJZ0SvcC0oRA92mjWNOH58pIJ/fwpzFSt
p6eyHNcuu2tmSh600YEPGHT0aFybplsGgsuma3RqsxqU0OI/CkrD9scSrXUYoxW9bJP9AYcQvolV
g30Tq53+FAkL2OJwh3uIAcBmAzhRJgDYflzGxSRXRjLk8vb3iF2Ok88jb5KEfANt2yaUXWSnhsnt
ax+BafWKPXDGIajrUradtZEtReHIdZq5kvpt3A7IrqrlKyB2kvxlZ67TLhY+Qq2JyEL34rHNG6nx
vUoLSaFoH+BPtU/iwDbPSjn9x7CXY2CnEvMtAq4X7LC74Ek0Nwq7ueJxIqsuEKunQzs6APU3OFQP
BAdvnESfuBOgmc1QBbSLM/7sb/Ym/ijnWa6StYNs0aJg6n1wjyGCZqeWric/7cPur+/pHPexd98T
Nc35wUblg25lf+59Ee0vY9/ZnlsL491vFFk4BwxC+7t23oNwFLANHbxI2YTZSU3g+KQxFqLl4JjY
CMnubV3w/m6mLfmrsPLj4F48MLP6cR4aIyievK7MpxGlfxtPf4HGEixPRRwP5LR23wb+ny5/SS67
wSmtjh2nPzNEZYiDQzV4AnQod5RK2OPwAJQIgcAk6DKukB+LR/k0mFiBEfRC77RY7nQe/9JhMHER
VnVH3erWcTVEz1PaZgJlVA69t6eO8Rv8K3JTRGxgoG48f3c0ItY/RVrKgznhLBu1oy+/eIGp4nYH
PFPt4oRchmmlBz+z8+Z3HDsFsnG6UCCbfp1l5W4IAglEzx92zEBtiFDTNXLwj2kqMNXgxoIefl5Z
X1cTUKqwAODNGIXLZJErMDBhZmZVDbXzwvC0BmeXAid8Ok6dnFfzgy4UWTm9Pa11itpOZ072uK27
z+/iIxUC8434Gou3QNxmMVpzBLL8ByTZCd6dq2h9UUUtutiNHTULkj+oeE4mMuyN/Q8S89e0/0fs
n8tjcMbDQ4WjdhAr74+X19qY69IN5xe7coWfG1vs95LDTgEAUpF3KaYacRtRhRuQ5PvBJTb8LyjT
q5Zn7gZOhkkiluNiDmpj4fbxbhCYBCRmHhNCBhZ0+VwMlN4YoeEGjBDqOJY9o+7OuqlrEIBoGvhQ
zAiRuhz6RqRHew2OfjAOsldYZ9LfQ8LPkdlGcS7CxuwiWlXBRQ46GhTb38c6VKX+Lc8rKdB23WgK
rOiXZwUctfyKdvjprSPzkDl9MvaQrXg96DEwE8N3jd5+ZmYxMWKPl3lCCKDWvPDj2awl7ay2KF1u
zDjiL9kVn6/Aj6A4Lx2SHq6BQfcWTVg/cS4ZetS292L9nHiz6OxnTWrNsXIpAtcpvcTfapImnM8v
/NMG9ExMgLC2hu/AMODaP94eZNRG5I7P3pZlBR1wWv64U7ij26Jn2BNAnY5R4v6ltmLt89u4fn7R
VnCkB7TTgc7/pFZgRA1DuMqpeKb7aEMtE5/PAISdkhKxQWgqYAzyZdV/fuUrpx+oVxF0IO0XlxVQ
kmtAo9WpQtMbG09J2QtuUAQxxe6ZeRANZtdDy7n7A62n0CIMCxeAYQxbOYTZtHKUu3Gg4m9Wk2Xo
2T+/t+slSuOF2C6ypbGOcLzrwODjkw+FG+N6tMEq3iauHMaIIm1bolOlCFI7G1T6vmQO3v8mSF1W
wj8hUBuqGLEK/eSQtWj1roOkLx2Zrt095TrHDey4vxMkl9r8bVFD646n0RoC83uR+5LOWE5XWd/b
kc4HdYxaGmGAoVUQ+dmdp4vE+ZWl3/VSFv8ABjr4mFFwIz8JdDhmNIL9KGCy1tYUty3UxiB1ApIK
MRN+D1OP4oAmVSRN1lp63Obnn+xiff3P1+Tbl8FPAVsZRdRPkiZSAS1o7vKcdXXB2azbvg6754hJ
wPG7mmfDxzbdWGjje1u3TsC9uTn10Y4XhxwG0H0ZAm9p8ttmbc36P008qPx7Ylh0MzkHv7c0Uotw
JEWnF3oxhBGvVYjGG1sYRRwG2oTJcZFs8cb37L0tieH05Zm4V6Rw7JcGw1rNekA3jwUiixwdBAKx
v/Uae0xvaUriV47YJbI3jFB7U05uU9PDfGrD1k4maFgaslfWQxiShe7Bwi/Anb4qOpvS5EhjX9Bp
vNTgPsPqAGUgrZk6X6T1zNQYPCueIBnH8jZ3apE6qLCXlVxgNJeY58Ajl21O+JD3w/DQtQlqtTMo
SGK+f/71rjyXIN9pFWLPIcgFybKoPT8efpidJ+4EU/i8o8TN9vikfhTEDxxGZhzSBzoVzNXyOkgh
8Ym6SLH3g6vdWlLzbJRjzFxzUe5juyDSwa0Hbn/sElqq/t2cbWVOp7YN/fhXJOQ1B0nbP/IOogcd
SIiErgVrDi3nAMBm90Qx2HjVv+nNT5zqhkYgqqO9B3PvllsrLMwiQp+iHN1CXqIDUTD94v1eZ1q4
Q3AntBtjiYGrX3AVRHDbAUxhTT1NZRiuyR+O1w1Nfo+uwjW+huTZJJoBwujyX4zOmlmwM8MyKD4H
NU9M0ZsDt5ymc0WmEDDaur20+k0FM+YQWwuh/yc1tNPfM9VICjw6K2NjuPn8GT7KI8jPUKr4tHX5
NInhgX8t29EL+qUAqu0pWI2hQxjQ47mvGMwH7pUc/r+yA9zQAsdzYJMDade+2On9Iz+FM2mpyb3y
aScU9wy+3fJzfARSioXWR+j8KxPZ6+9FGMMmEBcm/IKw3LnOz3PdinBjap7SJAsIliXFt//n39cv
AoSir0HUC/MWW5om8bvPX/ZP10cSHjreJR1lxsq1h0lVLMmwhFbyuLdGTAQ1qak/dG2Vlofw4b61
6Qz+lUrppxvgMyN4Ii7QyWVyxHwMCD7wsY+lQf+Aku4SAd1Lkb0ffsoYBFlj/ZUtHaxd2gd/fP4C
ZEP88zhhfA6acJQLnGsYEV1v4pw5J7SiquUxI0Cu38JwxIEu6Zn2WB656c7ob3ybZuFfbFT7o9EH
jqmUQTLCE4GuqLOuU4/cc7SzlnX3SGdR0o4vgdvUyzujpbL1fifTK8wynD8GqxNWm30j5S56eSld
mISdCf7dZiOFax8g1FuPtMoA+d10dilo187WUwnIKQU3WbKGaMQySbi1w/HIDDpXGr5gVUUR8flr
vc6sEIaysBGZor0j+78ucmIvbubatrLHIdLO5dS105yBtxzVeXseq1x72d+9X94CTfJjpIlOm1Jj
I2j8xUe+DimY05L3M5mMu6IIvC5FpmKIlDMs2WNwkfMwewJSa8vsNhjw84f/+XJELtg7GiERxZLS
fVzTWep5cJir94AtSQBQlmFClpzcQpPADm776wKXOR1Xy5jEgeKGIIZ1h1jIX12SqalzG5EjPuwC
4OzSrzirslnfx34Srk366HXxmCwDnXTHrvLxAX2xx2FtihuapGOze3QbdBL6aUcr94YqT6FaB1uJ
OgDVuYhBmXZlUY15F+12NZ1dr946DkV88PmtcjAs6DLojIsXobCaqZeag0xF1m7hl0KOJTHcDU1Y
yDpABS96/GKTeHmjFjorSEsh0ocE1hVnxk0xVVeTVAgZikGg2TouwMjSLQ+t8raGy9SltHGV2iYb
DWRwUnJgQcmOSDqdruaxiFsoPua0QVbfpxvxpivm2cKnBpXcKJ0tAkt29MZxkb0oqFXlAUviXCiP
JC4Rf7dI9ZkvAP2OpMXeKhuujsOVBKuLC4EOt4qikBLwB2Nc/f4m7AxXDYepM7rFv+1LOnKi+6xd
aTjfwBnTnMSRMoMjWZ0bT9Fi/7q9rL1Y2cNxtvUY78DZThbUs1Ot7zvaAq4p1Z19wXw2bBhwTXDi
iwbVrDxzyW5jugMX67hJ5vZKkPGm8jKDVkur8s6F1i62cCAIF5D5nzq7vSxwGQXnvhUhK4keBxBO
l8wMGLP5DxlymB26FQeQ74M7ZfSVeapIhwOtWh6NRWXCU4KNppflWlk2L9Bg3hgJNfqArrpp2FaR
/1DazRQ9pmPQj98yPCJoBYRf8NbotKVWtANVJGJmXPYlfCj2AEw4yDrXBShs6fT/jvApDY4DhIvf
nrXZCEKuUvpS38dlSGCsYT0MhZgeYaY+4LUNsHmui5yWnAN/BYI55Jnp3XaMM2eJVkAKUXFATzJ7
/1o3VqPwjcH5gnstfcGnHYTfoS57I853GDoekSX+KAtXS2oGBOG+dGY75cmxXcd8/X3qGGP5zlhZ
a/qrRMWJXUaSrYn3PvN71ne49XH8N2CG5b5DiuvxC/Y4ZWNjmdcYy3vgrrMxfKF7rybue6srtHFO
y3yPnDFbmex36jceeGcIcBcQ/SUtRRe2KUyl0gzAq1ms1Mq+RVqINyVsTgDvuN7sYgCiIbHgdi0j
v9NvQZgPBtzThrATeQVr6bYosCdw0eK76R9l6FrZ27asR39my+aXjatNMHZ1WjV+tPVZM2WdZbiJ
FRi2HK93jWEbOj/qTdmzleo5TaEszE3Tmdl25ploMfG1WE9NG3twBHTVCX+xd3T5WT6p7my2pce0
Rr9IVEKjaBfrlyB31ITQa9dzVnPCYbs/6bbEwsWnDcws4LJpzWSsDt4vG5q6bfUcx3TjD+112jlH
W+jauT/H8yoJf5fuyuGiYzUv/Zb7a9o9A7qskDaRnKOKa2+sCVAvuMQO3BcMfRRb1It0Fe/sERQf
OxtlvjOZ2HPgznbXA6Xa4WtT2gHDCB1Pl0D4G8mxMVQMvRGoc5zWgg8IWiNvaJ3ps0CdwJuJ1Glj
0VbbrKEb3K1pqmxH0StFEBj8/yITbH/sRj/DBLPrnTp0TgT45bJMA6B21BaJJSRLayVe8uyltb/i
N7MFyrSKQ4JoOTOzwWPcXGLm2bGKDKw3mJuAy+N7u222aft9F7ajc5Yl/B2PML7uIc6WuPYOtExb
Jqtg0zBtn+bvtX2Jej1vgSAfoI3nlW2RkkYNbs8KO5EjccjKKZANjA6HObtE+l1UsElk3KqT6kfN
wgzr0b8cbht0tHPtzqUG3MPDBjKOmSVb0MUqgu/qb9KQDuyXdVm1fVwU6tg0Kd80ao0go2Gyoogf
j5XRSU+MheCD970FcXqhXbJ0nA6khEy2Wv7v3ssL+/4/i+3SADQta8++11Uu/z/DF+SE2mm5asso
VWGytvYPZJqzgB42U8rX9LesX7DeRJxyOebcYCCnmfCsZkvu2A/G0Be4fMPVl9WRpaFdBQH07JBm
QFblm0XRsMWVxipQ8t2MwkAbZzSJHu6Zlj0I10meDqH3ryYeBasvbBRspAnbn6wNwJ+3q2+5G3oi
KRx2AD/HGIJ1lBNQ+brxWBEj6UkVQVGwdedQcZbWc2aEi/nU+heqrRma8M+O7qrkD2afmdVhBCYx
/mJgcrh3WheFlne2k5INnAUH4g5pT64inRQ7B+QbGTOK8EezmVr4vrdfRTB0Bm1gNOIB1MUqqnLn
xvDRANZHd5Ow9y4WYIBNzSTnCZixW4RHWnFiVZ18AMCxP4+miRnPediE69uyjTYfgj0T2I97DJOI
APdpa48oAfGJW6voqNqa7nIo09Ix1puiq+X78oW48T0g74njvtABAwSzzxfR8ez8bNVxcL/tFWLh
lYtwx5ssKTIwNaAdq6EPykbJcslxxy2p2jVetOiI3CialIRMeg5lxcCYse+8ilm2+SMefhJnnWwY
WTBIY5L56wD/PNRY616adrrNki62qebqQ2ZBfGKP4agyOe3aE0RgklW6+28kP+Q3cqILNlomg8j9
dm1Y02qqjnBT8ZgcBdxVD0fNzt/OI4bAI9Qy0ARDwGzRaUueui09RB0i0WJnftXGs2PdhPZlY373
5cmoO9E4tpNYLGwJ6QZU9Vtmi+7Yxz1PJ1Zpo6pDkcSbJMiDe91nJc+F8MIIxRVoW82jQhaK9mTb
c5kInNsD1IaDtrPr0Y4F9+FQtTUjgc3Yd3+U28eufbTm70OGKwJOBgkawzfHN4Vwd7RSvf4WK115
NT0J0vCPCaPIwSgBRHCwKXqM7ALSexslDUJTFggJeac2JiMu2fRx5+CX3is02rmY/q/kOPauMD57
s0u2ieYs0gu+f9sXXlu/mlPK8NdDmUIloHjLUdTC7F6i9b7HkM2v3XgKw3Qt/PsdrDDUNOTWUWFM
kYjlvL4gWZySeXUcNMFoOi4mRC4s/SZqdAqP9SrXwQjiECw47Q7EqYtwYM9e85l5sfmjxZHMytlf
8t6CyAlNP+xR5GbJ/NJvEiIaUqshPFOEzHVzctNC9dl/fV5PXmMUmB9i7wmTgiUifjbXGMXq+XOd
qqpgDEmDOBsh9pbPr8IXLxuTtbeZ/D9dmE4hSnjgGWB/D/LqGoorcmdow3pNHrIiacMfC5VCgMi/
wYEFJ4rWmMvqXHFUEOY/v/A1GQLET0EbuvBmsB4MGr5SwRpGiBlmWSV31bQ0oXsPsDr46iHCYwYJ
NxKHMQhvV9vtLHQ065j0RXV008XBzcbnTO3sp/wSWgYT55H8C4rAcWpeP7/JayYX+jYMAbGdAOUK
k46uW4AX1C5B0GjndhcLbnLEebeL6zKBfM1wbgrjBtuZJgmyQzyHQfh1HnTTNLd1gckbg+jLDii/
q1OjVkdEc2iNDyXLwMEncvPpa5OyKPAdSgujYnKh1xUzFkNkqk5yLrFzAcfddot3YQU+f0zrapoI
yCTYHJ3zlmmhJTB/GsBsIu1hbWr7ZvCS1QhJnVTFdOA4iqwWG7sBS4MWp6mU3P+4TtEcqzNmu0n9
xd585HyHjJv6Megs44c1ElQwproQKrst3q7HBt9EgnsoA3TgycnEB8QYjkmy1t1zB5e9mMcySBI3
o2/WlL4PZoqNAZ4guN1Q2U3jkGBRSOWyEAg36Br5lBDnrm40DYYRHQw2h7ucET92X6C6aJhAckRj
t1r6tsFSp0/hdHqvea5JA/PyFtC3t79jMIp24bx4pRO852vs0WQbuMbY5+dYryiCH1s7Jq++XUc8
Dl5QYy0lBQxKnaY4VF6e1tltsURV/GxJ1Y3u1ouMqTsh0Gmi5WXp+tBpaIdOBTXwjHBVyGg1hqfL
vdnT+zafnClOjfy851pe34ez8ceyYB9UH3unw5mVsVJFbXxzJ9NkghIVX7cUNzn+N3Zwm4bMbzfP
00IzAI3W67AU6pzqvocWuGgMyo1Rwa4/Cv6N3U6S3SpKkBbQLq9ozjt17TCx7NbNiHNn0yY0zhmd
3sbCHj7puQ9adRychUr+SGRE9XlfYls0dt/QDa20RplthJnFG5Vhlra4JdWB2WP3Ozb59zGZJ/MH
2a8d3o9NZ1nqmDPLbITfQvIAc7a7d25FUxomIx+ky+NxyZ+YIyj2SVuvwm5puucCBp+UNGGr2/Ra
S4PzkDeSTWsagcaeLHbyxvJgk+Hp/942ksoq+L4k8CfaDPwF17PuNDk1w0q6LDSy919sMWwgPgJ4
YMCAwIR2bKhdJAPXxBgtexU6gsa713WSOvqAklXV2TcLWSW+mETC+I5JOrBRAGh1VUQdM+0orYK7
qcAK9TRbcwoeNtDdeGqwR3qapqEBmxst9a0oRmxxIrdU07MdlH1/TGbXfzB5ByObmfNS5Q+IXcHx
8mMRDb15Gjv+W3Jb2rlRf8lybHUejAbXq1smyzYpNuSp/h73+ZLdOF460QVnW91v2CCk9bltBrM4
dmvoLfQG+PZ0z2S8ubipnThqTm2sguGYDjOC1JM15LP1GEVV82IES6APJt0+wWEsk+k0UQ2uhyoJ
mxPoTB09KI+OGjx1quAJ0wDGUE+oiUMeNg++FsySfR47V090pjj2n5YfpQ/F7PX+AZQoe+nKaGSM
Z2q9z+XMJN6h++4nSftuWHb+UrjGbB3WwUUEwrAxUCON3VeCMekTcBVc+Gn23DWNjpnTlb35RA+O
8d+RVs4t/oblaaEZ4oyuWR0ZrhTe8azW2TQSYlAN/vHNx1Tl0CMAwagrWp+GNXbVISqC5XezcNcb
WH2XaedW0X/Radu8Mnmye1b03dzky+D9NoSGcxtHZn2us0acDAEPHiHzqluTyuFkgd2KtUzwjPOQ
umswNP1mNp73X4sdJr/H/dC9LbDzTwr7sfui74b8gAqR8VtpbZEvTevZnzMX1dOazfemM4yPNVqo
L7XdW+d16rJznrk2tmW6UQeEXct/N+GUf21Hd3otXXN4wKQseZkCk1FFRpe156Ls1kc6qqKvuG4V
D5aKvdcQdbR7yHBzPaAWDx9NxK+/F97Y/R5ha3eL4sY4gpPEd143NpwmgG5H4CKDIYVj6N652q++
NsNU1UfR4N84iza+KzutnxhXDuJB0fgVZTZzP5rOuZ2YovpsO4ohcqte/8q7uP6h/BRvniU2TrXO
O0Cp2Pph4aB2F9RLfuek3vJltY3h2VfMArYSre8ThjIcGFa4oCdPw+yYdrX7ilNxOJ/xOa64CoNF
DGrXx6Zxl0PG0IbgJizy+D8ojd8jvx5/WBxvt+gUo0OO0QNNXh7xMM3Nby4B+GzMefjFU0Fw56xp
jT1ZzwMAC3vfQpJ5Wucn+mxPdVhX38cy81Lm4GT1E0uTMiFqJvaJXdHchSkZ+UVu/R/Kzqs5bmNd
139ll++xDnLYtb0uMIkcJlFZukFREo2cUwO//jw9Da0j0S7pbJfLLkqcmZ5Ghy+84TZGYOZJpLZ2
bs0O9hfpzrXDcfJY1ykUUvS03qMxs4b1OmVPSZWnOHyaFeh5Z66olOCBFpRIwYESnix4qHNRfeFA
La3Q5H9ZyMWTU1uCkhfiRtN+XDRvPDpwVq/zsRk5M5I1f0SicHjEBcOiG99XpxGZq9CnDP3GBWxp
hlFZG3m+09IpIUOmfi7wYY7L/pPhDdV9QrB20Ga6zvto8jDBiSnNHeB/vp8z9ADFWH9IVhMHlNL4
OvXWe5e6P9rfuThqo5fv1gCfKBKfRrs2BmzzbqnVlVd8scLaER4190QUWD3S2owmsAAmV3KiUd+B
utZwvFZgYEOaVfoTCAqxmwMHiwC70T5p8WCSDnapjYWHnhbfXKzBrrJEs2/qdWk/Q1vTzjkpDZvL
Fnexbc3nMe0zEB+uU+5Rtmg/zdwdN8biuO+QqWsfy6jV7X2V5MPRXWb3vWn0ZbePIq07e4PjodZP
QPysJWWygIlsBvQ9TITEDonTp3etsEZEbaK+2Te541Vh4ME69j/StPd3Zt8tiAMyw+dxKs29XmO5
k6xu/7pGxO2Ap1+SHqli6K9jOgFTWPllxBeqOUsA876Gjq89GmjAPdfWwvETpNYtzIwsDZl4/Tyj
h3bwrbF8Cz2TKptY/afIquN3OZCGPqwlRCVkFpo3RpA5x0wYqLKnUVec4tpPP9vu2F952pJ8sXvw
A3Y0eCiizGSH7moWoYiqiK0J5faIwF97Ts202iOyRRXMzqN9ljbpN79J2h2Br//YUUlDHs6Orwp/
FST0/QCxxoxvynVqbtp0uWfgX7PeLb+2q1HR/EQlsM4tzu7WGg7Ac1NeRY/unNtDcA9pyT4sqdMd
rXaOy9CZ02afOZpzazfCDb1G/4y2jn0jcuHtgoRDqKQYgw0De3efdk3xEZe9BO1vp+7B3gzBVWNP
3VsXDSKU1PI8vddizdxxCdevq05MV26grdjCdvZpXpboyuazs7032drrxJ8mxP2oexZHkeUpxjWx
n2TPCl1PlVAiitfURykiXw2pGZKurSzEKcpYsxKopbsUhXGiSDOIU/haW7qolCVU1WOTHdlQbf0s
8UmvNyR7zoFCPqfKnv6QJxQO4eUhkHoYUP8rgp0o4nlN33sQZ4ljMzwg+BVHaVoRXMmkVPXzsJPv
xirUmxHiVEgRgf6cSIe4/RA5AW5p3wstawW0g7AfVtp1UDmV/XWrvdK6QAp015eo2u6XcZrWO9A1
cXfVRbQ3UKeKm6UJ2XVudZ+V44CzWRw4Q3YYEfNLDlrfWd1e0yoKGlpULf6zjuRqdEay3ighMeWE
eBr+BvOxpf1ePdpzG2UfByeuhwb5kr5OXyPmGRkGhdm8MPUbmr7CcU/IH8RtGo5IyiJ2PCOgvxwi
t0rcWzF6VErXJcIP4RjNGRdXiPiGpEP1go7b1uHMggKK3mgQ6exVxSi4KKG169osAYiXtByeERzO
RwCSEBKcb99F6MzGRxfSojR4nmyXEMv36uYU5RFNdupu+eo+zYgERHvNXvUc1wsjr15tqvzlSmu8
5nHE9AZVlyQAAOeTgyRMo5dMRv8XOauE2ejLLNMF4ZSyFAPvAu7xvQqNU12TZbStvQCqHzpoCEut
7R83CbmN0RVENlaAh8ji8uvuiaWols8bmUk1TqzRXMtst/oavkQnFL4aPlM1FrUVCcFrVR+UTRD0
qy69kg0rDAxJ4ldZ5xIiBnZcUktVSyJRf7a1YzbiVT2bUpM80WfZEFbIc5VHbHQIRXSdFBGsTStZ
YiMLkqVrfb7ILXmKA7P1kNRocsvn2VYKuLxVD7fOzmTIzhmE0agq5OHjC+M68SZn0q7p9Vkp6jce
U1OfyL6XznyIprqr/xoC1+uyG/JiqGjhRAdYb85rjAXHtDMhgjawWNChZ5Mrz4oKqfYehGGi+FJ+
TVscmqNuy9ZF5IFAoWgdGRpy4J05gchA8TyHEnraWCN160s2ZpvMlHu3Fqiq17m6z6RvFMLBLBNa
8rFJdjAc/BQJx2cE3OOalmXkV47H6nFlefGCnJVIhMS/JllHajSscQxBlmCdV4RXTriXjQtC+6rS
2tqmEIA+PG0ykcW7VI8nxfSdTHMFDa3VOeXbsLKIieDrKQLMVkS2VB+mqhvZg/qO4VWP6XtZlmY1
BdQyqldaUlMSyAcaEbAUzm2W27jrfq86eheU+kalJbOQZUNXJIbITuUM35rYJ8q7hWgQWUiGYpvw
vaDlVbQC6XP3Gg0wuKVyObYS/fBlUQqG40rDpIZRNCdxKQVnWvsdUoBSN3IAP6MnuzQjc4Bt5gh/
RLjxQrjb+tAb6c9tp4kcRdhBojdhga6aeC/QBeu/bDTOOkhhDG/Iip6qVMoo5r5degRPLniEBHOT
7NRanau9yzgW9Lc6Cr4Np3OQZOURauk0fSZrS58qqTI80y8PjPy1nhQjksPC6qjT912b2e+TNc6K
29RF3P3YkY+5j+osGVw6+zTULnX1IS7hHGgOpNEkpH/7n0q62nRbm3EjYkyKFldOqZxRsxg4KDai
80ZZni4ocRyaWJJVM8p+PTIOcNoAS5QuojwKd9yxa53PsyeM4CsW21R5cmeQiX6noGvbpr2QI1QV
qI90ieqAci8bQUMDSf11udRR+dSYSJSNIQU1sejhYiOonGJhLfsVmxSRwtggYSyHA4F9Wk9L6YOI
ibzKbsgHL7pOTTAD+lBT1OV5U8pivb9ErAXSR/FRdUaNvo6ZKVtpw68XmUjVP1A3dg7QioOrwtWT
2970Lwx5i4IKfzhHuuwaKTyTOqO3ax4bX+STgnyxnnsH3EYJzRtngMeNuwwzSOJcVBvIXDxpKFCg
zGqKfQy42nmrjjKEiSWzbuuGq75zrwooOvKIwAtmhdsvh17+4nhpdUSY9oDqUmR76l5yiIZY5E5t
JtTlxodNfKcrIczUVEYv+E4KP5IzqJYJZTN5/dRtI7+8kiLG8UBePxtno65MUdMMmcxS4HiiDmIX
uAC7HYqwhP2At5fMmHRCiiPZB6CaeVxqvQyq7ZalswQvWJhvre/daUHL/lostLtQA80pAJfE83We
ud5h63q1IoNscT25hTwJKA3KmEd1UJcmkDyiCjBA3YZGUaec9BtvQOkwftdZXSLZ151g0XKRzQpo
oZ7bRoLaHrYi9tWI3fO+bRfL48adI3k9p4pR4dXepSFw6UCinjBy4lWI/GnI0UNoDQh+L9IO3UXM
wV7zaeyuorTqrfGAaExdFGfKn37bnYwetyv60YErBIqVbsniP6HeleuwVj2qOdM5LxPJOpyQFgVi
P4JIQE4ozK0CFu/V1hNbFTzYsjvZzwEXLaNSKPpW0uyKqmiGr31h1KP5xurs0k73jj4t3nw0jEVK
gOlIQzIzqodeT4HkgnzH0BHAy+55Qfj46F6uHK3o5UWrVBtiElBJibzgrDdOIyGxfFfUCOUEIo4g
I4Dm0g2LgCEyV7pSy1SXF10yF/q0Jfm0NBKVaN9Ur5UHYwzhjrq5As+BmNy5RtmXoeEvybKxB32V
XOeSxnOxnzRSyj2wAzyY7vHEIDXdx1YivHy/+SJsXK7AR7fCfJehdVQEwG4vO3lbxmpDV8k0WNFd
nGpiBROEJGfdfu4NsFSHGjOYadnTPrf5FlukY6nnn5aaZw1fcDy5LK8LiCGO65qlnQdAjcqD6/Up
c6XbnTx1Nw7zJgSgOHGpQkAgjyIBWdsE5l0moXIOYSYvq8dO7tAsSmRjLRWevGab7qIC2tM9YQo7
LUMqByXKPgMfiAYSyyW5iOyOdjBDt95gElsfeoMJ0fiUDfeNsbepP2yCb1qP7ih0JaV1uuFyGpgD
PGbL1kldHvMcySrrvibowxyvymBGQArmCuZ1cV2uyG3hnjpSohd4EsjQQI9iGn4DgEmmqMLXscPA
ZCA6Qq1NQDXWdmsOqIuKM6jEEpupSxi9QQsheeImdD1pVur1+++Kdphh8VwMZS/VErQwMEWTUTfi
FEC8cm40aBeMYCNNO30pm9ULXkD0IbPFzs3uKc+di96ACm0pwmAHvSEy627pWWTbmukaUzbiAfNI
uZsh6lDPP/lBRI/hlELPupDDK8IxojK5bRSIzC90ucm2eUX6W+4UwAVyG4pokLtXnzlOnDDokfHQ
cbxs5rLcqbuNUrrEWiwUI+eDZ+lrVQNbtDJ0Ubc1s2UeiP1fEpAeFcjr7dhPlRzmBrLEV0ISbbc0
aUHGtzf2FeRi+h8qI43rXuLThiwZmDN1yW97Gj849d3JiXFbVYJ7i+FhP8MdF6H6clSqANuBrSm+
OV9e6gds7mGlAiFsaB1PwRv8xZKn7tZjtRdsfTpos7wjAiAX6Ug4tvLK2Y5skEjybB91NNyAcCpS
eJEha+Lsla4kgAa7OQG6smbjurlE3xs6UGssnJNuktTg5DuMKJbxZdREqyUXgFBkjtQfmQoWpDRf
TMW3//40FXIy7nr58HVbUG8KAYATQq09yhHQ70dJREWEnqt6oYo3am64rAHIzVBHx61qwpjOFmV8
Sk46omMKRquegzX48qErbFPnx5LDq9DVsQq5t4s8IHfiowIlwbD9RPlAPqINowV4Vl7QRu8kPpYL
vh07SFuoTdH2MKey43eJcIXgQMhHLtdKkeITBf/tUFMnggK3qfF531F0ashDIygBbIBLBSNMEMbh
EW1YLwXhweVALnV1D7iqoEGN8uLpta4SsNRbrZx7fRFSLkJOpgSsKHY4OEJ51AbQHJjv2KxlJraZ
2E2GJ+so6H1JbY21Q1QBeVXKG0gIT6OQD2PhiObNairYvMsmRr5pSWxJ7+qAlmAQSmt/VGz7EaMR
3lOma3IslxhmixanYAast5eivgDjhmiOeyA3CmRN/gWuBUMZefgrcIoq2sSWTwVz51Ad9LBd4Lrh
2ZCMSv2BTd6g1Fi2qCpcdDlnYUokjwp2t6sbb06iTFvxt9oE/yjCMAUsBUtOdN9S1WDBuJfSiMIh
biIqKorqL+jgUkX6sd1IKGSmToo8G6eG2ijhTaSdDWXjhfAd+c+GjNnuBVptl2qZWuvb3GmJJeTZ
dim3bDtOxZoCSAjfY5Nr2NAgID4kdFWFTxHc6vYLMHNSfo+DTD5eVe7S0+ZSJlM6IJsPgN7kU0WA
l/fa2iM4moz5PVI1+jrvWl0EBlGPTGfqrJOANRVq01OQsJuN+WatfrNIWS4dCSKgv/I2hdItw1gD
eLu8mVR9zrEyGRPnkcEyVxhFLvJF6jrHeDK933Q2NlULcKHyfFepgK9O+W2q4VHI6zxpc/nUPfcC
5vdElJjizqec6No7VzlYGiaxvLPfRHI2ROQGEd0OIKwOZFyi6l8qAdIEwIE7PG4MHLtpOM+1v10i
ZW9KJvJ3VYofzRYArV02nQIlgjOSU9RbOQTMiv4esNXqgIy4pHB/5+kqIBG5mIz1N1iRZEXzK99x
PgqPyDYlS1TLYSthYue4ICOFTQAc1vKCedtKLk2cDZ55FKbQj4mryftww++phazEpDFyG5g8BJjk
M1FsQOJEB8i8pfX9JrLUwbju70qO7/oRQkS5PBQtyu5+qBCra9dJ8OxG99luR+UHsxkkbKJtaUua
YhzAMa7ddDaakljlCNutm3DE0WIJ+9zOPW+uJcZwU6pqlUTZd1zrJUaL4Vuyy7d6Sk1SJ8PKbpJb
dUuVLHeWYUOtjGC2w2qTs9q4DpWK3GrHl4pgCeAWAipTH6T+Bb5clt9zkcIva05AFuSI0AqT9ALD
8ZNBoKQS5dSYttH2QQoX+2GDy9JZll8odhehdye0/X1j2VOjk7raBVAi9qVC9boy+Wf6lMAWtlus
OmpjPGoL1T6+FZsY8tRRgetVWWBDa6pN5GWU/klKW1uGGZ3uSoEfOPbyXb2yor2z32DObctRxkXd
X0g2G2+NeunK13XWTi6FLTCZlFTMqiIpQLgSRCzlQeR76v7IC3oV1mz0Cw3nUI+O2JChWbxTtJBo
RXnLvJqdwSN03HLJDVOu4gPjkuKPI3DC+JC0hj3kbzjuZGCO5rKccF+35SM1FhojFEMxEfUjUB4e
LNntHE8KyDn84gB1j6qEki7YuN22LYPoJseFrg6Bu8nDfYOhb5vCi9Hx+xJQ02X3bYDnSAlr9Aoa
2lXJ4rEzc6vPiasUgFapaG348kD08Xgo/QHOH32nSyi6lZw31L0k5/IIExX1+Uq5ZlbFw0qBLjcF
gRn2gq3v6rnql+m9llDkJaP0K8MQ59XA1gWzCbcsxvWuAfYvnHvoYkjPyVrpGjVF8iw6nRjq6OWV
mb0ectA17ikx3cnxoTgZ8YjNkIekcuhQRR7HXeYOS/scm009iT0MxjW/J9U2ir3bUIUbP/TIldj+
3oTwgpyss66Wd2giikOndfIady+rUcZdnyHrdTO1gKKSU1CQib9akmm0rqulqov3FcvoL0ejrfu+
cMdgOqK1u9LXzMrFpRwPdOpcz+34UW/arr6HFReVp2hifKCoLBDdNfsOxS/ngAiCfaLml4yvRMfa
OpZmtOinptbn9cZEFWaf15kJor42PeKCmOMXuIkd1Es4wPIe9/oswH9ZfTKfO2dyayo15HfGbbVW
1QzBq8ncI+I2Aeo/5jrXN35arHp3tPtgGOpw9PE/S492MWt4MaW1Nt5puAIUyw5sLoj+MKUFKLTQ
qaI5t0Ct65Xl0a3V0AjcjWs3L0Cd/KyfMCUDWGaLXZ3i9JOFKb5S4LcTzgd3r7MNLAj1tu7cRsCM
zTrUknzygjNKUenghtZk6GLdT/Ss5oeidsvuqXYqUC3BlDjzDSzSsT4i5GtWONEV+lWKHAXKzrBd
HhqsdJvrloqnfRcUfa3dODU6mF99DuXma6O7bkYNVIOj/rlcwTvlh2QUkz2FPTDzhsqw7ntf3GKm
54QA+QdoKLSvQmeT3Lqgm1kiElLvcHEnA7VGd03DefSs+rOzEl5Jipug2raZ5qjCoWfEsXYLMsZ0
XwGSYWbCzg6W2sKfIqcXhdQ/Tah0KR37KpZqp0tIX1OqN6hjWQPEwrm6gb+3QFmF+IqFkELdmD74
VNpJDlSIVMeSEnhS8jOmslZSuuwKTS1gr+d3Ck6s3iRT/UtOv4nLWb2LYawe3wlPJbo6Wy8jK63Z
Z4exD6Jlr0DK24WjSp6qRRqh/HQ5m9HXYrF6IOn13VhTygb/j/QJRjHmujrvoqntdP9B2Gul+Yd8
MGhepKknU6TVAOn33OMSVQMjvgSi/8nZZHAkjJbTrYd7Ub8dGj+qvqRD7kbfZhziIUjqk14+DsVg
oyvRS26j+rbLVne6/JFC16fLnFJhdgp9MGkG9cV7j5tsOdRUF0cfmUctFtYeWVpZn8iVRk56iUpi
vqQJhgMZjrS6dcas8U+LGIBmRrqJ495Da4xxAc+XbjRuOKNDOtFjT2zMPSEF7NsH16qi9eNI4IEn
mQuQctrBDKNecLCGHGbIk1mYmaGd6r5IUYd77fW8vddeAfUxgukm6UaOPw0u5ZLUAWLYaRpjWrlr
mwl1alHqTnMYu7ZrQ0BTpgaVDTvS+0YELeCnZY4zQgDHz48IX3VHZ5iT4hQMC/Ak9AC8AOB6Yr7J
da3V73sYVvvJaQUto6L4lENefY94d35Vm/74lctnaPbeqtOADZwI7s6S8KGFlww3FBFRvO+mZn6e
UmpwV+R19euEKuZ9mU3W2c+m6TDOARtxoL5sf2twL672PcaU3SmZCvG1s4GUhf5qzulu7sfmSxs3
6LMsYID2sLq9Nx1k5Rt0UO1bRDwsGr9zlixH0ynbe9cR2Rfg4u0Dp1vBU87sBAHF0nqXNJ125UWc
8zBGl+nKLIwZLjZJtv4ZWDSnWtHUwwdi+fjc8/CLLozq0fL2MVjPa5Pq9zeYF+KMGGsC6qMLgCLQ
gmDy8qY3v9CCyJ07kzSvQvx7zoxdQkO7DbsupUJuuJN7ij0ivTClreVeO86a5pBc/DgDDGb2X9aq
BIEUo+SBWhr9O3AUBSIkiwkRy8z09g7rBLrFlVeY+T4jQaJv19bXXpla+8yw5tssio2Pvl57n1Ed
Sr+mST6eQT5aD7MwWGWBGx2DxtTBLxX22Zz73N8N1O1FaOpRd0Zqo/7E3cbNMEFa+qQZdnVMYvYd
qd67EeT9x4h8CDfqOXtV6UF5HMwhODmOLo4WqvufzdJM3kep4+6cIE+Ps7ZGr5MM7I43mwWd2NEU
OyRd2vvKtjhSUy2Z9iDsyvZklV76TdSa8ab3+0Qc8knvvoJ9Fd4eZCMFQDvRpiZs8piTJULFctd2
8CDxXkI7q9Dy5t4fRNcf9NEsy/0UVBZAUz2dTtDE56csIBfbV3Gv70w7mgCGCPsmQ5j5zuGOv1nj
EdxgsjhvjKotjmMWYRyPUv81cncxmMhhnqNrsJtjfOBcqt/44xLfIvba+4eGCO5xjtP5m9kMMdnb
5NORt7Km7/Z8EeuNJV1PX+kCWyI60Zmv7xoUke/4WEircbQe22kovxYaEtNvM3/C8ZtXHH3ZH/gr
5c58qjS9iq50bXLHd8ECmMm582fhwSgk/V4D963j84REvpO/ksYnBNQB9AJYp4EKyUkbE3OkXlNH
hnVYF0rB8CyHUjzAh8qHO3OGQnINPKcxrqmj5caXZcGHINv5wew772N4FtkYega7jbPFpGQ87AX2
2eWDrpslakkgRpHsL/f5ornBakEBxEIve0gxBABJNJDREA+eEf/hfi+6Zd6XVTR6d0LPdDrRta7r
t/MS09qtJnisJ3NJ11c10iNeqOdO/yrNAjju2BiYSdABUASSFmY6DfarBTpdjZcEvaI9XicDhJkx
bvVrlkFhvcrGwll/a2f4M04YRRVUOizKCx4gFSyvJY74B6kSREgWwwHJdWVdKItbgjhww212oP/n
q/jv+LneXDb6f/8PP3+tG+pCcTK8+PHfb+uSf/9HvuY/v/PzK/59l37t6h5kwi9/6/Rc3z+Vz/3L
X/rpnfn0bXT7p+Hppx8O1ZAOy+P43C2vn3FFGC6j4HvI3/z//cv/er68y9ulef7zj69YXg/y3eK0
rv7Y/ur6259/BJjo/ceMRL799ndy/H/+ceqen6viqfr28iXPT/3w5x+aYfyLhWCbeCZTzNQtyWwB
LSj/yjP/RfUbdQYI457Ux4DnU9XdkPz5h2/9i5wcOAYuBwAzSb/++K++hrDw5x9O8C/kG/FyCVys
g+Ca/PH9q//0CP/fI/3ROOWlLIfhQWLU5fvgTmIaL4UwahITCB7ZDJJwbEfcQnwht+kwpjSozD62
NP92KQnCMUHoZz+6nmnOtu+J88rm/odp+ycPlxeId9PAlQh/LIaho+NFxvPzSvYcJwMX7Rl3rRm7
ZnZAgzNBfGpIZ+3dUJIHoRFV93G6h8JI3ewUo86cfUhBAL6V5lN4CQ9lTjzno1FwwlfY8h97rUrX
61+P829TxsZFjQhxGJT1HQhYPw9zEroXCccq7jRTL+JQWnqIO8HhPn+obfxC96WRxtlp7sy4C5G9
lQadUOrr30iY/NMw2PI8OUwomLAXs2Utbb0IvyjuSkoM1ZfOmqbkaFplloc0SmvvSMNZuN2+q+Im
uMn0qRjOMXLk/pdfT8cLMynHRCPHhZDmoDFuO4zlxXxE2ZCRvM7BuURXLTHObj3kA6SrsQz0mwaL
Q/PtkMKmDDmpEI0nx8ib68x0IzpJlb7c/u+Hg1kN7kPo9xAhvRQ+EQEuY3NmeWfJcK8eR+6hJawn
4LPgBgREAfsI8iCPBSxyj0o9LhGIUiI+DSMnf6z7zFp+I6kkJ+BHRSHHhSlnweCwAkz52Gg/L5jC
WtJZYCVxPbp9USOSHtO0P2VD7ABn7ePMayDWK/xbMDpl9pczoCKbh7+eGPNn60+MnCkZYTyHQB4C
oKRVLxbMAM+3M3VjvY6WAPrqZ6+jedjdOnqPACeZq5YC6jd1kuuUsnS21tEusYMmscOFbvUQhflI
x+Mv+kaOvqsW+DrLbsbOvjZ3kwbbYDmYAsHwm3jAovYpEcLvQdY6BpjECYZ4/gQIVaZ0QQCE6yma
bP47jE08+Ptff9OXK5LLkLvOtmisEOWZf7sSNSdDNimdo+NGSPPoHVNypJ6XM8qyNyqt2K1xO1Gl
8GD/EqiP7YDIy9FOu6DSiKG7gS/862G9WAbIOgEB0U3EhlC8xSKRe+DHi5qMIl3G2pyO5ZAN+VGD
3N6cNWONwWkmsXuPToFVhjaFGv/U+mMV/25nvFAhYgD4zcL0MhHgxNz8JXkTrDtsCO6fo6G1xnAH
Z74ww3JZnG+2OevFXWJl/fCqS8n0Qgouw/skzhs97Ksic66H0hjn27gv0+aEaFaxZPuC+sintS/E
+hutqBf0VgtDSgRxbS5NBNDYMvLo+yGk8XxqJriADkjfa65/NPoc0D2+En1/V5VD8aaCYyl+s0n/
tmh8pJkQ4eLegTXl/k34bCgsIXug43GsV92/n/Q1BaGf5ZrzYCf9vB6ZgDp+M/mj3V55HZDWu7Zz
7D4EChnZ5m8WywsfVQ5Tl+MUdWRc21yH3FHO0Q9zgJzXnM9W0R9XpIoefAxTjcOIO1h5vZZA6U+U
XKdHt6EtcFVS0925OIg+lhl8713ie+unucwj9zmgjH9n9ripHGy3MODlYSFqh/gEWQKSkQcJxYrT
Qfvf3U1y8IapI64VIAvqovn18+CNpbXnoO67I1w8f3rMZ5F5Eb5SwkJxRgzm+3VxV/EwNQDm/5qn
rh6oCvvO86833N84wwyD3c+KR+DX56R5MQx7sKkYsM+PKT2Qs8gt43Gc0aXGln2iOoexGsSdQwHL
tblFdSiLbxx84Ls9hFUhTmWrRfZfKCP0KG/+ZmQvtyIjo5mHyKCpOzbH1YuzQOr/ZmbgNsfEdKbx
TF1o9nZxgXrbnsZwU+41Z1isU9Em1UgXL4HQNzjoqx+LzC68t1DEIhHvSgoAbwpkiJwHQTMrf2Bl
l/1vDIguY/nh+pIPkwMLMVfCTQ+tjRdjBUpdLN7gj8em98p3gwei/bAUHZTdxOib/FwaxohXBOKN
Y7hGs7Oz3MWIr8xmbI0P3mIBjSlBo+P4gZLkESmA5OjNxigOcWSUO9tu14oaGs6omBqs3lO+uKk4
i7KZXkMka4NDm/ojpVwKyec0rSijhRON8uwuAMLZd2En4vaNZ1FsC93G5hO8quZVRmatw28EPuV6
eTETvuN4/MN/2JTyhP9hT8bEL10j8d3CWJf0UYeekkE27lrnlcXDaxEPc9JbCVh59+v18o8fTDfS
RV/IJ9qSV/sPHzz4dVxOk4UbH75D8z5w+vbkBG6cHPWyasczOvU4LhS9MQwPv/7kF1GmfPi+R+AA
LtxxbMeVC/mHT/YwCoyAXY/HEgdk8QbumfchEF35vCLfEHyCpBmb+Aw1ubEvuYpXsOVdkf9mu/zD
1ydcIX11UWzXSaR+HkRtFbGtQUo+Fqne9sd2FMa40xwjI9V2jHgG0epCWrDyOP7NTfRPn4w9uyNv
Ip25fxEzGS38c99vBty2jNGlLBKV0V89e3qX9jMequHgA9Q9NMhM/e4+eqEHKWeeBA/7H4QWKDhY
Ly4AwARjJZaADiZUZH0fu72Q+Y8RnDvoM6dA1zJjvyK3Xh9jSMHFqZ80t9pxWUb9DSUMJufXS+Gf
5gKcV0BiZkMVfPkUICs1sI7nnnOgrpxbBK2a58Ivg9vWhHvzPHXCPa++SMbfPP2XcZMvM9RAJ2qR
fQ+OoJ+f/tpUeoMhQ390aAn5+0VU/tuuMfu3IOe1dpfPbQO9mL79CgHQ1bLDr7/2Cxt6eRNLUU7i
AjaASTz5Ytenq5F25tr0koBb0LOKq3Y6TLmXens7W/Odoec6Ym+Z2YCZan1He6gFgu40/df5bHEO
PUwD2Kwwytuup8faT+7x10P8+5OR04MqHIKWPv97McKx80eAJgkjTNNF7PPc9ZePKHZp1wF2X/1H
+FhWilTK1P3m0fzT3JCqU3byOB+oYLzYmXaZeGOwrN2xseb27QjLY9nDELaiHW7gbrGv7Ep8yIPB
6mGAFe7NGLjVrWvE5qNe4tISh4uBvNetA6fjyRynyP/N5fUPUR2W7ZYcGfEu+emLywt7nBXMSdQe
B5AMX5HHyDq0KBG1PCyooro71MmzTykP/rW1GNl1Adh52uGfsLa/maq/H6Q479KcN1wqQBzhLwZi
DnCmm6bsjnHgJhpruYQ0A3Pf1K4r+mLpfpmpWIONzvq5OcdmlBwwlI2t179eKoa8Kn6+w4go0acm
D5Wr5eWxEjTZ4rSBhvOiW6/lvs1Haz1kUxHBWwvKyd97uEV9qdu59EINh+BPwJu06LgURXUH3XHN
Tqz56t1c0v/83ZEn5+DF2PD61KFIedw6ZEo/7/SkLkek99b2SDTiWgfK1sWtpi9QxXQ9viG0oN4/
ZNU7rfaXZu9oQ2eGceZUcIjm8rlL2yX9zZn3Up4cbDRnj0GBlUjcphz3Ykg072qIyUwX4ByrC+e+
xp0h6EF0O4YVu4hf+PZpLNz0iz8X4g4wBrQ719VJ3yuEWHxCuIHpmzicW6TlkDANIU8shwFBOzgL
Zakfx9EMot+N+2+3BxclNvfySbt44bysDpnL2mfcB8XRnl3sRIGozGX6ThEMOUsX7/UgoFx/G6y4
yp+6OfOTV5WF1dMn2GADVrXIgtH6/M3i+/uoiMORwnXos1vIe704qOBzNZrllumx1+saoRbRFyN5
tma2fvpgYuXrnsex1zRu94W48H1Rr970ep1HnCoPXlmD0j4K26bb8euBXQSTflp5FFS5afHG4WnT
w3pxjlUIxk2erUcHbDG7xgotMjoqn1Y85TNkJ1h6Nv1FfNyQCAHYmD9VujlTPVDSrWPj8EeZ3lDR
yHI9v+d1wrlqgO0Otw1cEvsMXciGJQ2mOBNXdtBn+jfX9Vs+qu196QP46y/0txvBNyxqDFyY2A26
7KafdxKY3ZTirR4AnuXt8foe9fpGG+BUH5CK6lKATBEdtt3oQfe++fVnw3f5eR+jGI18NeetwTFD
wKC/mM3I7ITFYZKdlgZiTPAg8n5lsoJZk7iQjByr1nZCC+ZJfEbaxPama0hbK/oAy5pVD247u8On
+VIzgs9JzSlByIN1YoyJRN+PaVELf6fpItazK50WlxhPuqOPWnNl5pzd70Ul6uwvy2u04m0M6tD5
lLXcx1FIldR9A0/czXwGoLeLvzNKUrHoDUxxzKd2CjFlLXxCDUYZKRAwWGsWRMGhzOoOIRM3H3jb
XW53GWJEqRdI+Ntc1nrbHKGRtkVwQtEi5+XL0uUUtzgv5UdDu0v5ya/aqAcl5AVyMRnkVWj4pQFK
K08Zqi7Up5CvlTUxkdkxxUIL03QQWnGmNSwWKviVK14ji+DOAiSNPi2fx7Jfhg9GjQlbdbZdiksc
4lPFzwcB1yNCL2TS4HvuYlSiMQbiJLft3QyhlK9R4g4pk8tEy3ts4POImduPE5o7xa7J3d6971Bp
ln9Gemc4V35ZBv16DU1+9eIjrOlVFA8adKbZetQCXI/100bJbFwbPlsbarbTOPL5pGR2NzMyrVX3
Sjcmouf7bbRpy0IyjusqPGpwmRgdJwld8m6AAuvo/l/2zmwpbiXb+6/SL6Admodb1aAqJmPA2OZG
Ybax5iE1S09/fgnV54OCj4rdfXuip3B7Q0qpzJUr1/oPkGnCmVKLs8LAQFMsP8Xrm90ZNpXGK7OM
ckBEdDOpMVqJN7QKHEedq+k2ArUf9WcwiwwWHlqjHlM/GbjFepuDcShA1qXnxt90vPEQI454T8mg
ZYdndp3+8aIXT9vD3q9GqUCVtQWypOuwFHIDH/5UzcvABDngZ6g12rrwqns90nPrxm3B6twj69l0
VzS7oz82rYH2G1IFY/0rGehUXtA7LnocvxrRhypyqBBde1wSvZhv2WeKHHSKEcU08JssnV+msATa
DJh981qTmOXXavqMSK7lpWp9s3UKr9s6mYdx3YOs6+9Bh6Q8cv7y5LFJ/faXg/XZjPxympFyfK11
LA+9oFNUrQ39tF9oEa61yXHZFV2lyjhtdhGFI991I2FfeR4SOMZeH9GwUsjCI1TDzlSz9Lr8Uq+8
0PDpuTctGCKkyqrzuQPcmPi4KY7tNVrvqLhskkTtXBWG/rBMFyDKO1CHVP5gAkBhspQhiBpUWCs+
HMVeDN5KTpa7cUa/8F5rNOypk64iAvkteJtp8h19qYyHpUIbsVul7CWS3glJ2WxZpfUwFv0ZlyXe
ceuIBN7TWuX2NdyoORg/TmtLSKg0QonMNWwZ1oGumvIfMwWLh0qNaVVafe1qycIShPxv839qZhKh
BJ3YAH6Uq9zxUAhYQO4xS0lpO+YO7AMoE/xUMomzRJTxGd86TCXT2Spelv552WVGN8gfgnolS9T6
4qVDciu5IIqHrnIpxbAwXOQ5rTiZ2SuEGPnREzNsZFirkGD+kzbYtf3QlLARO28xzeEBlpqF4EGM
Xpu3S7GTDW9KiJGUDF8kUvMahfwnFcsPi3UURXJfTFZN7IxoJAAgSbLOHvRVXQzytBsjFwHRHvaW
8RWkZZPc13qvZoEmKBq7qKlRYZyhrFZzeksEHLwb+HsLf4N88kKPHDEyvboIBXcgsTp8p8WqJRH0
wOBAA4ID/+WFwYk46NlYiTZ6l9CfBf2/3Kz7vx20D/rvTRYlDph5Y6QxCCionFTfFVW9lBttrPt6
Y6L8oPxGpkAolxqud1m5pW3oNl/BK+bpzgbPG6vIvvQVUKJ+Uc6zro+GeO3mqVHskMCsvauGsiu9
LID+aEg0uaKM4A7rJIzuzaiR4HEYuxRqD1vCCGFo/bunwfyVugJIRY+mb5jSgiD0l7hpqmytz43c
R2PXoygkAPHzh7CKZM8HG1Z5VLoDQObzDu/S7JeB2hPLcCp7Ye2jrLXmYYs8TOHddMKEDePTepn4
plTpZV8DWIikLRRWV1n5KkSQougJLEtnU0p2RHVh9EOSXLBgS7FvJlTVfE3LqdwA16xc9wz6ocuG
BuZG1xdRB0SosDZvO51jzuAsUpR16ZktcrSHg43kwpqGIK6NNmopUzZafJ0LQPOPy9LK8/qQK5ka
whnl2eEsz/JUEpdLWPxyc82zxIaz92WH6HD8pnElE4XDIaGHFuYfq0YzZbr0knhh2SvPK0QaBD+G
K5AM4kVPiz3ESFuTZ3GKdAM7qhxbeX7COk74XHkXpnKqTEdu/cOpVxl6EvYr+rthov+7V2cr2DlV
a8eeGk+BcDzqzkpl1pfJt16aRHk5Pv9mhIGYdg+sHr8ysmaphFi6rsJcprlKEtMVIwLRuFXmfKdV
Y6dsWdCbcRvdzGq45M23VAmFYq9GNavENtaqDKmlxmxHdqUA+0e0NV/yUvrjEy+MoLZXzuuWPega
Z2nIn6vzrgPIqG0nCKf8AIYHMh9QO4um10oNW5lTHHx2M6eQ64a8RpKnEmzTlWkz6NlzK+9lBHi+
pQmpY6booG6KJJcHqBUVWaZiaTXVETdD8L18l0JYwNa/wU1U6vy+aXoZrDwECtX0IdZhdme+WBww
J6AP8YyocL6wlnmEk9gXutsQG4dOLnOj0qSfd4uEPuuiMnAp0a4OkqYq3Gvegow6ZyKx6LZN5NWw
TdGudYHUWPprKRE00L7gzJAxFYjSWWiTAC1Ed6ADjdep5H4A3bTheabKGAHKqz7OERt6SBS7Ffn9
IS3QkizpHmu80Ptvs2IYbEZUTTpZqM65ksLi6GQYxsAikQ9dmzInNCRColvZsQlr7CpJY479pK8Q
r9x1yMPzOQ65R6I3Ff88UHz5kihRkRHfjo2wh5vGFXiWng0ekCQgzrn8hWGD6W11bvV9xSYCTaBM
pFZQL1vdpqNOwKhMZMd0A4w8WpFqKZuXCZgtHu3wK5yCZBcv8xo4VXJlGa0kx8xxW7BFFBFX/Bqt
SkzHXVdGKprhsnpZzyWaN3I9gymU59ILIARims1jGYVBHoBwyfNwoCH4lRmlD9olFurS6Z+mBXup
r8nwEdGWK0S+Zpo3Xbusx7TP9HM0ztsE4xkVJbRioxiKE+HEhlTxvTMoTfnDi+HwPjke462QCVXN
LgAXW5c/EOoAG0e1JAOnCGOhaOphp6GsyhsXOZRZNg6Z5zql1ZN9T2NVNMhlFMkCxiUWz3TWpG29
/ho21DJ/F2VlgOHsm3hpEMJqMhx+1oPgyxiXACm5dviZZ1UAI5GLVIZ+w4J24/zbFM0gab8VS1MI
ewUJEDTy2snCyfF8gejWtBETTSYUfACMzALQLgvqmt9rUbqIu1wvf8OpHhD1ErG+hIAyuzZztItu
cNH3u3EB5aj51sPDy+q+mHAm3T6oB2BzBLsksr4iiemW3S7zWjm+Gknt/o1QKvknM9dqcxfi+VYo
m0LX++JL3Q6J6u4m0bntcuY6c1ca9OMhUyLv18IbClcCKRKhbekNhjNnZJlW6W4CEsezxaIEmZD4
3oQyauMXRlwqCLFOz95/I8tbRry04gAPX7LmQ8iuE90DFkNuo+REYtuWMZ52jqehIOWmc/qrbWsL
maQibPGi33Rch4pbaAu1ikdMlkeQ4Szoid/x1EVjGpx77tidj3qiVsyXHfh827cUxNylTmBt1erK
Re6kc7+7i8a6sREda3Ua61oCDNbqZbqKz5K8thkvh1wqdWvylZ7OM69gvPwjpRqZWGu0BaZjOVKf
ubyUcQFpCRkvd1OrKeXvMlsV1ENTWuzetMT5YboOQ4QA8KoPPY50FgrJ5PJ8PUm99PlcyPmZc+ia
8qw3ZsoiBrhoedPVkd7kGEEhc+iTtYegZzVtKfyGaXJ1CBeAMEpOhB4JKgIFiV+I5vGqoosZNxct
tLkuueGeGA6ab2fIsUAD1BJ5X2mcQYb2uVVkjpnC5+QABufLTiVeOUT2eLT0sHsIEeXIuzWExuec
NCzktBzwEvCEuGYZkSsDHgxOhzMDmybe0Kt7KQ2ul7UEi6SFUpfDNuvNtMl2tl3Hsxt4oMqkZKJa
iq9GZwidb90zbUQNVo2lhpnOuarVeFv/+xhHS3oiRiKX9zwvL9cYWHORJsCG2225blp3iFd0iDoi
G+BTVtlqib2FnzIqQFw7/SUsJ+StXJBeEmcc4SnZNIohATklCh3Es+Il5CFq5pHPHA7XAyU5cxUl
T3x88KioQL189vKpXzKfpEOCugJprspUQXcjGVS7l3Q9Cgt5Hazo1sgLxYyvBP16Q5YatEmKPQdu
n/QcEG6ryURLxc6wqTZ5onjxOdzgcNYfZsWbxiWwmOBpXLNCXO9WNUVXResSQ7HoCf3ELryFmC2y
3ZLESrishlQZEI31WD+FCSlRmPMKRa5aa3aU6DL3iTKBeieqUEwP8WhIHFQc8RkDE9Gdeq8PUTjf
12FWjKvFXowliOrOWO5IrRahBG3lWVNyNlN+FMm6yaolu58EJI+fOlau5QazAwQSKC4jcdD6kda3
qNMiUtVXN0khFhsuTm4k7o66t4JgmrfMc7bpqsn8pYX5pO+VshPpY9rpGt0EGDIBBC1PlGfoAA32
fukGZbgt6MiFXwYU7diXbYkEkRdI3n/0J0TUMvLWNs6X2doEsmJzZ8mzWsJziVgoLRc1nKE1x6QZ
JpfyahYGqjZ1ZUmNjJkjecQXscV2MlE1nMpj0S6PhxvXIcsmDZBZz0uR4OW+ohihPHDNPuZWGXk1
CbwDoV6BGlD1AOhWcV06LEpIPvKiHvG+1fpl/cMslL8Nt3K5q6Z5odwI5xQp1CABfJn9erlyZ+Ei
U81DnnvYEo41yLRaYM3CqlWMTqg/KRvATRjmBML2bMrvvl0Mtx5nCDA9XkA+mOlxQCFIR3cIN6Ju
OKQjMrVOUqxLq3WbLU160VEiS9F/RVu59gtFrYozZ1gQF1zP0SRDxkGjS+GCwPCeWU9s/qwqQnmZ
CVWukrXINDTl1F5DdwgoAF+4ktSFkD2TJegR/yEu5YQupO40b5OJKZkQ6K+mMb9jSyHq4gN1bNTR
by2QIvvQxHD9ig9Yj1dRVrkLmr6qsaiUT2yxqBvQl1P7ZHhe3z6RS/TpY+wi/n0PaltlGbbN3KWP
XQrrEzS+A7YHe1XHbswe8pgq71PQcCTuaYGuNj8gayHLX5PkwD6lQEgSnLFaTFq4rM+q/FxIscn4
XdWDqrHKn4tHDr38Cv3KEoRj6mdIJcuGgJhUAmlDxkBuJBKLPyBh3NhX6LnIk2DS9JJPdYhh7DiX
8kTcDgYZTgLJCK2YzAq91NesRsmLawxwBB/MfjmHetUoeJz8JZ1vVEPeNsLZkQJkSGyTi1qKzqZY
12wJc1n/+5CWRSemvcrkGsg0izKIPeq93QSzpQJdpGjq1voFVhBy8SX443J8Fz0ZdejrrSELGsKu
25bB6OxVYjU5xtCnawgvIQtzOoAHKQLnHjWPYmbxVLDqPM/Xey+rvfX8UgMo1JKKCepMXKIVMbF/
wlLDxnvlaVCB9m43DOr3pU4wSwNoWdtXTlLrTBuk+Wi8i0ytH+4OZ6pa1s/F0xGgJ0wgyDXzIzrL
sKA2BmAuOWnR3DPXI30RXpuUW05TGE8KkVlR2eUV6sRzW684AuWp2Wj63HFqGibF4JWj6AWToSaN
1nZ+CzuxLzeTZ4RKyw/0CMKcH6CNNGNlpkEBIiM4NIdaHnVYMoeuc+S2P1wWoyFsuVIUvY0ajc+1
0p2sdSIGaENs0NmeA0cYg0uajEYo4aRpLWhjPiAYKmK7RK+lYYnWGbbV+ZRG3Uj3syGV/1O6Fc9E
MU9AtGcNxQWfrgHAwStEii0T/CKRmphJZcg/QIjFp+oyQTa96MRqfqmoJbAjjQvmvaqv8o563xO8
x0gl99Km5cqM9XFIVzibov/w/bmj8H/EgxPEA2qIr1ov75gHt7+AO/3rOnlqmqd/QUD412Ui+ifE
3l8zEZ5/x4GKYNl/qXh2SCwDMmx0WmlSH6gI/BVIPZfmK4BccLP/S0Qwnb9kddWBI0ADG3djGsoH
IoJp/0UnzwGb6EJZ5cf1f8JEQPTkbduILj0YI6jx4Dxgz76zrMQ7wUBDbIiDeDHQBh6T74y5FW1x
4SSdoK64qH66zNEm17p45cQQr6fzBSOerTukQZzzN4DV4h36fTh+a8YDur2236tiY5YIKepJcW4W
yxllkq1aqbd9lT+MTf7HrM3VbDnnYEfOCOXc+4AgoVyV/qYxtIcOeI9zBfjwcOo2el9xJyXX1WoP
5V+cpCIrW0PSr1fmFD0W0BBwtViGFVi6yR8M53HR2qci8xT0YMmUBRzOTaZG+ZrU6SsvfGWY5UOi
6rvKytR1GoYRsnpJ68cGgqoQolFHW6o1JNzlcpmXZUcew40LWRuPDtvKS9I/LtVb0JMNW9kSP/K6
ePCqYlNq4VnXA7sY0/BsHpytFjN80WWPqtV4AYC8aDNoZf3yWEmL5DIwtiAfyhqB7Oibp3yZauMa
Datsw130YZztK7SyQAN3yW8u5YRbnmQBsYDqlofqRqfeF/FQX5sidOn5EFOnkUxZd/Cod9LfwBXT
VZU9NkVUUAkwyT3q/sqstO9Fq3BjHh8Ge75vW75ckmFcMRfx47hg+uSm9YqGYg3kMKlX6B1ftUux
kXbmm6LMrxVv+b6MzJMOxZoyLK6bff+17+rrDKjYKkVcDYbh4q0gjhmBvsgmknbRTH13RgVzFqju
IDP8A6Toqsp7FMgHm+Z30tOpxRl0Mn866uA7owLbEIVeGLPJY9hO87mr5PUm6nVl4yHIdRbD64Sx
q0dI/ZpfbfTKU3voV4mmcENrp3yfUDy6wUy+23JDpFRpGdMZXNlLrvtUF9vGXGexPW3mhbpYCbmd
autAN5SInpUISCpe320stW/vuJtNZBIG2PquSVdsZpQu1BjdCDM8SxuVdspkBlNINy8xjUDJBwzs
i+5qdrqO5gFLE149F+qFxW5bsOhqbTMaGvw7bw+kY21q5cNCt2TNfXYLsPhMM7ObPG2uHZWvH4vu
uqAeFyFIJLKHV9Hr+qXd/pqLJLEUr5vwuuvZqiqJNRb3U+vYdNsu1cqMeicK3Bzdf6eygjm1d/QN
DRZUfgoNL5vQ70YD3AW2h1HxaODvXyEbh17TILSHUeC4wI/tyAsapw+UqvwB9WgJs6sRzdOOzJgF
2f74/E21YyDE86sSVG0LSgbu7EdooLLQjKpCoDwA5vdo4HW3tpV5pc8TAQ7Dm5cPUeDREeYXbllc
KIuz/fwRjhEC8gk0oNHYILvABI4tpCTwkIKcFgXZMFyaenERxfZeiGI1m/mmCrMT0+1wTBxPNxQ3
zguA4TC5jtknpaG2Dc2/CPMKEyeHBpj6fN9kX7qaLd/A6KKc6d2hDeJBTx7vU9O+7OpHXdDXsLB9
6Sak+dGx6Uow2ua9Vynroj/H4everdxtr+PbUIurwhPB8pt6DWYIFDCcud5oC/Go7I2vqH3jVTM6
+7pKfqVju0cL5zwU+CUJc6O68ZMtJi6Sff4w5fDmEV27gGKFIBg1Yxi03SYVGjBnipVxPP4ShndX
0N31M9VozvVmwbNiNH87ovmRcu/0TY6woO61r7EJRQB3liTII8r5dInvQbvcRa5+n83uXbyo9zPt
SD9p3CvdcudV5cZnJWzbqlZ2ta0efLj/L5c6lUsBUvn/kzj9pzxZnt7kTfzzh7TJdf4CSSNxoHC4
KAXJ7OiQNrneXzrEKtuTYQuc/P/LmzSXH6Je7sG1sZ6Tqv/NmzTrL+BtqA1YYI2w+XH/SdrECK/3
Ff5b/AJYbqCp+F3oQb0NY72eREAO1ZbGfbx3Y3edlM1ZJJZ/Fi5ehsH0y8N8Dc7jM6zwVbScF+Gh
1TK3Qa8ouAqp25wLlfHbmOj1mdkJBNEx+eVlNAu4JkNJ5J0MJq9Gy3glDdh5G+CjchXBn10lYvyR
KHjNoTfirRqz3kwc8FzBtXUDdA2s24MWFjCDkst6ifdTc2Mi+bQFPPOoet4dWlP3r9bH9fvD6hgZ
+PKMrkn8JnHFlk6CoF49ozYa2GrScCGgoZ0AB3tl1AZxA6rmmh7RbayJO6HpO7qWN2gjUUBVONXA
4Vxzg7xQ9WnPXRCrKSuXHYmq9zHPO/HRjmFtz8/IGnsG3JHdW/IQePWMErKwoHvVBnDDSGkEngt9
s0WLNfXJbc9oEf4wp853azy6cPy5jGITnxvhBBMdcNzdLfj7/U+aOA9jWd4uUbmrKjqfjhrqm8+n
8yj3f3lSrhkeSG9oz7Y8MF89qSLJ0LnDbEa6WQR1MbegQ0JUd8EIZ5Xn7ExbowfT4EmzjOr688Hl
p3qVCrwMbqvcJrgUgVyTD/dqcLV3azsL6zbICdOlHbKPlJ+fD3G8TS1SDNCFrGfbsDXDPBoClkVi
Sn5dUKjueT+3u8QCN1HZJ47ZY7wz9yfGAaFvQHqCkOserUq7oyWSlnEbNF7zFJVufdkCCt9AoShp
jDl5kLlphMZPjhVdEtGTTZsTCGPbPppN+QhoSquEP0DX/OvtbFoFSiA4ozdBRsPqIkvScdPA5gEg
O8/bjs4LmWc3zt+xcMHQQAm1n9jPmHi99O6FamV1vAJDmzwNNSXbjecgCIjF3rRfZntEEo5ftbUt
pX2YmvAyFN5VLZzi0qIQHmjZsF/SBX8wU5OlGQpvQ60FEDe+gI/vA/RR1PUYOV+GrMJMZQm/VVWn
+fC+LsDXGzseA7hxM2xmSH/bUJuiO0SczdXkpjFYgR5efFh9oRbmbMwkVWlNpelqbByaRGp8MWZK
voFgue9oDFNZVWlPONGK7qHyHdhItlW9qNxE5vSIfDi0cRtEPt56G3vYGfqob4yh8y4sLz6xsYyj
VPN5RcDC88DHSSzw8coDU+3mQ9E2IJHBlOP5k1ENx2eH0HDjELXKMbnBJ5Ei3uROeOzUcR84mCbu
Y2GoTz3qOj2yjF+QTPP8ipW9MpfCCdoCtS+kwZXVPESX7WD5UUOd2eeVle9Tw1/WTUStU2jRA9Z5
s5+k/Y5DxEL1WkDUUN0//3yDWVybNBMYL1/rCHM6R+pkwUVtCCCt8i2H1HgZLe0dDiBPnw8kD9TX
wUIub1TMPEPV+Q/6C2+X96jB9UGoAbVBNc92pVhAK7ukjDOVBqJWDu1+M7T5z5R1cAI//VEQgdRu
wr0B18v2fju0agBmqru6CbDVy54ADl9yZ9R+hkuZnBjp6HYgFw3Wg4j1u8RVuj9HI4VLa+FVFNYB
KufXVi/QR8/N24g0g/bwdRLWv//xpNo6tSeIhqoLdV+++asIrClDWI4ZEo5ql5ibFvY+NUUfzZ5u
ja7OpYmpLz7XJ17yg+lkUAD+jsb9h6/5dlAFrn8+JWMTFMjRrz07vTBHMAW4dJQnRvooLNt0aWVY
RLCFXfJ2KAq1KJ/D/wl0p36KZhqoDh09tPJWA9iPtTVO+7Hv/gi1RX+myP7+fHY/fFH4HmRSDoTY
4yVrC3dwGo91A+MfYJh1iWbcthXTibf8YNHYcMMk2daD43PML/egQXRhWDZBtcBy15fyPmnQV5ox
V4N7fFdr2I5//mLHSHO5Tm0ulZzZ3KTpyR2vG5CHy4QwaoDkk/Xdhkqv1+0+Tjyi75zfYCYfr2Ec
1Ht7jPSNqzfpT7etN2NnV1vLHpc9Pkf2KR2To8rCy0MhX8ftXsfX83hd2eDQ3TKK+dihuoUvCxTE
nX/V3t9AJXLfWTC4N9X+Gr1lynMgMU5kfR9+BvgxkqzG5Z6q7Ju9hIdQajUjN2FrRJvSGwP69xc6
hlizHj2mVEnXn3+Ed6vLAJ0NTZ+NJJUJj1MOZHPzLE7nIqhmepyVcmHbui/68kRqI7fIm7jLMAR4
pD2oQTvvQoS6oNKRZG4RRC0G52u3Vrs7N0Xj8sQq/uh1LIQS8JuW9Rn1KBNFMhIquEcSWlTmLdj1
tTZa1wDYTqySj16Haju8UsdkzxznnBreAUbuGEWQplmzglRM4VOxbj//NO+WAjoY0N/4Dy4QJsz2
t0sBcA1U6W4psJSaNxbY20L1LoAJbHQuUHDzHv+74Y6SXHWWZloOnk4CQd1Ub76gEIAAYbTyJEqg
ak/k1B++HdcFLt8GWe8x+bCMK1Uf7IHhaso0rhdAsQjQcvXzxKWO1p4INvLpjxagLNXhPUN+K3UZ
3k4mVNx4bNSiCMaloFUb/YKptlESOhHWVTLPu352dkrUnBj1XTbNJ3w96tFu7m2EeoEt4JNljCAf
Fx/cOxAeRJILe/P553u3JAmmBlwhrg4kF+9Y5rOtRKQ+lgjyxTvTRfWd8tqJt3n3yeQQ7F2pJuBR
5D1aIfBu+jxEOB9kf2xuzW4ocYpu5u2ozT8iOH69cmLAd6UEeUK8GtE5ymQipG6mppwZsarDTRoq
yLOCmULxbfjVWrU+4TVWAnupXGCuY7uzuJP1dvYTjNpVbtc7vCunIHTaXwhjXkay3d44xrRLneTp
89l/F3d4UBMauY1ckKzmHC8vVGnUcuhFkOEm7cAlHA1xhbDb1/9umKP1lPV9bNv9IALQruoazBSy
E1O2DtUxPhFI363coxcy3u6XKm/wLgfAGCTL8jc0r00xKF/y3r5H6O/UV/7oyH1OWCkt45v9nH+9
yh8RitBjM0cVITWQMCzNiwymsd9k2lXrWpfI6u8V/H3VxKwCx4puPp/Sj/YN0gA2dW3CA/9++6Lj
lCSjWrPECryBwDe6wyMG7fWJnsGpUeTfv3rFCvUUPeaKFczusKLoBwT+VE/kg6uNi0AdHEgyOAL1
0dqYvBBumjCwNO+nS1Trf4L0vNHa9NqJw1vcLCC9Ivl/Ypl8mBu7xFMSFlrM79R+MGeAglU7mFZC
WQ+Ucoo2y3wD3GTZTw5ZTJikK9VutV2K68U+1My7zz/fcTPmOV8jMee9IU1yg5QL+dXMptMcTvqE
3mdRaw+VyL8jBB3B8xtXWlR8m0T206yTPx0iuNB2tcIvqmL9+SN4H2x+kg3P5HDhMThh3j5ClbC8
MmCgQYXxdYAdyBOyAzdDOTl+A7TVHyBIgN3Kv4qxMc4KRECCbtA3MYjtzUTBaU1VNPvaYj0OGac8
i1qbbms74BnruaDT7WktpizDZ3JeobQOqKVarjxriLZA6W7bJm7PkdG4R94E8DMq8tPkZUHXAekR
WpoFDsi2lWYM6hqJ+30uSoSCk4TiTARguFRakLt8MVtZZtpYGs1g0iUaixltXAOp+RiVVbsyr+vG
2cPpiM9i/JTXZHoo0Y7FJfp03YWpIjuoL8mm76K7aUB9uM6Ms6mZLiI3MYIsFgKlIqy3C+TuAaLR
LDcpEpp+ubR0g5N8C8H61k5mfTsrkb0PF+NLPBlww6qk3MTZWP7UMIX21So8x4NrDNpFKXwMqS4G
aDLbWYV3Ydc9iCZNw9q87bSzrHEVWXH8U1jOY9LC6i3nfaKkOXLZHtTNqrHOZRNxj1HfP0/hUX/S
XM1BC5ED+Wivh2mJkI861wE257ihjkvkIwKO4ExyHXnpDT91YhN+cC67VE7oCXJrkJf+t+sP1Q0U
dWJRByCLZ/RL3WjVx+oGyeEzdxkQO+7KE6/4rjbNwezqLvmvzOZRljka0mwAbGStXXFbhCOA+0K2
oYKd3lalgztTmfzqBX9pD5m3qT3ra1EUT3XVXfBo5WWk16Yf1nG+x1taX1vJNH+hNVg+mopubHvN
bvFgz4Gufb5NP4oUYGcIE0Qpja16FCBnF9tiz4vqoK2LCzTez/oJVf2liL+4Bu7DjQunPUyXdO0J
/c+guLc4Wp+SQ/kgVKAdRYbA9YSI9U7UahSG0/VOxWlTrKwcYMzYWat4wSnk87eVi+xNvssHor9I
PPR4ZXo/b9eEAWEK1smEH21WPNh4e1I5OHEJepdSyyEk3ggBUs1GsPHtEJQdgWc2A84Do37fjk27
issS1n+8o8CaIJEdf7Uj46vTWqdueR8ddagpkTNYFnioY4m5Eq83+EtqFQDBPpPSY3kd3kEbwVGh
vLak+1WZDpefT6hc0e8m1GIRy7oAxV+5CV+dM5mLz7jaabxthvcLjmC3wio2TgIj1QzHE4N9NLV0
BLldyrbluzJlP8OxmpDoCXLLvlYg26zMvlhlhn1eO0gBmM6tIexbiDEnQBwfTSxtSClThZ4rhee3
L2mNNiUAU6uDAfqB1m5qHaYSppf9uhbaxpol0CjLvn8+s8+lpaOppdtguR58VWrdqtw0r6d2gPdg
cbAFw+JleyoFF4iSecRx69HIpgilN+mBMRWPMHV31InXZZadY3cyYHG3MC2OJzZ0R4ptNM7LKmoM
ywUbbFgbpSLcN+nfpllT1FfaDWZi7QrrEgulpebWyaxHL+t+OvViQEjTvhlZb/kgna8WJwMnD4rf
d6v4V23oBQLcbUTTwEWI3h383sywsPJwJW9aabPiNBhtABRbD4m4/Xx6dLmP3k0PNXGqQcg3oa3+
dnqs3LRrRO2qYGpx11YdBeV2eQGrW9Vvlso6M+fe2dahejbL7CBGkOMBRu0WyO5yq8bmuuvjduNU
xd5aqnSD8afJZAhzlSbmT9tNC0zfE2+LAcepkvcHBxOKpVASUIIEuGgefVg0UqEBNzWnhI3gHXoh
iw+6VluP7RRduDVftReue2LvfHBplOUEiiYeFBJgOkd3sTyfLCAdVhU0o9lt+2lysBmRHjecy9Qy
a3WbLLgdwi8Ot3WeaEiBc7NI01KF8mh8s1zrcRq7ewSNwLmpy9cUMYSzSeRio1aecuIk/eBUkkmC
gQI4XVLUOI62HNzcSDi9WQaqJwlk6R1WDp0PxR1WGeB0+X/zmHAXtbwe6KiKYjcisX4qh323xqiK
kKt4TBo95+OIOqWQS0J3LAM8S87zWb1ScbLOWqRuYhwbZ+9iTEhhkZ8/cUy9vz8gf4w+nUkhyJSi
vzIivdr7FqZy8OqTKsj7OsGR1QvqeMn8uXOB5j82YXzLKvUnq78EEvT5xnp3Fh8NfVTOEG2ixYWa
c0R28w7W336uaATWw4kvfGKY496WO+h5jIAum8AbLsscMY2uDfTqVOH43YEv3wbZVTTH+YTo1L6d
yAhJrt6A9R2MWJ3sQxsTghyv483nc/bx94IuLLEv0Ib1o8RPX9weSTHshriSbPXOvI1t88pO4sfB
8677CDgY3elzgYiB3rv/0eASAI0SF3mnIaf61WKp86HjMhAxeK2cSVhYH6a/Z5j//lz/Ep3YR7B2
V25zh0DG/sSLy6jxJgrL+X019tGLYzmbxDGeD0EEvMvy8k1jS8gFl77ZXpfDcCfM9MfkKndTW194
mnVio7wLpXJ4E8F3dAz5r+PbfVQ6E7rXXhkM7mM86xAAovNRfIFRt0M5+MRg8l3eveurwY5qIgum
m1ygnTIopOOhq/vAYdewC2k/5f/lUEfLNoSaivCMWwYtBicIga0iop823Oh01z7/gh+/FNLiHAsa
GohHkcYw+1rYGhukhze0qW0b3WicP7nKLvMV4p3Df/JmYEYoLLm6h+j/28VaAC0A88ubzV7TY42T
Ybk65PU2bAqU+icjP7FCP3y/V+Ppb8dzRnzA9YKPBkv/2tHGy7YRe+GiiqR3u/9gKokz4EzJiN81
RNOZ6jAKEEi3gfj3a9e88tpq1eQFdKPsFCrmXU4qV/4z1BZMGb2Wo+/WKnqJErh8rxkwpm3DcYN0
1XvdphXLPsUJKVOMb5+/4PtTGQgO9UD7GQsD2eFoB5iNqqhdKD9en6xojSnrNowfOwEXKKr3illc
iFgkmMRDie6c23xoTlyuZCg72oJvHuBoX/TwGkYVX4JAJODncntn0mrM3fHm8xf94NRgyXCDo2RN
8+AYSJwLe0Gwl8ltNS0+IzcXfpT1p5YmyMn3r0OREKaJVC6kFXgUPVvUNLEuJYe1deUB5aAQOH1h
b8kIVnlbbtpRjb/O9YSwozH/PdcpKAxKfutMx4YI4t1tpog/8KCEn7g6Djxu2uy7nvpaLmqcpXR7
6ywN7rztuaiMy3TSv0IdqPw0sac9FoLDdkwsBRywGP0eiRDUCDxkpvT6G/Wp9mKuwI8jMTlto6Y0
z0O4VRK71oNlQumvXPUh6xzUC3YxNVzroB0K9081qNFOeq1fVEOyG0rleuiN4jxjpDWyRdA7RvVM
6w13vQwG8ofZ/7B3Hs2RI2ma/itje0cZlEOszc4BCE0GGRRJkRcYk8yE1sIB/Pp9wO6qZjI5yeke
s7E97KWsksoDDhefeEW3GRbJAhzK1nJw090AKW1b2Dw9vmgvVZeaF3VgPmBQLFcj4I1FcMGz827Y
OqbyxUiy7JyX9BWzwvGmIzv2SzecPd2o5t0Yok43T4EN578sPF1k9V4OSr9SlK70MSA+6+dxV1ZZ
5rk58GgbpbOrKDGdbV/YwaVp5hoEZQ08NN52vinImiytW+H3iNxGoD5WbX8r8ef1jEK/tANtn2oV
plHWpItN01YWwCHdfkQNG00jobfnOV71FPyU6TilqlxF6RxcRYEYfPRsmgOoFwevJVU5RI0KAW0p
HkoMd7/jQ1wfLH2qLtSG0HMRrZr6sFm7SSeg/OnJuYP3la/m5r5RI7FGW0bdS6T2IWrQ+8kzuY9N
bVgXhnZjTOFTkKPwnMibmO7bIdbsHO3ppvQ7J30uzKy6GObmG2n2zGO7K4P6ueeac7c1jCxZS7Xc
SUBCaxNkJ3cg0kgLYm+H3GSKcZa2GyrHd2Fqod0+GWskE8QK/IexQ8b3kso7704GsKFw6bK9uS/F
w1Shi4lOU9KfgbIbG88xAhTB8Yz26cLLdd5EB8T92i8aaDXYIzUEcDvXt1oeWniimeXB7NsR/jlu
DX5SN+skLB9Kp802IebsUGSkvIJlGZAdGv1eaYNjZU3qvcTXFkXSMD01QWUoi/mx7bXuiDuhGZxb
jmKuAtOUX0XRJNuCicfxCjiPsRlwX693w6gpR8us04bycSMKmFQTxHQU/W0ErFFvaa/6ote30KYW
uzcr9VG7QJ1eqQskYqrqLKdVsUftby3aFvnRsrT49fLOVrudhmXZk0DKdB8k4po8Or2jt6nq3gCU
eV8PVvcUGRV8IUT/A6+YWvldRJFuepkph/rg6jWKwsqkJD4u0rfxpO1sChaoX0Z+F4zrSpF+jqPc
Jos66zDq4tGORu2sVjUAtFVme9K250vQvY0vQ2XTI6fkzUZPhly3fbPSejI2IP9B5hf4pm8zpKg4
UhQpz/UwfOpUaa2Djvs1N0RirPQmnOFDgBPdhs4ETpi058LOUWOrDNTdvArdrBDVlVmHIlxS9nTC
ZvYrvQVrGIa1vlXsXiZ+1Yy2uraTsrpUlGI42rk7HFqNPbPREmiquaW0N/GkaHszK030KXIzfh7L
4NKOnNZHgMlal4MZ+4MaqFcKXr8oVZWcZBOcVawy5X6Q7QWcWOkHdfEicL8RfhXF4bqq3RkftlhQ
kwyywNprrQhbKC6NvBCFuE4XEfiODNqlCnOWphEqVVVgrmpl9NXUvEz75ATm+EpqJiau1X3VJC/N
VCkeklRnIssunFBFX08eTJjinh1bMKfsCM/PRrtX0JpCaAosVe8kVJKz7DCBl9vOLfaiVnaFISCV
mLgp1hgPZivyjweARe0KOcVuk6ravS24MepFnmgKjRMyI0j9wBHajlF3omb3kjusi7HFK2yQ4V6L
TOlz5dzhlRHgO2T/YKDez8CkdvVwFlTxl6I3UQ25H7oZSHXT37dWfo+n9xINKyTJanUt3e4GCY+j
khdY9XXluRPba6mYoBfr66Ezv5k2wD5pyXUwTzSl413IzGiTe6V0AVvszu2b1lPwGoYTunGc/lhY
4cF2CoyJXYmsF7WoFabGCOM30XlQCD/o8u/JwAS6d7g0Ys7ofimKeEOte1+a0Y8gwZYmb49hFp1F
ol+jNvNdzYovMFuQBtHkYU71pVhKFG+B/kyMG1tTzrj9fY2kdIrFluI54qePaClkbPPofkCbzUht
NDtlUvsyLU66Me9ci7NgDLPiWtHY6emc3xnD5EkUQjRRXtIrxlS8EwsR7jkagoHTNbwwtXxlxtoj
BrdXJvKae84Zr3ecr+ypr+kw+baNhsSoFd9cCn5hlJ+pTeNsQ/faCqyNoo3OU16mxy63jg2aMX4y
sBwlzosTroNdILSdwRdGIyhPSRhlq9oUSPlgLJiKYR0TkCAT0iUrc7I633TmrVm312kxfpcIeh9q
evcwClsZWuM2soa4fZiicYivRI4TenkVlPYYrQE7W5sQF7oDFcwfvw/DPkqrqe6BdXARSSfwe5cs
BGNg98pEpQzgzTmKCgB7Aew6j7q8nHT1Elj9XWjKXe/E/0JODbFyoZHBaqUQ9S68Vq3e1quso24w
tQekjw95OSi7xkm/zU1FNq80uRdMxpewjg6W/Rm28qMwd4Gawy6jg0Bt/eekxVSjGtQ75QQprL2D
oSTR5xGJxtXv5/eD3GhpFENOoyVngDf6eRgMI9VFC6vcDm1/QFlwm0cKON9mo9afer8sBbtfIndA
TdRIlr6I/a6sZJaWxFeesey85EYMNtb0pBd3i+ycj94CXRLDXE3UWivns0bg8qd/M/R74C+ybCgG
dswmph9nYUxB3c2Wu7DaS8SQoAO3NAbtw2A6/3zuyfz+9czvc10kzVgmMiq3RuDeag1q/0W16evi
Qh+7T0ThP1ox5NQOJCLyCegmP7/KcRbpWBXUYZSC3MvQrojZod31n1hnfFBvEULTdMisBu/xfU8C
QwLNmul3b3vZe5Z7r2eSHoyxQ3BknSr2J/DIDx6KvUcv1YGtz2Z8l7unUZYOZV4yf3NOjbqbUtQu
4QY3vWZ+shU+yMSgtS0VJBRQ6YS+W55ThYrY2NQlnrgzjvMixxsp1wfK4TLepQJY0dzO49qZO+uT
RsYHueabkaGv/vzmKqVgc9o8pN06+6WfFTjm9p/e50tVgtMMGXDQMO8Os3DGa32O2QBi6s4Ka+dA
0SfAFZbxyUAfLI9FUYFKEmBpvIGXZ31Ticwtt4kCySZ30uZBr6+bKX1BaGNdt+GZ3VqfbK+Plgfs
auq6EJDokr07vmbFGZuUeG9LE8dv0AJtSrTzx89m74MXtGQsWN2BaqUJ+O4wbjByRxCPNU+T/Guz
gOWEefX7F/ThEBSpKR9D/KPG8vO8jQgiqAjD0cuKpyPG5rWnd87tf2+Md7WGUB9RhHc5IZJc+DTC
PIzH178f4oMXgqcNJxAC6YDmX1t2b14/OAxZkWAX285V4TDHLwNifREQ2k9qiB+Ps1BNSZ2Ao7+b
rmF08lG1GKew0aDOk2+DgY4BhIR/6Xn+Mc67KbPNcKhFRbUJ8Ijizemwko5zW1Nj/v28ffz6/zHO
sq3ezJsiJwNUGM8De/RKtVEdR6Txkzn7cAw8E16peviavJuzfrIayw2WC8IO1n2g72rUGv+FxwBp
41LSsjls3lUHK2fCKafkMTBfOyRdcT4M5u73Q3wQsVD8AmYAQ1XwLO8OSxW/aSziKUCWMyInQX9c
NDVq1FRm97MG84cThgUxLrKOof3SOdKaILN4/cV2XNTxFm2JBFWBf/5xwGvgo8nLxx1k+QxvXrzm
lilqilaxBRlzgYUk2lnOsDHr2FcT55PS6UfPs0RfsDVtGEL2u8vUkl0m3FJlrE69mtvrEMGT3z/N
R9vShHm0OJWCt/wlztKa0sLSjJcz5edLnrNILmA3/gka46NhAEW4IDKwg/jVehRIgxMiS7c1bERi
ELrGedS30Jb5/dO8go7ehY3AbkF8qIIsAODazy+nLvBIIZMst23boIvj7LIOTXjlpszkhRtYJ6NS
9gsRANAxqa71HSnOw9TYV51mn83tE/6EmIh98qH0D2JZ7nCbmJ0mA4j9d0fFTMnYCRBb3lKrvSwn
im4Y5Gq2V1X1yq7ERkkAarn2qmvEXlD1wJZoK9vH1ELn0dJQOiv89BlfCAKb2TNr5Lt1d5uW1Yoo
+VBI86Yo57Vip7vG6D3NuBiE+OTW/iBG+OkJ3gUjbdTSMHeNYpt1BkXYb52pbxO1POpmszb1Zvv7
t/jhaALEF7QUFs37TCp0ezW2K3ZY3MQrdb5EZwwpMGTpyh+x+1kv7aOVSfjz12Dv7ot8hK7qxAym
ou/HJeVFve3Z1v2/8kj4eS7RKmDDd+sSq+GudUYmcMSFll3sj2q0DYGHV0T8lv3Jof7xM/1jtHfH
xjBQmq2QrN4iWbmxjWkrlLtI/yQG/ngQ4A6oqXClLxJhb8/BYLCRuq5AezjKtFaKK9VFRrGpP3mU
jy4P0oi/RlnWypvTNhuQQrQtne5Vghqmeza/CrCMa838bz7OuyVegSEeJoOBBqNcOflzpj+KWv/k
KPhwZQPoMbCpVqmRv8tYuIDxK0c/muCk3Sryh2HVWyzNV1SFfKV2P0nFPpy7f4z2nnJCiz/uW8lo
odmuR5RI0ZH0JgfB5/6fxmiCXHSXKx40Be2394vBqtXKUK2JxaDiwlzKTe7Yn8zdh+vtzRDvVkLb
h446KCMrwdZXFF+xol1Fxr+03iCoExFz4wKF/3m90faIA5oABTWko4hUCA64Kqrkyp+Rfj98Ody6
DvchWibvk//QnGyMObjaOzpTo22tJw1/Ex3FnvyTK/7XkVB80EjJF/ia/kthqtArV01i4q9FScsw
6n3b0kio+8uEotjvj7lfbzqGglUFotp4Zab/PHuDXkVaD8VzGyj2xqmnO1AC20iLLpQ02ubGOV3N
Iuk+GfTXhcGgVN5QzwLPCqTk50FTlJatHI1UCvzzWsUWtMwu8lZ+svx+3bqMIriPLHqwC73451Fc
PJ9mxOtZGMm8hnlBnyxHQe8+HnRKHdYn7+zDZyKXp04NA/4XgHcN90qENfupU9IV8njbTKGtJsf1
79/Xh8NYDAJkbQE/vDv0pFkqYej0nBDB4KO16uGm6iuITvx+mOXP/ByVacRjFgxkyjRoFbybuxQV
ezcYsoKyPCYCse4pSBuP8/WA8q2K00lZ/z3b/P/qUp+oSwmm9j9Xl4Jq0z3923X8/PRWYWr5nT8V
pvQ/SDfhQyK2ADESzP0/FKbsP6BjoYYHvBP5AFYSDu1d9H/+l6b9wS/QzIQCAFmZrstfAlMC6Snu
Osj+C03BZnn9x78/j/87/F6e/rY82nf/fqvK90pqeLuKSIFIIAVEDbQSyFbeXQBKPvfYvbvpRpZs
GI/boFtjKNQcFIh8pe+ib76qo0y/aED7rRXFilb0Fen0YyzyLaW5//hm7v7+Ad9+IKBW79a1RY9j
2aSkzjoP+h5qigJ91qJEiHo8Cgre7OSY8oxDuS+mUDvTNfclarLRHxusoX0HM+rtOJbtmRMN9hpI
rno+i0I7CbqX/jQbxoMeKGJbN8gvzbEGXqDINn3UIfofw6o6dnY4blr64CCl1etadM8BNhjrMhv6
czNNnCNorOiibCf1QEDV+S1tJMcrm7g5tdBDru2opIid2+LM7SuUecE9AIgHs//DGE1rm6d9cJah
QX4ES2T7ZZ8tzrHtFthw6cdK3m+lYT4j2Is7WZl+5YMAEBDR9EJjsQAQrdABbk3DD+3w2syys9EN
zbusszA9N/LxKdXMaDNGF1lGm7lWjWdbSR+tRL2QUfVFDp29qTmgfL2IjzhSZg/IbTZ+VmnRFSi6
yLOBzSLMp4nzBi9ST9XqaS3bpj3OtZhXhgzGTRqJ9kshC1S03aLdo2cJ6SrTjD2+sDh0jeaE7Y5e
pbQjjUt08s1nIAbxWmC/BEYhec5rZ6wIjxT1MugVSfc3AV9SGkEENEWdvhdzCBAiV6PMK4dU97tY
tD3qryh2P2WyjrMDqiLnihbFwa5xNZzIZhQIyh2Om6qvDHeVUB8sm9dXhbXr5VFr0TLNvylTczDa
6Ac9JTh/UbeGj4+qKqr4uxDpE3AeZXOWqK21m0DgrUYre3adgIRRwyrLLeW+msYJnybRHQvT6La9
iCtvmExM9IQ8UxM3+qLHTopPYKdgAQj0eJjhu5XGN/SjN+2oqXvQLvmK+g8MHkPPbm3a4h5Et/Mo
i6qdUk0vCbiNNVVC0MsSPSVdkSq+QdF3Lal25VQ8YKuogSQJuh1eEMijp0mH34e4Qfi798ys3tmK
CqrHdnJEP+1LA9BA5imOU+/VTlXXdEGug77Rpcfl4SMuo57wT5nGTe8ELpAQyzyFQTjtprl3v8BS
55XW2O7NlarEXt0G8SGIVe2ytNLxFBtYk/vOZFdnNG+sU5EVw3kB3mNZyaDo1xVYRuH3Oorpq17B
lM13WxmdlROii5iHoTeKZDcUwH56ilU1vVJqa6uIZQ3OqanYR4yLMCmRdmoFZ5Y7VNFlOdAm82Pg
DCTseMLosxdgRjd6I1Bxx4sqJMSv1FKM8w5/tKnc2GLk45iyykBvOOmlDDajCNMHFHb3aAbfqnEl
Vh2OAvS7+sDH7Rkl+xm6xyxmlR+NqoNhSnE9JTOi3RhnbvQanVZPqRvkf0v9Cf837SluZoAyAq8z
L8gBrgxA17GnSCfxNTcD5buKZfKV6/TqrTJAZTOCHPBxENj1i1Ji3FDqab1RUErzsmYavEatIixO
ZOPV46gjitxCYndU8C5BHK3srJu3hszy3hdjFO8cN5nvwWn0nhzV9ssUW+7WcYedrrVyp8vY/pF2
HNorVaPOURZDfRMVCPr6zZBbZ7Kp8GKYK42STQLuaAC/neLWWQ2rWJDBIM9KHl3TnBcTC63RG4nj
mjWm1wUrjDON5XrKR9HdRSkYC28eUHPe9EJJ9qqwg/RudqXl3Ca4KztbAFxNN3sORjjV99nBLgx0
TqIFF7FpJhvXbSnXJF1irSlWYLqJqYg4YgTu+jnQOuvOxu7kNrCLc30KAI6QO5wcIZvGa8LEQQ3Z
1B4mfV7HGCNJGK9N/ywzPOMBLBv7xCgk9kMqcl4a0LiycivDr6dErpJRyHXSt5rvQBXfG5WNzELR
JzmrfSw3tRuMhz4w5mIBxGi3i4tV4NUDJmcexkVUGNRmHE+hCL8aY+AWfjM5M+dEEZzXqZ19IQmF
R4vdh274RZkkz5MtbuKG/A5NO2c8Ibo+nlgy48mGGXeO40CEn0ARKc26bSvtdmnr3CoxP+Q6mdjL
gFpbPXBgqCHBPcYx/U3kNHJHvTG/Cac8u9Et5cR+l/uI+T/2Zk8rYw7U5hgKO1zHraKhYQzGSQIN
3MV5n/MSC4Qtyj7ejs3AAh/m/NqyhmFl1ChVe0lmO+duYuwraSBybCCwdtvMtfE40QTt/XxEqv8m
XphBnTaFm7AcEmwg6g5QV1Q6jQoSxqyOdmRa9xXn0OhZfZkccQvIfSXMcHIqbIFoV5eHw6rusSvk
/+qtbKIcf7IUDklZpVdGgUGxjatcD0Kysa7o1Wg9nm5Kg8VTXTjrsK7my8KqbfCaaCBrFjYva0wL
s2ulCNe6U6VfRJmLcCemkmNgGLvbfLLPR3MwNixCdT/FDvL/85Cv3Qzd75U6yBKqmOz72wm7zFOY
NPNVMZQG1iWGus2tbD7PtUq5gxea+ThhbZUAJUXgQOKgyVki+5bWj9mMDcYUlMaj3pXSx1DE3ZUB
vtBhGhW3bZPUj2GtWkcoJdVpQrXtIlEad2OFJuCaaXSZU/ZdiMPyZuLaiAHQGZgzwoO20Z8E/RMk
BqdWnDzQvkivEXogxFdlsw7nJjibU6e7UXV893yrV3FWqjLF2EdYo4KTTHpJ2dZua49OdvXotiP2
qrK+VYsEi1IT7496sbRiMzhP6aRz1SlJGZ2GlNAQ8F9bb0Y1znaTjMIvllYMACIL3boymrqX3pxN
+X0CuR80bJaLg4jwEBzwHwZsZpfc/VbnNCsLIl7AhRo1B9EifL8yWqN9weoxXKWdta7tJt2YShKc
mtl0NrISra9pRnGFOVZ1xHldf4lgz6mr1z2ozxmLJSostPlMIIdTF6GdznV1lgRYUzjhpO70rMay
rdZGoBRDdhhjt3p8PSDCOO7PE9cNHucMeGDWucFFpdW5QQSnstOCtIj3k6ZEps/KKtcBytiWlwzY
tR9mafTmUS0z/bbpcvSEh1i/zfrWjGOPmR3dlZs4RncToE/8Eg8DR4FlSY4ZpxtPqGW08ZcIVltL
JBJhhoGFN3vNgBSzyp2GBY+7yoj4XkBUZxX6eHq9lmu9RRxtaGv3RxGF7rkLpvOlaFW3Lz0DX4zb
NFGZW02WKojQptEwK7K1AeBa3QWFj2xeMm7yMJxOTYuZDqgS+YCIC/wpbIBOmL2BKAB+hjyh0VWP
Rjm3x8DVBnBQtTmeXr9IpMGCTITBfy1Qoga7RVaPMP2bYVX2wol9UmseoDRBNkK3JFqIxsp6jkSe
/rCM1NzT2eXXTAtsrpOHqEDIURtPEPOrR7Cz1QO2HaxP106g/2mdxbesoXrEdVc9DUT+22qsGTzO
nNrv+trVvBZjW+UmH3J51pQDOgGmysGE7wdfdcw+PLkJjOPX6ceC1r00RX37+1TlFxIAvTeUYQWo
IURisVBYCgFvyqhzSHaeDo69JszRbqPWMfaN1bqrSKvkqcCIczss81ouuOcaF8j7QrfVq4IY4m+f
5H8sMV8GesbxF4PGqCN9/PvAiyfFT/+AqxB301X/vZmuvyOW3f2ZaS4/+V/95r99f/0rn+TcS1fu
P8+519m/3TxlwxMGr2+T7uWX/ky67T8gKlLooTZnAFZYGAV/l3V21T/A7ZBgQoNbCmpv027zD17m
olcCx3cBUxh/pd2a8cey3aAHvdLoSEv/fPj/QtoNI+1dloswPckEPhBCVwXYniULfrN2bHMecc+1
xCYZgtueRsBNOirlk95Y865qdXffFiLD0aIJWk8NRLfu3Ypd3jbLNTBgIHveaHlz6sIS0/LYyXQP
lwN2SKsrQ4VGjpgeS62dziwLCXZcHMLxMnTsIPJV6PYIK3Tjqoi1gsg/i78GllFct5Yxw1iJSu0K
ZgEJsaulZ1WZRzs7DEHOC320vHyEQWwDD1rlpW1/azo3WekC40VIoIOVrIMma9b9gjGjyKsa91Gs
GDZJUzo9FEmL5zRGCOoxCloY1fWcK1cJhk1XuZaLlyouanOFXaFeeX1bo67XN7GJQPCg1/gBmm0I
8nrOyp2RkVr5Ac9hrzIR25gfc5Z0Xp3rVuVpcFUfm9Kez0ddSzc1veavcUdJxcc+FtWXzDRLAOET
joOVDM2nNBfTIchydZU5hfxKihK4XtUaJX/PXCUQiL2pdaoXpchmoBX4+fGRqoUDwQvI4b+G3WWm
Gw2PPhpHjRZUsoZ/rh5gim4L2R2IbKzVbDk/1FB0t6GeY/jU0fcjZcTuhKtXR2gWQFt+1DIluSiq
/GRC23uBbz1CT8BKdqZHU3IggxbHX0Momfol5P4P6HP25VM5tirw8sGNdl2BMJE6dQ9jWlcE94Wy
y/K08roKcfqulc0qSPTH3OyMcAX5WuFIVy4CsQjDDMOAt5rhCBSqKGHUifYl1ZqLllzy2AS9QR/V
Nb8OTfQVZPfsd0KJbWJ4VPZtHEZDb8hQ764lzLWauNqIqwPZTLGRBPRHwpnjZPUX4ULwttPctPzc
GVsmhfYq3XPUVbFpmq6CJT5KCxRxFtrNLZXh9Fl0aBKJSebxVlSgrVlAjnM/z5rBMZsQElbT7RyV
4QYWbbXrjC6Yvbxw0KkxdBg+OKGO67DpyP6TSMBGyZKbAVGG7egIP8Tk0sPJOVvnRvHDksDglVEf
1iE2yN+FBn1+bPunpsDcGof0B6lPV1mJNoCK5aJXaJSIFs/YMlESms/9V2vMK5JUTAsLzfhWW03u
m5GFa4gOK9xuKU/VJOpeIBwFp5d+2iNMilRwVLWbwm2blYSfM3buVRuk/HyiFbdp7X6nPEPqXer5
Gnu+UyW6dFUSr3hlyzpVNCWc0SxD7XfuaIH5uWKbg0fHXVlXpjbucMiKv5auqj40pj5vQl1KYko8
KbeppaeUEfSrEkNiv3ISGnSdFq/1UZWXnUm9LMutO0xKMgziR+MbSApLeIPWGg+kroIFFDQ90uhO
Wvl1gfsaKZ5FBqdrp6YX7KZUMVmrk4EBWIlQgoIEW4dQta/VEH0aaxr82VH0Q4jC+zoNzMxLqt4E
Aau71zaFCw+jWG3dTKZLoazBYxWvvw3eqGUI0txSAo/k1r3Tx6U85FQTB5A6D+sxyBxjZaCGfGtC
ZRKruY6d8ELFrWZjTigIKkZstCvU/K5NzMQRmrSD7kT2D12krtt76AHBzThN0jxBx4YzoMGViJT4
W2oCFZDqlB5cKcdTliXWDYA+kawMSZiUxpGVrEINjsmMWdpNWLnBbTfY885MO9L0pmtXqWkjuKNW
7Srh1NiADI79fKKISKUuBTgxArVEACCxIPeAdC6mwkXxIhkvB2Kl83LMqgnjCzIFvl2g/wlfwass
xFNmvNgOhCrjaUoSaKsJAdF30S87DLIxPlNY0/juWAQ/epf06BSETn3fIGLGDrYq66ao7VY7z2wc
6T7p77yqa70tLwukQzXwjwjMoGcDGO7na85q8PMNA1NserLTrQtGHBj5EX/mp1dno0WXxXJLHMXb
0av0eIuZtkm5ZvSMsV6j1LfFNy3fgUn5BG/06/XL5wIfvMAZLWHj0vDT9WsqVKE7AAwbO6s6H8Dw
XRblhtcJcs2QvqHRDbs3AcoHhW3tl7YQU0GDGpAewSKlCEKLtze+DoJmEnhWb4YIXfMQd7ba6tdq
lx7yWD9YYdGTVqVQYBySdxv12CrtEemArF7W92mByKblzO3p95/qFVj1/gXZNGYx5KHAgEThz5/K
SMAxRZA7Nr0SGT4Gefcik3dzKS2vwmQaduR8q80UP/ri2WBfenVWtjD/lNs0ti7oa5AxlQmR/0L0
dUt3ZYo891RAmwZ0X7KP/ge45dmD3HVY9tHrx/8fC3zfxr3/sf1eXjzl39vX8PevcPhvAfBf//x/
IzpeUNn/eXS87Z+67/lT9lNDavmVP2Njh+YSEQ+yeIS64IYJPv+MjfXF8gR4w9LTRlt2+dafLSn7
D0D1tBwX1DtUkEWK4+9eccTGaIoCdBQ03TWIIuKfCY4ReGbRvVmUaFKBPsEVmM8GeBbg+8+LMpV5
CnOwSKHhjPG6eL3ulouPYOKkxpgkdsulmCbhD2e5JlW7URatuytYMrskmZqVvlyqKH2HmAPp0z4Q
abjXU5vb1+EeDuibS1y2sE8NURRA9/6bPqOOP5kVoeckv5YJXuDhUp0uRA9xyyQEUWzho1R7lTrD
Q5FTEXUD+USiBzsvJXSyR2dY19MU+bqsfwgCVXrZFk51huXPqOVtcTzAwIQuMErehB1tPyFO6rSl
10cgI7z2NXLRliCmAJWx6aR6Gy4BjhHbxipbgp7OrdVulYVmgd1QA/GLND99njoE9iZtMjZ82zrq
wzhdVUkF9ddAAX0XLNed8xpzyYB9iLTfhV1pF+MSmDlLiGYSqw2vQZuDVBt+09Q9lojOkFV7RoGX
OK/AwmSLaZ34Wi+hYLMEhQnRYUWUqAbQJXOMMFGTV8IfqOYQTVaue1GG8FB7WK0hVRGdLD9rVxqq
7F66hKTxEpzKJUxNQwmpOT6abTNvzNwUX6Z8+iLQkd/VUg2PRdTnZEOO/lQ2Bc4W9dSZq5gr+2sm
YS8X2qzTY0mH9iDG7BHW5fQi7Lo9j83M2sOMnB7KWmm/6WX9pM5TYS7Re9R5tlELFaEkfG3Teeq5
cWxXzvSipO0nYxPvpVDcS/gxnNOirA82xTy81or6ttOV2K+sVvFiysBtpWcPsxnkeyfV+tWQ0Fly
Wmm9ENj0mM1b6UtMoET8XaO/cBVZhaEcO2y+u1036h36blz8lOM6JVkLEaWHeRCJ8IcxGBq6nKgr
ArQL/H4M62KHky/UycDJ0gRFYr24jkIiEQ8WDW0eadNgoEl5PofCOId1e03yCa92WOhihU27YY6o
+jTOvSWzCxcLw0kxJj+vsnu9w64XS/Y7gsp2ZTTTDVVe84auWXpml1FBWlWnpEg9IpS9T5Njmu4r
qPz1w6Bk5VHUhrPrGuIlUfTt/ajIeBNrsf3sjElSrajczTdWmwbcdLzAMLSme5VAeTPKvLtJkB88
z3MR3OI/7G4TxS4Q2xuFg/EWPq19AhDYBjV2nZZNdjm2cf5gTGzZrC/Vc1udE2Md91NSXuqTVFgP
uRFvsFdV7sucMlJf6ApFSFJI9j7syIh3qCRb2ofljirjFW3kH2owqP4kS823O9f2LKfPVrOmaZio
GP0hpl2AK1h+mQXBQ6qOK2Ww1Z0iL+sSR71RmOkeRHkMjDz/joX3COHbKDb1oG7yBOUVfAz7lVEo
OARTXPDNwhxvtYyGS5D4rd3o6yIPN32Cj1AQhxd60r4EqtF976IGhlTsanRGTTNF2fjM1KJI+ZK2
lhPF502oZFl7UZlpLKZ1KNs5mdYt1SqUuiwR6OAGW1n1d8Dmzmby+2cDYbYXGs3WgygL6xS0kXmo
awxSmg4jSIXuXdg5kF0xIFScOdvVtZnvqrmhqbiIU10lsXjuOpohyehavo4AQREN7jozNTpzYTTc
tVFgXBTKNY5Ek+UHGAOvUIqTx74eSwxvk+TcddLoMXG74BKXkOEYxHl47GnIo1iOqNUmahTrIu/b
rl63irFBIvZ8lPF5F9hnTt+U3jgW3/SJPqVKOjG0xf9l70ya4zbWLv1XbvQeDszDojco1MR5JqUN
gpRIZGKep1/fT9a1OyTKYX23dx1xvbDDYYtVRKESmeec9znwWephY9InjV/W3jNyakRdoN8668yM
bulFEwfGjeU02aZL53mnZU12VjVfmllspOWMYcJc4zn0aP+mzWO5HUQ9XgdpQUUuZ/QnvJoBGZ3B
QAQY1ZFhpKqFmjzxjgNgFlb67M1h7HnQu42qkltwAtHart9ypmLmukOd1q1pPNZUcqO1COtj9EDO
5QMW9TAut2rNhC7uXlJbOYKtM875vDDrXfw/Wco5dJoG75BBggcX15CJaOPaz7XyUM76/N10snw3
dZixQbIYZ3Mv7zsbuqeHF/pguQQKKrpKNjW78ogs9gSqr00OQJqTLfdvvTEkw1Zh2ev3eatVd2OH
uCPn5kXX/PycfnZvi+rznXVqNzeVRriAb1w107rjDUFBb6Vo1vveCJ4ALni7shQ7dgcZKIv8OalB
c1Y2J0Q2hwuZ3KW9YeaG+3Ge+02Okdu28YUDtO8r8Hp6cghLhVac6zt3nfZw+sqomvt9TIP3VhQB
h1GDoSYze7TzMdk35SgpnmnmnW9n/q7jWfng9cljbDctHzMF2FXm3Y/T+rKOU3Y/dmmDhTGNF2AH
ioM9dmJTzYPYDUAMIvYgUMtsxu5hG8DwqK6SebjqAg7bRmP650FagxmEP3okQ7icC2KHBypg2g2m
CJoAQDSQRCoBgW69lQvqm6frnIZHnXy5duvrA6JIv5T0b8bXWWxcZUoGqIZu3GU20VvfG6kXdOMZ
b42FqV1ZqfoMPXBed+lgv6zQCy0JK6G5E8o94AHUmU5qn1mjsEcKSwXSYmguRi22mIC696TlScYZ
1x/NyEQp6V/xFsvrJaiuS8PcmYgjWV4+sXQ7oe2aeOFjb2xnqQE/bkUKqdJERBrtZ6M3nf3UicMc
BJem19xWZQoxeVwurcqGx58InoDuJVMbO7C8UcloPi5EyA7/yLxlG8I8LuliLXfpBBlFPvNYfUVh
AtUwY1IEGWdcbgt/xr9dmpa9FlFNvaf9NUa8jAUhgOVYCrmdwUF0Y/ttqBNxmYzBfK9N4oat6J2E
27ITHDwPWlbpkdlltExZPO3cKGe2P+SeZ+Xy4+xbUwnjHn4KZz21TxMpbcFT7Dw6Uy0igkJLlFRD
cD+ZJHvMKXh3gqG8HIyORWa2v804V7tq9tpbrR1GHiJxXwOFSC8YxtMx9wd7nEwRBcsi0+2Qs/He
1gMj3H1YVUKul22bmEPU+3OVXdnEh5zLbMDiSUPLmVPvqAX9NIXEWxbtaC8iHZ+zYJLBt2XpFuAD
/z0u/U/MBI4k/3ReOlTl96F97X60Ek5/5K/zEtK/ZQfELX3+8dN5iYpIknNEmolgkp77sVvboFgS
e8hmilYdYjyD2N9f5yXzD5JtPKfQ9U8ehP2fnJd+FVmYa2FaQJl2Fif5z4OzTG0Nuchcdzcv07JF
oQ5xRZ3zXk9vLa0DhwIhfIhdOs18dMvmGe/XPVuTwjyOzGVvDWqpV7ZNu8KQdz9cx78RPU54xh9O
cg7ZQtwXCGc2RDX4lZ/ihdLrJrO3WbfXyYi/5HEZE9sqsqTc4CJm+3rqknlLKqA4omHq+QUeKrgM
Fy7oUY+15X6VtLw21tA9aGLsFPC7syNbM9i8Yb3fmH1vgGRMhLxJq7WvlT9iIyxWhQkMNuW4NFRx
/E5qMICHI1oclJh1+EKzYSD+86/6N1NSYK6JTFt8AgbErE+H1k60FuydmX0MrubDXA79tIt5fANS
MQAvyUECGtLWo6/Bjm21QX4pnFobw24RHBTo1ZOXWm+m1xJaxZ6Mlv+dVKjBtqze/uad/qJEWY7H
7Dp35+kfn+dmBOe8UQ+k2KfTOt+khVc8+k6wbWEtnGGMTdcj2ZbHWcztbm1H+3oNav+Yrh6jKFWf
DJt4oN+yjyt57q7L9JtY86+oC3Qysu4MtaE1YOB9uo5uRRqPc4Ozq+uuv6/6Zkb40v3NZOTFoZDZ
+IQKe00ALoZ7gw/mMI3xmxmPf2Mqf7pvbRpcTUUd5X2gbXwarwQGQTS+TSx0e1fLL6ktSKyzpPDr
bWpnLwm5qWix8mWDud5GZCRtQkVVFnrJ44prxchOaZxnzWqyJZ/0C82B6tlM08YaVzyJZKzuOHnX
Tlhpy8GlYQm73zFvLOlM+9k2OF2mX5euNSD56+kTvOpcReCypw4Hd1N4sIYm09602vRACqS+bNBL
QptI1AiUeZAPwpoEW4XEZAJxrLxXUu8Gsd3MzHexRpX6hshPGbnxIB4Lvcn3eqtfwB9c/ZA0Ihp0
SU14CCBrPFZtkGlhsvT6JmVa7XmI2YMwNMTAGplXZJF8rINdMOrbwEgfYLTMEVt30wC5Z3+baHr8
6htZc5ANlQEdtj5bwkQHY7vOHt9l7JDtlDtoILWYindNy41NY2QOPDuu79S3cejVKabmSMXQE+GM
hZMGPZErdQ5fAyKiV1qhQBbM2+57c4i3dcy5XThzddDspnuN4VmkhSwvfGgFu2YZi7MhM2E0oYyE
FAO0x6KrruYyK9ibNg6JxjEFRZy7HJyhHtejRjG9S1hOLEZ5AXhZvAd9npExasajodX3Fj16UdEi
CGEA7rBXp70+LOuLl1c14wxucJ03QctczSjRkrog+NpP8RciWzfroo/NZhwc66HCo9mQHnuQ01zn
kfCX4CGlUu4jyetUnM9a4F6ROp6JVBpG6JmEnEaNkYJwybj2lAXNV4kpsGm01izu3YVE31Ia7t5p
K3Jec3+/FHW1y7yGjEhHayNZ9bwPmQd8ECINIk5Ny7ChdmQO86Ki8V7yIc5mJXaEZ4wjx3T5jpHs
bAK9pDt88gllVAr6PX3JRaC9U3MLRmvuBFGR6ussMKHciou8Qnbbuqkb7xG8vmkLXko8B+RApvY6
Xvo3NtjmZg5qZ+N7lrapyDpVaTJuHQ1yG11zzXZNyy6S3EhFN5vn46rdiia9zWOnu8nY59utOxzz
bLU2fBvjnT3E/fcsd24cI173UyOuijqZdoK6KMBx3jdtJAoJ3UkRynxsd1lQlRlIPjFTthuTBpYw
FrEBuKwzz+cxFh/IIN0Va42OzzYI88u0gv2rjMzdGXE1HuRKldimWluDStJkObZTy/GuDt55VHch
cKx+wz05XddLtu6yVPYPS46PlVSNfdMAHy+xcUDX5WNUtw4oGImGd+E0bVaETil1rCdv/goILniz
isY+Etp0XwgM2V/hVNvhEtjyIi6wfjdDngHWlJQhHZxuvavMYL0igVkAh7fca78pASYuz0mHXcR6
51yQNkwOcILjnVZX9lMLo+1eiPhsjfP1rCqK+Dabsc/7YlIMQfdgqI6INF5c4O6GmR6yIEXNcFJf
YpRXYvjI+I5+NeEQ+JDBTIQS8j0HBfXZ5f3E4WpJQSdPeWQka7rvW0h6pHfm+nkoyRqmxcTXDUrT
kC/Dh+6s0xUnjHbrrG250lWf40YnbpbeBF2nbdCNX9J6uWhjut5FxzIGJa8JiaA2Z8ItqCHKkKyW
Tsuu/DVxnyVTBtTFT3N5XoET4dAov3QB/n+riTua/JorO0nyA+fWQYTFVJ4ZHiEEz5+Ch6kEJcO6
a9x1JPoi3ey6nesKtlA6+c+AoIGoIyeR14kYrF3lyeeKmSMZUXfZ1VExDpDBbSbc+mTUzNAujXaf
ruSeK69vz3SrYwpXHZK4J4oNLOUqCQlJkjTr6YGRXRHRfCuOhdGkL1NqyEc9K/UPZN3pkuPpG/NZ
8txzgvpI6th5mIl4RmUSmEdjSj8Ct7kf8oAWk2B4WU87KpHU5U7A07hMaBA+ZkzJkcKvvcvGw/Eq
2zG+Tt3itlj7p9SuOI8b7j2PKXFmWTPBbCqDjnkQ7HSzqs/cdrpI3e7aWxxry/H3qkamCrWucjaZ
bNujVxfoYnZjHDK5eud2sp4hsN2WQz6A55zqEAISA6dt22u3I8R8RsaXeGPNkihmK8UuTuO3Elhl
JEihb4rGzQ/JkqAlj/Vz2yTVq9E09aM003xLeLEKA2tso2ywnT22GQ3SuZ3CdrHnjQVs7+BmQcIX
1Da3czCKoy0a79bufRGJtcl3RU722TxlY/3Wvh6KlNhgY3N/8+QbDxD2svOKHd/jEpT0KRTe99nU
QIzJxyFlvNRY4ptmHOttS/LyY7ELcppk3C7T2COvPTslx/94Ih0Bxfy97GT+4SXDdNWMTRK1dU8i
FgMYU73Ub+Y0qDvQQVpRRSZkd5ISWs0BsRvjmbR00rN8GYzADqGfzCPNNhxa2502lJ1/3soRamjp
J5i/zbjoNob6qBn7fpwrTuVgIXPrfpFei6wv47ykhKhpRDRpsjRDZ+iBUeYI7vl+qK3iW8nDKb9s
xnTyzt3CYl7X8Cni+Q6pETFXggDSNzo3UHUoqR21ieYVfXaP4FZcGHE+sD4FCMaj6/T9FTULlXtI
mk5lPIhrJUddnxt3Z05WO0GGXDAANBiYbHm8DqUS8+nSsKfkY2gX7PFAiOnerNhfXXGbDxxgWupZ
ZlHSpdzN4BNnrodJfBYiPNntiQ1YOl6o2swiWs2le7aN3HgcWvwXexzzq7r0WXQXR4s8WQSvetZb
B9IT1rZMfQ+2BTlCjy9sLbItzg/t5EBcsQqABmysQdjbYV1IWo1dstCyZHl0xxnY6BtNH2dsEbNa
q60A4wgnsvJwlvq+Tx89yDzaTWEPNpxPN7kZhMx2I4mWLauMfs78lXVpuRYG/FTFXzwi4+22N72s
jkZvrJatEJK1KWhTfPO5JieBABGfaYUen2UoM3rk2l15rEt3urdGuzkzhwHaq6mjVQhJRX1rD8sb
V4B92lDGNXvQ1L2rmio+E3Jkb7YW1E2Z8CNpGh7fyJ7Js2HVjHbTxlLemGZsPVcIRl/Za1tb/pf1
jUjXuo29pARBp1XeO5Ft4W082dn3XjHdt8pDGKryqWjaKooD+Sy5btCcCISb6RX128+dciJW22LD
qtwJRlDnrZl1d2MzWhdVueBhKDdjkAB5+1LPsDjcprwDtCfTQ2quPibIZFTloY7HmERJkkepBmR5
U1Io5hBYcdKzQvRxurW9YSwu6hxOoxPHAqhoNkAsFXHfmbdyDQRDEbLNvk8BUFWd7eV3lPXmXPch
miOZFcdW+TsCo6dSjs+8ehKGrVs/aJWLAQTM8aweqZ5SpIprbUzxjfoWB2mpMZPSk7FkKI/JPdlN
6cl6IveFDWWa5es0Td2bzzzECwV37tH28K26rF2+52n6ZVaeVnWyt0RVE6ijyuurKysOwGubJUAc
evM1Jbp2xN5ILnvm9w4yHiHxtc6jpdy0aUguO5UJM1Q6rDwFxVyVGdN6FR+zVZKspP8ccqcrUIvl
KWxG4p7gGUNL6feCMBphovSK729xWZ+iagNvP8Hhs6xIMxDKQ+wm9jYE3Cg4caOCyNtI9A15Wz8j
O00cLlDJuExl5ITT9NeNys1xJYjQ2ac4XXyK1s0qZcdMCwgPgneVSuAVVqWRS1e5vEAl9HS/v7Xi
hAReiQ0b6WkZP2enPJ9W+v0eK6aOvHkorpcKG1WNDOUej1TqFVAkUwZ+/HHUNpSZ0O+EXDwHvhZh
Axsbow200K61d+b+5uusS488d1nl4rL/kKdwYe2NfnAYXLv3olbrXWCSZV8d+lMsMc8nZtO8JaOI
0ujX7ljbdXfJNf8odYn8GyzOwao6fYP3t201uwp9JgmmzhJHzQl6Uu7F7dTLPMoy/zlpmnVD6J7N
pNW+Jl0yEcfn++WMhGXiOb/N0sy4nCG5P/rmCrjEVunK5BS0zAM7ZiIjKHYwUuc3VpQVpGEWYWoT
6EQ6PXLGqjdpPTlh4HJG7QZfHBMW4CimsQujKvERjph85OZHI05ckLZBINCQVPBTpl76lE8i3TgN
W0423+NFpRKibOmyc1ulRpt+nh4oqj/mc09EtcnvF0ZAQzMvlm1cuxzmSCeVj/VazZGYvXEkl9c5
Lshezbrv50xJxWDqSbDqRRvOzCGdC/prQrNhNQ8Ww7maU9tUtZbWtjOhkfLEQX1NGRhvacPdVZIi
OxiL3ivi+1Odu96Vm8XpW5EV3XkxBdMWP0iwZe2OCVlAW/OzLzHgb2ev52lyDFor/UaqsXsWsz/t
pDslT2xstfMqGIyLuhin12Ht2ut1abpIt0CcqHeWiWPdS4tu89Ji+8Ak3jd9ShDojaX2d0XreuNG
52EAk5e4mqKZRAyTVecyNdP3k7jz30TMb/LilLz/oIKpPPqfOXMV6fnf/+uK8Wy+LMNPkZjTn/lL
4zWJsBAFpw4o0MlmK0bFn5kYnyi5QlLpKsOGEKaogX9lYpw/iJDRaQ8Xj6CUr2Cef2m8+h8e1Q4c
qP6fMjE/J2Jg8LuKwIocxeuTjPmko3o5DfdIXt2OQ1GDcuI490TI+50Vl9lvxK9fonHk4nUIszaI
NFJAn1molWvVTiqDdjd51bEpevqNsj3W14PNnFHvab/Jxf36clxy9FLTtaGd/NIBldW6v8DEb3fu
YD3Ysb+1yM5wGE5pel3yyzXNk98ojL/In+pD5hNW5fJM0H8Wase2c9pl4BUFjyBW4WY7j82WbfHv
SHO/tiDySij/DP5zJ6jx/59zTA5TxmnpL+2uSeLuoBx4WMOEr5k/ThYe7SI7d7yuf2DkssZEHSms
n+75SV9Hu34pFndfsukwQ28KVuao2mvdjuuta8bHkkXszhmK5jf8vV/FV6BDph6gZXGPKXfi53ec
mkBP8iDJd6nWX7pVc7EU3Y2XBAv4Mg4qQh+jEcU/LDizbJmenbY/fCv/xjD41ctQb4DmIL5sCuXz
ucdm5jBN5bwP39RgFm9TYpudV9iSu4BnlPS0MgTdeAwMbeMP2mYtvAswGGdz4rzq+nReJbO26fX1
G3jW3/VDql/9J0kYAyPwmdAhSYuT8ZmUIH1Bgtwril1sZuCzCVVwZE8spin6odQRvWoQJlaNaDmZ
DkxtME7Wb9Karo9v9dObYCFi1og1BavH4kujknM/jI0oEZ5hs0DuCvZ2H1rK3PG6LI4A1KAw+kzG
VaFQM8qlzIsvWtw+xNO6RjGjkSWD+tO4HeuV62b6TDqrmWcEF31HVZq9s7zxYVCj0YMakvb5hkRB
XT1wpjkuapAaZ8McLf/BpulE26LD2tizkGEnMCqpZ27TJaU1lga0dbggbIUPihWjv7l17413iZUb
b36ZM98QA3jgwagFX9pG9s8dfz0zHK2/oStONRZwu3pRyRGDxMfS4E+UsjDZb8bLrqtTItFDy14i
cTsVJ9NLyhKK8sqbFrYLglZcunU5qgFWH+Jm43Vt9toBVH9qM/pdWYYya8us9bov+3zZkarV9mDR
qvmZPJ6R7pdYX5QHMgbo8Gl29NxWHSrBpl0Bja+2Y6bV7wUv9mDRs+GGpe/nF6IxVFhX7z/MheGT
MDP8+Crv+oo0eddeUCCg22wul8YJc7YNZijHlVZM8kv5hdV6/YcwJ2wArQqey4DJ79CbteKl9Nz4
imKB6dLwqAAdjdw85r3MmlCr7TEqa4uUWM9kYbZpncA5E0x2MSZoV8uhzGPM/o4BRNAZxQCEPack
jr2ZG0x7gQM/7LvJRxHxk3rcYC66F8Ha0bKR5mb3VkuhXSeDUy9HQWnxQo8EAeItwUl0hXZ213UT
W6nod1xLlRqzEebPikZvj9C+an5Jx88w4UmfNMuRo4iRHRGIGD2RvXA2eOLejkmMbDM2NakakIGF
f21KuaBJgjKPo9HKEAIGt1o3pOeMNrSt/tFOnFSPYqubX027wcGHkkDFQ9Yagbsd135JLtcu0VLO
BClAhSxLb+PMrgMCiIX2kFQ+CkHL3jQqGza22yEbySI7q4/wgN3kwjimGqKie8lzbmeNpuWjr4Sa
Skk2rbfY7/5Jx+ka5O1MiTsretxl4/j9JRcu/WiVCOQs/k28kACz8uQRbuNlpgSjFeWoVhKSVxbZ
uZYHw0Fa4LaZ1K5zBmGQnWIklBCowhJKJUpNo8VsL47t7aIkK+LX5tZRMpatBC0IDfMGrH16LpTc
lSvhy1cSmFBiGDtKYjNrUD12SiqjbPhZw7zamNaSH/IaIaNQ0hpJhjc98RmbUbJbrgS41UD365Qo
B0qPOH6qpDq4A1zrxb6txvnMt2rvfFLCnibEEOVK7Esr1yZ1CEIVgsMV5CNrq5nDNRPLF4YSCwtU
wyQt5mOqt8Z2Ff16WA3/HrAiYQsmJcJRI15R5tq1Xlmc0Y1EbOeuN47T4BXHvvLry3yGNGBhmMF4
RNA0XcpHy8a8MZE6medG85Sc/x2lg2q6UeNUoo3OafbWKLVUL631Y1YKasG6+dIqVZUWlSIa+/KW
KgCX4GfBSl4oHdZQimzHNYlqpdICuXFBUw3tHs8OEVcqPbdUyu4cL20d1SfBdyryZ9vRLWa55bWp
VOGurhCInX+LxRw8dq1SkFuk5ElKRGUcoOAB7caOQKswIGYQNXZOOjSHnisCWeIuo8rTQ6y2M9Nm
a1SV566TIWXr6eo8N+TPrmJqX8+l0ryh+jRno+iHqJIcnbSp8o7WMl3UE3CbssrlVVnI20kyGhe6
J1m9Vgq739XT1ahUd6H51HH3ssMMmehGPYnzJ53eVJK9WxtMuyX5sVByPgdWb5fU3XdsF2/jm21z
bWRtXXLq0rU9YZvhoyfPG4T5ySdYlzaHbMG2IqyJ1TIi/DQzx7zV/Xm9sGc3uC2LYDkz3L6hg8FO
z7zUs54Ei8WeNj1qTxBgLox+RmDCyciUpTEpc4OhgpVAzXoXQNs6+BqJn6GCjWFaM5bQquyRRhkl
iYdlUqz18pJDMTnLlaHitv38FWjOug1oBilCqVXWRQ/jhIen5LniQ0rZ1/S23DQVu8JUmTcgRted
oQwdP8+h7XhWuh0JUDL9j/kzMQu9kaYOhNVU5lDCGMiun7tqa6SrFcaW+IL4StV5N6xEypSzxCOZ
dJEMKlpjWzAPRd5tfWkyYT3H/Hwh1r1UJpVtNW9juZ6N1fqa1fimJEfzTc2vgIwQv3UsT1u/KO+C
zlo5xFo31mBuciHa14Jejj3VMZi3dYUo0SZbY5TtzSrcaxzX+1L5ak1tfkssRvRHxIStKFVPUZxR
dWUYG1Qfon8jc0JOmmcMlzVvi/LvWuXkxcAB6L05s8n54l3F+zIbcPwkz+3cncoNl/NrsQiB11lO
m7rutXfTS+8SCkySAMZK7Yt8Wxs82yjdle9uUxvHXun/MhDB7QDkieidP9O7wtQSEa3eBshA3Uyo
1yxUue0OuxRhwGVY/Q0BbHgVJxd0cRCGV2WNClqWCJ+Zrf3CbsO9Wled5p/R5CtzmIc0f5Ra3xCv
xnqtlQdLGt96GHN/aIAdDTdx7w415fJ2C/EKK7dNJPF53vQ9hcfj16DVJKG6NhtAN1VSnnPqJ4uy
iODLmq2ujc1oQxrq4UU88U2QR5LkIEwIcDbvmeNzCwXC6V/WBRqToU3zXtZx4kGfJXsQ1kNmxKhF
NgP8crSY1DTWnuF9Bs0b9hLSYk8na5A2DB6SPKLxJsgwMbOkKTb10prXjnCqGw3kABnPoq2eYleb
9ah2ZrPBPg/KJlwaKR8qmRIagB/DvG5Xu+mTVZSU6AEa6T66YQDdNGkzyCcr82UVtk5XP+Qq1UCU
JgesVA6Rs+asQrVmXOAU2FcS8cM+y6zEi7ES07nbu0XrXPq+TL8T68iTLTaldezc3rqg0Mo/1Ind
3wVLASNW8nx+TlkDNp3dl/fzUG2twp7Pa9ybNnT1vmTJ0uMvSwbZHptyOmfAYToQ/6kvJUMBbwQe
2WGGTlcGX9Ff/Y+8aOY9d/l6O3lJfCgpwjKiumusPbPMIAT43hs7KmiWIMTA8cCMlCvy8ZCvydZf
suUmNRN3vJOBv4hokHrBI9B1osTrLX5sl46befCCmsR3kWxXdjn1ZjBZZKo+zS4yWuio563L+cWY
QI3pzeCIIIr7XrfCFtEVZCi09uIRjXL+5nG0eq8Hf7k3kH2DqM/rlsKTJnAiZ07QNc1W198kGdqU
NLte3TdJmYubkXlwor7BsDgb1g2ewksV8FnGS3XX5NwQ+4X47hUhGmTIpphzEphTuTUN0b1owgxe
On622JKGKyK3z8dbgzPCmaxEf1fKVdvnS95feBOTkR0zjJIN9dqQfMXveKoXADhsqgYqfJhCnR1C
wkFVHW2rSmz2nau1bop4Ht2nXDpsxKhcvjRPvB/Gw92tUr2zkI823RUnNhBu40LgQzgwg1jhFUBI
nmhCVs000oPe5SJ/Yu4YM/nEHgrmAA4RZc79U3aCE504RZ5CFjWmohfZCmQ0KaRRoeBG5EwhHifQ
bta0j7NwliYYJFPjGdgqNpKVB855ciImcRRv7leFUUpPRCVDwZXMIJsO2TIcGn3hFKIQTLOCMXkK
y9TLWsJgUqwmV2GbTL8U0ZgE1dFVUKda4Z2EtrYhmwdxicI/8kxA6k7KttnFCg0VKEiU+W9elEJH
+T4QqVWAk/qvQPg/yYCSyPtBivhFILxnDLb/15Msv4Gn+Ndr+f1fvXj/1759L1+/y/L9p2zo6Uf9
qRu6xh8GNQ/kuk/jcieYxJ+6If8JfCog5xOgGuHwh1k66w+sWjV8h5pHFJT/8pdsCCzSt3zGTxEU
6du0jP8kGnoqM/hRtCDDZhnqBAd3khjb5xxbHGitr3G2iwzq+jqmm0pwahDWqGOtAwJYYdpl5qPG
l+Y5oDkv4Qgt/Juxz7tHvW+YKTKLBLS8GZNuclU/n6EFl0gDB9KBGJiGDSMyD/CEw2x9qqmYO+St
413rZdxp+EuLd2l1zm9md02Csz+JIOqXUnVQtsFoIBrRJ5FKBprn2WmZRZParCWLDzGhnjj7pJYA
X0ZzWNx13kMXMCimL1V+abWdfTsw+rwX1AEAxgkoatOqS9cBX+GlLDt5WlFjJoAeAO6nka1byMG3
3X+odfLGycEa3BAIwza/xc/qjd8SMaZAPSM7iI7Uk75kcqd4mnBVQd01VdjHv0Xs/iLpqRdFPbYM
qmiIB/ufrhbxzsCqfBO44Ziaj1m6PNVTX4TGYAabyrOvLYeE6Wx2TBn6wbSrhzL4nar4WbVSbwEK
N9l3ZMUA/ezn39tr6mnxRt5CXbbe1rUE3AAyhi+zAVYsd4R3qfN4wQ9y172hpdoWChV5t6XXtq67
UFcnDSu06uxbXUxAKyzYjz981/9Gdvwlp8w7VCFSRFoqzsD2fNLVVq8Exll6XCTrSY6Xw0hdsYbg
2RvhyGA2RvYmT6/dTm5WfT4zC/cit74zFkXfI4OoMU18nFQSIlf86zr4EJjKyAq+LH4aavZzTRMt
EQh2tvctMYB/fu9/c3HR6QPMDEpU6RT7dFM1Ii1LyCcpycvKCNe5LaKq9FAEoRtyul7r4z+/3i+A
VibmVaqb8WHyx8yNf3pB3xntYCDvGdmmtuwm5oV0Gnn31UikAdxIfGkO1tvQUyOqkxLc+hljLd4E
JKMzBo0BXNfd94CLf/O2fr0MvCtuLschiMBxm9X+R2WUM0Kb6wPvCrcZmptozU0hpvrAWltFizZ0
0eky/EdG23X9Xt737ft7f/la/38wNs7M7A+f9S/PwJvX8rX42SFTf+DPJ53n/QG1wPRdm0lYNf7N
svyXQ2b9gVqPMg4xgaHj00D5nw5Z8Idrew7e2OkbZrL4/d9HHT8v8EzqS2yLpxPPz/9oCuKXpwK4
J6XLq1EI3DhXEZN/vAFKbo7ODmZ72/RC7AIcrnvTW0gLU/oVmf5skhYe++OImmZt4hLMSKBGmBx8
3wtWlCwyB2LcIGJHeOdoan2fNB3AIwivAXv/vSv4OQlF5HRRzuVv7t5T89iPD2revW+YjIuA9SP2
bqnb+wdhH/SPA5MusLa55vo3hYjlecCgXbopkkVGfel8qdJOZ2pK5aG9rBRnC2lCFkU2J0zb0c6Z
+qLcjbrcgQyxt7NNp2zTF9kZQfNJyeFfO1HdOeRoXhByOZhKTknkI/TISC3wmCYBtA3HhHnfWGI8
F4G+RDGHzqgIaE/pS1Fd6WMhD1WldZTPaYywDb65Y7gzPW+LYv7No1J9XX++HqbFjYQL5GGucqz6
+Xo4rV5AS0at9wGVPOS17GBBD01yHgeiDRdpZS+NvppzOLTj2w83/d88DNRgzqfXdgEdMMvD44Dn
1eelBCG2gN/eGdth4m8rsMDHnuqzqPLlzFQCrcxem0feoByHcXzSkJvPmMH79s9v47MxStKFHRs1
a8wcBQA2Py2zlWBkjYIvcNyjRbyyZRZan/IPzfOfbLNYj1wHGf7zS352RnlJ37GV/+3CgPjlOQ13
Nx76xutJpunM+Lr+CxGuu86nqPafX+jXT5cXwn71XZZraqo+7UnKmhOOs7r91k45YQKwWat9XDn9
Dl3Xjhi2I3jb+iZFU6nzu82IGt34+c5iFJXFwLRgsJG1+PTaMZ9sUtcDTOiYVtOibuqt77KZ9LvE
2+Z6+/B/2DuT3cixrTu/iuGRPWCB3WEz8MARwWilUK+UckIopUz25GHfPL0/ZjVXCuWVnHf2GwYK
qAJUEiPIw9Psvda3ZO4D0odWUGvT/Vxs+w++/HyjDZQEBEec7oZqBTkz5v7GK4T/oPrFE4LIh9ig
WFSiweobjVawdfvxDedAcfqlcbIwZ88wPPvd6hjBa1RzuGwAp2uxi6IANGLiyLuPr/J+/FBoYjLX
aB+6sF/mn7+axNrBrOvcRr9ow0NaIVHHpDA2NWotM1p+fKl321rslfR2sNepRCCwuz1x6NhWDz2C
Tv7MjjoAHbsrNfFdoX65jFRVLqa48jioI+2mdq039ZdPLv/+7XR0zF5kiLGz5euebDdqc0IyYnD5
xtBfqqQ4U4fqq602X42g3Wo+PQ24RziqrRXarRtVcb/2MfZsMUG3A16xKQPkrXCqo2ViP3782X7x
FN58tJMBThuQWOWAj4Y+fK/n7qVrNt94NJ/M0L+YJrkFCBxQwDA9MV++fdqWAsQNLSbGOnO4sZt6
4xTGfToXOZ22xcIf44QLYYxAO6EQRQL0gFn546/6fljzEWYgIwObM6E9z+SvBlxEeSYu2oFB4JSF
Z9Pww/RvlJ9809OtJUONq7CtmIUqs9nz7VXUIgZlpHZcJbbvgtG+bdLmPme1rYba+/gL/WpY8QIh
g2F65MR+MunHZuqqpWgrz5hktZ0C+yEqYC7oiI830OgFAnp9/OQm/urrGfPOTqN5Ar7n5Dm6lUZ8
fFwTOibb2wBz9sIKq2+NadNTMl4+/n6/em11UjBsDeuhSjLqyWtbAofX6Z1VHr4OvFNKOSyFQ2pp
MNI6CWXcb1DSdYu+cR4KQuhV2hOfPM1fjlscfXxb06HGYpy8H23vK2rZlJVXWea5yxJ/iBC7ryEH
roax/T7yWM40LY5WA5F37FuxmlfKJ/f8lx8C0ijzP54bFqGTB003tyj1MMfnMhQPJFJfj5p+PmrN
rdTkPVs7GJDWBHnmh0kApjEUbNv/AUL9ao8zz09vV0GHQzlnuFkIRZ3p5Dl0WZy1aEsrUq47Wvyd
cuYmarFBKhl6jcjXNelWXYJS3SqRxg5AOxTK1SJcKbriNQ2NtXwkjsEkedAvFbBlqquuUHaqq48/
6PvBiY1eNdiXAkoFMnEyOFWHo+yESI2Fy7yLWsPZx66zsdGMLaYOuPnHV3s/dbKUoHyi9GoyRs2T
u4JZ2eLgmuLLEnX3kiTRDaY2wB3KZ9vbdwUHCnyU/4g3oRSkC00/mVPi2NeSITFVDx8colz5MEFJ
Xo55fTkE7CsjH3pBUI2AZLIceZPurshm7LcQyFetikUsx1iBdJZ8hTyxvzaW022bnvqdpBawbQSb
CWgxV1U3J0MSE7lAYV+tZDMir2jNpa0OzwGNio/v3umzogiqcwDjUf3cuZ/Oxn2bh5YEDOK1HKA8
ITLnagjoHjngkTBB5p/Ny6ez/5/Xw3bAyZODpDr//NXsH2ZN3KmyAoDJ7vxQxKq4qgPf+mQEnk7J
81VMjVKjCrlv3rO+vUpqRlpG62fyoGfQ8ZTht2mIvjamPKszfK8wTD654OmryQUNzoHY5TXV4AAy
f6BXX2uQfeigmhk9ndiXB1kmuhe25ZNeac9aSv8z68CNx4WZf3Ldd9q7+cLsifF2cX3qzyffFEdf
EzeOM3hpCcJDsgrphXHrNzZwSsTqex2NSyziO2f6EVrODdr2C8vJz3x2QDjuH3TMgVh1w+KTufL0
peRjcVBgjrKJWQcjcLLIQ3Fr6px3wXNLbJ/+EJg7WqXu0pXjb9e2uJYDQGE+AIHaNH6S6V7d+4RC
UZNiSGIODNJlNeXBMjAAGdmYCXBXJd5ELNPKmrQnQcAIjI56yclPISDExD+T0pfu/2Icvolsep2I
9IvhgNEfpSrLBfss7eSptKUZcq1k8GK6pmtanjBhyhq1kT09oep5iFvkekGUhuuP3+Z3SzXFRBZJ
ToKCKXg+NLwdh9RsmM+HuPfGOvmBRgpYrQuSN1uBEoUT68TTWZ+3xcFK4V0RBVFR5MzK5uXjj2GZ
XOb1SjV/DJ1gAvwGKhPm6SNpUzp4Qat0npn2xouQ/mPSRRe9qrcb326+J31r3cLDFgH1RTe4rrCH
btN0WmW6G14pTrWjs+uctV1SbIfKppsB2AgtpAKnrTRBHJjKVFzZShVeoIwUO0Cv2s7NiXUo1DR/
FFkptoUxqV8bOekb3yzcDcQ+uC9VXq7xaNbLelAXsNOyVVp32bHo802J8mSpjzTjEULoO6SE36Aa
2/u5Qv+EuGm4brKCD9nCu46RneW6fl/2xnA9psSPOMDstrpVi2OJjwm1YFpcZMTdbkJEnh5qQ1Ru
HcSqVQCJ9jxNaLs3mHjmFnnlHIZeS+4Su4jFBg2TMX3yMv5iVPAk2D5x5qHk926SUEbCVESLjyLI
jVsRmHfc1G+FLb+2NRDbaBYITfUWeYwXjMrzJ2Ph3VBgVaZphgiWN9Q1T3ZutJ6BPqVV5+ERES8O
CIg7XfPzbTap96JyPwvye9c9oxBm2Q5wFw0BNzCok81HFk25E1ppR75R4N+3mtQXWWSLFVpb/zlC
SRLBGiqVpZ4qw7XV+/0XUjfi2zCt7ENgF9aPLu4YiPGgHJoMgsNCSSHKLcGnIyXx59ksUcfhmn6y
vkSTAY7J5g+polY30ig05E1EtXx8C9/PJiYvLmYG8n0wFFgnL3UqxtGtenTAuHVwp8oquqzcyLlw
5MDYsUJ/BwkgmA2IGB0/vjQbgfdrKesKTTvAg/zHn+DPV9NrqPlNgMK18Xy6FtE6oYm30IST7fTC
QQMnpSUfiwjE3aILBhvvXSSyBcC+7MIXWf4yOFH0JchhzvZDFO3yWhCr4QufChL+3wMqp/HBsdCX
6LL7kbaDdoxpSR70REuPTq9xcir9XJjo2PFyNW02dGslGotL4A+PuaYdVTvVtrpemAfpFPSj+uxu
crMnI4e5QCRdsTPqWv+ChND+isxCLmVBczEfDMzRKEfhCerlZZPq9pIdi3tNXpg89qZeOyBgWjxv
+NoMgE9ptQ2dWL8tVLsoVp2Cq5L1dovhVD6GjaptYt/CF460ZGHksuwWEcvMQ5gV/R11G9dL0ASC
mx8LTLNlHMRLwswV15OGyo3IUPucRXVaX8wyVsyiRVccfEAv3cKuu+lJSVrliX22dlv3hngSQ4nc
SXETVm2thnsWN5p8HBAsQc7uB7xmbbrGYj/tVDJpQCA64xXZIsWykyC4lVq3qZPHqGpC3bZRYLXI
7hWjU91g4YhJeBKTnLGqy7w8VgHV5HVS5v4yHOPhHPhNsSINNijXsQTTsPQVRbeQYDfcC1QTt1nT
wJvrA1U+4s+X67rMimihGYp71CJNnhPAR4RXFeVfHaMMDwIF9Dot0FC5gUWSIXFMi86ym9irCvTA
oPzy7JG9jEB3U4GoC5H+bWH627NxuvVGA8jnmMTxVo/K5EUNuvYShYu1HBOXcHCtJ2YvG+L9aIKp
tuOop4cwxWBfYGvXasZQG1EEhlLDW6qiRlSKJFw1nWuR0lI7yh60q/g+NKOs2UioATwQTrzIjBrK
XBsYjg55M2gpN03ng10eKw7F68KaI2Roqybs3REVxyiznHKrIn3x4iTEyhgTMkJomrFzsjLamE7U
Qqywon0YB8S0V8gjVUUPK0RkLty8oE/H/WSPwZVtsWmZhHTPEgN9yhRHNxq2wrNSgIZvZKXeV1As
kZdKAfNjJNOuUrXMU6O83Q9VUq7K3HLR3bjdeqgc+2vUWgjLYFuWS3NKwuWQkAoUtTlEVyUfz32l
QxipKxAm1czV9z3YtSVwAE8bnRZKuaXwkkGfAg8n92Zhu/djB1yShKXhulLYX2Codsrzakz9ddGh
fuxGmzvSaMcmD0rsDLp57lujN5R1vy8SzT4WRUUeeOBoK8ttog3U0LZZVCgHrYWJnm7fjH15FFZc
3fCaPLZ2ZawsZJ8rhTPFpql0e+c2ibtXnUjZTqKJVhME4NsoaWxCn32X1nU8XA+hPj3LlIfZBb2z
lkya1wn15fNWlc0qTxPnSFCXdW7bfndetZP9TWcVeHZzhUfnZ/GDFImOt4pn2teJ5aXDbHSPBuTI
HNWKgybdcNjaDYqBOqs4+o1R15yDM6RbFRELe4tWjE0D3tethqtmGUVqeXDwFl0oCelWqOUv20wf
ruH3Rwd/iIt1R2F/rds+4eK6o3j4Vi0IjbBW4UCg28vip94a3BYhQqwsVQV7fGqJKyurWYxk5Xo6
VK3LiCPqZR4kRJNQayR1SJ+U6aIpJuO8b+wYd65WsFmME4G41dKSCKJJa5xbkejqhZX2d7lSeuj7
p5sItMXRjhm/XKKibkp2iRUn5FlUVUVe0M9VEGEu7a6OcE8OJJFOS9lnrX1MiUg4Qj+Qj3pbxQfM
tNYLnA+Ep2VfHAxbRpsMnbWX5XDNFni8VZIDuBEPhWryGbWhy49koW0rmtH7MkUfGzrBRUcfeQ2a
qdyblBOPUZI6V0qM0DEf2/K6hST0darq6Is1muNV7oY3eV8o363JNpl70A5SQ9OOxqgSyhh3OT7w
qb20ga1qOyXQ2vFc5kjNWlnP0RXEb9kXMo4rQgO63LmmmCL3U5boa2t0+GW2J/ZdZwOP8AbVJVsj
b4Nu2ObQFq9AJA3uGl5tu+IO94IjopZrK6q08QATRSqLvoRdtIE4gN8iQUK4AChjDMuk7IitmzS5
hpGaX8nEAkTklBaCh7i6Swe1X4ZVZV0U4KK/I/cZvsyYHy5dd/260wb/i6EA0QD1CCKor7viIaY6
bsOUUizoB4PApuNWCQ6csHHxC6ovU1vM0azNukkEVGpE0wRn+uIcBkz8ZaYKbSLfJvUghQROSEvU
X1Ic777aiZI8JWqGSlUOwTrLDUwj7tDrDaYFvYbJWynTo2J2ebkiZMGRS/58thXBxHyjprveNdIr
+qPFjyk3kiUi+Rzardv2d9ZgjJdS6aiKBLg1CMspMpI2pbHXwrgk1y5vD51FTyaRGxxmvQdNx3zq
Xb05Yn4b7nzfldN60JTw6Bem8V1Vo2/4w+2LoBHViyJT9oktvNG7gUhEcCcmoVhSG9jVJNKx76ZJ
p3tYCPVILEuyc+NWp/DYgAUm6GxRywQAaxynj+1EImLXVUDE8xq/OdkvVRHcqEl34LxTQ0xRNKBQ
wQEY+JUlunzhdsTdKwMva0f4zo6qo2N4ls8BZ6PBlz4zJDRORQz5NYQPfaNqfbMK6UB+HWJIrPeI
Ox/HyAzVNYs07PSWvMWla3Y8oLrg7QxDdz8ORHaw7d9mQ1Vy5ODMs0HZeZn2So56U5Bbuwj1klXO
qA2mYNOoWNrtnD4C94QcxL73CT78uQty2wAFZijFrsCkPqHIzMqtNkR7h894znalvmQiTRd2Y99n
Yt7HVKl7sAxARGrcXfVaEK1ZuuPD0EwHtc3IJLFKMijZTYtMrTd2y5YaLAQa3zDdYkjKmEAxtHPM
qxetbn/J/czrQ3pTrWIjnRn1Hz5jaitEPi2kmgmPeBAvU1prLcOMiDc/h5Bc9A9W3JKsg66Y6FbJ
BUUS3nOHkm9ZGeakOEA+Shw7OJZuye7acXeJ6AZE+npNsopj7dq5aFSV4fDFsrJoX6cBM1Dlj/eq
CpEYQNC6KXCb9SkCb61XC7jbA0r2ocAEMTjJTjWMTdkiPzbqvvBksY3kMK7MIL7lZU6XSTAdE1An
ILtk4tWjcdlYhMsmePKuHF8jpk4MQIaHMWrXTRTmF0kvx0t9knW2rioZHkfC5A6ChuEVOuViM+Fv
PU5jfMHaBiidO8MOFv34JqvYjvaWWxNYARHBZaK7EkNLL5UkwLO4jsrr3iCyztGyZ58Yt0OaUsBa
Wa3lnA3zD9SqiYOlSbrggmAXzQsBM84WDMerh6SCmQCcyO7KYR/2g6AeFrR3/J1Dx9u1h8LdzFV7
rXkKsqfRJsOCMI1+VTBq4byN7MiIGd6UZmqyT/bjM70VFjOW5BkGfulFfnaE0KMdFZOxSW4olC89
3/o1scdh7eYLINomv94/GxZ8XIDz4xHE9YTkXet3ap8YdwpexrM0D8brDtz5zmgS9TLAd7jpdJVD
TtEmirXS1H7IVjRMB6ZPbTyzJz0jkNoc76yeyOjYLeJrQl+QdRA4VS/tTgevhmBZnBtBnhgLPGRA
XwqFUT9xcENvbJcHeiRRtQA6a9gLUrJ4edpJi8clJKFk7YZd6AUG0u5lj6EcNIoxfQfFJvtVRnYk
f4dkevbpZWNdYnUzGDpOVXyN4ePedEoidxiASEQN/N6B3Q+l5aqWnHOXsQqci1BBFNOFPqxLyOrE
JOCZREhYTdltm8YKujgTC2A7WWwACuKJuNkPEn3NqjXRgfkoFbG6mMM1Xk7xNHQZJtZSmGsqWQAd
BpXshki1EXY7xA+gShlluulN4UCFGZR9MBnxWkvy+DpKkV5rpeY+kmCYf8k6BU7PnLVYzGu+FuZs
X9KImzrhtbEWjV04OFzYCULF5BBGKs2FauXwIqwp2taFnlPJFeggU6UkG8Fd5p0gc6hRYdbUwoFK
T8ZhRy9obKbRy8AWrTVXcfxlDa/Z6yPD3nYkgXnWmMrnkeG1UgNbrH1HsdeCXeMMxhixLZZwfi9F
FuC0UloJPAMxTWPijEumDE04YDmVQK/CWlmVo+39uJF0xmDlSOrcQOgbiNdTTrRXhFKpTO1V3Qs2
dcYQYnwkj0JNgmqd6jwcAlz2pTseae1p95NUXuw8Du673oi+dY2qrqc2yJ5bJUPeQf4TLqMmv+7T
NtjXogjPRqVjbkdltyKv0lgIsyfGqs9d7cY1oYUs5SQID5g/Um1R6OnSM6epNLkQRpVD1YPJUyld
edY5OgHn7OmaRirbUialRwRiu1epXm8G4fp7bTLSTaA0cqWBhl0FjuRlnWEsepD3h5bJioSvivOL
UuOgcGmfL8OpQidC0XUrGheaNDsGm35IgV9nkZRBc6uPE8EbFg7wfpFkYeklfbqpKImckybqLCqD
2FYIZJvJqNjeBkbLXYRqvesHUqcCY7SgVxvdF1NPyAGXCvwrv04Zvzl8Pyps+UHJXNa7Sl914e0k
zHCP7bAgLCxkw+inDu0byXq66JyK3V1ucBCIb4M+8ne+pgarnJIEFYjxJqgjaz92AYBIB4j7XENu
d76hdevcyPBpAh9bJypTkpsWGRB6dZJLblqxoTJQLF327l4c9wnGXmZg11pMoKce24FTIqvNsgOL
9hzQoMfP7T+6Oq6oMbWoQaGEvQxmYxEFEXMx4y6Xne+fuTY6M6up+/Xkx65nKMVumipWalN5gPuO
ZSf8nmsztsacz259oa+aeLK8YUJXzibB3VQNNLqWELXeL6fbLueXjTAmK24gdDcgWixW6VlxRFnW
XUJuaB+UVD/GiRfVjT0Z2sq6UMGPSvBCIR2KRYihfFMOSX/mxNQVdRPCnD/HtKf+SFSvka9UG6QC
uF37XDPghpLSfmbkSeSRTYSjMtRwxo0qHZNoOM8Jq2PiS699PNMLAf6LkdWwzR02uqXece+fmiC+
50bdjyLZ9ma1GQdys4EsnJcsxKbXVYEsVxHmWB+hnOGyM5lGVyxaG2+NYyrDpZHG9V7T2ftME6R8
Jsh+UZoCLmIELPbSmarhyoxKbFUSYNs14J5yUQaxfnQ4yH+PXItsOS3/MtGaLBZmgha8hvu2dmtl
8EazCZZ+5LebeHDNZ14jjInzbA+gUsccapAlIqkRkTesb/LcbZDrEfOQWuBWtc740mnGrTOBje2z
TB4FWr4F4q4veOsjYDRjgsxLmw7YUTDl8TS3EXa2ZeQaHMiwC7ABMshO1AKO8ZHhftXr6S7FcO2l
HNZZPInIk2P8Qk0iWZZudKcPSosGM+yWpJi/tD5o+QrrdG9ypqaqqV8KvdO9iNi4c5JwnSvDaZ1j
FJJdq8k23iKJy46Bou3mtD/8OakfLvK+TVkW0ujeH8eCVTsRxyZs9POUaPmjWoLdbcpgrfbGgxNo
YCdztgwY4cW5hSaad6q3thbw/AdbG4at1tbLjv74sWNHgKivGb65vSKvi5hwZMznpARN2rSnukzb
wDIokonBljhxy3oLliE7KmXsnzdh6n6zC7CY6CmJ2VtwAyiipegIqmVQ5goLRKha0V1DbQcQlYNF
61lMNutSqllwrDgXG8dONdkHB2QhS7UNn2xKIYeSd+LK5hkcgr7MD7lqjM7Kmez6u4sinsuFMd2I
sWm2eTwGF7aNl1ewFL+QuKLcyMpIfvgyG8+GNJCPdWYk1/jOOvixKoUsu6RPP/ZwpgnXaOnz1/pq
jhjx4PozeIpArIyqdHgV9eoh0OvxViO1djOARLyrJ7PAIt+CBG7aKNz6PvudIFbjMxuLsEeHXh7I
P/dTj2POsGDHYx0wzAccyxtzCYyA+AQjLKaVzqXPSayMaJxV7S4uf6KtYhRbNRHQIygy1IBdcyQs
wFgE3Rhetr6S3YDbrbZVJNjMOElAl7TEpEfngWPRcE2iKZgK4oGprydaJZ6CKaI+gZDS9bps4DG1
7BTig94wveiOnX5zK5anye4JyByEcG9LC0hBaWRyOaWZeZ+PRvBFYUdjF6OLlL0swP/phrJyynIO
tx5YHbJJcZcS0uF9VBtUz+whuGFqv6aQt1RNTsJ0+tmR3CQUHdmfiXVplZuByAl0xg7wLdYtxyHv
UAvVpaYxTFo3/dpk1BxqcgfoPSg/CIr0F2ooKWyTUjdNrelRzd6G9BiWuOPzleIE1Hod3rkyae4j
p9zx6rbPVUuNpkr7elWE1hzcU1zLoqQQ6EO4LMNI7AnFQp0/CgGsSyHkyXYLbxpScqa6pNmFFK9X
grX1u+qzMjci09fmJMT3cSDLRrRQD1v2dzCS2Y/0bncgQ0OezbrPHWV6hdh3XawqaBf1wuwyQqHd
PF2G/N7eKFFWcOso8FF5rW9agDALqlbduQyYKABBaLdJ27qe2hpkQ3QiD9ncBpyHageQm1WTxYJW
1WIwDc5VSTXr7Oc5ewzz/i4Ic+3MMIiZJ6ejWeABCrdOnApW2945RLW1x+KVkp+hr0cAGoSwImnf
6IXe3mimlm06c+zW1KhTheirIt4YXepuzb4FUmg08hGCmf2UkxH2UGlNfU85jayXHoJFvIr1sDhk
3UCKD82BAyRtYwfNQzuObHTOysmS5LUk8YZIa0Lgc9Ij8zG8/7jP8g47NMshZjqMY9kgq5AXvW3c
9vSgklDVS48wSXNJrvbMVXDv8oRSdCovcl+TN4JPdUer5TvLE3sVPVNtFHpGKp6seRfdB461sUtO
+Kma3gGVLfZ1MZF8G+UhZTXhfvKZ35lK5s9sznmMBjYO+r0nn9mksOT3RoJos4jNuzEi5jIcDHLa
TJmQ2Ys+q55nHL0tXkKDF6mmV3CIs9o8lw4JPZOO1pM90WdU//ftMmEjwNYMCDh8Ku2k42ioORAJ
OyChiEp3jcCENtQV4fYsR2UIiJE0gdnZk36mQ5o7i2+b3gJdC9aIufkIBuik6W+LiRHdRECwCy3d
uwWM49EauhhMn30rY+MJVfrdiIx46VRxx8mA/bmgT7BoSie/TCeZIlYUT1QcknP6j86xj8xiZ5fE
sU4KTbZs0gtUs9iuln6l0UMYtGFFj+NHheZ2QSHbZqcmmQbUQH/2q/Lo5y2eMal5edi7mwx831LQ
lQcck2fPyohZwAYwv8cJnbAuTAWnbcu6pQpDkEM3dY9Vok2rys/ajRJjNUNGlLKbyR4dHAfwsGLN
ep54dwDYUPc2p2D8/vFL8U5wRwYFXkHajkgarPeCXXcsEIr2qESlIsZVX40bjIXukQJ8ssHfTxGo
tOzwtnWUiOmG0DbNUsntEX3ySRv0nZ4BPYUO4gptD50bbHFv386On8ioVQuvGQ3ryiKMlRaF0V/+
/L6/ZU+6LTL+OfUlvcm8PI+eq6IufjQf/l//hZIxeZH+0UG+Mzj9b4zCMAB/2nsXT9W39gXZJH5f
Qu13L//rv/O7/3L1Ir+yUbDPbX+BFPcfrxOuXvB49K4NdJNYF0ye719eJxJfZj+TM2vCTWuurv7j
ddKsPxD84fWlDyOQEhNH/xvx8e9m+DmqFb0faiiQhOiq5jH2qo/e6lT3ZFyNrNKZfRMNbU1DyxmL
5Zyi8s2QLlhk0SX+ulc1kNSTk42Lph9hRyRdaO+6KJDXUdL3NKJxnYPIQ04Vlo6L8BB62rdE99ON
PwGXhkWVO8dX9/wX2tOf3p3Xk9vsBJ3fQkY6XDycYW8/vaJOYLYK0a/CVoxP9GT0m8QSIydoF3hI
6LrVvdaxxy1IZQPsnOkr0lPWI2Zkjra4V3YVFZpoodiOVnCk4FYtWoVyXBAyPRWuc66kjrirqCTf
Zq2R5Ms8bsVyQjmD9IJQWstOq3YRc8B+mDiPqxdBmlNlV0H1XVlxHJ75ek5dHnBNxGnJHKJFM4J2
rdlKfqaJONW2/bwVlorzC405E8KJHENr2RalRJ6sTE34bCJDe9EOqoK2DQPOx7f9VHsxXwpHgo3I
iEUFpNvbux4VmanhByNNxR6RX+dS3deKj3jFpRFi1769Cdr86vdnof+7Kea/nJWSJ/nRRBO0Ufo2
gHcOhP57eiH/CXcZjj74QjNSlPf3b2iA8Qc6I/R+BDn9tP/zcvw9vRDb66LYcYk3mx2Vs3D9b2qA
84fGX2OdmGkC86z0O9PLu7XSsdjvODjvEOqgFNJPFKhThue5tgIozAaQH6EiuqGZ5o2yeC7c5psT
OVdtSdR5qCdyX3dw0keTI+2rO/aLaeKd0gxzGHcBy/osVKdqfLolpINmO3DqVq2hqofW6fZOTnxz
HN8OSg07V6HqQs16UeTFGSFt/SdKqZ8+rDfTFNe3ucuzAAyrzKkOl/dfajXySxB3bApWnPppSJtJ
eSEzEZL8CH87WxiKNjFHWbYKGt8pFUHOS9Kv+zRXFhnYCMDxFg9s6SRxuLLKNl3oFb20NJWyWP3/
l+3PhdnQ7Nl08+/ftz/pHedPFa7V//Y/1tUTGI//+Xpp/+svvHr/WN4dbJVY4fg3kuJ/vX8YQ3gi
eDNc3oNZuP+v94+VFt0ciGDtp2/j9fuHVFA4jsMwIVITkfhvLO/vFgUGHrM1MnpCuNlqnOwQ8QXU
zcD7vyIhRt8WtIWWIQpUz5hTQV/dpl+8ZO93ElyLuqIG7hdrNy/821XBEEQu4Pw1VnE99Vu79ujp
YYVOONAb7PGDnmNh3tEHriw3x0CwCMcBRVjFJ+HdMTfw0dVAbBsCSVaOyQuh4vwzK+KSEiodH39Y
k2f+5lTEjMCpCHk25zEwuMbJvMSJiKYwD4/CiH0fJLx4JGHQe3DC88Ltqed29Fmkc2elc8IDQil1
zCmXclrLaof4O5RpyxmttSgN51sSlbd2FdmsugppViXbD6pxOMVJDI0nhayzxFgPCG42QWhTMCAY
16S374k+d1bxEU8hGwvQGYFTlct+4g+R4hOtEcHvEYUdqF+tjCh6GWR46465vndp2EF5oqZKpcMh
vUzgePV+fwr4L7eSMrz//Zs9b9OfXor69cs8S+D/epOF+4eps32ajSf45bDQ//Mm8yNeUsgYBpAK
RwiT0fL3mwx+h7hG7M7MAPhv5grJ3yspKAOKIXOU/fzmYZD6nTf5J4/39RrCh3L5a1BFWEjROMyv
+quNeh67da5LU1nGQjujfxU0q5gOmjclwkdz2A6Ii5moTGqU9OHSZU1dQ1mGpqiaRUbNeB82Y/1D
TESHL4emSH8EZUopAIgXsYiyylC0GFr/MkdaLSoIbneFyOPzykon48/l8LcOlP9vbuXmh/bvB+At
GKjFUwgY480YnH/przFo6/Oxj3KbcC1WBnbX/4xBR/2DccnwNIB/Y7Ccn/9fY1C3/2DDj5adIs/8
O/OP/hqDuvoH7mmIGrMf/8+dx2+sJvNZ8PUQnM0TzMQcPk2dIW/Nk+qrISiqHgWIJuQGWUCxFAbR
D3B15Sdz8zz1vr8KixZnYiFAW729ip4VLhg9XW7SWlfYGwFTJQOwR5KEOgDKGXlWMvjEyv/Lb0a/
Xp0BIsbPk/jrbzYV4TSNpiU3makX3ljV1VJR5V+gl3/rv3m3DwXhZXL8QhY6ewPxR739apYLs5hj
MjoYxbH2pqYPj9GAfmJSi/G+ZitIarQa7qfYRKBOu1dRB/OTbzpPYye3VzexZnFoZi5BTneyTJPj
4VIMhxpdT4p5qcAlplqO9XmZ+p24d6LGuRrJhLyetMimlVKWnt2qNA21nDO8Utr9n3vNf3tT3t96
ZltwTmyU8BNwHnl7TzpXQQ6b2zmF4qTCv6iYSLqqZvnqTbv8c/i8tj7Nf+XNoMKKBqFBU/mXY1ni
ZFApkZqrQR+gP0Pwu3T6It2rc8ocwo7qky/0bvzOZBscd7yOQD/MOU3i9VgyRaNrtUpx28zy8gD1
ZfiCs58cTIe0EnUYlBctqLr4t78gTSZONjxbjUrTz6r4q3fTL2Or6QoXSmNk2hfo+Iwru2mRU9Mt
2P3mvaTCQC3Z4JbOC+XpEwt0dFRao5WbiMdJ9FOTeKkzxocmLZ1PvtW7wfHzUiYub86kjNWTwepL
NzGHui83SlPjhoHPUCt2dfHx9zndC6pchGdFFZZdK9yhk3JGnOvYwWIpEY+6BBMSHbPVm6G7gONc
naetsH93gps5NMwBbCk09gyn1KuIKZ7O61DOAqNL3YjOJjMm5oqmaTYoz2gq5eLjL/iLu8jGnEsy
aXOmP93s+pEOFw79KO0WK4DaHftQ8WlO/idXwYGO9d9SKR+8Hfd2mwMzQyy90SAi0UZpa08DX/Gf
XIUbSO2JGBNOGydXiRqSVwh13fRV6Xtj3H8bNLv+5CLvyhYMCdZTiD1YJTlwO8bbq/gNuXqMSr6L
CXu014AQ63BziZvV7jP60GdoR5JtqU8hjq02QsCGr6dAEf/JXPKrJ2fPJc55oKhMk28/h553qdB9
nhwSNklEsGusJ4LJPhmQc/3o7ezI14UQxButYhdmcXp7GVwqllNrfF24UXLlNAhA4rDz9Kwn8rW7
DUuJ7N0AnIevP4jKnS+1rwOKIHzl5J4UGo5+F7nY748nm8mM+w+UA+zX2w9lkhRBfvX/Ie08mtzE
wjX8hy5V5LBFSEgd3bbbaUN5PDY5c0i//j70ykK6onruxospe4448QtvIA6YNPFZClTpoNfTVrBx
bYKRu+OiZtcS3yx3w1/XpmbQXpcbBgG3UfiStGDldT3c2E/X5pegwiYzppvKap6P0rZ2WoJKqPyg
KeSjSKv4M5Cc+m5sreR4e9aWjP7soWMpMSWU0Ucjk6ENej7UxGJgayEqvy87oqfCRltTNsi3QaXv
xIgHMzzUad8gtLfxkZeHBnkFqiC0LKicAyxaftpfcxmYYYCQe1n55tD23ymUI0gPsMevBC6mVByM
e2EN5W9gh8YjPtPZXaZrwc4MjHhj5yyLdjYHSHJoyG9yPyDrg4TQ+Q+RZFMrO8SLfTWs/8iyBCRs
6rN90AWam0Lf3TikFw8+s4wGCaqPtPkYbTXlbWCHbY4at5/oOUYzsHlDoB1s3yfsrRH6zUtIMjnt
yNfbS32xdxmX8hHPlo3HOCfk/DM7wxyaZBBETvymR9Pi1GK4Y2y8jldGQVpCdlDDQ3JUc1YnRHJa
LMLBpWFdPcFXlQkA66T/fvtTLgQDZBILBCwooNHLWZLw828ZVCy7UeMu/CbIfoVV/DyaMBfjOKaB
gdK8l/bFh0iTUAqY93R4DXcITD8SuE7QlQELAwB2bHB5q5ytx/Pi7C6/DOourTZ0qHDoOv9lRu0k
tkDyys8HGj6iNwZEqOCM5TGq4rdn4eLsroZaTQKW6D3ctJmNpI7iNCtNg0iE5riqmijYtoTsJZXz
hIyEvbGFry7ym4iwgbejcxHS9bM6yAK+ud0AdSvMOqKHHRnu7e+7OgrqhKRAMl2Btf5FqlUaZLBl
w7ZC8TXUJzxtDr68fxBABSRxaP7RylhNoiwZdSwDSfEbxa69GXKGWw6DsjFh15aK5JQGC9VTtJxW
V4ypNaEVAMn1c95OwNl6+i0KBsRboVE8gqU174aw6+GUSiiXvf8DlzYCwk6cS56T8w2JlE4s8J7I
/ajQ4y84A4DZagbjuDHKcnusLlH41csycegV2V6d+7Jt66jM5tw3E2l+rW17oo+ZiWPQ5NL9VNXg
RWA+nqI8ivxOsrInq4UihC+0vTNFPn/nvpxOup0bFbq8g1l5iT3bXgTZ89US+rdcz6aXVCL6JbnH
1FRtuZvTuobEBJVoBCB7pwENdAt5FJ6EY++LZun9HlR6ir9NL98XyJ/f43zTUSwGaKF1KDaj2h/D
IiYUSSFP+Hk2pk/lVFTvVKdZLivCQ5nW59LZX/c/ZzTxITrGua9iKX2PyOMAIBrvyDIETN+EevTz
9lpc2WxsZqoTSzGR13U5V389rOo4AA40k9yX+lbyDU3EbtNjAZKUNvxKAbxP7bHuyIup2dhrS4y1
2gQ6kfbS10BQGrHp85EdfBb6AZqsP2OK5RktRMpZzI0HvCr5ZLLh96FVNB7489otq0rZMBC8cmGc
Db86ZYIDVqG3m/lSjQl3XkL3G81m3AhcroQLS+UXORhWDR3HVaCZgqStgtZgFEdHjpyg85iEwKYV
SOgHQ0Ne8b3LyUMC5AOZW01BuWn1bs/8pwhsQOb3I5IeoA6M77admDtHAE9Ny0h/njA+BrjOLr89
8mWkQvmaOwtd2EWvbJ2iwaCS+9KUKz+p02dDR0spq8Dgwuob79lb8hO8nY2L8qJuvUjqGVR4aHsS
ABPLn28hgd1KC3a08kslx6tcj7E19+TIKb1SduDRMdOILOrAbR5wiMDcm9IKtBqzTqwDrq/GqZbr
cWH85f+Qxzo15JFSaJ8od2jCVyucjWgktdIDcE1J/SBQbwGKGbdh/XEK4+jz7Ql8S5XPD4RC+WiJ
rB3QhQQq51+jaPUQxmFQ+pYFoe0jNbHhtx431XA/oi7zG7c6DDbsRqrbl1FE7SNZjNHuoL2D0srD
0fk6ZrO9E9bIs2CCTP7etEpveZQNpZ9DAhHZVfAgbzBOsrHelkWnRztrnrqPcirhF13BmsPBOgxA
pY9Dj8AnTab2S2F04gSyt/xRJ0nygHuyOrgBFsBwXjRVeORqOMEjB/wdV147QlFgiH6k0Et+356e
y1gJcSuCf50YDkDa0if5+6LKjTktZrxkfGzkgvuWsMwdQ1P7gnJ/tLGvrmxlfKFpg6C6TVlDXg2F
ebiG5B+yqxKVmiAcH5TBsXHCKD7jkomZTWs7G3fhZfUW2MuSWzEe5gz0Us6/rpbjNqJdWfigqQQ0
8yG4m7Bp8jjt4Z2jBujXpTiijHmFWkbTqMlzayGPcnuKL797+RFLPZ8SHKqhq8sqxwgqVdsAZLGz
pBkZRN07Uc/2SRnDeXJzK1Tu5cCe/7097LWPJ9RBL2fB1oI3WX28aQZRCEMp97vYwlKzKmWYH5he
65wDbxy6Ds5FYv9A4qsF4d4Wh6ROZv/2j7h8jXDzJLmktkTMRfhzvgAOUuy5HBGSSIWGfZBmxQvm
vdvjKpPsYAAjzUHpPrlPom7AUzC1NsbX+f+fH/7z8VdXWdBNMnoHGpzLWPxE9M7+aOhzu/HYX5/p
v75yFcBiV573dQCzUyDW+FJ3c/Iywu/Zx/0geYlhVPeoflgHYGoZvJMS63hHNTf2+rUvpU8BXoYy
JQ/B6nR1LbX6XpWXXaZFH9peRwRQzbXj7fW8PgqgmLcVJWQ/X88oTAdRgcDzrUCXvU7J1Q9Ql+2N
E3NZ3UJzFU6egVroErIZy631V/ik9U7b6HZNwJzklZvrQ/RpbKfOQ+dCeuyMGDsjMfYfIKobjwUG
8gTxY/rb1jPkdEbJfELDIT2GE2RkxAGSd4c45z9uFWYLE1aAo7TsKRuHdRXnxhcJOot3e6YvL2ZG
ecMgARTCk2K1nlE0aLVQmIJCr7JXTauLh7mG3Zbo0Ua54DKYYiT4nKDRMJAglTyf7ABrOASUstyf
5lgBUl5AO7acaF/FzY/OKrayva3hVtehpPK0xU3JcHIWgDPRFr5rGJxI5JOTgw7QxkReHY867ALL
pSWx7iO1HRyqGP6JLyOM/JpDK/elNjK9qLY6yutl8O7YlOmEN0AQzjNircU9hyA37XBiPFDzMKIH
hMVTxKB2jt1OvhoM/fvH06iqMxhxooN0+/nyFUUrR8NEnyyKi3lnmiLa20b5EwJbe2/NeXm4vS/f
ktXVlaoRCWMUDewCuNQy33+dTSks1TQopdSnZNAvgi1/usrehVAVy7B4luQYRD9IXiVOHxKpvoMy
6eGx6TVKepDK8KGkkeqlIjnEZoG3XnXQMoTYm8CLMnkr4lh27vqn4l5G5Ec2fNlFUSC/QPzTUj9V
i+KIYVe/CwLjEA0/5lBvXXvqHPjxtrVxFV8dljYijy8RJ9Wx8xlCYlBB/sRMfU1uBl/DLoHEO053
cps8oiNp3oXWDBQoNrcEpK/czjQxaSeCfVmgXavXrg/LGWnDMfWnAQNnqQLM1OLmtvF5b3Sc1bQC
zTTedHKBwq9zEslCCqAMotTvUnQmMnp0B6uIEB3rHOs4NHN81w3d/FOIqt47ipAho47OyciaFNPU
HqonNlEbL8aV25JEhRvsDWSP4OP5lCM6g5zHnKT+Iq1y0gp8OxCWUDwts9/dtgXtsVwnC8WKmsJ6
/9dZb1Oq5uvTTo/9Qk7I5cMOu9rU+Xr7qF1ZTi6tRakaeJ5OTn/+Ublay7rd2gmSkgG+PlrdoKJj
J++fOsI+7n7KYhySta5iK0/6lFcQ3WCupb7dK84nW7PjV/iXW7nYlQ9CMYIyGKtk2OSW5x9UoqUX
d7XBB2Fm/SqkwDkG6I6cbk/blb3AXAEaoKdJL+rCiEAqc+z9usSP8n7mgUEcc5409WSKRN94Ot8u
89VRcCwFyRVSczoKa7Yd0lilEL0T00hQhs8OtLCdg9iob1R4Mje4/x4buZERR5sixLSRHIeAVeDP
mwz3mh0FL1Gs6wA17PpfzQoxUpNG43czwV0sRijN8LRTrBrogWjYrN+bKXT9qQj65xQddUyP4cm1
EBU2Sg7XVmkByJI2gxigz3a+SkI207rFRtkfadh4Zl+Z7mSIdOPZWjbv+cxpFMcUNOdBkvBerja3
kgfYa/fodJX13B9Ko8LK27CFj15q6ZumBJOXdGLj8brcGjRdeJipABIiXxg3aFPUQbmIYp+yUXqI
wcBDOaRKYVn959ub8EpOsBSZVZpMC0YBXeHzWRylBAMECxKjaErJH4StHxStU+9EWWvoDqlQzsq6
ezYGyqED8lI7M2y2RJ0vVxL/P6BfRCEaeLN1GN2T1QE6z2O/odByMMqs2xujUW6s5AV9k7cVbDQV
fBgDIN7WEYgQSEhiYxP5iHgpvP5w9/dNgpu7NAcjDecApY2p7R5QKChOUdCEz5NT/AiDyniYh15z
UVJu7rVprv2NNVge2tUe46K2qTpw23BCV++hUuFDaqo4fYpGCk6Ii427egzbI/6kqjsVxfhUqH23
z5Me/V51trBXR7F8buJ5H7ThltXCtc1HKdjmyeRGh+B5viMMcxz0ujSxtm5N4zs6BvIBjRQV5zvE
DG5/+WUEsjCAAY9QgabysFbNNpAsMbXOSH2Z7U3pt0U1RlCGnzAecM1C19wuRFSK2sdW8fDavidt
WaDyqATTUV5m4a/wUBWoE01anfpq4kh7rE+xHaemSsmlH47dXD3ok/SIbGvuThW+eXakNZ9uf/yV
eSadwdDP5u3kBluHX4NAhwRZAAJwGJ8aDQe0pCaUdwkbvNtDXbnEVB4aQIiQc5jr1QbT4iQyJ01L
fEif7Z0UmfYd9BlI57aN9pbR19DU8be4PeiVU424LngxetiyTGHzfIYts0BtI2XQCS0CtHaUxqPj
8h+iPDxVCCMZggPurCFIWgGZeK71xCcceprHBJngLpEmL6m6AZdwNAQ1WYpPZouElIgJp4sgrPmL
PLe0kPITfOHqy+0vv7ayFo4/C4FwQZqu3oxICzMT5/jEn7PpKbX1+iGxUXCgMq1v9IuuzTFPBFcn
lpBQsVe7WE+VrjKzHPZ/bSaza+a4KFi6aKONWHp5S1c3FKRROkQLPxnWyeqLiLwk1BgL4i4NR41A
RzhLj9vfiSo/c11tmU9d2660B4FIAWhVuYXOdw7KpnJkAIPCv1oODkhtECDHNT5Nel4fIivMPMTV
9I3tem3R3nwhgDzwgWsmVZI5Tj2MDvFlAUMClefwYDqEslqvbXXj3/Aq6+kEX4FgAxgSwHOrR1d2
YiUa5IANIimfIrQ14qZ7wmDuITDUPeTXY2LUJ6TKDzhwIEZpfZTr2h3L9smOW68IKbYPzZMejK9W
1R9v791LFO9SW9EpZ/HiYGq3Ts4sJC0nYrzEzyh27lIwnztzrBSkP+LBM/PUOAxJUz3Nhlqe+MRw
L4K59y0ECEEChVtVg//j57wBtTA3wk33fC/ULaFQ2nCWkn6q9jE0uPsxb35moko/DIUVHjmAaHeB
uN2lZjcifWwVh7AQjR+lNPVuT85lmZi5MeQFCbvwp5zVMcC+cZTVgbsGUVQYvrnkuFBUa1SWZfWE
6gmogMgxv5Zq1B+nufoPcRLDUyaATKIDKltFvD2CB5HcszTOgE2wptT6riQu9v/DR5Is4P7CbUpJ
4nzGg7Ig4JUmRqFJAs3Drr/I9qR4lIUNPIhVeYfwq+wmg54/tUiLbszxtSuNht6ClkUaBCe48+HB
r6p5L4bEt0Nsu1os7HdDFuYbkcfV027R8F7KXwuz7HwUSxNhPQxsK+yNUG7TRvmQd1Hsic5xPt+e
z6sftBjAMJcLinq1g8fYmQU+t2+H3cYfYULaRmTvBru/lUR1xqFPBnx6tWp16iTAwWRUW0KnvhtM
lLdMSS3/w3uz+KrSSKaGDVD2fNrqUcvUzGRxdIFURhjIiSfl47th4LxlEBq4H8mMUVpZvWrVaKRZ
QTvSp2alA1SqJtdOi+CQVlttxSvvGiPxHbQksB5cnyijb/Qo0dnrk2nPD+hK6juUBu2TVqbo5KRV
ubHtruwFODMa+daCeENb43z+8kXTNJX5shGijgd1ABHWRdPu3TuOUTj5VFvJJtakZDJhkcuEQn4u
mtxF5tRE/pAX5D+MgvcpQhMs0kWUYxFqDdkyd4U51fdm7PR0g9t8o3Rx5aACkgOgTCDwhko6nzHe
n1nVIpH4IlHCA+RNdFHCYnGWqcL97Q+6EnYs1fA3+AKjWcvi/ZUSSI0S1KVsIBlrUGaqHPu3QJ/U
Rbzmg9xU4q5sbX3jrr22H3jXAUIt4Dg2/PmQTYS0Um5Tn7O6XPLGVpr3EbKAG5WSt9bIKt4AxkmO
TTBOpWSd5Pc47g4S9rh+MnHvobqNiPHOtuJ2OKKIGT2jsVnO+1i10gbhr6hDiIKIe7hr9Bxz8CYK
5ntLknWEAEetxHNOVtOvDQrKn2HU/msE87yXxs74otBjk13Z6mIdn/sGiXZlAoQA3dXq9TthVCre
gGbdfQrlAZftSBn6wR8nMyEot5QJkV0Sr18WgNdDGjtwwORQd4o77rJaeQnUxkHfsM/7b2YTJ7CK
mhyBzNroheVif1UPu0LpTXRywIAiGFSq32XSaoTMSz0/5QqyGIv0xC8MNYzRxdu+9AqrzJ+bejqo
BRRMPHIEkmwl/lMfBhvIBOBPNftRdcgt8vum8WiGMz+1c1At2bV2bn7LKln+2JlYG7s2RhBfUe9o
/5lnGri7IAfftbOjqv1ppqPPv8Si3cgMfY9cgSFcpzKSbueovfldSxNtsQTqDNBWQ5qi62oOkVun
Vjq6k2WWL00+m0eRKxUG6rNQHpgzMd81VRK+1ik6asiP1B9yHBH3YkKfCIEV9bEeFHGQjSk/OrEV
y7gvqaPjIhdAsdEy6/kryvs2Ff9Ait5rDrY0MajLASHgD9z7VpmtLA/y0Brs6qouJpQXgUcf0qUL
gxrrfNCCpneRyUz9Ibdf33+EoQ0BolvsySg7n5+nos9nKiJj7GMB0B2kULM/Yu0wHqx8GtAzVuV/
8IgKNu6Na48IrBFEGCg0Lq/8+aCZULHxQDPfLwaEx5nl/qTlY+kj0/iL1o28cWdcuRGpRC5Og7wh
CzX4fLgmEJZSmC05H4LfOyc1Sq+q4n9neDobH3Yt+GYo+geUP2mmr9votjpDtC9JL027yT8H2GH6
st0oXg1UYxfrteUqtJn3WotuxBCE5n2jVu0+nMFPhr28Rdu4cj+f/ZrVZSkj+SgFSKn7LCEFsijZ
9RP2LAgOOxwWKT9lifzn9n66Otca0JClh7iwgs7nuus47FbDa9CKzNnrRlR5opqMw2zhGHN7qGvl
ycUwCu4kXBkAg6vofrATMaogf31rBqAVJiNIk1Av93HcRDsTWcd9nYNnsyjO7apRw3+0DKRTmRTF
Qa0GbddlloO287gRslzZ3Wc/a1mVv15F7tTQ5u0gUp7T7AjOXj6ESbI4WOC+KbfUp2/Pw5Ucixot
ASBcdIsEZD0NiCeZeCGx0+BEeFhQV9RBix/odMr7BG+3fdfqtS83qXRUK7F1uC60Jri7QCXTDl04
iCqUs/PPBf+C5YWFfQ7BWUqfo9wj1rTDxvmhM8Xv2TL3+hQfzLT5EgzJCfTDA+HWjt2BKwumREr5
zVKDU2bmz5bc78ZMfFaFM21cAVfCBppTtNLBlkLVWIeRPYyisF6aEoPZ4gCYFBguiXJ4f4CH1gbz
AFUKGJy2SilSoPRyIYWU5Sd7cIVQsV61U2XjW66QexaKLjBkpD2wSdZXZ0zOEF6vYiU4NBLw46F2
8r2ZdimGaWNwWqCAD46UIHpbZAHS1hES+2Yj+3kb/7m98S43OnU00KRsuYUbvo7FZKGGDa4BwcGa
EtTmE3A845yG+zqajF2lNvXj/2u8dZ49BKKdrKCmwBWp5UNqtOWxljTVJ2Esf9Y1au23x7uCVqL8
u6DcUIxZ3KJXW1uVsgQkkOUckkY9pZrQJISzGydxsb9KdvqE4lZaThO2EHrgKm1quZGuVix8HD+j
BdLfxY60aJGhNwTCdgv/ciFlxNIvXr9Ui9GjQIZgFX4nY4P0Pfpuh9ZqMUEL5R14KtRACwNhWEvZ
ESh/pMuvU6cfJPA/qWtUWFjpOm3Tj+YERjJo7yur+DRhvnd76q5sDaq5On0jECzUB1d3klXVkxJw
Hx2sLnoYZg29mUaSX9LAGV/Rpcs2VuriCiR6oSyhoLVBBY58/vwOCrs6iaJ6xgcAgXksx2QbYbik
f7R1LBvHBDH2JsDOIlW+j9XcbbxDF6/sMjgcEOq8tMsg858PPo+5JvqojX3o0GjSaOEHcyi+KCl+
vpWo/hh6/+H25F4d8K3iukiK8QCeDxhLs10PFR5hQ18FfpYW3SdzAvrvTLK912sDrWG72+LhXtyg
YInBvXDTM8nLkTgfFHOnuYh6vlIWJq/mkOGmgO3Bxlxe7JtlFN4x7hP0WS8wGE46Wo4U8ml1qFSn
0JDT3Sxl0T5qJ7HHL/W9sp34V5OOA5Km78LVvbYhrdHpR3efSDTBDdjN57A/BH27BflbFuQsm1yN
srpHihGP+yzCWmUwLOw/oWVSbLDxNiuA2A/C2vVqZXwI22GrNn1lOrmdF84QTrvcFqsHaTT1tlfj
iT4p7ke+NKfWocPneG9iUPmYGpusssuniYhv4ShxGJd26PosSGEoqUlQR35QqerRFJn2sQpH7a4K
2amtHeNCMonMR/k5uFcw0/SCWItwS0mkz7fPyBvrazXnINsXPU1A4giYrHIMDCmNRrIhRAVRE7ug
Y5KdKrW/SQwB7XOzu5RpT049HpJQ203US7ypnJIdqj2a6wTJjiC52QNN0r0hlfEmkz0k2aP9FNun
NC47d5Tll6FNPnS586wBfHLj2mpc6gn3FETMfdt17XujC+b27y9aJYnVmNRSVGCuhADWr8LQwqcY
7M/p9rxd2zF0PJdeBg1mLrTzY16Lqg8shMJ8NIt0dzCKdp+a8itomN5DzGSL1HSZMC0fhXI4rB8S
YCKn8/FGK5eSubNCP+rrf604U71k0rUPKWxdLw+Mj4Y2pXugKtEDF3BHaSnIDujySff9Ylt/+9uv
3Ku8owCmaMByxa1PS6HZXQlJOvSdCtNHSRtCVF/aeReoAwlxZuoHO5u3UsYrd8NSs4WuvWBmAKac
TwBJS5grHasat91LgW3EZycU+SeFHuVnJdLrXSEo57lZZQUbS/2GNF4dEYYmCSeAo6avrzYU18Ws
THGMHLdV3ofKHLkpsv+ABzL6aBalkS6NIfiN30YLf4o8eMks66SZ9S8y3H9rlE3TAR/TLO//mFFK
SymD3C31P6lTH0OoVl7biEdA2wlSNfVPyyjbvciLbh9iUnl74ZZNcvEhhMQQg+m/XChbClEiNOsw
h5C4MNawOuuAWYCxURS8OgoJBOtEUxcG4PlKUQUlsQyDEHWcuvfY0epO6id745Rf2YRg8JEbXBQk
eQNXV7ZIUxzyBsRj6MbPOyiduPWkmXJCNwwDsbnAgYSaysZWuPppIMXRrAKdr62FiFIZ45Te0kK/
1Z1fdacoeyOM842Y8DJTJGrglCPTTdWYPbeawLIJ9MSm5QlJPqme9dpU3FZBATEsInEoQi3zSOjT
Pagj6VWq6m5XN5m8BzIWfwITM+yGftSp5OnGcz93i8l2qhDDNtaMR3CRuWMq+FPCDufwH7aXTXBA
xRmO7zq6TJI4DjpJZklwyHZNFXUYvBH+/JdBaGIQkHPzrkuAVVoGjV0ziGy2na8l+NSZTVFtXHHX
FpooGYz3Av1gtc/3sIbr6EAXgoWeIfkWk9XsxBIV3P6Wy8SJlV5a9fR8F93bdYSai9TRA6vjJg3l
5Es9zPopkymbY8uFegl5uqdYWDvaA2DKuRpfkMCw9rUGgisFdnscRlyzyhTlqbQo6o1c4VqMAn5J
ZpQFzU9gdD4HaliZeQh798BbIn6CZsGIBKrJTs7n+k422gT/U94WEM06ErAZ5CasApOkardmaRlo
dW0tMqUEJ/RtQRktV8FfhaJ5LjHeTTvpMKGz9owD10MdSvZxlnP9YCRa/lxUw+KuEfyhqJn/CfSQ
KGPux5fKKJWX20t2ZWPYXJ0GqfxbKrkKUUOnHZrWLqVDlU21hzaR4kYBYP73jrI0voi2QYxA711X
YttSAc49I5pjZuro4vTXnCL8dDc2+eUVyigmlBduUM7Tugiry5OZFsocHEhRVa+ppukYB32/U9V4
PKq5MuzkQh03BuUuuFhOhuXx4U2l0kwz/nw523jSGmOkcp8JdHhi5aHCcObXPFAo3uMYM/gVcEjH
rZyy0XYib7OPRmBhddbQ5FTcQZ55hCtL/gjQZ3oBpyLxCMvPZuI4n8JeT3+MJWDIvQO2L/a1Wc0/
R5Gm/rLpGygY1MalvlNHbfohMiUfvVq3J8nF7SXXT2MzouPs0InCnSFIIaFm2px8Rmk+C+BRxc7k
xnkUhNB9wSx5rZI4oxcbZRh46NBhg2NLapMcEzMLH/upix+aXATfx0FC+3h0qp9xKKbMTROoU64K
RO+lF5X+qmCQ+Kfo1OKfpApxp5lD2Rhotxg929mJyQuk+J9U75ynGG0Y02sL/M5BSqnWyC43RyIw
a6gAGZiQbec+jX4lds0JKNM2/ikNjoJ/tzQiYq2W4os5T7BubUHeXc7V7DYYvqV+EqkFro2dGHYV
cLpfo66IZzMuHIBfhtkcJ4izLzkocMPNFVV6UBo9DvZaNOjHSGj03lRJzn5Ekj18LSq9fcl0Zcbs
T25fbPoJWN7kD6nI8ShsbCEXbj1XFFyKIVgMO417bhfrc0a96gUmcIC9IIRIrymc6b6knecc8W6l
7ZeiJCV5jd1WMnazKV7a+uDEMcUbZzSwiwuc4QCbNPyhFHNfe0JRxFPSR+nkN0Yl6bv/yboEsZZa
pWMUWxGMz0p3XqTULHCgKoxXRPyK3EUrMPgw1k73MYT5hZeznQLUVHLJpiiEv+CrnZnSyxDn+Zfb
J34JX8/vOHAc0GNpilAHukAqh41jjUGaBIewrcpdEBX5TpSK6lut+fr+kdD8IWii00r9YBVIE03U
ahPmVEURaLiv2uhPJ9L6SXbaeCPcvPZNKDupSELTZKeKdX7QyyQMo36MGIl04FCHeXM/V4Gxa4X0
7fY3vUV7q+kDWQaCiULfG9H9fKjUrmxbYlMeqrBF9kfDj1Oy6FpyH2hHHo/Ji/SWriWgRi8Ke9hY
ab51nb7Z4Vz+CH4AbBLyQnV1sQ2VhkfYEDiHPDTnQzaaOH+PGJ+WevGqTuIeOia+koE97IygxUIJ
UeZcOOV9I3W/Q+dHIg33XRd8j23z3ow084+o5vDYJlq18bJfWReKR0ChyF4pITmrdRlra9ZlTMoO
nbT4F0f2v1mbiz1Y2ODdQTo54mJ1sYDQCWVXWbIdBsBrNGzrcT4tvT43aCsJC/P6YpThm2caqtJ0
td+/7yiyL+pHiz4TWfP5ZggDjNUZhnK0Fcrf+k6Z3FBNhiN/1/wPUwmhgpoRB5eixeowWUqnO1HB
UA6eU66I8TsD/YAittLNG191dY8rHFj2N3B+SLHnn+UYqRhQDHAOfTPQ8i8BAuxRIm337aw6+0w1
+tPAg7uXDKX3arsqTjXRw8bzvczdeo8jO0Jeh6YFJ3s1tyZKEpNi6c5hTpQMF1g1xwd0tA/xTN8S
GdHmcz2SkWRGsbWqV0de8N5L0reI3p5/viHnUSJllMqx4O332MDXLk7s9p3Uo0SJu1z4OpVJs1dT
Q91Y5MuYD7gTRuDoXlJHpuZzPrIdItrQhJD8BMhafCAq4gisLzdGuXYqlYUwgEsJu2ltejXUqZDj
Alt7fBNjr03MAAKh9AAGytpovF79HjIPcBSwBDgk59+jE/jU2FU5Bz026ye6UyU7N95CIC2zcrFT
KA4B4CJOAfZ7PopB39whyGCUAvmbvtHag6aM2aOMdc9jQbV14665ElZSHGNfgM+gHqCtjmKPtslY
cd8epCKqn50JaY2w6qp9WWL2qc89hrWdhmVFq0XPRTNs9XevbU9uU3ID9grdjdWlOlRKAICG4dsx
k3+1ZpDca1YeH2Df5C+TozfwFxvdkyzz8+23b2Pg9bWAgC4xVc3ASEDJB1UPs69qYuEPqKI6ESVl
5NValP2T5sEGZPNK+gBKZFFNBMVBIr5KyzpzxLlS7Vlg+mbIEzSlZ2tZdpS7utlNXVR+Qrro1+2P
fXtD17uKtjTFc64fk0bL+a4SeJgGyMc4h9HI/plMM9+PFj/EzTMtELu+0NWDlYTFXYO6qRtKeLoH
ncH1POEhjPrKRK/E+mpITf2hNTrzSZ1xcszZHQeV5+RY686w6/s6P9BBVU8ZtTTQZahQAj8r+KeL
qWSRhx9vf9TVnbvwloGJUchaiyu1nV5OTcdE0sdJCjdHyemkSVN6ErLRe3MwNTtVBOk9ZszZLiet
Od0eX1+e4dWkUsxlNWiR0p5bA0SiZrZIrnhZurLpHmUM6R/j0RaPjaXnu1krykd+SI7LNW63bedg
+hfVwweJtM0rlFT2zNTKTrkY7SPhJAb1eN7tutke7lVplt0BJZ8AgbMj4j0IA865+RjjpbuHMS+/
GnY/um3VWp6DQNxeDlvMvFUQByOD78wZC1jk6fDKVDRax2M871KxFxpNEh31IHrqetTVMHTUBvdg
Qaa1MTVXZgYhDkSglsYX9I3z7SaLrJbkhg1kdIs5p42TKhYf2sbVdeUIL/htuk8IAS+MyfNRotyI
A9WuCRzRFd+H+YgYXKUkXti0lIGmNPPUvMsPJXWaw+3vuxazLrgE9CK5pZeU/HzoMlb6oceljNwp
yU/4HNf9PdxXVexsc5QDdCOr6UdmJMqpCtn9apSi95RhzArLZJxwwhb6d9xxxaeuQpsdF29JfrBx
Wi0Q323xCLFiJT5FWMy+mzGxYN5pPiBXzoaF3nn+w9MptRFeX+asULSjFGbdzlLxlm6iuvRwehYe
5jIg/CnuHSRHbEHGrrzWZBugHuBLLBW81eUXKpk+Tk1JMJaDr53UQHe7qs2OhhJs3O+LFcLF6YSa
sWiZKsiJr6+8bJJTMc8mrsCWaD/P+qR8m0YsVClLjin2UHXnuORazT8wGtVv0DyGxm2F81NqKBq4
dR9PzxMsxF8BCKTG08fxMaF+mruRESffVUlBxm1CC/DriIs2btGdkbkk2NV9V8XozExBoH5Lg0TZ
Yn4t7//60uGZprzFLbpUus4XMG5tC9kwFlCJ+/AQ22iOhXIobxytS/Ab+4TkYwngEIkmhzkfZozz
OG/nhgi1GQYMatrYblxQpCPKq4Sa2a6K4vioDkXwo8jT8FPrGPPdEGRxdoylLKZvA0yRRK6cOvxF
Ryf+dPsEXukuLRQBBA5AaYPTXlN/SseSksDKnMPQmV4tOT/GpFlk1PJ9gbVQVab3fZk9OQHFnVD/
mA/yP2k/P1ZTfhc2FU5kw36o4p0hF596KvpVp+1SazxKSrlX0bGUHGjIIadBaDwlAo9DFQGOjUm+
EglQrVzwDtg2UUhc3ZJxZooUNL19IMsDtCkA1uSV0HetbjwoTtd51gJyvD1vVx5NxqRLgm4bZpTr
dGAUKH1HxWQfOudnluXzPQqq+amogADbPYK/jZxiOV43KbbegLdvD36lHYuW10INpT/ArbuGA2eB
ElgViJ5DQuvXtZL6XglazF2bz3Jo00pXiv8l7bya7MTSdP1XJvp66MGbiemOOMAmd1pJKVfSDaFR
qfCw8ObXn4es7jPabCIZ9bnp6IpU5oLFMp95TSD1+fvSUZ5jU/pDh8egJu2RouvuvFt0iUiLQGBt
2wcKer5RVnd2sETOE/61a6l+4eosk+jkhHXnWuGP1198b9MCvSYLegn8tot1NaGHUceXFsqo+U5h
W14Vs3NfH+VagJFNy8GAUj1MRoo6m9O1SmS0Inpuuy6av8IPtIOyaMDWgw7GnatIXJHR9xb0Tm6n
rGzO4Ft7z1Fi46MdTnDlEku/MZWovlmWtUeblOOZrnX8MCMHd48ImRbkgkrtZMb5E9rXv96bXB//
T/iPvdY+Ls+cdtGkshWaHdSDmt3TzVMD2H2tG0dqc+MsqfQYSdJ0sAl3Pw1hMeRKtGmIVi4HpfS9
wAdd7ICCTErhsjZdraqPXMj2th31SfyEKedQRdpcu+bSiEYLRzvIFbsKIF6YVENHJ6iXKv1oGEn7
kCyJc1+Ug/2+yev8IF5ZT+vtpQEKH9wMHOjVFObyJQH4104uMXyTra303ERfYcD7hT6BE99Bnfjj
9ZW4O6krmMsmUcZ5ZjOpkkgAVA3UN+xYV9w5tPRzB3/f//8aZZsAGKAQJ+rhdiBpTfvQtyU8ZEfq
DuZu912QQ1Co+QG83rKQqMvMlFBaVqXSc9H3iuVHNooQ/8K7gFBBPIVgFkzV5RfKjUwr9H5gGSZx
xNlrvi9RVTs4f/dWIRknvC3oTTRoN4OodtkhQsrBN8Wl+ia3l+RpcQjBpNlOz1puIUAwtdDJ60o9
OYDXDt5xL14n6KQ5SgeLDuxmfwM9iMVQ58xkoZZnI+0VAjDOQ5hj4zklkzx1Gp67k2zNB9HC3olP
nMDhK7P76Bdczm6mqrVJ15jzd4nitw260X5tZr8pTfPe7u3n2MIV8PXvubfjfh5xs+H13AbFIXMC
I1Hq0zf4nlvqcobw4i3jIh0s0WtlrZW8vgKdUMs0APtsPmzd9Emf9dwv+Yg/cdFUU+0KBIBPdQsh
PObOfVhaRB3LWfoUm51zNyL65k+anXm93f9eK1Z88K13dg24OM4cNv9qUbH51o0j2b0E2CWIUFQ6
l6U+3P0vwtSd73oxyua9lyFuomg9Z+YJDSrUevUAnS2T1lnbvs2iOUFX7iix2H0zDjZlreCsrp+X
a8mopFFy1lNHq5aRoHGZPXNN6V9fPzsAQ/Baq3kYFXI6hFtKQWhpWaXrvcWNEVsIPKXNknki65FI
R6H9a2c66W+6lk2ViyOTvLiJbEiZR24yGXdGOiy2i++PiLDoKcM/+oEKtOtI1WD7QO0sNOzksXvb
1qb6RReEB67WOJCT+2Wuqf9QnV+dypwi8rSe/3WlrF57iZZTPBNVRM+ak7dfX3/hvYyDpBSaLPhq
uNlbXwgTaWelAuVIDUkd3hm9ExOaFLU/xUp8aiPF/tSk3RxYYSc8uJXZPbJg+jc6jMMbbLDzuziT
JG/pAVO8/mA7hyZI0xXqyVMBy9qcHahO6thtoXsRL2bjcki23tCFpBGUmbwiK2iP4ecbDIb22Zab
4ePro19LU6AGD4oEsQ9ApAaK1JfLrSB5XWhXhAH51NB4ThqNj3FoDAJPUJhm5aQojp/ZbfSs1Ksi
g17r1dskI5eIEYFL3WRoaVjbJUmtL9ELPqX1lMdBWiX5uvk5TtzMzvWDx9456uHQkj2u5D+kZtZN
9BP2xJpUQ0rHtc7kqOPj3PfFXS3V/ScnjxEuGFBisCh3BXIbmgcsjp3tScOBbjBMa9JjeTNyJiuU
y3rI6VSN+t+VdOq9dTccsKB3RnkBNr6U/mgKbw4eJ83TwVxsK1Bm5MJcxxZa6xq6KA6ukesDjgYw
8MmVgSUTnW6uETm3Gq1qBysIWyf3ZSmLn+O0ST1Dn6ybiQzHLZwwe359ze0MurZTwAyRkxKPbwZl
OQqRKZhd6KHa1u5iO/PbylE+h6baPFRiKb831nToNG+wJC5jVPodfDY4P7DLQfBdLpmy1CYBQAQU
bE805odyhpFeaHea5S4WBbOnVgzig9yMSeSJ1qg+JGGrdQTrYa8FRWG2X7pY7QzItqV238WtPVMD
jqPWF5E52qd4SE3hLXNrFV6rGYUMeiVUnkMBbczN22RKPSevUvXBbua6RuSmTyM37hu59dt+0r71
7LYO6FYJCUNuwup3p8zGbxZF798Sq+ogMyNgWbmNnjaD3y3tctvA1qkDLJLJuUp5tHNPzxBrcBVJ
WriwcvmZqoaMg3BOLopNeZgV59CoasdLKGc9DEmX935kSgXceslYXGpnhlghMcvgGXVU5T5ISAEo
tpjMzCd7zd9NmdUnp3lOPmeG1IqTHIZT7lkwVn6bw0F/N9lJLVzayFN+j1rZZPtl5Y/W0CpBTrWg
8E1nMdFgHYrpkadPH4amaHQvm8sMOG4va0AT+7Q8WG874Qu1YniWRGYYc4F8ufz0GH0kFB1jK0B/
ObqjpN4+zwY1FztSNJQ5US+sFRE+NQ4gomkynScUPERQmXSoWxtogm6JX08LVdQNqJQQ8FOz2KaF
cW+Hkd1qZpA7YX7Wsrq/wRO1Pr2+066jREaBy4quG0A9UvbLFxe5Hif4eJkB7m/5uSF29hHz8HEk
mUhFqyMJ0qPhNqdWqzltx4FiBtC6TK+VRXNyBiDZstWHvpoMv56gUZUnpaddioMCzffL10tyqZEW
aTaDSRPNzdTRYM+FNB6Emtd3DaOsuRm0IbSbtgTVpjU1XAFaMzBDNfO1sJ3eDVqkgamUGA8T3QcL
OIm3JNMRg2/nyEIyhGILhzSyJVucRh4Jp8hnYQZA2iVvzltk1fS8vk0ya/hV8XCKRw5ZE/QBmqRg
XjdTmRqLZWSjEeC93txyvIS3g6XKifv6gtx5o1WDB6cFoBmrXsDlMFSGiqhMKiPIYym6z5JUPQ9g
xIKqtqqDi3pnKKiymCCTiq5Cy5vzXu9jVBHKGO52IlVosS01xvGt44tqOSr47Q61KqW9NAPoPVy+
VdzGSduMjh6URlIF0oiUajSq443CoXiwGHfuTgzE6LByfVLp3Gpa0iptunjR9QDfZMizWYiIYBwZ
T/KSZJ+VRpGR/APl9/pX22lHMY3sAh2a9GrJuYEmyAo5AH7GGnqo1D/qEa20SXCH5pZ+N+RZg57i
oD+Pkfo9dbTkfaaBC8VYJAmmxXEQ5jKUuwXRC9/M9S6I7CwPFjRFaAplEVKb4cfXH3dnjl5KoeSG
oJIpEV1+DrLvkJxmocFU6DaHHWdD4OnADM9NEcbn1wfbOfMcZINRluRjgIdeH+anSJQurGOjwKQH
+Ghr90Sdxo00SwPCeXhozFIx/jKNA/kik24whRbTJGy7HG/MxcgWBmIdLuBwGwUqcWEXycFb7azo
F64W+QCfHbz95ShWOqS1yBNGMWf92XTy+RTlS4diPMf56xN4HepyEKzsezqGyHhsccf4+eSlllrU
fudGeRM6bYSyQXKUZe2wN6jEc4ojVQJKAVOZyzeqC2sykP5UA/QbpTvJscPnNosErUikSzI30aXq
ZNdiusWOa/pRVM0clJM+3TZoQLyxIM7eOyb9byOpqwV1mDz3amJYnDWS2O2teGm9RZHMt0Yez8Gv
ThAVl5XQRa+blH2b63RaXXWmsFUkVWil5CL8bttN9K8MQgsBAhmzw765nB6lXooeMV41wN96AP9Y
tV/NqC4/vP4q15sFfTf0FtYAnO7Mlp6nF1GWojBAA2FRQsrEfewtXUeGCDAHteHkyCZwJ7u9HFC9
fC1pJGJNJ9MKVCF1d3PeVEE2x8WPscqSu/ghhryp9INHR9tCzaUnCU+mOEC/aPxSYJtEaGs5z6mJ
9IgNljkgDLDPrSjU29fn5Xq78Zi0G9cmwdo22zymliw1iEzLwm4qq726JxAUo9y7oD20gw+9wx9h
LOga1Ooh6qBueDklWN84APSwok4iJfPgEja+UlWKJ9XpFISloB+CDPStLKrWR1Jo9odMlzyzrMuD
M+Z64/MgSOOvRXxy+avF4JCcQ+GxAuythvMYolGuzc5RoXQHn8kwvCfIOhhQYHku3zcql7wNwSzQ
W4rIXWCfnaMw7t3arkmsDYHCy6yOXo6b1b0A3n47UkU/+L57r0qMSp0SCix0+3Vf/HRJVGlMxgvQ
I4gjS8eIMK48Te71Xz5JCfTJqVfMCqmFvAmuZGEr1WosFCTdaPnhPM7ntLTK0+trdf0rl3k0o8DK
RiVoVfHYrh+5byZoUerKUbRAeNrKdFYW68cYW9RbVAUK25gVdyoxwEHos7dJXuSyUWkhp9mW99Eo
7cK81pnERVj3XWuEpzbMsc1WyqOh9s4pcF+E3lRHwV5t1gza/JokZr7X2E+lP6T0LRUlSXEY7rjU
Df3XE5mXFG113nWoZ2/huwqKya00jVZgqnN1q/ZJ7uZDbB+EDrtvxfm+WtRzAG9Dh0GZMR2XJopK
pWV7NMwEFZikPCfF+FGb6vzt6wvlBSpytVLWdisxGOHjNu3O6ELKYWybwdxVJXLiveNZRjL5MdYB
XhRpwm2h45zRGTXPI+FBANMF/fOxid8k+mif6x4Rdgn2CEkJbiHCgK2qD43kDW2huEiGD489jiYP
cU8mO3cYNiihKR5scxj9flmBpmM031okNB6QNLlyHaXWz6IJ8frFwEBrx8k1K9tlFNusJoyFUuNG
nbX0vpoQUfh3oTRdlDQNmo0FhE0hLe0dklM9xJ3R/vz6ZO19m5XrjxwGUNkrITOt7jUxLxTipCZX
gzzPwoCSBdgbyCI0qDXlAGy8t4tXrDFQcdpl2hY8LZQ6zo2E8n/rqLXbdIX2yegM5U0dpppXa6qJ
WSuygA7AsYNtvHMW0m1AOs0hAwSksTkLp6hy9NZKOKUGo37oJ7SrlbxtDy6XncMCT11uOItuJAjK
TbgHInjKTNjbwZB3GOnlhjgnWvUwGVN7sKuusw2KmD+NtLm7i0JDSjqP2FVRZHiaWo44DQBIlxaQ
SZaEpWojS82/MonwRAgJ15htK6QvwV3p6hZfS8cop5vSERLtovQIu/0COd/sYO6RVb8U4Smyjk2s
kNClioFvc3cCPD1V4Jm90OlJ3PI5DNRIi24XbZDPNmVkuAXJdKcCkoWHJ/JzMSHTTKrX+Yrc6bdy
qiHkUwy530nJ76Ib1UcQFwqMDKM6K50i7rps+LLkMN4cBdTVEBb9mwlhigepC02vUwANRmlYQr9a
4pvX994O35ecwKD5gQQYAc9WRqUbSifpisIKtCie1UDRhCS8SNLs/84FTUg3qWSTjlYWoa2RjPMb
USx644ZG3d7boy5av0bY/2zOFQgxdJTq37JOno5qeXsrmiYRbeq1EUsL4jKGiOs4ErqgiJk1PXJI
slR6YzWqd51kHIE4d4fiNFohXAjh2ZvrL5aaJDKU3CIQzmq/dtT30EnTc1uBkzmY+r3TYFXi/edQ
689/joyKvM+s2DQDyTSsR8eKRdCGVfagQ/4LJicUX6Uq/yO1p841hzq+S2zi0L5sLLfO5ea+L83v
OUyTg3htJ1uE6Lv28okXFYgfm8eiUM/cDsyAHpvuaMSBwNd2cayvirO8iSVQl7JC7qLDaIzTt1o/
nQc1fhxXOHufJW9nId2aSvmpMjpv1uSn1pK8cWmO5EdeCkvb/Un8DOeeK52zfJOmU+WwljanvmtL
Ukinth/ne8eIhlOXdNThMeYJCrUV5wgLCFcs1XjG3av2Cezy0zxp40lCSP2UFXN6lvJcf3L6dHkw
RxN4PhfwKTUX5fO/QxZRAOobmJMLbIzRMB5P4JB0Fz7XEWRxB8G3MqyJLdeaCq+0WeXzUs+Rlelm
sCq/fZ9FW7ko/gx+KuvlLd2GzpO0Qb2R1GJ5GzslaEonIXsvCgNHe4LSf2F5Umaja8RFhUfKZh3g
QTrNaeqYQbzictqmQPFIjfQbI9QLN80XpFVtKYHnimqenJs/mqEcoMLnmUtoimJjI/dBA7H24Phf
v+vVd6caAAQPWg3Y9Mtd40ggknKu96CNwweCpvK9mUX1+25ANlbI8g8zscS5gIQcaAu6ia9Pyt6W
Jc2gNYlyGEIfm8HVcchSMw3NgFxn9pUEmgdhknOQzOwERFT2AXGv045A2SZM6JVwbKne0iSssEk1
wn58KOf8ow6V5JR2zq+jsCDvof4IbJQuKGq2lzO6skn6pLHMoI9D6xROWuLXKprFr0/dTieKYdDJ
0amqASt+Wf4/HXdFG2uKNNIhKbOsd1FByj1qxp8XtXb8mf//dZwRAWka406LKhR+7UdbotPeT59e
f5Dr2cW3bbWLo9VpcdBtXrdRW8WM8lENpjn/QraleoYEPTvCph04XdkdrNfrC4XhwJK/GEFea8/U
xoD9mlmqgb5IUu+CHuvdIS/ie9Ws9F/uZFyM9VIP+GmKSaAaerAZlaxQnh7KPPsjFNVROXF3/rBg
od5LgEl75nK55FWYGY0JgHSeYdDavSOftFlUJ6vpSKqs+Si135tAsECgV4CSgnvchLPYks4rrlkJ
Jkt0boWC3hsCv/LUGsp0en1p7A0F6An9T+pz8EnXn/80f6VcoHGBNBfQilI+9QmQHrmz8aCywuxg
qL1ZNNfXousEkXM7i4jdQm/HWYB8R9ffaJUQd01Yi1MEhPE+FGV9sAzXVX15bOJjQFYPLh3qKOqj
l6/GcT1ncVLxaotMTWukLnVKcL4kJ+yKUyjXhS/BmfSn3DnaAdeHJkOrFLnhCdMo2gI6wMUnahvl
SoDZd3NT4XbmlrAzDyZ0fxSOFiiX6AFu6xYLpve1YicKjqaK7nU9JRLUGI6MnvZWCE08kjeEkAhH
18/60woRfSMAE/DZVv11iGjzgoehmL1ar5uDF9pbIbg1UL8j1QFts1n3hY64WNXUSiCnbe6m0WT6
TdyrfkRtwO2gOB8kczvxBzBmGPjw8Fczkm2xvXZS2v5lKAfJmNhe0UjZg2SjY6TLkeFmaOCfClZR
7GoIX4NmCNWzXMvLLUiM2mtK6whyfz3VPA6FYYRtCPrB6VxOdSlXysDD4sjW2jCp5DoJRi6wAKzE
h9e3/fVMX460PslPHzVsSWFhTcgBKZt5miu7B9yZ4agVy8UJOtq314e7XqkGsC3UFtGwIS7buni1
6DwURcmLrQokN04djqdcKesDLuzO9CkGNw8FQzI8CnmXL2W3JYCXylmQv2vL28TIo6AEq3tL5nnU
I915ITCySEYRla2ny+ZGbUG8dmplLMFioAeNgnLvgclJD/Klna/EKDTKbHq/a1y0eaFQNnrLVJfA
aOOaonz+GGbhkzK0JotjPsJMXb8TVTeQIzA+0A7gqrscTfQhU6ZNatCrWh0g2JIjDtRKH19fCi8o
lMtjmXIkFP4XHK9xJYTulHURkczJQd+3oeaN8hR+XUrV0Px6RMXJHaQ2zPwxDxfiWTy571Pw1CKI
miru7/gnY3QajCjT30x5I55pmUSfi1bKUEzirPDBuEbv0nQux9uwXMQnbCRMCZM/J5nfyU7zB2BW
8RHDqVRxQ9Evn4WtlQL/aN14NGop7/xokBfJ1dIxz9/E9kj+VChprYBiklhOWQO+e7Kqj3I+Kj0u
dGsRb1p7LP7r07TzMciTFUTpAbuwYTZ1Jhkr7VIzBzmY2qK7aaZEJjmN4y+vj7IDk13xNKjorSI0
uKJshomJ5+HmoUUfThK93mSMn8pyaVBBROYifTDELKVu3RZOi0Y99V0Xdok1e2mqGjdRFerPiSmL
D92ShbA/gVUdbIDrKxwwByEQWlFEXVdK6KOcJepUZnOgTWZ5v3JhfW2Mi6emk8BEwDaBMd6Wb7Dg
OFLBvZ5/RqbFT9WN0N3cVs8xbqST6NDdbXC2OKuAWn3NLoeD99sZhbwNt1LwRvA0tgYEhHm6NKZs
8K5PR+RlFyTx9ck8gJdeHyMsI+IRehxIZ4ICvNzYGb7j6kwVKzASpbzT8KXuwSjCU5zmrPyjiWPr
YPHuUMdWDM4qQgj4h+W7vvdP10udN9pQzypNdb0nMY5KI/tc0Ypu7nJJXWq3lfL6oZ3kqLyXsgae
cqyN+HhE8lxJbqpJtnnqFr37JkQ8PJCnx+GNHs71R4cqa+w1QoJeJuDdoYxVO5LrqA3N5C6Ew+kP
tZIeVcj2PhMtbCI04LMIq2wnsIY5rzWYm9RL3ftFPVeBo8Fpe30zHo2yiX4Uo7bsWu6WIKq65N4E
DeYlZmEfLLnrS5JPw8cxABcAYNrGWKOdjRJyYiy5rKzdqkk0V8/KxYs4cQ7y370X4rI3UG0FjQHK
9HIVSPAG9WhJWHeNMz7qtYQrr+IcFRV3R1lRZuAZV4rIZtoisKBWMttzQO5Bgc4oRl/SwqOIfm8P
0QYlyF7RDMY2T2rkpoDeqM+kgFr8aTGG7gZsW35ToQjkFQ7qc68vht0thLIHPSJkm2lpbO7+cTHz
pqd/FxQApe/zTh0qT0mWz5EWIvvNMnEnIUpvkozyt5Bd9QYHa3Fjga9z295Uz2E6Rs9Ftwh8jgAv
S4OMBlxSgYMZ1fqsN7VMizz9Xe/k+CM7ufzlM2fdLRyfBBO0urcXi9kKq5drfQoaXRmDFCbFfa/m
2ofQmFTcRXvzIMLcafyv7R/yPeIXvtIW/AogIG/jdb5UqQ5Pc6yqn5O4De8mVf5oTloaoFgCwQbh
wzMRfoEarjgSddsBW6w86DXGXTu73N6XC76ew9SUp24E4FiK34D55BCnaI+9rUTU/CFJ1EBoKo9F
edLqcX5XKlZjYXRlfSv1sTjSs7je6KRSq/AbIQTY4204N+WJMQBVWzXDabppjdU/GKjO+cWcqwdn
yvUWBF5CBWElQFNe2tYrrDTGRyhnqGEYo6/Y9vR+C9zjILzfm16KxQQpdG9oJm5vS6yRHHMw8zGg
nvwBWZ/QywfamfOChMyUPyydcTdZo+5J6nBrdOl/k90fAad2MkYyM3KYNYthTrdoQ3U2rCGf4zEY
MwSVDKXSscVToze5rtUupbSKmrujBVPZF143zu1dmGLmUCVR5xXJoB+cEjsTjyos+k701pEv2KJe
M0GlYZCMISgSU3sWcHP8sa+iAzLVzkqCXU98yFVOD/BlTn66zZXaBk7fMgraNzVK/FH7vltA7ruy
pLUHb/TSZLxMD1YAAVVKelHgCLYyLAsiGMT1SkfDccIRyBSxB8DFxiVktJfJnypdWlxDguZ2Uw85
vt5Kjl+6ZwwSfPs2HPXOd+B83dNXCr8ZbZMUeArnXX4rzFArzpbTUUNLu1oDvJq0J6O1EPbXapF8
Awk4ODdRYjBAjO3D4raaUDIkOmzkVirA9aVLsb9UXDCmovb0tgrPWkdfG/EiVX2Crb88JFZrPcv6
hGuyXHdl64fWLEcu+sJx6aEP358UFalBTwkNZ3LTSh5itxnU9mFORe6lqNAUnooze+yXJQ/km1JW
YKtXYfx2nouZ/hemQOrJxq6nAhAMrc4LU+xD3DZu9MnPbaMfHjSnaGlHaDFShzFgs9FbtZNfv6Cu
UMLEd9CYgS+sErwcduuN+dOqkEUp6ciiwUkBbnVSuQi/xOGADBDJ5RMEZCwMuth+l4dG/tWWsuhW
r0brUafZ6iJPTQsqQb5bgPC4bwpLnd00k51PDWfiGRRq+kCbMP3FeGR9Ygc03IrthyWxhaM3QkhQ
1fs6GPXS8uJlsYgfx+UgjLtq0zHMKsxA75ZXJYuwLidmHJE6YIHVgTLKKm6TaYdGn6zGiYugZIm0
lGLluPiNSRf7JLLV7GXoYnolVFpXLYoeD0EVjKw3j2Dl3SjWp9zthIZNWFfjf3cWdM2ES2lCRK4B
t7tyEQgTkAmHCquq0ixu00Hm5MPUzPzVfJF3AxzA/FEoWDt2m2ArBysWD8T2QRWb8ZM118mDlsfO
O7Uzm1tFovJudDgAYpLRVM+waOfn1KrW8v8MvCTVU6F6S1tp7xZHP1Js356F66NxN1A5I0iH9bOZ
9nJOKTYILMQnHKzhImpxkFXRka/FNiNlFJoXjAJEnkrTdtVbtYxbDS2GIJ6b/AneWfsI/Wvw+qQ0
HkVYmo9I5GanGM3fow23hss/n4zr0LjaoI/J0iUp3kQXYaEiEoj/S5AbxafCrFgbmjyWbpPJ/fsJ
R6mnsIW2rLfhF5GZCEdn03hwBW9vAoMrnk45mT7Ybf0qoscR2FBHSxuCYdEqL2nM9q5uYukG6Y8j
5fPdodaWFfeABnZo/dw/HS9ItUpJZ6MJt2T2jzabtdu5Sj6bhTiC9F9FjutLmfSfoV9DIAAFeDkS
MuZVIaxiCOoQd1g5xjHIyjLtvTk30anOkJaZkBT0wzFvPmRyuZx07Zdh8TwDueUaNDpkGFBdL5/B
jNbZHpw+WGxABFpSdN5Sd0cH4M6crhks3jokgKgwbUaB9ePA/gx7+LplBiSwDT1Iyv19QRHi4B7f
Gwp6kcG8ruiVF8jFT58vbmWztSqzB0qRy76CIOJdVc313URW8vpFtN2R69RBMGVfUDbX0Ka/nLrF
0KYxjui8x5ZcguOh4dLbRnZuNMxttUVrnzFM7QIwJYeejuuR8vOOXIdGMoqaM7pW1+L88Ci1ZhRN
H0TJ3ONnpimuIXqkEBykv5V4KSuXa79+j8s9pQx5uTF7QGO90oj7OXbEOVQpvbDdjEDTigz7PX35
UIdlepCL7X0LEnDqidTo1lT8coYG+hhhjMB3II9gE0zU82+aSAwnYK/GwWffHsJgJ1a4MEEBRwSl
xc1eIsuYe5zK68DpBE7y+oKq6RhO59c/+VWQyDAGN6sMjH6NFrcRaZ1FWTgklQiUpq4NP5vb+b81
mVXgRrNl3014/8DvwN3zKZ/atnFn3QQIm2rG6Lj4GYvKzbTWSAJRmqqfxxSm0G/XrVMCVBYTGwWD
15uwkgn7UmXWfoikrCu3NYyW2xu3iDu6RdLjGOryD5jBEsScPI6+ajRtuOPzuqdWL2PX687O2AIo
Spuk9XKztH8fikz+Yeh991HoWhT56dAO5anHZgP9xcGwn+welQWQAvH0JZFig1xe6OknCJV45qnm
MMSBExoWggul0r8zBgWL2EjLVqkhfAPkuFg+FFkIfok8jBKfVnjYJS8fR1VLglSvVcuVEH2KPEdK
7A5Ghmjf6iEUmF8MtPg8dNPWGGElMwLDv1xwud3lRtMaIjCKmGN1xn26TfXyYJTr3QfuHQgf9T+a
I+BLL0dB/GUGh1yIAABr4xeOGhIz4xs4NrSzhSWFPjDHo/v/RfXqcs+vmJG13qSTeGEwdzlqW+Vw
4dBiWQkV+uAKJE5nv9QTSfe1YXHeGHWOM3bWjCnIYRapjoZjI383rFg52csMCSMx5/ArYkPLeJrN
ZH6q+6wybvSqa+NAV9HqDZvQzGhikdicJhT/51vTaZLnGVYqJssxlOVTUneh6pY4U5xCJ0ZHUKO4
MHlSqk24IK3KVD6VYLQErKKLoABHZtcH1hglGYIYioyOvlZjgIq12bSc6rEXhV9KRflxFFpoum1t
UVSa2bf6SkufZTzDGEzvP0hsfsPVR/SXPY5jpTv4pi9YpovpdSC7rc5hL00o5Owup7esO7mQRJtR
ruGjplJKk7Xo++VtsoisgEdRZa4qN1rJQ9iD/bYuMurGZYvjzpKjt3UrL0P1Q+uXBEQcTGK3L9ix
np7Iae2lNXbbbLQlJ0dc2u6UCoF4LUJX3WfQb85TzyWcuKTCzuiP5VwVb18/uK7KBxxXFpgCcnbs
5uAQbtZsHPdal/VNEnS4PMPHGfR+8XVNqt+GsyMBc7RjbKyE7cDTzyGKNf4wCQfBWSYFZJCZfhqd
OP8zqvuP79N/Rj+qt39Ob/v3/+K/v1diBs4Zd5v//Ptj8r2p2uqP7r/WX/t//+zyl/7+Rvwo33fN
jx/d4zex/ZcXv8jf/8f4/rfu28V/nErwiPO7/kczP/8gCeleBuFJ13/5v/3hv/14+SsfZvHjb3/5
XvVoTfHXoqQq//KPH93+/re/rPP/Hz//+X/87Olbwa/9n77tmm958m37Kz++tR2/bDh/JWFU4GjR
jyc45I+NP15+oqh/pdIHVI0giq72qjNdosob/+0vEr9D2XZtQ9NpQbN1rbtBBn35ma79lYo7pTIA
k+SIGjI9/3y4i6/0P1/t36gTvcVZp2v/9pd1K/zPVmHoVcoDVNJKp6I2s0XmLegTZZYxqA+wchDs
OUXJnZm7C3YuT019L+lH9LrLEvif473QBYFnrLDkzckndD01pHpWHshT/DT/qhbfGwXj6OrXKpf/
GIjKJeEjs8QZf3kGFFaT4KkUqQ9la9/WCdZLduxlR5pIl1HRyyhojwCLQ5QB4JO8yRfzgaZoVQBI
i6Zh/NDNofByGWnDjHvzIF65jIr+ORTW8Sj/QMHYVgRQfE3LKG/0h3pUbULufPEneloHFPid74O6
BHQiTJ2Bjm3dCYdKFXQuNP2hHOuEy8j40EdjfMLnRTzOQ3sEUtsc1X++lQFWE9A0RmwUVS4/07BK
8tN01B9ArPTYyxVW8bEaK2zOpmSKEmZTs3M3MRqOVMyz5Lssi5pvPY2UzG8rpzVO0WiEIx6/S5N7
gyWsb3RBRRQoRifFLkWt9EM1YeGQaHL6ByqiY+InpTp8iRJL7d+iOOicU5Flximb+OHBTbSpNv/5
eivEA9kC0lCOgcvX69tRpnvV6w9aIsenTqmfcB+KfAx29LO8WN4USm8Q2fsqwm65Q6yhdevG1g7g
jZvk9OUp0OfgAEKtAQmdLfbXFGFtdgOTrCIL5auT7OpO95jacwKdKg0kuT4ZYARBl92iIH6UMO5N
AuU9tghZA5yubeqgV5YcdtpiPOgZRVYtEmvX4rltWrLgrssfklT30VKv4d2nt5nUaG8MxHwOqg47
T0GKjqQJRyf63xQDLj9FZ6tp0SW98aAq0C1M9JjOZLlfhiHNzomqEkflcvbYzwu2sTVuA0qYKGcs
AKTbn66Hf5zAP5+4V/uYS4CQz0KSmBoYvr+XzyFQPNFGfMfuzWw2b2bcgt4vxnjU+rv+5gxDG4Wj
CQAC9QjtchiqA63WAke+byLfCheaGuJ3J6MqDdTRi2GXuth0Actoksfo/a+/IYBCbhWOEVo6m5me
KiUbm2iR7m3lroHdOZoHvYTLoJ31DIKc0hX0G0wiuEE3qUGVW0rvtI5z3w2aQkPTeK9LDbLQaurj
O5WdIxsD5dff6epc3Ay5+Wqt3TQFdufOvfUmr78o6kc7+9hqH18f5Oo22Qyy+WZjhqER9VfnPpK/
juU3Q7kd83evD7HzHsQha28RaQ6NtvD/Je1Me9tWkq//iQhwX96SkmXLchIncbY3hJM43Pedn/75
MTNzI7X5iLj5A4OLAQK41M3q6uqqU+dcugUsnE2CvFJ4gvHJiwPbWwjixwB6mv7muqUVP7+wJHwk
lIJzRZ3D8AQuHxIQ+9BF4+frJlb8YEmqFoKRRatJFaJrZffqmCGEfhrKLjz0c3VnJ0ED27Z5n/jl
9ADJyhYL+dqqFvK7pXLNhSXy69C269qqXCTeg/pQTcPX2rQ28vstE4Kr9XUwVUWFiXqC2Euz6oD+
71Ye9irvo59CMYLyO6hfUknBCFqBQHL9Ljyp6qMf9EdbOkxctC1ukDv3NoMh9lala831QGEvSDFA
Pbaoq9LJE6oXGiYD9UEO1MXrpOExagL3ules7t8fO6KLK6UTW70xhCczqQ/6oPRuOGVbZFyXBcPf
IWjJ+Yg9/2UUFs5R6oMW6jGivDXzfaG7CAK+7ePpYGeI/26lSatf68ya4OhZAqfn0r47ZUF2UGEu
VGr5ZxZObuFoOxj93brhKT1YG0Hv95148TpYvOTMrpCdKZPZS4mP3Tp8Tyfy0DjQv1XHMnaBRnyh
drJLwDgrCiqdXQfz5H2YvgThbUZNOJK+DfVDFv0YEBWdg/YhGOgmFgyIJTeZkxwgvDuMRbvL7QD6
udugnv4i0p3/9uULnhWPW9mq7CyVw1M5hIyv+7ds4W6UNNfInq873FoYOrck3HcD8jOdMeELYfdY
y+Wbag5/BvXnIApVIJBb+G4B1PNf1wM0sAzxynANCB+FAr80WLMWnnoDjUnIRYpfTvNNmWsXSciv
Wm9/DHjFjdUXKd7R9vXTR8SC3bCedsVs7br8GPePZjzBYOIjcYZUzRZka+Uao+L/5wcKO+/HXSjX
tkPkLxjLlUn93nSjHHo6KPgND1076zbdJJva+YJOFA5GJI+mUjLRf0qLtAa3pZtup+vZ3fUPvBa5
zq0IOz71Zoj20MgxiJ6brn4YpG/tpB8zdYtbc3U5oEIg3Kbk+WraJE7hFeLZGp4S+WNYorOnbmHO
174N0JP/WuD5f3kqqGDNQ42U46mVEDBdCA3rx7/JY8C3IEm41G/B7AtfpYNSZIbLMTz5ymMwabeF
XDGD+e/ED/9zDgCTkETzXF1Ggi6XUkRlrpWtTwjG9aX+Uzl/G8qNV8PqdtGIoFqxcMGIWvXMmslm
BJnPKc4f/BlBjuYQG9Xuunu9fpoQZplf/ceKsF8a2raGXYXRaVRzlCRbXd01ZhDezX5Q7iG8ezC1
8ksZDV4TGF+NhsGjQKu39ADXotj5jxCcfDQABUI2H57msZEYldYZLxwBdkbTaLi2FOzlYtgqn6za
XOYJl5oCWD8hR/SjSUYsj094l6F/3Reja89ID6lvp/fXt3j1BJ8ZEtIdYzS7ureWkNR3rqQ9G1Rs
uKTmadj4lluGhBQ+Xl4t/WiHp8L50PblQscEYudol+VG5Fv1TAiNQZLyiuTRdun93G2ONlDiOOXS
UxBb+3p6kqKtBGB1NYC14HlEnIQ27KWRTq2QIEK09xSrv6xgRvH4jQOIXW+3uNmFGYL/HuYF6Ykg
JM8TsRk3wiRmoZEVnXrNdKup3dnZoRoe8u8JNC55fjt6cuyCbJfzm8aJ3C02nZXdhNQEEiSmJKB+
EkvqyZDGkTUuC3WeWu0p5P21FUrWXuQXNgTXUGu5zUcDG6YuHciCraM5Rfvypp3S26lCcyb9Kdnq
hpus3Ci0OYnF9Oxt6gFCaOksdSBRDaKT7Q+PMW1OBhXCjYR7dfMWSbVl9hpKQ8EVfatDfjbPopPf
GTc8jSUt2TOU6V0/wqsrObMixIrOlOJ21PLoRBca+rzKdaif/XsT1IcYlwIyiB8uP+EsZYQdKBxl
B7nv2X6AMOIGuaENCysHiocqdW8IAmg3itOWTh+mAYA+BMXlT5H6MIzF+1B90OR0o+S39kkIDb+Z
OAA2iIE1gnI2TCsDfzZf9Oy9NDy16Vaat/IoWRAT/9gQYmrR0DKIUz066eHcHYNEq2Ba0csDxfYj
WJjPsdMkj7JdPQ7waP6Fy53bFs5SO8uV1PXYbux3Tv8pNr62zq/rziAM3v8OSRfrE7xhZih2pFsa
naR7Rt8PBmwt7gxJaQAi5CWbKtdSDno30F33rGxrc9cc5XyBywc+c8VW1YYuHLQIufXUnfJ9ZXyO
IAh3kh/XV7lqh+6IsRDsakBmL+2YuSKF2mxxjYAzAMgavTdrcJRNnWheNOr2X/i/Zi4ge24sml+C
OWg6pKxSCUdWmLpNAHd4e0yrfBepWxu4klpQ8WZqmpm0pVQjBKVR16uutoi2Ncwr5KHIRntmxGwf
cnFZtzUDvBaczq0JwQnWXr/qYqzN9c76nEk1fEePDIzSMAmb+y7W3HJ8GgqCFqqQSeBOk76xs6un
ka6QrJF2g3oWTmM+lnDHW0SWMeCVDV0FMM5psN1aBjBeK0h9ppU27+opGQ6FXzbvr/vRasA5My8c
SKdSYWRatltyJjSILdeXnjaLl0Ln+z9HErGcpV8Jey5jApfeOmehLcl0vglrrStJb6s+wksfYgjv
uRSc+rP1pBR35BI7+kMbT4GVio+twwlN5515PvAFl7Y72aSUFHbR6dNUQHgJsT58ex6iftao3WiQ
p/z7DT03txzcswBQxHGQMbwTnWSQu4b1mNYvc/zp/2ZDSO8CHWY/dcRG2QOse466x8nY2LXVrAfR
DXYN2XgI5YV1+L7Sa/aEXzZh55HguUXwPijlXdxJP7uwPIGF9L28v2uTZIOvbt008DG+1nKni6bL
IdWUYrmgMhRP78wZtTkHdsZdpJT2wZKXmUK/qg9Uq5QTcl3DwcyyYGv9i+MLJTS6FDIdJ7BmUAIJ
xRCEzqMK2CbrVx8L+L6YXmfusNd+ZlH9oLH3mjTfLUUwrZT3qXToh7solze6umun8/xHCBUqua3r
INLH6FQpDw6cUnLzuNmUWT0f0CDAb7Lk8WLZ1TaaBOK8gnSgBp+U+455Z5gBwLR0Nu6SEurSepru
QVfrP6578VqkR5kPuDx1bPJP4Z42Bz0r+hTDbZnKR8gPDrGizJ6dm/0OBlB7F1XjtFERWk0OeC4s
jF9EW6aKL49nV059nHYg10dDeuiqp4T5Xm1ftO2NIu0cqmud/clP4ApR0j01kn3/9fqi1y4cRPMo
AS4QXDRHL+0Pre13Zr/k3LH/YEE1SbNl40ZZdZozE4LT2HFkmjUa1Se5+DSXlTfLD5q5ReW96jV/
jIhFHOaGIdcLMSJl5RdyrTj5MFqdmzXRYx/9SNMNX1lLd3BOG0YlSNAYQ7jcttn39XpyStaUHedp
ctP0SO00zDZuw1WXNElyQPbQ7BXBJ70C245v4pKjPbktslGWgfRyDvPV9rlbXdIyOsN43lIFEzxR
SeN6SkdsxaPtRZHqtcWvUp32xhZuX+A8/O/tC3eLzKQ5tYDfb/izK8mBSL4tG0J5kTbu6P9ksB1y
N9u4n1Pfu0NwyKN1FLWg6kzPJ/Mx8/5mmH5ed/xVrzz7EcI1nLcWl4nCwYvj57COvDY6ztH36zZW
nZKax/KkBRn1eyPOFprZZSgDFYhODmmTYd+OsE6G1bsgvLFKSPQ3rK2v6I814YYM/GQ2qppXpxHS
jgeE2ihuGT5eX9JqvDhbknjV53qaRGgKnVoVYLH/LSj/6iSfWRAikqUBoykaNi3vvNZ8H2T+Pgzn
m7QfPUay5i3lxv+PN/7ZNiE8daMV1yPY2FMf+546vk2Syo2bt0V0tzQ2uuhYjsA8Dfl9bEAGp3W7
ELGkAI9MtqAlG3srBpVlTCaOMlYeprEXW4++v8VIvuoiIOGBcwDkocoihK1Zcpg/nIiSUfer6az5
bjaNL/moFRs502owOTMknK5qqIwxNdnUMXlWIDxOc1LdLHP9fgsDvWVJ8HrFr3WwWFjKZ+O2QuiP
RgRNe9Sfnv/C88+WJHi+neddqbUDAWMOBjcyX5Ko3vL9re8j+P6kZ0NRd9iYracs1PZ5811JtmbT
towIDg9409JCGTez+SiJ/4v++WYSt/5VGLhhKmJ5ZwnfX471JtNHHC1T0sOQz66U/ZrgxGujDUdb
X8wfQ8Ln14IcvpuAHbMq8z7TXuzJ3ku17V7/9qv3MOQv8F3pOjPyS3J+FsjLdrCKCUkiHsXQwy0k
jtB8KAUDGca+TiPlHjmvLUWr9ZX9sSmcVUbYgSka2Oz6Z1mZ9nhcOW6xea7eUKDpgNJCsQy2XFiY
HIS8uGdeFcWvJNUgur3Vo5de9mqUrXL57vo2ri0JsqXfmOSFblzwiryNu9gZHSrXYc7EdMGYQgk1
xGEZ2N8w9bulIL6XaIfpaDTSQ3ylbdl0cBXrYO8A2My3jaO4NpdWku6bsDgU5QEWz+UROSTNPumn
nTU/Glb3oe30YyO3XiIxlTC30+H6+tdOhaH/5rRG5grw7eVuqzYzGUXCb4oYpiaVU/JfeSu5Y7e/
bmftIoFzDJAMrUBwc8KhGOKpbEc7jU9p8H4KftHSuf7317zm/O8LoTAOEXiwpSw+FTk4FVTFGUxP
gs8lc2c1F2Se7K7bW32BgyEGBsiYJ3VvwSAqTno1t8uCnAE2sCrRmcQ0NTceCyQ1ShXO29QJPISP
HbcMxuzL5IAFvf4j1pz395zxopMAcksMm1bSFobJopXgkxrIHo0dyfx03cbahzNhRlrmThAKEqmK
oL7p2lktYrhDs6eG174L2Kn8i2BGSIaXgjoCTLpCMKuiapqKKY9PVZPrXieHvSeDbdn1ZfkDIUou
a8fcUrVY8xgajAtrMFKAryh1qdfWk1wwST/JD0Hz1BuplxRfFT9jmORhcoqNJS7fQjz8MMcu1I2L
Gok4HRClDhX3sItPdmx9KjVX7b7G6u2I3sTov1PKd7w/N7xj1SLD/CgdAojkqXZ5tAtNRhIwNZGV
bPbkPAWqtK45tV6hB5QyLTeoxi+VYd9c9xdBZGh5SkGXBsIeZDudObSBL80y1sYM8hiAXfgBYXi6
q7J7JfW67/4LFZpR8ZzxVE0HffBAvPfJcTbh3QGsEWyWyVdKqvwSxiQYs4P4iFLV5S+ZQpmhbxVU
XjLwJGij3Xwr1f47c2IKyngaxpcpL72hrjxN8t9M3RZ792sHwzx9MCh3aCS90tmsSsucUMIKT9wF
bgDVxED/t1dqr923+le6WBse9jojYHaGe574Cr0ChICXy02tMq8ZlwlPFTNhUf+tKUevH36k0HVn
W8yLa7ZgSwOiQu+VcR6h2ICuZBYWAaADrS/3avZh/ihZM8BbN9P/dX0P9kg0C8kr2EbwsJercrrQ
CpOCC1rSfyUxSU56VJLIu+60r48K035EN9rzzK4RSy+NQKsqRXNGqaaNaCtkT9WiT/s8mc9S/qJ+
doaNF+uKZ2CO6bYF2Qs/pnBE6kwdjYY5tFMBDYovSchoftaRkEjubFgLzP7n9dWtHYQLe+rl8hjD
dqK84RmumOlN6SteXxp3aWgdbKX/pIFSDcZfc/tNukuj1t2qOKzUE5fN/bNaYXPr0B4He2HCkELp
1kJrtZj9G98qj010jBP/wemMfVPat/4AqY1c7MoepW+w9RubsLjkZQDmZyyNlYWWFOYn4cJmUMMu
0Hgh03PGO7VVEfv6NsWfpjQ6NGnjadrXCcK8Xtu6215f0hxKB64p6sdL3ifY9TNZCZwiDU+Ombi2
07u0PuiqbrnwStEA0DbQugX+Tv1P9GHKqZExpWCr5+mnfAjlXRnCnKKHXqgr7pS5T8adeZj721xy
i3+n+vI75hNmKY5DckUHSyT2WgIESgURVSXrhzI2bhp/rOsXJ34Xxz/+/We8MCXkPLbV6bY0YKoa
nuPppTDeRFnhmsF7az7o5tG3b4ri84bN5XwIrnNuU6yC6LOllDQ7OK9J4zZvQuM2Ku5j/zB+b+v3
oaG7/E93qHAdNgyv+Cz4FlKvpSjJI3gJJGePvMCv2e6RoxOmJ71/kavn5KWRNS9IOs9uP+p2cJMx
CXvd6hJRxdVCrE5StEzKkaxfGvULpe6mkffrWO+XwqtvO8xMzp6ab4TBFWQUqLszS0vuebY8O2lm
NVjqXNmMbnz8UWo+57W650mkOcxOeoWUepN8H5bhO1XNDqHz3p/Gfw0n4TcsqJiF+gEcmHCTjQ08
uvKy2l6SFK+WhhIyKuAIphYX3vWNXT2ivBmWiVjCIcMdl+ud/GYOM2WKGKksPF1rb9PyLbPphnVb
6Xri6vYnRWfK0vJ3FvQ/SxdPTZNTGM/7Wt2ShV258lj3n98i7L2p9rHWFfTNIC9HoxzeB+c5sWoX
vkV37pDzCCNEnL9f34G1WHhuVEhJmcTvl+c2MVhJnhw0c4fcurGHl+tWVpcG6wFTQIC2eFVcbnNT
mgYjCw7HdVZua/ugdc6ubc2drdcvsb2bdc2LO/n2utFlv8RTY8m0X5gzItUUO7JF3nemDF/wqUsB
5fcQ13qZpnUbt9ja2Ty3IlwmaoFcaDVQHFGl9NAis9RVj9pAYWCrf75qSCFwM6FKd1sW0i70qvrO
h2LolFPo2gMeKw+FYf2CZXa8UZrA3sjyVnePZBk1ZXTpX2l7t7NhDxUUcid1AlkyP07FFmHx6oKW
0bqFo38Rdr10iqRrwO1JxPCscjzNeFDkYi8Fx83q30phgFHfM0PCznWTlM/jYkgJjZOVhfsqVL14
7O+o4u+UpjfdaB5vZCf+QVng63Un3Fqk4B6jZgSLSB/na76NoeNN35UFDIDBlhTa6udaaIuY4+eg
iVxidslkGiqi4Yl8ymM0RMvm/fWVrKTIIPmZe1seT9AWCde8ltYwnLcGOHsVscTsPexSrql8SVtI
aWgHW+PGVbt8/lfHF+J1HIT/AJO9dI8JHSVoAsGpT+37uB93qFO46rQ1L7z6fc6sCN9HM3JZlQpA
4cOvYtHDsx5B9s/l8/W9W/7KtbUIWUNJJspYOGsZ1dpN0mpfjffJ+GaMO6+MN77T1oqE75Q5EBLS
pyXslc2DHU/HInwZq89qXL+/vqhVQ7BDLBKNMLb+fuOc5QpdIvVKK+PalTzt9OoTvEMPDeIkwRZx
46onnBkSbg+wSbURLG/BRilJnJXleeYY3/y8MjaujNXvxKgiGKKFLk+sdNdZqTg5Eiwnhre9STsm
tNg+tjE9Kb0If13fvtXzdGZrWfXZ9imgIcc5BlRh6c38dkDT45BN9ltoVl4QCIoOeTZ9N+W52DhW
q18NLo+F4wysonislEbNdARJMSu36AEFjA0Uuf8h1w3ms8N43LgeV+OSQ60Ahq0FMCOsspnlSa8M
zKUWhUqjSLiJmeba8Pk1D6HsC7nZQnrC/7ncy7n2S6tED/43fo0z3GqP2yF2y4hwsKLEznp7gagk
yrE1asYhHxbF9etesbZfC4YeUiLqK2QtlyvxywqYNtxJp8bSqg9KX1VQx8bFFoR0zdHPzQifJQ46
vZ1y0j4EdIrbPK40gGrpt7SOM8SOnBiorDLtgnru9qPTmXtfTeRd70uQvJqmue/nJHOH1NRulRBl
tTicgyP8HptTDEvZRYyb5z9zceazMwJPsfkfBE2teoU50HJv92MAm4Bm3Nr6sfPvNSfxeIq1mwWo
9R0C8YQ698KjL5jWDMhAopkKDcnCPfA5e1/r+d4y+ozSSPhWn6ONg7mapiy5HYR0SGhwk18uFurl
LgkmMkk0v5192UnFLhtQBZbyIdknKjxhVRfkXm7zICrbovxaG0W+8SBa9XEOKtkSVFMc2svfkMYD
mve+yuWhfGPKzYmh402+X3fxtcBHJZpBOoCtcC0KLp4HiTqofkKDy9rJ6rGCkRmhkiz/Rjc+aDZa
v78rd69c6MyasKuKU5hyrhEaIlW+sXxPniayzOmRBse+RwxNqr9l2kRC0+1tdUunc/U0G/BhUMlk
Cl1Mcf1+wrUkQsboZztFRSsy2kr8lqjzan1nJoQvJo2zNFkDAVavhptEjW5U5b6ZuttY/ligmTy6
m4nZ6sk4s7j8+9mhbI0hlrSZRcX6j3SUbNcJkx2sNrtmCl9i5ea6t6x65Jk1IbRnMsTZw4y3xABn
56p+u8TcLqj/oujAlQgx1iI1getfLspXYMiDuY0vlTxX8fc4Pm5PCaz6Iuk5KOGl9siFeGmko7ee
hjLVlTTu7tui8OLs42yC4mxNN7V019YGJsZD3sVRd5gye6siubaXVI9o6WnclLooXqqYlR4VA09I
Q/2VAn+hct9h+voHWzne/HX2kNuYZo4YxuAFjeS8wEjd08fRGrfsDmms7Xgp74oQCvD87rrBlROA
QchUF41ZnQf/5a6CJZgsX6FVCS7Ki/34rS5zU6jQi03OJ9R/jp18bK2tXt5yroRzB/yRwWNQ1mjB
ihd1LZl11ZlVfKodCkamKX1souShRcphl8tW+u/jMlEEnDMoQSgSDKE/UejJmOpj8rtZn9IXK5WH
wd4o/q2c6wsbqrCPMfztCIPHp5au2KT7x8Sa3HB8GLpPdWTvrn+0VS9ZiuNQNVGBF1tj/kAKpAV9
fNLn383drHUrQ0cdyZfTm0IenqUqKHhUmi/X7a4cAbo7vGOZXOHbielvQWIvO+kQn5zBfgj89p4a
aj9u4PBXwj5pKGxIYLYpPsnCDQfpZQedOUYsFVzFS2FtTbCuOR9wcIjsnQXxK0arUYEKNoPs9QQd
iM2IeHRjgpnL/ffXN2vNI87NCHdLo+U+rwX61VEKfUZ6o9p36m1UZzs9/nLd0po7nFsS7hQKMZVW
TyzImm6kvs7dVJa/jEa16O+4uQ2z5L8fDtPhrPqzhULUyJGxKlEHiZEeeEbZ24z2yHe7jEb83xYm
PBoca2obcqD4FCh3+gBzi1SclgpD8impIMAv641guOrff5YlFs/jXjNay9fw75m+neU3XrOwv3XZ
r+vrWrvL2D9aS4yaUKARabHmxHCSXPLBMuRgaqzsK0z3d/JQv4mL9kcF37r8Ur8YIUWiuZC3iCVW
3YVeN6hB6JhoQ1+Gqtrva7/RJLBFCAVZTZnvEMVkDDhO3dJS99UMh8yP6wveMikUISD68echw+Sg
KG/TLtyNObRtMUwCTXOnp+U+DIq/CMhLR/9/qxTCCEx+edmrSXKCLtkrQzO4qTOtcItBkdw6TG8z
lK43TK66DzkQhLHgRcB4Xm5sOUMliSY41ex039F4jamJNeZGaXnVCIIMyzgL05IiN9MoNSWjBRTm
9e4ZlF3YPW02sla/Fo+pZWIFwhZTON1pGcbQZfKOiQbVS5A7ruXvaCCAMDVd9Vb1N67n9dNwZk84
5olUhHleYa+M4segGty5PNrzgxLd9Gqzl2E+zrS7JP1abr0aV/fyj2FxEMqRKplBco0qqXKHJtMB
gd897eB3151/3QpgsOXK5LwJ22m3md9EowkagyKsVRzrtIb65nDdyNqtCVUc2oXwaS3cXZe+B32Y
FbUZRmJDOSV1et/r/vN1E2vrWCBQVPigXYCM9tKEqYbD8tSnhAOqecqfdecJVrC/sAGBCyhwfvGr
9mVuZEVnRBHpaHuUmM3KJsRFKPlet7KWAUCs948V5XIldtDDlWEGxPn6Mdfm/djCbJUdDcnYuFB+
D3eJie65JSHWmmPqB1nRclGGQX0nIeXhjkCLbtsuHPd1VNa7QGutR1mC0a3SM/NdrKaPzTB8tQYr
dKVgHg+FEkARrdvFLpyiypXnDi24UIZwtbY/22bAwHLBjHKjBc5dFUdMZEVpeLDGtju1gK2hDuSV
0gfNFsvDqjuQfC7AZjrAIorALzWoMCh6nlBX9ZBc2pNWR6goXf9Uv/Ekr3aQqUzGRxhKBQ12+a00
f+axFABMNdIbAKpHR5s8W88W5D5Kxmr8pKYfVH3BqYL7qR8XzmwEXL3efKfl37s43M1DcdcMb2BM
zexHYNA3svoUSKpn5Ps2fSPBs+Ti1DfXf/YKOBoQMkks9KU0T8kpLn92FjOrL4clSWZ5Hw/ZY9SD
x5yLOyOMd/I0o/8UPrQZqN68Ch23DyFYLbpD1TRuYUU71MiOUwTZezXJG9F29bOd/TDhFCeaGZeN
AcjW7EZvjEs3Oja6f3t9+avRiEFPwK8Ll4k4f1ZVU8XHrEncxvexE3uyvBGLVk/wmYFllWdllLCp
mkmKMDCkO3gR+faq+iEJPl1fxtpFiF7uP8sQEusajVC+AKdXNd5Y0m4EZAqLXy05VHh/8tmuW1ur
YQKrZP4Z9AZeI+5aN9sQfFd8GvIHTZ29wWJMcETUQXrfNLu4Vu55tqJLvGF3OUGvTtiZWWEvC19S
inmgBFCHexvuOZ0s0C3n0VNCy200xzNHxe0UJDGur3ftgXS+3OUbn33DRYM9TZZnuea/lQGQsDCF
uR/D2dekoX9hi0HSZVZhYVQTIv7UAKifEAk89dYxbRPfTRSGj9P+tvEjaotbnJ2rh+zMnHq5tNgy
EP+rqW84wTMdAOapn4ps46pcTZvAe8NHBkQO6nQhMjp1phvFCARb9UfTU8rwONueMj/7DJZmkEgE
7aHMpE8wXeZ1/PQ3+/mPbTH453OV9eOA7SFFyqC5RVzIA1CBlMGLE/1N/eZsoaK+SNhLdVFaQNsl
ng7k8mlxQBoyecyTOfsLeKPGpUYWxWAHPTEhbutKWNTFQGnlvkToTy2hCZXHjbL6quOf2RBC8NxB
CZYtetuN3Llta3tT9mzW8Q5FeZfGzPUvteqKZ8aWfz87ZRyHqYD9Nj5lVvlZkaI9gjI/ZcfcXTez
HrwYKoU6gmFqNMMu7ZhdFbRhzeRNqaGEY6RvS9+4L7NjXxR3UjK/KfNj6XjZ9w2zy8F9FbzshaVp
4f2j8Xxpduzk3MpmzFZ+sytiy8vKJ7362PYfxzJ1tb5wNbpBB4ScN6LX6hWHDA0lUx5jTM1cGpa4
9eMZ0npIyjPLs6JxvBt8ufmbtP7MirA8X2Gcs1YXK5BMepJVTjs/IXxd38XV25Se/cJtCBW42GdG
KWg0spGsW4tDdakEG6iryFxAU+iNjEX8lTkIcOjWUUs0hWs16UYj1CbuORlafe2XAcFQ+zHOs7/Y
u6UmC56HviBawZdfaDJ1KxoGgnDaznRj76ZQ31/ft7WzdW5B+DpqEGuJqjbkptaPoqGp67+tqs20
YM3TQKwBFAEGANOoEOelaJRSaeCerJsjk4pjsLPjZOcoEUoybjl5Y/qgZLeSXN/kSEDnb3IEGa+v
cy1gMQJDnwDSPYg0hIA1JXOP2gAfTIc7GL5meIOQrexMY5dH5m42kqfr9lb39cze8u9nMUtPndZp
M+xJmX3HbKundeWDVEwbWeoalJ/RHk1nihFOEtofl3aqII2QUWIYrOvLXW09OMPkltWREo6nWD20
YaHtZrwWtHwnjZDxfuy2mLbXV/rnFwg+GsVy2SM8xBhV/qmrjZs5czw73mKgXPUgBcgKI+kGz1Hh
+/WLaHDS8hixfe17GJi2F5bKvPubj/bHiPDRYiaec38ZeuPpHlXq0TZ+tH6+8cnW9+uPEeGWSZBk
04Z5Sawi9PQCe1eOyu0mWnTVym8QCZRkzBov74Iz/7P7Ki5smYSjMCsm6jtoo5o+Hd1ZkrKb67u2
erQYWF0o3oGeigLTpYKCUxBjKlTMvfVFmhJ3LG6NIdjrf7V34DFw+EWTSCR/TMPCoAAxL60+2cuD
bwtktMk2ypNrV8kC+vifEcGhNb1FE0sm3XDUyHSVeUAxaJisG03Pcnh3tC3A3ur+GfSLmIUBeiGy
60SWXSPpIuPapqRQKmpjD/R7eCMpSb3LHZ3idjRkG2/otaFAjSnEf6wKIVkPs3JuaxoFc1Mf1Wb2
TEU+TAq0MUW+n3vnzpr6nfqs987NGDk/QXa/sYzgZMbv5iQ+atLjgpZY2BquO9Oq3zK/RmV4Ee4W
K410VCsE5WxyPeokiXWo9cCzN/kgtqwIizfSppmMyuE2kHlg0NNynsxpq5656ke0a38LcjHCJhgZ
glzOSK+SU6HaOxjPfBlaI2fy5n7DYddX8z9DCM9cnnW/AOA/SVL8u6qZ9PpRtloXoai/iY7/rIfu
/qUZXi5y3PSsp3TGnRo4t6ae7NJNMsq1isXS5f7PtjEoemlGb2JpwQ8weeyrN7TO3jGS6sSR17UP
y7APeO2Nt8za9kHZxiw1k8CMoQlXSzkMYTXLBJVw+BDOL1P/0EVbNcBVG3RrqToDdKdtdrkotSgT
G9JS0qw8vg0L/ZYJxhjJ9OuHZ23rQG4x2UdKuow1X1qRJKsJuiROThHim/CJ7hM6qVSFFSn3pGp2
43hj69ZCFzKyvFmYcrMMfVn22S2jMUenzX6bgKzvUHHsJv9nMEeWZ1e97ZUOFNGqr/xNvAS8Aq/8
AnRHWPrSqD+mjt0PWXLS9S9lfsNVd5A+GSHizuXhL/bzzJLgGcaQ12Me1MnJ74ebZbor9G9qu2dw
m4jkVENwK2tbAXD1G8KHQpJMu4Uh6cvV9dWgFto8JKeuAvBIg6s4lK2W3s1OgrZIMsp73nP7KInN
DQTU6vMXwoZ/LAvxair8scwh1jtN9cTwnBKAN5weuk5BvMkDAhO6KoocdfwdWObGbbR2PEgdlrIW
lCiMhF4uOk8ZOlMLI4GtOvk8ogx7p0/Jl2gyg41QubpIJlrQP4aZjd6xuMgqtIs0Io/UhnJf+MZN
FHp9UtwY3xvNvO/LT9ng7Br753VHWjsnZ1bF4Wx18u0+00ksC+UhbO/zUgKH+GEMjggubmzl2q1z
bkqI0tmgQgMXk15mtN4bcDtV/dBEAc2Vp+tr+o2AFesW55aEQC2xJjlZUC514eZRuq8igBpj9gKK
J/EpWlj9TSKnrj7Rz/GHL112iMdjMTzPRf9m2Dqqy1F89WPAIzBQDJMD7eNLD+qsILPCgmqeWZc7
dEpGVHavr3fNR2GM/8eCsLERLQZoFLAA296uS6w9G7uZtq/7JxM2tFvIBF9NIMi+RcYXjWS4oXFI
mfUsZCYByAh9fzfMvVtoo+q2XXcvpVvDkKtOemZaOIR2rUSFP5PH1+mNQvwORtfJauiMW28wN0kp
lg/y+oP9WahwV9lWZpBok/WGzhMgPc8MkJhtEjSoVPnQ6IdhhMrNkd+2sbSRYq66CmNMdKA0xN1e
oSD92FIDY4HIBM+2/ysINg7G6gk8+/tCiEF6W7KSGmQROgZlXb+18oMRFnt4UTcWsm5okSRbFFVJ
YC59Pp4SZ0wnirC6WuzHdEZ4SDnM+Y0EGvi676+6BvkRXCkLT5LYNzf0mLxvQTG1mew1abTom+6j
xt5XmrGrtwDiqyftzJrgiKHWJPSs2EDJefBtOuiwO5vfrq9ode9IXeg6oP/wSiZyVp286WH1O+nx
h1beadq3GO6DDU9YvvQrH//HCCXlyw9ko5AQlhKPGTxNgoAXDlDVZIL7hSbRraTFLsrcGz6xNsEN
SxetSXyCqU1xEDD287AeNHBZ3fhxMN5JWr1bSHhBsd5oqG3CxjAiz2SVe6PQLC9svSyv9iUsb8cy
+/eKHrglFAtgnuGxVkSYoi/FStI2/JYINuR2jh6K35EM6iz7b2rZ56aEcFJOQ5d0CS+6WA4PjVy7
jaJsZIOrh4A3KWxIPExfgc5gcg0Hc+T9ozUPamjvIHB2K3P20ih2N0meVo2BwwJHzSgGOdGl6zh2
10ttibG6CT+hT9rq9Y0UoBYKI0mJDsD107B64n4TYuCTjMGrl9Y07uo2AcZPtfLRtxKvzo8pAkTX
jazGXWSzgPsCLgO5emmkHhBJN6woYbhO+mbE1vROZhj37XUja+cayBfoduYtoGgW/IB50cpItDI5
yXPuxtkDRaQW6Ai487zbMLX2iaCrAkaMHDP1LyFTH4yslOKhSk6WspNn7ZCn4c5Op2NJUQqJl5vr
C1v7RBY1EVhDABbx3rrcPaf6f6SdZ2/cStKFfxEB5vCVk4cKlmRJtr8Qjsw589e/D/UCuxqKGMLe
BS6wi8VVTTerq6urTp0Tt1raEEt6UbeTDGnV0Nq06drzYzEBeW9n5gqpOHgCnWVaDvENFKu2D9Od
Ub0WIHhg4tpLZmn3+e8qWgtcix+OFzhdAmi1oRa6XF8bxwlKl8SKtD1XHQxUxauf/IrHcPsP+8h4
KPxbjP2CGbi0g2YnoNiANzLcV3lU7piB8K01hZ9F13hnZPr/372LWz+LArnA1aOUZhc4i/hJivQK
9O+5q9f41t9eR/NrBgK//yxp5ohuknZdM0yxYtinAup7GpSd3kb6mlcHPZNvhtG8j8UnPR43Xvfg
1yCtquLEjNnoy9vA+5aUD0lzAqlhSVzuj4ycNVMFqS+0x+t7v3QfAvVHX0yBbANdjsttCVLJ1SuV
vU/jjSV8k3Vhp9W/EBhEXuHEA8X7Fzjre4OznTG7Sg30BgStWLrb2sq3E541HVb604tf+92yZq5L
i8XoAxErdfM7hYReiI6i9VkLt3G+pvi1FEPphPMuUJjBp9h8uYMK+DmhHwhvreH+tKJjW/U/r3+j
xTjzzsLs4gndXqrNgipAl2e7vExCqLDyTVhrwe66ocUDzwyUDukWNZb5MJSfVGZQydSOrPCbS30v
6s6dC+nM2ot/8eu8szM78GIWdJ4mUMShoty3HfIPTh84kFsc8rJFh3vjxj98+blp0s3QO1aX3xqh
9wD3+DEdejoZ1coGr/2e2SEoC6hja4SRb2D39MNjpxlP2STFXjQHrw7WkFGLn5PEiHIZPWTSwkuH
iQDK60KbceQssPHFuWxHu1ub052O0YcABNKVqhxlFe6oSyMoI1rd2I8RTeTuS+GrD0pQ7ekI6tmW
KtY+BNe7kkssEagpJrzB1NVZHJwylybHyGTCjjHkG89UNp1wbJOziwipQXO3cPQs26oqhEzMxDQb
3fj6955LGmPSguKF/uHtkHXWkAhxim3hkzC2JytjKjluNqm4JvWzdEb+a+nDAwLttkooRb6eNBZn
PxX28FZ3lvaJzN/+X9YE+v5yPykZ1YauY8mKa4aqh3uwV7dC0mzEIFrj+VzyyfermvmkFUVJ4Avw
KAUjeu3Ct9L81Kff/2E9bwVUZr1A88xtSFSDEkTUb+ruoKq+41W3UVZs4rFayScW0b3mO0uzkKyV
guCJcst5HswNpRsL+OvOcrcCc1JSpf/yuuE27suDlSSfhlDeJEb6YMTZp4lEShrFY/W9auLnKGz3
nidRtjcOUffV78bjIFaWzdTfyRfq0QZvyRNKXEu7lg8SLFuagWIl6gOz8NilXgybPD8/7cbnUFMg
sz+Uw0/J9DemtqmEyEHo9k5LTMf3apuRz5X4vOjiBp1IMPlT+XcWDpusyTu46DlMiRsdpNDUT22W
KC/KKBV3pfAPUpZk6pOQO68qkZHRyTnfpWYoW/QhkhM4H03ArSo2+r5OmT6EkFQ+XvfBxVyaCSlG
+WGgQjhz5oStPtAtFrCVuZ9aIT+Mhpltsjh/ohB+Fs3h2fTKne62eyWpPl23vZQovDc988rar/t8
KKToJmYCHkWQFpxSK69VXRdPsmlQ7JreqOzr5WbKgMfI9ajba9C5cpLp0a13RJY8hBc3KBeqrxYX
zKWR0UXWr8pc0tu0Po1GevKj8hg1TWUDN1opdC1tGxAG2FGQpqSMMst+skipCiMVeAjL0ZNB+VXO
qnAl1C5t2nsbMw+UayHV/W5ajwcrbH9bj+l2NSdd3LQptTIhzmFOdGbELNCL1mKLqFT3+9j7ltNy
8INmH0LY+veeZr2zNPs8g8Wn0FwTS8of9A9ssf1z3cDifr0zMHOyvFDdyEe45CYQD5Sz7Ajsx2oK
s7Zfs3wCTtvQZVKZ+0K4VWKKLOXt0EJ+mu7/YTGAG0DIMyAPyuTSmbUO1SYxZzHM7WT0zoFVrzYR
Fp34nY1ZOgamKBpiHydGrbetUK1B1fb6KhZ3CxV0vjtAf96el6toq5rJnSSKb4oo25VVfaiVhyKq
dx5jtNctLTE08taBrflt8OwDDwtTO16RWg0hpgo6W/ZJ6AQh6raS1sLX38he5LSeK0ICUwpb1a2/
KIN726BT5GhtFGwzETZOQ+vs0hT0v3fMi582c0xD6PsQfSBel2256fpzHev26lT+8gZM6Nypagat
/CwkCV6bNH0DHgLW2q0HdCD0njs0sxXPztwXWrV6fxaM1la9fBPo1BcY1hFt/x/E3LmgKZVrZBoA
8dRZhhgYUisaGVUGoxT2tbCzInmjZM/XP/fCWb8wMrsxh9Qz33oNN5PsYaAgaGFGdm2sUUMu+C8T
TYwuM03BtazOvlzs9wE5AhACITS2KDhCc7AVcGVY8/7+pED4Qb1jAmfyDpt9PTfRqlIXsMTv2BXw
J/lNvpcMR4PE5/rWTb959ghTLeZpwa5DNAOv8eWZRHNEqYWa9zQVZcavavVspGDHR6H6SuUo27RB
7q0czqWv9d7kLAxYuZ7UmkQ1AvinnbvDY6yGWy+UttdXtvS1pnFNiL0mIph5GhWVkpeO0sDX6uTO
btHFPBbt0W/uNS1eUzZdiJ0Me5EfTsRPPKOm3/I+PUzbuNGYcr2JfT21U03WNr1Vrj1fFzbuwsrM
/8Q4R6aRnjkpzb5vejuaZKz6NZavRStsGtMgUMIj5XS5FnS+CrQJw/gGRVq/Hh9pWJt1sZJoTm41
czsNcd3/GJktRY79IDFRD70pMqPbAVx5ggRA2/phbdqBmsW7WmjMbTiGKw+85cVRKp5YglEQmiW4
od80oBQpUotSH2zFokIPseu2RvP37xPW9187swMcC5YX6Mgv3qR5eLTSF9/obCvrN0Z7vO7lC+cX
Q6D3pllLwFuzw9SVBZxiZRnfoF9wdOEp2crqnRzLx1aQYD2M/NN1e4sbyGjBm2QpROEze4rVlL5R
pnCnJfKed+tWQO0rNlbcY2mKFA4UlXA6gdL4L5dOyCT+KMcVy+pA/dNZ8GzEwXdGJN76jI4OjXvX
mT+60Pji1e6mHs++DmwEHofoMyy3MAU8m+nayhfiycVPmq1cs3zNpbwRT3TaLS+WCMkPrpkW2oPr
W7z4Sf+79jnsR8pacxjaKr5p3efeVY9ShSy0kW3Sfp802Yr/LL3kYYJBLZGh3Sldnh13X65qtjaP
b7JBqF+aJA5PRScBbwJwtRGSJH0wc7N5TKHd2Y1hFG6RrPwOJ0n4ULSp9eX60he9S4codmJ8pq0z
OzY6cgFZOOJdsMB9FsSC+8EQEf3xVu6GJRQSbzWIkXjNo6wizz6mOcr1aAnssTvGnU2tqiHwaGlp
q/kDHN17MKsHV20OLRzTrnhQoz8JPc7oKYofen/F2ZcW/e63zEFIythGcS/jWGHFo4uuu99nu9Wp
ySWvem9llohNeH+UefjOYvQqZLaq2qjQKtrXtabw0jF5b2cWYVWlSirF5OSKubJLqJcnYbUpkmda
dSupy6Lr0lindjxFQOhXL4NEHeqWJ4hsXFs8GNWW7h+xYdTOUniSq60vPAnGLpI2Yft03UuXKjSk
1v81PMs3c6Xjags6Wp29C/HQuWt2o2Jn/V6v31pn4IfstohXnHbRT95Zne1s3pSx55sNJzXUbQEs
6STiuPpyWLQClaNBTQs8vTLbVK9KhqodC1IZqIC8Cp6+bp3tYtEZadkC9BCB3s1ZoRntE0o94vhB
GOkr5SHiTVDBfoJgWbwG3FoaF+ZqhFNrQjtJ9L8u3QT0diK0aprcmGqzq2XpBB7j6I37Wn+CG8Ht
2p1X7LTiW1j/wwcD6sirh6F24DXTLrzLCgMyXc8IquTGze86jyYVWvfxmpGlrZwsTJOuE3RhZkQr
pUSvDCu5KQ39V9OJn9HZ2veJ/DkHKdSjb3Hd9z+YI2aCE4Lph84N7BSz6yKNQl/XQ4+WV34viNK+
qxrbim49RT3Uw19zvWOMdRHsJ2U2+A8vN9AU6sgM3K5zXNlofxUiWrqS73tbqFQD347Mbm0y/+PJ
niwy/AxjHpatedUw8Mq0y0wsDrpVcDlkAgoKQVedasF80Yf+V94J1nkUy/auad30a6oYr3+/wQQz
hlGn8/EBntel0HDWgt87SaNQqvyWppodW8XByh2RHvh1Yx+CNU9LMDUar0zoCNGgv9zgstWi3IuM
3jH6O4jTd5Gq3YLlOAapvuI3C5Yo1lNWpBBAGfPDJSeMfVIiGuQMgLqGLttYZrSThchO/DUYxZIp
Ph2E9vSH2ciZiw5jZTYw9g1OD/bdKs5o6UzMh2n0cn3zps25eMOAGELYcppMZYoSbNfl5hlJpktD
2AyOHL56xRc406///SVnhMYLjN3EUSF+CFwW/Z9EiczBycpgH7u+raYBsmv6vRnDpZ9KO318FSxx
B872cN300tKAbU45GDUI3rWzpclhpzQSX8utXMm2gmLcdoK6doEvfChYDilRUY5j2HCe7dW9FJRR
TftcsMAOG/lXfygPhZ8Fdklx5fqKpgfD7GPBFkHlBr+QEKiYOYUsj1A3VN7gdKUgbo1CV7eBJgT7
xq/bF0FpQof/6d7IiExurlv+cKHCxEbZltwaABbI5dlTxh+NYBgSrXdydGB8qZ58sfhrcrTJCNPe
hC8KEMwhXn4wUREyKZb9wRGZka8KbYMRWf7bx/NkBLZUHpxcArDRXhpJx0yreiUYnJxOuURybnUb
5NZX9mvhhqFqQ1tIfWuTz2spmeypZYM4gBPrPw1hr9G2ieOzagEfbtdwDpMfz72CJuz09jEgAJi3
9fycq6cOg9FRZGHvD9prOybnQfkTivJGljdS+dxYa4DQJa9XNHCG9L4AbcyJZ0uavmMpW73jV2fN
vS3Nx9alOBD9uu52S2aItYzXTqNjH+jyLFAxnCSDjwWEQ0Jc1I6H/K7JDaeL0911WwvhYmp7wXj0
Rp03p5PLRLUso3IcHV2N0xNd2/opK0Lj8bqVpRXBYQO1FHGdbzbLTKs+1rNQ1QYn8CvUfXVLfCgV
TblvI+J8JtXyCth7yREnll7+oYBNBfvS3b2wL5XEV0eHqvi2F+7DvP3VlnZpRPsmKF6uL24p2HMZ
TyUpOERY4rT6d8liFTYWUqa+6HRRDeXRzpfGXcrkYqG86NUh9o9DuKF5snLYFvYUq/DNwQerE59m
VusmrAQou0RHbmCot+Kd0EPM9Vsp/n4vYeKTmAaGE4vrbAqS71Y3jAZFHL0RuVAkhLmGUP2WQXC7
z3XfPAixGt+Lo1us3GILMX+q0oN6nYRhKaPPjOpaUKWGPDpB/2BWzd6NnUjSbMvVeKv5NnPZ17/h
gsNc2Js9NIYhNks3w2Fa7WTED13d7Sz5oMe3eR2vLG3hUqGBPrUGAPcalG0ul5ZqmpFmQzI4QHAO
QgUgNWl3ZeeuTGouuAdvCuLUhJiakK+XZuq+qNNBzQdn6KXQDtzygUnCsGmdOl9riy2ZetMwgGbD
JCGdeUgSRWWQJungNPkmqqNnQUW8Tavkrcn8+PXvtLR5703NnD4zBpnsBlOx9ihFkk3Md8eVYLXg
C0C96OBofKWJf+Jy5zSeNGId9oOjN5ktqffqz6allQ5R1FotayH4EnUpZk/8q1xkM6+DSg+Bqoiw
CDGhLQBOlMff1/drKTaRtFOVI39/g85dLkZAoEzqVYnFePlDFnxyvSNzrbl4Krv/J0AOjHMkfr5u
dekrMY9CXJqElsR5DopPwvHty4R7TRhsdF2PihIFtuc1D/9gCN0KgEyQB3w4S6ESKl5nsDrcwXML
gm+80ay1+ePlTdQwMT3usDM7sqbelYMu8J2Q8toOwp/I/d7tg/t005xa4W5YA1gsBD/aARPVJ9W4
iXP+8pvVHhUqQ4hHh+b41hPBOSa2ADVCKJ/LYTj7irC7vo0LB3iahJ/0dBh3AUJyadAVs9GPq3x0
1F4Dx5llz4FPr91l8HKfj/LP69Y+Utgwcgw4ykRYjJwAm5fmLNnzjaavRqco1O6sGIjn9XS0NkbU
dUfyuomMPizsANlaJwp65YiMdnqvG7Fe2sFg1U6UjGs6KAtHka4tCQqIWbgB5gMxsoSqhlzXo5M2
vkj2CAFkW+R/PcDHysl/GNhGGolEfAo97+7SWjQ9Vcy60ZFCC4GkCPqtWAS6X0cnpc9WTuFCHEPz
d2JAosTECN/sJSg0HHHdGFiS3ttulW7bAaolQnQ1bpvxx8pHXcjHsTaxAiFmQ9Sc3TduX/C1K5ZW
GrWTy+KRMadj4eqfh+ZnHN9r7jOjHbdIvxjjtsidQtzJTBIXyb62vE2iPSaiLx4DJbKv/64l16bq
ZQBYI8ISJy533B/1kbG/hmeC8qjKt2EX2up4F/49pxsy3JAxMSnGODKcjbNQ7pkwq8gaZ1bvnlXr
yaDzWsS3WfmHjPolDNSNad27+llw//4dhOE3BVe4mkFIz1zKQ7d1YuDk7FY/CqSNPZI0s93o2u/y
m6/ZPhRf13f044dmII62E/cJZDIfYPyDCEEwVPajo4npHdGENlrDF8xvGhlMe3cKc6nbxtqwku5+
vFMms5A141w6E1izjLCzoPs0aoKGHr8KyqG2nsZgJTB9jLuYANpowWwxFbhnW1k2MUM8PiYgxBmG
YDt0CrQILxZ6mGKb7d2/BlPiM1PDjAkv6jTqPEVrjLgSNJUDKsayfMxU+nfk4f43KQ9Wetofm7Jv
pmCYoCyJ2M2Hx8Iwqj1Bd3Tyn2mRHhKh2TZqdVPWvV0X/hZe+X3lpUyx+E5f3XV18ZCMcDPEm6zx
Wpq23UaNpZUvuuRIOKzJeQHpxH8uj2ZEPUSaSIkcKfkKsN8e9g2dLflYeTf1JsxWMsePAZ4HGkcU
qO8EXpjHJ8rqpRupEjvQUSr4ofx9Ws84BHMJtJaYdfrAvwWPuZ4iySk6YHD3cLZwLvzmRTCCldLi
x6iOHRYAGI+qBwnJ5a6NJro4ShHw7PNlO5SavWUFW2YinMHzt6618o2WTh2QF8YPeWnKdEIurZWD
lmi1Oe1aGm7dON/mdEH6YZVOfwqPl9UcVgX5CS9ZED9ckJd2+lwruRh57wm4vx7Y1DARmRtSWMOL
bef/Sq3ySerz+y7yDooAzcUqY+G0b9d+wcwb8cPU5bIkrNXhXvCrmykCWJ51HqI9uWss1i/QiOwD
dwvTcVRvenENo7a416h9s8+AQaT5u8NtKrVra/ZAzO9MWq6ZdiPUKyOsizYgl+RKpC5CN+hynzWh
jfO65Z2rd9/T8ZEhidV65tKxJhNnHdPQGri0SxPipM1U5y4Xki7fCv54H7vRbwZQXxT56LrtZwjK
DCQFVqoUSwvjwYarcjimkvSl1VCI26gTI9HJo2oTlreCfI/A5sppWFzaOyOzZALyClrkWig6fWu9
5F6zy/p2z/zsJjfljRnJkEAb+ySLDtdv3KV7iYyUTij87Awgz3KLAJ1AP+sKVNjLz7rxSYcXVlHv
2dkQKe2hfL1ubWknmV2ghEv3gAbT7CDIcT7QO8GaVfdfKsFzhL66QQfl9A9mpiyYVgVQyXlrdyhU
HeYj4pgmU8/xPaRVXi0CzHUrH9O/afAcon9acrRD5i1Wq0mLCjSt6JjBcQDY3yr3BtXvNlqptixt
GgwB8B7wTLSYrLl0v9JVvLCsWqJ/WG5UHxIuz7el8Mffr+a9ldmnKVMlKRq/o9D40FS/pYl68SCv
Qb2XLhgCMIVMBjDoF0xLffdGEfgu+TAoImNAdyl/XW2qTe9trHbYrVfxF27lSRYS8Q9OLuXM2VMw
7WWenL3QOiOEbE4Ns7odwsH1dH3fPg5MU8FEKBsuNsISbaTZweW3i2U4uK1TJE5hfOnSvZtBynRj
yl8F6aUstm54Hn6rn2B+TFInYG47Hm7Mp0A4+0dU7NTIdjfqD6XZVvH++k9beAxf/rTZDRtGVuqa
Pj+tZhx0vO280FayrWHtUuXkQzr2tYseVOXoP+NQ102/BfvZlXexK7NIHfFJlK7FdJmdAvGkuAct
pUhjy9JZq45J+KrStP8iwKg/uHs32QSfM+FTvmdevxRi23ocdeoS3k10HNWdbP2u5UOp35Tjrce/
nNny3n8OH3PPTuviWAnn1GRCbrTddOWIv80NX1vGzIdMo2tLpbVap2K4MDjDG2/S+ZS751rS7Yia
pGHYIe/Nxt+P3cZHnu22SrK9JzwG4SECBxhmJ7P/ouX+SXU074tUfErTraamdp2rjB1s4zHaaA2q
ZM+h8KfqPDtgdDdcuVve6ujXljG7mnW/N6yi9zpHTT9R4u5htUKWT/eO04T/aLeb7Nn/mdjlyXC3
IxGmSe3oXss2Ol+hcGJ4XfxjYNwJm8h7HcwthJ5162+j8CUTN4Xu1PfBQ3/yzvJOpZ9kNTs2zeaz
lGcpecr22Seh38jDvfpgWg9J+BwJdz1UmXb31L8Ukh1E9+2dHtmZbPfMVsg3ontvJVsoBSx/ZSM+
gn6mw0pnHoJjlDiYprsMQPlgClXPk8OB1sNDQCapdnpZjKekyKAG7VPZCbM4sT1Fv4+HpPucVA10
Wf2wNs33Nlt/+UVkiWRaIo+hZQq9/uUPkeK2aNou6JwRdwG+s5G09nNLZahs5M1Y1o75u0DEs9RD
OyukXWzpO0U8WcM3pNJs2vC7XrMH3li1LcCgFCPqCxHKcSq/xD7aviJ0e8KmPjR6eTSnGhjDSGbi
1JV+FNfYj1bXMttUucnkIrf8zqmFMwzpxhftKHAssnvF8SIklk3gW7u+P0L4FyCZlfiwO1LEz06R
dB/eK4atCsdgF7SHLNq48rbNfmV7/0yBwVAessYmjNtrQkQLoZH9Bz5BfkBdkufB5f4Hik+uHCdg
iBiHBUK0T+RDbYJKzDZTaU6Q7qx23NVD8rVRbqrcux11f6288jYA+MEJgDFDI05OSwp2+SPMsAzF
pAk7WpcDsCnhE7wlKLL5n7JIO6fwhuZyCTSNSJNRZRvkrVhsXDc+ZLL12Jjjk98OP3li3/qlichh
W922hXukBPmIyBL7vgkkZesxwyHsLWih07Hb1cpeMR2jeexSwG6GvvGElSP2MStiY8EbMD4iWzR/
Z3dOLiptEptp56D+Dcwm3GZJS4Vw51IovH7HvOWmH7bvnanZGcpLSS1Kr+y4dvXH0ksZXqI5mukP
TEc/K1qwjVMBVB/C0Mpw23bxlzbKt+lj7f+Oq9pm6v7YmqLdKN+78qwk6kbW+oOcHFd+5cc0hA2Z
2mXkB1T55wrVrteaWeWPnQO7urEfhHafplK1TTxd36YCEiyZ4N6BCCQsR5DICyhw1mobboVqsOwi
TqXNWAkqZ6Np9gWdy73KOO6N76UM4fZpugsK0yaQJTwfR51XQ63vK1mtH68v4yPFMxMzEG8hLDFF
UGZnL30VWCuTyVbVORnkUYYMeVQD35iQaSd1bA+VdjLNQz98V4WN5d/Chrw3LTuVYDqVhlNOstFF
32XwQtd/1cdHE+ztDPIwzMawOaiGyx8lg8CatrZzOtN9TK1DnT1InrpvquQI+KloHX+sV5Kqhc+J
SQZudBh4J5btS5N9wdyVFYmYjMrNGJ6hofqXRaHxPZHTI4Y5l1zJa6MT6rjvnJQ72vcPtXxnyPGm
ag8xDZTmnA0rILyFW5FtpOAzTZFSz56j8EpL6Lu4Z02ScQyz8Eh2cqvdeeJd9bN8aWN3761JXkzh
dXZ0IWeaKACBstEcme1i46kRZLRS55i5ayfDN8sV9kHyqPjtqUm+tWsFtIWgdGFu+qjv3h2DrA5F
NLDAFn20DIVl75ch3MC6seIcH59qk7jdf5Y1x/6lRW9lqjF0FHqObXNX9Rhc6zos2mCejIoW8CSG
My7XIvRBilQq7gFE7hxXOAZyVOkaqnzZJybIqzjNgDBueGmmZnYyYjqQpZCGt/J4bL5YWrYzUseM
0EwXgWvmX2FE2HSqu3IA3iA7c++YxlNBZU/IvHlyFI91ldeuxr1Y+A9qfKj0VyNuD2p6M4r3Gqql
jfejVG01ZNZdRhcT5Q/PaapDV34eph9nfRWtvace/54CCglyRpyoKAG8pBE1C4JukLUQQMWA9oLH
vPsjjN+G7uV6SFv6vOB9GE4EqPpRuFIUUsPLJUwM/fdKvuuzg2o8XDexFDXfm5h9Wo3Bai6eqHea
+MmwIlsPhcMY04/QD6V4qurj3w/ET/tGnXfqf0C1PYd0VkrSGWGd9I6edExDFPdS/8MX2jumuQ7X
17a4fVTIYdOBqwVg56XbyqGr1nKEJQ2qsrtY0GwpT1cSj2l/5u4JHou+CrJ0eMLMC6J0jAPdSnun
gzWv29Gw2yTF56j5dH0pK2bekAPvglYi9mmT6ZhpzaNQPrXj/ajeAff636zMIvHgZYwvNwWL0b+I
/cH3JTsqe6hiVg71FGI/btpEkwJoiL7U7KpODBhoXB5fTm+FdA7vJL1Y+SzTX/hogb+NLA/Qrrna
Q+IJulpqee+YYBn0l8R7Kj5B0GKvVrEW4xNzRUxZA1yHjWW2Frjh5aKlhElflJe05d2IylapTuF9
r4gbEzlbc3hIrZMXv/r6D8v3gXHu3e4U1D8jL3310uewb+/qQTkOa/COxaP97pfNnjUFI3uZmjf4
TPmqyoKtxLvRsOWfafDgTYKbw8qefxy2mk72fw3ObzzJVVH9QhHGCYtT/KkcPLBGr3q599rPpfSr
iL+1Ugvx/EO9WmJadKh3lmeOW6NkzxCI2DuemUnbQugBUbmCspIbLR7Cd1aUy3gSyFKMqGrXM2Vx
LGVbaqePeVbXov7idft+H6fVvjvs2pBFkdfgUqT/7UluvybifSOh4+raSq5PtZFMuFcQCL9++pfC
JbhLOADJZ3Xa7pdmE7f0Q+TAeicbYM3uDy2adN3w+A9GaOYDAmJ0DEuXRnr0NNOwUrjS5LOVS5ui
fpAR/v3fjMzOpJ8xLKG5cu/EyovXmLaon+p0ZSFLLqe9W8jsdIW5im6wjA3TfXLDHwJcvdcX8ZFw
meM04QOALlER4EF1uVWdaZpdbUjMUQXPzJFQsHbPtVFsmkTbmhWzPtVvJtXS4SkvSkrnIjPqZWMP
3teV37EQS+k0T7+CXMcClXj5O0rXU+vQUPlkcYCcX6sp+XfTDPxzKA8xWkyxpg920IkUdaVYTJ5c
P1fBQIeS1J+i0rCOLYi6eCuohRgxUZeYZ01L+xvEkBqPMm2+1ntc+r08I6aUGG/+gEEwQzMWatQK
iMgA2tImEX5mRREfUJYZNqmr+Y4xKsLh+i4tGp38GepMQAbzZ1Mv92IArU3vFO2z3H23qlORq9xt
v3L16bqlhWM6IR5J+hl4m7TvLj9HCwFd3MVYinpF3aqFrx9DuUQjtm6slaxjYVEQCUENA20AaNj5
l/eUXGhUkT4QBHdiEYGnGm9gHnWF20FPPl9f1sIrkCYQlSJUaEH9zLGcg1WqLkoINFZb8ZWkl1Kn
dTdBYpTsTgzHLXDsldR3IZyDooD3eMJHo8wpzzaS1xtATEl00tLy9skYWVsTBt9TM1rHChK3FQ9Z
NDdtJLk8sLW32/NdVPdTM826VKTfybSzwvtTqNVDJJq/PaNcC4ALH25S4KL/rgC2/DC7HpgJxLFd
LDlq5kLBUG78ftwgELfX1fFzWa89EJe+HdM4cMTgksTWWVAvct/Qa1qwzOOM+2A41lVpbYNQ2Jme
ca6M9EuhS7+vu8vSbk5jAuwknVBmu2cfz/BE0U1M0Yn+KInyJ6kLOLV+olb85x/s8MmoKEmgNuc9
8TooDWjvG8lJ4GCKhu+j09WSXf29YjyFtGkUEf9gAoJuxOV6JLnQ0qhuJcfL/C+Gle+7Udsyub7i
hAsQ4wm9B7wNdLFCxjr7VFkVVTrVRsmRhXx80LSk3iZkpXupl/qdabXGbujr6rdphQJkA613ajWz
317f0wXvnHQEpoEqbRpMmF2djRz1XiDIkmPSHqqjdh+b+d70vNvaknf+2pTTUjp1YW52j0oqslhw
dEmOEYooJGuH3Ci2av+DEGrF0UHnAtIRg+tTfe/Dhr5yjU9/ffYSwTpkRnQYaEDPGQj6QXKLlFF6
J5My23C58kb30Fkm7crbPD/EovorFvIVENrCgeS+ZipjwlXAOjhr4JtQLFTsPl6b+p+h3U9f01Y5
CeLnTIv3ip6vgGKWPqhG0wKoNQa1+fk3pdR3rZaGWU2vLg1p7rr5TVBE+6TyYHXX3BVs2tLyyL1A
2U1MiuKcgECORlnM9ER2PH8zihSEqPV7xW3rwb9R3oQU9f7eYSf5M/Ix6Gw+PPLrYWj0rG5lJxsb
e+KssG60ODgmdEUTOfj7RzgYkv8Ymz/19bHrzcKoZKdpQau0UuGEKe+ZJAj8T3W7Rhq9kMYyRA5M
C1Chzvj87BL09ViODESOQSkwtEbWTMMaSqeVE79sBXA4XsklP486YlS5DdI1slN1NX2VQP+jp8Ga
pvFHQrupGQFTzWQBxog3Qt13NyygjrGp1YbPhJZabpd1OH5KxXL4xNO82vEq4OWdaDsvR2ogd6Hw
FTKYXcIevly/51L2vUI55+Ko21wta9zEby+beSBAfMliahWBOXKOywhvBv1YFnInO74/MiEoQzlo
HSLdOnVoYyax42rJ9yZonKp8EM1DWhi2N76UyQF6XubgVoC6SyeWKV1UDkklof6bxURBEMNE0AgQ
tLqb6rvF7GeZHVx0ZPRoxdTSt6ezjeophAUy1AmX6/a9UasyWZAcQMjNMcLXNnEExPL6EV3qn+rU
+Tigb++l+XBYnJZ50jYeLpZAbZWNsnrsXL89aj3bG5ip+DjyjNlmpveauXxnDXzTAfjnCRLQz7qq
N6fG7Pp9ORjSTqqLYt/Lo7cpu1bZqPxlOyxdUDIpXJBmHcv7oXOzLZPv8c40Qe6gVqgfWy3X7DQt
pG3dIRyoRMnJbyWXbRW/VE2v7qMm8XfX170UCk2Iu97IqFE3nZ3fwsiithtV2Snc0D82pug6ap5H
P1W/+tolVAt1qTS3fVwqK4nRomHKnhP+kt7U/HXqR5aS1Z4lO6Og70voS1I/3ecVqlSQQyjecM5i
aeXls+RJk967hTTjNOU7y5GEoCl7X40Vpm1ly/aCc18BMbi+n0uvbqjXJ/1HchPw2zMjVar2PfBr
/Ag9b4BSIVSf3U4TX81wh861nVm8SF5CUbDj8A+QmBXzC3kth4XnHfAxICFzZac+c7ndOld2BMEc
gSCo5asbF8a4UeHCOyVZ3u1bUR93oynRkPOEYl94RnbOPNXcalbxlAoQoelSHe26IC1vqlWM28Lz
E45r8AlgeyGVmYexwBJEXRZCxZFyc3zMAMXs5P8j7bx2I1eSrf1EBOjNLVlGUpW6JbXvG6Itvfd8
+vOlDn6MisW/iJ4zFxsD7A1FZWYwM8yKtbTWOBbasFW/X3Ox/5i6GsVIpil3tDTQTrO2N5FTNPV7
R/XBzBX3vFtndUuHdq2A+WZtRMGXV9WQTGatJqyt08uHqeofp0w+DFL1jrziEJNjl+pJ0dKDZE5e
OFSoGf24ffyrK34FNQv+POQGL38A4JSeJyTSKF3YBRMTzddSlneqNX8vzaR14zk45tFWE3HtZRIp
N1LQdEkAxS8qCqbsj1IQk0tF2kMy2kffCDx9Ut858+/2S/BctVS0x8fAKk8IMO1mfkhlDccJqoV6
i6po7Q1HPId3gmeSOa9lOd0PHHTGZjJXS6AYjI9+I52qyPSifdq/mzrZVUv5QS7fB+Zdnb2Yuf8U
2N9lP9i43VbeR4IJJto4A+b7rcWWhFbQpJo+KCe/eMdJP/Whv59mHxjin4Q5iNunvnoAgkaTuSPx
IC8R+fk4VEPpi4SIcNlQIPHLp6NdJl8G0wBgCGKy3EVtuk/Vjmj6ZFnBLs+C57FunqK83UubpeC1
nMmCP8GEg4K5UNDgl47YT2aYFRJZSy1Xn2f1U6j7rp9mH5w+2xsT7NKjHbhOMN632hc130IErO0+
/BeiykWLCE+4tN4lptk5lIpPvSQdsulBaZJ9juooDVbFednY/JVXheoPARlC2qJbtHhBY47DTstE
PelaT01/8pgbdcPfz3ENDDVzB6RizXbypjb0mJyu/OeJcaXbv2HtJwgCH2ritEShPrpcr2N2caJD
I3KyArvdweLue46VBofbVl5nExYRKNAjggUaryA7ljVKsHMRg6ERsX7vH5Xgp2IZHzVKx2ZNL18L
H4qxPvX+DsW2e7nKXZ9iZjcfyrL8G07K0eFWSIfIi4LfRd5745zdK2V47Cv5Pg62OoTXFyGFK0HM
S9YMMckya071Ei7ihCSorbuBYH1fBZ+idt9o97KPspT15/bWrJgjhGEsiHFD9MeXU5UaXW+lHonN
y6AXTQ+ncmvjria/i3rEKlrRyzKHLd26FeAhNxx9cGpYVLKo/lyeu+KEOdePop7SABy2+TNDEClz
do4Ro478YFqf4/lXWv3WGVrI0INO2q1KzP/nFxhkJExf0cNevHgAwh1pYCIZ5aIh9pq5YKzSP3ey
/3eyf2bK31CKPwQDXBVS88ePVN7e3OvH/nh7+69rJGIfmLcEKehAELP43scwzQOK+erJ/JQZ1j4E
fjdlhw5Nk84x7qrkedoKm1cuuEuTiws+r4sgQzlZBdLSAUVNtOpgzbP2AtfPsLcnK9vpsZ7/bvQu
O9SplnptFtmu1JX/Po11+UNEQPgmaS3QJYm4aNWTI8XSYUzD6mly5vSg1738fHubVy4AbNFVYjaB
z58Tv7RlSlT0CpNF16F+iHUd8JMefY6dXd4bntS8j5xnaCkL9N1LH8B3AWbCnT+3pmf677PxYI+/
LBpM0GWCxBUgbfjZbv/ClZfw8hcudiMIwqStW5XKTuH/1gEHB+1Bc1DTAvPqjw9l+kFV9EMkf/Ht
+wxCw8ILlHeRM7udsvVTVp0S1CqFdIIAeYkeCcvUaRGKV0+y1gzuMLxHNX0eznVpu7Gh3Kv27you
75TiOBpoQLaHWvk4RdWxDS0Ct8MECCnx7GCjBf2KRb68wzXiNCpRaLQJkajFEVZqWRVSSQ7UdH36
UZ2iZp8H/biTp/mR6SDp/WzESKIC3HyJ+8bhOsnlfdAqz4pvpS5EJN+srh12jm/aXlWE6S5C8/4u
dJof/EcwNpoyGlDqV6W1EpqNaf5cJGr2rmvTbjfSNPb0OZvu+67Zorxa222Q+IYItsT4zKKeLx5g
s++l1zx26F2KPNNzoTi1Z+uF5BW2+aQ5gZW7haw4rkVRenfb89ZeAGaqRDlaFI+W7Gi6nbWqNmPf
7PVdRcMEvKVdRi4DENJkurWTbSG+V1C0MKRR8wc4xKPPeS6+Rkuy/CrMtVNmdkx99HL9YQQfvOui
NPxl5NZ01vR+glOngUfaKOTEK2ftHCRKfaem0bSr68D5MZSt4gVRlf5xChjx8rQKz1Llaxtfg/ju
Fm7HQ0zqDSuJGKBavBMU7NO4UnrtJAfzsdJVaOqqTt11Y9J5KtCLf64ZwYqDdyMJzXAYcejl1uRj
r8Qd86P0yL6qekQv8N9fHLqxdPeAbEG/s0Qg9bB46kE66Cc/b5hOqHaVbbua+WxGvhek3V2auM2X
2x52HdTCw4H4j5DDAiy8xGoWWdFbZRvrJySijbtMk+PHtGM2RgttxZO7ON6XnbmlLb/S7wGTZENx
JWbfiTAWOymh7UauHBknfTK++k7suN3Ap+x/sJrki9YkO0cO9p1uunO8RUKy8kmRytFhJY2iJrCs
pIxO7lRGb+snp1YZEtLncB8Xxrh3+tE8RIkE6KuXoj91HtQbpysuwYW3ilcOrVe6kkR1i5Det8zO
9knqTmnvMC+R4ayf62njNb0O2hGMIGkQIF8+jCWO0S4VajVUo09JLcX7YIos15EqbaMgtLaJNDoo
nAOzpz24uO/HTCrieDKMk9z2pwGqcSv8Mfr3YRDuS6blymb+8M9uSmxAowO8JCSYS0JdbuimK4vM
FKiTPDvIyTEC0z8FmZcn40bRduWToAUJMJ+iuMGMiFj8m9hHHaugoypvMoSiHiNEW5VKgfVVOmrI
Dzvh19srW/sWXiMfUxekG2ADL811SlPRc0cjBSkmfX4w2n0eHYtCC101ee47++zoO6aqvdtmr08Q
ohp2FDA9E8LwtlxarSugMsbkW6fMH/ZBrvQgaIikHbN25XHYmRrS5U49bukbXbsnZg2U0whhmHJb
Eg01TjgXZHL2Sa2T6VAqQNaSOLi/vbaVcs2llcUbNkmARgo9t09dFX7VArjVleiF72Hn28VBa3yw
eNXT8EULmFoLT4A+Yav43cfRvhw3vvlrX+KXcL9SP4Hwjgru5TZbUhVLchfYp5IRzCx6pEBbTgyM
MTcYBhtHev0aXtoSwcwbv/WdpupN7u1THsZPsz2SoDKSl74v0Tbf+P5XnFbYohhIcML08pITjNkP
vTLq2j4pYkulPvoRJc3oyUmZ7Lqgprdb1OpDkJkjrByW9WhWyfDl9imvuZJGSEQtBsA2CJ3L5Y5J
wUjz0NiQZvSA6dp2AIeo6xsHuLpSCEIZ0sdd4Xdd+BIDrzra6p19CuIPY1m6YQattfY+q3LAbdkx
9it3DlB82aLjWTtNyiEwtpCJG6A8LpenWvA2lQE7XFRZdU/7dXw2AvnRCkf5UTMHeeObWTOnG9yv
rwT6V4KoidQ4Ofyu9uvjJEnvh/p7FJJIKFvlhbVje2to8Qo6o1ZMVTXZpz4rPZLJ2N5CWa9Z4KzE
FASUNzSDLncusushm1LTPmWJ33pgjWqvVGAWvu1+1685ICzaeozr0ve54ujsW7Mb67qxTqjOFaPs
TWhdpltM2ltGFm9DmTgwpEWtdYqhiWh6WVAw/5+NLE9E63LbLztWkgaeWr4DHrOLtlq7Kyuhakpa
IZh0VKQtLw/FUcgH1QmCoCkK7obUZ3Am8Sq93t0+lZVnjdCcb4Ya3etY0KWZWh0GI5Iy+WQycuME
xfuSCX19V6f6FzE/YjbjBqZl5bthRBqAPVhYvp2l8OSUz9nM1QNA0DqaxkfLK7TadeKNBHtt9xhP
gVyJ8OeaiCiXg7Gbslk+EY/1d3aU7hKmcA7h+O9oayT+uAb+F4JIJHm5fxayJHKrsn+xUXyvzcrL
Q+epr4eNW3VtPTTqBA8gN8hVaQ1ckqkWPma0pHBD6zGMP3TGp393BTEpKIok+IIurok3z2FYJnKp
O418yqrWnWqIG/p9X/7p8y926241BcVtfBnbw10usIaaqJwSX18aywm0gcfgBsG71n9sq2JXmSa0
cA9bEtkrlxs86YI2lWuHJF3445tVxWowy7HVyifJ/Kn7f4fin3NcFvLm7y+enUZR4XIe+Pvz9M4u
fvx3f5+AgT6tiD9fn9s3v1+Djjc1K6hiOlRuuTQZPkyc+u720a+5lwCSCW41kullaFAZWViXMRja
pPiTapU30jRX8l+3jawe+Rsji7vZNxTmn0OVlfQRAtj9e/w4MMIfmvy9gCXjtrG1a+btihZ3tNoE
QdK3wHTBWh019Uc+dm5iJjtjCzG+doFyRRs80a/Msgv/0iYTQUqO7gTrS8FU/OdxftExaR6yrXx4
1ZUFiBVaPj6ZJRuXD9OrozUOd3VD02d2zf+C/vKVggs/o3HLGP7iiHRjUGazw5nzLPuhtvqLPFUP
qMukwdZY7dr5ULERBTOhe7Hs0YeSMVshva2TqR0y3TUq8iq3QOrothusnY64nemCwh9G7+Hy67dB
1YQZkc/J6CiZvGuRjKPwqKB2LcuhO+gbQeHad0TDUyDRyV0om1yaK6MkLDRy4ZPlwyJPM5L/Zl8k
324vagXg8Ar147Uhtaetu7ipsxj0hmFForFaPeZI9ESwQjNYYh9a48F0OreNAlepu5e2CM6jnO78
LdnStX2Fn98RupE0PJcEVj5DGFENH/Vpgq5E7z4X9pPQkpYnOH12Rfp8e8Fb1hZuOZuliSRyBvYs
C91aL/dNIA8ulRo7OEDEuwfaUGxEq2uXFbUFVJJFiQEE0eVJynmS1kprEKb4R52hIHvoj5AWCcbo
HtDxv68PgmMyQ/wB6MYiAEf9LumZnoeoq+QYR+fUUUywg2kHrTHoLNeItuDMq8sT3A/0qqnsLS2i
66QpY4GjqkAG1Qxxw7xyteyOUiZB5lZjfKVNx1sP7IVZHiH1sYTfZ3NUOEZCZ2IkLAcDw7ehe639
cVCU3aSryN3c0QHpo19tt3EBrC2UK5O8EHkglrtIennuOrUZakUUi2bIIYvg12BK3jgdiQUPt49x
7esXJLcWtBliWnXxFChhr3VTgC2z8vd+YnzOq9Jrm2zDNdfNoHNGBweWm2VEI0RApkRhlsEpnrXO
bTi9Id3SZlm7nzkowbrN3Ukaf+n/VLsqiShROQ1B5Q3JMYCZvbaf5nEDA77ypsGWBBRQsHhec7/n
ZgkTigjUYQme3ZEGzZ1aNOr+9smsrEZ8w6IkQV2CiYXL1cy6Mo1FPsLr12XjPtD0Zq/NitsHI1yo
pbRxXa0cEIkHJSyQrK8I8EtrxVAYWjgQ6Ojxh9h6nJuXcj7eXtC6Cagi8GyYBZbPp0820/kdz2cK
xMaVA/MxR8zPC6tm43y2DC0e0NFukrJisSez/NtFpzJ8noyNCHrVBKV3UZpCR2FZqm7pcqqRWMs0
54xZP/C4uPnWhq36GQMz8AdQpL6aS8ukSIrCIVROmuK3j9nk6Pf0yb7cPpVVNxMTMbrGNSDLi80a
gKUbiVIqp1Qf2l3pG4kn6YZ/185MEEYOcMPb9tbuVREKwvHCvNE1bHhunMEoulw5yXPV3Q+SNO90
o4o96jAyhRwp3FtRZhyVpMLR+xg0tKKWu14athAoaysXVU04k6Fwpb546fKtExGQSDHxAErfgfrY
OP7nPt+ZUvdye8niS13kjXBrCZANnUWa+ovQZ6Rm3FtDpZwAw7hGeedPPMgoe1hledD1T7eNrcQd
oq0LoEsTovZLfd4yGKZRbtjeImME5yTZIAfN73NX7mztc2dvXBtre8htzu0EZE/ApRZ72MbckhlL
6xVXsn6W2ffBQA84/y8+tzdmlqFbOjiM9A08/Y39pTdrTw5/ZM7GUtZOiXAG5iHBCQod2+VSZseu
egjOeAm1Ut3NjA3sDTPT7qk1pW6elcH7GaWR/e3TEvtz4RpArIhkgN7R/KdpsnCNJoplRsNs56TO
s6v6wf0Q9F/b7jA6zn2vl240/x6S8PNto1eXFyUMcavwRIK4AXd7uVKEKvW+7lXpJGXFe6m6h/3t
xTGaDb7Y66K6MAOUTrS6RTKzDEfTMpMc3ZdOaVbtFOej+Vuv3Ap0PgMfgRCpuh/zjULdysq4yeh2
IXwIUn6ZC+bJDE5Zl8NzAmYCkeS2n5GB23CULSOLdUHwrGoZlL7n0Gxck/IMTl9uPGFrm0cHF1g0
81FUUJY6c32UOnJusZIhf0e91TW+ONa3dDwE40Nb/A2yCb25f3cLUVMFB4dYH6OtYt1vqjaIDpZF
m83hWQhgRk7tMpfljf3Gp3x1Y5D70e2A+VIUH3hCL60MQUiZvjXDMyGWJ8mJWyIjpqBr1/+97eVX
3/OloWUULee2KTWqFp772Ccx+ZJFZx9mIXCO8hak49ojyNIZCxE4QtZ0dcHD91GYtZGdI9yumo9t
CoHqP9+B/OG3RhbH0zc6yeuMESn0H2QHC1JzQPf79q6tLoWpTRHVoNmwxEP6kxH3faxn59n+oY+N
l6cPebhxMtetW7GUN0YWS4G0NaGUo2VnKwAgkQ37PrN2dZl8nez+0YkzxR382lU7fR9OwI60uoM+
qToDTPLGugSfv5Varq3aFOnPq74dtZVLp9Rn1HhCJYzOo/O9lh1PfF8V87L/vrdvrSgLK0noFE0d
Refa/GQ0pZspHzp1C/qytZRFVCMUestIGHGCl0guPWVqd0YUbNxPr/wLlw8XxUN6pTT5cXxqKpdr
adQoKupMzs5Nn6J1jAAgsi+J7tIxtbvkUe7KfYG2GLOWZ6X4Epl/tLQ+9E12UACTJekfDvZObvR7
NSrduR52t3f6+pIhdaJdxy+k7sic7uWvc+RwKAFyFOdSb8DxIe936FCZ9KIWpt1J66LjbXtXkTo9
wrf2FidrJWWgJFZYnCvwB/rc7Pzu/2hhcaxJ2sEhOSTFeUwCzzT/RFtx43UkcrmExavWy/4UGgZL
oA/Ud4JEBTvSH8V8rgtzRzlpb44bcfHWri2DnyQh2i/T4qwVBiTUj70lb+zaysdwcS6Li8YZirro
fIRWOuU4zs5pNh6MJNqAEq0agTvXRFKHssByDnIyojBIx7I4T9SiPRpeX/uSO8TP6z//7mXibSZ7
4oOjG3np1UmEfIg1V8U5C2dBYx5F+jsGJ7bQECsfj8XTrKEhQ+0BCo9LM00LdXZELHBOpH1Wys9V
If/Vm3ugnVvt9RUHYM+Y9YB8k6rscuIqH5ho6828ODtzXpx8M1QPTtR8vr1rK8cjGjiQTlATFaSJ
l8uRAVKXeqYX51gOmvtRqYOf8IzGbkvNY+vyXdu6t7YWWzcgkEE9DVvR/Emu6nvD+Dbykumw595e
1Ep8KDpFFB+442iALvlx2n6CNLM3+XZQIU55R7056Y5lXXualu56OfOKKnifhiZEik+3ba/cFBem
FxtKJo7woerg70J2E69UdykBXFjs2/S3A5YTYb9zF8Gfc9vu6kEiucjEIyEWNefLg/Q1lZHmHveX
B3vnl5+6OITKwuq3yuhrXklGS5mS8S/qlYv1ga5CkqibcJg21B+0ohh3U1pt0UZfh6ccIBQyAueI
kPnS91W7NhLdD0pCDpoQUnYare4dZYRfEWNSrqOrG+nY6u4BZ8ZVYOWAqOBy97Si03PN4tTsCO2v
ZJqLvZTW9qGQQ3XjoNY2EFFMUVQ2BSvyMjZIOsOstaQ8O5V/bNSGMSrf6GjI/7s/gGHguwa4Bch3
kUlQTc74BUV5buynyax2IaF9g9DsbSsriyGbFDgTQBlkY+Ic32RFbZTas1a15VmXj6oiY+G/CFbI
lIWGLXNQJK+LkwlblH3Cuq/OSVQ+2UV6KsL5j66Gf4xc++f3kOlpYOCEurAK0Sq6XEyXZkmuOFF2
juMfUvEF6Wbder69X9d+dmlicfhtBsi7L+LsTPNi7CMXlLCSf7pt4/oGwgYoYapckBxfkb7MYeT3
SBJkZ+QL7n3zVIWfquHRDl6QPJMRR5L/2dOAdvKdQsVEZYi9u9w2NeF/VAqzc9nAJh6YpzR61BmM
vb2q653jbTeYxGUK5NXQpRU7LgJTysfsPI76fpxeej3fbRYWrrcOIwj/ol1LZYGH99JIVXGpVSZZ
5FDNXjEieoAsw9z/jcLRY4ynODbFFkXX9aN4aXJxn7aT2lpdT0oZG5KnDJ8toDoc1LBVi1zdPwcZ
JDipwQQu3wfQBZE5yip2Bn2fAb13mCjdBNKtrIb2I11kgj36JcbCv6eSxyExreyslqmHDhgpRkZ2
Kn/YPKrrm4fb842lxf02zZlctgaWnO5LND46wxbjw7UBYBkaFw5TR8h6Lqtlqi0pVC4mH8mgO8Tc
D1O0hdG53iwBrhcIMCqrIMAWV1uSh5pSNoVzQql1n0ifkfJkiC9/yNVy4xO9Ht8TgAwQDMzNA68n
l7l07GlWylrTKp927e+8ZbbkM/Xiw2z5roo+86ze9dIDY3SSPf0sSYvL9hzU91ob7VFb+Nfv+FXs
kuoqfDCQJC4WXcZON2v9DBvKZA/n0uohvx2o59aOvKXqcP01QzvDTQ47uoBbOeKE3zxOYR2Df0ta
n5p1eyxtsuoE/tQw/6HmAIizCbkG9blWv/zzAtloUUBGbJOhzsUrMsC+0pAMSKdS63eqdo6CTzma
SreNiD9yWWAgw2HckFCF95d2xuXSxsLRtKGlfFfp/sGBP5kbMZicwxR+Ryrjtq3rmwNItKhSi94k
DFiLS9E26kor+yA6Q+P0M7W+58pzkhufbxtZ+dq4NHi2eK+YC1ryHuVt3tPJSmCxt9twN/eW6klh
tMWjvbJtDtEkIBswSszaLpaipl01T1Q+gdk8MnH/TmvexfqzkvUP+vTz9oLETXd5QiSHdM/Q0YNP
lxbl5QmpWQgxgS9RabL7XRZCOzoffa05IHXjpeXfTdXF61PCHiOa4pT4qpZsTl1I+DqHTnTW/elO
D+ezUUonhyHp28ta7qAofZJfMwMoFB75v5fLivRxtqKko0oXZaipNVK10+wsP8iFRBwLlZgXsxv/
WENgeITKAdBiMAX881Xb6M2HnMVBqpOsxecmf5CUT6Kl0P69va6l/2FCiBkIUj5aXFddn8aPrFxN
ouQcWl0Ap2nwITCyraG/681DUE3wSODoiG8uewjRYMdOMrXJ2QceY9O39S11P/XDryLy0YvaQnws
XUKsifkm6FoAYlgsa3FWvZbLBrw5Z6uhxhi7VN8i69vtfVvesa82EMwRakK4+rJhYXV2FNfOmJxz
hMUnWPxBzJrjE5Ox7th9zGq3r7//u0Vm03g/CDVJpBaluBliv6y0k/Rc1sqvuovmp7jQh/e2mcu7
qqnj+9A3p+NYDc0xqZotBpTlZy3Wy1MCWwdZPvPnC/+H7l+uazlOz7rDNHTc2ndlZ3xt7WHXDeNR
mx82A521HQZ/BEklXzf0WotXbKxbPVKhdjnbs9rsmFnTPH9oD7pcWW4qJbFnpFqxz2oZjRYmyze+
96vIgQWTEwNK5Bqj5LWEzUmd1NmjkaLq0dkEqFFVHw2E0dC4pCxpNUN5lNuy2idq2d0ppROPbjDG
zn0+jp3m5mY+7eHS7l+K1k9PUVYXL2kmR0+3XWLl42XY0xIwzVe8yeKu7QPDjzNNSc9jaiX7VNLr
76kh1Rs1gitOjtetEGIujMOD01qO7EIRk9tKZadn/1NR/o3fg6UqjuZHiK/8x0T1ytEr/2jS3e21
rdwZAk8LoIoYhk9s8RE7mm+rs8Lxl8rfuv8TvlOlh+xD/Om2lRW3vrCyiMr0zioyGhbpOclPQYM8
aukq1ke4TiojdeUtCgdz8Tb+70b+Z02LT9jQWuRTYi09t5kxeoNaBzAhGPLeTzX4Qps22N1e3cpF
SCOfYXI+XSgElsFFHyQJwBM1PU8F7Fi89w+ZvtG4XTsmlgWLh5jC569d3rVGmnQNX1B6Lroy9BAK
dh5JhMKHXEmtp0JNkYmr441nce3QQBBwGRJKUyRe2KSaE7VJhj92/tO0d9zZVeZfYfU3/nN7+1Zu
ICjNqcGQpejUkhZ2JjusZKsm9W56iWmyINBfECtoHks/r/bTIBn3VCXDd1Mh/QSRt9XbWbUumPdE
nsy4+sJZpIT5SkgWsnM1JgcY1ie3rL5ZFdjPet8juTI34fc82fCYNQ8luKYW6FC2Avt9eZyDPlRg
5EyqDT669DTvIDn36w/2/vbOrjkmLzTCxATz0JqJf/8msMkjAx2xGjNp+9BAbaAFj+VWP/kVO/42
EhVfG7rR4GdEvgBi8tJI1Af64GRlfp7KpyhC1jGQPdgy4+ZZk105h+OoOGQdjeTvtY9SZfm+cGCS
d/a1GbhDjA6MrwGsbC0vH6P3zfBVCe/8Pnwo560sdW033v5Q8Y292Y2u5Of3cZOfNcgE6YS6s3aY
k2xjz6+PliQDdg9LjCpAar/wZrmrpmFKANeo/afkRSP/nZX0DhbRrefiejmCTZ5XAaY05uiXn2db
dQCzSjk/j4jhKjBzSMrPqotdeS48MW1uDIBI2vCTknywZYmcOwH+hs5rZxxC6fdtR1t5xgUBNLry
eC1x0zKJywemMybTB4RRH7p8779LEeKbf0fZAw/3IWyHu2xWE8Z6T/b4uzSi50qrvcn8O0SH27/k
+tLihxD6sv0ilF+qJFRjHVfwneXnKknqQ6LNuJxt1Z6Sdt1RNmJt34Smv8/zdiscXjl4LIt0WShB
w29w6V7anMamGsf5OZkllH2PVefVqdu097cXuGYGVgiwmwL7T73r0kwm8ULIY5WfZSNNCYLhFNaL
xzoNvWgrM1/bS5NA1ACSB9paEVfnmw/GmSj/OyUfzFhDHWIA6ur6s+afoGgBW1B9M7ZUzldCIKD3
PKSCEg9I7BLRONvpBBwkzM9pdW/I1UEa/lgsLP6OPoSG6HJ6TCGDC86GcjdsDIBeQWO5h9/aXibv
DMT4Lei1HIXpX054bBTql8G3tGp3fuRWxXM3/ir6Q7Cl8LVpd3Fh+HMZJ3GBXcc2D9bg7LLmqQjv
lQcHPyo0b+4glpq+FzBH3/aktQsEuUw6RaLBQpXw8nhjtZjzfqr5VKQ69sIkj2ldUj5QmmKr9bHm
SXTNwATCz802Lzwp1KeBoRm0+yIDNj90B6Rjx8g/vPjDfCicNt7HptXBc5RXG5/LlU6XONY3ppfi
VENWzSl40/wcmIanJfonx/zeDgcFddJeb++V1nSBOs0QeH1wph2pxjA+ROqXsU4ffbM+Tu0Tddo7
9cmsSDhuH8DVWNbyty2O3tIjzWL2nKN3HlRr1yh3QQgaWhCTHILpyUEw2UMec3S824bFdl8+2ewJ
CTt1SwFzNBZ3SFu3piMlA1dVfuyiwium93N2KNL8GLoVVEH13GxYvPY1IT3BUYA9o86ybBfCqT2q
HaQv5zid0XSug5MPAZErhdXd7aVdX49vDVEnXTh1rTWqnrSAgXr75CfWlwAWkFq3vVre37Z0nRUK
SwJ4iByPaEdcWoIqfiB1pVPtdOFPUvrO69Ms3AgUV1zk0srCRZrO7MLW7IGdWA4vfAt9wB+nqjzC
aG8qZjc06r3SweAr7eEObtzS0DcKIqtHR6lRkKUC1V9ORBr6MEuj2FHL+UR1rFYeZfXT7a28zm5Y
JBycoodgkLeJrX7z0EyJpldxJ2OiNXC+L0r8wWk6L6ofbKjfbttadZA3tsRy39gK/bayywBbLdQF
2n5SQi+o9v9Fwna5pEWwaQd2nWWTUpzN6K8dxtQzXlLKBpK5ORh//TFfWlpc41OXZHmZqiAzuuLY
WfljbI21i0KZq4Ly6/ODPynvJy3YQHtvndniSm8GmPdTkwXWs/6Y+vqdFfc7Y7gjtUGzfQPxuL5G
rg0LSSqA8+JQ3xxao4wBuEEDY+NfP/ptIOeIeBz+oWSRZz2NyrDhJeur+4/BxfHlM63oqWJTFeMn
8nuNXXnNva+/N19ue+P69w3F1/9b2eL0zJ5nOISx5RxH5+6zIdkfp3Y/xN+nuj/Ow51DjOck3T1p
RI+uyobx1SvsjfHFGZqpkyqkCOUZyGbuRmWTuJKRUACsATW5gTl9tZSJGicIJ2sfJw4sTloVffFN
M96ZWZw/2K0Et5UEneTGLxOX5+ULhVOL0S7Bxk8/cXEjGFrWONHEpRPax0j/ityv5o+e+aEZvFb+
piJ1b5fH/8omctTwAOtiDOXSyZwUndfGGLkZDpNs7H3na199UO2jqb1Iw6dg/jNWG/fe2v7D1ILO
L1UAxgwWl3upKI3fZ9xFc5k/hY7z2CrT/vaq1r4cStm0ZkX56GrEdJDTsRtyG/+y7lo+zSE7hd3g
DfJT5qdu2H6v9I2y0apLvzW5+Ha0GZ7IOPPZx+6r3I6eUvtEegos8g5c05kMcWSz0x3IU6MXu3kJ
J/9fOWqgpUAL5j+LXnxUTlBFbaRLIE/1g9U+JIkRwuXQuImVnShX7OYtTgfxaCzdVQW1ScIPT5ax
DG90mfKi6bNkPb3ret8Lszvqqhsx1NrLxcArnGCAqqkELqK2cc5ze+zB047Gb4Q0fSRckKwJjK3v
QHjdcjGvCyGNZvR1mWHKfRDOtJEIbIJ0Z6tfHS9VCk9BRRmK9KP6sy8+tDD03vbTlQoCWQipK08z
fReGly6/PnnSy1qa9eIcfJakB3pxmRt/lCHFyPOddpyU0a1++9Ghqo7V5I36ruk2bkPhFMtl66KE
ywC/KLMu3hitG7UBjcXynBJ/t+n7qNNdlHS9LDqq2mMZbMnmrtmDD5QknloFx7o4zmxojF4KtPJs
j+2nov6kF9Fjnn7NyxAMp3M3Nu3z7S1ec1KifiKt10L/Eg+ilEZZOEVYnVVkkt4N6tTdp4P1kNaT
cnfb0hVAVnyAiLWIFIOWCUNUl4ep1HOS2zDHAi7/Vkix59tfY/8x9i1k3KVDWRkPcd7yom3cp6tO
9Nbu4tlodHsWQzQVKK7xoGe7PrM9yYHR/hO7qsDLXCHZE3wN0oPyAuO/Wbyvg9brtlxJ3HALV6Lb
C6UdE+SOYCu6XH5vxsibDvyMxBl2DHTHiGkr8MloQmCj2IiN1u5bGJhQrADx+ToYf2ktmfpsakas
6RSDiJup1EffZoMuqTXfyzF8iPOjZDPtm0z7yUjv2sra+Akr6xWcqMB/eK1p1C6+3URP88wesubc
DS/CfREIme5D5X0Mnedtz1r5aGhS8c0AaRJMUOrlWiM9lGfkjZrzYL9rpXGnpY+N3Hr5/FCPd214
f9vatR8L7izQ/uDa6JFSl7o0h4BVmDRZGZ7T4Lua9rvkzrY9B07sVLXcCJXmsnznKxtefPVkC6OK
SgwC0IJ0ebGbkZTkjtEO4VlO5GQ/92p+liYA3lZfJ495phYek3WJ12nN+yaZo4062NVZUnkTBRMo
1wQv4hJYEqa+ORejGERMs/g8MEnoJXrm753Kqh+CIRBqmF22Ee9dBULEQKj6MfZAwAeeavHBxGOp
22kO3qhQZa/ylW9j02+NB6wsDOC1QO0D+abXLP79mxxCS2x7tktmHzm/D5FWueb0ROdYqvQnZUsk
es1xgE7B86YQeJG0LC7AvpMn28gVdjH+Uncm6d87qzqmpyDZpaesne/G8s+Gr4o/eXHpiD18Y3Jx
9wVqLzEZK/awHF+Y0KXx8j+knVlv1Eq3hn+RJc/Drd1TQockQGDDjQX7C57n2b/+PEY6H90Vn7bg
bO07pKyucg2r1nqH1otGY2dOLRRMntNRe+j88VkeMbWwvFl/zZLkePtXLB/qzY/gIl+YAjhZiQzG
vonnclKZ5Cac3DSbvch6ntHpuB3l7ZG3jPUijLBepqTNcwrXfMvmqBY1UsWF6+DtrETP0e5B6XZ5
8aGeXcR/bgd+k4IJcYXzoFCzQUJCH/ax+hrauHGNujdEbla3G7vw/xghxG2gUAiHG8IInVkO2nyG
SZjY2IBEJWLo5ECR58zFRyVWIg8w+VelnP4t2ijztMIBHhPmn9CSMp/+fMwUZyzEaJGVfEPnS+pw
zKeKMYPBuDeivW33e2eYXWkjztoZgCghaliatVyewtx2DnZPTWGHZyMpm2NXqF+sQa82Dpo39wcf
8DKIcAjEWaHE2mQwmDp5NQev+LfUE7wkUMCIyp1ZdluQwLUVw1FK0vVLvVATLqyuSbRoVBmVIz8l
01fHKj3L9Fr14+2P9LaLwMB+qe9A5OImFoFDthGYoL+G6Fz0u9A6Utb24vi+l/Ht+DhX7gTe8UmF
EXA77Np08oBdMI8wGyClXp+pgR7luYGG9TmRT+F4oJRs/ah9Ty7cofhT0Vl6nfRVf8cS1sfQhX4S
ZcRSitIbkLbdhEKtrcDLCMLiCPxRncaJCA7UKgkuVdptwDjWjselN7zoSoI1ENkmKbYO9rR8Jfhp
3mh+M4zSy5s/Ldj+mqjfQYSLQFZrQ5IlhhEGL3rHe0muXDgw+9uffn2yfkcRPn3qO2k+6VN0nhPD
jbrnzQrqVgDhe/u6WcDKmBEOUANEUp8bvOH/f0MQvrdWty1jYAidxQ5xYCVGG036td2vksxxeHIb
klhd7w9JUcJEtfkUlWJ5lTrt89jeO823qtz4GqsbcXk5Y7UL3EPkFvUGCgVVtvC9bf0OJ5jPjvbY
aB841XndKA99Mp1uz93qSr4IKIxskCcrNnmynhXrJQBEUdUPg7lFBnyjVbDseXJCGeMRMKbI817P
H7r92ag2ZnROp8PwPP+b7czqnePfz+WzkernSftMfz15lP4NwpKq8+72GJfvLyYzl9GFJd6EKXo+
dOjOcvNd620I7DLyFQ/28JpNf3O6UXQh8QYOhCaNEMsJi9DIfX1Z7abjFsmQ7eDEmRsjWttTXOGL
RovJSjCFEqcB1EYxSi064/90cpz4fsL59/akrS15aC2wAoGpLcWq60+Wt01nYCYRnSNZdnVcpf8x
p89Iq9+OsvJGAm6iAVrUkXUCcX8dZbC1SG0DnygYU+YuOcoBB2iP9hHmLu489Z4WbooSLrMjrofL
oMLQ8AozSt0kaDZ9o3w5+LILWvWLqbyawXSgUXfnb8nCrD4klgqCCcIHuTsRwpUYqP8XTRifrXEk
zT3iw2ZNEUquIc3TZzoHbox057BVwXhjUrTsPGid8NypYvAaFc7GomkqrM9Z+xrnYqTTGegy1bOw
vKKGUQXvpy+S8lj51b26GCN66o/srq8O9WtsfqJburGm1r72osSDUBgswDdAFLVpmkiumHh1eKkW
uxDNpk3o1Uj/IdENoBS52Y2QawfqQjhlr4B/fIPmKYM4iUDzxGesHe5NDOms7gF9sip0DsFT9uP2
al7N3qArLTzUZZji8R0pXScVXRqfew3xzsz0DLP9Gfi9O+k4kyfV03Kda07yEPhfo2aL7bP62KDu
qSxVJDCYIro0bMpEGoMmPtfteJKHZ+ic/0Z4aBQ43w0vbe0Zu5ctme3VCWZekX2h6ErT5XoHw8LM
yz4e4rNhfHZm/4Rbde6cdf27dNfXmybsa9fVguBGW4EslSrVdTQU5B0kEPv4XGSpN4aHClEnrwpP
kb037/rPo3YEHll8bqwHlYooqgG3P/DqAr4Iv0zGRe0hsRx/NnBaPKsP+oQFDPTI/MGyPpEKlKbh
Vlvrae2kuhyucDvHoz0oCb2Cc95or3FsHfMyu2vtJ78wPd+488f3geaq6VYWsjHLtno9TLXvy7lv
GGaQRK4sfev7x7rayG5X1w23C2WqRcjKFtaNrBeLl+kUn5PimOnPMzhOp/mgDQ/G9AgQ2rv94dYu
zIXh/r/RhA83D5WZpzYj8vWs2yeGVXMOdltVzbUoC/Z5URxb1qfwuZoypPWA5eYZBzhvYdL/sUjW
cpzT1UCCAKvnRdr2+ssYGJvoeuRwnOmvXfqklT+zrWxp9cq4jCFeGVqNAGzj8/VtjIe60sOI/FD4
6bENplPpz/dS15yioX3GPO7RdsL3/YCRVTrupHk6akq1DxT7Ze4epa08f21ZQt7QKC4gyvhG9axJ
GnmSsiCB41/vauWYWYUXbxFP3zg0/pri31F+3eQXe1zv/cZAUic5K/VdFP9UxvBk2SeH/T5O/dOI
1FJoOp7al16cgxXShlOoeJk/4TBauumcfRoky8279qj5xWEuW95t+imppH0Q1/vW0h4duX7wq/Sj
k/hu31T72yt9JW+DewK7j7yQR4SoaVIqA62hrEUarpwBC6ObooWeCrl0S8FvLaWBLUyPj/ucVqmY
6mbtqI8jgk1nua1OhZ0+NjW2cHsHiYfkpdN2TY9JSmrtbo9vZRGw/mHfwzWCsfZmj01prZpZE50D
Ktp1Hx40E0RHMW9UsTbCiBn2FOhJ02UtL5b2Puzj3YIvahFU//PB0JfgnYfgDeY4y4Fysdb4kJ0S
A3M+N6yffSe/br6+V5YDbY/fEZZxXkSoJKdo9Ya3cTrn79Anvs/s8VDX0+e5kw+3B7NyouNUiA4r
NV1SXVEF269nWLMqD3013Sd9tLMnRdun47zr4v1oNumxx3HrdsiVlx0heVounELSLeEdFA2o7CkO
8zeM+xykVJ0M+7gDm+XkJ4o/G5fIVjThWqR7greepEbn1prHox9Yzk7KHBD62fjaGfjGYsm79XRe
yTgWHjJ4PRLYRcD4+vs1pV6qQcHLuarVD/kQHpTA96RWOo2zsq9KKVrKg9K4JdaxumxghHLTLJw+
Ue8pVbPaNxqDqlA8/Dsa89FRw92QpIWX0Mu//RHXthoMYVjjLB6qK8IbUKbyqNsJL00jlo9xcd/O
yT6rNlqba7kxhI7fUYStNlQ9UNmZiQz17ghT8lB8D/ujaZ8V7VuaHXMLpyAzdINm8po/9e/gSkFY
YVFZwQyVq0VYphiFSKZR0YbT5tc5eP5z/JHw94VcytL8pu0H/n4Q/TTkb5uHyDI3woOZXQ2gE5g5
t68o39PbjeVMGGifm7L6noXQV0fV2RLRX1tyl0GEFK01srQwSuBzkXJHSTUJdfbTk939vL3a1jYx
3VDUexC1gwYvhJnwx8zTjrGM8dmsp6McSK4KoAq2nxRvZSy/8G1vZu4impARhonV+XZCeS0OBzRi
FL9od1MYKHAYW6xNO7XfZ3LSfiqgWc1W3S/IhuF91+XGblCyZjfkw4udYCd+exJWP+jvnyVC5Oy5
LiygglT9okDyBsiQh6SW640oa2cXyBh0mTm5mGxhWfZdPrZtV/FFS/1jkSYHafTdSB1cs0OXWXdL
Vb9vt1QkV74vZg+wl8gTkcMT2exKGypLCYKTC7eHtk/eNU351HXQIdoF0hAGp9tTuXJ6XcUTLgXL
zsaqqojHV3ZDut1W8DBVf3EeX0URzsgQQmMRKkQpnQd9xHj4J+pJnbnxJlsdC0cUaKZl5kTNMR1l
10SuKF5ic3dKjfhOdWV7Y1G85QYpCFpjAISatYw2nCNMWIdyuJnoHMRN3MWHPIjuGikMnpq22E9x
pLhRkheHwip+Jn2SnGOzolKsBV+mWpvvmrHbwhj+wgsIW5Tfgx4k8mGQAMQChhkYkZ6lXD+Bk77L
zepeDr6Xif8lipKDE5quWWrHRMvv4NxB73F5FLl2ekAT5mglySL4/1WOzR+3F9XqIqaGi5G6sXAx
hWMDq8yylSeHy6os7vtUPclz71ahcacg317HxfF2OPPt+c6ttOhlAVNZeg/XSYYSG62PAweZG97z
8GaGXar9o/XPt6OsHDpEIU8DVQaqQPTsrhpdj7uZEihe3R1uN4blQbDcqjGuZKFXUYTzHWCKnesq
giq1c2/Zg6c32tGfnxo5dg20N9toI7FY/1S/RyV8Ks1qYnLsiBKN0b6LzfIlSb+V6ZNsIvsc1hsZ
6M3BQdUVEolMqXUe5lQzY02FeZ+4Ebhy+Z+ueEzU0Nt84v1SDXizNwC/cPVjN0Ul6nph9Lo9FnVF
PKcNon2cWRW2KWHhTVUiuVOfx586tEPwgUrSfRUDbA/s6p9RawastCMdRa/GR2eXqdfb6uc0UvEM
QoQp5qjPPBad483j8N1IG4yrlPxziPLSzspi/x3lItttQg1BpGTyqbTN0fTZ6Urf65UgfJyHQNlh
/Jx4ZZUiX1n1kGecsfD00RzPSgjmVUf4fa8Eg+Tmem2CNdW0jYNsddOA6qDoCUwG3YDruWEz2R1l
ghgC57MSnLXplMo9jk1/szcvwgjr2ezb2iwmwgSxv6+1l3qwvEB9GuPPt3fn6tn/O45oNKAG2qT5
KnEsvEPGCJ/nh4Ka3O0gq5uFmoTBwQbAUDxr9WboWgi9lOHqD04qY6rRwVSwXevV3IJTroay4Mwv
72rUjoTPkwIDlCIsUc5ormggDfLGcjML67fyvjL/5mTjqcQ7FM44qLTrpaDOfebrA2X/riNrbRLd
wtrZf7k9d6sf6CKIsBCwps9qSybJz8f3rfFqFPdlFG6cL6uThifTYmtpQygVJi3gpU1iQGYMQS2c
a3dOFRdKslvI52HL222tfoTRFLBijE9ICAzh1glKNGNmThcY9rGOvtH83hoq+Rjgu7ILpi7yaIQ/
6Pak76ZuLN3RVsq/WPNLLRFYD8VU6knX3820wzJPavolVdDu8sR0rfxHpW18t7XmN1wnZhMbKhp/
YvNbq0DVhojkncvhXSrD+eO1e27bp7FL3UytUN+F+1TonsaEJ9lz3NmHwWjd0Xiy8J/780XEgUvv
GWDqsjeuR9wVsemPIb9FQf5xR1pceUWaPvbNljLG2mqFRA+eyIF3zrPxOhByhb4KCzw697P6Ovu5
s9ciqdtF7Iv97SGtvDK4nBZBCAe9trcw26Idw9JCaswvkpe+7M7l9JjLd+Gsek3zTxE+SfOWEdva
NcwM/jIyXkRAhVk0xi4Z62bkYZMEh+xUO7kLNXAKVM+fAtffAhGu3TSX4YRlGmZtodaKwhMjsu4U
J/uEKQzVaaVyazm6+4vZ/D00UfS/VwtwdT1Ds4vPgN7ccEB9wsGgDQmMZy2cd/JWA3GtaQq4lhyD
AhBAZXFN5m0VxXMk8+oYD4aSYONO6+6DrYx728ncNN6FeFQ/VtEWN3AtH4U4jYwgDYUFa3e9RHNF
NXucSEiyqyj4ScGg9RZ7pL84Yy6jCI9gFH7moR8YHZolp1LblWF8mNstybi1JXIZRXhUZSkiDx0G
6GdLnb6pjaup8z0UDS/St/ojaxubzj8UBS5VXk3CXdewOEJdJt/1yYlPTZb9ALQke0jf/kWRAiYC
+RUAF25rUURirOys95fMx5ztdp/NSbhLm2qLvL+6Cn5HEUvI6hRYkqbzKpG0V8TKPMuQNs7c1Rcm
LQvgvzRK7Deq4W3uJ4rWUtkyqr1jH4P2ULzI0vsqQBbindO+duPd9B+Qccb0TxzkXjp7WXGnNk+3
d/ba3Y4YO4ckzQZW+7KELjoB2ix1rVWVoKCSu2gIDmFxV0Xve3M6aOEWPmltOYLw4ISEOgQEWDix
JKuu27KmFdD72bFvvK9ZGnhRb27M7OqQUJWGcQ7DVBE1n+qqNVPcpQHyUOuf5bNl/JPUVGCMr7V/
uj17a8seC0mUL1B+XLLX69nLcPkKkwVxlY/1B7MyPoRFezKk17+IQh0CCAewKMhr11GmkL/aggo/
Zy36ETysho/WtOVcv1qBgd1I1+mXYLEjXF/dkMjNmNLHGOt9RUlDq7qd4XxKTNvLcsdNp5OTHc3w
CPTVzbV7SbYOt4e5tjxQQUGBFGiOjdjw9TATuY7VfmIyrTruAH05Byxmph0E+NoNpCDcoLi/Dbeo
WpGKLJg8+vLCrM6d5GelQ+bcjpXXt3C4qgHb2QfZKDduz9VInMM0GmxspqxlFV3ssblzrKCqwWv0
A5WUtAN7LEf1fgQI4/+pwwjVIRkbE6gwoMqgA4pHvi2VeWOQqycDPelY0eJTXmSI8pmR49pWYh//
9KNdxxMyunnR8W76jiaGBIjM+anlP1n/m1DbtxttCYOQG/wB3gaipFpbV0HR6+BCGN93OuxPeZO+
l4J0C/K+0hBCrI4qMfcYR4gu8oj83M7sPGA8Spq7ahB6Via7JolwFcTkjEgjOfEpbQBxNN+78q4t
rf3tCV1JfPgFiyoT6s+m9kZNR84bHXM1Vksa7du6xAKVdCveBVXGlgxdXw+9Hosavdobm837tWnG
ioGX3jLJb4yZDYvRlmNLJamT9kZ9sr+WgOOo6gBf3YXTv+O0q4zeg2StMRNdAq/Cv48z9cvGHCxJ
1nWFiSowD01wkQvvUPSAlZ2sGPycrxDkLZA43WsQqR6T/dIENP37rsedujuH88ZDd/XrU+lEsAEh
X1CZwksXw3bQkhK7R5cMV67/RfxlH4bjUXXGQxcWD3GbP6XRQVV6gqffjHzact54e3kxcp5IC1aQ
/rWICK3L3q/iUObxOQ3vUYs9qE7zgxvtC2rJD02vf92Y6eWUezPTlCfogSLUqqnCodvNKCg5eDue
a7nYga+4j6QhcKfS/mC82LHXyF/q8c6AHugm8o/bsVeHunRAQeyxr0VaoMWR7vuWwlYLdzau1SiO
YAbuSlHnVVttxLf53NJW+B1rOaIvjuDMnLVgsnSI5539b+vobqRIH24PZ5mpNzMJ0nGRSWQyxdLS
lNc9z1i+3MwFqbXS3h6PRQ97QnmNpAdb6tyi+OP0g1ExfdhjwTthwV6PSjPnSQ5nk4vFYH+Y34Cv
K2q3uz2u1c90EWT594upi+uinPXSIhXOnGIfO2aw7x3ZnZskdkurDd262hRGWrsx6YnLvyCrKgjw
65h1jNGdlBnxeVQ/53Lo2slna/xW0P/887FBxKXOo6G6R8Z4HSeCHlKqNat/ZCQ7GsT9efKNHp+5
PvLUIfkP0FJlI+ZKhYvyFrVh+BXLTfMmHfDDfsocUIcD9ipfxunJDMGoRIGn5Y43pvd29ZxZG9Sk
tQnVaXDiUcQyYXVeDxT1t77XbDU+I+0gSZ4fU1ySnvRiyzxrbbFcxhEWy5yYyD0jlHjux/qHXHxs
kvDofIHcdZgk39lI9JdVIO44SKi0kpdCj2kLXw8vYXXMhyw5V/O3IfARyR3dUvrYSfdqG3rT+Hp7
saxdjpfhhDksuRNpjOdAAAfDLYZnG5rIJktt7RS5DCJMYOPgIZPWS4uzdwDjP/lDulPGZ2PcOfY+
wdNT3sTArF22lyGFzZZL7TjWOSGD4pjXpzj4DCvU7SnvSPWXtjkqxj/xrD/fnszVBXnx7YR7p4Rh
NmZtmvBIg3SgfLC44RXlce62mgtvVSMWm2SHLu6ihEimLxR0ukZN/HYuEigrx9qEXNGmbjA4lcvl
/jhJ0TEyzP2IL2+d3GHVeFCyeV98NOBDzHLxTva7jSRjbRnBzMKjfQHFvfFaGJW0NSSjTs6T/GDp
LyTMm8iftcn99Zqnio3VmjhkHW/oaEyN5Mz7yVX6nwtVO2hMV1W2ZndtuVLFpoZt4VgKX+f6XEHU
3JGq2UzORerq4V3QK+/aPMCWOnXr/F6bk0+bEv7LnxR3/UIkXv5brB2EF0dvaZPcaHpyrrXRjcnQ
NxucK/ichb+53OU8DDkvhYOlrh1/iCrq8XbwaOJtGksPC7J32GEeMb9TytaTNaqCL0Ae981w6MyN
7vHqELnYf8k0LEDN61mtQmkss4AbIuns/BCW0kvu+Fvg97V1yPviv0GEHaiH0RRAAiLX9/ODVidu
bY3eNg1zI8yv2/AifQiaymltjVQ+bdS7YHymjnLaXoerUWjiL4x6wGhi8lWWzmArmcZgZkBcuWIj
KJQr3yWn2yJ7rF06PKwBOMPyXfCX19+mdDp6DjapSSml3oAQcujQhtKNkCeZoxy7JpDdoAw3ZLdW
dzRSAVAIWY4INV5HDSKD6rC83N/13SRZeKc8zx2fq/qr4S0qGlDhZIgRQv1A43PV+TI8ID+nWLNO
MGqMmKdBpB2yYkLqYisfWv10FxGF/SwDdcYNgiS2SqY7rTp2E7o2xkb+s/rVLF4AEAQW6W7hElhc
iPy2Z30k5j/g6pqD4d8pw+eq5PKpn25fbau7dynqalTTbI7F62/VhmmdUXGlJWsN7VOQqdJjkVXd
/naU1RUB+gsjEZbiG/3+3kBvtQptyldq5VHY9wDeIy31VGzZlmtrZzwUXYztEP1YSCzX45FZ8LNK
Qn62m8H+2kqJsZt8VGvpyIb3/oIyjueA92own+MqVj3IKKGr6535ruylPSU2cyenmX6qRuUllBQL
dpSaHnD7SO+USYMa4JfzDu8VfGba0TjAJ5FdO6LUUszphz6rB9dKunCnh2r52Mf8jmDsFPRdyug0
pkPkFSbABLkwpz095eTYF1n4LuAvu1pMy92BLLtxgy+bTbyBFvUnHl9wzUgpricEYnRlF8a8eIsm
H6dW/8gb2nxOE9xhqzIIv4ZSvWXnux5yMRTg3QBEU1i/UaYkshbjlFPuCqe5H62vQf0qacHdYLzc
Xldrqxe9AAdELxU3iBzXg0sMoOxNweD0yo5oJSafar/amMDVJxBdh18UBAgpYjmPKketdNKE8Y+t
nsb2S+LUTzLdbWc8Vs4pywdXTiu3iz7dHttKjZuz+SKucOdF/FWpd8gdwkIq3UFOXmZMaR5LAwXy
bAzy5yAPYlQUh2k32IZ056vKP3mgaLtxyso7Ok5/LjnDD0J5BYA71Ta0Ba9nW2oapcV9izUdA0Ot
79IMNHi27xj97aGvHRek29hOyxhP82S6DhSF+pQ4jZWc0QaSKSMqbeta38PX21FWM6cFJQLzZ/ER
E6XhUsNK4n7ok3Nv/VvvKYSkevdVytsTvg+o+FDemewHo0fwE6UEK3X7fEs9aO2k56FOPZ8zFrSV
sDl7rYf3ovqcVrhwxpCvanRRyurzhHFlY5IsFhszu3Z/cSvzsIYYTyIsHPeUFiJdyTB1UiK0Mhw5
+g/o1fdZsvW0XomjcCPjvkBbC59ZIU6j91ZuOn16zsqfwHxgDJTDxi25skhoMYGCJwB4X1EbMoiS
xJbMxS4otQ5T/7AAXRv5dRvks1wZwgm6NADxgMPIjDausBqpjvRa2NDRiuMXa7jXhsmb6eo7KMHK
4S43d2nk1cV+SLGd/fcvEt+r4MtEX2Sk6ILMccm+P6eDf6yN/SCrR3s+3N4JKwf2VRDha40d8ppm
SRCj/MSxnUkf5PELot7Oxjt6rV1A85F1zmPDwJlQmMrQlzsrlWDPlwCUNReldz8B39p+btJ9ULll
6lpm9phZG6DwtaVyGVZIClRTalIjokFuxdahHUGDJaN6Vszuu9mHWwJyK3uaMSKmubzhF5L39Rcz
+WCBZjDGRDXv4uZIrq3kwSE9OcahsY5//uW4Z0nt2dSoAwh9QT3yfaNcEJwNju8xFje8cPdN8RzJ
I5TkjR23OrKLYMLXy1LkAPwe3IQWTu8Nq3kIuq+m1e+iusI5KzkM+payz+qHQ7YS2P7SXxCLZnZA
5l/moBLjhmbkVFbtsTMB9OW1rrgx4KzT7elcj8ezDCdccOQiCtLBgVt3evB8gXL37S6OOSLHLXOW
tXudKg/dzqWcSk4s7DY5GgO1sQoeZcpnuSzxfsBkIfqoVv+E+t3Q3QVq6KapTyL5WumnrP5ye4xr
R/NleCFnmvJomlO/RO0AUwkX1B7WF/NHer4fbsdZycQZ5uJ/w+OTxFXYdCW24wFYALCR2lddNt5p
cXuqM1Ssv1fKUxpn+779Y2sHBZHKi5DC1gvAN9CnAQwJYKnZQfN71Vv6nplZbYxt7cC8DCScyoGW
SbOS8QmnuD7iYLErMVtrbfzQNLNyJXQNbs/l8sPFK+gynrBk5kjyQWUu6xKuU6R/6Oz/3A6wvih+
fyxhUchD5yj+EqD8ZHShVxYfdWPjEN5aD8vpcnGTVTEYqb5i3eUdAklp9Kx3zU6WnyB/akmKhMxP
Ldyq+K0Oi0cIL04T0QFDWBB+JSf+rCxlo8b6Mfl94vmK/zCOWyTo1e+jkYUs7MgFHH49NqNKDTtv
l1bs+GJ2J8n4+BefB/oCno/oJaFOev33o7ArSPZp1w3Q0DKDxg+NdrkvDrfDrJWfgQz+jiNk+L48
JZI5UHmQFEL5hyyBHgxW/ycPjONgqXSdKt1La/srsMPWzZsnIwEfoo7nbKFuAuu+/YPWzmOKzkvZ
YGGeil1XCTFJyZj5PbHz0pQ/WlI8fXjSk428ZHWZXIQRtlcWmEMLsYqCS74HE+vhmeal6Va3fCuK
sMesUZ/ysGAwGuJ7u0gyn7so791NeujqRkPUj7XCm4bi8/ViYYX688xeQmDGd97Fk2N7Wob4apXg
UFF0Q32snca+K9RqJyn11ijXkgTuNqqawB6RYhaShDikg6FldCnTdNrXVnsXGa03NP0hKz+pzbH4
c8LfUiH7HU+4ZpwRvo4lEc9Cr0iXEq+gTGaWX24vxGXOxAP4MopwkBRlo+RI6HGZmSNz6DzMjfNo
tu1975SnOPnzohydeTgMyNYu4F7hOAG750wx/59rfZa9IgtGTxuVeXd7TGuFDepC8CFQOXYwnhLC
lEVBU0vmVKmMApfdk1TsatWr7eE4m/luStMdvPod5LCNY2ZtV1/GFbZbicaMBBwAVGz23umPbdYc
HAiuFNZuD3Btw13GEU5NyRnytl/GpzapG0vf5UDe24ni/kUUfXm/s0CgRwgLfigReR8NiS6yUx4H
gMtmpm+3WlcX4EUUcZk7iDPIM8IxhvLZRJanxcJwSOV9Mb022svtEa3GQkcVwTWIRwCkrw8QCWil
PlFMO9MWNFCKR+RFSyJ5h3ttfCTtMcjEk+Z4O+jax4Iluhxa3ECKCGUPcl9hIWBLruivVJm8tIcL
9zcHvU5qv+gBIs4vQrV8houjNl3xUVfe94b8PmiN9+PkbKSHq2MBErfIG1G9El9lwaCNXdmW9Prl
bEHWoFCJ1v9G3201CNrzEI+Qg2dI119J63U6lvLAWKhdVe/jLMfrI/Juf5VfWjviwYceOpcv0gkI
5AhrQZ4avbG0KD3LNZbnaT8PXj0rX5WpkBt39k2fBCGjlGw24X70O9sDoV16hQ6CSG79e7owpadZ
U36M9UECImg6bsADaNdrM6ojYw9ratLmT7d/9dodBA8YnJjMNQg87Xpq2j6Og74m7QvMd133Ah38
UW161+kXVaPXQav3t+OtfQpIzrAoF7l6TtLreJUcFEWn0ALN8A/c9TiwvNMAKbhOHW9ZoqyHgh68
0FllYLPXoeZ06BSQ6VyveNY1meWFaCQ5W9jKtRMavfj/RllOiItcvdboj6Q6URo139kJYttT6jnd
99nsPv7F1PGlTCaPgCJ4qlEVlMMXNbw2+m4g0B48bxbwVgcDZYDaHSom9MqvB2OmXTWlLbepEb9M
SHJaqHSazvNmJrKWd6Eh+N84wobUnSaR1JlrLeu0vVFGni5VXiUhxjLaXjjJnoMA0xhuTODqLQ6P
BQgFzIzFQ/N6eFMUGM00cMtNKDiH6eOArFhQemM/nMw8QsPtXzWwPGR/tuRVlz/85mggxQN+SnqO
N9Z14LJQY3xqOLHTOMYp4SeGLn9xtS4OMf8bYdkMF8sQ1LNehw2Z7Oi/wOn3cd4Zus+3F+DaZQfC
hXY1wE4gBsIoGur/UySBGExK+zAXgzvqj35wtHTQrDjC3w62OmXgaKh9wMEAxHo9oNCEBB5M3D92
IONIneVPRZFuUAV+KSuI34U/TUpHq5VTSQhijWY9tHVMm8Z4dvBhREKyie4Po/1dUvdt8Vn/GOue
nH7x6308uUZD75HlMu5K1F0SNT/cHvLa/ELSZIEiB4+rhrD7OqmdpzEF99bL+T7PntW+2E1O4trZ
87DpJrp2OqLnpoEOxPCCjuD1/BY+oirIs7Ik7/BRdyvnAVrNxjdc2+bLZlusklBvE5PzSXFKf4TO
fu5azKFigO5Zui9r2U16pWZY6U7LaAcb0rgReG3xAF9a/NmYR6q+14NrzaRVKhqrZ3nIP+Z8s2FM
7v7iY12EEI6wpEPNTfJ5CMu2hyDtR8V4iLX6kGMgPVqa9/8LJuy8zIbkJRmgN7T0kAzluQ5crY4O
gT6eUW3YCLaWElxOnnCUSN2oNLG/QEXg1hrpvDMRd0iHbG/575s036equr89vF8L4c0+pChPLfkX
p17IQrLCqUEBNPRTGp5xbj5lRec1UkZ+JIeq9CU38zp2UxtbMVfuFEB+sdK0u2Iq1B961iIEHyGD
WELoCLt/Ic43T9mURDFMiik6lDMcu8Kvh9fAqbPItRpf/hSOVuQvVAf/qUsV22dz93X0ICXpuPFC
Xd1oeL2DegbNbYppCJClJOlwiz4HGMrzpAra06BslRJWg+iIddHcB10tKmv7wRzI08TRIfmJq84A
1CtX1r/f/kyruwpw81K9I5f+1SS+uGMyKc1NIwFQqg5+9C6y5mlfjMafC8QBj7NkwtiQQTEWut67
se0kEc6dPN+clyR+b4W124YbN9nqSC5iCIefjMugnke8OpohQ1i3yCW3iuxmd3u+1s7zReUOExGA
AG/0FcZpCiczBUSZRtmEAXrXeKmVz3dSPxfvpEE+qwZM+dsx1xbCZczl3y++kdLJedy0ICGqfDjM
cvmQUVtq6vGvhgaFG7Y/jQSxaa1ETVMPA7CDUNd2vh3vqljfqXL+5HQyxjobwo9rg6LygrU8aFTU
RIRBWWMeBGnLy6oqnkChU6Aw9lJc7G9P3drnQmmGNjyIKC5gIUoZabmR9RJTZ8BOhCyDmWHuvOvl
7FwWW4bGq0MCsUbrbAEvv7l+54j3wgxAxMeAV8HHfLDczvybEV0EEa5ByTR9nqQq928xenGPNUp0
mDXYib6907rn29O3PiLaV2AMF87F8ra4WHnFBBehClkSvVwvMPoxqt1+/IuXPCy2/wZZvuFFkLhw
kgGtH0SBkdOIZ/8Y9cbOkKON5b01FuE+6rN5aoIaoPVgxF4J2cfOmmO0Rd5YO4UuBvNWddbAILli
MLbReH3XoI6/0UhaHceiUcPmkVW26vV0GYNvFL61LOkYuRPnRxwnKJ9spXmrUUy4URCMF8SM8KZX
8qrFxotxGPLPvH4IIHqRr2+kdFtBhE9SRinaiqkN3H/BvhsPi5nHJktjWaNiHgLOGKYeGCf1rQ89
Vh52kwEyysIvWvcz144Y+lVb3uxbUYTbR5nsKAyHkONMech3dayQ2Tz1/cZ+XI8C2QoYDhUQkQdd
9zwm8EJIz42Rn9TwPmmdg5YeneL77X2/TPzbOfsdR1hjgR0hFFYm6Xlxc1MdTy5xdhiQzbOwoNB+
pMhFbN7fa4TORdWAi0dZ7lZZSBLaDJFVjFHTcz4/zQvWEIU0qblLW+8XgVV2G/21nD/9D2nntWQ3
rnTpJ2IEvbkltykrqWRbumGoWyp67/n080H/zDl7U5jNaY3qThVRSQCJBJC5cq0Gkp3GMI+3RyzN
I/DQBs4EQBfQpvDViyhkZ6rWeSlZ39oModtW87OZLG+csTsWIJuWt4MV+UAxuFOWO4FJsqiUTFEm
4ogCNrPNoK+xFi/z3ORP6WTd8c43h+aUZ3dler49RLkdl0Iw1B/wVW9G2KxKnTZamz+5pvJpNrvv
4+Tcl0v0UHHP3dnZknOXMf3X1iam601mLZWDrbEhDhZJP/q6kb5r8+wlm8ECNXuEPpK4C0JA9IOL
rDMFsevlKwyj6SqT5VPjL6sz+G56uj17ki1xZWAzotzNO2PuOdxXyOGHIxJS56i4d9+BujjZbXc2
91TQ5SMiyUP7EZm7LWVv3faWluvivIrsn4puvaMB8+PtMUlN0D8NkBDxHuqV15M2d2rYKCrbvJyL
u9G1TvG8g5nasyB+f7Gr0E70wgaKwyeX2jUJzj6sdzxNcoYQCv87ho1Xx4ltFCB68idbf2koF+bt
DzL2O0Zki0/uFGAbWVQBr78ehtqqo0kqHzynOooGEvS+F+9OSM8KCSBzetEW9YOlx3e310e2Yy/N
bnxuXvp8KgGAPcXhs9r9VEzyOVC6RXupTFnw49r63/FtTvuZdE9q64wvFTSqYalDvNvTzThaybvc
epsv2tsl8b6Vk2lT8AiLnbeAJDtxZX5zD4i0cTD1GvNt+HbNP47T5K/+sNSIJCOxG+5Yk88qCTLe
b4IKZuP1ydjFeW1gzYQca+183Two+UNp7cG4ZZ5JQEe6CbAxD6rNqPLY6ZxIxHX6KwhImfPFIfni
lnuBQmpHdPWJ3lrGs3XOmiI2lCX5U+9+ciP3MHj3U73XBiDbyEKCHvFlukpoTb7eAdqitKHSMxhD
UcpD0ZCtUlJrT7ZGdmzAK8t9E/kSkvmbzbz0pV5pMII+dZp9CKeXUH3XaA9tMR70PWylbEAEDpJs
jooYy5agt1Cm0il6LX/y6qo9gG+HX7rKlp28m2xtAGigPQysiB228TVl1a0xCUFpp0k++0b4ddWT
Q+7RJn87UsgmDiS/8SuTg8bh5u60GLkd9zqjKbSHuk3vAITb0VlTncDL9t7Uspmj2RLwA+vEPW3r
10aSNas1Fk9dE50o74psxO3RSC3wXmfOdJ2+gM1ocl3hBhoT0wVRjVIvfrlXPZbFAISR/2Nhc10v
6nG2jKygrtt977LioRxe1fxT5OQ7EVy2/pd2NuufDoY3teJ0EiMRNZwWvoCdB6FsLCBIQYmhqY2j
bWbLzYZlyOiUftJD46y0yIJ38Wntv4XVXsOh1BJEnwDYyXmav4R3Lk7zpqhaZ9CINIb6uWreedzL
EyPxvcLZcWfZtAGSByL/i8t8W1GOvT5Ew3POn5z+oUuMe9Ym242bMi+7NLLx46rtszrt2ZuRbXG1
f+j6PXYz6TAM+NP4h3j0lj0iNYdwHEYsTLA69fR/dtbP3XbJPSOb8G9EmmLrBXNlJihVDq9iv3jT
dLi9JfesbK4ikzlGWUej+lNdRtUhH10nmN2mg50i9XZipiyW0f1kCd1DwQMjPuXCy3I19JRyTYsn
r11tNCXb6UcX1a4fx6ryspTl99Ee9B2Hk3o2+AUY2wTV6TZPCM00rW95VhCnEU2mW7fNoGAsx4M9
/bw9kTJLkN3peAXqTr8pcSRKrDRVSe+YZiHGUcIm+QKhC/QNO13Iwns3T3iwj6IBEUSu0PPZzOK4
zGVtFYV4EM3TY/a9mh5BhQSDITRTg900i2w3gXWn/g8xHYRIm4gKE8NSGm5T4IaLv9qmP+yVqmW3
RCqPxB2KSpx1mzindxC2Ri0jyprQH7LmWNp/JV+hXXJREdvv4ZJeiqmZieoVJJls4usZLFbuBHVR
YS/s3nVF/FKR0olUOOJTW/Hn/O+ofJ2SkwY3/b93kUvDm6lsR1oZiw7DXdyekWTzl2Q8hcVLvodz
kW1q6BkEshjqBOZ0M0K1XucOGCTQZUaSBMvwMEavtwcjtyFqPqQ4DOxc2zCsNHaB2Rb0QUTrScgI
Bq3hvFqLFh1vW5J5vODMwUNIpMAjcm0J4s1aK0csuXM/gQnTRm6OFrgPr51VKHSi/nkI7eZubXrt
2zrqe5l56UgFowEuw4Vy6y99pOQuGVWWza0DF46Sag3MPQCULHzQxvwfIxvfUNyJmIlkyVMSTeco
mg/T+JK4+rvd/kJZFLZRraJ1BX5vbQsbyjMI9xorpMc1Rly3fe5caIRVxT/uHCwyO8QMkc6ESs/e
4nes3u5KdzSJU3p0iMtPYfNq5uOp7+AIGnduYxIib12Hf0uUMhwAElsA5FgkY4JWhmjcHZ6c0YZ5
oq0Ct0QjpI+PCxgiIAzzefJ+Zl12iif9oR+svzx9DppsjzhEOnDYKVwOHRqdrc3GUMNxGvQ0Lp8G
9WGKjdOA0oJTPvbWh3Ay729vDYktriHkVWFJpi61rfIm1ry4jQp/rVJ79ttmUWE9i4oCTVlQjU5X
VLBoVfnOftSkVsHgiOBJc7q1eTNahdMnRtQmTyDcgvBzZZ0K2589v9Hf0st29IzknZY+58pIB/m3
eeLJr33RquHY0wtT7ukoSzaOQWYQ5SDYHmin22wce/KUwRohz9W9/lSerC72beWcNHstxnI7IplL
BCK2bk6N0rJitdQhM5/DtDkBvet89D7nI7jJ6Q6saLOzfyTnLtwV9PjASswLc3sqKko3rR4T/bQM
IP/XLCwPw2zpO1Ykse3Kymb26E5MHDrYkD5ePkyIicbJqbTzHS+VGoGRWtTPAPVus2xT7XSx2U6o
87Xl2dHfFTVd/XusodL1uTAinPbidlkXJfd8dyTLBSg5/RgaPxFHMP79k4ycj+B3BeYGq/HG8+HD
W2vNYSSjbjxk6vHnugRum+0ksn7dqTZ3vCszmxCSLBZqjSFU71EWB5n2kNlvE1M519YSTL35AU4c
aFFftPLTot57NNR73XwIm+5g6m9g5/TbozfTE/wd5Xn0UVvjjr38pGTdfTWlgHHeWveAHY5DrRzD
7tndk/eQrTZUcEKWBng1/BLXC1FUejT2JhTCynDmUA+yjDtjb/77x4QheoMhbgAV91tiZC408tvC
SmkEYf7grbBrvQv7L6bz8d+HWAI5OFCyKhRMhN9d+JU2O7BzD2RPLWsF0eBGP9o+0Q9rWChnC5qU
gyukdG7blE7hhc2NL6+xMuXdwOAI5oFdfJ+1h+QPuGtoYIXyU7COW6D+rsdl9fOk6zldz6QZ/b54
ppOwcs7R6fZIZFEM5CKhmZcyqQxx97+YvXGBdjBxaFFPytDPu79j43zbgKy6aFxa2NwOlXnscj0U
3dt2diaberLn3h/Vj7neHOfCoGD00Fov5nhwnMovx39fB8G6+6uNAMDYNnMSme2opjkds04T0UeQ
l/UhhtBlxx8kws/ij/PmI3oCTfM2YdoOy4YzoqVhUDlZ6TeY0Y709d3Vg5/5ZpcgOOX45FTL5QAN
wHtzuiONa2fjCWQxsk6HZTf/JbsCXH7Qxnu8Yg67KAJJ78AD0IKMmrVg1p3ARBJqnXfOD/nwRW8L
PgSzq73Zg1YcF2o8lKwxGqB1mB1Wesmz8K/YRajx2Xgu/5516EzGE5TNp/lZe68up0gTNEw5cla3
HU468otv2ezNJl0UVF9Zcds+OOs/k0IDf3VX2X6d7VWnZEwuIHvhcSFpDuXItnkoN0hxWxMNGKH6
UqYu2Lrez7RnpXkIF+cURgmKJgfH+1gnx7m+W0TD/TTu5BtksejyGzYrHVOVMgvBHbdExUHw21p2
sCvDKjbp9sDjdQeym/yzB6TjOkx4Sbs080q7BOw73HZ0/aErH6bib9V4GsfvdrhXJBB/7zd73JmJ
seJRtyWosda69EqLiSUP2SSkiXPkLlGYoLPhtrfIkg1Q4SEcIPIb3AWN65FFaR0qlHxpD89GZOfe
N5oTiFxumNSBN4LsIljxMni/Y1YEhN8GCDkBb39eBdwjr80WRpY6SBsJUl3v1Kx5gFBp2P6YWl97
ylLv2Vs/aeX6kO7cj2QkEHCUQf5giysAWbdru5oa10Y+wZHn6f+kyD4nRnW0LKQLq8cyjg5tbFJh
Xfw+gpVoXX076e64WO88B6Wre/ERG2+awzJJO4vWEdX5Qhk5mGhQAVh8n+7xxMtONzJiQNwENQrc
m5vRzjaECUK5OEysn1XdTkGspM6OC0nSY2RPyDRrvLQEB9y1ESet3NSNUoKAo94vpkhp+/NLNGt0
/Ix+2O1Mnmy/Q/DvCGAgDrS9vjlukoryGVtxMpKgbMJnL89fwzbcC+qyQAqzPOSX5ITZ9ZszbbGj
yMtU+pd6o72ztPFQFI8rRChNoMWP+fIUNaWf2G907zN8Je10ylX7rhsRP/sYaXvlPNlCor9CVpov
ItJu3HauJrWF9IZmV6PO7l2nT49J1Gk793pZlMNNkG+D2R4s1MYvy2o1lno2YScfw3OcK8cyAREU
dwd00v2+fOia8SV16j8I4KDjkFKjDZRb2MZ/aK0DkkW67ike3YBOFafOYPo73w44sgm8NCJ+f3HP
07TK1CaQQE9r+1Kvn814j1LsF0fNNqJdWtgsUbjy9rMqJi/23lb2cAhpMrCK6kGlIaZ0Vr+IxDug
gHg6Lt6m2bPCTQQuMKQvz3XRT+A1TZ9nCXxWyYNVOW/S6Rjl68k0zh3EO1p71+snJ9nD+suc/PKr
N0ueLa0CeF0sOVzD1TGaXT/MvyV50Gd/UFvjeQJlEswSoH62sAQaXKys8gi9dDEcxN1AITuRa6c/
WGhwReQqOVuAZV0v9Ervx5iFv0hQXTA5SaBkO1lyWQCCU/M/FjYLrXTaOs89U1ZpoCsmO3Djpwr5
mdvjkFuBWpino7jAb8YxRGZeDB27wpmdw0jXuXgOz8vOtpDFbmiv/2NlM5YiCZvYs9gWxfqsh9bB
m36Snh4RWdD1Q6lG/55XBKE9sPcU16HfczbeVk3LbBYefU5J+YbUQDFnzwMECBTjoz+ZPkq1ZMJg
w6TGcO0GSRtmZRfCDCM4CBbOPG/6tM8oLL73tz1/YWUzHoa6Vo4g3YiH+pgPy4s7inz/w9rtwaJl
oVlkK0gdC9pdU+zji/jl2FnbOyELlcNOXlJ3aqzAyv8C1Vab2VEbjyRbbjugNDJcWBSuc2ExKZ1I
iRM2UleNh1DXT4uH7Jg7RndVH39pw72srdQVEYdDeFVoe/62YlVWNJngnMnK1vPnuLXuZru7L8us
9ps8Sg4T/nTO53TvCizdaReGN4sYQ4EwJyXnvC26GYZn3fwJXPRP/BFSZvgShVzPFmubUIgP1xAi
k9AzzoA+Ml7Hnf3yB0tGJzJFE6Lfb8o0URh3IF6JGdQ2/MFI7+cv3rhyqlRnL9ujqJfVNOBJJvML
v60pwPrXDmKW4dj1CnHQrZGv19Y7OBc87u8j5aHcRw8vflYfCh+e0vzs2EdnjwxMsvlAn4BuYqS8
y35RKFw4aBwZimblqAOkSs7jOqr/auIGCi1UjsOo2rmkSI0B2QKsSpYN8Z/rwTpDO+eZQrvapC7l
YW7zMaj6wji4NGKjbo0y2O2llNqDsRFsrVjP7YUvyVxrsqaebpvZAHY+ag/F0gXqWh71JP7nti3J
BgBMheTeLyF391c55WIii8bVa5XNRyUMYF2Uz6QL6PQ4mHWY7rwV9kxtgkq3VGms0Pb3pIW8K5PB
1+bUb7XseHtEwvU2cRnRFHHboLtccEJer5aSL2MxOICy22lcSLa5pyaevt62IYnIRH4aokyP5wg6
ANc24ikqndoCJm02SLPQl/WoRtlxrY5Gpx2rpPhKd2ivvN42Kps/KpaQ2EMsT0/JZs8tKEUjXu5y
XQOqmrXfcnKJinJ/24gkEgvpGfEuJ6UH7Op6ZIXdOmnPO+Opj7og8/STGr23HmI4gZVP616CUnLM
gKsQe4oGTdhxN9NYLIOtqCvGqvJzAVVn8s1IQ39KiwDgwe1xSScPHClgNcFQ8lsjd123Kg1fjCut
DD8KFfVMVb8I6nZZDrdNSUd1YWrzplHWnKdAjZ8nlOHU/ts0vV/ct+3g+E29d37JnB0IphAkg06B
XPb1cg1jPeTFxLC86P1og0iBWvL2aGRJIiK8INlwUfGmB/7aRJpNsTMZhFpaBvzIa7gaLlSwlyDL
FT/p1nNS/LDI/XnqHspeFgcRm4ZCBNf4XQeJWlaMmhRtr92Sf8yHGX2s6iFJvWPyB2UhqrT/tSS+
5CIKjkhdDKlNs2vUt3WgJTbKiOGsB66VqzveIXPES1Ob8GSsbjpXFT1uTfxaF6+on7jmw+0lk88b
pzMbi7zlloyitQsvrxxGo5ppUEEm6FQPZRWdkmEnWMi8j+ZqQYUEUyxiBtfT1hrZkGYl7MUjrFjw
XShpcb49lF+4+G00h9yHV6NHyofr07UJr54UuLpFQ0rud0Z31I9VFYBxie6c9cOUvK7lfUo9BUme
CQGW+ksPz8waNPk3FLT89CGN7iHEj4GN73yYbBkhzwHFDViQKvVmGZdF6dvO5bscFwYP5ef8/8C2
LZte8rKkgumdInBtvHJqjNkZHY9AUi5k8DWAPXspUVm4vzSxGUYY6Wi2IZP51BfpXaQ/L+kU2EhJ
lcXbMI0eQiNUfQ3Mxtx87FvXbz5k1cFanHOlZQcjfm8lj229V/yTfhPhhlWnosQF73rJF6MeM5Ty
gMg61bNuf4iXH1raPOql8aY1zHv4+/ZAXGKUvzkZRUBx1xKY2c1E5+qqjzTx085TvdO05lQ7PwaR
BSse7eLTbYeWlU1MARXDmUlGc4xfj25WCs2OMtpPQx1/NdM7rgsBkgN3ieqes6U79DWJn+F5XszA
TZKXspvfub37BUzQ6fanyMIEwwVRTXcFtCqb3WuGWa3PCuF1MF6sePL1+ctYw/nz/rYZGQG5SX6P
7A9PV0Kf2EoXwVVrTXRVHBLRQ2N+8Kz2hxf1j2aOmsOafHTNQ5Ydy8hPwtY5aK19d9u6bJ9yu+WS
IdrXiSHXxrtBKfQGio6nzDiHqxM0fXyaq2LnkJQ50C/GbO6dFq90/dpKZCyGBdku0Its9O20UcA2
lGDUgczVo/lP3Ck72VrpsGCEgHeH9SPIXxvU9CmCAsWkCE8mUXR8N9433d1xkNtGrG15yFOykMhj
JVQTH9XiYbLvNHcnnyYLcSCF//c4mLrrcSj2Oky5ABMo4wPiE/6+vJR0aS4sbLxvjcOYdAbeZyMm
YdDxDQ3Sj2x4gHd3xwn2xrKJpakaoi5DXeJpdZ8rKMyXeCday14dF5P1C21wsZHMMQbtGTKUdfDJ
1VbJqbP88VAur4b7IR52rO2s/jaZOseKOSe6WBrl0MT1CfWaY2PvQBSkiQTwswKuRCLhN/qKNi5j
O0rZn6pC9nnWfW/VUfJ1zqNHirxdIHX6CwHAOC9eksGhqJ2f0Xk8u3Yx+n22V8yXLuHF12z2sTvr
cb+4eLyTjEjDz857szb2Kud7RjYeWU2Z5s0qQ65K7bg0n5ZCOd4OensWNufZYFp9U3hY8MpvxfRY
qXsZSXlMv5ioja8DK4qtacCCYnxOB/MYpvdLOsBdfSTXmkwPWjweqiINXHjHb4/t/+Ixv2pzorC5
3QVtgiy6JwS4Jz3r1aAcLFsPkiEbkqCei1I7uGq1WEThbJl8GJ+nl1Rz4SjO6sYCRaRq7wZdK5Nz
WMJRf/T6hDy0Vxp7zXGy0xXUAPlnXi90/GzOeVtbddsQ0J82CwNwOH64nMKpOYzKz50JEU65vb1c
Wtqc4+qYGG60RFSUuzxIbcA13nOqfJzf90DsPpmer9nsFWjnDO3DbdPSMcJ3jZ4xQFByIdfR2+q8
XCkNwUKuF36SGpo/uh7628YDsx/tpI9k10L7wpj4/UX0MxDbHIcZbEucrN+WKTLunXIWr9BYDZoR
Eo8Fpr+Tu7R7V31p2IV2F4pcsj2mtTGM2EJrxQVF5z782+Pem0xvF/0pmk5t9DYlN02K8/a0Skd6
YXDz4s4tTUECGINLN51hACD7/WamuSXWeM5Z1iFedx6M0lDvAgUhdQwaa7uOawNlEYlittRrapQP
i9Z9tjVQQ7eHJc0kwG8sZhJsNjTb1ys4URZanAozJRh4dGhi/Z8qOS9K7mvtOwCTftVQMd0rPcqc
lE5o1g08JomtzUYMWz0sMg8npSmj7V/q+kGrIn+YPu+MTjxLttvw0s7m2ZKuqLK3KXaW8nNLcvjZ
DOrYT3IYoILkTXlQnb+hhrc51m4blo4PDI94u1i8Kjaz6q2Jmjors+q1L0CgvPkb5NTOsHNQi638
2+iASJtQg4Jx24KSFhAIUVj0VIQshDOHwIaH0TusEQqXO5k6aYAHTQKeEAwoY9pElYoGtbIwKN8Z
HxwoCNzTREnaTT7PmnYaXT3g8eQPFEWdwaSXIAizZ6v4XoAyvj2v0peaQ7Mc6UKgCZor4u5FwEnV
wp7TkCFrkOnXPyL71NTHcQjKvxL1W0u7hL3OvoeoSmE9rcbDXiZWBh6FHY/iCszcKI389nQpkty1
ZlE2qs1gyP4xl9k36aIrp7vptUhPE/yG0702P8zej52hS1ebLhyB6CG7ve22Vt0YDaCY8o7ujj7O
PFdfEzThAAko5l01qKe+OIObEWhKNnrQmy9q3/jrUvuCfGWPsUkWgIGoCfJPeqdB614vROkZuVXn
AiSSla6ftyh4V96HpIdTzcuy6ZjmaONNlGVoo8m+7kyFOD1/c/wL45vTNevrtlVqSqHQXR3iVvto
Gl/H6Ini8/2amm+6ofHjIjpWr/EelYN0Y9OQgCIpaHLaD6+HzfUqqvqBgjnMMr37nLjIg7yd91rl
ZJMrKsso8pHd5TV5baWsktZGTYfw2I6PUVI+6PXAyJqPTaxz8PTf11b7SzGKf27Pq8zDLs1uomXY
rRT+V8zq556KYVQXRyUs/dBpnvtl2NnKsvONahqeDHm3AG9cj3GxDaXuV2Yyq18hlKugtnSSnfgv
O7TpbaAJVexZfXtL6Mw8jhVu2nhGFFTGV44asyoPWXpcYGjPqj0JBJluDD3xQI5B4YpGtk2YVPWm
+p+aeW01QdJ9jxoIK5oOna4X727IlVMd8+JtjrCa+92S3DU6r6t+Pbq1+72O1Z2HvHSKKXGDdoep
g6zS9RQPipqbSsx6GmbrK9qnzAAq5+wBY6TvDvoCkPwB/Ed03FyNpiWtdSQI2RMJRe77oc98NXMA
LI2HMT2CcjfrICmR3t45ZKXDA+Au+oypjG3pWxB3sYq4h3u1GF3BEWLN9mEKd9xUOjoAxgg4076G
lc3odK3Xc6MeqIclSfXoloiIZwYk/16opvf9qvcnHl7G41LzX5X71ZgauPZ5En+4vTdlPXSkKKke
iPw2lTkRmS5Ovr4dU0/hSfU0Lu+i7NAmE3J6DaoUd45zrNajpRjP8FA1a3eIyvirbt6F5rMCm28l
CHL76O7298gm//JzNp4O4a7VUgmHBctJ7wZQ9uv8qVT2fEsWCOkIBVsKQhgw6ybQr71STlPDKVN0
ztHxvi1z+1g5oPZsGjW76I2jN35T/UF/uehD/Y/VTfjNcztfMsghn2rntdDHwAVcsH52ZsMvijUg
Qga351J2qABNIuMGEwDHyuYsXbrZ7SMd6nUv+0Rz9gklMLeJg8HducVJ1wyiFiCrvxBsmzWLki6M
3IV4oJivsQI/ECR+vb6X6JBaIasMbhUGNq6/144akW/rx57yZ9Xlz9bwk0zSKVp/3p4y2VGF1ul/
jIiPuNgNS1M0zSCq1KbTBUvzqkIPZb5bi0M5tTsRQOqDF6Y2s1Z2WTKoaYUI72R80eiBLuzhOLfm
vZOjM6Ca9244H5N0N65KveLC7uaAhFsdTSfQVk9RF/7oycNayfxjtZXHVSWO355O6cH1P3KPDoRL
1P+v57OlH8uJhCDM2B/N+EWdA9V+VxYnd3xbRt9dyOPd9dlxYsSAnyP1r4hMX8U9f873HvZS7+FZ
CMzy14dsdrxVe/pkiuJ5naSBpn/S7cyv1/Pt4QoX3N4f2QL0sfGmsXheX4/WywAlRSPeo0XRgbYH
Upn2jtdIV+/CxGb1lnVcbGXEa6IuftPa1sFpu1PsmD+EnvHt0Uin7MLU5oQKm8qcRjGapHtVawCI
8c96r3FBboNOf2jMaGzcNhdbNWhtVcCfWrUMXOVn61Y+Z/qfDOS/RjZrn3t9UQ/styd3fRFU5+r4
PC573RHSyGH/18gmuE/FspgJEiVPVFnRSDvXykeN8vWKzFIVff2TAUGPxaONDMsWv6+r4wJ4ASdo
NTBj7afaMf022/E06dK4UKEINhQAasLZL0LhmBTTGIsLCtT3k0+T0njnzlV4QnfJ+/80JT7lwtRU
5ZoWVsxdWH4uh+IwNS8LkPnbkya+97fNSXEdCI0NjmvbEbS0STmExgTCpHU+Tav7U9ltl5WmMzxR
6P1Ft0ofx/VACie2zaJDu6JwIloi4/GNZhaPJZoVUT+ckqJ/17NNaQ58VuqMTObRRh4cNEV8yIzo
abLDnUyOdA0vvmezhgChxzC2AW10oroyvUAPVWefb8+rJCJRTjd4ryOfRrJvE/TacmScA35SDsPd
rLrpGaLH6hDnzuJP6h6To6yx68rcJgDWuleN0cwyFvV0KlvCxfS3tqqfXHX6IvQe4vw+c+6VDtWV
ojhCbnlItJ14IkxsPImGAzpY6EqyAcRsVlmZQ9MuF3TtqxRxTgjfLWUIWnU9os34Lp1f4vnfnytX
BjfLmNmxusBVBaANum7wGc5yNMPS3bEiiWBXVja7sENnxSxNhrVUr5Dz1ycNTVJKDPUealOW7bqy
JFzqYr9zzxjSntoYlBLvY/ulTqbDYDyvd5n1Dsq8g1mhqfPcA78dxp0g8H8xDXxJvFzhYd6sHRxc
rpp1sOwm9oeM0zmqabbhXXnOtOTowmsA9/mzu7yfbf1N0eyhfSX7kYHbtJqBgPR+62kr5xRUcQa3
/joWh6x/yAC6Kfn72xtScrGkfg8uHIQvvFLG5tx26xwstUvRLHmFDqV9Cc3H3ELyen3Sue0V9s/b
5n7BRH/bDv+1Z27ueNAiR6060jMbF6epvI+fsrv4ZcgPw/RWbTMfNXiHPLX+caFfUKP1CNh990Oz
3oZ5UFqHaPLr+ai9Vc7aXpubJOKDMmCjipKcSCRcu9kMuhVJuoX3lvlKtrxyd0Yu3TC0aVBp0JFR
+U09Nx1Y61ikgWbtMZ4+J3BQx4fIegWpvANLl3WeMxaurqB36KryNn5b6xEJg4S3o6YBQfsyFQfN
/Kz3q7+08MgVH6FuOeSm8+RWUTDap3J+G1unph0OCrdt2/62J1Aj/yCLNmlB30TFZfNBCR8azx4f
BLsQIqN2fcje0Hl6ivRvQ/k+zx8bx6NEeIBVMTE/6Yd6+LaadzEE517xB7Jf1A6Q4WAlPBo5xUJd
xBNHjbN1SWjPmYHFWtZXby/hJ91SFwY2h87aGlrpzXhS2H0e3OU8NfO94T5YzT+t6X6djc85DRG3
t5U0VFyY3OxiLcUP6hGTZf7JTB6idKS+ZBxuG5GV6dgaaF05lB2o8YuvuJg5QlSlpQU487JGGiUn
cXrMPM856SoKOqrX9ydgQasfqTO1UFMJz6OWjDvnjnRyoUWEqYoSP3Q2199Q2FMzkU8lXtXfjS94
0ZFnYqkCEDLWwHVebg9Zenizjyi1ICj7G+3YqBphVCA+80QH89vMGg4o7vjddGeN5UP2blb7YWch
pVHowuBmo4RqFbfGTHZk7J8jIS2g7bm/dAJFQp8mGTJ420RpltSalbkIBQoO2DT/XgyB1gXl33Z2
DMs6QANsZ0hygxYgdFJLQCg3ET+tU94lopPXsRCSrc2ndF6PZpofo0IJUutgqsfY3MMEyDKmCM3r
5GTp+KQRaLPLmz6NhzSKkQ8SzOFNoSWBM9f2YdDz8FwM8H71q7FCte2cW8tL73Rnad8vXpTs+Kt0
04BRhz4WqC7ny+b64qh5RxWK+eZUtc9apR4143W0plPRvrTDNy18ivOdS7bMiaDoFy8xUgswfl/v
kSn0enOGP/QJlm8/bl51++vtbSGrgMLQ8H8sQO5ybaFf1KF1OzoZ6tFPzfK7Ph3nR3UYv5bVeD/3
b3UKN/PnqPwU0emwqmDA7Z2dKb2b0TFKVhwAONmTzSeYTUcsErK+dl//zMay9p1FO9EJEyj9/DZ3
cnQ3D1ZMq29010X6g17qdzuzIGLN9i4DdJXmdETXyIdvfGxJ87mOOlKmihZ/LhEfBNxyDFclKGz9
Tm/VQIVLwiphOYUAZ4YD4bZ92ca6NL9ZZmRPmACXWAEVCxQ2Nd2fja//0GCroD6gtgfDSXeOANk5
c2lSfNLFCaClqdXMtYi+w/cycQ6iYBbt4iWlA2PnAuFCuAqM7rWVpOwrddFC0ENr7vcqbazxsZ3+
MqJvavVUWM2JUtLO21e6TQ36S0W7AiT8W1BjlnmZFXcq29TpOEv+6mePEt1fSRHC+bsGPDHCaX0p
xim4vYiyvSq6qQQQmta0rV0nHvVmcej6iDJbkD0m5t4zQvbkhgpMUFlx+1K3WbNx0ha0cIkGtfds
KKlfJJ+HufF368XC27e74dLO9mSO9T5WIpKmpTkf8j5MAiM3uGHpw3pcCMVcPLO96pvsfL60qV97
Sr/SvOXW5LbW7OQ2n+cfbvVtQBp98vOx+4OV4hxBPIF2J57zm4AD16+hTinFpqF6VcLGt/d6LmSb
iwsyP4h60KW4GYw3z63irKQ31w9p96ygy5303U7MkEmIA8oDwQFyQUO4aRM0UhWhOy/nUdknvX6X
hO5yWJKqP5TeqKCHaWh3IOjgFCgTLzDGfDg4Uw9HrtVYvu629bd8RDPHcw9VFIYB/V/iWF3a41y1
bhCipxl4ebSnTSqbGA5PLg98NZX6zcRkgxGniYrGGB21AYSAruvb4x4ITbYROU3YILSZ09W2cd9k
CAE5xUn+lJMm1cbXstrr9pY5K28xtjktO/jP5riYu642YxU5CR7YgcINsuiioLOfiaUCtbTLmSud
tgt7m6U2S14hLu9oQJgvbWGexmoKdhN6skFxf4Ndkqw8DDGbXRFbo1XqToekhG77S8Z+1ygDq/PR
U9vTUKV3Zlfd/fuQeWlys1LWqHQVUoOQv0ffSe4dVNiNb1uQXi4uTWw8zlNpQmnDKaczZXTOdjsB
JFbj6dFrmuhccj+HTrlfz7VKA52S1DyhDdyliHPtBaU6da9BWuabl5+zeRXka64MjsWIY+7sAuU2
/UFVVpSg4CDwaJz8jasODtIwL0ZUaKzxUddftAFSNuXT7VmVHUTwEICco2iKCIkY5cXlIYuttg01
MamVF4zl5KfgNDQPqeudw1x2fwBrA9kpfd48LTarN7RGvYyliZwGiiPrvJ5N9VtqfYtL6yGMq0O7
OMc423tXSX2GwEo7PCctdCab4QERVhRoVhG+gFxEnayXqpyCJDcRNPs4jevRWL4UThY4KBRU8XQI
PXBztydYdgJ7gFk9coawLW7pCAjcY6itoRg3TEYi8U3LY5kG/ew+LE55VHbF4iS734amTYg1uSgD
u5sQs5pTVekzosCtInorH536MJpvlzULbPiC9g5Iyfggy6D/D8guXG3bBv6wHGjYz1nXWH/Ssy/l
/E/7va7erHtFCpkdRyAvNJJVNlCFjaOWmUNBy0Yoo3w0w6fMtt4uXffJGqB+07XvtxdN9lLlKAY7
9L9IO7PeuJFkC/8iAtyXV7I2SSXZsi237RfCbcvc952//n6pixmrKKIIezCN6QcBHRXJzMjIiBPn
CKm/tyxeiRPZVi+sNVamunOvlLuyQW0qqWOHRp3zKXWy/nZIrdYrQOEiV60PxwSw4/H6D1k5ntCs
AOMFQiUSg4XXVanUstIhaCDVldeXP+ZuZ5O/dVsjcSunE7Q+RVZB+URpffGGaNE1ysexzM61Tv1o
aN3GvqluNMdTZripn/PkLxJgIKJolBLgRA9mEQ7KOMrGSGhPxCZJqPxRKqOd4ojJhy26r7XjYFOo
F8JsFiFusYSInwxW3hvpufD3khwfkljNXcMMD0PhoKBYZVTJ1K39I4L/Iu9+obWiuAASBRD25W5V
cykMbB+hAUsZ4gdU9L4qPrObvuOHjjukBez/ZZIdfDDDD10wl0fVHvOnMclDGKeHeV9qCq+463tp
JfVgJkLQv4AfFVJTl79JHxBts30ETPKgzw5zlnZeFHJOrV7d6tevHVYSqpeYQK92CaOoEwSmYANA
nGd+Nuvptoe/fser4NhLW53nNYAKoVUIDhkAQxx94VapaJHSRzlqKXU9PPSh5e99AOJgf8Jgb6hK
dCrywt5HtPy8SRlo6hI89+MgeKCGutkrAxouYSoPd+Ocjwe52eR7X10NUIIMfjqCf0T8/dUd22p5
hkp7ndFeKYpjUpTa0chD55AUZrqfDT16r/t+fnP9a69FDoBWAjADOPHN27mBV39uQUMBw+seAkt7
P01falMuXNnf4rNfyYRMrjhI8wAkC/aJS/+UNEJpImezl/WtYT6mxdYRXvEF5TqQli8qlOQQlwZy
LbDbOeATl8aHPvogwTqiKF6ln64v2cp3sqhemToMh3TdllCnNmJgM1EmvlPINWM/pPbsGqPkTmp7
U40/rhtbWTQI9kh2aDtBSCAvtq2SZ05ghgqnMX8Xt/dZvqWvumYANQNeaNx/RNrFoo1NnqRKjDdN
Udr7RFMkt21a63jdjZWgYmlwBL4o7sA0v9jbE19+gk4tO3dN4mrj7CnjE8WjjdC16gvtUHpEcM/Q
DrzcAMyLMdaWM5/t6LSfatqFe0rD6oaVtW2GgDm1JlpQjAEuLsEmG7uCHlTBaJ7/3fHf+6F1GBL7
FKR/ocdIa5fKDwkajKzLKSBoSiOtmlE0kcrKuqv1pnGtUM9OkR5o++sfaMUp2mqYEMBOimmLZ0pV
22OYSw6SN1K6Y34VFhMNzjuYTK7bWUu16WCAxKXqKniKF/vNyPLSgqMgO4sayQdJ/9yZ/9bzOTdk
d5DubG+GPbd9L7W7DbviMbu4apk9EjrnAl9P8nK5N8LRFxeYhjpM0Z6mMNnr/QcnH+4GhdnKMbj3
S8Wz5XvLlDYsr62s0M+iT4+eD7wcl4aDzvEpt7Mpxdui1eEpKr6O8EupT9c9XDliZH6Q6AIARp98
GZaCBtxd2UX5OVV/VcM9I2NK+OcjhZigo+ZAJWu8EdXsZnIV2cry8yh9y61vIU3/zUmxlTMMJF8w
SEMS+7bnEmajHcZm8eKGQS+i2SLrWP0erwwsQlFRymMNm0N+rp174Hsz8hVVfb9ZUl0zw4MHYVhE
zExACZefHT6lvjaVOD8r/V1pI+2b/NsHX6Liy/WvvmqGQhElNupSYAYuzUiTKtdV1+VIcWvHbN8E
eKO2nrM1t7Q2PsA00X8NvRThX2Unk5UktVT0fPvOcTW73WMQcfHokau86e9ENhoNlZsan+J0Fx3m
wDzbjXM7w2fWP8vOpz92m7buS9JCP5vr8dJtY1bKqQ0pjOf5N73/6psfJPN9tCWRtXKkLqws3gRB
2Q2FktOnSp3h1tkbCVID5RZ31Fr7gqE8AKVcJkJIdBF6wdurkaVTnKbLWEyWOxxZy0qWBbuwYRzn
yHRVLT9fX8BV16jJGlRL6Y4vp1LirFSqGGLdcyQfw7JyY+m90m7E+pW9CTMmnOzc5JAsLmnn6MZY
Vt4BktT1adcPgTcVxSEB5+4n4UaQFdt8Ed0vTC1Om1ODCqxsTE3yvRn3d1Hacv/f8ED3pPw5bPJT
sMXoL7bYNZPC+1cHwtdyuRlbIJf2+AR/WnFnWabbGPNOYWLy+sfa8m6x28N6llXJwlRp7P3PU1W8
j827vPtWm++r5KvvlBuruVbXgHsOeCuJruOAGrn0jUPh15MCDnFuHmNZdWuJOVGEtmZd201h6OqC
X99TrYCWVGVvcAqvbc3XxhfngZdDpqgl31JFS1BVXEV7NLuf11dUX/l4r20s9gsviGAacmwofbGD
b28XmNWGG+smuI3JrTXAeYuEI4bsuRx0XvOCVOyhCfxm7yuSdXPdkbWtIbA06MHAKcb8/eWXotim
5XVnQKUm9EicwQtCG8YlqiTql6a9SboP+bT1kNuyKf7+audL8lTXTYXNgjYBPPk08906PjRTd2J6
t5Ofna2x6bWzBtyaVyM0Wzy8FgdAjcgoJd0BMKB+VYp7pAtOkHiRe6Tx+79Yz1eWFr6RefRsCZ+d
H43eMJTeaNzNzV2QPKm5AlpVNEr+/NnCA49+uUHiQ5K2nDLN1SCyJYP2VUPH4qAow+NQy9Gfn2lh
hQcrpB6iUbbYj+aUVqOWIiBdVyNaGNIh7r1KM45qr7hN8GPqwP6P0V3/2Tdurq/p23sAy9QWXl6Y
FJsXfSazKSNuGhoUuno/pKlItxrtienC62ZWQPmXdhYepmMkp7NK0yyt5FMRfInhqdEhIkvAU9Tt
P2r1pJCCo1Q2fYLTsM8t2hgKKjZSuUHk9fbo80N4HlJaRy6HafvLA2JLtWbWGQ6b2YPWhp4xP113
dcPAEomrZU6Ntn1BO8aqXD//Fm8B0VeSElwQw4QC2yCq25cuJLbWZbXFWqqhfkoa41A273P5vs/f
x1OH/tJtOkIcOm1xEIlwdXmpYlYgn2jjEs+W4WwyEJfrFcSh1XRPclL/VKX3WZTtW9nebTbtV1cR
2RjR+REnY7FfxlhBImcUxkLLtaT3pJkbF/fbqwx3RLEIKC/J1nLCOPYNNZxDLCQhOpmAbTqA2UWx
lZxvmRGOvgrIPPrANwgzGe1LMcHV5PeT0f2VMwKyIRh3ec9eWolrRTU6f/5/DXJmTMB3w4x/fWOv
TH1ArsSWM8RTmQ7O4vKPU8q0ugxrY/agZ+7EcW1IqB7i7qir34xG8wK/9cIpYWAyAKO1ca5WQ8hr
84uVTEDcRH7GwbInj+z1ITM/qsgZUxiQUsXN+p1UMr/ZfbNjY9+q1cmChjSTILQ3N2cM3955gmaK
8g9vO1hSl/w9dlPYfqZzAvVjVf8Iopr5lueYUZftRX9bG7k0tUgixiA1pLjC6xi5TL86hMHDFCUH
1B28LNoVduYqg5f/uP6p107fa/8WEab0zbafpiwVxQRLfyr6rWtV/AeWsYQ+DvA+Ugau14VXVS0X
sjzTeZdlvqC1r6IPQfAU6CfzOD5J0sbpWItcTPcT75EyYjB04U46y2WuT1iLgj48KCXjgP4kIdZp
NcmN2VnQNnRMDFlWuru+jhuGl2BKq9Zyww4wnIni2SkYdqnyYzSORvIxBGFx3djaVf7KyyXOKU4B
UTQZOJi+sF1DfwqMwJ3yHCaBw3VD64FApR8uHqmQCS5SPotxV0se+/Q88f4d2l9Z0D6U4X3zo5Bu
Ve2HpCH16e9lRM16mMm2cCprEZUuBS9Xyq+QZC/igFpZcamV4B3G7BsTJVFzn4e/rnu4aoJSKxcP
jQT26WU4lWcYbrRJTc+acRO3D/JwkKuP102sbg16BmJSgoL4MrE0YzlQg0rj+oHxILzXhl81U2X5
Sat+0rb2rhtb9eeVscUBmMfann2B3DDGwG19xABCb9iSw103wgQBrCQGMvCLRdN9yOnsDiNW+CRI
SUzpc1P3W3tPPG/fRA5Ybf9jZbH34EZWolgFDmIhJBd1u84/afp5ML721jfN2lWt7TFBn6QfhNTl
9VUUDrwxjeokREsgGBiTuNwVWoGUnOTzySKlG4/BrOnuZNfKTslqKJgqW9vqsK/gwQn+FHTJU19O
2mKrQ7zcDlFukzXr8w7iI6V3oTfrdoZ2PyD3yb3goR7kGI9JQMEhoVi+pay7uk1f/QLx0V+lLwrz
1IHU8QtkbzD+qZPAjfNjekuN3oq3wvT6+v72drGBHDMcuON9XkEz81Xh85h8lHzml+LP17/j2uXD
kBIUqADMyWWWp8Ey6BK2cXY2voTVTWHtGuufPJreG8E7tW33aiUdrht8adQtdw4UIHxMQJBiQPdy
FUfVYKQyDekzOLV+2wxa5raakJXr+4HJ4yRjlNScDyTf0U03FeEePKl0ctqmezckpeYpRV/eDq0v
fSoc/3tuZR0lXooJRoVOSQ7U2c0ZStkLHY6jmXf2bRLWEFzro3NvK5FzR0M8uLnu09rHguFZFE8s
3uTLlkYaFFJDMzo9S3ZzsDRwlm3ktXKyr+0/n8KCVh/WxxcQHfmnCAmv9mBvRENiwttyNprRVWtY
hypXkje+0eqrigFCQYMOGw1dgUsrso6mXCDgLHOg+t48TMGutPuvej5HnlMM3+OkSw9KnXq6nkH0
0E/76wu6/gNo9DOmBIgYeYnLHxDpZtlUg8T2r3fMFc93bXZI9ftQe7T/SXK3/3rd3loOK3AF/zG3
CKTxmEaADjht1Cx/1umT4qMlpJZ7M4t3bbsxOikW780BgJFDAaYoQ/G3MDa2sLo5FsAVTfLm/CD9
SJvxIbZvDDt+N2X+P2OxRba+6h64Y6pstHq4yy9Xc4LYrG/CPjsnWbsLqjshEuiAU8p3Upj8xfUK
UZUga2QqSH55ubzaoHWXqJOSANQoqvpQSeVeLpzboty6DtZd+m1msUGsmadIFnfCDOiuIjz2jDrR
aNmp/nwbzfaWXOFKqZlus8A30FC0RHHvcg3l0IdxwgJSphafx/YUQ6NQ5/VJDwBVyF6dF0fKfGH1
pW22RFDWrp3XlhfXjpqGFE7NIjv3wa4x0p2c7YxgPLaNdMu2Q1/u8fphWMtdGO1VKdRy16pLWVUl
lWK10sH3KM1jbqJ0Gt1HxRYRz9r3e21ksZzmSF3K8tkmqXUK4aeL42I3dJ6THLvsz+EJfDoisw7O
EjjMElKlmHWhd6EBZsDMdK9XptybJUgYIHvccmt17Uxo/l7IGN5MRVtzo1hdP7Attd68i5V52hWy
faPmxlbyt3bngLUR6FHSP2g6L/djocE4PJU+OAG7dKVu3HXhZ5nJ3KTciMVr249Njy/sBaLWYvvF
idwz2A+yJzIO0pzshv6DrLvVk+3ne7vrP13ffKtuvbK2ONchTFiQygElITsf93OkAQ7tLG8srfCg
W+S4182tOMf6KVSZATSjMbQwZ8aDkcc6sbhBSmuakRn4F4oCtb3Nq4cs2ThYK75RIaENTAuQd/5y
ZtIpuqIcOnGQq9PUnMHAhyb03PbGB1vZg5S9uDVp076c4sudkQA8CnKaU2cZBLhhe1V3a2zKd6+c
XxCoRENSEDxaiiFrkzFPTsL2o/oZBvpeGr+ZcCl35jewBBsfaQUTKeojgE9RgMLgskLSSRXDQXWS
nzOVYq72ybaLQ9bpBH6rODuNftaaXxKYXpkadqDbvxJZP4ZHn1JGqNxp+bT1e1beXQxP0QJhmk4I
Hi6SsDaf2lwHaEkdah+OoWvbNFal+l5wO4fBez31NGfX9V8CB1LRVHm+vmdf5qcWCQTm6VTTjgdO
beiXH1iX2mkMGiAOeRIdS/92GG4q6a4OJUp9/SOB5xA0E6+/xqvHTvaM/GmQK2jM7keTmYg7Q3r2
rUOXHIfuIafLPSi3vfac82SS1LtIPWbtjb012LYyE8Y0hmgygOCEBHUpQ1lnstSFc5OfK2uXRtRk
zOCUOroHSiz0rJ+Z4ZbBtJeUGRnT3uVX9TIaEw/JcC+E+prZOpIMvxuarXxarNWbtUT/Aci/jjbb
Ek4tj2ZPRg1sQVKLYD+SJx1LvWq3ysUrcYb6jMjXCTL0tsRxepUVdYrf6EbNEIPzMRxu+/CHlX9F
WtkttNhD5ase5ruxCd453+P6uc2ew6j/2Km1S3hFTPDU1/5GlrYSikS9CEgzfTYwe4vfM/CJLEAP
grAr8dq0+9XN6nGOrQ9DuXUlrpmC7xE8LSUywep56XrvR7NfCbKzLEp2dnijGrFbjLHn5FtdjBc1
uMXHZP6fpBPUF5Fi2Tqk3CnlQ4eeZKTau9R3PCn9V7JzzwiMB2v82RxjgyfL1B9srf0Y+s0u9E+t
1h8CKjQsNQ1NCYm+99eP65r/L4hVqnMC/LRY6liyzbqcIfiZ6y+Kf0Cfwiy/jlu4wZWgz8ECF01m
Cm51WY+ZGJKjisyML4VAey5duoau/+G6J6s2CMDQ0Go2Yw7a5Zc0a9AWUDVS81E/GfM5CzKokzdi
69pqCVDsf2wsYtskp5lf1digWOHqpGtxcmAXu9G0hbRfOfk2AESufnqHdPAW34Uj0JdmSK8+Kh70
CEZfmKCvr9faoX9tQfz91aH3HcAbWYaFaT7JI60758Asnya7gFNQUvgLYzTvqEJQWYFB5dKYlZMk
Wp1ohH6T6JO7JgrNhvxJtj40W8F85QFLKIcoU7RF6JYvvlGh5oE95+Aq8rR5Z+nNRyeQH1KTIpwd
m58U1C2BgoO8ycZf131c2RwXhsUGfbWgqO2WaVRylNRg3DW6SpGnQWDEcHW53giQaz6SbUBAjPSu
wJJemgr0GRXqHt6Fmat9Vm6c4Wf5DhIy5UmTGy811cN111Zwi4xS/Da4TKjqOKGKLJQu1VY71904
n7pEkbwJFRcvMah7NU4FsdIcZrdBbU9uVBaQ9UJze4p62fDs1hqSneTkcPPzpx9zEGknGHa2RIrW
3sEXv3Px7tBgg0DxBUYIO9POofMUVtH72Hf2mn8XwfVN5S7Ogl03Tq5t/Hn+DHsw+RZAVTbzEq6Q
gKVM1JBL1EjyfaugPab8a8sU101pI9KpIpQtbhJBM8nVaEMPAZL48vP7eV5ZpcqlBQP2Yaz2dty6
o2HvYG84ac2dlt0FcApTEfYaOz+iAKBYh7z6kUen1nd2cnl0TK8YqfBArzO1buyUX7RuC9+0glFn
z/z3V76hC2inJkj9AqbDJtv3zVcete40veu17iDB2gF25p9wmL/k9U3TP2hdsnGxrYQ3YEAo7wCz
g3xm2dBT51KqwgQ8aCoGMx9NH+pz9EvRPQ58bQfc4H+0t9h5aTkk0jzwTdro7Keqq6GCETg3ZZu5
PaVf6a/M0SWF24fqwcuj5FWwiaQQQQeLxYUzwZXsJ0lrXBMojgQ7nKR+6oJmI4K/CDe/2XQvAzQC
g88teLnpSqJYbkywEBoDNf8+AUQZI3Cutbe1ZO5Kppm1/DTlT3Vcn9JBPkS+5dnV/JRN/o2vfMjm
M3phsLTE79riUDiHQLM/X49SawFY6ElxbQrmn2WjzjarwKojnSDV93TnJFRxVas9lOq0N2dt2kAm
rsVgll4sP2kdrcHL9QhLq1MLiL7OSVHs9VSD85XDnj1nWvC+QgqmadTnOTdP131cyXLENwc4Iqhh
+A6XVts2Z6oP5AYDeJ8kK0dm5GTNX67bWF1HgMYCDQlmafmgLeQKbH9FtmbF39vWFEgzQc8QbXGL
rdkh6WTiVnQJYQe99MXPgvr/WS3U+LZE/EfWAjTLDmaw9URfiwWvDS3ipaQ2Wh6YpG1NiBBbFXwa
7Ue493q9PY61v9ea4Hh9BUV2tjwrDKMiwkZBAGDUYm/Q2iz69gWV4T+NgX6f6/dy75W2dZshB/YX
tmCeYJZOiBwt+XMKeeiDVgEmZ0c6pFNDty+gaCidhzaJTlC8bhGorN6xNPX/a3CxBWu/TafMBOeC
uvUsHdJQf1Lkf+Ea2xWdh9gv2i87n2MOPcp1T9fQDKip0exHKIsq1fIFBW2L0cQ6CK3acoJTLwkk
UVPNSB92OsVZWzrmpp/e5UkV3JlmNe5ju38MlQBFnEo17hUGLTai4tpxRBRBF2M28OIsay2N1YdO
lQ7Aixpgac4vG6GpYCvbW11xit2iDsC/gPBeHpSqtcy+0xRau/rwMEAqXYzWzuizWyUw+Xd7VCNn
10j6rdE9Ju18+JtlF/0FIGsEOn3xFslnLbfGwSJ5D1LYe32131VTlO5ltFJcfah6j6jUenqS+7u4
G21gomPutSYvsL4rpbPQEN7YCqvrDh6cMoAJ6fbyeSRnY5FGhmjwd6mbxBYCS9+SbosRZ+0Y82UR
WWe3Q9i8eErYTt50xSDoFppqN9No3Mtx6bh+1MXHqssemmwjh1wzSB2CfSQILLhkLz+0Y8Kd0veg
i5vYvM+Gr4p8S2FMn+tbM0purn9W8eOXMeq1rcWmmh3TH2eBTW1CQe6v+tI+mHRr475a3buWTOsZ
ThUYhJeTioVup0PgcGZjpyoPzKXF+zC0/QNjv7DxT8N4MuRu2mujku/NdHYUN8/9+jzZmXm87vDa
LSBQpHCNUXvme14urlbUk9mnQLz0uYSBRIhxBfD0HPogGb1UC1vozpxPQ9T2G0Fi7Z4jQ2MAFcy9
xQPh0nAeVOiF+ax0r/2qqXU6+n3TxTv7z5WPuWtglRHM4opQdr60g/xPM+o+DvbtTP5h68mJEmu1
a6dg65G96hKDp+grQYjKo+rS1NTzeGtKLh1Di1yjbu8TVELD5BdP8o3os3bSqZkx/yQ4T4n6l5b0
UveHpmP/ZPUHZkDcCOpYNZv+Ip7ABqrBecLOoBx4aYUxjCavejotBQn0PZn8U6uF1ml2An/jul5b
OdI3yo3qC1ZiccTVInQCw6bNEotwXrlW8TCmP4xwAzy/umyvzCxO9zTnPRp5TPHTx1GjX8FguM4W
zHjVFVGopW4u5MMWn2YstKR9AZYgrxj65U63byzIisPs+/WDu+rLbzvLpxx9jry2c66/qKmFGEkI
UWCZbESHtXDIa5qukSCAMpZT4gSmMuEiIRwqGnOX2c5ns133Y329fpsQf3/1ZhsmKZfaHHRM6R9z
397p6nuw1/JfoPvI2X+bWexlm9SsVms8Sf2bXHnqnJvaf77uydZiLULpWNddEQDCPSuh7UpV5QWy
tRE01z/6by8Wm8tPw07SK0EKpFiFF9XhzgafC2PW3wQYh+SGKxepJDpml18FWKATWD6GOj05aOp3
LSlvFPvX9QVb+/S0O5nZh1GBioRY0FefvjDDPEgGAAUcR8f61hiSG47lbozbjW0slmV5q4sRZt6l
DhC2ZbiMzHLyZ4cBfZPMMH2M+u+KQ3Mt80Lpn3oM9sr4xykLAD3wBMBO+IfU5dKzKqHXaw0czmQ0
b6zp/Ww3rozaXKUmN0P99U+XkWEa+MxeKCOo6yy+VTJWDOnltFqbHPb0X1NxLodvAYO31828XURY
e8i0gY5CRflGCUwurMxxanrHg36ITBnZ7OxQ9yV3z+RZgekR3BGxmE7Xra6kSoIsCJIDGD6Qy11O
ExvaMA1ZSOUa4pA4OhraL23wYxfUhicx/JjoiTtGhZfM01neEth7e9ywTbmOAwdxDjMol58xSmVq
JyndAO69m1KDpGcYAcJvbc+35+DSzCIE6kXU6nbJYCDsxW6cIZZK2Ur5YNqH62spYtzlMbi0s4iB
plEp+cxIydkesn1SgSsb7get9cbp0yBv0cKvrx0NPfAuqHYtZWyUao5jaQhJhvJ3afpOaVpmuv54
0lw4hMQ2+ErxDFyEw0mu59JWAu6OWP6gVY5rt9W9OmxV+dZd+a8Zc5GdVL3kZ7KMGZN3Vdrcl8qj
af28/m3W9gDhFiZTHcAJ2ePlVutMSx5CGLHOcnySvzffnC5gYv/5fzOyWK+2GfQ+1TCSab1rDh+U
DEY+PfE2G3VrscJkOJ+KP70YOJsvvalwp+zFEOEgtnJyM4Ie6J8Hxbi1JOb9MtVLs2zjblxbQYB+
PMhVMB5v2IaU2rTGWXBVWrHscsuXdnCI+ngHler1VVzbDq8NLY6RZg7qoGYNtaUm9RIeo9FPmhIb
3qwaoS9swY9PVrwUk3aMmSk5YUQNocfPnlv1uJmqrthAaokCis3/C7zd5VdqNARe5EaGIk6PaYXc
gg5yMx5J15dr5bsoNNMFfaDMFbwkwKxR42b2EnhYPkiP5ljs7MYGx/d1c7BUpAuL8IYhoVkDMIRh
7sWm83u7yyULEFXbjcId2kEbecRKABV4JqZXeU/CXrA4P1DU1PFQgqsDZpkwwE3u5aXRfeUEh2aL
1XLt4/zXlli6y48zTmbSxzIfJ0+d/RDvW13fpkRdNyLUZ0SDEDqZSyNBGiq9X5IYNabVnmGrTQ9S
3csU7vpg4/JZNUWkBqVCCQc8/KWpOGckQO3TXLCCtG22IwOP6q3HxJoRsNIM84smEKO3l0Yi5pS0
NocZJ4ge2wrC5rZ14UD743cx/RT4xgQDD8I1y0J2a8X6lAiaH8hUdJp16a3d/bp+aFYdoVoBixX6
LbzALx1JYkmWSw0TUTl7EjommaD4NDYi2drRNEQJiusZNOWypxHnSuanlHx4TiBPHGmgyR6RvrHi
aGPF1g4OpFwgiTg/gqvq0h2rbyo9TdT87AQfGO1r4AYQ3DMyY8uw4+6vr92aV8IlMn4+kLMMOKnF
68WqHeiEovwm1mOPraYgrR3OW4DeFbdUMRZDvRW3gD9fusWQN9zgJSMPc4r8b3ej5KdZjk5ZajD9
v1G7WPHqwtZiR8iTaUuhhK3hVp+iXSt7DZzkWx9qzQoBjiorARsexYVHtdpIBRzkAFHbPHArKYjc
tvoxk5fvLDnzN77UCsQQ0rJX5hZOzVMcJpbAycvfmhCBheZDk9UHnfpSWx/16pMx/qR/qE0uEAk7
YFwZCrVmODv0xDghO3k6SVsrsHLyLn7SIhHLgiLOYjAZ57C/g/tqHt6FW+3KlYsKEzDB0uHjMll2
Lua01pzZFnMJU+YmwQelfrp+AtZ9+G1gcRMWKUIyoTBgoVoBnXZevx+cw/9mQzj56vFeMRw8NRIj
B539sQ+eBtt3m2wjPq0MEIr98dsR4egrI0qn9zGDiqyUYXYeTKrtR5i/BF/DGHgjcyTvtDKA+MlE
CmROkwJ2clk5RHqb3LSjk7pxqBpeh7rkh+vOb33BxTEJssC2ErHAtv0xn35K/b//239/cS4iuZ10
H2mJM8X/vWM0dx2SRX9hgmoB6RJJprysv/cAJQIpESRy9KvU8HZstk7S6iK9srBYpF6LcsufYA0s
upphfxlJiON1H1b3OWkYKEmRvy7TF20OusCUZkgs4+/ReCvn32Djum5C/MhFUolU0m8TCycmbUSm
s8ZEV0JIVXqdepA/TpRzrptZWytqOAx0Uuhw3tC66HLTx1UnJja673L7rdmcxV1bqlcGlrQuk98N
ihyRhTt6eZSG7j4z5fs4SH5d92PLzPJJYSZBPKBfe9Z7y22teyWUvK0i6MZa6eplUJgGXZPGWcUV
9HEV+5Nq/7zuxNo3h7pOjB6pQn1ncfryvjPkXqxVPqgnGMyeTemhtJgaa+ct7OyqL/SPQTwyWfhG
J0PJdSsMZXxpys8j4iWFscW5Le6r5QYWY7v/sbD4IlJpOKNgdj37c/Urh2rRZfagqJpPlv5lTO5n
K9yyuOXT4vvUWT93lip8StHJTp/SbutaEL/5rU+a4PHRqeo7i0PZZbFSaYMlxuvSflcr4bOj1rs5
aRDsNT3khOBh2cWz8QXBqBvZ/4s6GuMHoKkBI6MjtwSX5FM5TyOzjKR95eD6YXhb9fqtlX+eB/1Y
y7T5r+/H9QX9bW9xC0LOTupucgv2xlNcPvf94/X//uqhFeT+PJqRxVtCGYwO6liKAfDmSgcDPtFJ
vks3ZW7EoXnzzcTDD+InoaSz2BVaQMJfWAEDQVP8b5XO7sywmNmcUlXfbRXTVoRFdci6wZ0yKEZp
cFk0VpIuGNqIx+aQ9kwV6VMA3jCYT7M99Z5iSL4nM3P10W4ZbAi1Ij7ETfVYxvHX3pZaD+w/M4dB
EKAHEDunBGwPI1klZD1ON269IVYXnxexLX4xF80i3xzTQrfqLOceDny0DkQP3nDHLc6Aa1ZAHCxn
eWCa1qUgxErV/TuVT3390NV/cRkz3AvzMsU34LeLQKPnRRHbYZ2ffdt/YNgsgvdKDiF52AKurYZn
h8wZ9CzDMMvHJEjVapZycvNBrw/KGLl5qAAo9vegd68fjJUypireQWKinefx8iKQ45ZRhJZtZLUA
ZYODPexs/6c0/Rjs+ERHd7K2Og5rR/21xcVuSO1pmMsGGmRbltzE+exvSgFs+bSsYfXlUGcSFiRQ
JnX/voJ1qjVvK1t1m/qst/sk/np9Fdd8Er0bZqlopvC/xX2dZRBWznp+Lq1nLWZMLN5fN7C2uXmA
Q4JGUDadZbOy6RQztkpCCzzj2VcrrWrPtLLwHPdIs1w3tcJyAMQPuB26S/9P73bpjKW1fivNHCRj
Zhy/eGxy+RDE0V5Wz6WsPM6CHNZ4zuytZHrNR5yjH0vNCb5D8fdXL6EqLqyyCZlftKppX8ah50TP
8bwx87ZihPlThkQgmyIZWap2WWE8jGoIetcyUvNjXQbjQRu18bZse3/rDl/JS7jAwf+IkhBqjos3
ahnV3cAoBEyfkX+owuidFoI6UtvdXB1H69YvRgK1PEA08qQyBGk5/SN4Pze/tyGgbhMlc1Unokfi
dxtcDyvh5eKHie38aqXNoYcGxKHPqSjO1xBBmIhWqhnFp9jaCC8r0E1gGq/WYPFR2ym3QqMDr550
0wH5hSqEB+Gps2HB1t4p2skvz+aY7sxoPybx7TxvATXXXQVFBLk3B2hJhFUYvZz6vATPSd64U/BL
TZjgNG7U9Mv1U7O6r6jx/8fOIqpRyJ4gX6SHmw2T/64dsuzGiKZPzMNucT6sWoLFgvFwoYy2hLPZ
xiwZQwm7sAZe2kDcCwnqYjQP1/1ZmW7mw70yswhpfQWitlSRSzRnj8m+CGlX2Z1z/zAr/b9JrxMD
qj04oPs+0B/kYjg0ZX/oB5R3Mnne20HnycMWXe9KggXSDfC7GLUByrc4UIjBFRP9EQ6UbEcniC52
qTE+mXX1mMnd59Eet9jFVw2C9OeyFxXqpXDb6A9VaEqMdgUMrRTGTp7d4muXDLtka4hsNVa8srQ4
J6hEU72usDRNn1TlkxQnroJkqWlTCZwO0vBp4/Ou3FgAiqGuApRCaWHpWZw4cVjFNMqHWJ49ucri
vVEO4S7V5MBrx9R3xyppd0rojy60Ov1N3gfVSS+h8Z3D5F+/bMddWJf2xuWzurkZ1RLjLUw+L5nj
7EEde0MIXjb5Ldhct5prV+0+Xnd+JSYA2+boIGUEL9KSGAm2rr6MFeYc4ql2dvr02IlXdlA+hlTr
99dtrazzixIDlVChrLMELOc+5seSuGDk2re6bk9h12yMBK0M6fHkoFfKJDF1HMxchvO46HvZygFX
tHN1g4CL6/ek+ybkn4mXqzRwq89F8nnOChdc1Vd1iL1gHHcWxcNBKbx8ouTcbv2mlQ958ZsWbyFg
9xTZbZvR8kT7MkfzKaUTpmcRpMnuMH7MVMPNlX7Xtw913bDX5O+xWnzTiTOJHm1cxCun+OK3LMJG
68fqJAeAG4Iw1W/AAluunEzlrdWVvpvOUnYYs3nYeCusfniU1wRmg+BhLz5KHoXl0A58lMqIG68M
G5JdRZ5vrm+vtWQNJaXfZha+DVHzf6Sd2ZLcxq61n4gRnIdbsoYe2JK6JbVt3TAkW+LM5Dw9/f9R
fxy7i8VTDOlEeF/Zu1GZRCKRwMJaTmaXrC0fPqMQ5aokFXL9ww5/BLLt1UygRZZ2J1W7Mxnb67PB
f5JMyYz2XjpdKaJqnnX4bKXYUOmqje0xy2KQx2WrIGHRK/MjNJ/1HwnKwfdlN0rveI+mR0mqQk+R
gsSzk6ZzRRIEOynHpuep//2w1Y6YXTMFnG9gJnKBokB1mMbvvzHCxJF7Y2TZnTcZ1KCnWlPbbHsX
hscwtNxu+tFEYG3t6Ncj4oWlJZi9sdQ26cCIDfTmY/dQMdhuBvd2tkePtXlCSLkRJwTKxBP30kja
VVRfFvhPmwSe0Z04pEnzzckeCvH1tsNuus1/lta8C2reznwXArxiDQ9z95LE5s6RWH7rqgpDAebf
taxbT2HeJ0mbsBYF7HOqPOSojebWh0T+tFwmC6kCo6+3F7W9fcwDMZQN/mNd+DEFku3RBJJlZvT7
PDdB+NzkwTl0Ajfvhvisq13y+bbJTS83eFZQM3O4xVbHT6h1wfciPav0v1LoA80EZOIe1mBj4Bg3
f2NlFcVn057GfDR5LQ2Rr4+eSA5DkbmjLjM4MjKFqDeuNDcfO5KGwa4jd0gbF5FLmB7G8sHJmyMs
Ue5ghJ5ejweNDnVrHIou4PHafbSUYm/2eCOL4vcu/R4w/Uxjr3alH/ulvcvvjcvINaGbGaK/Ne0h
k/9sn0xr722x+Q1MEghUYBbszyoIxG3CUrolh7LrJ7nohnPbqSjmDc5OY3zP0PLv38SA3hrlNhdc
pvSaPMN6tlqyw3Da8eItHKoOBpXrCjUFhYVdmkEk13aSGjNV8aBUhacU92nReTC/cHiK2DyE7fGj
Vewl2ZshgUf/z/FdcEfL6XqzOpHlZUO2wPiu+qxb4ZPVOztXwqZbvLGwepxlFmNsOnMRfucId9Qs
V43lL3H4iDBc5tqRP+p76c/iaFdB6I3FVUCdiiAupwW2mUXSHYQeTMT1R4gwyMdCt4mcO3O4TxT5
MEfZH00VfLodHG7vKKxvlzua6Gompxbrrc3iXm3zO1HtlFE2U+h/14cO8qUFpktJCRbSlWrQ3G4O
PzCE+r7VTVdP9mCC224JPhAaa+qUV9IbfSyJYU6xJarOq5P+3AvzEE3zPQwYSIJpg0f5+mPtdB+j
OvKjbg+mtrmbELFRi4HHxlqTbtiDZEnKgvRspqxxVfCXL0VVj99uf7MtoAh1L7pGMDEt1G+r0+fA
IaFlCdNiVEy8mR7FmCuH2SBjDlVPlI+0/lsUI/QHffgUt/Mx7WWkbaO7NtVcGt2nSanu60SBFyL2
h8j8evvnbW3C21+3SkPKFgqPeOTXyYiAhI3NIM7rbQtb97aCOsECQ7dJN1ZhQOugqC0rwK15dh8i
GZvEFfUEpsPvuAR5y/R3hZ4cbtvcurjf2lwFhtS0C8E0PXsefk163QvTzsvLTwHbmTY/btva9GPm
4ADv0UJgRnyVmPZ6VicWGiq+pb3mAB/yyrkX4fhX2hswrppPen9Uati+IuNLnIq9HGWDhgqo2Bvz
yxd+E2ZtkUS5HU4wpvcujD3pmaYM+Ovq3FfyU9u+hFJ0GE0AR/VjRWW5GKLerXk4QeF4iLr6BPjk
5JBizMHs6YW0E6I3HzLwdTBfvmg2AGy8/Hlpamq1cHhPiCrzsiDy+uZFMYSXh/JLYyteHQRHCOAC
eNh2vsuy7+tY/dbyKpYpWcNksyozZjbMbsw8dzS8K9rvY/m9Gr9r2uzKBX3x6lEit1EC/djsHf3/
Ze2AySFyhY9uzbIjqyG8AYxh+J1celb1LOxigfl4/TR7swoSzoFep32s4/7u9to3/Z+36cLEQHd+
XVBrc2Po+3BYZLtVPzeKs45GSCdq17Kbc8Vw+W1zW3nM8hT+H3MrF8wUJtTiRWklC1+YijpL0bPz
O0BM2kv/GVnF0TmuTQVmVR6mGjQ3lfNUK1+V/CF3GO+Cxvv2ijY3EMjvT8IHwBSrM22LoQKUje+o
tePFw7E2Ei+Rv5SUGOZ454bYs7XaPQaX7aJeXtxxcUwaHhXNt0lyO1JwU6/2RPO2LngEjf9d2GoX
y3Qk4i/Gorw/SdaDragnQEpexlm4vYXbcfGNqdXVosEUFcqSyuMTmtNaPKbqY2AwlJ4Ib7K+kZ71
CQi8yi/LfieL2fRHxqZ59C56rGue1VmCPM4pCImKHXkt+g5x5Q3ljpHNe40nAqBg8ge6EJeBzc4c
obQdO8nM5NkOH5okP6Q9oTY4tf2nTq3dVpG923u6+fXe2Fxc6U2st8wSrYEBm059n6tf0JVwGYo5
M4P28huG2Do6hRa3y8/I9sYQKHEbCoiKCzQbp7OY+p4kpZxhpAodt+3ETl69+cEQ0UXgdmkqrbn+
ojasq3bgCs3gmGAiuI+h3tmjp/mZaV1dCEBuyDh1Ms41aZ0pJ71oF/mSwckOrd1094FFk8VA4zjv
bNjEMsiOEHmf/06aDMaVyO2VEwxgdzNUKJO9VxPf/JgOVyMicKQNP8u/b/a4buWs6xy8tO7eVU0+
u7boXF2fj1rCFX37e25tMNzaFBUWokp6sZeOExoQdwXqohCi/tAx1fef+90TvwSq9f6+NbLyTig3
2iYeDYbNovKAGFoOuOH2MrZC5VsLq7xOGZJBbSNmeweReWr3j9KfzUhzWxpEKoD828a2vg8EcIvQ
DQ0L4EWXezY5vCZDkitaysKrCjiNxum+ieA24zTcNrX5eZi612C6BJelqpemShrDJAE2Q7dm4tXq
oWjsAwRc/zcjqzstt2Awikw2z3A+F33jxvExY7z//2ZkdZnpgTJYsWYx19g/2JLimcWTVO+dnOUz
Xzka+LlFQI7Eak1JPHdJYjgzAwW9WX2iCOfVc/q56/SHUZXPjSj/DmlX3l7XpucBMPvJmYOCycoZ
erWXUo2nnB/HlW+YdLS1+7ik6QA8i1LYbWObB4lpaCin6JkR71fuoOlB1bSwVyhyy2UpW8PZTrRy
5zLZdDqoaxfOHWDUa6frc62IpDFnXCB1Cm9h4fd0s1O4MIfifHtBm0eJWdqFeGeZP1qVTUYpcYxa
ZjLBYQK71F/rKDyNXepayQ6J2/aa/jW0bgG2YKusQIBuL9Hjrvvx6Ayf010eoZ3lrKcP4brmUTMz
/W9YAcSj9rfa/hBl1TE3w+PtjdvyBFiMQbZQRoORY/16mkTW6BAv+WE7A3Qw9S79W5jSnsNtebfO
3fuT0QbE7cpM1mt615lcD8PUP04Sd2AZlt+jTnnR0cZieubj7WVtbSAhFUoDhrfAw60cnCHuMKxk
hmequvYK+3uCpH0oNadieL5taGsMg0X9Z2kVj3IL7OQgN9Cz2ML21AmmWMtpjOdGtyEul+3UK6e6
vdfDtAc86nzvzCD0Ok2WPFiO/ESqTK+BAfA3zsPbX7WKJlKcxEhsch5K7dWy/1Hkr/Rkorz7jROO
TNzCT83oIpLpl3FEHYocYaeWOIJOg9k+LOF+aMOdaLUVjRlZXFR6TTRf1omwmdnob6nMGagCJmAb
1ehOfLHa6qFRpWPSURiN91TGt/yHMwEcFKowvGj1tK+NsC3sCZy26GbNjfoPqmZ7SpfJ7tjthck9
W+rlJgIVaW1jQaHTqP+ziI9dlhxCXuxBMB9uO+vWKaRKxjAevX4VxqdLS6Q2QpYmlEM0dfQTQ/GD
RDrCPnDOMvNUZulO+3zrAQNKBJZ4sIe6uk6HdaXWy7wFezjlTu6anfmuGeGNdR4jY5ExOPP/enBG
cydCb9DIgtVe9AwAbUNKuX5a61FmjlLE9I4RUfaJ2ucgbt4XvOJzWztrBgXPufBykTzJ1fBozoEb
D81vhB8HQUpkZxjhg4LwcqPVKYkn1WK8x5mqh6Gy/sgTzSvT/s6q9loUm95D4ResIJ8WtMilKXwy
FYoBDreA5WN0hncWsJ9+Mp7s3eR4w9Qi3KPDGQkPA7ofl6YKqIgcB9lJ3y5e7Xr2oHU+VIVF0/fz
bT/dNMRTDaQllA9A7y8NqUppQFjMF6yUJwQYPhT5j2J6kEzr11+F8EqAVaRqDifrGi1tNHZK3Qq8
ry7J9yGApVxuzr8ziXVhZXXqKn2MGrsXYHypKyXWc4x4ZyL2WD03guSFlVUU0eY2KqMFfNv30vse
tJUpfVSldulSFW18CKx2J/ZvnTMsMgeEcMdyB6y+UjkNgxGXC9bcMjsXETcYNZ9N43WC7EYuj6IW
rgh7t5L/CIfQBUp+f9tLNlIxA+egIs6AMed95fnCKaR+EDLnXB/dMv/BS0AXOzWYPRur92Bj0lhQ
O2zkOvzz1rNm667x63RlC3cQ7QSe6dw5axRAnGU0xEomwBP1h1VQK6ifE0jrbu/W1plSodInIKM5
CWz/8kx1cyX3lciEP8e6OHeTWbpBrn0v5eo9DAv1zk2zaQ0ddoYnacBhbmUN0lUDflUg2eF8X6vw
21TVx06LDkXR7Sxs6xOpXC9UOSi9OGtgdiWrZWkGUuGblTgWQftAXfUp7bWX2/u3ePPqSchE039m
VudLtZuxMLRE+EOfIdb5o6v2SKS2FwIDxMIryKtp2dM35ZquieCR6lLBQl4xYDqf5f7H7UVs3MjL
WNa/JlZOYI2tPceM1fgKk0aIUPS167QzfeVjGo+P1qgfpKp8lHLz9bbdrSyZQiZwdvQcwH2tcUJl
QULVWgbzrqLWzk6JKFoZa50bB21B1LUJVyQn53FUjddBs5g1Ki0vLRINqnpLv6fbtiisTxD/3P5h
W37KzBW8sPyoZfjncs/LeogGh1Kkr1bTGZJ+Evj5NGlPYt4r9myBLeGjhEdkSYW41pbP/+bzjkrf
kETjp0pi3E92dZrTe62yj9bgIHfgyXTvhti5YyjeCz84rXEKrOEwifjDYI+eWn809T0YypZLMyOI
xifLpzy4upjqiUHOMBbCLyqjcu1aD71ID36deZe35Rsrq4NTD4Mqeg2fG8emJubUhqeiU+LawVSe
bn/NzSuJO4l5Fw3pdqobl3usCaHGylwICig/rErxBgA8Zbx03gaZYf/HUrkb1cepAFfpWPcQPu+E
va0jzDsF7lbGlEmRVjs6DUWVt13FjjbSIc7Ocx0conEnrd4zstpQY8yZsLRq4QtAPeQT9lS5kFXf
3spNIzyeER6Clojq8eVOOnLQaJk1YiR65o3rVfVT0f+6rDnX3TKPwPW9qMWvEkpnyGfBFV76ZdgI
18qeyj75rhoMtmS/c/0BO4F+lsci9LBLIHhz+pok7My2rUo0ztBNKqRvk/q3ksePHKzbG7e42Oqe
IHrrTA0ST2A41C4NTYkcS03aIuSmo8btlNJJasMH2yJVToaDkf9x29zGd7owt5zxN+uy2iCnrtMI
3+4mNxBflZTGxq685ZYVVPGWzoZNorIGDQZjXqEYKuPXICGLtjmHd7GR7gwXbY38oJbOG4bvozMQ
s/yKN2sJ5AiPHsvSbyT7PDj6hyj8XHbxk8kU1NyUByG+AiD0iqR2myA/gyVADLzdcfyNoMgqf8qn
MXMKouDyR4BaLrK4a0rfFuW9qOuHYo8Fd8NDGEWRF314KrA0vy4tUCbvsi7JSr9G9KEK3kX6OYT/
UssjN0Bn5rZ/bCyH4itXPo0ZDT3g1XIstBFsK5tKnvqKNh/w/uqLEUU8QW7b2VoUbVyUtBhVAIO0
CkqD3gXzPKnEC6fNkExQi3tzKJJTj7KgG5RMpNhztKdgvrE4cktaGqwOYkB7dahzGk1DD9eIb2Tl
MV04/ZtE/Y0JSrYOiW99GeRhtv3yc7WKbUjO6JQgth373JZS+hBHjvSgi7HZOQEbm7h8JTigyJkt
Y80DVtRyR5GS+n/Mf3AajV570Ksuds3Z1E5FgSCRJVpt5xG8tYkYpCoElSf83KtNHFunk/KgqGD/
rb9K0QLMdYLzbe/YiB9AjZmbpPLEjM4aWh0HhlyPkV7Bi/9kM/RcOyUzw79BGMGcK4yySISoDjKA
qy/VT2pjD3HNdZLc2XP9PU9+Z4gOagMmF2y+1NL8v7ShtYpRd1pZ+3FvnkNLOihVeOy64O72hi2b
fnmLsAg4v2kIkS9DpHZpphB1AylvyGvNDP1a/2IirljnrdvHe4RLe5bWm5aUGddiJEBqf7SSv/KA
URDzfSr9dXtB117GgjhAfBpeIJzXywWV0AaEHXe9L6UoUViHIjUPty1c+xg5LGSS3O1EPBjHLi3Q
np3a0sRCHZwtlErb9tWOdg7opg0KX4t6MB9njV6Vq4IqW2hxudfPdvwKeRp83LeXsbVRAEb/NbFy
MEOtm7AaTb48qmhFv4gg3zZw/cFhVOC0L65FtF67ll7I0ZTpivDTBiWoyJQ7VDNLWpxlmXijNMw7
daI9e6svHxaFPsr0YnxTBJpn61VwP+bSX4UMKk6r83qnYnP9xF2Wx2ApAwhISKjL/r5JIvJAiopO
m3EDSRsOBcIirs6doAz1Ue3/qbT2MCpCcoNp2Dmy18F7MbyQ9HPVonGw+M4bw30wx5YWkDGDGcgR
rihClGGfgiby4vT59ifcWuNSG10YEBkhWHMTMjyRdIXKZetYtZ9DR4IOYwBPqZ2fVPifhW255t4F
f+2XC9n5ohRBAg2aebWvIhUaF57c+Jr2vdWfmj39gY3tu/j7q+0r1ATFP42/P4wxD8R3gZuE70Xs
pvbO5m34I7GbbeM2AqiyHmBdWI0cbVYbErx/huwdvoCiC9yue5nX5oIWM/AFcueteX7zvDGseQwa
PzKNu9Ji1PpTJwlvrvqHzNjpeSybc3ld8HGoHMLtiW7KFQZWQAM+q3Lccl3ErmBSXo/ILHdC+KYR
OHeX+tQyPr5KJWshoc+oYyRkv0Ty2nenrHn9Zc9GieA/G6vcWFKgqUC5tGVGXfbsLHmoQNaNUKJO
sXyMyu/aAKV5q8Y72eumc6OMCP3mzzxl5Xx1rwfmNOUtM9MvRfE8DHu1vU2n42Wj8eephayV5jJb
MK0imtaXqw/ZGPBeHw9EpFFVj7c3cGMl9L4sWk5LRQfit8soVBeVrKGR0/kxk61HDa2l+6aNnZ2Y
vvFUo9Wz4O3p6oHuWF8irdRGgdPpnT8Vs5c52auI7KdeUU5D2qJpN7xMXf6iz8WDEZ/N9EGxX83+
y+2VXgdBICVAFxYCL94A60DPdUXXxtR6Jr6D4hjRNT0lkkr1Th0Ct1bT7BiFtB2h8b03xim/v239
+oNiHQQNooEKdYX16W5LMp22snufiRavd2Y3k8/ctm5p7qTnGxhvmnvcJzQ4YF0jHbz8ok0c1HZj
9oPfDkmVQkeYVQ+yVtjHAgowL55b5+Q4eeCBSK3dcgyVkyQ34nx7uYuRywDDjwBhz5uEvJdWxeWP
iJXcTFocy8/n4DCGzO0moyvV+s453NhVSmc0k/Bf+hTr+t0YBMVkDHAV2cMx+dCEy4iQH5XFjplr
11meV/BKwU9Lmm0sP+PNVd1Qes6stJZ9xajkx1Lr5qdIYjpB67OvrQW/oDnJzZ2eTR8Bp2o7ecKG
LqaN59BHXUrOmrVeZDn3sz0KS/ENWBAmHT72+VOZPWX/DMkhfXTml0lNXNT/gu5kpA/tC3/oPAWf
+h+F/jEN7mUz9vbYVq733V7G9xw+LNciB/tyQ3K1MJiki1Q/HpvyONVybT07RdJXnhEZglGakoL4
TqTacGxodKAdWEDUfOp1R6rv1KxvsxlGbat3NYZFcqdjIMl2oeNy9co5iMw6TnNyrM1fj5LAIGEn
ZliIWgVzNZfrDZUkE02mKL6WSygjpKbhN3Fbfbp9aDZ2FfwB4BGS7EVqcXVyq6zuwcSG7GoRK/dy
b9aSKxigcTuNJ93AjOxOrLg+pVwtPzMBGn2scElJ3vh1lcyjbZWT6jMPpULOY0LM8S2rjTp/SkYR
2zue/LNSdRkVaB44P8lHaCpedU8Ews2QLzWKL5uHvPJ0C0EBt9QOEIGiMeC8y4Hm7yk2b23qW5ur
DEFOAqMebKH8nNIuhw/dQRiVB5vi7W+3ESKgUMMrgf8w3W6rl1uZVuT6FGMU38r1vvZmo1VyLxN1
wXMiSyvhARGEodgu2/kQRjNjKbkESdPtH3GdQpISKz/Lrgwn00q9/BFw59vSKPX8CElRz1Qz7MMI
gcpJSWrr3pjj09Dp8c6x3LK5pMYwvPBSZ4T70iaUn/Oo0RTwx8n2JzN6mmiguEJzakiFZR+p7J1F
bu00DWKHRALEzpX0aYYQsd7CWuQXxfB3FDHABK+UmoPqgmDqrkhSTxKNW6X1jvduHBZuAY4/tyud
9zVEUKkjtY5HYh7AJOloj0P7Vai547VJ0087+dKG0zJZvgjfKQvSe80i6eQ5+R+8rL4uhy9tz+Bp
Wh07E3oJUobbPnOdAHKr6WCWqaEvV+nKZ9JBKuse+ho4TfXoa2XW/UmVanln87atUMsDR8a5X0OB
QiMWs0IE8oFyxm4+ld1dWg574NStT8Sjmj+EW9C7Wbb1TTwbhlYMmZVovp2hBi1r3Q89CluvArx1
f3vXti0t44Og/aher3at5KSlSZppKHEb38bB+DgZ7Tup35NB2zTDrU/yQeYMw8vlgugY0uHKUJpv
ZhVmiTF0zksR466s5HmnVLVcYavYzFoWVVCyYy72VTlsjmRDakJT9Y0+ewCL4WnVH1Ute3n/QZOk
M//88g7SNCFqKEwyIIq4WlplWWrUMaXsd+NfxZy5DgMv6h6fwbXb0SjE4wB9UeGz7JURWUfDFfZM
E7pEtNeccvorMcd0JyBtGgFNQi18oXy1VzeMiGv8eQwxojedfKgqQWdmsEs7/h1DMGdyyA0K/msU
vtOlpSiMylyYuipPLXLynnAu2n9+9cvw+WlpQdpMWGcW6NLp5LnWE3RmTDR5mlw+No7VV3f9RArk
dkWlJC+/bg6/k2mXUIPnvXtprmuDuhFRZPmZVXdub/Uf9ci+M399uB7Ywv9PBJYJMm1lZu6qAbrJ
2PIjqfIXK/Dq/HJVxQFeRsEL3vFFim/lbU62iFZLoYU8avyZR0tAI8b6p8rsvemc6+thMQS15M/a
IUH7cst0VCSnwE4t+j5fmlT6JCBrz1GSU/be7VuGDFqO3AzoxtlrkZ566OSgjCBrNIXjhQNcfCGj
rjIcjnuf57alK7WZAVSY3Ml8Hvhcjmr7RbPLw9DB3WXv3a3XCQuJyr9rutL4jtrK4UGKJS14UkT9
Dg6SUmreKWHFI3WHT2V7VQQFRD0g5ly/xYeKYzxX7J+axJFXhGp0qsv4g8hF8VjYzc7B3QhEYHMW
PSCAe5SUVwe3g6K1y+WBrCGieepKSvhqAa78+/Z53bSy9GTIM8nA1pOYcaoaQaFWKowcSVm5habW
Z4Xk7/ttM8thubyPkLX/iRRl+8gtVz5elUobljlUsK2VZYfEYVIgk2TNq0xlPN42tbkiUOeQJQA9
B957eZxErCrF0LRkdnrcexAO9nACWPZOo2HbyqI/RngggC///k1yAkngbNtRz/h7kjsv0I8kJ7OI
7MPttVx5NzyDBG2YnJGZ5X+roqs0wBAVQlPid3no1oH+0tA4azSuc0v/qIlmZ+uuHBxzPFgh8QUT
TZayfMU3izLE3I5T0HZ+CsdyRvxxCsfLUZ3ZO7VXuwdmd2FSdIDD/ZxLvDQUjIDhEkXtECTrX+G6
zSliSXtiVD/j2YXTLVaWHBV2CJLitdN16lSKsGtmv15YBT1Tm7KQSfRe/5ZBUtoejEQqtHejZPfZ
Y5Ik3YujRbZzTnszs55EIHQDWJxmzy75TtQdGn00/9Ha0iiPgWHFX2zINz+JQFaQ6B4XIOXYdPo7
bRjS7lBJSvWS10UKI28pnFcxRtoPMYnqb6NV5/dZYqefilStn7N2ko5ZGOQJD2it/NjDZEndC70x
cSjnbnhJqKW+H/JkbkGPO1J37Cnr/q0WIv2WT0H8KQmirHCNohTPQTrrmVfOhvmkgeyNjiA8I84Y
5Al/RqlKoA/6QaYXEQ3TSZ2b3jmDo8uMU96LNP6kiyISrpY501Ot15J+imJVYubR0L6ZQSK3bgT8
QH5Sqjh77nOont8VscS7eJYnGJ6iKqAxkOWD9CmU4/TP2erFl8FqrPtErqY/8fI0c/uSp5CnTcwF
ujFLzA9NLnrlIAUiY1y077qPIbUL+TTaWqIcckOpEq9tC14ZWdQ2uVt1qvm5mbWxOzZFIgKX8+98
jWLUIe66cUoc6maz9FyXUoS1zoybQ2jUVo2oZwKt2oz8z19xEYr5vmPzTLQXB629n8YwV3YeffpV
Co7bLQUmGnVcGCBVLn08VpOoUYdx8BEzK6Bsnnoesrowh+gkz86QHYLEkl+6GoIVN8+c+GMrWis+
Mg5W6Px0wbdQKqdv2C4l/xqU2QgAJE1UwKoJu24oRZ2wK9TXDioyCP0xk22DeTMzzi1XSa32iZxC
Zp8nhiC8QCPv86AMlJ+oT+ZHmPyrv0Ht1NXBUeb2uwRLeHooehsySMOAfvQo1a3yCVnl5mw2Q/e9
Fkon3TFwkncnq+nr8dw6dTcdNPDrhQuqxXoZm0GWD4wYhdmxH+dJ8KcaNBrcrtKs2CtqKkY7SdpG
xOJBRaFiwRYvGeflJidTX0aFSWV6MEsmS8+mFp366ruU7VHrX/c8gJUy78CoCB0cWnqrN6ItFf0I
Xx3F6SRUXuCAGF0H6ubTlJTyschh0oi7sU3cqrDR85GIF11gSSdhgc/k4RkeB71K9th5NuKovXQh
uCJ4EoEauFw+DOSp2er56POEmLgUJDhwTPPHr15CjPaxvShT0Jq7qpePXdeILtZnn4ftiVEWqEHb
h64x80WG1YFy59fNUU3k6UB9eOHGv1zTPJu9LuZQ9gVwwffd0tm2Sjw4B7FMrjVbnhaP8i/ffFxE
zGsxYEiPxVpfFZndWEMzSjMMgIlzhHk8v2tq0T0YjS4oMRp7TAPLTXp5NS32+GTk4rxf1jjRvhkF
HzWS/SiJLS8M9fLJ6aX+YEy9tJOpXMeh5Y6lnEmghkFqTTdoDRrVOzWRfdkIpnvDLL6qrT2cx9jh
ygG2964wldbLFKk63f6QG0dmwcFSQuWeB+q7HrCSpSIOharNYL8rz6nUo2z3d0PnPHcLRwusXOr4
qW9TdKPvY9GMbrwIB5RB8nz7d/z8eKvNBn5EOgNNIbOBa48CDdM4fVsovk6y5fWC8rlrDWbvJmNR
HSM6qceurE2PeDl60xyXnpP0zSmPO4Sn0VNz86H/XsWW7nVKWzzmnSw9yfI8f4ZTZDgxtV8f6Ptm
iMmNzl1RReXHYqpadyqm4AT/WfXODkX78fairk++xhwPKS7jqdT7zOWrv0nV5DJWy4bZJF8bp3el
Wv3RltpeP27DSZnqBZIr8+0Af6xOYjmhREBeM/oz4xtPqjoGB/w5/mapnXN3eznXphb1G4O3KcKe
tBhXgQzV5VhEWqn6Iq101zHa6Q7KktzTx3bcOQ/Ln7r0BtbDjQyMhYsP5uvLnaN4FbFmR/NrOa4e
1baZjnJvmC9FrjWP3NnmMqvaesZohp4zT/0eM+/1mAK3CKELQWb+ASe+uklqh56MFmiar4y0+KCq
Cxz4UdNvEjq2znRs7PKsz41bysOpDxei7fvbe739AxxqWxxPlrseNbKZhHVyKkZAC1GbHcNj2o1e
JldQp8+vivy5ghKwsDTG0+338tAAO9x7aGx87qWfjfPSVV70iC6/QdVhf+oVYpLI+8+1wuQeVRBb
96IgAOt4e70bH3y5unmvL75MN+fSGANFEPvqreznMlxxZNEzXDi9rp+stBleBykOjo3ap6fCSnJP
mx1xvG3/OkehfLSo8KEkjNOtR9TsaJQCvEn2+0ZxHo0p7o+mSBqyTjP7UhSS2AkN1wEfe8ZC+YOE
CC/PVU4UKJI8V3QIaDwm5h10ucVDGNgZMqFq/yFLg/ydFAz6e1tAGXd7pddNXZX9ZZ/pezLldJUq
qFlgD3bPUjM18gLhPE/J9Cpg/0u6wTMS5zkS0acmgbhQ38PYbKwa0wvftL3cNutrLg71aLQlVl3J
xXJje0H/l0h83Uzd0iq9uDn/1lr/M7j4+JsIrMUBRaIOg041uFL1V2qnJ8aJ39ulBJ1pA0w8fiiq
qnAHS9mxvXF8QA6AImCd3OtrzaqZVgX6EhRtzNzOD2oaKl6a9/QjeyPdMXXNL8oANtAoykNLLwaP
ulwmI77myMNZ9UcBk2jpFhCK29BOzkH2jxw375BqOUhpdV9W8cswR0f12zD0fyROc4Sd7RigmxIh
fzEnP5ixO4bDHkBm43CBS6FAAp5iERpeRRKbiliZgAnzDQ3uR1N4cfUlKWix1XthZM/S8u/ffG86
XaZcGdTjUmjY5P6pNdtTYNDo3lNx3DREG4r4uLAHrO9Cho6dZgxqlTEy591Qf0naEn0twzX2hJM3
jgw0JOT0ANoZTlyP6bbMpifdRLOwy78bSDM5CoWM/hBHR00bjnO7A9m6TlngDqBJRORfGszaKi45
gWX1hh5qvpG0xV1o5Z+5iveoKTcuN/rWLMpi81jTugGhpJIJgXIKuAM+ddjFu+EerAcSleBIEA6I
jflommNzV4OVuKdz2R0n0qynwXbaz7Ru+52a8fWimXxdguEiTbLQPV56TRtJeh/Vqew3jQovWjM3
Z7Xq08PtYHQdENC1AW2yzMFQkVxfcSm4GU0bR8WHxf5+NgOIWbv70NzJnK79hQSNaKMxBsOrew1I
gN9LSuVoVvxUbY4wi5+q0lgwWo+TPH4NKvVZ25OxvT4K9C/pWS1jRaSW65mwXHcGp2eGyteB3j8r
ZdMf0iIwH2wTZJg0mKN3ex83vha9WUgCgbktQpar3FAmnGotNT9fT1MF4lSrfA95szLuZCTXZmjB
k4May2lw+GKXTpFJddpHzaj78L4YiAJRSxBdbu8s5topsOJgY0HEk2quClCzlRfB2Gq6b49BBUes
pHzjVDrPVdNox9v7tqSslzk1DoY1KkyQy1xNXzS5MsdJlhi+VLbJ2ShzQr1cyOi9q9p5SvrpNZK6
vatpa31I2YP9JM2hdbHs8puAPAZWkBeiNfy41vscsuEkAatGhVN39UaEeyRWWx+NBzstaDyE6vjK
N0QxdeU8VIY/55Xh2Ui5nrqmlU63d3JrUcyZLaRVvFRBDF8uyoEmZq5gzoQ6oXDF/N5JwzslUQ+3
rWx9L96NQLlxckazVr0l6CxaA4J304/tGABrr2f3ZqYNd3YgojunpRgNuPWX8RycJ/aNxJSOHXPS
q6UJ3Rx7UMMGLIRlf7CjaHzk+VO6k+K0O/64kYgutkAjsLpl7Gz1sbTJSGs9cAy/Yv7xLPJJeswY
OrpjkqrzO6sO7wtKm3eTZGqePqjJYz5Oyh43xcZdRAcPgkeFPjIjhGsYWTz2odwHBS1++f9xdmY7
bitJt34iApyHW4qSapBqsMsu2zeER87zzKc/X9YB/l2iBBHVDezu3W3sDmUyMjIyYq0VOSnveNfq
wVbPvyOSaKLRgsCrG5hUzmF/frZWM+ILrkRdgEolBVIBZxB//u58lLUjB/4sGwjwWRGDWcLR08Mp
dEksy5X9vmiKhyT9IwBrJOCnpoIRrfuuswEZmKEt3xsalPuneIpS1XWkftRWVL/Pj6JNpgfEiUlz
KMgu0S1ZmoYV0j3mQSp8/6VOreZvOfrySup7vihhhXtbCIEJJsfpoprZlIiusolIs13/VHtH26Ua
7RY3Sppu5UBeXBFpGIQUFGqpJ57aKizJSFMptQ5OGw61S8VqKHZDAWt+5VK4aIhOr1BK5AlhLQ6h
UtlG3vR8Ka7R/GvqW9mNLMnlCo36HOUsABOiIi0Y3RzBxXqamH5DAXP7YARO8Q3FD3C2cSM91kPd
33WDId8H46zc5aM0bWMYzLsklrN9k2Xdp0pJb/U4ThlE7KdbK678vS31+g+5TdrXuJzKRyscTK+v
2+SPRWtr5W6+8NWR8UHUj08hWNoidL47NdZQ866NGh/oJ2OHi4BCnpkZn410WvnkF2IUhxPvEqx6
g0fzIh/urJEOoKH6h5brS3EVOQy/mdzV6ZaiQPS7KoT6aNhVvaeZfZjv7GQovvaJoawt+Vy5WLVJ
HUlU8Qhasss2QpEi8SfHoc2A4jj2ylgeX2opdFrPDpIdgAf/pmf2lpdkJFz1INXbdvIfosypHxFQ
SY5pYn/VawQ2UgL/0/Wb6sLnIH2hiQvbDYddSjfLStc7bRfYKByY04sZ0BUrsqB8nqkkrByN80uR
xxZIKQAlYtrCktzbdqKEk5fJcXCyjZn91pAyrFERLUoHDvuHgwtQUB7USKOSUfPvp242aUHTGYWV
HQv7QVA3lBlF6pUH1/neiWI3pS/qt8SpZaWTpdDXSVRG2ec0BrNR+aMr/bwxg9WJT2d5OiJRdMaQ
8eDcnOs/ayi8amFQpEefy/QxTSJRVwwtBjIY8R1HZ200+FlJj/cjvRrxOhYatks6YihbWdFVbXHM
M1n/PFGf8Hq9Qzw/HP7OfmtsBh1kthJqzieVqfMrOZqIkSfZLtZJ3KniEh+oiy8uhq7yW61u++LY
J4F+jPN53jLWatw3Yfs3kRjYW4RyvUHlRvl8/TCceagwLFTMySa4K5ZdI61DKnTOnOI4VoJ0pGlB
iWaT7weKO6l0KnbZ3NZ/43L8MLUAwwQoyqi8woSs6qm3RhKo6FwJy2M3I+sNb03e4k6Ra6dDu3Iw
zsOisAXcCVAkERiG66mt2MiRa9Wy8mhUg+/ldelAIyBNUwpFeQLYGv6z+1i/89sxTl0riNQnxRnz
m+s7/fZiXn5jLndKFchnQABYnM/BDkI66WV5nJXa/AzXDFU7YxTNc0tjA+AMxcOU72S56D5nRodq
TZQm0/NUtKk7O4l510qGtWt955cKqHM3O9NuhAGy8ZO2/Hn9t54dc7FhgoZHV4Fa2DJ6l1FvOAyN
Lo+JH+vbVLUfcrLsfZnb2q/rls6SBywJ1jEXoyam1i1qgfQ0EgV14OI4O0rkVYzERNR2zFbi8Hkw
EadLkNNtQxUNqFMHiOzGryKz4hFu+G3iVX2uUtqszey5beR4QPO7NdZ4Jed7CD5WA4ZJAisKDou3
Mm/xKeVUm8zFm4P5c14lY+iiuSFVj+VYxGvsp3NzMK2AWZG66rbtLHmaRqcNMzow9oEpjQB9LPqF
9lF2QAq7kRwGzYdxAgL+xIni/8HhFltWoUq9bippsq1DoCZa5DLjM+536HmGwUpmfmlhdJUEsY5y
7BkeA5eZ6ySP7MMIxGyDui6CyECVks+DHzKT6qPuCAjznTHhru9SNWprocF8YfvQgSxxeVEVrjnG
9oejPU83QGTAdMB9IJV2asUGzjxnvQQ8t+rVvTbXKDnjRRCs9DB2h8EiWTBavXBrzUxW4C3nAZ80
lFoUXQbRw19ikBufUcODETrIQYxe2fv30RjRl25e5l7ZV9LLh/eTaYQmoEbwwYh1LN4GQTsVQ0yG
eOiqdLLcyZBTadPaZuJ8NMdm5A1vHPTAAQGKktHplup2pfAGKQuYY8lNZHFfq50ibR11rSl05o4L
Q4ub2qxszc8NNO5Ss/fU/F8xPFtltHJXnEVFjPBChHItdP1wk9PV+P7UhJGQfijMFhZyUbzkcpet
1F4vGnkD+lDSRrV/4et1KKWSb6M90vURQDoj6KIHGXWN/KNnSiwGNTa+jRDTOYtMTkrJyLHR6wsi
/3bImKxM07RZsbL0a251fJo0BjiRTE9pEW7DNrPrjqfRvTltSiXZdF3s+lA9rWk/BrfXvXrpA9gC
IAZh5G1AHnyv088zmJNllCDa7lP5yW7HTeVZbetdt/HWk3mfLrwZgaBNO50CCACGUyMTBAsqFY55
H2hB6slhHGy1wvG3s27lX3veRXfV5ATfWh6sdzMQsX2gzdHGhvz2Kndm8GyOdbrPB1v15BjEkTFa
0mbM9N9F4Wjo8sd6sDaZ7y12LH4yRWjSBuTI2J7lE73U5qm2s9S+B/aVbXw9L24VlK02dEvqPZJQ
o5dPdbVtx8r2YjtKHsymGfdSa+YBJbvOvytUu9r6VhE+WE3jHy0pKl5auWg/OQxUvcGyfDvPoR97
aNrIXttCqYRa3RnNVrfA/7qhAuBzJbIscwe+A4xUwdsEDUhdc3HgAd9m8zib9j30bR5ue0VtbqXu
R0L94foXXzO0yA9LeQJUAKz8vp/v6atvtEFzs+gx6b/+D3a45gRCX9zcC++d1bxtIx07ljExM9fc
Onn0o9Sr7Thbu+umLhxKnm//mVpE5cnsCjkLbfseTbAnHxVYq9q107E1ZFdVh5V4dmn/HO4SCJgk
2VR4Tg+MmnaRBgvJuU979NgHZLhvGxjFN/bUPejWpKxso9imhbPDNRej8thFEpOFObnXQl8pMDfU
zugmZt55tRqtKQucnynK9gLyq8C+xgeXuJaEclHsWFV4GNSorDZoffvltg/b/rUJeospKNag/mxg
JxCGpjQcN2Mzdd1GHtV22iSF0710tpyHXo1mduBSktYQQZiKRNdcLZjmX6UaFi9Docbqdk4jwGwm
09T9bVYoaXnf6Sg6t2oZZZKnTvBKdkUUa+pK6D4T8+WGQ9meZ76YHy2Uqk6/nDJ1kW8pY3BwYrAN
vf0MdvlGr42QgYcSQ8l+9BXzrDRGjjbZ68z/FOO5etdvJ2kNoHbmsac/xVq8RzIqA0oRDcGhle4y
OSaLqPapurcG20Vqd//B4/FmDH0dAySsc4ZLhY06GWE7BYcofY00adtP//rwhQGv9/347bqpsytL
mBI9EqiUiAYve9gSs1nB3M4BYsGVp/p3I4juaU3N7OwEol/CA5tIyVNLZC+n39ExCqZXFlZ0qDP7
2PlffSXZD0wc1ruVJPYMQoLHYEnQQqlZgIYXv+Rdnt47ju+H2QgYR5HuDasYthopbVtpxeeh0qZ9
MhbjNlWYzWAGSvI0hnazm0KUEobQ7vdQD9RneQCbWyhkcZUeNE8+GeRjl2ufit6xPoHCRGL++ic4
693wowXFUOTBQtJrSb2ZItCrlRbHhyr+EwYV05gmT531PfymnYWyTDXdIz7p5a9Z+pxa80rZ86J5
unOAgGnH0KpbuHYF/L+eZCNGq5u5qxVUHyYU3LVG70JVgLQ3ElyMJ8P4HtSvXaN7YQz+5/oWXDhd
sEb/+wkLBymUJDESw2SK4vQziCGfta4veX0rb7SPIlHEZuOFtMRptIh31qmHhKOlI8bNav3pZqj+
jf7sBv2PjKmiavDFYLru9ZWduz5cS3ZWlGC5f5aE/CHXkBhWu/CgRAd6IZvajrzcMbZG9uu6ofOD
TC2BZi4VSlrjVJVP1wUbX7YLXQt556sCAe1m0pesWYGYXFqNiBfigUrlQhbf8d3xitO87fo0iA5V
8VeSNsFz7ty39c+PrwRYnw0qghuOSX+nRpJqMtS4ayIOYbNJSy9lsqEyrdVFLlwuoEGhDXPmoK/D
eDo1I1mBZvmmEQFrfrW07EkOin1hhZ/sOtmVM7NSEe+u9W9OUI6u3daP8yT9EwxWqVt51F3aVD6b
zeOBNiM/6vSHzONUOgLSgL7UXam+jRStq84dxjWpkUsugncQGslMSFgXj+40qkI4xUN8MKV4kw+R
2xmjG8QregCXlgNmB7oi4ExYkcsDphdSOOt6fAjkzpWIlnDLXN4ivb4S7M8SLXrNAJCA2dPUohi6
CBqy0qth4AO8bOL2qVCywRUR1rvujJdW896IevpxQKsr5jzW8UEoGZtl+1hqhZs4z0Ft/y/LEVPF
HXIeIVJ+aknVq9Fxki4+xFYWu7UUP8rSsFadOyt5w42AmgFBQUELifLLwspYFWVdp/jApPbjvg6V
YTs6s+HVQK4oK9m/J0mTqXUb6bbNR2frD0784WDPZQc0Q8gcC3W/xX2jq/6IwKAcH6zICD3Jse9r
2GvbUNb+TU1peKPORX39K17yfIZfUumnl0JsXBwxFErq0U+ET8bOnpfCfEMmmWxihpetLO6CvxB/
aU+Bw4C9tWxfmKXcVUMeJCh+/SvYPwKkltQbQb358JJODC0+ZBB2XanHUnww1HQL6u/OH4wDRNrt
dTPL9hf+IhI3ILmIowjSxKlXBpD7+ixKEkaPO9W29PNgcKfZ+WXGWbOhiBy6se0rLkPMhsBTy2G1
dX3h0538gMWnm6WIEYtVkRwaRf7GyPF9JxuP6STd+LI5uKOtP8Sm9loF1c3UMbSN0jS4l5gJ7VmM
0teYZrKL+I3mXd+WS7+KBx5hh/YEbJ/Fr8oLMBSQQpNDWBuuNcbbdP5klcZHX65sPmVSugXUGlRj
CS2qYo2x9i2b3yjNsap+htqjokY3Dq+ejy/nbVoLvHneWkveQFQ2ZiQ7KcvR6q2iQyiyfjXVh0tx
Yjm8anCnNyvLgN1p1uA3WXLotia9qzD/ojR/C1hZX66vRvjkyQscOxSaBBwKOCzkgFOfHbTeiYea
2dKSyjjQui8LMtlhe93IJQ9gQhkpitA4PhtMnwW11jRGSbhuvqnp11i9qeN/101ciiVCrgo6FIgJ
Kn6n61CqzIciWmEieMj8T2Ny2/meuSYweWm3ABdxGdCsgZS/+CpVh87ZaBCxtGIu/4KmbzaMJjCL
lcB4RtETkeS9ncVNWjdlgchAmBzKb2mSuxJDCJQcmrjvykgt1ZW897P0Li0rl/lyqRU+5Iq+cp7O
nxn8BHIToVtFl2WZADVRETXGECeHQjpMUfY4pu3GbG6GJETydQ0efsFBeL+T/QudPCrCi2yrq5l5
Y8VKcsjG2W3Nf0GTu6llrLjhBR8BRgxOiO6GeDwufKSXqnDw64ldtX/JaetKwQ7CN9u6hty5uBxq
ESDU6c2bSyGuOLC7qhlVLraudtUi2Mzz3ZSvMR8uOCNhjnOr445s3mI5Q5VHTWxZBCLbxD+CjdzU
/8OO8empztOlZKjcwg/TgREtjL1NmNj6O5qf+z7iQqvcpP784dMryAGwn3A1Up1F8cqMfR0ElMNS
yBy1IYSQH2y0dI8oxsrRuvRpOLoCpUJ5ljkVp3HCCLR6BLjEOOwMpSX91YENb31UkYbjK4KEQCwJ
MvESzZf0Ve9nPYPtDZSfA3vrBI9KeKzStT7ahYQDHLnoWYtOAViixWLAz45Nhp0mYWBmlGzrOrpN
zMprm0NfBHdhZ98B+dxf/1jiMC6uDIHxITXmQ3GSFoc1MWY5y3om2M/KUzK6jOcqgQDs/ujl63VD
l84r8ZzHM8i/czHAXC4riVc829gHIL9+MazA7eVms/pUv+QUQmgaALcgACzbE71ch50zpdmhaeM/
BeDOZgYtazYfzxy4z/8zsziwUiOP4SQxertsjJs8D2/ndPph6fHa9XFpOVyFb2AosqGl+9FK9bV8
ZpD4AP/F7YBv7pIhEHUUo1spclyKQZxammhCN4YU4tQD6XrQYFPEiG8tNjeKD3nVtNYqXhf8AEgX
mSM4BR6wy7g9BrXjDDMO1zTRJjQsV2rUDfVQeq4r0eFSoYMBUQK8jDiNGI5xuh7Lruy0s8f0EHd3
zP5zERxU09eK2Ywl7Ynfcn83Rb+y4Cf15koxNlO7FtQvrlUwoHl0ChLyIsOI/brQxkFLD4V8Y5Fc
luiJ+tEm+B+uKLT6oNQ45EsUp8SHfVedUpTCcHqk+9BWzPYFIgCUwKRwpVwqHHoRKeB96kIxQixl
yWjuzBLIXeunh0RDrXTez6myqbXn1v8qrU3puRCUuGdhGzJJmTrVEpLRVvR3jARHzCHVun0WxOiA
xNk+m/TxtuxIOTPg78cI8PvHT7WAwSKnQGWFbH0RDnlvqWrGvw6WzpjXv90h7j/eUAHpC1QITSah
NrUsd2g9w+3DIAwPXfurBAElG6DQu7sM1oCzqjZ1IXpQVKGRQmtTIHsXRwDhgsaU5ik6zGG5yZnn
HaBINz1/OLRzXb0JYYIzINs9dT/kfTI1MfQIRfznbO482fhnMh7mf+imCIjtf3bEYt+5eWSF0zzo
FC4t45PpW14n/YyLT+BpVgLHBU8n/FEhFVEDH1wkMOhIjjWKVRECvfHWJoPxIkOhKK8k7pQlP+a+
/OgwdHKMdxaBa5yuTG8UrQSFFaG6mW50Xghq/IlBh64ppytru+gQ/7e2M8W7MC3jXMl9ir+NT2tx
kFmg+XPsrJW7ZM3O8i7pmLDDzkaHDCXnSYuZy0deu8aWPEPVs3Fc8jzhdKhcPLIXrgd22E8MO48P
My8rpgU8KGASuiTaSY2+ScJs2+cTHWEUmoDkNeY/p6Sr749/xmD8Uk9rOcEFx+HX0AMHUUn/e/kZ
k6ExZCT+YlFZb6ZnNHS+Tc0zoLPH1h5XPuSFGHlia3G39EGQdKmCrURutqn+U8vrTS1bN5JyhGbm
kZ9urp/ySwZJ5+lNvL1Tlny2zolhbJgYrKV5E8X+NofMRqeQB0SFkHTqOdW8ssZzJ9IYM6QA+BKA
Arb19FjAqPZHJeMekEp7U4SJ27a/xrUS6fm6hBFkK4SWGNCihRF0C5lrR7nsUJT+LnWMh1j7Epn6
fTiOj2HWwoO1bq7v5HlaADKLS4Z2LceeuHy6rNqXdAeIT3aAY+P2XGbjU2C/9Gtj9dbMLGJ/VPpt
WOclt6i5TVMjcqOGEkNWpW7t/L2+onPHZ0Wi8kt53YK2uTjtqiOldiwPGZ2+Rz8qv7aFGJTRPMwl
CItwbQ7ZpS8Gh4sKFxmkIKid7p8vdxKVPFLIMKadE/EWl8avlY5sdd3+A0i6/gY8c0Rxpqlpk8YJ
9PdSPhaF2naU57I76Glcew2ABA+FguJG68Y1evQFU2QGUOJoVompsGKr311yFj3TYgqV/pBEvn7M
xvTbGAfqbraMbn/9o4nYeJLQ0Q2hFya4kwIjuixs1L6pSlXV9wd6Hp5klV6Y3l63cPakPbXw1pN5
t5bMT82mLlkL50hyu07utlisd3OetDc05eONJNfqTjcaxxuTUfly3fyZVwrzjFwEd0GziqL16Vb2
lR8COVd7tLF2AfOXLfUl8GrtgWHp1w2dnTRhCJE4Hu+0CpDPPjVUlDEqPzbrbMz7FPkbn7GjsYXM
1e/rdi76xjs7iwXNbZUoocKCWvlroh314GuqrbAK10wszlbhR/IUxTqfTHvqx1+DfSy0H9dXccnv
UKaAfiA0mXHB091CjS3WkJHpD3I0ujLTEEetXPkgayZEBHnneCgz5k2oYaKNf6jtY9x/ur6ES7v0
bglL1bW0DaYmsoLhkOaVVyjVpqCpnJsrjdGzOIdbQY4l7IChsGAPnq4C8t+QNm0yHPI/9C42sfHS
ZPu+39bRnmv3wyuCf0jWAgqH4LmM4HZnDQDhWFFZP+cxmpTHKX65buLCck5MLO6joihLK0H946Aq
34v0D9+lKh4bYPdPSrHyfS4cyBNTwj/efX+1KzvJRtjzkKUNSe5Pzf4+IhmprOUOl+1QeaQu+CZq
eGoHikY89FrErmkbZ7A3uc0jDj1Q3Zm965t3IZaxov8sLTxaEE+UycIX2iLeJKi0Mpt5m2gbyWeW
0sruXTg96BAxiBBlWjHlUT1dVSBP6mSX6XCIADDk+uwOvHyuL+fixqHY+pb+ICOwiGQGk5JbtPnR
FJXvsirYoVTg6uaNPmY31w1d2jeKFdAtBNmJy+B0LXY1GoOediNY+86Nxtu0fLXz7+JtpXQrt92l
bXNAIL0JBlJKXZhS4yIYZL0ZD2jbQcvU4nDT1fmHkx+464I+y1+UH5FuOV3QYGdWIY0sKNSSe/OP
pAZeNL2qwVZR9kApPsg1YoDGibXFmZ14uTlj0o9UbWMvK5ji6D/3a8T8C2kCRsisqODj40tAUq1Q
Em7aejxM1T2z2JjJGrh29Z1nheb/QVRN79YKZhc+FaUXyiIQg1HdWla9kTXoJSkax8OgHQta+fXa
dOELSzoxIP78XQDSCjuV9W7AF5JxOyTxhpKjjwggWj6parmxW67OZr5wJ703uUy2xqGak07CpFIR
jIxjSG7Mm/v6cTqH0Qg5Bob+UcKnPnI2dSBG3cYuyXoPSXzbT4E7ayZpd7PtO9NNYk/mlFmMeZPN
ryuGL3+y/wwv/B64VQwtl9NlN4e08RASUYdIZOE/qu6bFhVbeTTcwvmlJ4Y79bZrq+6QrGlwnIPP
F8tfnHG/yGvVNjl9gaqD8bKPeqJ6jHBq+TkxvA44crPl+dknlMG18QVWalO6dHZTZyOnXtXt+2pX
9P6tnpT0Eff2vGudh2ZV/OjyZ4JmQOUZHAUKmKf+ZytBpwPqHQ8RreYxLd2a4nZKQTMzNtbo9v5D
3O46xp1f/0oXwjrQ/P/MLtx+NoPJyMKJaCt/doLCTV8D3ac1uxLUz8s+4jP8nx2IYafLC9HEkGsd
O5rz00736ZPU76cvjDsWHyH83gc/Gq/sNXduVf4z2gwr67x4vIVeK1U7ME/L/E8tjSBOTbbXjlCH
jaTtUP5jOtVulpqNGvU7afwi+bfX9/YcRyAW/c7oomyQdgO6JSlG4eo+2wy6NSA3xMWdBlXNuA/6
ja1+1a30VsblQuZ1zsVKTe8cZC5+AQccsWFLVLgW3q/MdjWos8LhN7J8r7UvnZZsW7/5oVQ7Xe63
nTXdVkPlBpoXJi1i5OU9/Pw+lBg3XNwmwX09/7CcY5f6d1mwFiDE8hfP2ZMft0gphjpmmJzGjwtM
Y2f4mdc6T36310bPr49IIIWflOm29Ndwb+IknZlF00OgKtidJT8iz4rMnwdhFim8Odi32ibNgmMt
OT/n0djatrTyKnh7H12zuPgKjE9ImIONxTI3YH91N0G10QzVNQ5mvA/DY6Mr/NFXTUbXlsQtkNw6
ue1ned/UH0aDCYegkcfqyRRkfeGSDOuRijJQ+SndXu2PhvpSaivLPT9qAPBo8iPizd8gi3d61Oep
0aKpVCYh1vUi1ZuGt3w2QwzeMjaK7PS7WvZ/rp+08yiGJQHiRWQNSaKlaIzjV01upuZ0QC7OJ9uB
gqfEXrMKSz53nVM7iw+ZQFCfa92YDvGLbLp5vZdAor7W8nMHGPr6ks6Tg1NTYsnv8pEqcYpEyezp
LQ1mjq9vNow0/5+MgOQlSPFa1ZZGxj7VggEjpr5DxbSaZjZtlQYqYvup+4ul/GdFZPzvluLMRVWa
Elb0+DWHmLLPmZ5C3E21H4zHc+BZaqOxsrLzVwTkCbRg6QbRuUYV/NQm04GmXmWGysFKdrHze4j3
VvtQMrsl01ZulgsfCqIzTHSwn0IBcnGztYo9OUmTzAcUglhM94g0xxxV2+vucDZXlCl8dCBt1MTg
pYL6WFzUXdm24zDH88EqHotP9aH0EzcrqWeijfA42m7LLJeU/3bd7LnDY5WhwzSQKaUimna6jWZW
zENpsLhGh45e3OcQ2MaNob0EFHLb6Oa6tQsX5qm5xSKhfVF+ajE3Jzs/POp16g71Sz/c+Z+SdN9Z
0lbXtpI+3UzhyKPj13Xz5z5zYn3J/W0rWq4FkpqHHLF7Xf5Wma/TN/q0m2H4979YokmiA4fjjbs4
d8zQS4kk0gRC7XMsfZH9H2H9T/P/8ly7bujyjgKsAWZg8AWX7Tbb6Ts4WuEMosLyqjhi5EvkEpsl
Xh1Nv6PVV/rIBAEyVKTn8kcPdOn6Lzi/DdhUoUYEspCC7jLEqJncyk7AJ52QkDfdTt0r807XaQyl
m8q6Uz9dN3chjz61twg2ata1WW1zTib5KM2fm59M1vmmyZ4Z2dA7bkdYydctim91Gt0wyGMYEXUx
AGVJcrcmsIyJjNe0M9xW9AqbuXZV7TFcVag/jzSnltTTw6g6ZqsYBZZ0ea9TRTCz2TPmXSK/FOm3
3H8pQ2Nb93tVDjZlqdxSYN9MzW3brRwTccldW7B2+jPqhqluo1PMB8f/Hjm/knHlE148hu82dHHJ
2rMWt2FYzWCvs/KT7VMyf1QrL9HD/fUvd04nJKbSBUO6Qej38AQ5XUnZ5ClCtjNjVIP0yKzvbNNq
jX0jyXKKdtUsHbOha1wNacBNYZbb1Cqq26zuYl6ugba7/mMu7SpoOkHSAfBLnD/9La3cK1MVqcxa
qX5b4WO+1tk5j+Rwjxgxh7qITtZtLs6FHSq+X6qmfwiyxLMl7vonQ3qKE4YiucNHZ4lT6+Kok8Ki
LkFpepliO+GcWEUS+Icwr1y9ZazUh31EaLgBakKnAZXzpR6hPZRQZ23C1qjCDasesq2WPOtoZqwJ
by2dUYhcimqnifAhCNxl51fJzH6sSk06SNRJguhPXvZuyvR3IPWbolpxyEvGQE+RidHboz21SFp8
yrhmMcfBsW1u8yc88CZDotumYxHOK/jypTuIdb03tYgl7VTXapkmwVHz/dtotOG/VdKuakjGgiBz
Y2S5Zfgz1338LDj/f6s0goF5UmpfOqHJKLi46yQJvOLodsGLOe+H4SY4Rrdj+S+YFfB2f66bXF4/
bxbRSBQKbTiMsTjiU6H6ViOxpUq7Vw2vGmVX/kbd17X8T9OtFa08uM8kT97s4fAUGfB/TtzpMS6g
tKZzwr7OUfo5HQsh1OUqTUDOdKt9CbPPavQl8CED3dNKiQVJutw0/b7PQzec3L78q85rqMrlBcVP
os9PMV2jMkyUE9fKu/S70HHgbtCDY5Dvs+6xCZ9H/4nexMrHXQawNzNAN0UxHc7CcugYLd0oJ8jg
vHb/3Y/q24BBQdc/5lsr/f3VI2yg6sb8JI4iVNiF16a5XXWm0vFirr/29g+eg0iEe+30u/5uV19A
BxkhUpwMafvTHBLQypUbZV+MVQ3hC4fn5GcsbkDbiZB1UfvwmPq+60DLdrRnXfKS7k5L9vEaZv4s
9WfVSJwA1tCJRJq+rF0NTMJlssUQHZ3xs8q4WO1hCOqNRS82vEkeSWuOxprg0ZnSn7BJCwakOaQ6
sMyLJSojJPjRmaJj1hysXTUWrrWrrbuYCbzP6Apqzk6vPNN/SaM/wS5zUUmVfa+wV3zqLH1d/oxF
LiClGdBpc46OWvBzgGPN3A169Y8ZSizfhvG+K1/U0ivzral3G8l4ve5uF2IHTALRcQC4Irg4pwdn
hM2XlBBjjon5aoeW6xvMF/Td5EdhxW6kgKdC/eC6yWWKx92PwBQvSQjyqIEtSSVzCa22o2Z+7MuX
iNHXZU3N8Oa6jbODKmwIwXY6N0KEeLGsNAx7uMj9eOys0h2g+iTx2rPxbOcwgaKFEBsSQzSWhBK7
ltV+mILpOO3n5sWQPPn3mDduwyhM69bJ197GK+aWcrh9aEaxM2CurW9Rn2Py5/Sv+yv9Nrttkbl5
uFFv521zrz+m0bNUurKXf1ttx5/HptM1L/uWjW1HCo3R6ViUTzIV7p3lqonLcEMnRODpJfwj+fcF
mK5Gug+oHfG8BADZlSv3+vnBhWcHKkDMNidlOZtv4Pe9MyF+mR4zlerKbdN8aYrcq35E+avCbMKG
pqB8CFB2mI6DD2eJFkfjto1Lh8ZBOvS6q134NTCwEDUjo0XHG5L96REip8gbJQ9BfucFBe6iCo64
d+L5JcLkjuq3W9UIqr0yje22ref2t56rzm3uFNlDImYip1Me7nJbjWAnT9l+aAqGzFlmsJ0jWV45
F+dnj9+qwywUKTKzIRaxZlT12UJEqDmWxfdOa7w++xyPa8RSVPZF6Dy5xER6j3wNQgq8yPlcp3sy
FmpRabU0vmiWFepuSkFxdjs/Up/1LlB+Bnof/57DMUXHSNb7oy9J7d9pss1032Y6QuvDlOWHekBB
wIvqTPlRM7D+YZqk6F+RJqbh0qR37maNabC7tBwjhJsL/3EeWutrnQ/A+5LBSFS3r3umMPW11Ac3
Gm+a/UBjetwraNm+hJ3GNKrYDEfNrfyUKowhJ91+mvnELpp+knKbGj3EjH6wcy+F0wW3etDbPxVC
k1/rogq12zKXtG6jtH3EREMrnb/KVdM0ycaqsmIqD0bZjFXg5pEix/9C5C0COsi271i9O8bNMO+Y
M4z2WsRMtGkXJTbTCFx45PGvqZOQbU40tIa92OhneofRJEGODFqk29wJJc+aPCrRG1cxQ8hYaRPF
xoNe2EV22zg5/VyljMrEzUn4B6+gKKo89VJnVhuLnUxdrUrsbK/OZhfd8CMoBUkMKvzTBmTtlOb1
It0YfqPQE5GpJUJJyA23j832tbD9MfYSo43Mex1lHmSYGyW8DZlz+6lKkzpzu8IoD2Fqtr0HIr15
HjM5eJ3jrP0FGk2VwSTVxlGNE6eluDXbnxl54VT7GDldBk9Pejt4zMs1PKNI+mQTlE3c7MfSToJN
3A3131GBMeuhJFSnnm3LFYFQm+J4N0Vagkw5ZPTbss3Uv5Xh+NI+B45yZ8S5lGyjwh5nBr2JDz1q
ncWA5zRrw03TSW2wR/cpe/Etmf5n1xqQoc1ENvdWXiuOR++wmd2my+imDokV57tKC5Rj2jh2QOUu
KR/hWaWf+aeK1A10IN27rAblCm82rZ+Brinx/RzqNQsrw3YfDaWvbApJVqcbq3La+2GUJ2Uz0hz9
m5hFJN1qhZ/xXqlbtdkxlxunmArZ+BMXtcUcrqFIna0qaanm1qOsPdfa4MebsAeUfNPVnYW4R9XI
CvMak/B3kdndb0frB7S4pKathMQIDdAit1v4MUofu6M589GCoO3kTWCqdUTaPvfZNi3DbvZMvXd4
A+pJ/SVJQA27FWTRyZOyJtK8+v9RdB7beSJREH4iziGHLfAHSZYVLdmz4TjSxCY0TTdPP9+/mVlo
PEbQ4d6qulVZXOucCSkk+2bf5pfdBP73aJ3DS3sza44g+pkYXSyOxC1Zm0Uk1/EzspgC5mnDZzlP
oZKixELH8fPg8DZ7vxM86TwmiC/Sx9WJyGjyxkYuZxUdIT46Sax/Gozc3sl8iF92XuXL5qrs0vOl
bDG22vzRiODa3G9oQAuPqE6qGMKrP46wab8NWHR/q6NYVLlvSF3l4WvegaxYa9gGbPGnO+wJX9VL
5r+BFeOet0tw3Ndtw+5XAJ1dHigYYLgrtfbFUUmpclqPDD9q9LcwvWbvPrytY4re2Hr5ZUZj7jxn
sAxpDpF4GBNx821IdZ0VCMzj696OLX8hJCqZk03lFl0SiTWvrVP5SEL3qc+HcUyd01EN4uTOy+2C
k5GDEI5E0rzrhvnbNEXDhsjZ73lRXeNwoGX+8KdX+9xgsLnxjM0R92mhosFrCocE0boIpZtZEPW0
escWZHbzsII1Qw4bUZIlpBP9iZZqX8txFxm/bxwP4NTV4n1LkDXYkoI9/rUkxJrkxyq7oxBEf7+P
zWB+TvvciSJtbBBdQ9um8yPuHu5XQhanlUBVgslva4xDIfPVcu9UC3qubow5rpTfR+PpSA43uLbu
0v3azJQxi1dXbnQKvBmnI0iK9d7tbFVdBWXfnu9u0HlFGFq+gd6zPUZy1NqoBO/f8c8MDzUVbjUE
32NPyZDZsE3qPMNhCzMQU/sLQ61rSi7tSD3TdvV2N8ai/RDDnDiXZBuHTwzuneUuzVZ5OVyzTZch
mqWXt9XhdGeCzLP0UQgcg15Q/NZ+6azDLW3saPcHs9UY5VkL954vfdw/rgfRDpfDOOqNuB/nK2By
17/tvrO2Xxx3kx7IdRhcoLprdBGc+d+ZfCQmNCCn+9e6JaTlANM2Pw2MxZslSTLIfZ1GL9uWqLlI
x2R5P1TftXkwGXIQsykMIJyTwdWXlJrpOPXZdgTnpjbbcBeGN0GwSetpvDgNNrl5y6DZO94lgXv1
4s2JL2tkqyfjcc8UMcJyL3fCIfllVkyyn45o1qrARTQI3txoAesIg2qeHs06pY8TExmwhjMWoaW7
YOdULCsuc6W/R7V9cNQuRClcT8f5aoNxPI21yjwyA3j6wmN9TkUMPMprJA2ket4IfHqnzti9vG/S
6HgYxGz5+5YwtQiXVD0Vnk/zX4hgWX9AViWveAOKH+2w7y3Xs8eUTZQ1Zvmy7tW8XbvBMS8dpEF7
nhsXzLyPMhnn5JY7J9fdFIZTt7+sXESKKNt0aXTn12rai4Aw5ezjwMHVyW+ZmnUZjcum89RRx381
rt8mr3jRGMY7O7MvenICxJdJ8Cj0NPhnMYrQZ4zercxdNC+ZLsDdmoYCdbP12zTVWVcOjITuhRbY
nHAiybi/r21XJy+6yVhF0+AmqtCTqzkibgxayXEeVbcRGzEir2BxF1W2Th9pHbsTikyCrc9eXxPN
FaopHE9uvdT/TNSZ6TS0UfKEM9GtQcIJpCv73cGxYI33mQ3aAEWXFYzgUjrYTm49WZqOq4o64G+5
bPWMJ5zvUNCYZRHqnm/hPjlxa6uH1dsGcY02fnoxVabji/akek8aBqIKXU2re57joZsf6qZxHpyq
nv6MbdS/2khbUyrRg9ceAn79tB4yCOjBZbjeZXhYMQyDlTnKu3pMMlakASiQga+9c208/dKHStdv
MujmhSjOVdTvkVL+t0HJNMtJo/fWh1j5VhMIaPFTQxYxu83HyAyFzPewAqSi+uC4wffW7mVIfF/L
9O2hVO6qafuUu+f+O3Q/jYWFpd+vUx133GSLmPxzpeaeSo8KFBidTGMs5IWM9XnrvAbvPnfMToSu
phPOPGqPrrXvz/XrMWa+KNMJl4Vy7Davf6sMJgula6v2m3KxSyxrt+rDL4lOjrY81m2qL4dYZHSH
r9iY3dFl0HB5SCHHn06dJfVbxR4acsdB0lfuW7q7VFkdNRTFQprs9k12eD9+HXkqWerEBJ+K1fGf
X8XedK4O/rELVQ8vsqHDQjOs3O+B5xhRBJD/r6tTH78j5abi5FXp8DKAO95LndJA6Kbv3moyP+a7
ZRvcV6T0oKu3+5bSkmCCPzSv4r9NdNa+DlWX1sRj17PO9w370LMrxmMqxOaJpogmWbe4velZ5JJ5
9sesds3vsNdpmu/MCmVlp5pqPTkx5woLP7NBTjBNyE/9eviD2StiNjJCln9DL6tvc6K99TRzNPak
x0epyoMUoQog4VI3p2pIApFrXN6/+HbUw5mDjOn/pk3qr23jrx6awdl/5g6J+7xL7fhDWmt1Tqo4
LYVtdvaR6Y7D5kPNW87TvREZ3Uev7V9PJe2L11UHKhc1/CaoYapO86o5GJt25o6nysg+/TGKuf8d
fGlhnQP7mDWroHNxg2M4+S23waQEuekmGT4m41WXbvT7x4x8qkt3uOln7TCEr51Rv7iLW1VFH1Ze
eAr04v2XCReUgBihls+h0hCD6SjsrmkgEj6o3GJxSWp3VsSQbWa89zd30qcm2is3Z6wIdSsAOsHU
a6iW/SuviBq8SRdAqD5bnP4+myfnvo7oVk+R6eaPyt+AjERKqZ8zhZ1FeMqY3eSr8lODmXSXJadu
kUiq93nQPsVIFTZlhPWwLGlljpHy/QDNBH5CcYLjzCQKp02y+a/dE955sGKyVSxtM7QXjS+O4tji
+nmk+ZLLZWmj4S6ql6a7MmER+qXvLtP6kqzzMbAxubN6xhMc9MII9PR5TfqgL3Brb5+kDkES3PpW
afhBT3nmGsIA6JSAy0hqS02Tc3fG37dxjD4D1dJ0TOGOY72TtjM9ltL7V2dbcAbdY4wzQczgueCf
tVkKK+u0z2U9HaeIk9or/AW4Po+JL6DU22dKYbyMtoc6QiI30GkApYS7/OJvzFlQWXnp/dxspimy
eO2X/Eid6cg7NzMg0E3yvfYb/O9WAgoNk212oMYOx+zJBDKc8n6uYyLLtqiLb468XVekfeMjzA83
+7uqk97NsWbq21KoWEs0e9P4QmCD88dl7gI8J9ODZb546cdii9MxY1H2o6RKbcSbiZbwZSUDJj2F
65Ks+ezUhtCkgUBV8qMIfLAhsGKOyg40cVYNlei+1vu/BaAT7Wmow4eZnx2Fq6P+CYEOTfsQdMNf
7e/dV68T9XhKp4Ut2cZj2hQ9VVNd9E0XJGXtJxGcfjvyTFGo7bOL7fpydn0OGk6UOXln5Yk3jYms
zPlZ7ZRe1ksBaOYvT8bIesEgTMymNLjI0viHcn8eajzwTvXcNXRQOm3vg8PviCKLJzKF430bv24x
GGLttSS+ULgdNa2s0VEuyJ3ExQFO/lMFfftK/FoM+INXyrsrO1demMGK/VxM7mxzn91ACkeIi3I+
+FP3tx0Wz2XWrOYYFDolBT6LD/Eb87TjVTV7aMugAuDgj7TtA292wbzGi+VXfDYcxVtPnDfrM2jr
yUC6J3dpYzRhXhfEpY8zQ517uibZvUrNUHZ1y4Bbxbx6XKY0dj/Svgrd097Gw9PQHAaHcacXPyzN
aprHW6SifMY/T+W96FP8NtcRCSnxEFizLk6Tve6EmchL2HQC33vGRLbTvkXNCUNBT18H4H5o+0X2
Xo65aP3DC0M93tNMSK/k8AG2a1KHbnUkHdenBetnecL9u/ZOdUA2xLS3Njntey9+z70eniXYp7j6
cxfM13lY5+ltyuo+oX7scA7M9ESSVj8PQ/0uvXFpGN04VFimknTsO+UNy3fTyZSbcY2yj3oYpqO4
XaFJHh7uRBfsTrQsNemY3vXozdxdZBWp4OwJ6t20MV5PHpzeCF4C1I6K1fG8p7huObnN6K5Pi+9J
iuvO8dn3A3dsXknHF1/k4i3bQ7Rs9IqEYgANhyLKqPXDsL7Gu6pssXe4fXFS+ij6JhGOFLFqCKY8
ZgkC65q24nX5IbGZpDiGabE09AEl0OgH/ztzQXQC3iTqaPs8UilNoeZF0ow5APtPg+MSm6vJ6+Uu
N+KY7oPII0YknNWSlrjXorluWAl+4S0hSVJrh+ghT5J2xaGNznnmhFr98SFu/cotpbv3X4NsyKac
5ojT7nDHMMDAvQ7bIkhq3+bdWsvkVMmD3BA1jExeN5XdPI6+JjjtXtuRr7NLaslxC8ya26ByZlIH
YvDqsLawSyntyV/3kM6PY46Ud46prhWX5s0GvWKtI62MN5U9YVWRVQDLXfI04ZieARIab6S6JBCd
klAgIZdL7afXPoiG/zJvPj58x7fISbRj/vkkBdDLBBsdSRiatEgrW71ms8OK3/2O+y8Jaq7xDdrr
02lTTX+B8UeUZ8BWTJVPoz1PKUd0niG659Q70MKd6aenpoj7cI0fN4ZHqstm+6TPHb/hjN06vuip
xyESRssm21rsrXHToq0QbBfCxOpHsI5GngiQWEKS4xFi5GLfjp/pvgV/RhvEoDdj5L/p2a57LlZq
oyIZQzYzNrkSs/hYdtyhWTD81h1OF9gZUeEDDS4DB/haE+ztLHIbC/IYxoe9z3rOsb2heaoweXLo
u/QtMNXv5FO12/Q4pa6Z6rJvhwCfQ+wJVNFxHPztpy5zcx268lEuYwA82Mj10/eiPriM7qEe03SW
TWklEE3eiNUdH7Oui8U1TvTqnX27B/65dTS0j+iGkU2Gp48+wyvsiMejQCHk9he3Lh3tBe1Vc7Y/
Z1HbY23fxA31m5MkTTEfkWyeIuu0zcMetCRTrJ6H5H3Z5eTnnU2bsLDzpn4HQnlTGU0kPBMzI9Ve
TN7QpCc9h/4vHCUTvs3RzbpoqHYw1yeebyn04u+fqU7018FKzS3gT3LDkXpe/nM2J6N6JcNvK/XY
RxQAou253bwp/r5HNxjSIDG4k5kj97tJumIuJuz85ckZt+iaJST7lAOaHC8fMfS+JhsNyCnL+qG5
jHYY0vw2D8lZWjvp11k5RGfMgqpK5tpwNJQJch+kg5YL27HgM1u99K/z0PUAxruMk0ur8FhnLHOD
qdQ2Nbg1dxj+nK3rNhJvNbZE4Q21C7Q8aLmfs3lBQzzTl4myr0l27ObI6UpUEoMt7CLChzWck+Va
EymL+Xln2GKMMKdVeYBnCtDhYVGFN5tkLrfRN/+1rDJZ6L7vKHonDLa9KRNTuWu/vQeDHhxk0k4A
CMNL7O7XjhuQMiucHqQme7swYKVfQzfclyKja7suxNKsZSeNi9VpN8gvSmwujxBt8IbIs5mnOGTz
OxUpZ2Bt3Q9Anc6WnrQBBdOICJFSZpaY9SD/U4VP0uUMUqTSf16TxUzpS726F38iGjhvrXB1iXrd
Ha8UIoMscEhkP/G5qApsKJJLwvCZ+L4FS/WTisyKQrSmwTx/mid/vUqy8RpwXXdw7ltvnPfzoflX
Dr0DBZUG28zQPNdEdhtQSIGF7GaTMqBVW87Es8Zv3ex193vdk7cZEfYR9QDSnF61Nt304vS69tx8
P9zGJ1U1w5LNdCiDZmOshUfaqof2AFUpwFeCKHd7qY9y6SozlQkI8XfbGCokKdv9tY6H6nskjuj3
XLXH+J3ors08r1wh0bvPpW3vjoqx7mee0ojycNeIq63KJv/BjSq/+m+Xy8EHG+fpizftgy7GrK9l
wf7SDD0FydyVtQnqH4vrpSyGcEzf5z1Fh1W5eqA4cU01vtmp2znWhmEFXvVXW6d70Ss5dJcpXW+e
pMSVhfJpD80q72pfSQ+bUsJRxzccZz2+xaRjklfatnVKEupivvQim9e+l01InedV+g+2sCoFH4cw
oM2HzSX6eglGEhMrgcncmXwCJyu493Z0+5smXeletU7ic2CPwikdqtX9XqvD+wY4rh7nhAbu0lFF
iFO96DZ6xPxn+VX36WLRCo+h+hr0LhLzQNgB8JpukdY7k2lSrPyfhruh03q+qtiYvtzWxOh7DVfF
Me14fUPl5m2Pw7rY6WO1cd+APMhYlDcAPiyTdQqvvdnc4UoEpXAcvM9H4RNnsoPDD4Hj8F9OGzIn
tGSDuJ+6g4+2acf9QcUbt1gDd6RThukQ7SVxJsftyUI+Wt0JmiEYjjh5ALFb11O1tYct6y51kHoC
qq7XLD1Gr+iUjqfXhSapPzUpB2kZ1F01n6PWq6sLyrvgW5hQpvDe0sYpG4X7nGBqlCJym6pKnw4k
F+ri7bpv71S2huOD8ch3JcQgIX827tTQfO4HZ+JdW1HfVIB8FnMBMPBARX8DjDDtg3t48Z2qQxVj
TXWboQYB+j4462T/NKpOqt9AdSZ54X4N6ELseNPPLANVkvDm+yOUMoHAanrK2BGohtpeONc1DCVI
1yIkyRsV2BaMAJIaa0DHFuamrxxVi1sc2Sjtv0XLY3hwIjHsZzEl49PaeHPzWMV2dylhOhgbfAQ9
+A2x+H3RzNN4vHaUIx9OS51X2Dju39FkQOgUnSOtc581mU4/p94/Lv18UFIcDDT1dzg7g2pOqTtM
Zb0S2XGJh11GT9nuNczzTd36y2uC2IEu3fsun7zQja/p1qunBFvNOLer8k5ESB2PFZE3Pn7RVH4n
urPhYZnjGaqvypDyhOPS/vFF5yaPWs4bv8MEHkatGpu44NxZxX0Q6GV5jaRvYDrk4Ipz03bUvHU3
hCDTJh0AOlUq6Ej8iepgHI47f07bd9GwbE+9EyNVIqtAvc4YibxqiuzmDmIflGHkiozzaZI0RqJy
/Q9eafpMo2EeO7XH/+mMT5bLUOhL0hwVAS/xsP44okyRuxThon8WcxzUrIVk9hEFNwqcdF/iFw84
cwA2iBObV/OM1xFYgJW5t8fOewfy7uS1NDg9tGPFlbAD/ps8m2wygE034cLTkIRRJFzVbKPZt6eE
Q/t9t9P4cwHFe261ohzDLEQW4XFEd00PBHWaLA1f4XWKZ2rCfpnLIdTuv3HwApWH0+x974Ujf5LH
6Gz5pM3wGlJnheVG721Oq78sLzsTHFXOOPDxufUEvakpHaPTIexsCnmrM6Ex4u5DxAe9+RALGJ/Y
F9VH168RKoQbXq/ov08GQUJDSTu3eymMbvZSd32csSvC5S2DiAaqUo2NixU8ZSxWMWXfrUCOdNfT
A3w9EPK+1Y2Gxau8mejgatf2qXcWkGjPCv2zrhKqftH0o8k9ALT7dWy7+Lx7Y3tXrbuFVIMaYooB
RJPvSD/PGsVm6AoTFFHXtEP8vM+q+qX7bftEWgJBREq5hGXDI/7dabnkaZy26SPgRfa5O3C1584y
OBbkvfF/xtuafl37eYLI8Oa5K5xUaY7awF8+VOZWL17IWECqjuzdplXnwvBo6+Res4D391sPcGca
b3lBNhxhqtZxbYPk1dHn5u+iucyJERdBlF2TL9BRX8yO52XudLa5D0ymIGlk2OqliCkE70wW4vd6
QNL8qROokBwMdPhGrs0IHgZ2+MqEwrifmHxZMxKfrMs4ogfOXUQ9tTSthK740sIG9wmjem0+m0b/
Fu6oQtyENvBaL9rn/UopqUOweljtAkX+AHc2haY9T2vlPs/VTFztboC7ilQavu8WugT1LpMEqVAN
mluz++QZWN2bb52u2n/7lM1jUY8qgUxqVfw+OqMMvqxDID8g/o8xz3Za4WJc+1Re+K39r7UIGxjx
vckubUDhABVRqfM6NM3rMh/krs2dYlGFjaUTHuamv21yK6/T3PYwHLbq3sS8HgMxzeT3nqKNubbC
DWz6+2gDBNXbUO2vaAW654HHfNrqaGdFrDdyg95YfZeOkl/AB+o/VouVDpLi7SehQsfj0PkgOamN
7wfvJoDVKoveAiEiN3fGPv43msPPTrrd4vHNBDBurEE73W2KZbW4of9Ji3FDznWCrEnXo3yYN4FZ
x5H6K2WR69+J3lbJaQ0ii/gp7sTPrDfqpZuAF3JF02zPwJSmKjDYND+dkJjGs92W6TuCCYqftI6a
uKS6dCJEAtt6v/uWUWhCjPQMGtnM81032H06t1S+b4kIjvmHEMhBEGPDng+XwEExVwyJM58dTEvn
h23N4JrjwN5WWTvrA1zBF+EV2sIXEOb46N5tkyaw2MQmCC5COYd/bfts+GzZaiGA7RIFv4Bklfet
T/Zg+UGJWSO02Bm4AmLmTx5t1xJbBj/5Axx+jC/KrI176iXJWDndQ0wkFpZNyCuGBInVtnlMh6Ab
VNGzq5OGqrCppvk+OihoS3+b2h/xCDleVpxR7mnsuxDhBAQ/+kuakOZKe1btRWr2Kjsfh2K6LexA
qS5Z6/Uz+m07g1Uku/ybZvBQAHCt+kjozVJWe8yL1GjluoINoX73aToMKCoPNNHZtjseaYzCXc7B
sIGF50M7j9/GGq7md8qPk4epcZ2mWKYg4+JEQ7DBStRDUB5LMzk4U8OAJOWC5xbzFLYKs4epWttv
/QaMznlSJc+RjcN/22zd6qRSb/Jg8pvkv3T0ViAJd3MhhSHkz3HUOvu1FWiIET/Sl6JocjEvsGuo
O5hTJUEOUtE56ynaDYescUApzyQ8xOuJZQc4AGUdqhxB0IjnpHbYqCPOv8+B7JrmaY0kEGkMiIIW
IkRoc0/5Gm7wpxJrFt2EyIgqrtyh6LHIHItg8S0F7JxGb66XHRru2NJRIubonMd+SOadni8TIGqB
2/XnoNv7MLchuiPIz2TswAtT71vneze6o2f0687YvUpymerY49zOIlX0IqMH2ijs09xJQEr3DKq3
AJVPf7GPjcrbaVMQk0athFcwfmG/+d3CjZ8Ou3JO6Kem9n5p3DbNxSFgxzRCivikY5rXggM12c6w
fjYoseag1d1sO8iyG/zAPNX76kH0LtB0x8nx1/Y4bRPmps9mqeP6rFaIqOcoQJQnOE91sj3vgGp7
SYTsIe7lpIfuaYld4V502Pv7XbbsoPbD2rrO89EaI65N3GcJXacZHwkOrpWXh06m22/geB0JtO60
yNdgsRhZQfyEU/PuVVGX3aUygXvZeieKeMOgzZ/Ej3vzZfQGoPrscPf3gC7tlpm52Jtpglj70ths
t5eskgkwXuv0/PbOZP4gGAMVc4M20Wcg/WT50bkH1hs6cLbt7DnVKMtRptYUzrFUothDiSrP8hzc
slgzXiFcqZII2aA10IzbcyuNe2Ue0NypoUCeB1gk8FwBVQd/ArYc9jErNkImMBnqQtym+sFvsGNR
BxMBqVqm6bUeBDA91+t+nLwuQmI8N9lNVOTuMQFwc6p+0OLUL4mpIUP8pMF4eUXEMAN7MJZ5Ut2o
HxdI/uM8OHNdM75EOfF97CoJfhWLwTnzadHAjT3Ubz6gZlbltE8yQ1LhH9kZbVo1E1komi4P8U1t
Tw253ikPGRgYBU2tSCM8JLwJpHHbB3t7ml/0jYnF4yUM5m9bhqfvBR1qc1w2QRdVmjbzj5KjJZjv
Ulwa9dOCRPhxdoZGfXo+XqylRJfHTtNcvAWp5gz8196K/cBUzw0vpLJT27wNAyQNCazOTv+1wO+C
a4mjerSjDGGMcN5nZAKrwvEOsaQJ78c1co4TmHVjztOWMUwC8G28M9VpGp/AcUadi647qjvb1MuT
A48lr2RWu+3bloFnfbjpJPz7kWtH/NnGJFUPnmUkCF84NzJXu3fxF08mSlzInBuOYhTWY0I/Rovy
WJme+SNklYxPbscBQCec9KDlhldovjluEqxffCRq2VeVOen2I5wCbg0nrHf//qDGiUsIvwU7UH7Z
oTzU3sJIohnZGJHsPW6srkrSL2hFkuyyGSjGa9+rrAMujankCrWydy6QweuW4+wbemdMw4hnn7Hj
zFhrKkGTEa2huCf7hrW5I7Eyl1m68fjXm10yd48qQOqmpiwboMVWaZxvadgN0andnKq9INQwXelE
2pueOJH752nwuAKll0z7c8+vl13HxfTVx7g5Rr+6WL/w6FxV1WO3V5S2ZtD1b89h5unLzeoNlB6Y
2nmAQMRmpwfyRYk5Ca/9s5vYx1NolaS71EaGEKhA8dUd8UfcXt16GEgpDm3Tnw6z997Z5VxW7w6s
jroxN1B+1JopqkRw6krcbbVf/waM2IncRHcT2HJcbIWJJzRef7dBBkAoZwOehs6YOfs5ciOcX6zf
pvV97EjlX6LDO94TDHiPq+l47EtkhI8yn6Xzyajyak4bE109RAlXtsyBY8B2Ub3QaNAhk2MKNj9t
JeQ44m9Hq5irI+OiRp+2+Dc1yZqoqyM3Z3lgs6NlSI8h7H6NPb0Ymer4nJ/2TPtxGWrCod9nz59i
JnnN2D7EMtEPpK7Q/lnlMPapwgO/bW1aj/0/hA6uurZDMxJEMgwLf42Q/HJDcqW6k6UlWCrq6JmA
1vQiER+bfKDgWXJXp8op0dZhVLJVRJfB+jsJTAYarTDn9kEE2Y5z3P7opHL/G8NZz6AOS3WUSC9g
m5Y9SX5AEofJJUql90ZvFFFYz23IAdiuc/MV3mTYL2aE7blrx+C2l5Vr2PvtYOJcbbHhil5CVLlz
tyzRg3O4rqJpY4Ts3qkdn0VwRODbftS1R068FL3VsvmBxf9htPGdj0LFvTqHbGFlh5pizAmj4FY9
rPShN4uMrBwrlBO0gH063fnbgdE26ULrv0H6x786btv4NECvvBwyBq/JttGdT5QxxwcnR/wUzvSg
L0EGH3qZq9V82x3B8Fwmx/UVTH96ytK5qWh/VvvWMJq5X5p5XI5zT2N/ICicg79j64soB+ihqmm8
wIawpqQ0MyZN+ExZZan6FzmrDa91vHn88lFSdeBDuD3SSkXOT3gU1SC8m+LX1UK2FTj+LoRWj8rn
09aufjRcs/YupDrxrp7NMsJrlLUkiBglPt0m83/QmU1fNb6fS77tmdsVGtGxd128LcKpLGwnlOPx
sBSujbq6hHolc2dK2vlRerY2RYo3JMHXcAffErSA8ppYZEK/FhDvDXUgKR0lAvKhuQeiCGcMCgbt
5puRKcKymjV/QjZGchzdAwuuI1kHZGGNzd9E98fM9Ms6OWdVa4QVRqzeQdD24X7R7J6uJJpyp3y9
mb/mWRRQuC5r41/wachQB4zp4ON3DLpWboh2uWfCwDYkcUncPpuwU+NllI0SJduVmbiEkHrgnFSQ
zh2kzp6HSdBrRiFJY3fdW6bvMtV9xV3ApYXIwAhiWbcWj0ftU3CwwdZxOinXR5FoYjhc2qubhDD2
/yftPJbcRrY0/ESISCSQMFuCthxZvlQbhEoG3iU8nn4+9mxalEYV986mo10IhMnMc353CCoOxooD
E2JhNGfytpgpx9CbmWaHukhM+7ZIh7sYwXgJGEcdsZJ5istUgy6PG8ridG8QqlvfwqL7Tz4SgHzj
2r2BUL4tHBX0Rr5YhxRF6nQFecBqMBaE1ZuCEcARFGRTImVNgYQCJ4ka1Ia1Oz17Dr1RAMRpRrvR
yaHxs9bXyUY7hW0GYhkERF/RNw86FZQbyiWCb3RUjap2HkJnL3uP36wJDLa6zPuhqtR4RJXjnoZQ
IzeoidW2rvgxYF9TKvM8qJ1xQHTeeHipaQHmbx0DA8q3SdeiXrnlLNtV5qSROsFXWHG1ZlwzEfVr
0u9Necih6fjs4JdNxPgojTdatGp5jj2w2xXoU8IU8M6y4iCz6z7fts6i7kzejh/QfkT9Jmxz9zZt
vW5anZU1XwHIC8auLU3SBlZZRQ9hqinsCz6yK2gTloGlaC23jPhpH2Py5uyVmqEWd10XAfvOrQjf
nKhcvC2V6BKui7AGodMtiz1wycoVt6VrzXtraSOUt3NXUnEnHTAzDyEz3lx30TSgWYKvZRgtO3zv
4IX25wwwhWyDr3neKVG0qP51Nj0ahs0g7MED+XgvO0vTttQNXn+SRwyT8CQ2ZRCNbL4vwrlE8eVo
4sPcGo/JluEueroq2O2eYGW8b1qhdTzkXtu/Nygq4nWjbBaaRG087hPtFtgL3XYe7isS96YbGc9t
/OraYzxueczEUlMZGi9D27jOJo3YkoMm79R0NVZRqF2UHrZ1M+LsGJBmaQuvV8Lc6BVgwjJs3Sz0
ne2QZNUZncn8d7c2vY+yl1ONJri0noxCt292Ywj8StBU6aZ0wn4O+mTx7ts6S2PUkvTG29xJTQPP
ZVTHlM0WuZdwSJkV3iHPTNp1N3gDGQlpr5pHuBUnX7sV9prAHR2SlURdA28zQlK89/YQn9I2thgd
bM0gjnlO13Yn/aXW6zpKJrQxo9HotV92nlyfvR8NQMakX+RYSvwi8Rw+jWMIh6rjJIk4HdjTNjTI
xXXhdh7nmx0BRlNiYcmYKpG/MlSn+47tJ5tuq0wD3bjj0HsbQ8sqPiS8hR+dqrPs3RYYRICm2ITW
Qz8CWlhac5r6tbFM61ZFcbdx4jbKvvICGTqb0Kj26wn7KDEpHMzF2rHs7GvNSXkUo5jeUeRmKvAW
hZqpMQfVBksrnK/9ZDVq27GJJvSHTmM8m9nZMgYRzYFdVqE/f1gYGo5ZjfLsQ+t0Mg4tGmmxRr2X
NNfpwI7zuEQQm0HipIALcL7Awpt0yor8AKgctt+piGyx7TxnklfZNJX10TC1ZoublvHcTY2QJUpr
y0T3YIaZdd3Nqg3XyAV7Bxt6N9gPqp5s45Cm7Ad7FLAO2WnRmKDMq+UQ7/TSjtk2ttsm36s2Ktyr
gdPaOAAVQ4eaVQMrz0TbzlxzUMZiG0kFWx7RnQF9eFH3kLQ+TbtQdvMyxrUzr2rHg/81UVA9On6X
MEyCSpwoEYklFKFFDDnaFV7DPr849V09GyjLHZioYYsg2+RXhzMieULUJuR2i8WmATU+lLtGG5V9
w+foRpupo50PIhM8fEX0rWHv2BKXPihMLA57X5ho+jo0YjzerO6DiHHf7/iOm8dcd7q/99vcsjfV
KMIPp0V/kuQqD9djGcbfo8kOrVXUWUlyO7mzAS6DPSu+kWTnfABw+B9D5dIJZ5NQ3kNO08/YihJ9
W7bLIM8QHMMb9o/hgLVvk8dFSyWq1MRaXNxQbNukm+PDqBADs0+JeETIbjXzloFlXngjREh9LEdP
1ifS7eJk3WsmNMIlOG7rvdsGbQMfaT6/jkxUNHemqTsiu8LaN28GZ4EEmspltm5DGznM1nTlQs1B
Zsbg1psSy0XTo/fJkbsBhpXTuSBPZlUjb6jMGliAYOY+oCicuZKB5LgsfNu4NU3Q2YjVayqm+kBL
108FBGS5LcAFlqBpQ8ne4BfZ94TvLQ48uOf6RSs3cQLy3QmATEU6Wl9VOgz5U9nAagYx4XqQ6YpS
bBwH/VFDhP3wZ7t0Ms5wRGrGNJeMDqoNLwfBqGf9lKWdYNCKY0ijuu5ElrEt5VH9qjG9wRsNovqy
1NPwpMXcWw/+FBFACW9Zvkld9HYwFN0oVqosTeeNHLQa7WiCnncl46ngo1vGBhQxpZaSwTip2dta
HsZxjDruUm2nuZ2upU2K/Aqh2hIfR0Aqc+P5E8EIfWGMyTe7XsCMO6/qGJaGf8MqNu3oLS9z7Hun
AqeSplyWqXsrQCqLq9AOu+iG2capt0HHlWS3ttBldD8x/8rSVE9+UqBloLpipAf0uXc/I3IenqHG
zS+tgBza4Hk38k3coXZha45dDtfFIXgiKvsFaNxU8RNJI9mwH0x01jA801QcrVCeHTc470b6P3Lo
NmFucFKEeZx+g1oXIHvIBnr/5GhRk8PgkdcS8PVxpiCw9r50bVo8ZS70Dl6aogCRpX01t23mO3xB
Ydwx4ApL6k01ujSvbWUXdyigz0beifm/TG6d1RftiqU4QYBSPE1EDkVr12yLdyAri5MLGhL1T68q
vBMmmPvgpEwnVkvi4JoozxJnkZijd4MiAZYt711mazn0YDmMc5L5nMU17H+o+K8/QX6j6OAAJVXb
xEGsRKWB1J6dqzObNcZPs7gNzTw2NwkFLzIYLx+QRebCKsZjRMGYHEY3XfqdEKV+T2va+LWzWPNA
228yxMtN4+bHpCbnPRZNzdZQmmmQDl52qsLRezMxg7y7RqqRIkYmFkMS/Fu1LvsKe6g2q+xdj71h
XjNyB6cEYvZk2MjIbw/Z2ClvFaKWUzdWNyb9W6pVH65Ytq65QsAZ6rXLNNdq3dsG+t/at8hNS8vc
ggxvJu+VqpqxFA62hHiFGQJTGpp/FJF+OE+8IbcPp7NrgzlMPHpqrCHrVBPgf+4ENbrS87puC3P8
0rcWyGBeVFO09+zaxjPqn2138EjU84EBexTjgpwLiTnO0/dKD9YtYEXXA6/m3bdy8lwcNwoQFLQJ
I83ygxppepng2fptVNdUo9vIRUFbErecj2vpxDkBKrR39N52NvVYvkLS+9qmKuU6jDVGi9KOi8fK
d+Ia8Ujh6KAb0kZsKnMwKhQbYXmPe5OPzZeDuKJOD721YITmIzl0tnG9yMLU63Tqw/muBemj9NW1
b6998P2IssshcJxFgbxDa7N7Jf20dYLehewLiXYYIOe86TVM+nh8XaYFHFpLJ+kRd50/0zHK7B+g
NbyHFANmuBd931B6s6x5S9NiyQDeUPEm7YEMRBtt1tptbMPD63jGN8LlXB41kYVTt/UhNJHUJ+J6
TvywWMkisZ8YgtyEGIIkUhwnilrgtMgw+vW89P0TnG+JKifHhQD0n4Th2pV6vO4QIYON8iSPNOfZ
0elCTEUAUVURKFSz/cZbUoHrsj27pJUhYHMT/J7Mz6oceQ000r8PmTmMq2lI59uCno8RAFkYTrty
OIs2IaDF/SR4KHdDB1lxgFEbavJ32vIb8vmaLp1xs3c8wHQCpEPdCgOSWHpr+lkFxTDYJhYjhI24
JKpFn1qjr/N1lFc0/IbPj9goW3tfLavHcAASig69sGVP+R2R/UTw9ILnm+VQNAgTzuLO0WCaSCC8
UmDiRSYYgGr6rw4jsD9KkVb8M4D2a5cLwbw6yuSggnB6iULK5MAelwrzQB9m9y02NnPloVsE6gWb
WyEoB17hUEL1W4M1f2P3JdIdLT2mQV7JZG2nJJzMlbLymfUe+SSNUSH17m2yiO4UJcZ8iqVZijUK
pqLZOYU//WRulNGuUtVBHRKE3j9DYdTPmJA4pjwrz9TebNHhX2tIy29FFuJbWDJrUJvYibMHEqsG
Ov7G6u9UDUN/VgL08B1tUzzak87lhngbtJPRMqVXIdG6ePJKkR1yp1Yuvb9phWXJFpzU/i17sIH8
K1QSwQ+selK/2yiSiLrA59OmXxM0kUgW+SKKK9M2mnGtlfKxjkQkAN4LQRt+spvS01fsXcNPwgCI
aae56uNdU6jylfkuhkLhlVbtU1rblbFNyty7S4AnOVsTwYvlRpDVDQJkZIVVCxVCndpweXSpnX1t
4opsMDzlkz1uihIg82UpVHQaJzg9xtg14iETXq6vU59hcJvOqq3kbnRbpa/D0jpLs3vfjDf5RMWO
FSlbvuEhhjqit6GYofWDc4Yjjr54LfUS/0eoflousO7KEDl2A2aLZgwV6pAd7vUyen5Q5jI8kgmT
9Jth8tv70ZhM66Agis23UIfWk92l7dfFNscGoVJfE/6f17SpaBX8zkU7UWQMQeszn+ho10Xuc9Ai
F8s1fpjKu8dgPT9aZYYWYkqbflyfi7Huqq3deOI15hj98HtApE156hnrtNYNEspktMKNFAWHBUqq
cA9TMDx3srReQV7SdIUUisR+NMWex4TGSL8vjFNG5j2IWaywfSRf9eJ3X/wyM1iAk40hZUJ++l1S
IcEgtsA4AQLpaXgdjayHxevZFbeQQJbNGPOJXhhXUcfEEJFjkvMjtiMa92ztz9VkM1i2QDQ9gENU
nAkL7GDPSFB8E2UdO1tbUNvf++Po+ycX3xA6P3eMHgxAw+E4OaNPOINFO8MMNMhTb4OlM+yCySjR
0xTYVLtANJW29rYVo0LL6CPc9Qyn5wcM8GqfykwNOOh6jEKQvm64GWxL2IemrWrSAGLorVobbbsb
ihw3a9z3+drUieOwe4dlgz6fCGjKLfGlJmYYKrqsK/DW1Cr2JnDv2cimiw1ohGpZP9NSBEMq6d16
W8b7kREq0RWG+BCFe5IZ4xvVTmHR/I9lcpehnel+0LqV/rLKw4KUIiDS3OVcj+e7Gh/Byyg75LNl
Ry2xsqQcm8eZ9CMUfQuqUn6up/KXxHf75NDU2fA9i7EordAqNewPtWt9UaUx32Vi5iOskqrOtkPT
189TOhWPbpIvwBBjM7/3HNbfBxQqztkq1Z/KODHqNeNUZom+X6Drdb1JPapwRkWotGe95nF93gpm
NywCbHdlzvug1AvGGnXlKmk6cls6G0XY2ud3uquZvehFkTWB2Eon0UsXxlnyaCHlgvpnX80fGznF
z1nhTTNqxa4/AQ7rmk9xwU7TR8Ib9vBB4PAq6gq1FSaG3VUN/vjDnakz1621pHfdHOLRXfqY+Xgl
5rinnMymEJWuJFGFdPgZmw1jNd+7pfaiVTUaCFY5Gr8KlrdeIyMt313gd6J3cCMOa+wcBBmUo3AD
2OnxlUSl2caNmKbHogx9cqc9YYhdR4l5iywifkWIhKZe1UtKPBvRHa+YvAa9JX0vanYhgqcIqXib
NV8XznFqMJFZj/SWXhwUVom6XyStvkd2MiVXSJYi/rUzTuXBIfOlulnyot83i9Z8JTBKCd+u7SCF
hhd4nVukQ4HbdsNdtlT2u5bITlcueB75dHoE6TZ8LD1oiRwEUyDD7ZNNY/4Nr0fR7YpQmz9J72C2
6kRCL5Gx0PMEnQ/R+W30MkFjT37R0kPwiUVhF6lruN6mlpUVuFk9x1v6n9K4c/VSvQCKyTPxN5av
bLrl3URNIAJgWo9qqU2YM+7acfKNHaA3V9jCJv9mJrYCT55M/SvgYvz+iGGL7MEmF2DgNisQQN13
HmWin423ro0wiy2vHqkyGkqqVZLlbDhDrlrneTClHX/FuBLFu9IZ0huUU5YPpki0Dx8tsowakHLa
A6g0UNVxT6aCStFPBo5MQ5gXW7gyWGp3xB2gSv/7WVx1O0AiiN3SeqOiYG9mfX2Gkr8mkrxy1Amu
9Zwp6QOdT7jFjpU5ts0DZBUus8I7hxsYSWbqu9wqu2zTu6V669JoTldYndNjCPFELY/m6a02Z2wt
gyyXaD8YyVwyWGGmRfaHbIAAqKK8BC06yzYA4fkQWAoMe8nFoKn33WY278p2iY4C881Nbzo4sVds
cDp7LDDu+XeOO5YmVVqX4v0OhC0MU9wRxUIbsa3SRoVegFZFtR9LQXq4XoPYopddFZ7tjtOWiH7C
X+4R5JuNefLmHofVzoxlUuDqwRFYRA/+TMZCc+1ZqILpFOm3rGjj4KlXLhYV/OHJgexxz2BahDJz
gzpVx81Xp3YWQQeI4GmdJUONNb103HCbhCTJlutKS1klyI6pvrOgGUT5s26jBlEmpPU43hoV8/Qe
Uakv3kZW40jlJRKCFKyqc8NVb5nzD4sEl+pqCSk4YBjsunwak7Cor2J2Qhr63CvffTKVxKmF1D/7
tdnkve/GUIzRSbqzD3Hjycwn0W1K8v6QGfD8O0ZEdiUx1s4A2DJGzFpeZkcXh7keY2vfgXNGt/4o
hXOV+zF7pmyXuFiPInWnx441zeyI0nUc3BlkIrw0vUyX69bLVHiLxwjHlaRBxccFJYoiwmT1d3KF
Fg9j1qpkdSnqVkwkG5APbTwAnmDemTL42yuDSDqGjxECw+pZSCkgxyhHlxN1/swfC5M+rOi8xzO4
15A1PxYlajhGVZ762cvQ1veTuWAm9mEJEF+kz2rQzleJjYbzoh79B7NeSmZQSGDOGX4Ru1BepFQ2
nDsljbgfqlXmhvPJDpU9HOGnOMNYkfZza3nE20es8bvBGAYiD3jd/pWhtP9tipvoI+MBLJsYZbgA
aADZ2fTaab8V8Uj5ONoJ4KfL5LBVaI38mUm4jHjnbLl8qZfICPcyqw29h8ObXobSHbel48h217Xh
NNyVkyZ3xUNU8Dj4gHtoJ/AC76ewxndKBtDIt+JmpAUOfIF3S8UJex27aH/QTbI7EBvEWFDYbr1f
iqVrNlXXVA/z/M95Z5nTc2PBxKGij6EysdCUThBzXTeIR9+cQMdVhtuk6e1pH1ZZ/ErsSELX0Bf+
DYZWMk+Y5FQx69RkajhyC2SqiUKNvgK07as923vNnmUPxP8scXwP2GXqFW07EF0r6MDOwJVpbVq8
mI/w+PDTVpMbxzmOAWt1VGBeDwe//zmOTkd7ygKqNymiClp1MOIKYBBn2l2ESTQk+qFiftQEhnLt
LR2q6YnJMAwnIMRHXvdW7aGzjloEFAJ+tmFBFVO6ia265daisFtupAsAij1dh0MwtuDRKzmYCw1J
a0vzlGtrSnZe68Vno1bTiBs54CyANDDA7Wo9DdNaFHRcAf2vQEAxp4ix3KrFUhINRC1Ay6WrqJVW
tZZZNP5AdkPvF6I49Vdm7Pb2rmrdCCsJ5/WuIkNw2ZAOph7ihtSENdkdw70YPXjuPgxpnBDo8Z3l
CN6eu7CxYYz9tl27Nigz2jmh74mAScCzSGvQNy5BYy9zNU7hXcVEh1dPzHqdSdkPX2YL3hsEffZT
6l5Ie9Y3ZC2GWbL/EDjqwV9B6IgyIBGQiBczBYrcIDxB5GoRMoDqgtbMxLOp1Wt9bnvWoXKbiF/s
1MXBt5fwWQsX3zPsrXp0azGvMZcPx2bQ+XZB6RohpHe679j4EfDgEAF5J6iOZmMB8BUbunhxJHDG
PzuWIUtXIJAZnnVM3ObGwOdEeAdCZESECCewl9YLbLssdP6aFWMeXnt5bkyIvHOxLlKHwADf9Ph7
v1aknI1qXG4bmvZvFT4DzOrGmD7Ei1YSMx32mBUS5N6CrERcvE1J0bf4zvz2uhJmKGtQJl0+1HYE
jlKKsv1ZmkP9UQEN8wt06dGkgxjMH4MqtAsO20zHAmhrXCVlaPk/HGFAHlkQ9LvIzPwiQHDUPRIj
4dSrIfYKuqKuLhk57TTW1WRr2JO2VHF0qJzWW9Y+5FO98XpJrLWH7P7aPEcNbeYqHo5srEO2gWJC
kGayHRg7q6hc664u+nm8xgqAY2Ikg8Q8NAkeMZ+mGiGgaNuPnr2/v+nhRMNT1RqJok9Z5FpAA+Qr
pJ0kx+E2jI107xQ9ZrDEduOvWAZSJMGtP3bHOJqcltczofdK297ZdjW23GMHozbeiiGcoEpwtCTZ
FjGDx4c7ZlgDTVzA3xIw4K/k6PQfJPW12YaCYnAJCvLxPPL3srp18TYYB7qWQeIP7qp808A/VWRC
4KQBlEgG5EYhtZQR+ESYZ1ud0zixshL4wCDRlsFsqDz0wit2OXIjlWWclUSE65FHMyxjf8KcT74t
H37tEWoSLYj/ukAldm8do9Yo0bHgKE5GDrUYc4YOTDbr4gEMaMGjSbK52o4dc5b2vsowKEKz9dZ2
IQnSvp5H6LYzEix5Ohy/a1rTJQ6S3Oy+j31jnQqbHNg88HtQntuZyH3CqEpHMH6N4KCuuUZpU9hv
JpES0L/KMMZ7IKpYvyCXjCO87UgJ7HWK5gVJjIQYBBskWaV8SdzB+Zaz0SABseAo3GWwYXpGh0xG
dG1uvh41OnTk4FCu26LOuvCQj2god6T16HbnjxQsHIgIOZiZleqsRuzs+ERKTjrtr6qywJUcD9q6
naZIRD4odWxaH0tp6xtZgu6/uai6zFOHClEEepk77yGtuya88TFLgl7UhkGcL2rNcddgvDXeTLsd
Ksah8Kc95i54/95vNDQ+9heJBg+beGYXaxlGzX1ndKU89GALHiFMUj6mMon89SIkxXWTjch7jLMl
sjGjTlwZCG2yw4RrO9qyISMJ6LRJm+nrjrSBwvXidzrMqd0RZ9mfBuk27SYZnX5AqNwZ0QFzcSSC
eqhmXF3YEEzj2gO9J7cr9OPwPsxq+S2tjag51F7DhGzH8mlD8Pg67+wpHRFDHTwdgU6RN2SgDa7l
wZu1CGOat2rhBKwx0hVxdhXHqejePUHBDTiAFX5TJXNj3Sny6eJ9lSJCIOGaAKmVAsljwEqeRtkr
WS1jdFbpKvFQNW1dHZmhQka1tuy2PbV+g+ht4Z2JA06hiKJdGspqnuy+dmCn+xbUYxjTZFoXbWwX
J3DzabqyHMQ/xmA5eAFcuwqxs/WDTanIHMdb4mWX77Y3qARhbpd+fBIv+nuUrSTJEC2JEswCV/Ii
MD0bCtND/9Tdohzuk0eZF5sCJR4XROIkVosRPUVLvu0r8+DtuyDgTX2WPXtOML1M8/QsSdQ9id+Y
By9SQw2uMeRu1N+OeTNvBk2euUYVBS871nt6crBASnlrl01NvzUc90uJg+wghlgeIxwD4SeJq7+F
fZvSR+BpC6jrc4rpOWL+X2HfqifdJq6q/hYyYjPM+7T44UdvxGZ98uR/i6r/5zoMvEFeRRaPd/Hk
mZ/VS6xC/a13P3VPVTBPB/dWGZsucM2npLzVayvaFcQjBBWjG47FZznrf7w+wN55mrjkF1xe301c
PCddf4t9Olj6u4UsCRqASOzw5fscHqpGZv+TVgwodlOftbjdYbZ+ytHY1lX2yVfwe3QsoJQQ54fO
kJzfZoDoDu/jQJ7XLYzHMWq20Eq3afPw92f+x4uYBIDzlbmOeflq4S2tKUfVf2vaxT0it2urf0jt
x//iIrRvQONUK9K+CKfNysjqHDscbgl4ffEd8weO7nsvtj6JKb68Fz5OjmU8cq4P1qYuw5Idw2+F
p2oShpJXbT5I99lrPrnE5UrgEqZAauGYpqKOMi++EKo91XkUEMe0vu+yhyz8Kf0P3R//s+d1eZXz
9vCv9ZaQo73k2kyPrf6QyXfPPy6fjWr4w7P65UYudpjamMJ4Sqz06CbPoboL7e929Un08WfP6vwT
/nUXxHlNtj9wF2N4UtEdz0qkD3P7H35bl8/q/Cv+dZV4sPDpCK5CGl2QmxWJMW+2c///eyEXG2CC
3JzTW6VHCx9DZvzwUF3L9JO3fnnu/O+dUJpY51GSwry4Exjm2qiFkx7PeVYrqJcr0eHl/Pud/PGl
eNC5io3cQSH16+OiFUAWSwT9Ma6PHqmkKbGVZvJdj5/NXjcvN9Pz7UjFcrRcWnHLuviI3aE0RTxn
+THpbuiPk/YGp/YmQXu21F9mBe4DU0LS4naRx9B9y4iItpi0N4Htx+j2fAKl/n7r5wj6fx+qlz/I
+vXWp26xCXnlB8WL3OQEaSVKQhZGa23UuLLGVfb69wv+6Vn/+wlcrDFjqEKnBVY4Dv5Ofi3JKCw8
mLFPn/TlKLzLG7tYaIvbALshHjpmJGEWSF8xa6EvITjM3xHM5uPey6ati4T+7/f3zxd5+UQ9y+WM
sEzUwpdfbO9lpsBekB/90jjivUONdSKmDUE5EXDGY/bgftBrDDfFlXNTEPwDkPpZTP+fnrFne7A6
5wLFdi6ecWrFqp/RfR3rddxvYkOtsOGR8v3ZrZ439t9uVZmORKiupGtdPOPZ9EIEa11+bLoHQMMV
uVs5Zb75JVy59/aWaCZkYHnwyQO+nEHgSmZlcPg7gnLEkc7FlpAhEtJAFPNJMh5D0Am1BAvY6zod
HpzxyayugZZSWv7e3XnyY2ry0/ldIKGYCZqq90BVWzUUn/yq3xb2xY+62Ay7JJknwsPmU493b56e
Erz0PiFVPf2vWW3//gh+2xTPF6MetIho8SXjB35dtDU5kqoIeQJu9AB2sNL6x39+AYc//zyMgygf
++JEB/RCpKLq+TTCA1kWYc/Gl79f4bcBRee3+O9LXNyDMUzKo7ebTzW4luPdxPZ37vnOzjYjAdAQ
qwdSJIbG/+Q9/R/XpXtwXUW54l+sDVBDUvTKYT5l5d1QfyFYb22c3V/+0fAI1PmYeoILm09Wym8L
kpvlMboMB2JWBAXfry+sxRHRwAovJ4NY4q5AYc+aRPtwa382vf1PV2K2mUmHZIOfiYv93GvCUI9R
I052JGkPdRCmBxKokdrc/v0Ffnahy+fol1NmR7k49RjU7/ApGgBeZLCycPNDN/ve+r+4nitBeP8p
/b2LM3qmO6WLm8RJttkq7x596ici1pvi8Pfr/HYgSgbqKseW0uHTl/LiVakIdQvKCYGH2j12Ktt1
zVPUaMJ5bAB+eRoq8fj3K8rf9w4u6VLbkLpAiX65oRXYo1t7nMXJrUjozG3jow0d77lYIAsKkqOu
lW1VVy3Ez5XdLuZ3OUzz1ul8j8DbtL0rUkiRxcRsugqjtLieOhTS5ICpK8IoVn1Xv3e4JXD3qm4/
kG2w6gDPA2M07gpPpQfSIeMvuJTjT1banx6kdZ58bHp88VJdfInIMSrMC1KczPGx/JISj2gGy7Du
9F39yaf4hzVNJ0jaINgA26F5OQoM/Mio2tpneZE/ndXmtnacTbJcWd4U1AS0TPg7xoWAoGXe/P3d
/f7qztuIT8Y1m6RLYffrwq7aTDL+YVpOrmNsMdATIGFsh+IqRgHVWu9/v9g/jdQv563karblMfRP
8Rd5XpP/KuszsmVQWbrLKWpJwMGZch07pNunxZtZwJ+RmUvOVvdRYTnFcbPurOXtv/kFPlgVb1Za
NJW//oJJKhTFhDec2tbg89IvQF+HcFqPqTrg+H3Hb4qe2fGyVU9l9/eL/+lZc+YzGVAxS5Li6tdr
90m0pC3M6ckq2yfvqnUDvywfi+WnV+/+X1e6HAMWw1wi+3f+eavVysZ8DKd5VSz5wRjxh3jly9+v
9/teeoYZqIqBpxQHxMV7LS2kI34WiRN3eNU74ZZAXYz19YM3fHKlPy4VBxiPrxarON3Orw8R3C5e
bFGwKo+NUyGe/5a2T0xySrEKGSGDqXOxaSr3sxX6xzv812Uvvhty2qwi01zWcNutHnZJpwPDqW/z
NHwKQ4kudxNH7W1Ua/J210Ql9cZ4lfjZpgbg1J9NRzzXpZfriP0WRMtVJFw5F1/SJKuhIutSnMox
T3b+MP1kcMuI6Rin9d/f7J++WXoAJXyTkTDq8ksqZKlQBHLfNhxGthB2u0d8Vo/PChvo3y/1z/jb
y7v697UuirZFT3Vj55k4jarHLcN8jgAKb28b5TPE9N0oLSNI7elmafQ9xMB1sdiPRc68YiKBAtJ6
001bIChVRJWvXJ8whtK0sMKIY0Tkbrx091FikgVn6GVdgTgREgC2HZrfY0/tJBKxoJHhxhlGhK2y
/Wzr+73kdV2OEQe9pAQt8y9uzmWgMhI+zbEsFemwVnfXZ/2rUEsaFHnJwByr/CBW9lA19jv8ym3i
xVe5riRWTGuPtnX55HT74++xlHIA15TPr/p1HVF8gZiGvTh1nKarUck0QJ9of3KV35eNxwmpPKhg
+h3Pu2iwNPZkw7IiefI0qvBa3hTu3cLgKPSoYv/3z+ePl1LMrZWCEssXF5dCeLkkPSgfXw9dC7Ft
MUmNEJpI/v9+od8XH/dEocNu54PlX9YFpJfkizNzoaVvCYeQzbLrGKGziyor+qSW++OlHAFB55PO
4MhzifKv89Iw56LuKZNPGp7tJ9aUJIiSsfzmJM63v9/U7+ucmzoXjUiKpC+8i/3NIgBX+RFXKiF+
oYZJ9LhyTuQIMjUp/wRuNc+V068LnYsx9tdjjjIz4y+7iSy3s5YBCfJUg8jjJ4RYfmaMzd52nzr3
vYCsTJIXHFZEO+4zPGRW/Ml00N8/fiRpDrUqW5oH+XHxrZQxTqVmZCSBN/8PZ+e1G7fSdO0rIsAc
TjlZsqhgybJ8Qjgy58yr/x4a/7/fGQ4xxN4nFmABKnZ3dXd11aq1gMwSBiTbVEz0/+AoxPqGynUv
gRGbWYFFSaIC1slPhH4iFXgV3JKcbuSX20u35PjnZqbfnzmJWtLsixak/JTFHBR3QvAMfSSYk9tW
FmI35my65hkRfj+vXuXVmAsurFdPofJ7AIMlRK81zI1pcozi3wAjbDV5r1OwpM+3DS/tgXO7s1kc
crK0ijHITx6lKTVR743uKOX1/rYVSV7wyXMzs1lU9FzpxkSSn9KMrmnTVdB7AzhTleSIJ/QZ2gF1
eyJWLh1og4M7OO6Sh8iIgk8D7c8rXzMZm20Qk+NXVTmfOTvn4sdqndJS3HnG0wBCgBcp7yPIPGyv
NJQdZKfN7vbgp3BhZs4yeMFZnNGs7NycS7Jdj1R4xtrwmwJ/MRmVjdc/yzkeW9NB4DX3flGt7MFr
o5ZIM6+mmjpJIELxS7cFst/SLhMZT0EhHYXUHj/HylM3SJ+i8MXU7yx9xd7CCtMNr1qESwgcm6g2
XhpU3LAHu9VZT7LU7AqIBqrguYhOUEbDelXaRUt1u3lTFWlj0FvI4bEyy39jpctpBgxp0vo1nXzE
bpMLnm1UC6i+GaqD/5w03zXrkdY4Ww0PEtCbqN807dHvIXpjyuFTF5JncFLj8GDQnQHvTAFHUaMn
KOD9srRiJTOxNDOGSeRuKYqpT4LMlx+W0aEJYkBynyKg/UA2xIoY6w4AbAsA10fBkfQBTY1f9X2w
KkI6zfpsUliNqeimEc2bxuyKa0elBuHnec9dI3/Jy1OOMHuzJw0F3/aD0fQ7Cw7IUoDrxhoPWfKg
BU+ScPSCamXLLVxKlKYJdHnAoKrCQ/VyEkD504whRd4zvVlbRfsijry9y8/ZT5mq9ANAQTHzNlB6
bLv8w/BWrt9plPNZODc+m4U81ehcD+iHjVJzXwwQKtPQbanfoJfe5KCLJDdbWfSleafkqSjcT6KF
gPDlcINBBH2nKd4zTDE0OAWgZ2Css44QMqxl8xd2+hRcsO1AMKnGPJuPUtA4GIPhPesP8NepwSnt
HaOz7FiPdlnxIZhrG+0qmFGorwNsIMfAM1Gcp8CA8cg6tAfh8zg43jFWT4P3oIZ/WuY0Cl8blfIo
pNj5ftA9J+7I/W2k/me4hZVF2MjCwRLuK6hQXdgTi1zYFN2BJiEfNuM4DFbi46tA5PJL/z6Jzo6E
DgFHZMS68LnqPhQEb5vft0/2q4tk9vdnRw4UT0alu/x9taXf3yw29OsVwfe2+fj3dkxZJ1Wmc30o
84jObMs6HcYhfK67d7WsHDNnxyb68Bx4nbAyZ0ura6q4E3EV15Y4e7mkhdbVQuQyJiNJD2KfxZAA
Fjyjxjw7VkPTnmi/WglCpOuFokJEpGpRKrI0VZtNZF1x3ddVJD0kCeBRf+L3etbCrfd17J41765K
nmXyZsor4h/oOwq2Iegrw174AlkSp4/QDeL0+SFdBVEtW30h0//ROElRvqFVcPi3q8jfRZuaKMBi
54jTJ5x5Y4N2Q9NIpfwQ6mg+wjUifhjJH91Yq7stDUUWOfY5ERTAULOzR6G9WqCDXYZkGdB5tK+0
Fbf/+xcuzlPweecWZjcancieoUZYEMD4TTj7ief7XnRp+c12aetU7aHMfzSpcMq1d7PYonpjrMQb
i4PkTJ+gvIaozHErsioYQRJo8oMGp+0oIiscbm8v13UubBolOQXUYkVdAqFyuV5KDL4w00LlIQnd
fet/4sa22hQFuozm7l9W4JjIUyh5snJVXp3nk1luSMpPMuLz8xJNhUKaOSoJXUHJJgxSINy/afqt
zVPhfxLC+yJ7vz3Oq8uRpxpAJp1Ul8gRo802vN+NEdKSpvWA/NomjGhPi/OdnCPRDlVKAQtHsTLA
61hA0S1TVVXqs6hyG3/fQmcbISrC3JQo9D9o9PILJdo5rnlKJTihh2abopVhpHe0mtgChHlSSQVJ
gFtBDezb4562waUTX37F7MzhCG08KPLdB0P+PaCllD4WxsqOXzOhXHqQIBs0Vg2x+0C75j6MT1Z3
18Gg9h/GMXFhsX7kTeblIaL/gZRN6z5UXgXT5lNdfGqsFZTftU8a0rQZtOlJIQG0uRyIioSNFI+j
75jRnfZVesyVnRj+qqzHOEUdtfzXe/vS2uztMqDaMaVLfcdD4WjTJPTMCxUQ7tvzJl07/hQaE5Er
is6Q5jk6v/OTMDcCGjvH9JRknwMk4N0N+thDMdD5/CVBa4WG+B3ts+V46hRElYx86gZ8pMFtF+rt
zh3MlY+6jiguv2k29ELOhTrqvNAJVesOCRGls05e/NzCX74y+sn3Lt3fpKuScasG1wSx4+WSxlBL
m2oXhY4Z1NvCeM9RzfNt99Hzt9YzAZkDj1r/29KebttVFkYoGQC8QWfwzOApcGl3tMIasao2dmL4
Pn1Y5mwEOGwdJoy0uW+lH1KUbtJfinYIkSOBpA5CTVuIjzAPyQIE5Xb0jTYts7kXhF0HH174HlPk
8Wl3oWnnER2DsHikETf+ppRUnDam+G5BAHJ7DNd3D9iZKQeqwLZOhm22G0IyFHJR6rFTxNkvE/iG
Ss/dbRPXJ8eliZkfoMNnqTXCXI4HSCZrT72+HcqVROGajclDzo5hpQ20QR6wocH4KN5XwU6WV+B5
12ktbmaw8wZtUAhRqvODQ4T5UHMrZBqEsthXxpNUflZ5ENGtTv/mNtZO9JbYXRUd/DU86HUce2l5
NoNu1zfKmNWIEJqfvykZhaMYkddjRUfI7aVaiBMuLc08uqIQm+Zekzk0wBvS1jN3iG8GlJTNQ/0A
kba/cn8ujoxnpWkSpk776HLdciVJQovGOSdRP4S6tFtIheX8o6A/LYDH9vboFrarSnzwj7HZMSH2
ajJJXjA4eitoJ1aa70Z2AFy/Fm1NszQ7jzBE64Aqkbm6gm3BZDqWUcN6+R1iCdJJ9+9o6TZqQHHh
A9Rrvf6E/gEF/Kx1bg9xeQHJjYCXIqKkkeFyQpGPaKRMKDIHXvjSh2/3DdXRMqOz880Qn0r3Ux+u
nIJLdw+JECDR1HOJhqxpjc/2nlgF8JqFRu4MzXf1d4K6oe+iwlftKuHTmB31buf+lNHDNh+6xyGy
IGjf9P2H0e503dvdHv7CNchH6NTrZe52Q5yNPkQBRzTSNHeynO4Brd1Eg7cB+xjKR9nLbU8ZVlxq
0aCuGgA/iFcMbWawG2rPJ2GZO5X2FQT/RuweQtfbhrpTwZaeiCvmFjwY6C6xJo9acBHz1pTCGAUI
Y+QclTwfQDU68qS8YCoKmzXw2MK9oOG9Osx2Uz1unuiFxJsyeZEUDl3NEKSFm65aCQ+WLBB/kU/C
Wcm2Tr8/cxs5b+goV9LCqYJEuu9pg9rBqLF2wCxbIV3JkU1Mqc72/CQKmKfQITm5WZWw4uTSE33H
a9iYRSvANSYXIKWhzMYCRjOJq2go4JSAtjO5n1jUb3v20sYm7Una1dKmCp8422UBnO+VbwWFg1yP
rQCre4SXUawP1iH1HiRuVhP50Ns2ry5VSL8ox2ok4tjcvKsuVwhh8CavUnyATplsU8JWdtSRYdmV
qtFub5uSpwv64sic2ZptJFTE4UP2osJJ+tck/PUbGTP65LZCfT8gDGqqjxUd/vmzm25Ru9bqx/Ab
P4cf8NC2b96pgibSk1eGf50amH3T9JI489AOTimpMPkmXfnaezDUnXzps+B/IBlAstuG1SQ60Mzv
wRkyHMaOJqX97Vm5DjkuvoBH0eUXKJbSA7TkC+ruj3t03T8TxU3xOCrQuIx7zfiSjV+kwlo5Ra8u
5Sma1fA24neZk2227kou1mhQNY1jdsku159b6U420k3cT4o7v24P8crHKLQYnDMggai5kAC5HGFg
KE1R6HrpFEn8NY+8fZojR9E0X26buTo4p3qO9Rd0RLsmmYFLMyltgxq1+NJB83CXKZ8DLT902UOH
qudtQ0vjOTc0O2+iiqlNGgyBk3hF4ZsuaethVLOVaVsYj0bGgUcHnXK8/WcRIcQuOf3dAeOBJxYt
R9N/M/J9Bgvovx4OjsDJyeXFs3x+oeYQbJsoY5SOQZGpCp+C3cgr+baNay/X8DZ6UqwpA88TRL5c
nDqE9EuTgHdKujA8ZG2hUOOTShpFBmQ9QriWospFX6iN4GGEU2YCOdJoDr3n/vaXLDg+SHCqW9Sv
+WcOlhITOi1zmlMd0WhtdHoOYvAzUtONawRb1Vp7tl6feYybDhx16u8jeTS/zcM0nGQCPMrE+cfo
/cwKejX8rSKTGtuMn5QuOwr5EzLqb32+t751tXdAjhbmGl88anK7IfuiG40NhDxuHy3UYFfW5boK
+ff7eBxOaF0qbjMni8oIwmNKAU5TWscaWTz9J7qVgOS/SXeQJkavuWHD3yKId3GEALhyyvuHyqcV
AfYP9aG0bD/+cnuBpnv04paYvgj2CEkFUkMJYeYpDcLBNbSZ3OZD8U7Xy4ae7JX00MIGBnpN46Wu
ghDisr10Rjpd/D7titrJpREB5Lsefq5IX9m+C442NQWApFV0sttXl3lTGcUYVbWTRXfS+KewrG0Y
WhvZnxRG1kA0C2fFhbHZ1RrDtqenelk78JFt5IbOr59t/jvQV3BrV6GwprAmXBgK7V4Wd8flxJFT
6lvkPBtHr38ICAOZ9BtJIPPJa8vim0by6bYvyNNiz5zBpImN55xCDgaHuDSodF6uqHrXOL55UOpw
x3MV0pvqaw37j2I51SmFGcbYDT+zV/E+OmWvVvtmRXd4qqPfV+rx9udc+81UmSbCpJkWCI82ue5Z
sBAnKOTGakDBJX2q9d9m8imEfOrf2+BNKeEy8PJelZZ8NYsF6MMap0QRKvAe0yze1O1KnuN6j6ng
c9kB5IXAeP2d9rOB+Eqn5iS2GqdRIAetpf5RRtRiZSR/8duXi6fKvFJNTnv4RKkiXU5XYFhZCa1H
68Rq8tC96h0RXI3KV7Hxg7fEfx6b/KvYQxFVuXcoiA0uckgqGgwq8Med9+rnuw4Cu/ghQ0qt+Axj
3ye0OfcIaAnuy+1JX5gPvpRaHv1XnDxzv4a9SyI4LVrHNSvhVMct8grV8Pu2kb81uev5+J+V2Vmb
lyWqFXBZOcn40MDIo6Lexi2gfvef1ARpagTVULW2sqdeTL/kf3R/j6KaJ8crXrwwWLoY8K4pkUw7
+Owz2kx3kT6tBieUEftt4TxaGejCNkHtiFBCma56bZ4yFXzYMYRKHpwKBXkdhmGa2OKq3t6ezusj
D41QnZgP5kWO178375kP67CMZ2MPi7GU9kcYKG2tMzZp+i7nK4b+3tGX68bVDVkAOQC6MXCPSz8e
zdFAdDyTHeT3ok1qBLYrvIfol6q/NXGXINQE/NtwOzt+yeQvZbWHom8fpd1j4AI95pkIo9uxhbNw
2MlriOzrE5nK1MQfQM6AIHFemyr9JNAB66jOCAXfJhsldTtCIo2kdY5MgproUEeIoFVC2Oluz/+y
Ze5Rg7Cba2H2gjDMjDdyheWSzHtHdhzlHFuEDvGUVV8D1Hpvm7v2WtL+CqgCKiDEB9bsMDENMRTG
MFSdoAQ4IuT7WghWTsWF2wbAE5Afek05G7nrLhdaQqWYHJelOrW/y59C2j7r04hS4iH5HTvJp9yB
6j+S7e4TCFFF3deww0lP0j7YShsoxm+Pd+G0uPyYmdeFrpXCdWyqzvAswomt30vqhto7oN+gP1WI
vuyT4nX8QufMUB/lvdWcVj7gOoCZ4F/A04Ac8yqYJzyySaQAcJTqQNBNGXejSM/BvWukb3ko23pz
F/sPcnMXmXeaBL2tCS30PtR+hM1L9+P2lyhTWDHbgHwJB6eMdh3tV9OBc7bVBa0wCh0yeMf4acaU
sG21Rvr7UdgET1rwiNhcIxyS4qG4l+/8O9UJn/XH8i5+GX/ThyHb8rtkHClIWbS6bHL2yMr5MHne
/Ot425AdtThSqe1ffl1UVnKWh3zdUP9sYNevredE+fNHbbclJMtZ/r4yG/KSvanpBQ4TYKHa7Pz2
6KGTkdzQHOWxm9iI7fqpH/feS7CLtD0kZ/EByqKuf6EWiWSVd198saS9/NB+jPC5Pgj7Ud3J9X40
njX9mEJhlnvjDuXbQ6Cu9XBcXwRTT+z/vnQaydm61VGJcLSeaNQ0WluHpRmKC01dy01P472af3Jy
qk7BhvrNLL0g+1LvGVUHwQWURiWkYyoRzUsgI1+N7AQtqapa2yir7fXd7ZW4RkpOPb/EDSaoFZVs
9MyyhcrAkAit5gTFT+1ecLeptIUKskUgfTjWweMAyWwjvozBypAX5/XM7nRWns2rNrhSo1W1xnn0
pQxeU1Y8/09rZ4IAYngk1P/uyTMbZd1BxJqNmoP+lDMa0bE16wMM7ytPsaVDhiT3P2ZmzkwSFSXK
vtccLdYOWhfrG2PIf5YkOuJJLBB+0XzlIlm4t6brgzwUayeDc72cPAnKvZiSjubE+UdU3geIbEca
cmUuHJ8BqFthxUuWRqjTrUEGgJcMiK1Le5keoZni6ZoDeTHg6XdN7g6h+3kSZO+hIr7tkku35AQO
4PFMSHTdexuUfSDSU+SYZJXQc7OMXZbSxXjbykJWgwI86QJy1Jx7RPmXY/IbYdIXl1VHh3w7NbuN
Fr0k8RcVyhRR3ek4Ckhd0e53HQSGkwjsjyjdF9apnvQs9pbyAdmbXYua3SQ7s1xxqcVr/C9QnmKj
pVzNuIagQSNHuuqkYXyH/LLtAtOD179DiMHXZRvu+I3mChvXhV19/B6Dp2+qQyJtFOXVs45gwCzV
dj+jZ9E2nxCnWXGI65wzxwbdTwaZPYObdd5vUg5jrUCdrzoSQHNNQV7T7srq6G7hGPzuboFxNNpL
8NQJ5nYQ3+Bxu716iw55Zn7mkL3KUxt3J2TsE2TJ/KHbBWFRIJkXJDazWfCyHpSVQS85JigZAwyu
xRk9B3ZDtWZ0xsCl5cqwy1P8CreoScX7fz80kIpcxjwNJgTQpV+C52/rCrFwIDJw4odvxnDfGcW+
lR6lIFyZxmsQKMt4bmx2+ruJN1bmoKoO1Py7vLyj1isbb2q6l36gJK+qu+RNuTM/hfm9C4fk7YFO
h9T8zju3PbsByG8qFeqn2I4/VLhbu3Lb/Je4Bk4yVo16F+xh0zec3QAR1JSIb3BQesO3rD+200WD
ENb4GFT3orYvYRC9PaglHyEdB5iQ42vCal8aLGqzgBWeumrholUV3Xn+Svrq+slIvpfaMUk54lYS
E5cGEOmGHLmdDGj3gwNrMtH0N0pSK8fj0uJYQBPppASie9X/PBa+mQbQ4zstWmrNcNcqxww5q9uT
tTiWMyOzI1jQ6tLy5Up3evzOpEosmTAZ2kb2/badxUU5szOLbiuDzAgKBLqDym8KCU0F8KmIhpV7
a3nKjAnchQA3T9rLlRFLE9WHttcdRUOlSf0EAaGkrD2plm5+Om1Ey+Lu0sFzXhpBI6L1UGfQnQEG
0+wL0J78zehRb+Mpl/24PW2Ly3Nma3Y4yLRJqyUKCI5n3Y8/RdoJ6JqRqrVgZuntQY/m3yT+1FM4
26NS20Bc6xe6k+fQhiqnqhJpcS22ff/MJYfgt21ZL7dHtnB9sE48Ozhf6dqcV9vNPA09lDB1x0LZ
9N6U/AItOekw5vpDxZuaPupgxeKCC9I2jOoSYgNs4DkAA2E8I/EEtq1SSu9SyHu4rV5vD2phuS5M
zLILRpDJqdjEuiNFqg1jngD7pjruk+RfN9rAnANsh+AMIkMZVNylD8YjKoGRhKGi+EWtzS9oqe1X
8KgLm+nCxswpxlo0PKPERh19YyyNcZT6FQaExfki9aPSu8aizqEjlj60MVKonD6xniJlObzqOk8v
VahiOwINdXt1llwO8CIgBU03REK6y0mTvTTJqrHTHQG10107cftLI6QcbuWLBy0J/AM0VSsbeNEm
IEBaW4HbUk6+tJkgEZKCqGehrPq1DnpzE5kN+rJkGFVrsFuNdsjbo1xaNob4j0X50iKk1boEkFJ3
THC05UuIfHGwAh1bNMHOpVsGF2Q6L010aZ/AoCnpjjo+dt7nEeBfZ65spaXdSt36HxuT65yFDZZX
lUJQqxxJY/ezl+qfkNnsbs/U0tqgWjg9qpDXAoZ3aaKt0FgcMoOZ0jx1L3uxfvCS7Gs+ybc3cvKo
A5Hb3ja55PBkMmBqoxhPN9nMJGFSJHVGbDia8TbEJ6K+LAw3chb9+4uQ1ga6piDEAZUxT3MmAzzq
pRQYXLfgpMQUVv+4pSLSIbay4m+Ls/iPKVLol7MYp1pZaJqAM1Tl51Btv6i9/G4EUo2w3qChUNe3
+9uTuOR+XL00vJKruYbupegb9LFaGo4lwJj9LIq/LW7G2zYWR0Vha2ow5J6f0+oIRqQNrZcZTuFD
pkE++anKGh5UGpkg5WkMD7fNLQ7JnEpcCiRC5EkuJ5EyyygHbg3TW4JK54COkvm9Ht9uG1mopIHP
I/sJT5ACbEGfHUbG4Kvo3zSGU7qD7Xf3KN+3nOrDn75+gj6/NfeWCQJVfCqQx6mRA242KBSkY2Wn
x0B46dvILjoEReFSGNzuwUM60o23VfMkroFwrjFsXHCAVQh9ZArsV43cXV+XVVkPhuP6CaApZe/X
93CooEOK+ANanXo1gJeVrf+wDgaLoMKaBbHIPMtSdopJX5BiOFI3CZMa9bMgpMnBJUWwUiVYWnFa
Zem/AC8nw1t4ueIklFItpvvHCUb9lcvnVS+NAqkjWVzx5L+R1OyR95eyDf47cBBX5HdSgSBc7lmG
E6MrrTZb6+uQ/RK6g1Yf3PReT5zQRyBT56VrgRL8IUiAqjK7rE5DtlM7edOO/T6oTFsqgPQI95Zy
AvOyzfX7oToq4b0Z8nCgv7pGapQmGf8uQfu1iR6rZl8JkPoQ50M2YItOoJNDTaptp7s2pCZaPmyQ
0b7t4ku3xkRP9//HOv3+7NYQwr7ux97Aw1vJDgO6yNYKSEsnOCUE6hhT9EqK4NJCFUU5/uqZjtE/
1WjBxsGrqaSbrFk55BZeGXD7SBxwpIZ1RZ89mNpCrg0FYWNH8b6Lw/dJgg4xpCL9Tqv+TjWT3e2J
u25QYcOd25uFrmHRF0qdY88wf4jeg0tLb3zUq84xfFDaeWGLxSbpUF3cWvdB2KFfsXfTk48GCQ25
tRzRD9VDqrxTBmQb83vi+41LY0DyuSq2sfQxQHPnepsEPZbiJW6/mO3nyEUmJzpG0DTcHsvi4THN
2wR6owo3p0Xqmy7zCi0xnfhk9h/Q/9k+icSTemyj+1F1+pU8+lIKxzi3Nwu5fCPSLb/AXlvXmzFL
3jXrXWz8jf4Iw6xnPedmYWf0KYzBTo+eUaNxtbXmnL8X0nyXn3/D/Abx6RmYMGI0nj+KPsI9nw0Z
uSCE4SQoVw9g8mT1mXtuo0CjjJZL1+8M8bsYlC+lf8x915ZWYdsLr0pqGqD0KKqA+jemrXS2GWtI
jcogwqU61t9RCl6R2c883+iId3lHmqtXln3aeldTgDmqjUQFZEwu7SEogSCZl5tOogF73mlP2ujQ
q99/ICmeVDZUh1W28qS4bupk20w96v/P5vxNMehF5VdeZjpav68r/b6FI0dP2g2wW706+EO1qSuo
wIGT38OvXGVrwOulOOXc/sz1mt4La63DfmHld4rwFQUgQzyJCBNr/hpH1eJ6Ep+geEDulczX5fyG
qo+ku1uyrQbJpotwY1XbmLghNO4F/UlWik20ljxc3spnNmcHeqzkSqkANHEUZaceOiPZGEwuSXaq
SkgqvOdvkvvnth8t3czUNQid6XIDLTYbJuyfhSKYHXq6mrit068ilc4ser1tZHHdyLfA2QZ3DAWk
y7mkJ15Ss9I0nDBMNoF8dLt4i4xqrVYbwVvpeFtcN+JYnjqYu4rQfQG9trTjeNL8FGVC/GKI7qNm
SwS2j4b+W1SiS5l+vT3ApfuLxLZMyW8C8GjTBJxtflHKGjL4GDUrBZXrxIbb+9BYNLZmiB9Kb7et
La7ZmbXZbVnUZRQWGm6is9Fz+Ycq/xqIVG8bWYyfuSUBOaNxgnfMPGOwkiiVBZ8DTfiSNAgM6T/a
6tR0r573Na6PyOc0AATEgDP2IUydRDr2CM8lIuwAxo/Qehimlo9mpBsh35VK/l579aEMDrl5yLvj
7W9d3DhTYZ9GTYkX7py5zpPGGp6R1nQkb+druyw7JC8QH2u8L3zQRtJLtXb+Lq34ucXZcW8kqheG
kKA5QUDI7o3Ch5fCxYIgT2D8LKPua8edc3uUayZnTta4WRPGAyaHKNrB2Q+d1msfP2bA9r2426mC
trKV1gxOvz/zaiQTzbFq+8ngnXuXVMGnyP1VeC9GoG/ToD3eHt7SxiUtS6RJ3WTiDri0pjWyUsHO
BfBB5w1U3kvmsRNsHQhCZkvwcq+RoEwrNLtATV6HFqaActMHdWlP8trBkiUSIjjPzvB+yHl1rA0T
Ud9qZSstHH8XlmbzGAs5YnAFlmL3Wy2W9hRgIpG2jSMepsLKNC4OC+CPBdqYE/1v+Ha2aF7re0gG
+wZSrRSE/HCvyoha6XD0iWvJkCWQnzmdDbxYJ9oAazqozmxF6Fl7RUHihWpXEJ7As43GSc9+jttW
+Ij6XeTn2+itEez6B6xkQYWAqLyR67vmpPSvg36Qo7VU8dJJwCdRK+axSSz895PPPqmIUAEUEjgy
E7R91fGtlF5UE9H7b7mQnIzsSfGyL4ryftt1Fxf4zOgsLolIpul9ilFEdhGc/k2pf1tnvxvgjiSW
V7xp2gdXfst5TCacC4ekzeWki6iap0GDMTFI5E0cU3IX4mKt8WzRjc6szHZHMwZoAo85L3bpDgpN
iM8Ds6Xho4vsACHY2/O3aIzBTAJFlLLmYgajVIRxGlbkuMIPs+YoU39U1bssrNX/lqZO54qmxjgB
8a/iEEirlDYhz9Kbr8HomPWv2+NY8oMJJEKoA/erOm/DKI3WrYHdGQ7UJ7ZWfPRqbFvpF0TkoYf9
ftvWdGjM3QAA5zRdYDyv+jEKpQvDUJRJdKi7US7tTP4cj4LdPlfkcuKVq+dv3fqGtTkdAsnBWAYC
ZKAObZ6U7EHMpI0afpTCSUq/+8o+cjelxlnjx/dh7G/zUtrF4njXx+UOPijUZN77qtuI1cn0vxh9
YrvWo9s9+9mudTfoIAQ9IrzBfVTcSeJpQtWP1R1NTyeocUz44rMXEPc0jdmpACQx/QRnTDPYQvJi
oCsoD9vbM7twEYH0+Gdm54lDmFbcgM4rw0GF/KWrD6YubEB1AdG9B0vanWppLf+65JcmDfhT4xpV
qHlWubMQtI1I3DuJEW7CVHwwhfx0e1BLWwyXBIk96VBAfH15asBT3Aw0xhtOlKkIC8aytTFgFbbF
hIdz7nnGyjV03f1OSpEeFFKvpPvIvs6OKR/qFaWTXZK8/U5pbMjpE/0+8o96cxLHU9tHm86pK9hs
7kSK8SN8YMAjqCMOdr3WsLW0LSfmbfBdUwP8XNspUpXR7waic68abL3/UN0XmtiQtH4q0aO+Pc9L
EGRqEHRuTChHeoPnd6JlDBnrybuRvCHJmOLo+4fROA4MDuF1oPDcCdE2apDXtfuR/4SVNHzVuteV
D5kMzbfs+YfMFsAyUU6XzMJ0hOKo18FRKHY6Ax9eMpgrrAMP2DT84yqbktD+Nz1zw1pZZildcDEV
szukkPo+RuPUdPz4W2bsq6o5tShWC9re0Oy2e56AkuPvHPnbJDv1a3W7pQfMhLUD4k8+BtefrYTZ
xK2QtbUJyw2NT6W8b5Lxs0oxtI4/h8qj7D7IyB2HP+vkj6agDX4afo7QK2kk+cMPMRg2fW5LSmWX
skYloLIl+Vf9kXzujZXDdcllSIyD3yGXKwKPmu3NRkXV0isq03GtrzyhvMTdtqDlTTjMtQE9YTVC
hPke6Vv/SbHSTe4eh3EL2HQrrc3ZwkEEuTpBL/8AL9Vnb77Wk5Ig7yTefGg4wtAVrxGRLfS0/qVv
n3SLpjvy76KdxWe+p2S5XmmmU5uHxthaR6F+lrSHqW2yeM511S6q+2AN3biwFSbO+H+Mzhyxa4Kq
cFPVdKz0VbN+TDn5Wtmv7Ldpbmb7bWLG5YUCWo++l2luz0aGl7S5mQmcMmJYbE29GW3Yd2Qb7Tr/
kNausWn9PtyPgK1sJaqFvW4lxr0YNuazDtehLeXWf8iXcQQDqmJFEZubk59XcpEmUs1y1sKDVBzc
J0G7j0mKJi+3x74Qi5DZAWgCtzUV8nnbZlUXoVpEzG9EQkIk6Jeje4jHSQJ7o0ftbeVoW1rOc3PT
55zN9ICMt1uVCtmW4KGWv+cBlLbRyjm+NqTZnrSEKG/GgSGFDfnUzDbzvVQqtlzsjE/hfwi2aZJi
mRA24uk7Z400ESOOGjWznISWmEh6VRrdzoWvjbzmEEvo+wtLszNRpY07i9KULlA5f49BzA6xnZbq
oXL3RoeUumUbxfeq4R23rdegZIvnHBzFsEeju0FNaVZNkjKlspqgsBz5oI6HKHqKjZcU4S1Ffowk
i1rJSWteausuV14FuGLCN4VmoWYlMFkIhP4+68lEQm8JpP3SedRBVYJKqyynpS+tpqVwRBTPLL1N
Za6kTxbCDkpzQHCm3nkd4PelpTSTgzocBQv4brrVvE9D0th1eJKCZ7P7cnsDLu2I/5m64sNI4Vvr
rdZznURETJ0mO9qeKGLeNrIQ0nGwyYQ0dDfQ3zSHkGRuEA5CiPME8edC26bxRmu+ShVvj+DB604x
VdPg1CXfDIFSeQHt9NFtDqA9auG4Rg16vYrkNyRiS35wk8yzHDGwkrrV2TFxLn5kUvFVCBV4Jo1u
HyvV2ot7IalAlxLdMmQXIVECkX25kmIhAc7pJFZS0jZ0UeflFNFpvAbMIN8M8V601Xx3e7avlxSb
4Hp5rKL8K+vypc0uIs/c16Hr1MTDXr1vZH/TrZTllwd2ZmR231e1PIjIpLhOFf8Jwxdrn6Y2lC36
qRx/Coq4Tce1J/j1uQpRHHyVdD+SMIcx/3JYNIMNokv63vEV0FruRxboTumph9b/FaefqKH/+1mc
Vo3GbfjpEMS7NNequU/jYmg5Il0Nw3hXTPoDK70Ti7N4bmR2qFYKnXyl4luOqjU7SfmEikRlWLZc
y4c0fO6td939NQj5yp5fCKWYSu4L4NmIx/F4vBxbyn1cRSN7oEudTA7vXKvYQvhnl6dmgjQY+86H
o9cLYK1euYAXujEuTc+m1Uqy2jKF0nJKClN99Pbco9907JEatd3wkG7NXxaEj2a7N7KdoK1Zvy59
TtZpXKPUyrjn55ChQqwW+9N8S2ljp93vEPTFgyIf05HbbCTTuVE8761a1eJZcl7SquSmJwbrK1Ke
sEiU1ku5O/Q3rVN3XB6yvmtJNEryx6pM9EJLDhKVkGdBAEhFmbjycn0h6G8y3azxXROquIAHSKAd
CvFr51r7svQ3Zrl3Vc4GydyULm/Lwe6VB6MfeU5p1WYItmLzSyz3RkxWCBaV6mCs9dRNy3wZ8k5f
CAcWvWgQ3InTKX0WiJmSEnm6P1pOqutPvuB7dll6K7Hl9S2KDTj24XegjfmKoTmT4rpC08JyLAj7
KppDw/6lylq74C25ymy1uMBkCaYaBE28xixCoRstM2GzxK8rZRNJJ15gHrgx08zsSk7tkGYjRXgU
o0OAWosg9xtTPyDYCG482lUmOh/mqzescekt3HVA7xWLTnoaPUBrXc6yGpe+agQut4+y17V7l5SZ
JJ+Cql45K9fszI7mRi6rsRCJV4RGfaiC9EivxJ3KUylcQdQuus3ZgGaBUSBlSW5V3Dp6G303/QgS
WmgYbx/8S24DY8MEREb/+Kqr6f84O6/duNEoWz8RAeZwS7KCQlVZkm3ZuiHabZs5Zz79fPQ5M1BR
RBFuAzYaLUCbf95prZWogzp3xXhnQwvsDL8AnIeSvYq1bAfdRmP32lP93tbiIgY9JQldmvFU9wdD
fSvTp1LbMLG2MWd+CANfgETWMicZ1l7iWQ3DCQZaXVwrQsxkePCUO0m514397bmb5395rGnbxRKd
6oibLdZHLzN6qqfaO4+p+MjD5dDD6wqB8EsnH1uZ8qPc/1v1G97yhtElnUgTNmGhI1V0bseM7jsS
hdZDJRIVwN3VTElqj4blBHKw5ZCsLh5011CxQ7YGa//16WrVrEgjkcH62e8i/myqP0vhvzgIM6X2
/9pYnODUq31BjSrvrKEKkN7Ld9VORZJ0fIviE3Qlua9tueqzd/hhCd9ZXJxlRWkgkpGxqHvDpWvQ
7jBs0UQVbDj5+XNBEhDqH116HPp0X8nB8fYGWsn8ESXAkCfDTzbX4xc7KE/1YhpTzJsUKWxJ343p
j0L6B60Uq3iR0qPVKLao2El8H4+Km/2HJ+Od9T/+2rtnaZrmMnnReHQuSHZJQ4I2GEejd9MTcc3G
pbm6bYF60b1v6bBsLBrCR06P1mqc/ZD32jGa2h1CzXDyzjt03W741syq69JhY37Xrmpt/tV01PLN
yyeh7kvLLFKJ5Q0bJ08P5M1i4ThMbgK/q1p+a8w9Yoyh/xbSmL6PcqcsX1tpk1197SJ//xmLXSaK
Oc2APZ8Rtwp0q+grvUzFzt+Ne+0wuNBfeJTu4f8omRVhY5HXbkS01Oh9pelxfquvz21thv6Qh9yI
Y3Rs4u/Q0NIGZxdoataSk2tbOMvVLf2HKtWYvR2SKNf2UCOHlk5koSmEO4OefunUO6TJVU938uyx
aUJ0f/G9RfRKyW6L6l22Jbe9OmKwXDLoDfinluwCWTFGojBxQ4K5cKRobxUH+pK90pXlR3NLVWrt
WpyBY/9rbOEJmShK9Zo0G5u+zK3o1QlG3/9yS703Mt9i7w6qmUyjnwrcvbzRXlW5sfyWKLB4Sa+h
lzpS7x9TwD122097NNqzIdk6R/OiLa9JNg/zKRq4CsuXzmuVOglSwztHJIMS1aGdwaVNlx4QMhjp
Q9Pt2+SHWZyy0DrK4d4Qvt4+yGu3xzv7y0cPgiEgH4nuQZ2+S2rCiSF5Lp1R3Bda9yISTYWb7cJr
Z5bSNEeHzhfaGhcLO4pRJHSyxbnp9UManzX536l6rbwHMU8OntpzdRlunDhS86P0ox18PSfd2kwF
roVwJAF4b0FgkppevIhyIzYFNGYC1ybNyuNL0N6ZJZwHcJ74DXwzQ2cbwOJKJTrnufRye9bXAnaT
x5iUHJhpQovFHARtX1exrArzvtOT2A3Cfao+d7v4YsU2kg/yVs/0/Aos9hkGoXwC/YBs3TJiHTwj
TeJEFs61ITpNKezoD2hH1F9qdBIPRvFbtHpH2dzeK7N8ZXa+Ud6dLymV1ILpE8558jJA8IxQUGyg
+w4BYQLJ1eDgbdVuFWyx2K1PMH04lFsR7/mQnpOCMFCmovUQgECaNLTppU+nXWPSi2k3D60KF9IW
i8fKkwgt76yJDj8fpKGLuyRkrw9mhclRgA9OcaIARk5fewDleHd7+6zcwyZeDUhACPp0oKnXs9rk
ba9HAq9el5t3JoGgGT6kqXk09dCRlFcDJqHbBlfa3SEZBYINBhYmRfSeri0W0VCXoypzTwokdkmV
Qz9BE/ug34VmCtTgCW0YB5rFnZTDg2FArEabjkqQjN/pRvK3zH+R/S/K1hO8Uk3gu9ANgKqYyfgA
Dwl8LZSVLBLOXQL7s7DTMv4+Rgo3B5GKlNloiR38+iCnPYrif1/Wv7a+WAdN8v22bgPhbHhTatc1
vRnaWUe/vNMgd9jqLFtddSCa5Dto8IHz8HoNwqSSoXwtsAZtfhCxrdP2OCpI8bX0+yYFXMPSZmZx
5bIG5gCpK7nSOSexCE6yphVa1lOghD3S6SIjnXSxmn3uXTKE2mk6hsqK1EQAg1L+IJeXLH3Ih403
anXg+kyOg0AWWf/FNKOKnrRCmAnnQT+YZbM3ytA1KIJxmivlJwTYG7t9xfOAHwfue6h4oNdVF7FD
rcPKN6CUi9SGLrpWQUo6FKTM7Yx8Cz28ek9JTC4iL5xjkizXi9oMoufHfo0tImyHvXwUAnG464KY
8nuSn3wL9F+c5Np9nwejE0j61ku4Ortkb4kdqJ2S8r/+AmEMkrENROHssXOthFg3IAn/0AKXjprv
QfK6cZWsvURYQ6IOVn7a/hdXyWT14+ClrGadPnhR7Na/Vd3RGu0Ci6ahxTYBqrhVP5ld8eXr997m
YkVjaApaRcJmWtn6VNjFrqX1JfnhObcHtzaXKHvMtHKUwNTl2Pqq6xpBs4RzpXvfszLfFwmUOUDs
kzf6v9XG3+AMWLNHeY+iN8Efj90i9stjSW7TmLVrDSdqwoNwqQ9SKzti+XlIj7fHtnYTvLe12Cdx
GIpePu+TfpjssKWBeOs6XXtA31tYnPMSneKsKUbh/DVo5J2Otq+wm9XZbo9jxeM1Z3XYmRAY52vJ
a69XeiOlFq6XXuqnwTz6w2fTuytKWCGlkgdkFzzdNrg6LBprwCyRPCate33ANEQD67kMe84myKQF
C3VeyHUV8SBuSWqsXVyUCOkkh/xAgbv82lLZSoWcpTh5hfa11x8z41uwhdZZfXHf21gcpTJhN1ak
G88e/HXerv46mUcDCSzvLrMNN1R+Wb9Mc397BjfGZSy2+WA2iTd12LTk30n727QuRff9tonVi/jd
uJbXoK4IZDJ0trfCHSQmDxIEaMpZ9I5kOatf/utUbbFBrR0oYF10XdIhA+5pkT+wyr4JW1P0L0bS
i+6kaKM9ZdmWcN/a7iPrB48/Abv8AWJd1l7hSQolc5SbYEvbddaPrpLgWrQ2tvlaSc4Ex023JZlb
eg4W4zGLoDHNUKc2ZbVuDGwinP4p78H0Zz39wAVii6fA2k9c+aNEFtd71KPv6fS8sY5rV/37r1ic
AS0PrEkIDFo80l8twNr75ltlfSEYoH13sCEnFOHWRf71PISOJz/yJUL7OMVbLXVr0z5T38CkrMs0
QC2OSSLC8tfLg3eGHcAuYvrMolM5WXYXNxv32VpeiDTJ/5laPgK6P5lpYk6U0FHQMFUbXWTzPtOj
IxCtS291ZGee4wxeP1M6aepztaWBtraPIVGdMfwzM/UytKyjotayjGikFk+jEAD+3TibK0vKMZm7
WOYeFp6762ut043cMKfMv9QW5B2hz/HkBYrfgpIAq95yyeaVufIVENOYOWFnPXuoKJaZY39MIqXs
jABpUsqZ7lzuVBF5R9smfCyMfdlvvOEb9v5cTO9C5HKcsr7JsSeFGdIMb4GMRNd4seqvMPq7VXZf
bemCfZhPRmiQc2J8FlLE6uKItFLj572n+peuTnZlph6r/pDET6WlfvEE9/Z5/HAOZlv0B8xSRX96
n6/XLi2L/2+LbgtK4ocSWo/GEA6bxeotQ4tAxRzS1o9i07+03qeyV2AZQhMnle1yC0q6aoggRGZv
zGyuS0PkbSr8aP8ydIobATsw1U/RZN3l8o/bU/fxYM9zZ7FAXNsi7ePzwXu3M5JIhPisD4ILpBFV
j4xCNLqE/q6a5veDEj4kCT0s6FuCDmCPiPnb5ljX9ub7L1iMdUaa5u0QBxcKv4MX3wndfa2Hd6aa
unEdO12SupL/6/aw1+YX1gxDIvAiqb6sZxhKUSeKlQYXkZALPLCKUp/u3W3WxNbtGHBO0pjDWZh/
/m52uxo0ozYUwUVNjqL/a4asAzsO/pp4jUUkaP0/M4vLKyrBw+kNZjp/3BUhvP2xZvdx7dSluI1z
/ujGzObmtkLKzmRYlwCjokR9iNgEc83oSNxh36Owtz1Ubs1up30ZhW9xJG2c8fm+WN6Y5qyrDtYZ
jiVjsU/LoumGQOoD+NfoEH/02ZwnL/wiyIdga3PMv+qDqXm5AIzP3XDzhn23aLEyhUqXD8HF9yNe
Or3Vedb9rSfgo77OPIs0UdP6huOOO31tBqIbvYqhcrpIWmTr+T8dutBBTHPJ+C+aOpMaOnI6HNDn
JSdS9sdmqhzYlxwx/lzpzxnkx72Qgy9QXFoaDrePx+oMwJFEMIG4Ne2d15+mC0MSRtIUXGLIZOIE
KOeGB7VmAESUKkK3Ajn6MuPT9rHa9bnFaiYaR7xkywYjkre3h7E2xXRqz/lZOIlxGpbhpBeSjmjM
4DIjjqYghQ1T2hnNhXynbRx/FcZnU3L18KuQJjDi2YPqFqMdF3ei9DtIEq73/9BMRBX1/SctprZr
Wq00R0bedal6MQtNulO8/u32wNdOKClUEqmMD8SmtbASdFkXkqPnTo0DurlhHT+iJxIpTyjzxDZu
6ha28SMMZR7XO4vzir87NGComzhQvOCixI+iOeBCAZMlATLnqctEp0vupI6RmyBZZbTmg6QEh6Gh
+ehBMH826Atq449C/h74n/sBzMqhi9xWg4YiCB12OKfn0+0ZWrlOrj538ehEad93vi6wM0p4bUQ3
onGmBbRsJa95UgLcy3e3Da74Q1cGFy9BnPq1mKrMD6WBT4HlubX4YHmBK+Qba7/ynGIIBSIy1QCE
l4wpSl/LYdDGUMyL38uusdXMVaSRveymChTq2ndt+nZ7aB+5cua1Z6PNdMBzE/gidFb1KouqPAkv
SvVNMrmVpAaF3UA+yELuCJ51B/XGzhKGOz38ogqC0zafJpmKfr/FkLByrdDwjhwEzNlz9/ZiE9Zh
Jda5z9gHQwqgKBqhI0qLvwa6z8N9Z2Wxd5pMHLMGSuxLF72ph0g7tMHXJttBlXd7XtdWEvwu1ujo
Bb2/cKHDFq+tQVv30kz0u59z/97rMkiZuh9ZGthWak0OnuFtm2vn4r3Nxdvn6V4opAI2rWP/BP5n
p+789pQHmgNp6N+bop8MHBZCAqDCFk6LXo4hPnQeXaTG6Wb9p11DVUP95DUnYTOA/QOuXjzqtJSB
CQWsSDVn+ah3XSeBDm2wloo7AemHLpprCv1noTh4vnQKO5RU0MXRn4RgX8YHs6JH3Ao/DxFT3vfn
svvVC8q/6Q/1EQH3avgHvZ4yfG0pUAw83FF9F+hHA/h/cxfJb5G6xUKwdn+gkMl84QPhXC3uj1Cf
2kmIyugSTs2BBDodKHr6mErwIG1V/tZOEcwCqNPBpwoCYrEwXhPGiWAl0UUOf5KYirbSe2v7WqfU
Q0/Nn4B+8fvrMhw1K2YpLJwqoZvuoulUJo9wY9s0E/VNT0/5X2tWcIoIuMEdUtfCE1g8iJFRQywC
wfcl02meVjo7iu5J4WycntWZe2dl4dKp+KfkkntmTo8sO23Mn2T4tkQCVqfvnZHFJcekZbpktdFF
zH8P6UmzXCn7KprHQEd1L/8ebeHQVmIYqLfEP2XgWdt0MSipV0b8KKZO8t0gfkxEtMxVCCCyLb6z
tS3+3tBiYM2g1QhUYEg2XkSt3kkG7/8lNOp9prq3755VU6SvcVjmZM+yyQi81BAKU81paipX7p6t
lgKR4FjV10jYCDU/AhjISZCQZ+JmhTASddeekRhbBkof+Pmyr31Kx+xoVqI9c1V78biLvclVNEjz
HFP4EoZbHZIra4ftmT0Rn2Cmv7q2rSZqnwgytjvluSiOGVSnXOlbel8rs3llZXE36f4gWOQcg0tr
Srld0DKmR48K8lPDpD/H6t3ttZPWzM3DmdliwQ1YC3MQIKkSakrhRev76TBIJdLuQufdSVAuOLI0
qm4yxs0+0A1vT5t7Rj0kz7+OPWHSII6GXWctPUBxUrpiYowOCuHtzheTLTaJlXMKnTcJS27rOQRZ
XDm17kseTjGOmOUfatC/UHb8bNTUHlLgcYrnSnXzhkzaP7enZ17SxUMn/2HK4BmnQrNsmtQFdMrU
gWe1H4rPcZy+ZDDkKMqWP7sWYihEcHOvNkVlZZlS1OTabyIjTi4o8Y2HMbVKu50iVEv8MwK2qtz4
uH65DT93iw9abGnnrAwT3QlO0/9jOlm+hx2i8mmZdsmlgqs0Hhz9+4Tk1e2pXNlo2ACFAzwFPoVl
hB6JWeh5dGVfqsqMdyydeKpNyaIFJgu+GVJdfvLVdItaYWmUxArdRDO9IsVkHq3FdRHoopeGAHMv
vdzRGHcw/LNGU0mpG4dI2WrZnu/u95tlNkbDNsTVwP3mVrHr+0ERAn1qFIz54veiHfaiJNhygW4c
AHzzYhluJ31vK7dPRdszJCfWN6B5y1Wc7WtwAqO2O+v6LgXSBt2zhqzykoviJTZ5uIGyb6z9FyMz
PpxlhEB0WYxNSdtaMS2Yl0qrbV17HarGFjZFX1aH8s7K4vXyp5Q3Ow7Ty0jmuWf+8hldDFnk7T35
Idiap4y/9HLOQQHLd71kg9rXUd9IySWOpX1tIlIRoLsXf1a9o3RvSAdRy+6k1NyrQmMHVg39D9JS
f3kw5m+YeWxx4GZ46rIaRInET82EZcub4BkCHNJY7BRvLyW7XNyqpX9IUf+xNj+h9IlS8VuWuYxY
DkSlYv3SCQbiwu1wQEgYzQWvhLC9joe70BrsEq99guC2CH6n8PHdnva1U0nCaj4rCuQqy6gaWmev
rOCtvojcrY7Zy+KDjwOxGw2AU15Re3aSD+HxttEPUHJGjnwnoRFpSGBRy0QrqNHJ602saiC3Be8t
n47ykH9PZMfqwQHDudq7UH8p1g9RS13UHiNALFz22kZO4cPo55IYbQWzqIdJFDL//F1yR2xzLwno
AnvSRF/cVxBPwzyLPvvkk8HRIMzK0/pwe+zzcbm6mTCJ0jEpbdocqTsuvE5BC4QhVqzwKW/GwK0D
WaJhVZ52t6183FuzGRiBeEbQ+/5QH1ermbwDcfcnMN5N/6spSkcZpX3WhHu9sNy+fy2bhyDs4OxC
yu/cJM3G5fQhRwl7ztUXLO77gVYRrW/M8ElPALUnrjA+dPGjphbfSai3nWRToUhwbGr532EnEPhn
920BMYpuN/JJ8I40jitb3/ThWfgTl/Pk4bag4bpsGC8moTPSlvXuUym/C/OoP8SJJN0rHgi20q8U
e4pqiW4xFAHiXtNPcZE3blOH8l5E2uaTGpgzdKtp+vupkdBdjL3EEQpUTUReUbdIm6+Bpv4QWmTX
0HGPdkFAtuj20i5d3xnLzvdTouDOgLxvsWdR8ymTUU+aEwLO7S5TRR31RXM4REPkuykiQFtu6apB
Oi0QJKfJnn1zfUi0KQgEoSmbU+Cf1Sx9NptnuUQOpHruqsE2ureql+6ErD94r/VdHzy02g9urykw
Nl6IP4mT90dnHjmQYYvSLUUMro7rD/GtDt29vG5OcBzf+dJ907/CZo4MWBk4vh/u1BL6H+/B6gy7
FCC37j75wc77lLQ/fK3bF/4pU/VjXn0HVRPwP3w61Lv6Mn7VBenQb9GQ/TnIH74W8RY+Blce2oHr
rx1CklpNMjQnch73Q25brQrFomGPCYqAzWc/bhFH+qXTzU3+9F7Jpl3daC7Ey6l+1xf3aTUToJ6D
WnMyuO4060Ubh5lpbaOC/ickXH4nTcB/ei3wd5cE5GJVNfDQJe0pMdJisqteK54yaVZVkqegpR3C
F0Mij0pPLLv1jeBBHpPQs8sBhTcxpFhmgtaC4khFFPlzWdCfaOutat5HpTdkuzatpHMUt6CXSi/K
aHAQzPTfKfLpCy38Nvq3LLXeh0+zKk4DfvZbEFci2U25igZXzRpz2mdKrFBknNIt3pb5BvowchJC
PPY0u4MOul4hVQ1hqNBIy9VwqhVe6Grd70x6Qx4QIPSj+bctyDw1PPX0DMB0S3ixpInRpQE2ySAX
Tn7ondLEY2NU94Y2PcTCSY0bvH1Pev3LuwKTlIkkPDRDgU508dgEk69UVNKEkx7dU2O765vTQFAT
ql/+1g75BrAK6HVwJxEXXs9kO1jwo4549MKEGK9ZHavyHk77XVeMG67D0hud35T3lhaVr7Tos6pO
dP+MRLkjC5NoC33zU2jMjTrKfIte7Y2FncXpTeqy86lEYEdtH3HT3CLzHzQ/BSMW/ZtUf5ueZliz
CzbT6uAbwXVxPYGdkitt0DKBQeLd989KufPaU5y+4bTwIm7sig/7fmFsERwJUm6o1KoYWxbem/A8
wwNrF6kGBI4WiXqyIfG6vT9WZvP98JZpKd1vJ7hIsKimL2FMWtz03Ak0KVCpwP9929aH5+p6dEuE
VKe3ghoXln8WqSSHvaN2jxnO86hvpNpWduLVmBY7ZAhro1MT7Ez5d2qxcEzKe6nY3x7Mh47RxcZY
nmD8w0HNYqz0wmuom6+dl37NPPlB/pw8laor+OGznAGY0KYWsZINUPfSV10aX4R+U15YSiV57Erj
i9X/GtO/dL///P65Lw0UCt7YH8aid+63nnten06Cf04sgLaDpIUvrS73ji9Vxb4ri/xctsNW6nBt
3YCAUkOmCwnarsVd1aXCNPZhE5z7ROztiMbL+9QYM54ZccvUMlM2j4/YfHZYCM8pcVyfavThQhzd
Ojg3ahkJO5DEeGh5ndIOR4DwKalTv4JeqcyHQzmV7c4T/W6LQmflOMwRAGpdoCRUgJLX35AmXC3+
GMZnv+/Db0po0U7aev1OGhrBGYuq3qh+fcifMWhUoRADRWcCyNyyRJ8biTUNVhOfhw4dD9mD+ogs
FoIrftXv4ilGCdpzWj08y5CgbJyWee0WtzYUVxATkUpA7m3JBlDWo6pNmhSf4fdLvkZWLh5GpUTO
wlJiZ0gKCWSvJOxKS/jWSH3vlmXubzxQK5crrimpLhKksHgvCzKNUUSyMCjxObe6Mt0P06S91F1F
14VpBXlJ9lYVE0fJyix0vTAOttq91+zzdsGfzWcAw1msd2N4maBnU3QWRwURiqhMDlpbd19E2S+c
mJjzQQyE5oBGvbzVk72y1WiVppA3e5EqG+B6q5WTOEpx26YQw0r+JYdR5WA1FRLxubnvqlI93F7t
NXNEchwukKgQcC5O1xi1cm1UZXb2pwwKEkK0PG0dJHUdmtG3pJQ+pKfY1gBuEDdifWbszTzv7+6q
rBPNqg+m/Cw3pmv4rd0n+p0XhsdYPiGL7MDSgHq13Uq6k0rCRaXAWKfKQ4us++1hrywwJNUaf6Aa
xu9fzHJcB02g6mVxLkmaFAYI1CA/WLF5X1RD60RR+ywL4e62zQ+1Hkb/B3MMVn+mOF0mxqI52q3l
tjxXuXns/H+E8qlMXw3vYqHARZlYi5pjOL748hYL7cptTZuoQTJVZqU/OEbmmINRlLLyLKnZ78bw
d5HWA0OKtmS01+xQPp/T4RBf0GVxvbx97MWdZ1rFOY65IdUk1W39q5do+sbqzb9ncUMRQc8Ibo6I
Ao7r2k5ElRHxqrw8j3W4Sytgh+SatD7cq8lnRft0e9lW3m+TqB1gHPJfVInnE/Ruz/ph6wmA70jv
oBX5JAlZdvBhpNpwhNaGREoLedy5aIH7f20lp/nTM6ywOheKw+18NEfpUEb+qau/9OJWP9bKOWQH
zhp0PKfzM76wxkYVrB6h0jPyf8iaCGAo78eW4Km5aId0pxdv3vSYoSWVGm+RtbUdP46VMArELPWL
+Sgsu4pFsc9HXYmKc9IBuPPfRMUnr3bHY+BaoWL/7fJdG5v37Lvla+NcGOMiLs5ZA8d6RefrFk3E
PFnXu1GBmoxctwrSgrh0cYXGpt7DrGzGZ0lMdgPMGzHggKj2HlOj2EC4fDxg16YWoWiLsM9Mtx2f
C/iZQ/R8nuNkq5dky8bCXxWqSKjg2koAzWQgIbsiTOCWTU1Xz5vm6+3FWdkJV1O3WBzKBH1aiFZ8
Tv3SnvK7MmEnmA+ikjuTuUEftWVrsefJ5WpZaLBM4lOu77Xha/MDGS8nSbeANyvhxvUqzV/ybstp
FLaLKMUSCJh8cgZQ+FZC8mpUgpcgqNxCeEmjxz5BSpcGoV7a8l5WR8rzRoMfrW6KslhBq/HagLwy
G7LPnMyvXqO634tjYCe+h5DAl9tr+NE/JyHDs8K+I/gGTHQ92sYYJ30Q4+SclGggndrioMZuox2F
+OTVT6r487a5lVf0yp66eLrlqU6sKgZ50Pg7MX9IA8RM0ZkaHRgQ/QpyurqxLRKCxbClNbk2r+Se
aBWaZxVIxPVI42o0lUmhG7gaBDe0ffVsmmS5sn/jLRjlByQb0J85zfV/phabNYhLQ61yTA3TK3K0
k+TZstztvRwpxmMejwfFcP2ph38PvXE05kJvr9eDXSPOdnu6V1f33YcsVhfe9dJH1Ss5q/436UGd
vkEUA2lG+zn9V8w2IuUtW/PP350bL8Ft6M0iORv+IUNqlhSiKuzL0k5/wu+mdVuY7A8VtD+zPDfY
U98GN7DkQJkB4p5ktMl5EvbTvkZ/Q/iR0rmUTkdpehban8p9N51CHe2v1J2q3dju9a2k1Uqoxwnl
+EDRzyliY12PuhKEODWaJIXGt1Ikm6hw8O0sgm7X8aNOmjMSRtlQImjz3ykpX6QKRJEevxL52P9w
HdMQjn8xx14fACl1NAyNWObJWVPrvZgeZbb3mDyk+WVIho2NtfbMvLe1uCRLMdJ9g3f2TKbcr78k
wifB2sjKf3TymVmo5KnI8ioSR17PbKzoRdvW3ExW3Luo7hGnuoEJAQt8L8N3M9rKVKzZgwON+YO+
HHaqhSOgN6I6ZV2ZnL3p5M/aRL90/c7vHkb9rbeOt8/l6iMDLbIBJ6ZC4+oyggmD0MxHUcBY/XWM
7BS9PUhRom6A4lGyRcHOfN0RSm0nT/+OWzmttZHCnaRQ8EBqnPzp9czmSpWFQRenZwHl0TQNToK/
Tw0UftrYEcwdane3R7tmb44qqPfyrGnLdGTlK0o4SAMgtFC814QHqRIcz3v2VdfIQLO3cAHcNrh2
FcFpMJ8Dphae5usBqkknlm2qpufYLvTIbrynX2PAf3/168++stU/sDY8cyYwZu8QaCzhS4PRTqCw
rZR7yLN9aAB0H7hy5mghIXH2kgfeRkzzoa7M2pEoQx8S6ilARks8u5H4klTVQnaeJmrLZLLaXDmP
5RelfWiUz53VPyWmdwLEWGjKjo52R370qQTS41RMHcAxzZ3Cf4Xwvn29Pe8faH7+fBgpYU4Q2Cog
eNcTb/kFqsFekp/NLLoLO+2hasofilX81GiNhKqqZ8NpYAHVWjyUguxURCyB7Qe4V+hr7r1Kd8Rq
+iREB5KhG9+28v6rSAzDUcLXzVLx19+m6FWv6IOQnw391+CNl0mObBNi4XxyfeE5A1ZePelT7LZd
YA/eUTVbRyBNKXR3kzfYE4nS2x8021sEHmBaSagQQs1tJ4vvidJK9YTeT8+e6TmaCuhLNbJT2Eey
W/gvt22tjv2drcV1XXWZqHuTOr/NrtAeKGM5JRNfJ25qbPFJbo1rcfhSP0xM8l48DUqwU4C4yS+C
2OyzfiOaWnt62f7AYUycLR7ghcMRkVwwc4trrOqhKY/VgipyjjAQ/ACx6LSx6AaJsp8A4hjpFoh3
5f3DNvpQtGmRV16mlEGfjlHahenZR6QzD427eKy+WJtcIx96WOYDNcuXkqiHOZn75XrTSnEnGLVX
p2cljE5VPezEsH9s/ZfW+JH4ltvo9qSrbu+FR7/u/1HVL8mmBMt8Zpf7FD4ace4HBc63lIMq20qZ
Ji9Lz5kohU47BI0zNvF/uLJxo2auRhobdGrx1wPtwprusoaBBpP+U5TKl3psEAz6PCKOFo7iSfPl
70qm7W+fi7W9yivIS0j/k/qB1U4uOk0tkzIFgJM5RkN3AuzzPjCC2h83Lu21HcNGhcZ/Bu5RiLge
oJwprFDfzO0MomSbrSXAl2jJO8lDa/32qFZN/Xka0PEjp7EoENc0rOvgxGZT2W7wFdzAun4MiWT/
k6F52ZB2g7BuMSYiubIJjT49h4oK6+GXsKctMt6opqyNhj5+OtRAq8KqtYgYFQA9aW7hPQjQl+06
Q/7ZV7lo642+1a+yttPnchVJUNovaZy9XiIvzQux8HAbKqEng/GUh8PGhK04Jtp8lAGtighFqItd
rnWdaQ1lnp2rqcsRpB0asvQeqf1DIYyNdxcICrGi4I1W5ArUlw68TmK6++vtQZ6SZDYyAHOJaPER
MFKOVdB0GT0pKItae5q4LdTrbhtZS1LCKUVRE2F3k8O1WDarMFM1Ssv8HNeVC80sfNgDxPJjXu+q
6K6xnKGD02Tnqcci/lqF9wI0hLc/YcUv02SoxlWZ1kZZXI6zyxNwBkqcnWmn0fdGGHi7ivZ5qBzB
SZhKsa90JCYmpdjKkK7d2pBDAbGam/Rp8VycizQccjngnzMvR/FPKTY9mrKD6kA33N+FjTkvrhQd
ijFE9z0tdae3KPmGUpQ+gf8RnETJ6o2bbm0yKIihOYFEI10w8034LjofUJdJChi1z6UQmw9Vbkm7
Gr/kXi5K8d4vLX9X9cXoamogPt9ehpXzS2PtLFNM9p31mH/+zrIYjB3ckllxFrRp7xXdMYucsRQP
t62seDik9+eOFSac6G2x3UQrmIZmyvNz6+3K8h+5O7722u/NdNmaGbqUkbLgziPpsFhZymsDD1XF
NBYxq5hEuG6DeNdPyiXvJs0lCbAFSV25M0j242XM4QWnduHmTGkwpFmcF3DzK/dSBsgRYpLEOOWK
5GrJsTuI8Mvfnsy1w/ve5rItLCuUBlIGCmxN/2L6p1B868znNhHv0mxgd15U1O5q+dNEV1yafa78
/FBs5WFXLuO5xjGjB2BF5Ta+3jaW5AkVqL6CuGZyhOGtzrf8x/meWzg2cG8D96WSyNO/vO5Feh/i
rOypIsZHKdqJtAQXBG27rvvaJ1+lsbX95HMS77Y0i1acDvpWeZbJGnENLzFO3agPnqcQvbWJXO9S
tflHgX3ciY1QtNPCLNzbi7m2f2BjmIEnJD1xQK4nUhTivE3HMcfHaafS1kMRTBVMfE9SR32gs+5K
hFvvqi4qEW4TxA23Z+XewWnExaIJF/7PJQolJ8dqRKFAtciiM7UOHPQC4mRfKcdeyOareKO/eWXb
gDPEJaGbHV2kZQFe8ca4U4qKglH7KrWNHW2pPKwMiGyjNGNo6SynY+d6OqOEroGOtqBzpKjV0R+h
Tc21YfxUK0l8tnKZ9hZB9uEZ9Y2NEsjKRTpnilCQMalUfWhC7pWhr81qKs5Q/ZAvsprHrh2P0fQf
am7cNTPrGJ4QwMZFsEgrbyv1Y0x9dhqcwNdtX9nd3pJr6S/q2TT7UXKYy4iL1wioe5rLFrV0PxPu
0ct+6abGKQ3X9Crb7/LnwKghs0B+ti9N22uSfZNuKWqubRSZ6ArFQrCbgJWv13HUVR8pP6rqXhxS
Zvlct79uD3LLwGIau9qcwH8k5bnOHgbxdci9jVt65S1CuwjPmE54cr5L8G4WlGkUjn55Tmc+yEA8
Gf/D2XntSI4sQfaLCFCLV5IpSjCrWosXotVQa82v38NaYLeTSSTRFxjcmYsGOjKCIdzNzc0QRFUP
hYI63fHf50IDxdKuwVcjGr9erGwuRbMsmupSGPhiF80sOkEa7RQQtuZDoCAhPKSS666/iC4mctGU
anVRy9rpZtkV0YLWm9hGROUdIlI7sfjGNUw+C5NWxYmLa3EVMSCINZpTX9Q4x2GyEYyPRqeeFK5L
O9yZ2NbBZe1IKBbMlSdntXpZKBLtJ/Ulic3qoFrVy5B0xTmPdnbc1gIujhoL12FpElgevL8irRkd
3rHp1JpIKz0OQniRyhNNTNRky/e7WqEb2xtlf0J7eCmL8edqe+tlHSaxnjb4sxSfZ2vEi7naqQBs
DUHIA9EB+RGA41Xkk2TDNFDAgnHT9HT2G3586Lt0D/ff2AcmMQazAGUhDFhdBJbPZZRK0FHk2nzq
jdgWZtRM9Mzto9P9U7QxEpEjFj003rwh/9ffR9CLNFXoprmgHuCq0e+2+CyiQrWrTHa7bjB4FrFt
CDZgNmuCjSxkZa72UEf1WTRfRs0cvmPOnLr3Z3MbVzAKtTfIEyBU3AvXsxEjOR6kgLgiD/tndchz
mu19yVWC1nrwY1qEx9Es8TprhIPZTtbh/ui3a0lIQ4AIrZMLAyrr9ej0eZYFz1dxaYYSlfY01t6p
vpG6fjGOj7jlhDuz3ShcL6Q3sEbK8sB766htlFE8DdWyvChDAIlyFlrpuRFj004lwXgemzx+mRve
ZbPOIHfqja9/1fsSl4ScbpLj/cnfHnQ+Ljc+v4iNxGe4nnykZ0Oo+6RUkTR9RoTrWRG/YYfQNZVj
GHvX8kY2y2iIeqBWuMharkmGbZOEA9LxCy9MLjK3acrqGzeMNthqn8rvxqIA6BXyCrWKXIjUryjC
qPLzQCMlfp9JjZCZ0gsVjhizUf7zE0hIuYh/IVC7oKSrhYjrQIv7zCckahr9PAWFf9L8SDqkSay5
gh99QFZF3gnDtnbeguBxuKASm+vcqJ/EPFZjwqO2Do+iIGSLV8+jUcWlU+nNj/tf+jbaXOBCCsuE
KcSz634vKWu1IpcZrCkme4HtLeS95smZfHyFE+sAMLvzLG4da6JaGv9JULgSV89iQZTJ68x12CQf
ZPF7KR1C41EJ7PaxUX/H+t7te/s2MsG/hlt9waFrLBH5luoyxO0rPgHnUf8GD2TPz2PrxKCcsuj+
mbDA1+irGgdlZeSkBfzxaUiDYzNO3tgTRsspNOH4f9iXOi8xWQg38A301I1C1JWTWF7MRDpFIdzY
2er+zIr5U5x+hTTh398lW4tIMXCB5ykGwuC8vg+SpBOavlFLOGx0IzbQb2kLt6Y9WcOtnY+sD0It
XPis5Sq+CAO/soxuImTGaChvxNKdtODbOKsfBFX/fH9KG+wOOvLo8oRDDW+f3oHrOUmN4YdCIjMY
+CEeDedwKI6j7NDuFClYXpOalEd5+mxYH8RExTiDOGd4EQ1viv6H25ZjTh/j4jd0g5fm7VgoaWVW
l2o6yPqliZ6a+qMRnDVxZ6CNihZzBioFLKNXDRnh6zlH7ZyUPHnVZcahSwI1RLDrIa2HB9HX7NSS
KGaNn+Iy/TSXe2ntBmcJKBhTEDKhhVW6RkPqDOmhNJ6rSw9ZiYAYbn5deW39LTNUu4i9VHqvyT9E
2iNb/ykp0PDLhFeMH/45VubELKzuRclpqW5fLwFKzXMa+kJ16WTj0oqRHclPGFx9vL+7loW8hn6u
R1kdmKmoZjmi8+QSp+mjrjsotdlk1Yc23/mkGyfzLcHkqaZYyOt5PZ0hKCJNi6r6YvbdQTRT+rvl
h1YZf9+fz+Ywho5Q39KjDJH1ehihC6rRn5lPKigW3XIyNNYqbU8h0PjOXbPxPixB5f8bahX3CyLG
Xsjw1ZewH2wz8bQ4cMJY+BC1iANWVmwnFfoY/l7lZPOLwbMCuUYijYLv9Qw1vyDCqsIlt4ltKMiH
gkBHja1DUuzswK2RKGXhwEGyxqFf1vqvLKqrmmaa4rq+BFSUo1R3leSRLsFj1f65/9G2jju26ISS
MMehAqwrW1aDs+AYDPVFKqTuXVJM9VEqp/lnrsntqS6L2C4l9amPjPk4i/JjGxV7yrsbz+LSq4Ll
wuJmTqRxPdcY5bmaJqD6gtiPq2fYxo0fA+EYCeqx6o73p7u1rpQB8BlhJPpjVq+HUJSG7ydzfcmT
T0GKgPd3KGO+9On+KBsBE71XED1k2vSRq1zFE7rVCHqb8Eahf5O9hPyOb5lQPIox/68yI/OQtrgw
Y+X0772QVFZAdalQ0qdBe8P1UgZ9I4z6QKNB2h1K65sWvjObHSx16+j9PcRqZ9Z92uWhJlaXJAWs
zZEDESki5dN71WoPoviaige5Ot1fz60dsoAWxNYG2OM6ze8agEL+rLqwAXutd3vcgS177jtHrYOd
FtnNA4G4JzEM4ScF5dV2FPsgknpTry91Kf8QIlE69oYZOLWqVS5EfemIXffiFhrkbhPAk+nSwdoJ
uLfmiwEbJWBSPeplq59gZX2AiAQYSts8lpH1TED5IYiikxRIL62+A3AsH2z9DNHZAzKEPDtbZ3Uk
YjDeuo+iFqex9MBVigJI6ks7F/bWuft7kNXNGTQ5fDs5bC8tVoxDfJqtV2Gwy/l/uDaxoaRiAyhO
jXs1jEDnUOh3JfGaNYqeLGVONhmPTWypblgosXt/W25NyoJwpy/S6NheLp/xr0vab3N403jKXdgG
Ff3oiOG2Uj24qVadfb1td4bb+FAUa5ZywlvFfI1/irFBCS71m0vdtuw93awcEOwE4k24Z3iwlW5T
W7TosWNTYAO4DnwVP7HCumsvRliW8Kf/yzFNtaNAVdxpxKm+hbB/NGdBPaedqBwbOctfBrxdj2EW
mtDnyn7ny25MHkgWVQMYAyz1WmiwisypMca44ZGAuBKYttJ3rq7sXDRbhx8om+7CJdMl/l0lnpY8
Vl1Yh91FP1nVo28eouqpNRrqAQ9FURxlI+LkP9zfRhtTAx4RSTEwnCHyXp323M9G7oCmfwtmOu19
KSl23InO/VE2NuvVKKvN2qRBpdRz3V+G2S6nz13rFtLrQPXt/jBbkyE2WuhiZEws4fWZkMfYT9s8
Gi568XsIH0PJUdpf94fYmAnoF9WGZSsQo68uLBrhCxGIdLhksxdHn0qokn4iHyxUFu8PpC7Xxepq
BNWjog/CuKQCq8C5mcQRwdVmuCwaLI+RqPyewvK5rr6A8SEapQwZXTmQ6UHcUrfIzp0UO7o6npX4
Qxm/qta3PnA6GS39n1yq2vAuw1qydIscfTF4j76TJV9r9VLGrigeIoyT2pPef9Ij3QksMtqvyquq
eUOYHkxxfmqnj/dnt7WMsH9AzTFQQVZ7Nbkoo2169qXhYkSxm1suqvF2o32K9Gjn3tpCLReoimuZ
K4V3ehUOTVNaprrRDSQGKUjlgGXRU18p74OoeG3L/xA28EbFOBamggdosnOklw138w3J4ZDgAilD
1vN6Q46zOI5JogyX6RTED4OunUCrYn2w690+wduwD4sTjrBGVzslnXWYEvXpOIoxvat6T9med6B9
it0o/FVJ/5XCf/e/nnozLRqPUWpevh61t3WfrIKN4wz6TfKojfbI3TzuNa3enmTctqB7mEBIwFXr
/VHPlR402YL64dnpgo3Yg4ork6T+q3cQ248GGlwaULWi2rt+RuNm1gnqYkqIqd7aYoiZb2eexAiN
qARb1lS8DC99ku7EeRsLCMaAcTKsXa6qNYLqj0bazBO5nKRWHqpK3yUr37k/NjY+1eXF9UlZVvFG
A2AUG1NPIkLJDvkBN50lHO2N7EVvw9S1KsT0sOTArrsGq5dDE3f3OXN8Wq13DuDWVN+odvSL87RZ
q5PelWlpFiL5P1aLh0TID6r/8/5uXP6G60NG5YoWGcBG9j6kpOtDBkDt92FjVJeyLO0sUvCwT3q0
cmvfK1WpdQNT/c+XoZiJ1c6zdnu8CdEpDSwTg4+wVuQXek0DNTJqHLDTswYaoIdesHBpkuBZUT/c
n+btlQkViF5/9Nco+NAPdD1NWYUrSSdbj+n3rDyUCrLRshnGbti204OhFOLOh9uYHMsJ4wrKFSGJ
torC0FUupKwvGK9oz1BYvpQ+YhECNgS2OvWPaqIe70/w9gZjgn8NuNopdTJlQSlX/SW3jLNMC0dY
uQZkj5kdmvjyieaS0/0RV0tKnAAlh0SVRBn3nZvsQ1IDZRhx3/WqWEKTTR/zB21ITUeV4vkpbbW9
kt3qVnsbD1wRurxE5ADN+/oT4vBjar5YlJ5Bw49K+SgCt62M7/dnteaWvA2DkhmtXOj7AlIv0/4r
NTDUxkwp0DBMXLCEnJxHVAKRoI3L0pmNQfnVTmnyvh8QA5OmyXjyJXV05XwYHqfIz3ZSvNU+Wn4N
dAlIXjgTEDCt8UyrpC4UyXLjCerUHKU5+pQb8Uddo2nfCjL1QfCRhLm/AhvrzHNLXZTKA+u8RiLy
rAlwOVIaT2EH04sohMgEhgMKMHO4s4XWDT9v0+MFBNpE1Zh3ZLXYapEpKFbK2DqEUmIcEf/3oQJ2
9LNZSSQQvEc6rQJaU9dfwiLpzYMgIcltF4oQ/PJxsvraNb3wLumm2rSzbq4RzsOpT0EENi3qQ41m
zGijkyeGNg2H5Q6esq4xvP16jDaUxVyL9/YmnB14N4zKbLxaSsvBToK4OgfGnLlFYeAZ1PSDANod
5Mem04tTIoziDxhYrWyHXSUchSpGMkkUusc4wm1P9ZHu7Eu/3vmc68To7VcuqPyipgMSs/6eSTKH
U5gbjWfQhk6fdly/a4QAesyYzk5gptVRaLrU0fTQomiAv3OAFdLOh347NX89M/yIJfkFp3hrqqNd
/PpUFZNfGgEglzf7CcZKmexrgSuP89Iv6BsjYpdF1HzmfPvdMYT71B1rqGqtnU9j8HPofQWKzdBW
RGZSX72Y2aQ5tabFj2gI5AEgvzmV5JYjkohmGOr5z2ga+9bJ0eYlxegD5aOGsJNgi4o/z4d07PwG
nZlR/PivR2fxp0e7ScE5bmFLXs+yjuZJT4ap9QpZKg553Uh0KZJx9Jq1i/4uofd6RXlXiI+5gYHs
VyvaVYYRU6lkLBRZXT9IZcVpmxjbIMs33SLw/U+jUfiuKoTTuVY6DoI8f8PaLt7ZYMtA6x/CbYHe
wCKminzJ9aSDoo5KQWN/FcZoHRBi+ejraXLGdRUIJ8YkLW7+7XF920wAwbS+LU5z2Mxdj2g0qlYn
6tx6+lyiCmoQdrWzisBxpwcH9tlwggzUPtz/tqtA6f8OCtOL5EBf9MhXgVLUB3hzxVLr4Z9Vv4NR
EqHCkReuUXXTgWiwOXVSqJ7CaQodf9bz/2V4wm3O8dKutq5Aiyh+ZF3H59ZLvXZULRu+oTstoeOt
/k6yJnvQVaFxkr6WHTDXvar+ury3zJ4qA7EaL+JCjl0lgppIFdP0hd7TxSb6kOpNadeqiM6hOeqn
CCWugzJG02Hsis4JiN6PTVsJDmHOewWChdNWckX2PARfjL7dKymtQp+330aSDw8P0pJ846gtdiOd
ItJQekEAaGG2kMp7FUPyZpbsCkDundkb/muZWspOBHv7UvJGAvTSZUdHzI3iESWWsqeeVXs9TkCj
XQcNbWCWoHfiCXtT1djZArcBF+0JCJIBcAFW8ymut/1sdOEQQ2v3Cura71KVFhRVbybH1ErI5kmp
RV/ub/nlL1ydbFjf3IxvSuMI0V0PGAVxGM+RVXuCHM9HYdl4YNp7RaTNaS24EzANeOy6F5JizNBY
fdB43ejrGc7QvVInDohXKbxGfjoT6Qm+Msw7WeTGsNSJka5ddFIQe1itph7NsKCWycnTd0mD7gP9
NRN69CDbnRRrY38SRmnL7oRwBRR6vYxGKVk12WTjVTjKtKnmGHp70HG86+DFlEZxavK95uCNKJag
BISB4go9M4An12OWQ50nfdf1HjeT9SXQ0i+jnhaHMs00N9Rwl7FGJXV6wlY7wQPFAUqjXhipGp5V
vb8n2bWxkZCGp32RVJr7et3MNcZF6TfIl3o0+qnvwzGYj2nf7KHsGzc0qCKabvgawhFb94CWFA6q
KJJ7L1Gzl87yj4khupOAeMj8UNQo4BjKx0ENdyL0jX0EakQPIxw3Vnt9MY8SpunGUPdeHXS9HRYD
FnfZd7EJz5V6vn8eN8JlGO+LzA5mFby1a+2srCALb3yt90SpjT4ovtDp50yIe8uJWz9+0eMuf5/4
ZmnZocI97YplA3OuravstxKoyXEQC8NOeMZegjIaXykWfquSRjoT4zYPdSJIr72Cn9v9X721QBh6
gcbiU7AQtK+3YgDtpxvLYPBaSPqDZvVQJfofyliVTlmnp/uDbZw1wM9FK5yYfIHzrgcr9UHJ6nx5
p8a6d6Z6Nuw0TX+3gfw97Fu3KSG/qe1e3Lc16uIZTA8wX4WM/3rUuNM7oyujwat17UOTPc/Vrz49
JT5xSHtY3HDvT3Jjo3NnLZDbWwPSOik0h7gUxrYYvKbXz2NgIEn3OUfPr0wOlpKf8t/+MO0UB9Zl
peWRpcbx9t5RXAX2u56iOdGAkIjp4BmziRRGNpkPfaojAY/I4qlVxf6EiGFxDqIpcTPN/Eqc2R4k
sE47s8KTNpl7HaIb22p5BLnmln9u+MNSYPhBnDWDhwtG/ISuXnuawKpPMhfDg5DOez0MW+MhBAjX
gfPHm7jsgb9wgbkbJaHjmfckdXYLeMI2J+9HoBRfiUXbfz8zkNaIZoDkQCHE1YbKWqvVcUwaPUzF
v1VAONb8X6lNnwK92qGjvunSrB55sDf6yKhfkfGv9cJiHqFYtKLOm3R5+oj826euib+JVV+6YjzP
T4GcWm5YK8ZHmPqFkw5N/YK/SXIwxCjCazLS4syeyvwPZshTBWvbKj80TOzog+DaYezLdlwk4wkx
Bfk4gDrsnPi3gub1BHjjoIQs3GqykHX80BSCYdZNMnixasT0Igtd+kDqYH4IAuWY9H18DrK2fpdG
ZnAODYQ9JRl276DnZLpRZhzLUBlRZ9MVt6WQcqqr2Dp2ltaeiz6fsJKRWgxzdN8WU/N9mMWCG1od
eQ6CzE7GLeQmZfoY9T2kwr7d65Df+DoYllJ9MYm+4FGsqZkjHS1WnbWDVyXY28C3iT7EfRN8jCjX
HYahrzM7bJRPdDpOTjsrwzE3pvEgT3Xs9t0wH7rJ7+yx6dtHpFf9R5MLyqmpjZ0sLdBP+aT5di5G
ePMo2IHHXaHubOTbl5/fvwi+Lu333FlLCP3XqalFOel8TRs8fy59uumEEtEWXMfuX4i3Z5NRCCB5
9LkWUU++HsWkxVVMcu4CtRVaN0+k+TmQi+GYGmLvGmMn78zq9r4Hjoe4smCEhDPrDglJb5RmnsPR
07NedhLTGJ7Rs5ltNVT6g5EUodu2ZoE8trankrY1MuIzoCiIrEK7WsV1SY+2pl9yCzVj6Z8iOfgU
zygMDr2GcqgoT89tq5zKZtzDs2+fHAouytKvCHaD0cXqO+pZp+PUW89e356IwFwEQ8Z3mt48SsJp
Kp1mTxRpAQ1Wh5rxUC54AyI1c/nzv/aNQVFpyuNo9oZyOMlRZCsS7kXBu0pSnTnXd/bP5uyogEi0
WDG5mzJntyy41s0ezeadW1sV/AxLUDjpmmVLk3ER4BW6U7WgTro+7+ymjd0LkE4CRFMoUjBrZltb
KmmRT2jN1VL7vZEyN0q/D/qfEBOW+8dkY1EZyEIsCM1j2AqrN5yuGkMaxGb26HgI6xcxvmjdJzGZ
HLR87o+0kX8szEQmw8IsfE/5+vuFoy/oYmpNXlCTVijwVw9R6MaJ04APqE77pW1Tu5ZPva65O0Mv
R2C1dRb7zqWHiQSPPovroX2/6Fs5mGePImjvgKC1g8PzYB75kNqTNYaVLWgRuJkWZu5koGoSVn20
kxVsLTVtWpAzWQKi3lUcGjRdaFYqP6KLZldN7RkMRHrU0tDhRt5Z7I07gaQSUAUkkHx2rY82S6M8
joUqeqAUz8Dl5kAUpPFvBcWs9qtc1jvx5y3uAQrBTbCweAlB1xQjkOqxSKoJZ2QtfRCIsT/i5BjZ
ZS7sURZvl5GREPLH3Q2+A8t5/S31MiybZvAlr0GXUX5nVr97/RE9DJvG1Z1V3JoUVxsIGzEQhY9V
fCfXSm1YaSR7OCS1T3ltwvswBeXYla3w7f4WvX0U0fT/vw8HoPyNtWJbSbURaJPixX1eHqiNdM44
m3sTur1WYFuBRMPbWM7hmpE/GnmeiYMoe12vfpBROBdry46wk63TPR355TNcHzmG4pQr3CsyafDq
/SUO1/UpMmQPNaJXRXQl8Rkp+2MwiSe6pE81GAfdsTsAzu0HW4h7JEJAcHBLzVVeiWjLkFhtr6BP
7KMHCPQvIALeIyK3szM2ch9GWqQkuZsJHNdElLyegzTOmF6pt5Kn9e33vqXFqMv18pgVwauk4gdX
CSiv9Ab+FIlUzTYobmjPc/VSRe0/Cg2RiwH5Q1ahIkgcAG52fSoAxvpB8UXFK5PcrrM/iv/5/gbd
gHvfigpLxMkS34jVm1pQm3MjKfg6iXFsS53SIEngoz6rTtxfYiPXn6MqGnKXqJwsQNHqFD4tVLXW
aSKhGw9D146CE8paETqpGCLaYnVttnOQNmpb6EIS/S/uIPR9rMn2VjWGZTzqimeUjWqnSWqcuqTu
n4rAqtyJbgBHm9n1iuJjFVaZPzuhm3a24cYxQyGILUgxZimArK6oQUuMbqg71YvNH0q3aOGccys7
Zr68c+tuHDLETHBD41DTbLwGfyYfE5K4a1RElieIID3ea6kh6HZdpsVJE8v4UFZjehTSNjz1o7Ir
VXt7axFbA2IiIoH3O72z17suEMq4lvpR9ehJeVILjO3F+HVqm/MoRk9BQsOz8qBGPyIpAnVHvlaT
cPN77XHVub85N849JC0iJSIMg9VYh4a+Nnbk6arHdU2bgZTZSOc/0Xj68f44Wx92cXtZQm0NYuQq
hLHQk6tjudQ8C/VYq5lPEwrvQx9g2bYz0uaM/hppdX3KUW0WgVloXlLXUM++RFn02Ig/7k/n9ikl
+6KZiHoFFQuCzevPV5clJVeM1D1NBRnUhnFwMDL7hEoGPcgdTUyThJ3v/TG3JobkA+RfrJJvKaVq
7je8I6bmjQNg6DAZECXMVD2WbbXnPrHxtahUUJcjDaQBbl2gSkNFb/gf1QvK8lW3YJ+F4rNW/64Q
pr0/qdtwC3NpWuygiFCHIwm7XsipjEKrwHPPw9riUTAeSyVyQxFJZumnUv/J5eP94TYgAMYDokFL
jaoiQ1+PB0GtL7t20rxMm0XMdIkcZLa8NJ2kbh5rZ6xC6ylAyfKrmeWoALeU8E6GkNNQPKlV0ZwH
adIulWRFot3rfTI7qaYsthl0fCGho7Xhb1XOQtjoRjoUthDM4vNkGKVuK7ER/bw/m43EgNkQFTMl
4mKg2tVsfEnHPVTWPHwt5CqyDX+yUyE5lXSCmqITSyjkiy8dVPFpGG1mvvP11sy+5fHkrgZdY3T+
Yw2tqQrR1wKDeEaAF3nhvx9SGqWaL0oYX9ovhviYdYPdtsc0lPcYb1vPFfgh35GYmRt8XSofqwR6
GrIunjz+iGbNgWX3PWleUbWksEbrrQIJWR5LenBP95d94+0g0QEuhdlNPL3mTmXJwsDXKt3ze4gp
/hj0hzBrhXPeW6idy2JxMGtTSmyhHBEfpjZ0uD/+xkWAlTc0MbTVaLVfw0AVEqDEVz2xKHKgbjAW
qatBt3WqSNlzwX6byyoY5W1Ay43Gd1qq1sQIP5w1ZQqJ1uI5PiD/6MbWtyryXxIIjr7iTGFD0x/m
Q0F/1OuPgbpo9J6n/FxqlzL4k04nK4xsCc3eBsghDelXkI5GS+e88nB/Uba2A3kbdeuFdIzCy+ol
8w2wFkVPFU+VvvlV5FaN9Zu6nWvKzwsM0JX9sR6Vc5PsqfltMJeWetxbTyl62izV9Sn050IwYwIn
ItrgLCvBycctWNW+muXoYLeum88idtlqop0MpXX97hxG7dnPx2Othec01N/fX4nbt4mfwy4HLKBo
c4sSGsmshagsethFFg4ew9FjEtfqgbSSLAL2KrCB+c+P7qIJCplwsdzhdl2lD5MSm6XvRwjhNTPG
u41furEsZ3bWT/H5/vRuT9+iQEMULSKARHK5et9rsdT1ulXxQq4tp0yVd3XUOENWXOZROZpBR0am
8+63r/eHvX0SGVaB2L7EpZy95VD+haGVoRbCyNJ1T8g/TvVrOP5KA3DDvfdwc3Z/DbO60WUhTycx
MHVPiYsjePUfCd6Fkncv8aBefGJENMDcQdjpKtrYMkwOAWUiPaj0a4ClD7u6MnR0DKt6gTtCPXgK
x7J6SNM8c02hbA9miVzc/RW9vcaWFf3/g65WtEVc2AgTlNl6OtlcShFAvn3xNaj89nB/pI27gaFo
DyDbBMy6gSTz1p+0IWHP5NaPCLV7wzpznh05Fc+5/JTUj314Dsu9b7k5QSJERNXg9N+o1OilCqGk
x7WbnMJOsViWPuv+nrrF3iCra09O6yYXumXDjJJbG7rtx9pzqf5z7MkCQpeihIZbsLmGjgIr1lFM
srhTrCA4NMBVTpflv4Gb+p0Ibbksrx8cRuJ5I6Lhi5EjXZ+zoC/HShZCw4s1eG+6FFdOSS39fxgF
8a+lGES2i5jL9ShmJdbJot/hDTnG6+ZAOxLwQLyzw2+DW4QPqacSai4sM2W1wxN9hgfqt6aXixlK
u1klOqmVmnijWM0jAhezPRTVzzQ09gS8twaG0UeRC/lFMKvllvnrskJHfpoEcTQ9f5hxftEz/Ui3
WIZPYDQfxthIz1IrNyctyYudo/Zm9LL6fjT/0ObEk8hbvJYKUZQBgrAwmJ5WfpzFz5gDHrNoOM8Z
omHR9xHCZCKdVU049NpjvwAJ1K/oMrZjdbKtpjjT//FoogsTidGj0Sycs90y4PIYrX8iW2yJEQDz
kG66Xp0gS+PSiATd09s0/oMsRPmxE0SfSMGvXlRBLRyzUhKXvF09lfoM+oasO2pxoYOmluCaodId
K2nQXihTiU4dq+an2BroVtP1yu0k4eeYzcn7SBSGnV278ThA2UfgjWibuHvt5Vl2pWqmE9eYMUtO
PGmumLtF/yUUH+biV1u9Stq3+xfnxmHkoeVlh6kId35N05yiySonP0fHRRO6g5Qa3/0WztP9QTZq
ziR/HPXFQpJzshagNKq+QM7Q1710qrzCOmTGE8hxm4WZncx2YIXHefqp+3/yOLSz8CWgD8RvnwL9
olB6kfLhGJnDU0P8XdvJcKjNj515ruTnoqGd75CE1Lt6vd4JB95sS1abiEWhyA8zjKattSSuoIKl
+9yKnjhLBXsbD+4Pkl5bH6NWbzNnTBTxJHdGn2GXo3LAVTm0Aqib+fRfp0Y0xlXUeuYjIkERVeew
Kr75tRUFtiH7IsKwRppDQh3QfgmNRG5dOUOGJdSy9tc4azOWNEMSKa6UzOqvmPp66MpKlItOE6ZY
8vSR39NPVbRdehA0pPvcMoy7DBpgvBgx5JP1Xasaw7Q1Iau8xWYygW/p07wtpxqSCW0pzyn1uql5
JBTy32MkJX1Vw8Qn521kEuZCS6SOu8wXDLtLpSR20O2zTqk5qF+CWakH2xq1+lMbZmJs132Tf0kR
9G/toCkComTN6uh/DMrEhVpHvd2XhcARrIjHscmmpnOnAVmoR703SGjqGlTwoHWFHp1QidHLh6Zt
uu9iL0jyQUCHQz3p2lR9LwBfv+lBn+WY3Gp+4BhdPg9njOkMxU5nWSsPCP7lH8SO2sROHryOnyCq
I4dPpzhP5NITtYrasN622rkRgGYisTwVEqp7UjnGrlX0/lM0yO3BD8U9rtz2oBABSf81STNWgbBY
S5FY9JHuTcm5+2wWqjsXB6k5ttG/JpzL9BCx5LUk/qXvYTW9WgzpIFJKYl9Lsf1Q/2xV3QOZ/U4U
uvw1fx8pSozcNcTX9Aou/aOrRzmLSrUUM5GEXuAEaK7sIwY0nBRlj/J+A1ssI3FmuZ/JWeh8lK9f
gDQv/bnvW82b4t9j07wocXUa+ucoz+y2115GUzmJ+bs2sX4kw5762foSZ+xF25JGXPYKM12NrVXW
LMw+oZQ/LZpA8ZFamZ3n2qMR17ZES5uEn2y3E4mso8RlUHYmU0Yvjv9Y7ZXU0psEYpLudVVsh23s
1vDbA/T3d67y9dPKOHjiQm1DR4c8cF2p7rrQl+RaMj2pyM1T2pg0rcJkdWiRkY5y18pukOqBg7xA
8xCH5vy10ZvyaPbW18SQu6cpGyRv8gkL0hqhxklrFU/QcY0S2iR+UHuEh30t14++FO5pSq59nOgI
QwuHehtKjrSBsy+u90Q049ukNrHvRWlgKwkezqGQfeoD8Sj6z755qtQnqzYccVFB8IXnYaoPeTlB
+OmcMnM14YMxBIc6kOyaInhs7v2+G6wPcA0QBsUxfhr8iRsj7ToJRNBK35OkPyEfMa6OUvMuOahV
4ObijGUAUIPCRS41z0W992XXkcAyOsQjPBKW5Ftb04HlFi8EpUl9L6P9xi4iQbRDX98JNzbniK4b
yOxyPihTX38DQQqNEhlJHtWh+k8xKOfG8tn/I/iOIniR33zUguGoBdIRoUks/faYp7enREGZXcFA
BXQBadhVvB4WMtA6cZtnqrkdiNlRpKm1gT9//5TsDbO6ThXdDwOznwRPRuyg1U5C+VuKjJ1BbnJe
vtgbjxpNalI3IqzrtWxSRLUT3xK82kxO8tDbCCzqA8Vd7VvdI9OaIrxglq2TTukOXeOGWb0MvZhM
kPVAUab/83roLG4FyPBxcPElpLMMV1CNM6Nr+qsvYViErvisaD9Tpf8gdO0r5nC/BjQtW5V4ZHyU
cx148DVKHXN6f3/hbyLNtx8GjwV4lMWhAnf9w0IAyESvsuDSNwekEBA2dxQ9ulTFMdUeDPpuaVkI
8vcZVqCoNrcIqMnF+8VfAa8YV8rOEgzBLv4UFwfLet/VRznOD+V4juMelK92ovLRbNQdy53b94LY
mIyKF4u1vFFTgH8TK75c8puF4wS3lJEoLHQRqmvx/yHtPJYbV5I1/ESIgDdbAHQypNRS2w2iLbz3
ePr7QbMYEWQQobknTszpzXSyCmWyMn9jOKbI1BUmpA5Im7dn6/I6ngPPqh9c+TQHl5MVRKoGm9Q/
WqF87I3eHiG24xe1idPg8NFQb100hJ4wT+d8m0+fd+/VRDJ8KcEF8Vh6puk2RrStVWna+NkPQOfb
27He5CfO04w5GLAtkgCwDkvANxAbRRB4BOI9G02Nrcd+ldheDfHHkeVIGuy4pc2qIKE32IJAHqIG
VvJkCPhS28Fkjfd5iXSGOJnyVulAj9tSJ/V/rCrxv6RpXq9spsuvgCgEdk5kCyhTUU1YTA1VBSlV
pwSTE3rUNHv2fubd0fiZaWsr++NyqZ3HWlRxDTkpSvggmLiOyUz+9Xo3H0fXgsW9zQLzWySo0zYQ
4/Dgi1G9v/1drg7UIu8DikmtfplDlx6rn6pCchSiB9Hf6vlDUoWu1a61NK4kf4Ah50KWBN59piyd
zygF1Cq10ig98m5yWh9Bzepzof6jKLCZaPslnd0HuzITXC03VjLcy1tUQ3D8jWkwv3eXLkiKOSSe
1WAzyC9rXpJSle5TLVaeb8/ksvqDuItF9sw9iuQeqsiLjVuiUmAaA158WueFdwPtGgf4YwG6ZJBD
Bicqn1NqfHj0VpW3sruuxZ6FSzkucHKgPXU+uQmaRNkgYB3nIfXTY+SilrETCEh8IBIUy8pzoRTf
Pj5cwJ6UnFg7sxXIechSamXBahXs//CpDCfWrLIzom/M8zauG1icX27Hu3x3AWCg/Qb3geMKHejz
eKY85pkyaHjwdXCGKUn0gS+4RT702VM15JG8s2JzqvZAT2Lzz+3Y1xbQrB2EKR+rl+reeexmzJOy
rifsTVMoWNPY0EpT1Mz9eJQZkQg7gwMBtPl5FBmXGgAqIpatTZZyFIvSySqkcXM7ypVsDyADKEto
Xkinc7Wdh/HTXkzjxkuPNLNsQwucpod10u1F4NdBMGwFzd9gqhik5ovgtY+JuZaIXcn5oU2A9CSn
npVMl6tVNPyUrTTimQfC3Rb1qNmWRnoUjfSnrLXeFr2awI5zg+NoaDwnU6efRtnso0octx4q57us
SV7RVUqdmHedPQPWHL+R242hpOo2lP6XixKoBOVx3vygcZf0r3LCLThGneTYWMIWTZ3TQEJSV0+V
t+abfm0jA8iY6Y7IZdBoPv84Ue0lJmbP6VHN22irySXeMNAAXYzchie/66VTYQwo2sTJyhK/tr14
FbPBkESRsWQ9D2y0ipXpKUtcTP5aVmyD0khJDPq7zF/zZnwzWlukApYF0JKnH+/iCx64jlIfuGKB
748r0nPcIcwh+5K413AQfgjgIbtdA01HTIVqY6UCRyiqny7IoGgX6VW+VZTUeuDVEDlAQxXH6MPO
TfxKeE59HxKxVJv70WoMt64D7d7XynhHO+/kl4WwUaOs2PWR4t+JSq/bclN2f1UTn3ahyRMHW7MS
WUilOoxyzaM5N8wt5TAPSljc7G/vw6tfGjwDrFoEJcg0zie8S0AeUovDAkuY/vKQeA1Ez5akeMsC
d9Tad0YR9OXtmNcue3rUSAxinQwhcnGOpYLpydVQZUcY0PeVhOab8KAG2aPRfL8d6HI1cbxwWPJu
hXTHQj4fXNw0oYDpA6aiZDQ436ZS4jbs7HgyTmk3vd6OdplAceMiTQn3gdIOaibn0byJ96mlF9lR
0X93xn5mPqSVXfX/VD+5B1X8CVPY2xEvAE3AUOi2QNWabdNImxYD9Icm7EUJMX0twNcGcOnY5HYs
hNafBpGXyc6hDfLoU6wqd6hfgPbu8dg5Kdg8fxXjXPssI7oy2kZXTK1t5LrS2oUYK4epyeTveesV
L1aglT99UAWdGyVK2Nhppgf/ILEj+3F7MNc+FgBusBFv2IXlvdP5WQl6qc+OQgMvpRBtisigicbX
2OwdrY3W4l37XLwGaZAxffyzOGqGwK9jnnA5jXX9MMI3ffSzcZtg4Rd44t5SYqhra3Z+l7sN1gjo
PeSlTLgjS37K2Ok4p45+dtSRQSqsbab/KM38jjZ4HQQbi0f57Tm9ku4ScGbSwjCYIXaLdNdM5dAA
R4sBrSg0FPDhPH9LgVHf+X3hfYaVYHZOqsTmSwAmWCd5Sih5Dl2O5FWgDSBTb/+eq+NHoIDNAWcG
EPj5FpmmxOLBVWZHuY1jR41orQVZh01WF2f03az82VdRLMJx0FqJPJ9j54c9EzG7MnDsUMhaRm5p
LYhizOY0B9XtdMGJ450SiB9+rjPNZOB0b5g67pTz8XnSgO+TN2bHXtrDELeT6FNHf6TPJ8cQe9D7
8YbyyApsej5XlkMj34ZxAaB+XsrnQWUr7hJxnDh3erQX1BOvbPf2Z7s2ecivzZwu2LrUSM8jlJlv
eb41m+VCfM9JyuLHZLVffm3/KzOmlq48zdnlWzcwPEkhmcqOPjaTMUj4Uvg0eC8eOEx/+nR7QJc3
0Mz6Rodlhrrztl4kn40/lMo4KEyZkmymTiXzbB0lmzZyV6+poM3ffPl5wAahLMS7bt6Hi8kLx6oJ
ytl+V8jvPf9FLD6Lqq36GCqQ1vwczR+1taZUdW1JgFSarwd0K0ArnseESlmDWcODlfaft60NbXIj
BA+2t2fxSpURIjsCb2wpqNwk0+dhxm6o4XnU+VEKCmwOaLU+BVnpeONrtsdv1y1MzY7XsodrixFC
HFsYigBX7eJI65QmNiYZTqhq3Bfpa6LdVeJameDaOfU+xuJuoMCSdUGHR28djYhxHqYCgi/6x0hi
KdDOVlbjtZX/Ptr8a94VwJD+rAyl8rHE0ZJNG8tOZhS2UnyJ6mavKWuuCtfWBpgUEDaIB3M3LDaz
2LdRJHQ8vDQNhEXUkOMhJb3WZbuyw2AxIYhqkaAA31qMKRmkspmyuDj6epZt6slQSgDKrbwbhzTc
Z0jurEzilWExJp6t0MBgGCyJU5MVJUWWtJgb50Ww9WkW2yiYfNCRkz4RfS1AnvObwaT1v9hYg2mG
0Wh21VEdZO/UtcjPmIVguCsb68qKmPnBEJNR+yDSIowA9DhGVX12aKC6278WQ/AQi69q1fPyLJ4S
usuNMh7m/6IrtFFQbAhwqkAt387TbktLwPUCdaV+9Ya+OjvJKP9RZqEQx4+C3rv4piVym1rNmI+d
0Q7fkzEOI6eIoIi6/ajm+6ZUQtFpaS9ErhLGgttFmr5TFYhOrtSmpWbjtmv8jAEU/GxGDxcDv2xk
m1VY1c4YjeozEkkVSPLKCjYeziLGRm2CfnDKqgYeOGplA4wdIdQ/Qiur/laAhas7kO/7v1FrDsM2
0b2+/ZRnetPvq6KKFbtEk6W2jd6Sw41vdHNJMfNi/uiPOiCEAiHRlS83H3kXc0Tti7I5i/7CNUeO
raK3ikAniy2Vg54WB09MqZ7XvXjIgAI6xtQYox0GQS3bdYWuQmeJsylVHz6YeZmsaFJcJoDc2jNn
BJwKaDTqGednC0YtvEOBqhz5TI2dJ8ohTxtXsXZSoiDJ6d8hyLudoOT4cfQ89d5KQnRxWL+FpwrF
0xIE5lK8NcwSyWyNRD/2tb/NSl3ijRI6gZeHK5nuxYk9B6JiMHvB0cFbErLLMmqjbir0Y25mIEjQ
0UgqXhCpXTWwlZuH3lvZoysBl1JUVmkpYKNy/Qge327RKLTQOa0LV9JU24j/CtaXlZU15ySLlcWF
DsAd+DGX7bJ9FZpG0PQiuw+QcLfhpMrvlVD9N7Wg79MgwWcszCf1tS7BlXeZkm+Lvtd3wuxScvuX
XPumoIT5qJyFxFksqTQN1A6LHBBYleS21k6VNlTRVr7n9SDAW/ioJLXL1IIELdURytOPDWjAmk4p
vXXO/ZXtuhZl8R5JLco1vpcRpb5rqDYa2U7VVhLAy4XC0qdCTcORWgd/PN+BiFZCis9VBXvj1IWx
JUt7Lz6g1+QoeJuH5sq6fGuVnK8TdhokANob825YFj0CEXeRSovUIylU6gCenVDbHTVxk4bPcvw0
qt9F+YtI7VhUM6ehZlV14xZ/0kdfheSRrN2Y14b/7ucsn0SN7g+KX/NzFOVB9ZAu1B8a60sjb4fo
vs9Wmh+XGSlQJJIO4Aizqj+zfT7ZrP04MjTBwNhV1B+GODNsvwBD6JHNbYFoVkc59bkLuFKeO60Y
nRIv2+3t/XGRifAb8ItBHIL2HCJdi6KMrAQxcErDOCbcj7Sg3Dj99vEIlOa5g8GbIWs0z/m7hNGc
5XmsqTaPhSioTsxmd8WkWDPLuPLlKFGAyaQeg+7M8kit87rNMUrkSG37raD8BTX7IISP6kEOE5dn
+oePFSoitDYAgABnU5Y6JV2Ix2AnxEybKd5pMrXtDGtBNdfXzBMvNz3tNx4u/C9wU4Cn57OHiWch
yQi14zbZ3Wd1E9LnD58lz1rZiRcpMID593GWG1+u6SCIxIn7yTbRq4jDLyB4N0X/8Ut+jgR0ha4A
f3rrtbxbDyFL3OxmcZWMQ2FrtrVii76f2C0AXtdLPOHQNZO3R2gVtSZvELZtm2kcP5m5ub0wL9ju
PKdVLL94X2jKnIQvElcR8TzB8D28GUfB7rGIStMvgbzJUvXVgxRY7ozJLYvhFGnZSzEMrzTuZpRo
Epcrv+SiujezhLgs59SDQ3DJJND9EhhpLVtH3ig0eqWsPpSJ0e9HJYs3JN4dFEFP2paNbxy8UZYO
tyfiWnjouqiZ8kUUygznayzQyyKyMsILvYVMpF+7hUEamEUGDsHWYUJAWc9wd9RWhn3xcOBpQpOZ
3iQumRQbFudfxE0D6F9rj+p48sJvGlW2cPprZgdPW3kNXI5QpeCEogaYMHRZlog0bxRiZH6q4ThZ
aF4KLWYHgyN4X6kZlr1KMU9wELhdua8vtxRBZ0gTZlM44i6pDWOvBL3my8NR0j4BpOI6RYr7KdPH
lezjyjTyuJtj0aeY5dvPP1/ditjeBMZwLKGWITJit2YGOxiAtvQiheVKhjAfOOc3tgqrDPLijApl
1cwXyrvtW/hiW3t9NB4hhDz0dOkLAZ+WbE15+NqgKHvBn8Do9/IpMJhRJdDRGo91DT21fwoCsNKZ
3SBF+3Fu8PxUfB9scfi1JoB3fAzGozEFLARHzCvXEv1HJUn/ZerPqn7ohOIhL/ahsPLtrs0m99VM
kp8RaEs2oiiIaufFzXgM9ENoCIcstnVQJbf399W5fBdksc+mLIeKKJbjkcLfzlBDO+nH+/bBDzaT
sPbdrix6XAv4l1IKEiJLibQBHpllxNV0VCJwl+F3pZYdUfxlKCv31ZXkCWI8FwgS/CBwaP2fr8PK
YIVnejsdhQqIk7Ezv4kN/CE3Jz1EbXeTJStX/iUIAH3Z9xEXx2TcyzEiAEQ02mlrqvmn9mlCbcmh
lIHD5pA/YFy/zwZb7v6nyLQDqJnzjmH3nY81iqtB1/1+OmonL0s3VbFLeZ9vKVjq8c/qGRBQPX1K
P1qpn/tbsMLAGUOUvbiUkAfux1LCyyeKKPSFwiYu4pVj+cIegI0HYYeaLyRxksxlx0caozg0pFyk
g65sNKE4iqn5PM4cxP4L6juuLLSOZ/RuG/y0UKKx9nVJ31u7rxCnmfptawjACUOuSMBx1hEdCJvG
tE3jypFZ5mGob4quWznWLzNNfjMAR/wrFADkS2ADjxm1AzQjHvPozujapy7fZ+mhNn+V9aM6eiuP
hMub682gCiLVvNbROD7/9OCiqrGKfOmIomHdPFhFZ6cFLqXuKHdOJikbo/5z+7S48iaDCKjg/gUR
ldbXkracTmrSSLFOyN1g2eqU2lGNMXD+tf4bNL6NgkJ2r7d35rRVPFSPee9qHMlemu9Xfsg8tvOr
ZmYkQgKgPDUrnC2WvaK1Jgm1Jh2zB8HcT6pEpQ6t+fE3UsLwyZrspdSzjWR8OC2Zw3K7ASehar+s
2UdJy05sTekY1SgHxPex8KPBKDI8hcK32yO8XErnkRY3d1fIjRQNBjPdRHb7U/RfZfFLVsZucOch
rHY72JUTc45GzxplJx6c4vxr3t3cYmc0iLYyrnrcTCeLDQLl39PwVYskRNw8lEz++Oyk22GvjZH5
onNFT0kl3z6PGlpI52hqJh9NA4aUtQ2aJwOLQc9pw5+CuDKh18bImqUpN8ufI3Ew37fvxliJYTxF
Zi4fUzCyfe+GtY0dMxJQm7S0w/JR6GI7wTPk9hgvL72ZPTuLTlAxUTigz6MWTaCPU5TIx1J8BBnW
xvUmG1/9tl/JFq7MJXHm4c2ofxKw8zilB6ih1Cv5OBS1Y+Y/AwyYorAAkoNrnaXdoTF/e2BXDuh5
ZP+NuPh6STZ0k2bUfL08tuMEnfPczrpvdNwFxSmHctcJrlpbmKEZNiUAWwgswOhuzh+b4Xetlfee
tWtSuy8xqWCZ1aGxy3x9l8iGoymg6NfAYFdXABgwjotZF4xVdz5HeZTKrd6W8rEQtpEX23JUudkW
CKlUIkxX2p4BaXZNivFK5Ro5AhKRuaE+lxsXR1UwSgXt7o51F2h/MGVxBivciIpb8NYQ//AIQDC5
slsDPd7U2t/+SPPfvTgmuSNY7dTNgSQvyWiSVvVTW7UyKZepoTNR59vJS+Lt7ShXLiL8bUg/kLBB
eMFaXER9VU5mGnishCh78YbpWE6Kk4etK+gZRGORz6lQJqtXDuNrMztrevJWBxfF51x8Tz2o+kqg
hHbMu98oy/VEGAUMe21lcEfTxpxY+VsLsnt7tFfDzqIkb9sMKIF8voyCrpSLuhIoTIKix2G9FkZ3
0FPbHA669K2Ii8+6sJXDB9TCPpx3oUX5LrJyHjkH9Bwbsa8d86GsYNP2tQMaZlo5sq59Tq4BePdY
2mAEuJhWJQmVLPIC7Rh5tOZiaLDNv7E8CChB+1236Z/LyNitzOmcki8WKn3wWfwJKCN8jUXKLk4a
7SO27NGvbXHTjC8ysoFltOvzz2JibPsptqWn2zEv9wZPA5O7jhrPLBe4mMwRTrGAcP10TORI2bRt
qB9qwagOH49Ck5pcadbqutiBY6BOSh4U01GeyJHHEB8cZHg/6qZBPsI1yoOYqiOI7GUqWHloXcdl
OR11YUq3Zoiiizko4cppcnmXnUdZLPw8tXS64Lw1OsxRHwzMYDb42wGlk03hYHlqvzJ3V+Jxb1JQ
oH0MGWuJpBusSU68OJaOXqToP3LNGrdSZ5IeaF5Q2cAN1jzAL5/cJLZvwnT/SXEXB9nsd1bxtCHp
on8OLNprAhhdyHAJedl8/LGABjK+1ECsZLbZsk4cZAMQMoy6jlUq2sbo28EwciV90vy/k3mvRCtb
7HIyz8MtdvVQCn1qARgF+xQ5WjI6bDgHi+Dq40Xc80Dz8fIuz5IpSauNLxrgWvLfmAU/BGE02a1s
y/gkC8a9IGiz8md7Ur3vPY4zt/fbnHWcHyREnwul8Nh5gS1lMQyz0K2YPPeYQtD9M/oH/XuR/I3R
/Lod5/L0gFcw0zVmGWI0VxejTOowKAWM645T5f9KQbRz0Xnpyg13uR4JApeMJikvYCp551MpYZ82
mHlqHq0kDR0Qf4yJJhRg/qb/X8bzLtQim9PTzNQLZF3oK5mZbahFtgkHpET/h1l7F2WxCHt/irp8
ZECml26bZsLjb02v6NoCeD9niw+DSnOddT4fJjXcTCgyJ6VF2Bqvpp6gchJ9vj2ga7vqXbRln2AW
18h1SAYUcpN6a7Ve6/pT8zJa/kNcjdPKenj765arm6IIjybU7Oaa/PmCUKe6CjulNI/jmLkyIlpe
Uz/WlrQRI9OdujuraXcYvh1UuXXEu3hM7LCVdlLe/rAi71vxKe6Mv1bs2cq0UyQeP/QQglg6pYpu
j55rICDEKtiNIPRz1e7ijpT00+0Ju5KEzwtZpqZDZsGVuLhEpipELxiczXHINTcPlUNYp9s44I6X
3WZwVe/Q1i9xg7n47cBvwKnzuTOxLmbHUp+mtbCkxldJpI8IjijHZqxQYPkaWXsYr2n+khY/RcQ0
fO1ZDf7Ixb+saR575VNnvXTxV8NM7jtB29Z/pvhOxl623fsmJLBI/H37910eKKBsUIEk/SEpAWB5
/mlrYUatCoVy7JAVdGmzUbCKxDV4yZXpB7Rtwk4ky5hlkhdZj18KAvybUD+WSmFnNV6QG16Hxhfs
+arX/pQF1cqBfLlD6Dyg4mQiqIBu7ht75d11YOUQRnyvAmXRoQEumOXXIqVeJcbfhdLqVhLkS1os
yF4eIRDgad4xi4sDRm1jhGxCHdhSLG/KbKI5KGc7sCO8hC35F/irCCdYk5pglxxSjx3UNPFOK/4O
XnhQ5EJBsyGp7lSpG+/GSvt1+xtfqZ8BPMaIgBwNAB6Z5/lHNlsJTo4XGEfflO57QX+oGu8FMred
W19kHkxY1bp63e69OtkiSJmqD5pyV0vmRupO8hoA9S3DPd8R86+ZSYCAaGegwfmv6YWhtzyPTrX8
ZSAFMWFlf7dQyXWgkWntr/C31DvWk9GupJEXJzSSZSA7mG/uYdQqFid0q8dyjYaPdZy6bDMG33D8
dYT8yZhe0Tm9PeHz5z4b4RyKWjUq9LSTaeWejxBktJpmUWMB2tA3df6CALkt4A6boMiUf1M/3Y52
sdQX0RbXtSJ1fsHJax0z/V8z1jaULfjH32e7wtuBLvICAuHEBoFuZsmyks6HJVX6KCRW4B0TfbRL
rlA5+GG1a3pA16JQuQJhAESSLuziO4lRi+e1EHmk3xU6Fa6U/VLSlR1xcepRqpoh0KjUkUTxSjof
iQwAWhcLXzhqelq7vZYLttLL6eH2fF2eejIsYmog0husDgr6eRhQ+pWQKaJwFKuHiH7hqGl2Hf/A
W7JrMlv1XLkACSKtfKbLhc6bxWS786AD0bsUc8U0Rgi1QvFP8CDtbvpjNbXdtb8M6RtmIyuxLlc6
DQBqjCxyML18s/MRllEXxUI2Bac++zuE0qvZPopx6wILQYxLdfs148FLytYci+oL/28QmVBRzgO2
VVBXEx4fJ5U9ldY/WycWT7imwAaAej89NNrvHkmxtv0EbB/HN2DMQnOPeM4unPsU33BpMAq0Va3E
8Suq9muKE1cmH/wNBYX5yud9tdiM0zjpnhX24cn0HuLCpyCj4Wr9t/C+4Qbm3l5fF3qB3NtUFFlX
8ExZxkseBnDivvdQ/T5l3UuUfff6z9P4MGqd7en1ppd2k/anFOyQfBdWZPY7q04yYmrq165Q0E6Z
RFtBs76Zgb7+GjTwcoeRU7DuZyFFTjl1sTBEDKDHMVWikxSC26szKrXJ4Fkrt/yFxDIzwBJnM1NZ
B+u4rK1Oo0dhEZr8SZN9G0a3m4jxYX61FChB+cJTk5eHthBd46s35DYvdzmgnw3gK/VR60++iikY
P/LZsdiM0bZ5QxUOCIRobhqu7cv54Dq/FQC2zZLf8MhmEZXFLQx8yDOCUYxPbeDU2YuaV9tyln/W
f7Vyv/dS3CFWDqArixEgGA8fGh20BZcg2yCTpWQyzPhUWXdB9Sq1T6F/19QPoENXzoHLVjR9hvkf
6Ic4xHH5ne/LwE9LJDq97BTk3Rb8nh3Go10x0l7W7MKvTjxaWYaeG49fJC97LIfuw4NlbmHg0vIA
Pgic+fwXtGFsFL1XakdBsJxwHDdIzyTUNyQ52Zkr/e/LiUV0ce6vAOifs8vFp/T1Ma5kM+T+yLRm
G6ZCYI+DJj94uQSlQK3Vk9qu6olfD4rEG+Lps9TWIsmckmBKQzMWjmEhoR6uBr3pZJYvbaYECKo4
1rXTgKv/cvuQuTzhgdRQ26Mdzna+2GFSrndSIQ8CFQezmpysCDUd32Akezjh89qz69Gz6NaFYi1u
QI+kaxZ3V5bWm3I0IINZSA//gfMPSz0kVaV+4hd4fpDbQ4JGAAi04CGjFO10GRu1S9LMFRBjtLM0
RklGr/akX/JOa5D3uT0fl+mJCXAKswXMHWh7LVN9nJpx2TXF5BSIg7TJBHlwiElHumjXel1XQlGk
g6f1ZiNsLskHWU9FtQqs+FQPiuLGMyZsqOBclMO4pnh1qebAmNA9AfGH2jKH6rz43r2XcgFwWNhG
6akArtBAbjDLGrnCyunudXIVzg15+Mw+fuAQ6UY3q4x9k6S7ot4aWm5X1bAd0/JXDX1NXtlrl++F
WUKf3AIZJ2BJFzMuKV0SBE2ankTPwmmSq17adWPqegWA7B9S1TqGtlUwOmp2jXGfpMKHvzgyTubM
i8IwgvNlsdk5XdVGzo305Il3aqay5xI3XWtFXGxukM6o/yGkYM4Wom+p5Lv599UWASO8Mshr1LtA
lZ22frbQRmi1Ex3P7e01fJmYLqIthqSpQtv6o5+fJrM7mGVvi96hGNzPEQJ+qChoR1lZyxTfpGTO
rr85JpIhPIfmbWMsYpKO1Z01VPmpRjLBDqQu30Ry9gzh6WeljvWWyyq8j7oQfeA2HV1lrEGzGAby
n6KVu4UXCT+DTFjrk16bd6q26LSgkAT2Z3Fv+Z0yNmM35ic6Nayi0ICt2HQG4NvoR9An5WZS1zXe
ZDbTciroL6AKSNmFJH0RtDIjve5rPT9lPX4OWq3KB1+FtFj2qU9BpPb3pu9zewmC4Opx6t1jEfs9
l4zy0JeN+W9lMcwTf/Fr+BW4KWNwB7jlfOsXInq7Rqnmp2HK96Wk2/5zNRZu3dW2hYVSrN+1FiYk
LkYztyNfnfv5oYKCgIhTxuJgt8IRqvvkFyexbT7X7RhtvBJetKxN6i7KRAPJvSn7dTvmxZk6Mwo4
uefbm+LQ8vjWBDBUwjTlp5CKILD8CGuwohWcCk7A5naoixR4DkVnEVgWSRivgfN51aexJumRipPh
/VDkz7r1+fbfP6+SxXeDxDDjtHmD0X6Yh/ruyOglLDASSylOmnUyzEPeuU3sDPWn8UXQXLyCb0e7
8rHOounn0UJ50vskMYqTmrxoWBdrz8FPP33FO+Z2nIt8g4fk/GJAL/8//z2PU+KVEmvmWCAQ7o4I
H/b/Sm550X9BYM2Jh9K9He7KRzoLt1j8piWMJC6EmzBNi17btXbvtY8EsgmoAZxPEodF4dMSTDML
KXqeErmyhfpVH+9i759XHqTS0bFA7CCyf3xE+Cag5wX3BLWtRUSZIg2sCT6Umd0Hgr9R8U35/0WY
5/TdwqsDEcUbkwjQIoRNGvuIpoyUEW9HmRfUcnnTS9ORlOVCpMZwHkWPktGKw7w8+fo2QBQ3eZbT
zB6MFSjytQXwPsxiujq0dPK6nsNgpNhkd4G8vz2OawHAwAM8Rp0BH8NF2j40+liQwZYn06wdKX3M
1pO3K/fJLGyPxSbPAuAKi72ZYLalUXioTkZ7hzJ5q9r6oXdjcjbF2IrhkyTvceUeNsPeqj+HgbrB
CT22e6dqXU3aUm1N14i8Vz7e2S9abqssKtN6MKrTIDR7MRbnBWJnwb9OXCtKXjmXSMvm5AnW6swY
OV8mUdo26Ega6FD3oyN2/3TzPiR9kCIfnffn259y/rsWSxJSCq8g+groIS39GQZRT8oiLZpTi8Kl
Q2kHE906SvZJRIv046FYMphWIjJAD2NxefR6Ryk/qJvT1EuOip9pxDtv3N0OcuUrQUGdEx+aemyx
xdIk7mhORtOcUtQq4xQWfBz/NPLxruyLlbv+8hU3F6isWfOf4gBlq0X6F/U1pxIq1idcLe6lejca
LE31RTFejFh3UjXaxuhyeoK6rwV9FyRr4oqXY4VXSDEUBgeYLXStzteJilYkQuFlfeKHALf7m8iv
nuAO2InentPLNcIzBeDdmwwbC3KxHlHxDiP8+OqTJCBlneUoZMo7IV8ruFxekwBvGBDFltkHc6m+
16D0LGfd1JwyNbJ76TWPDtiBjwr60mPmlOrh9qiuhKPggNcLcFn+WTZPhkZRGpqYDWmT/kVot2Bw
utoR29fKmUpxrX9y5X2CIM9/wy3rKxJajaiBj81Jz36PUYc59n1VfpewO/LcMDQPkafaTfTn9hiv
fDm8v970cyg0wOI4XyFenFRphQvbKcT6S+3u58esV6wsj8vjala/YKtRUaE4usw/pSQtijH3mlNS
QASFNt1TQfEy4KjPnlGsnFdX1vwsO47lEK1Q3o+L/d10FIrMsG9PY5T9mVAOiEBxVJOE6eZaLn9l
8sCazTAw2tyMbf4p73ICqRejolHE9tSony2//DVZ8Y/B/3jvkDcazXsqUTwjqYgswrSajkN9VLan
Pnr0opOm+C+VthGEO736p/cwtX0K+5a0jyacUpX8U+bvby+SS4rm/AsgtqFDBlMU0YTzgU6ih9xh
m7cny0zQfLN7UbED/17Ot572NE3ulGQObf0xQO/wqeGlW1gPa2ijK7vx7DfMi+zdZMty7o3T0LVs
fgoizUOrJA8m/rc1wodYgX2fxDVZ8mufl54cT1Y6qOz/xemdt3Ldg8FrT/K4D8a/WRHYRb5dmdr5
CD6/Xpnad0EWGV+XoWNqxkN7Svr7zgA3IzmDBvdX/KQMu8Q/VPrX8OV2zPlrXYQESsWaonl/kTnl
MobhKbJjLNvQUXAwwgAl++ppa0XMq3GQUEM2iDc/AK7zLzbpVpAmutKewsj62WMzYwbCrzT6Oqpr
ggFXLlpmUccFHZ0d1uiyXDV1kTSJBaGsKH8I48emzTYltFIKl26fGJt+ovnTQpPpPDQuhs9iVq/4
Q19mvOe/YPEdhXqo9BCjp1PSVU+R3HzWgrX5vLoe3w1yMZ9tZFp9RtP7hPbsppYC2+oeVP3/OY75
R7zbZooXhLnfqhyfcuZ20sbo14ZxWXadTxNEgcDpA0qC9Hkeou1DEUsxaz5N1NekfAx9uLJOGDhF
c0fJ5qAl+l0WOipAaMDRx9jUHnwdxtNQH8SCxora2aoA3QmbF7NfeRldPl3Pf9vi9khK7sPeZPjl
BptknhPP+rMUf4YwYQ/601jJKznG1ZULaIcnEvZiqK7N6+rdfAd13NaK4HentvkkjnQmrfDRC+cW
ufw4DZ8yCjbTVDymYr2rNHGP4/oah/PaNuVqAZ0CkJP7bJEk6qhAjLo89Sehr2zMSGu5t5Xqt7om
nnxt+c7q+Sg4gzDGLvp8pFkNdzq2pJ4LjGdRcSh+TeVo3z7arl0S2MNA5IViPit6nMdQkDquZCMa
TuVUbiLxwZA3Q/M0DJ5bDJs1H7JrawVWDjwTsjZqmostn1qt4Ml6OpyEuHP6INppEHI4ZMomu+8i
wy7RixRH9/YIr+VS74MuDoFKoA+SpPFAlvg3iLeGQVP7m54fSBhvB7psM7+hePARmOEcoJYW36vv
0NbMdSIZue/MnqmZWe1bsXmFL+d68S81+541dhnWpxCuC6Z2O136XoQ/c6H7oYfmbkLOQa+yzSAl
TqF42xLPg/alKdG+FtPd7R97ifbixwJep8I5S9hAAjj/8JIWBMhu8y1Scd/mrv4N0xl/2Fhj4qTJ
r2aT/g4hvf1FvWLwfgel3a089ea/f3GnnsVfHJuo4Q01XX/WQiQfSkN4MYePEzHnMULSFTmiqIEu
Kx5GFUqJVpbDaRoCF8+jH6Zy1LXmMc1PwWTaNQDvvP0H6m1jTNraBM+LeTlA5CHnjgEYL97n5xOc
tFqrQjQdT0lr9Y5sjnvx/0g7rx25lWDLfhEBevNKlm1bJbV0pPNC6MjQm6Qnv34WG5i5XaxCEboD
6KGhBjqYLjIyYsfeaDLROqb5b1LU/SdrcBEEjbSPhCq2oYycXGvFm2FS+pVo9MYZN+jRZzLIklFT
mf3ZB4/ZSQTETRbzJbr8XRS/Zac9oUPm9RJQ939lZw3neMNvATehTEKCkYfg8vUCFZqh9003vqpW
6SnBcNDLbWf13hCm7hRCkRQ8gK0Yyx+Z/k8lnNfqRxv4D2m8Rvlwc4/T1QjRKYlvhr64N+28ttOg
nsbXJn+NIdFoQ1fVHq1ub1vbsdl1lrMvoRSAi/A4N/HI0U6GpUr5nRvBym6/dWvRLULhjtoJ5PLy
wvV1KHkGrTyOr3Xx2JZe/LvcOJ07gXx5Ubut9TzZ36xgpU39plE6l8j2gTAD1bk4Y740jdDDZBNE
8uV2QIssbGHMhu99IrUHusUm5aC6STC5JVqKvuWsPtGvr0pwlDPtBrJPrMASxWlGxVBZhja9ivgf
GI6e6h9M0aOIHeGJXkACXXqS7CHyBeq1kg5BW7tK8KvL819h8t99j3ftcKBrIaME/xHrQI/M5Smw
tRHRGVWeXtsBPJMppiOtxH/NnUKREBgfPZy0fXOdLi6bsOsNrWoq+dWIA6+wVDfN3D9p9/b3Q6Hr
iBkFPsVNuoi57BitIEMS8isitI+9akWuBv/AfRs3sit0oPF+5j0CMNpZ7lipAl1Ce4L8GrYP/oBO
8EMkPTfxSwop+URMpSG2GeprHTq3VuldWR33QfltyTCqljFk2j5W0ZAZ3X4aky1q2mtAhlvbEiIn
+k6BY88UNJd7IUwsI8VnyK8Ff79K/D3Ihs+I9/0ow2h7fx5vDuiDqcWOmJw8lZvUkF8Vfdp24zOU
o97/n4X5Cz64dxutM00IHQvyCOpCFK6jpStR97VL5+H7jiEky8yeW4S8YRypVmVk8lylTFDCkJGR
Vaa/HggPe50HKQQOFEWXpVArrDsFK+prAJlpU+1TJMHuT9X1MPjTXMnkhaiyAZm5nCqnlqQ6rlPt
VUbIM06rbQ+mPaOEfd/M9fYi6OBtMtdycPbL99pQkegqmkl/HZF9TeRjM0XuZDxEyVoZ9IYhDicY
5bm3kgh+ccFZUqZ2faLor3kjdrEZnUrf/qPV4F6b7J/7Y7rex1ArUnIF0jaDapelBp46eQbXsPXK
peKG8r8lnu2+heve5Rm3BX6L3DuFExg4L1enGXUjn5rCfrU0b8ieGjGea1/BjfaOW8dtDmBV+mFE
fQ1I9NmBdHvlA65nk2ooLgFo7uwclunrCOD/MOmR8xrWz20rQ4n7bFaIS0QrWKUVO8u+rGHsgjrs
QudVCmPPj2K3A5ekOscu/e/+jF4HfvOAULJhNqlFLQOxYZTVauwS57V0nkf1gTe160Pq1eY/lEA5
0qz16b696w6XeXvMb1UApeDZrcUKFqaRJzSfS69G2OiIUR1q5UEu+lNly26bdR5N4nBp0Ef17Exn
oIpuLf0qe407n85q4D7RSgR0YwKoqs+Ck7TOUuxeXJQaJHlzpSc8WYW0maQfSasdKklsI38ECg4U
YhUGdrW2GKIrYRa+ow5CzeVyD9tGj8pzIGbG2s/OCAuwFFTNprOkPz0ygven+7at2ccQ1bPA6qWt
pmqrLLR786W1jfEhqusvdo3kRSUqaxcbWrq7b252JhcPmrn9GCopcHaEdASyl+aqEsWlpjKgdOw2
ZQsvprnvqu6zbvpfzS5Zs3aVK5h7Y2Y8KVUJEDjywrUFZak3NR3VL631zbT+6UTwiFRJg853joov
nsTT27UJvR4hNnVUBHizoE26bAdDYLwgk0B7ZtVNMHKJ5kTwta86X7hZOhqe4QBQvz+p10dmHien
ZgankzFf+tU+yZWyTRr7RVSQ0WHzUFhmvS8CWTlQqHzUWj9+ChOp2SdF/r3gtexBmYJ6ZjiZnwtH
oG1Snyh8+6++iaS46FapLK4uzVnIkbtlXnc4eJb1X6tHN5xOcfslltAXz6DPCNqMRrns88pUzKHQ
5QbDEMyDhH64D2c5FZmkdKj4BNBJPjPer1OzhzmvQxKq+QKc1o0+a3/GI+kwHUXX+6avLjeGOHOE
8Daj24eewMutXVeOHnZtCZNknPY7paLpgY4BeyWIugY3YoZXIPETgTXTuQg/DCco/SrVnRdLrsx/
x6DF9yuh7nyz1Kn+TzQZTnPsA+fbRI+kcFs/SgJXwteUu2Hs6aJto9BKD+FUdPussvs1Mtpb0wAL
NGJxEN5Swpl//zGSDGo5a2d+cjjMpicI3As3VMd+ZbJvTQPC3DOmEfAW+ezFNJgFnZC16vsvoArK
x4no2HGVKqFIjBiSa05msU+s0d7qSW+8KBqQtdwsA6/ps3Yr2bG1LVs1RS0sWeMpuvI5YIhmSr45
MTVziyw8XC2GMpHjJHvNVDU961Go7AM/bc5+oNReGNEnAaoYvilbjGC66c28vwuvDtq7eSR7ZrEU
YGDL6Q/bSG7LEAizlTmbvJOjbTL5Efk48dfIGxNvYxPJGZS0VPiNL1d6FFEKbYUdnmA47n+lGQF3
FynVYaxTGeht2P64P7Tr1yQG58mdkY7zu25xEydmbrRpFEQns/6pD289ImGQQe2iL6WK6kAodr7k
SfoaZ8bVDYlmFy6LTQaAFA+72GlBiBqBSOzolGs6cpFCDXbV1OjbxKxLNxrzNbm7q3hjYW9xI/fI
IpS8axml9Sj6T4jrJOBWDdKLXoYywP05nZ3Shbvk2p8DDeI6WmnQEbxcQ0lBuqSlq+mUGSRycsSd
4o4OWd34D8Kt/5IwsFcCgBuzSSwF2+FM+Dlvm0uDaqvrkmjT9KRFT8qE2Nt0+jLWw8qwbm2VCzOL
U6iIWoenOkvhTg32QLmtPHhUgmhfJNsi8L2UIl6r2YdSsVfen1fHnwn9OL55/B/cH7zy6WAlUnKS
kSU0hsc4fRUDdCsn6hYuvJwm+rV/v4QfLS7unV5KGp1TkZ6q8UVyqg1SNMGzVO4qVArvW7qxdmRB
0SAkDWzxiltMqiWhIaJGanbSkWKeumifRV+1rH+Z1DVRmhvrh3eHf2ruISe4WXaW2lXsNJOaFKex
sCC4MDzmMRo8COLjLIYf28uLxjVikOz3h3id7gQOPCsDvnftErAs1q+vikjtrYlu7br5VwzeOLmQ
b1rOTg23TXZUUuFW8l6J0oO5SrlyPb+Xthcr6aTNAA+5gu3hcwiXTJofshZhx39WxniFfngfI/pj
pGOoMi3JEPO4aOw4EcVJUk41Kq5FHewH/yl2HhHfIFtHe+PJkH7et3rt1ubB/T+j7yv+4WBk84u1
aevipDTSRkocDofuZdVRkWE2nioPRZjv9y1eH8VLiwvHXYVDHMgTw+zqcyCnG2V6zuudiDZR/4KW
BODV/X2DV3cvwQiVdbbsnLilU/by7DdZmXdczMWpkk2vU6RNYKuHLF8hob5OccwxD2uH3AY5DtBB
l2b8YMh5M4biJPlIQpEq7jY90jSuptXathH8Xz0k8qYYELFJtSH7B3xz5tWBVR7vj/fGfqUiRBcm
zUrvkf3lh+SjH3F1GuUp0nseDbNuzAPYWTg11zoub8wsT1TqbzANUmdcYr6KkkIXuZryVLSjm8vD
CXV4NwaKe39A88xd3obcSmTcybkRHFNwuxyQo2eJMXWZONl52u1EKMPs105ramw39iWNGhS1oO8g
UbS0UoeTSKpoFCfKfjvD7x/otTzHj1I0flck+8eYTnsRrJyFW37twuj8UR+OX9gHY1vYtTiNUnFM
4q+iIlVSPWRS5+bV4FpGCxDxOJReLklfgio63Z/ZWwtIc8qsEEP5CqWKS/Odag1h1ini5DcGes2N
13XttpGKzf/CzPzQJ19KaWHpvf2JxIpT6uIUShTEhC7Q6bV3Y2n+um/nhjMDFPg/dhae2g4jo6de
LE6GdVRFRTfXm5LDcflUpK80lq3AY+a/ttyW9szvMXeqgO9frF3QtlkSGlV1Guq8OetFbH5ti8Tx
qO3Azl6o5TZW4r9XJCVEo+rNaaMz4pr/wErJvwk9q05GHB7Q5M2p+hnKTxJuifYJegmC/HbK91K6
RuFzY3IhSKT4BcCD+tSy4qpQ4rVL2vpPk1GgSGG/dUivboY8ORt0t0SNbXmORL3q/pJen/05Y6xi
lKZnHvKL4CahiJulUl2fRqui4qyk4dfaNOPzfSs3AptZcIbgxuCJTD5xcUfkIpOlKNMZXDYmhzoc
zQdDONFGQ0adXnK5/lSIfvgaS629EWYr7RIeYYeVj5hvvssNxUeQpEAxAdJUyiWXp9FM7CZJFac+
aZVQXVTkSPxUzg8F/rXjNIIMs7q5AdY3Mq9I22KLWLZDSjD+64aVOY9BiownHQl7IC+X31HUcHvy
cq9PLc/hLcX35jDFmVi5lm+t7EcrizigsysqGREZLii7+i3xO6whY91s70/q9SGdx8LFO0sA0OC4
sOLT2lVHGXOqtOJRa/wYLgLzZ6yG+yAIDC802xWIxLVLxSBHFJOAMDkvl5OniijTJAeDhjyiEhcq
P1XFRwU9qNZUDq/veR6HJhWiuZl2rhlfWiLNZtEUUjWnuvrVDV+19ofIvlT+ik+9MYEXVtRLKznp
x0ETRXMifwSlMyzXbojoE3Q5mermegLiOofz/v6qLfcG4QiVwrngjrIH7AqLoY0VPRROa1QncAc9
8hoC5rQ01FcehVch29LMYmxqU+bTIGwwqjYqhyrd/CiM9b/9jh7U+myFv8exPgIiL/5yjyztLq7d
qS+HlHxldXLMr328b8YvQ/z1/gzOvuKjL3k3Mc8hkSj57qVDC3TKhWkd1Ccr+VetkfEDjoeq3Rak
OOSHANd1w0UBa2XdlptFBd+M36BuSeZiTu5fbpYR9Qvf90muR6lr/Mz78Bjb5kYgp2nqzkrscgWd
XRpbuMsyDdUwC5Tm5KRkNHZyrsvCrfNRfqg69ALcSUrGh2HAPRz0fLDMraTmdeg1bQXbk2EZfrRH
HLmb2+VKNT34orZsL00i2iPMCO2xTdnV8nRQzRQ4hFaadeqJqZv+3F+o5SlmFCDYZnEDsljgXucp
/RAB8uwKzCadupM2dvFeogiwT8bwEYB9fPDHKl+7ZG4s0XyyuOvILFFXXuz5qCx6LUvT/kRriPoc
ZY30pR4z62hGPaqhUldzvsspAbtTd56WlNKmLDXYy8y48yiLqV4xqYe4LBXPkCT1GGOM2Cer175z
+RpmXmZKH/RoZ0wCvvRyXgJp1AeUTfpT3PqOa6rFo+FU9XfkNqsnxLM1dyBntRVmER0BwisPFZTK
K8iu6zM0g2TmoicoGa65hRfK+1wri0LtT1Gv9w/kIF4keje/6VXZbCNpKF7byP9iBdqLsi7p8V6Q
ujzAcyEB10tOlWflEr2bqmOaor0ynOJAFa9V6g87Q9VGigjh5BEkyLtEo92lVaTuyZmQWTKzDuFK
4ZTbLCj7H3Ea5y9Jo6le3EsQPKVGz/sejQoN0Wk36RFtQVgRR1dW1gM6H+IxLrvkBQKd3msc3Xd5
kUBTVviGZ8rjJzOanF0nd8FB6szPVSE6rxnlrUSA5vZZA29+nhcr774b/pmaHERsENbNQfYSp5QH
SZWGcjScQue/tlA3wYg4UPgV4v+DnainwQe0ou6IxD7zhfeP5Y1jcmF64aIpFcKgPaLylKvGi5H4
nytT+TY4yUvdPSRSH684zqsAdN7uFGDnVj7qonBkXm73uoQ9ZZDT4aTEMToK+iaGFg6In5eqmltI
jac1xVEqARME+u7+UK+KNkvbi32u511rVVY+nDprRA9B0FkwqZsu3bfSj8y3PNXxN2NOw7BeJ/s+
2lmy7YH51NI1hNitSX9/XsBnBjR+GTs5sTx1qDaz3nHr0mElcxF3iBSM9R/q7iu3/3WMAZMSHpfW
cg45lHKXM26NTq3V3cQBiyUqUL6hHIzKqf5+H0EUNCdJNB4wgP0vrdhamDl2bA8nMzPOXYgSlE7T
zS/dodf8y8o63pg+SjE62Df8Fb5z/v2Hq6SwggayQ3M8RY04RKHhVvZXMR51OgvGXnIVZ3owauc1
R/UkpPrIWEcndAvrUFs/c5CreZXu73/SMhjGd/NS5NUPJpPM2HKOx6HyjVJE0ynwdZ6H7VDDu5Y2
D9HIRXzf1PVyYgoj8+C5vJfPUwdFIi2fsumUzPoxEdH31i+0fHPfyo2gg6sId0SzPUhfXuGLOe6M
XAqiSjklQdds0zRqjqWsF25p6/2+HyX1PFK+hVYwCHaB0KyN2evWBn42e2N0U4dstG89xZnT72y/
Up4ypI32ltxbXli16N2ESqudHajgViLOd9HUy+uETAWuxSATCkx82S7clSmy63asncYg25Ay0Lch
2sN/9NY1y51hudXoxS6qKHT2RhsoevJv03zuKrdcy+bd2BNzDzHFJkRcILSff/9hl05tIQemkmun
hlA0L78illQ5a3CP66jqnW54hgSyUIApLo1AR9WFdZxppyr5AkXLLh7rbdojFhOuxSnzAV5OLF3R
vL9mfAnIqEtLkQYtdmMW2in9bkoHayv2Y7zPqx3pH+lhKrz+YChutkbsd2O3k7KDThCoI2iDJYFQ
3EcsZzQZp8owH0Yx6p5hJM72/ma/sVJ4rFnZZ0Y1IAp8OTRN7SN9SCr71ChdtbGSJnXHqnqammhN
DvCmJZwFdSX4Doj5Li3papeqQ6Dap9iQoo1hRc1Gb/Vs4xT0tN8f1I2Zo7lMBgEMNQqdIwu3L2t1
k4WxZZ8koSNYTfYJJZ5hTfXg5oBmrwfLEIijpRVLqrWmHCT7lNVadeyI1yL8bRv/00BCfL4/oitb
RIgzmzJlYl78ZOIvJ8+SgjIto9Q51apcnBM/KLSdpNoDh5o+nDU1xav+53nTgfgHRTF3gYBmuDQX
0elil5YlERWnrgPBteP/a2k9sl37vs1cLZlOo9jpbUfDk3CDyt/zX9tOQhgnWEFbXq0lnzLrp77T
SYCCXKylgjZsVHdpcB4Lmp+nuvqTTMEaoev7S+PihFN4kDkGdH0B5YLg+3LAVtMWGc1A4XmM/uFM
Hg39VfqGWGteQ5ySIjmnH43krQxf8mD01Oo5UOXHwfQq21kJ1K6cGh8C6JiJJxoG97hYaFnJ6jrG
rZ0bPT6EUQq+vWpK+sms3E0ibeWg3LBG8oV/PD6oRy77HSRfkVI6bOOz6CaXLQ6cqdvICHSm2/v7
96YhiJ6J/HDFoGMu5xfvVSZt5cdn25Yep6k/ONn0X2wnnhWstdteQfLYvGDEZzCOBhEIr6tLW0aW
6jadafE5isPTUH7Ppr3cfW7TfTf8ZxCcyKYbK1CeA+qeSJSAUyMv7FboKca/TSk93R/5FbPh++dA
FEwSj0wrwcvl5+RZq4y13CXnkYBjH9VxrrmO05du2YcPDgrIn4YBLT7VIVUZKwUNe0YSHvvO6B+Z
ytALjHq1e/DqQsMBKyAl556emShtdjcf7mc6hZAOG/Tk7PfpG+I3r4ndbke5c9W3otI8rdjn1BKJ
WDpbDmGInNx0LTS/fg3NZDQkRWQKDdT7lpKtUKmmYQMj/rkwH3k2vcTJWST7UD8W1rFW2YYShX45
WXmEXTtS8sNzVoSmPsCK78W6DyOH/iOwecknZ2I2N5r5Tcs/bbgGDLnhtGaVTnLrwKa4HhYRZBcG
cmUA0jpHij14Ipd56nS2tFnZWrMzWHgtlLnxjBQUZjX4hbMoY0v3DbtPz76aoYW3qwxytmFzzI29
JuWQN4xe2tFmXgyu0kSbyn7s0l/gvDYViBhdes78ZOWcXxU72e3kt7jloSbgJ30xcjM0SsNvgN+l
YfrZ8e1jV1Q/jX5n5M5PUXbe6PuuNCIx/htZmyYZd/en5NbEExDOrH9zHXLZgyJJfW52RZid8wEE
ojKM484IYGG7b+WGN6Ope8bHIPhB4mpxpONYz3sla7Jz1qWeJqLjOL1NWfxZyv5X4wFwQOcn0Duy
RZcHtaNg1YW6yXTmBWJwxyYYVjbRrQNB3osedSoojGURlkXK1GtqFGXnCsyyV/fmT39oIWmU8rXu
nVsnHvQZ3S5MHjfBMgJMUhAhrSjz87iXYT/ozV0yHgbz7EefWvUkjW9C/vvTDgcPyAWGB0BkSZNn
afaUZQBzz0mnGujVdJLrSNpRVr/c3xBXWUROOcJyXNmQJyvqckOUThGMhR7nZ117a46QQssksZwv
TfsUV58qVawM68a5vzC3CM/8KramdMzzs2wUtMSPWrdpy+Z3NA7IjHZO9aDZwZpk+I09j00e3uT9
UYxaSoabXa34yoTNWPk9tenO0EvPmM7RX4Mw8SAwe+ucK4IFiO+XTs33M0lP6/wcRF4TOzsF7d0v
NJ7kvFxlnpP3V+6do37hQzHHP/i2KXjbiwqDn9sxJNtZcY7TKXjSIj3a+k3SndQ6HzbyZNf7PpCH
TRNQOqpKVd+JSlU9SzLhRw6SYaeTMPUKA5GHStLqHYT7Gt2puuMNcWkexTDIM7dtuFF703DjMC4e
5axWDo7fQyEUoFKQm027q/BXu8gZxm1Zjsmxisv4qRaR4Xbglr+kymR5PpMCAK7HiQdh/ilBJHtf
ZajxdS0VJkk0m0BSwwfSqeWDSkr1tZ4qaKSttt3fn7LZhS9nTKPSiiQg8FXymZc+qVK5bfhlcR71
LNtrvpLvJPRePMMirTlkqbLrKqv64qTt2r6/ThazN1CGJhKncj47kkvT4eRodabzAmrpddYVr1PU
vT0d++g8GPukijdCnq+7ctdl7fH+qG/tf5ooCJOxS7V5YbqU7MkWTVyce9umceNrF5Vna/bJK3fL
LVfy0c7iAlWNVi3QICzOvthpyZf8VdYl1/K/2TMvZvdfs0aNOX/3cjU/2lvs/4bW0wDERXGuon/t
7lMPVanzkKCFXrJ77k/hjauGJAoIupnMlp8WG6dAXhQIiZOfhRrpx86OyPbb6I31afP7vqWbkwi9
G9ka+CKvNDP8LivSPGNQevdUDIZnUx014xCapJ+kVv8BKlSvZd/emXiXE0kKmN4LYj64QBcLJzkd
gWcn4SDDjVIegyh07epHpL/1ausaabwNsoNtJDu78Ao/3PQE3LFrHHiVuon0ELQeUbYabRrnaZTT
B7NDocIAU2C//f3UkK8g+mcp5uLT5RGy2smOfCMpznlje+Vk7uoy2Uwk/SW735W+2Moi/EoXzMq2
vrXN6EiBNI7AiWzdYpvZIlNCLS6Lsw04u+4yL8z/RM5PM32LnU/3R3jLP30wtYwB27LIq0rFoxuV
VuGfYVZS0v7ZNoHYaZNabekeR84uzf6WpXS+uT4aXlzLA8WGXKoLHOOQf57M1h2Vp1KUmyH6lia/
7g/y1g6nC9qeuUkU+ocX85loeTuZXVWcQz9yS/Fa0JCZvMp2vFWd6KVPn+Xqr9PLDA/9XErZM7QU
2ZvLncNzRy3NNinPk2LVkP6IQ25kmatoQvdSBEYfnc5AGzaZpH04TMOhCcNiJ5wcHgBtgnLNjH5N
vdNuaqE3B1vp0kPul91B5Z71lTDb3J+gW/4a8hDy91SnuayWkbMj++THuCr8wenowcmyo53SFhgU
UuAOYbUGLb318uHYz1l+WEFJqiwO1pSmqOL6WXnW7Hqn9J+T7HtqHH0fLolXCv5t8aOzg01pA2lf
SQ6+d24sXQ9aFYhVAEtGbm3xHmnL3BnZ5+W5mcqtnzzyvv/caI6nR/ZWqO3nNvkF44M5PAzVJ5G2
rnOa0sfRSD2elETF/WMo76UErYf+oUtT+DAfgtjNpDXahttTNKdbyaOTTF/284b6UDuOPPCdXdDt
w2rgqZrSUYBEwOTFlZo+hHhrd1AHcWgMY3xR4zHbR1rrbCicqCvdxTejCYvTQ6vDnF1dwg/0Viht
IpXlWS+DrVAONTLtwTG3HnLJmz5p1ojayEvy8/6+vK4ucYzQFJFVajU05C8dMHmdsZnsvDzLkbID
A1zQZB38SsPStQPjd1UOmScG+98k3yU56sB28Nz3vdeXE3eW9C2AgUcXwaGU/tRa4tqr5Ae3HAvN
m1SneaMpwMsvT3kJeb4pD2157sv+X+Irx5Nq2q11O2uOakkrv5bYAGk6Sd9KbVHv7s/O+y253Mqs
BLl7OF5mBtBL843d5pKdixISugl2ODFkZMpiO2i/O0TpT70w/Rl4P6EEw+4+dJ2AF8fptPrYxLFa
uqMVlI+yXgf/lHlLQZQN1T0Nql72c/UEFtFMS76vfPPs16++ecbL4m1Ali/7js1YDkSpy+wjdXwo
DKTahe/GOcFaH2yzz5r5GPreVOkefCgr1+rNPcyVinQ7bMf458U90CRDYsWOWp7N7I/lP4f2TK/8
KS2/T5XtUYHdOqar2PWLsxY3Xgdz7N6ZoHSmXJg1Jy8XSqS1yK2MbRwBqILLwQp/ZatA6DUjixvV
HlKHbCg+VT0HU+F2b7X/HPS221XlJo4PWfpF+24ZTwlpQqAwm6LkDbRy7c232uXi8tYAqECFHwg9
3n0xTkP4ejP25XnQ052WdW+dvMbOciMxwrsC6l4ySihTcOgubcAoKndDlYmzMoZeAnQ+RSIXNPox
yp7CAI4la/SE/LXwV8Z2a3pJ/czoNPCXNG9f2s0KzUaxMhfn2nAIkMPW9yRDE3R9Bas4zHk/LOfR
4I7Ce/CuR8vi0lY1SC3kgZU45+gLRY3+XKJYaNGSKwV4d1Eeylh6VH2I/Zz8tHJA57v+yjaOnuuZ
hwepoEvbwp9GMdD2cXbA4dG4yi1pyaEJqCl2HXqhBjEWm9qEwjCu63SbD1Hl2WNfH4u6grcRfTn3
/hddh6gs+BxNkQOnXL98x/o4B2PsZXHWcvUzsLtPZpcz/9bPwhiPuZ4frGHNUcxruZyDOW2DURgO
2dOXc2CoHa3QfSHOXR1vrRDmZLM8jv2ZXKkqRuQxA5dsu5fAdZiPqNT408qYb202mkPmXNzcjaIv
PkBrQYJTYmCzmS1hUWq6YWpy0aL/sTbW69iPLuUPpuZP+ZDkj5usmBIFtu2umP4dhpib9U/Qp3+C
UnmYrMqrtP4pMh1P1kd3SLLHutO9ILS47uX9aByGcg1ScmvsVAMQ0SRcl69osdpEOCKxUnGmM9+V
UxnFTpgR8pUZvjVs2PLmFB2wJ2Ley2EnegqvMg/6s+l3+7pU3Vp2fpd6eaAnd3t/A99yWSRiwMbM
C6rrS7IdXchaNLROdbZ9aSvk0pM7+5w2lTtkpGCmTnorCgkKTZE8m+HuvvEbLhlQ66xNCwSK2G1x
9ZBaLiyIuSpANG+F+XO0Vi70G/PIQ54WDZSEaRVbuotSlfNBntrqTOeipFIAn57V9DlYw3fc2BQg
dcDpvCdEKFpeLldVj1o7tVN1TsG/y+l2hFUVtYL7c3XTCKEUOVXqfEAvLo3UshWlJXi786RXnghh
h6cQ2q91k9ycsf+xssx/y1HXmHrLjMVZt7NSyZO1P0L9YYf/m5X5YGcZDwRyJNIeO1NztH3INYLK
deJ9maw5qxtVW/wy5VEV5mYc5jLJKeVt3MeFyv5OqRNDcKB1ZFozhGaBPbgORJCQA+Z7IqvwS9fZ
+/urdns+/8f6YmukUZ70AjGhMwzwnqZVLog/Yn3aWuG5vG9qDhAX98LMsk/LNz0EM9zjcoPkgx75
RZ3WbBBT3mlCSveS2kH6SWE+7ZUS/ixVnnUJs2cTEM32vvVb21ODL4NaPXcSmgmX1sGYFEoBZP88
Vp9Awu/SLnansVixcuPhOXchASN5J/QHGX9pRlLyulXNsj6LSKE7SHS7QlN3yCo8Gmq7cwLpqcwO
0FgcHbPdxJO2MwzpcH+kNyAm8zdQlXynh6fScPkNqgXliGJX9Rl60u+l/WyAukVKczs6qYueTcuT
u8wlVBtUV7Xq3BWKeJIm7RBWwa4z3pRw7Tk+G7xaeYJ34j7IXK74p4IC6V44e+qzJE37EaF4e3zR
qh928EmR6bZfWYObK/3B2hyjfbiT7TBWpRQIz1lqShqL2sQdzXOmFmv7+dbRmZ8k/3dUyzAjlaWY
WLM+N76r52+OPbmN+i1f9RDXCU2WkyIm+WwN0rtlPNvJpR62NA2eCc6h2le3QXiEuMOtFX07GiuT
d3tQ/2NssXeirDAyI8AY6u+O8z2wv1B600i+3d+jt3zBXHGjsxzoHOrWl2s0iIJLcRibsyD+l/Of
nfGtA+/UD3s5eVODx6T4dt/g9cGc4Vbzu9nhvY8U0eIqj7RuUo1AKohKhRf1+aY2hCtALINMdeRD
8hS3Ym8kkWsAF/jbNj6IEOeq+twmAwRGXTbX2WMQRElBqiN1vhCwxFXj1p36t3MKxB3KWvpTCJfg
CVssXdCMhjyZJu/k9tNwDI6tubP8vSI9ammHivAKWu7qlC2szSv84ZSlidQmo2yUgI3Oit96vR65
Ql3DV17jA2czRNgz2JjVcxYbxcodP/YduzyjQj/3CZjCSy3xMASy5PLG0E+9FoM+5iF1yOy82KuS
Km3ttNV21dg8cpEJl8xCvwnnkuH9LXV1LudPAxIzv2oBFS0T42MaI8wRIxtbR7xmynyn4c1Sw+1r
+VkLVoxdp18urS0Dn1YYQdXWWEtLOqvgCtXjxkO3wksK+1kuOrciFdTEocvZFZZyuD/Wq0B4YX2x
DFLTT2kzWeXZkHy4vszJ9yKrXKtIzjv04p7ACugQMts4BgMekcs9ZRMd2J3PGO1sP5WH2Dh0Eg1B
x4zChrVyWm7aIpE2EyIqUOssbgl5is0ijCXSWdaIgJjwBv/Z7p5qWT6IIn4D8bv2aLq5hPT3IwVh
EiGQ07ocnlaOcesMiTgbNITTQvnLqj6LXtmWCUpKm8pStvXYN3MNY0sb9vn+Cl6/o+bJRXCAWwQi
QWrLl9bzEeaWrGIJQx128+IPkOhNoTdvoVGch1h67iyUgvvgkzmtsaVd3SnvlueGAZrvyG8tQq+p
KDLFSAJxboS8b6BnkX5UtbOHZuh4f4y3fBJIAQWtDQRQYNC7HGIcVvBqVDz85RQtwkDYmhfaFbVf
qjMr5/H6QHCawcrDXzTTli+T1107drpdKOKcTunkDZYwiTKaNZ20G1uGdNk78RPvKoo+ixMhpanJ
fWSJc/hWt7FbDLbbp3uYZ8dQ80x/N4idnb2k0tf7E/nOsnZ5ErHLRgGtz51CV8DlTA4N+rVKHfEs
qFQK9P+HszPbkdsIsugXEeC+vJK19K5mSy1ZeiEkW+K+7/z6OdQMxl3sRBEyYNgGBCgqk5GRkRE3
7o3III2JBCeWK+kMrYBK981MmG9Nx8PIoDxDZegWODZT1fKQvYIWhAgrbKoXTY+mY1PInxbYOG9m
pK68UR7zUy7VpzqQyWJ0+aXUw+gxnS0NOo9shJNAH05xYyuuZEnNzod7l3lAscFoz9qwI09/17Bf
lnqwtSziSa81x6SJjmDTTyXMq8/Uo3pU6Vy1H47Xt1PkLLQGHRNmOTpS24TcAPOc2nnF+3txQLrK
DMR2i1zvdJl+U55vPxp0skD36XyT/G/ii1Q0JeQWZeOrxn0YZV+mufUAZ66cuZQZzl2VHEzJgVJn
PMho0oXh8hQtzOkg72DHf2tmzldkuqT0KuqCafahGhmGpV9X1X9d34/3AUEDicuEFVTUZLXbuyzV
8ooOZt74efpxme7D14CBF2Vn3vP99YwR7nbq3GhqvOOdoG86LY5N7UYNnutueUjiwesj/Y7a5MGJ
doZ730cejDEwASCV6XgYvS/PSxE4zP6nDYUcS/bUtL6Rk4AkZY94WmiG/gsTgGv1fltGjzqOjtrK
jd9BdXFYSjumYq/JN4z37nFMCrePx9oqUQC9//Yh22iQhUy60vitehc7MtQsNwiYu1n4Jex2Nk90
JOkNMLjO/CQl+02Qi+O6DhMYWfw+lv7JV4LnyI0QkW/oYCvUVOXqi1zvYcuERmkTMJMAkJJJjMsv
Vi5lCOKZwofVn4MADr8hdiH4KT2NfCO3zmn/z3WnF20oV9L/GQTCeWkwGM2uyheJDZUC6aPh1N8j
pTtUTZ27Vj4WzFlr9k47QmgSTmvKEYQDUqtLk41Vh0WyFgLq9FY/ZgS4TgEmfQ7z3Tme9a/axh6Y
2KCZhAFhdZhLU5ChKzR5eOLP07eY5NRL9JOamgfFuI1s41TLL06zR2ovCqtgi3hWkTPCXb5Znh2p
naaUdevT3aWp3x2UP2WXo3POfOY62LuWNOm7Xq4K/c6y0JWpJWd6SYpvU3uTgRx2oiMTh8coLDw9
2qtevM9LMQkVy+9xYq7g9Zu+eVfZUproc6O1fhwad9ZfSdmflZcMykeoAT7zFtm5DvfMrX/+xlwb
Zr0VBHrry+3sBjCsDzXkF2nxvdEeFfW+4oF8/RgIDdKTom8ChPkdMiMLS0vqK6WlnG8sp9BObdIL
Oz0jp5vfOOPUHcuOhkKA2MxOmBEFT1KZtQJAU4pX2+VS7UZLIHsy2dm2XzOnqD2FVpIfyrDLDtcX
KfLMdSRhHQSnB7Z9XAxRPc1NEHd+Npf1sRvVwrVCguh1K6Jr9K2V9Ve8+Xaasiip7CSdb2aBGyfG
UY9ewvBVh9/mPxjizlkxJDDzbdsUZjcYThf0nd/ItadK0UEbXmPlS+fsGRLsG6pozjpOAVIU8Mrl
iuLKadLOiga02ZPlKKd98WQFYfqnzWhGtdahHAPtqRUmuIlVQxaMUThA10zIfQXT4C8Rgk5GdL6+
awJ/o9qzjohAicDc5uaFmWeF02iV1flDXLj0I112TVOGnW8jiPGA85hDQ6wEZ9gOWA2yHsxOnPd+
ZCKLKfVF4lVj+2sAVHXKGdF5qEaz3QkawpVRkSGZoe4Bo9blZ0qTXFVqKcJm/KOLPmj5kxTvvEAE
vs0Di6YYTFvMl9sbE7D5tZMNsMZvZZof2WioB6kCNdajyHNogb7sbKPA8zS647wb6ZLB+rfxCeAQ
zqxGRu8XrVOf5s5c4K2Ame66S4g+FmcIRkh4lGj4bVzCCBYrMNOxp8AB7UrQPJSL4WkvSl2d7Kx4
uW5M9HhkhIKQ9hsFxizF5Wdqq0GOwtgYfQdN2qeoy42DIzWqz6yScSPx8PKi2oEsrZbUUybH6t2g
msOpSeFGuf5LRMsGyM78H3nIysZx+UNqPaH/aCWjr3RmcdYlAKuNMh3MrvikmumHGffe8VBBuRfI
EGUkBiGZuIBn8NKk01Zt6+jS4JtLzN0JEu7QKHF8cqq0o79VlU99V8gHcgvpifumus9Dh7e1DKRa
tqQ9gU5BsnnxazZXj0RVYhpGc/CnTq4OGoLdx8F0JA86j+IwpVp811caUy59298pQ7gHyRDcucAx
SCZAWa4caBvzTt3FZZ7no19w0VqN/c1qH7vc9Jbu11IvN1Eg7ymfChf8xuImkDOm5KDbiMUsQqJi
+Fq/pkFzs84ZQLVkPczRl+seJggXVAyZTaS8RHdve+GWQIGLwCwnf4HhsPBHZ3KDmSLFnkaoIPLp
FHsY+mOk9f1EimYNhgFt9eQnMMb2NZQT6XJXKH9dX43ACu07VKSBrlJk2j7zbABLTaaOs4+IygMS
ttMh1LOj1LV7nAyCqMdtiy4cmDDG5baVOXnswgW+nsVPBlO6g4a7PdSVWu8kXu+trM1tVHCJABr/
3ZzF2hznGv69wZfiEsBZ4+p7OJz3G4YFmmS85cCM87S/PO11FEphGOBu7VwfnRo8tGUlHsJ3e2Fl
faRdPnNWQ+RAtJLJ7bbKrSlp6aBM3ejL86OkRQ91CVXWkrysHSTVrZavRfQzGP9GiHnnfhKtcEXg
m5Q32Utjc6C0cIgU5sEmv5lr9Bg7pu9Kr7N/XXc8wZcCi0vpHWoA2Ca3ag/tIKE+iRCmL4cfqipx
++XHdQPvIxFfCeg4fzvk8rwALj+UMgxJYxah7DdWOR6rRNZ57ZvTM4ilQ5GvekFoZxyn0ch3LkOR
YZv6Gw8rkETcCZeGrdZQsnSJZdC+NvQ0J3NCP0TyJtmLB/rR2R5TqOB70fPjSzHIRU1u2xyK7SAd
9SFa/HrqXXm8MdPBnebz9d1cD87GGxkAoLrFGV7nMzYHK6WYwnHNF7+cb/L2R6TpCAB/WMvCRrlj
6n2AZTKehz3VNDTP3rHXzVUxjZrTLIC17dOUDS/LaB5G9HUsabm9viqBE+poR1EoZQNh7txkC1Qu
GzuWB9kf8szxrF6ODk1TVztHWfCB6MEw3we1Ae/tLR1NYGWQvDuT7If56BWZv4S1Z+0Rt6zuvPlA
gG2hR8Tn4aHZqiGmcSN1gaTJfp0f5wU1a8TYwww1zLOmQXmXB0dV/n599wQfCqwXbLvw0kC0saUZ
BN8apKkhyX4/GQgptDnki8m4uKlZ33apI+98LIEL0qiD0gd6Gtjbt5PWgVLrem3Wip8/NUbh1ZZ1
CpR7G3jJVOyNqItswSKhGoRAnvFbIETZq07VBqbiUzOO4+nQTrEXp9GHSr0fP17fxffUHkyqM6UL
dbKO0Cy9q8t4oc1KnzRZq/qVpJ+D6TGSQiifGteE1aySf8ytC+MvzAbKSS/Kx2wIjnJUHJexuu0j
5akKh5McOF+u/yhBDHv7m7b8Z73BwFk5VaqfVvFxiQ9TcJLMu04/5/Zrr3c7B0TQMFwrXxS+QJHy
dbdzTVNkL7TuUtmXzJsszN1A+xQ32QE6Hit/SqVXGnlMN52ur1Fw+LkekANZxc7eSzvGZaOPnVUo
fpfPkTtaw8SYWaDtRDOBJ11YWQ/Rm8qJleuDtbSJ4q/rKg2GN5QOivzFC9XZ1ZIdqITI2qoVSSDg
UcJQzqW1nGpUlNaD4rfoCcM7rgaPjNJN3SFvdzxEcPjXJ8+qoUyB2dhWNlQjreQg1BU/bqyjkQwp
7MrJACUtiMIi2yv6CvyRqoZKtEGBV+Oyu1xXbYzFaMyB4jtjewjM8IlB88T4pAzfFAl1mtG/7hqC
Nx2pHeMLMFPRt6M+dGlvbKw0KzI64yq1rnr4tJS/tKLzCmW+NYzjVEqw4MHsmT44qfMwBNOO07xn
vSO+rX0KNJTWZHZ7ZSRWl5l2WHP+8n/mJPwyw/YF1fut1Jl3laW5M9CTtNHOZE6nRJG/t9PsheZw
W5c+DFev8Sl6qF6Y0ry+Le/HvNafZRDvOTdrDrwJVX2GmEVt8a4vu+agZdjUnxvbV8ZTZn9NkugY
UWylpZL+7B0XCe+hATWbvQ7Qf7byT9hoHxLGWQJn74eJAgg/DMwlcDIHZpHN98oK6O6BCbFfvCtm
tCiScD4kceVaVn8Me9uddZgJsvnc7qq0CMKIRapCCXaVdYfM69JVlHrM9M4eVb/v0YwbpKEGKCzt
KZaIjhtDJrCZwFKwzpFdWhlHQykAxai+Xn+exuRgtAtVBu0UFHs0P4IQsv794HRBHL2PxW0SaxEq
26pfLNohzcMDiAY4KkI3hjWiso/XXUpsjSzZVkmZeYderisPJ41BfT5cntjWqTZi5xgyDXea4KBz
J6oJv6QxKv48k0CADQYa2ki/gdCXRmPTTCPLmlUa85+NwjqAVj320uPY9Wez2CvICHBl3C68Fkmf
1/fOdoZeb6K+Q/RV9RVpOZYIQPWQH5ihdlzk+cDwsReY1Y0ZP4Xxd6dK7vrxn0q5GTVm5+dx5wCL
vIiaBdO8PI2Zc9vs9mSOSr2oi+rb863TfhmHT4n1cd6j6hZa0akmWECeuHE2UUIZZseaOhhF5SR7
VobpUWvy8mzY3Y/AMfcAD+8hyMSkdVoDrihaBu/GUGYzycuUiOXnLUXp5uykJ1DAJ6NN7ya5/RjG
L8Xwd+Ucu153F0c+qll3yHKL/7cOVr3HhyxYOydUX18TMq/2rRjPUoxTkRSZ7pf52ZlG2C1y15g+
QcBy/dy8x/KDBXpraLPJYWBoRTalGNLvpREsRZge5h41VGd60Ir042y/wAXQKLeFivTGkn3OW2lH
R0bwrmFKk0SDe5nXzfbhmVjDUgFe0/2lCMJj3JXDTZA0slfqoLuvL1cQZN+a2sI4UOKM5TqZdD8v
5Qdpyj6l0H9dNyH6cuuoAJguQIG8OzdBAbbhKo913ZeLznhpVbqv+VhKtxMypyd9v0AvsscnpMjD
q5CZuY29AnUYY+T0+MNcHBujO5jWa2Xoh7Db6UGJ9u6tofWHvMlAlV5OE+IBe1fDqlDE7mj717dO
5AgcdfBwRDiA4+sveGPB7ptsmNTW8OnT1Oh3WkBldyA2omNObf5fG5vtQtCisuS8MTAwHefKi9pb
R0rvlaA9zfJtpYJQXaonJzv007NjDHd986HqX0f51DCDcH25oi/39qdsNlReGWxzMAbckNmxVFtv
3dQY/npn79YXbiyXFIk8VNQgui43djbamTcjG5tlkNgUKGy9qslOyVQYSchdKMHRvmA8fWPEMeua
WWPL8IO8yzI3VVryzMqg6mg1w4Fh0el2tO2BCKN2D52cabcKcEotYBah7K3qwdajPXy5cIe5nRn5
g18TmPnluqFECuYaHi2/VHXXWu6D6DkLEu+/7e8bO5tSXdyD1pIHx/CbtHLz5JsOFdcg7WQbovNH
a/H/F7M5HWUfFmHUYISFtPrfo72H9hXtFjuFyBQMoYwvbq6CwAE6IjuN6UfO342ygPr7umg9T75f
f+z3NAh+x0bo0qirXn6VAHaWIdYL7ERwpbToJhyRemqOZRrXj8za7K1LVBlZS430WBhbA7C1+TxW
1XZNIsemP8pf1RYaf+vJGu+LtnjKotAzoUBMZ/M5Ns+J6eaGdWN3t8OrnsL+cSz2qD0Fm4x+3v/e
uAjtbetrvV4uSQHJkB/w9MnLF6kJDlbz5Mx78HuBu1wY2vh+3/R2BXABdzFDl44iJK5/fm/jKFQ8
1gF90sFN1TOlMS0vwfod1cmtEmrSrW8EL9edRRC6cBIeihR1wMFs2xcwVnZ2UPUmHA5nGsNuHL3A
JbsTiQV9Z4O2M8m1TCPBfEdgNlRdZMw84f06S+aH0QheJZhsDkMNvMjKChlOYyeCD1U3qltlsO1z
uqSQv4ICSk9/vl5qIQAkiKAr0u/ycGjAJedyyCxfcV4tA/VM81T/l9YMCA9meyBuWKk5tpdgPE5j
bXUWleRbmEw09T5od4B8Ij9/a2K7jj6sUqXEhKNROIqU7331V58B21d2MMR7htaX4ZukIVKiiTmA
2vK15msa2YdleA17f+j3Go97drbXmxSYst332Glvl9H4mIfzUxXHPwd5J88SefzbnduEYaOws6EJ
SguPZ0pvctvIhrb/139ws389YJsIx+OYBUpZWX4i09xErWqI7/LgcN3IuiWXvQRKerQcyevpTODO
l5/G6rvAzGaHahsiZ0cikuqZ6awdm3JxvBhAexSH0U1kd3tlvvdbuA76A4WE+oWMdFv2WrQu652y
0Hwk9rwo+WDR6US98M9Xx1Qe9Jjk3vC2bcKflkyaFeiN5tvjdwtE1kiBPX5Ig9tuPA7lHnLufYGD
FxB3F2PIcPaTXl3updw29WCpk+bTEmSOLImPap+1Rz22DhVs2Es37JSA3/s7Bom3/LM+EbfCgc40
NXRhFM0fp2PS+w1Y+yK7C509Wc3399Rqhx4JfXBKUltSZC2EYbGk3eU3QG483oG2q4XKHnZavJp/
rWwOVRWPBmh6VYPSY3CN9rxWz6cQMpl5JxyJXI/mJq1oGKyobW6u3azN6ySBHcjXJdnLy96NS8MN
zB0r4uX8a2WT0YRTXRt5x3LoCZ3G9KnRUBtQGrc2d7L6veVsnFyKeLiXTI77eJ/bFy9R/dm2vl0/
SCIPMFfWcSoA3HjbfHCZl9joNA4S+tD6fZLHw4eVrmOnOSQKRjzHmTLnrUyKsPkwpdOPmbp0ut87
H+3wg8EA4osDp0mlDh9DSavdWJ2mnZRddGihM1vfHsQieQtW0eqqTwakBXxIF4928xP2qSWHQ3SY
D6hanq5vo8gn3hrbRAg7mNosqSR8Qn2s4q96dRshX27sOIRoSRD2r89I2HIozV3GIWnougXNOd1X
x+SzMR0XBwm1B8WMbjp6CddXJLL1uwqPqgwDQttPpmV13BODdEbJ4uGbWeZuqP2Td8MxqXb2TuCC
uB5gAfJMGcb49Ri8SSJUPZx1e0pMPwyW5nbM0A5JsrT58/WsUY6pEaBLhLrNqW2YD2v6MCXtKnqQ
XoPhD0rjlSYskFKQ/DDi8K/rGyhwCdDPsLSsLWFK/puPZSx6agJ9tfyK0wddS254Vm3cZ/TbPWOW
b/6DNZBsvzleKeZtHLBLR/g9W6zNnQGH0hDSrjygZDD13qQu9g8TXMSeSMe6gk2KsfJJoqYEaxIH
bRPX+z7WZn3hlpJqJpg1b8ldqbhNCvupDJIPTbjX7BXEQ5UoAs6XOS3IGjdrrFFid/LW0PxAGQ9m
+T2PJm+Z9tDKwu/2xsrmuxVat9R1SdxQlxttUNyiDxkdH2D/2LlH9paz2b5EnlIjYQzHV/SlP+VK
+d0cM7pdQb0nTyZ4hAPw4FPBJ0CMV+TtzmljVPZJqMOtO531xZfm+LkOh/uCWknWPTmap86lW6fF
TWMPEHB+0NBrDD0Eq5Y884y61nYefeva3rkOMyuM9a0UqNvZw0LNGzmoAg0A5mPnBL/mTPXip8g8
L4FftRS90zH8DycEjMDaMYLVBZKzyzADhwQDRnlFHU5TXUsuTkP6MZ9/RjCaXD+Kgu9KAQfmqZVG
k2LLGu/exDNEYC25kyjlzNKTLfm0DQZz5/Uv8NELE+tPeGMiWeYqabWO1/+yxGe7MG+p/g2HIIFP
gGhT7qxIEKFX+OoK2IFlnFv80lw4jJCk2AH3ThmH9w41dlcrgj0yHNG+qQq1ewvOF+LJ5jzYCL/E
3ZAaftglZPMJnWc4InaJ9QUXG/0OsuoVgrDKzFwupjVJ4uehoNCtHxOG6LMCUg+ppKP3Kk/N+bov
CPx8xe4zEw02iM7WZudy0LKZnlFmDpzhzOSQNw6HrvlRzK9tFp1khNbTz//B4m8e+FXLAmbBy+VV
zhgOeonFOVRftShK7/pce22bzvIYkeAOyuLodpgliXlQiGSvGxf5JdQlFPnZYERmNsZrkpdAljrO
GKqvufpt6iM3C1ovdfzrhoQfkcEfZLd4ljGafblKk8kvU1+o5Eldduzkn5323Wpeun48jePOhgpw
CSbnmPI9LgM809wcts62kkxJKbXZw3xKxvo1NFv01H6WRe5Ru/JaaTq3YfBM033n3Im2k3Y6vV7E
yJmr3Uws9oAow9JZoCMyCxSzEXRUx8AzOueDrcS/ru/oeyFWZJfeGtt8uw5hSYbu4T4yIbuMEUIx
ZfmYG1n1YA2K87cCgvMm1mLz2UmHuyFfqkep7dNvM+Jqp0ixl94NSF1Dr03VPSSbcB/ox6o0icGV
bn06iUZlnOwMQZa6/HvuvqlhD11A/i0Pdluy6yo3FxM1C+BQ8C+jqLidXUuCuv7fyFrOqBssB0k5
BIV103UQQipuVNQu3MI/uyk/qcr3619AFP+IfjKQdxMU/1YTprOXdgZ4Y/l2+RRGcIGrd//luafB
KgROj34lJfBNIpAZWUdFlfpWkN+XIBL7veFs4Wkh6jAmhzIQ8IH1W765mmalyO1pQDxHlsIzgOPb
zEG4xJa8FAb4OvSaSb6Nm9FLoLy8vn8iL2EAjJwbfjQ+3SawU1TjhbmeljI4MnRxUFrL7fQ7+Bl2
otwatLc+8sbQ7y14s0QnG6R0gLbNNyOoEgZPMR4khcqJBB0ewsmOtlMNEjkGoAjQWnCBr/jSyy3t
tWa2lcox/aoyXNkpGYMN3LT5D4U7eMP+38x2/FvpFm1MFsxEjWV/yFtlvJnG6W/oinYuRVE6AYE2
g4Ck8wAgNpFGgjampkpo+Z0VunmXeGOTnf7cFxg8BYDOUxkaG/Vyy+ZFY6J2CTlLEgDKsfXAy+Qq
5BWF9OcxGneje8GcGh9ni1qbqymSSPdM35I/jyRGS3MfKO5S7OkBCW68CzsbJwi6aenzhBVlza1l
v9hQN/VWfrBUf7b6nXKNwOH+tcVM0ebeccYeEaDV4eROc9XpRrKRBddv/vgTQeexgtN40DFmsVnQ
MkeDA+3F70ABtZBWQKceLY2nNKClG9XaozYWeB14JgV3o//JEMQmFXM6xQ5slRdy3f1dKiY40I/X
FyTctTcGNgtKwmWRAx0DsfI1zZ5aLeKSur1uQxDjWARNfuoK0Mxuq/opBNhtNReWb3S3ivGrWh4Q
V2hTZyfCrT91E+EuzGyCuD5oitT0LCUz4+BoNGV6dnKKt0WpxF7bzt/7sjdua7N0PkZZtRPuBA1B
sDQMIFIwZJXv5Og1p4+CpZhs30haTx3mm2Jw9eWVp4Fra81NFH1U8++98TJAeHp9ewWY4UvTm9Ck
1lK9xBamNWwqWnfXNMtZidID82Hj34WeeWEwHUNNvykctHqCbKfCJ147ml90BiGigU/lMnCNaSKr
9ZDaANrLUz+Fd3MW3fFaPXa0RvXgXjWj+2SdtUrs8qVM/7q+ftEZ4ZIh96Fmuo42X1qvMz1FFnG2
fXVAMzjL1NSLZXkvyRLcn/RsnFUjBs5vgLeXVhgTyMq8BnO8EhFMzdekzE4jjBkJZE/xaex/XV+U
KLOlAgyjIrkVgwLbF5+RmKk0BTIYZ4Cw08fUPpQlOoI3gN9voFg9dGZzWOxP0jC9VrXboIk2OHsV
cFH4BtcB/odHmcNVfrnm1EATNpwpckqjeRyd4SYku+7DY2Wat+HeALUoSgCo5AGGRRrNm0hk9bWZ
tiMd9Wyq0Hov6OhkrWbc5mplnlQ737ubRJGP9x4QD6qA62Dl5eLmWQolNIB5pzhgHWSj0lyqoqjP
JepOu0K4MiRieQ2tqAdjczPZQ4Yo7MDK5qG76VoLQPhYKm4dPkSxuXNBCZDyuOcbY5uzaHQAm1pS
TX9SYiNxxzkzbyqjtFMX4Eh5WORlgP9Ebw9aGJdHZcqPhpqUrtYhVhuUslssYFhHDZ6FMbCUZ7ut
6uOU1dodaX5xI81Jgqxfu5MFi47wujX0hmQoxLZMcxEtL7nJTdAU5fwqa+otu7UToMUmyHgcyD3W
4ZvLz51GdTHTLTX9ODN/Vkr9bZbnPWoP0XlZ+8hgrVe+zO00kRqm7dR1BntvjB7t8jPt//vJDrxQ
ac6dGu30/UV+RVVwfT3QgkDv+HJJ8GHlcQkTjL/ko/JoaBntjtkZz7oazT+yaRr86zFJaA+Ot1UP
mjvO2YQDp59bc3DIGiPNdI15OcVt6bblY+sUp+uWRB+L88JoHwsj19o4cS7B9wQElvx0sOITOJvB
M816j5ZcuB6ybW1FjDMfvokAVWvMpVmtuU8xnlO1vO0G1VsqnkeZs5MCCRf0xtQmj7ONOFYmk0YO
LKPDIYY2x7Vzc48nRRTSyBJ5EBmg5YztG09dG9ZhFAOhCaAXkkw0QSJrGU62E+y9VfZMbb4QaJCB
vtSabZfmecxN2+1jNGWyadlJUEVvc4b3mYikCwBfwJZSPai6KTX1hFdR8ZwMvyQLwHJ2zqZTbKUu
iq1HJ34O94AoQtegAkrHkrwVQejN0VKcOnESjBpVeZf367BR+axH+r1hti//wde55leS3VUTZ+Ma
UR2M85ABR5L17EmLaKrI5c6lIFoNz1ayUrBqTHxurtYuC83GySfLH+rudnSaUxKEn6tIfkCY7sf1
1YhC4BtT5mbjstFO68XGVKq3d4b5M9a+qH19cpg+SfIdW6JlQa8F5zQPP4ZY1z9/U9JgYleplJwo
ofb5QxzfqSHzaVPtSSBCrq9KcHwpha9zJaR/gE823j5YdClnDfj61BQvRh/LD9E8//lwEG8HivuQ
5pBHA128XA5oWm3WmsjxpzY+F4vDZQ3/qzdLpTel/c9cC7IdvxAtiyEAHEOjeKhv76sC6FDdT6Xj
G2b2s47z2MsnyfGu750gUjDOyJVI94pr8Xei++Yr5Qp3oh33jq+Ak3flRA3d1ow/Vbpxvm5I4HrA
Yx24X4A8w3e4cb3Aieol0hpn1VRuizunkU4mxrISgWHty3VbwkU51J5Xgnf+vXE9EspqdprZ8cP+
BZBLoTym/U7CIvDuNf3/fxPrct/sW5pEMWP9A/vm6B5V3xM6xRBJFId43OOrE+0cqfyafVOuI0G8
NKVOcV6PNasZrB9Dot2Vr03WuEv1nRRn5ySJVkWfmv4SBPXUPDcfaUTZGwJW2fGt+KFp79X6Yfpi
yv9c/zrrSdlUAuA9gyWeEAB8YltIY1hTam0GGPxx/NbGnxX9NXcOY4vSSPhB1VPYiHa+lXAD3xjc
ZEaDMRp2qC4OsAk0O83sKCt/pcszI0ND3e4cWpHrQRdG3gfO7j3RVDnIymwEhuObut+On4byeaz3
5uJFX4nsa/VsGeT5VsZ+MaHVzeGQ8wd19OAaMkpURfVfqvr9+ocSrYWx6hXp6fDy2xK7FXHWdkqr
OH4QdekBxFUFhaacPxZqcb5uSbgixtPJJiFnYSby0sXDjtLzogf4nfZZ1hW3jF9yh0R2xxEE89OA
wWmEUOpS6Tm/i3Z5hzyuLAfwExvJiaW3t7bStV6jQ1rX1VHxoGTJF8j0miNFhsUbrVG6K0qrOPe5
In1IZmU46Eu0nPNIk4/akIIu0CDiUdH3dDtDMY/X92XNLrZHZW16MpbJJKyxBfzUujVPHcMUPvMo
j0ETPhfSQxF8zIbhbFCzn52v1+2J0rnfXdb/M7gleJAlFqIYQeBHhvqPEyiWu/JTNjwp6c+6caqQ
0wVweqRuo+89mETuBrZhbUdQL3rnbvaSpXOq2Y4fj99hc3Kl7odd7T0CRZ4GT+GKYSZ7pPl36WnW
mNla3CWBn89WtpL7p2cl1b526PS6lNyrnYAqCD0wjK6slTALw9q1/pw314QyQh3RRRxVw3hR4191
jwZq/GJGcA0lO74iCKukqWsvEz+B8XETu51qAXBWZZLPwPtBL5NzlM+eMjzMA7Miiaen6HKWexeG
4JuRsbJEenMMuW9DRN1IEPfPuuQno3oewBQHhXpy0p2lvbeyIkSodHEj/RbgvNzFUKmNaar4aKrT
oj2ju5ozuKq+Uwh6n29dWtmkkZUeKA7d6MA3i9EL9PIQ7Q0lv3e+1QJNJFjYOdXblDiQVzTKWASI
xzHJ/RckoAepe8yH5+unWLxd/5pZnfKN0/WjnAdaXOLjhdTcx46+3ClBcVMWjDZft/Tevako027h
+QfvOB5+aSmPWy67QXVWzHwe2J4snyz69UmbuKm2c7MK6tgWlJXYYpKG+YMtc1ejTV2uVBXfpzvl
/Qd5HjxDf5jH3JOyk5k+Z+qncJROmVPu1L8E18ZqeWWx/E1zsUUJkkpWbWXw3cr2h5K8NppbWItb
5afKPKvayxKd2hr8Rmx/CJ6L5iRLR8li4PqDHKV/6YH9qcn3xgfeH3Z+EZshQ2PM9m9Ha6NgMLSY
kiEo+2/FMLmx6Q3lHSF7elX7yAt3vrPgaNC8+S2qB4CXM3j5nalVNB3ZXOCHGaGkGSDghbFjTzdV
4LdrSgiHCJMsEHivf/7Gb0dJDpdxbNlm1JCD9Ej6gSjy5+suK9g5cMFEZPIIA2DEutQ3RkorTkdJ
Ikwu9XRyWi8bPkfAprhvqvkwz3/n1j/XDQruVASXKJdZdKBgqNqWSBRt1LuiaySfd+rUHGtJWZVg
wS4jab100w+k7RPVBYCbf5Koc/deDZ4Keaa2c/68Ybk6MFxtayUfRaPN4o12qFGcNiRfyQ2acHX9
fUJLfedJKZgcxsoaqnmr0B9594qYh8mZS40F25mrqvmtbhUH5lRdbbY9pztlxbHtHm0t/QCG9NRL
AOjH4/VNF7kSjJJAXQHew5a4WWjVzKkROJbkS9Vfrf2szQXUiH+ctPK8ZDDEpAKK/sr2XbaMvTIu
Sh6+JCHc4eYhrR6dJfH6dCcpE63lrZ1NkLXQkG07MwtfogREyFzf1ev0QbUTXgWh/GI1m0sjXuo2
NMyU1SQLxcm7lbXBMN0CKb5hb+eEHmKtDNiEcapq2ynQemKSAqXu8GUpv2baMdMPiWLfoND3bOi3
UZUdkubZyGp38iFcuO2neg+YIriJDVhHSTapeaDNsQloo2SoZbDo4cv6fJc0WNW0JyuLzrsDN6Jw
gzQX8CtA0msKcxlunLywrShuopfueY7v2vjn1Nx3Ffpv4XeoCAI53uv2rmne5ZMBdt1/DW7TwGIx
Gr2Ru+ilME2kd3/WUnIs1gUGSNXKD6WC9FL8UmVJu5Pqvn+rYJjiDpI2vHzJry9XutbrrX7BcNpU
p9Q2uA+/jLQfZp1a8KONdtD1Iy76hG/tbd6MZZcTIK02enF6xW1nf0kDF0nZeResKToZ3H08TQnf
/M9mYbWhalNbjNGLmt4Y85eqvY/Mv0e7dBvrAQwBOU8ZPqrtOk6lLN+m4mMrQco1nON6J+CIAsHb
H7JZsRVHMiBVNXpphvss/Naqn6Npx33EJlDLWuW5LFVd//zN7Zg5ybREqha9VPhJF6ienJZuN+xV
bEW+Ql0Y+greKQyYbFYy9aqWOCYcPF10UMpvU1V/VvKb5KWzuu+p/enPHeWtsc1ZRxGqScfOjsjT
bPIJ/T5Vnhn+Vts9xlWRR741tLl06lyhY91a0Uscp4dq/qnAd6e3Cu/KPRb37f6B/ebeWeGWvIcd
PtflZ7I6TrMWQGdeF0cnkU+tcqjqEziUQ7QcnWDnaniXeW/Nbe6G/yHtS3vkhJmtfxES+/IV6HW2
DJ2ZLF9QJpMBGwNmNfDr38PovTfdbp5Gea6iTCJFSuGtXK46dU6nmRQA90w8m/DUSHrrRailb5Pz
O7Ej3dZCd3wfydYiKxVU+eCh1oy+ecSDn10CUOy9HKXOLWJZsaE+T3W1ZYpJfdMVUT0oeVA22aEl
6sftnbJkEGE1ntBzxQII7UuDuVbXvZ3lGqBQnl8VIJ1UX50282OLBD1JVhzYkjVE1chBzASwuOEv
remidMBHwLXnISNFYDXOW1yo27h2v3f9CPEVcy36k+8iB8d6biEBeTge60hfXxqE/lfZcGBanyc1
C8Ajfl8Y06uqlEd06QaQYfliVPGmrdY0gOZlOr+RJLNy0WkkTmKPGcwim/nhpVngqc3r7YVbMyG5
aIpuU7wn0vhZZPoxZ+0WpYbNbROyZ5zLZkAWIjGIY4QuPGm1ap6kvHNIEnlJvp0cD/y52p7U325b
uV6iSyvznjnzv6CWJ33MEFOqA5jdoRlYGF6QayfGskOKx2frPaAEcLptdG1os7c5M8pIHut9C6NG
h26SBAiiEhTm2sppnifochtgaDNTJ+BDgEQ4Un5qzMyJDxasmEXjGzW4jhsRiO7I6Fo5f3E8YK4H
lx9SfEDsXo5HWEU3NLxIIgtUhYWHXucqXL0pr5512BDI4sz1WhwopCwlK5XCVdccjCQSgwMEY6L4
jYOGHPal2RZZ+tkHlGk2C9FH+Xx7va53OyxjeyGgREIC3FeX4wONqtkUnYeZTPUcYQcUIwZqOtvb
VhZmEQ9FxHOIAtCRKaf27MJMQHUcI77SiwP6Cv1WSw6ZvULgtbArLqxIxypRUj1LURyMNNeFiO4L
t49py7dKtdLedvXkmJcLmVE8OfD6x8t/Hu7ZJh8MTg0zR8hhxL+yLt+64Baximc+fFT1Y9787FTN
H62DGICA7XdN/q/Nwp/2kf4DNgeTio6CS/vALQLalBQE95cWphYJi+FlPAEMuRYXL63bDLacYZDg
eZDpt/UkdxsvRYxP42lX9M6D2it7x/xye3csrRsaMlxkflGiRgbqcjgD0CAuSwcSaRZBt7MDSuGn
RgWija8k3xYNuSqeFeiwQ+OS5Jwg11I7nTuSyHJ3DbMPg7pJVR44Q7yStlg6VRA4RSITFCAzV480
oqRKsqJXSRQb6c84yTNfU0GeeHvarkKpmYLd+qxuYPawC6WbCo17hVIUPIvy7iUfn0GUFk5ae2Dm
1s3KrVsnwQTySTwu1vDXnymPS/87I+vwCwq8nyf6cnx6N6puYhg0mkXcLbDGTe5OtdF19jQo075y
yM7hQUfuTKfZqm0V1ux7Tc218V8vJ/D587sbBbjPnXP5FYUpuEKdhEVJDgDpwSsPWRwNXXdP+mwP
Gs6sCMB56mR856Y7rxievHRfgt8WTmFlva/PySzLA4JF6GhgF8v8q7VJ0BPej3k0st8Gf/f6TSVW
nI4c4WGx0VU+A0YA7YGok+Rz0pRZpV6XeRRblq9Ud9zXIHFnPVBkG2/vq6XBgPIKVXtIzKOGKr1x
Rhq3eSeqPBIdaPnivV2CDM1co6xbWLx5JAhVUagF4Eu6eOqprUGUrOVRCvloE0lanb2pcfUlH99v
D2fhcgXxLyZsfnXjgSgnExzC1WSM9TwCA35AoHLTfW8LtO9mx7JrAm2kgW0iQIrXsBZXfJLzkp0b
ll6mU2K7o0Jh2OZRKiq/L1+IeeSDuWM5D7JeCTn+yALwLBtw3d34gbDMbnatF92eAvmJ9/khSBbP
lEvAfhjSioLqAMC2yc6jqu/8hCZ+Ir6W4mDj8JoOaPXylR20aO8ztgWuE5AtaeBOylwHD34cB218
MXlr1j7jRR3k1WAfhKFRNCsWbEtLs9/fHunSKcGDy5uZLXBJyxA7VvbKgP5skNGY3dFmiHKd0FVD
4prfBmVYMbbkBsEw4eEqmdM54DC4dEAVs+qqhuYQTkqO6x4V5yeTchJ2PA6pIniQt6TdWrkJuS4v
VXal67D7uBL1QSvzdJ+0Yxa6Q8FWoAlL048K00xWjEsVCj+XnyXQpVGMFS+i2ivuzdh6yW12MFh8
GHn8WBVPNVXWqqqLe91BQwiaqvG0QVnt0qalNenQEbuIHO1x+J6KXW/A+w7VDtWrKtn1VeqX/Rfb
Oepa48/18eyVHfkaz818r0r3EmoRAGTPCh7AOUgbvQRRupvERRnVCUD+k1G5G62n43/h7aEaY89i
U5Bd/OzSOQv/DAsy4pMKKymuWKK/QxfHXFnCz60jjQQpi1k2dcbrAal1OZ+NaHWBxEIRTarnI59t
Kt8hryJ+mzt3hLgDD814r6eqD6nd2j4y9gu8GOIuBqVZ/jGW34tHdHpOw0a0O4EXhaVvO9X/14I9
3AomAKIiAOGhGciUjnmrdLQYNDT62HTcjW3zzk3wTKX1Wobvqu3p09AnZxv+BpYQaUNPudVphdkX
eFSa0BfmbkioGgAFuOmso/rGyStHAY5bQRaHymp9dOGmQrkNjTngA5mtz/9+ttzQwp5EkSIjq4Kj
wH2cxKOiHTPy67bnWrh1AXpGNO8hGzeLIF1aIbaXjYAE4dDGCgL5zG+rLKTpWkT/mc6TNhaSpPMj
E72n6HGSgka18GJFSXFQk2nf8NRXkqceWefGA1t5thH0oeY7Ogm80MrAc6OCbJvkF6gvoAOe+8Q9
0hdCnpJh2w6BxjufecOucO+h/nhUxEq4vnCaEfkjL4mOc4RXMp8UaYWTwekWESvBY2C56OLoeDas
hJFLywsgCDrqoaSLFov5K86Wl3vDNPS2WUSV+JVAWJ6Apa+cwN/5cXuBr9MxgLTM1E7AZYPoRW7d
V6HY5WYtK6PKOXmAiJHmA7JawQgUivcm2LOI7ZVreOEyvLAo+WQ6tIymSLpHLjhEqiKsaBHy7EOv
8rBX1iTdFg8peAkAVgSOEAglaQNrqZEbkynKaBwDWgos1WvpfPGaBnpXbZAQ+zXrDnVv4k1uPldk
5e2/9BjCfT/zEsD7Awsq+wgGuA3SDIi0Su6DIt9XSfoQu/22cpQvgo8/ixIKR13/NR8aP56aaeVS
WNqsOFXIv6ICiABEctjpSOI+HRmPCjVWtk1bFd/GRlFXnsoLVmYWMjDe4rGBq046vZ6dMsqqjEdD
1Tgb4U7DIae1thLYLGxVvPoR2uDl6iKEk+ayUezKc3qTR535nSWPpFB2sartNaJBcdQJHIHacf+P
iCn4ViBxAGkCXhhXni0dw7oq7brTyirKs9YF8XJpBH1vrlFNLRwJGMDuQNM9klGfQhpnh51NaZEo
SlNF6LX+qrINSfq9k4iA2H/yasV9LXj0C1vSvcFN6lYlXr+RNaLwNZl3aTMeLU+s7PzrxcKmV5ES
AvQeCB4ZN2VBaJA0VVFHqrntusHYm3plbuuBHinljzqpf7atqm8dN11rNrmOM2EZRGdzIAQkrAxa
YDgII2Qb6mjMjyXFA8Z7RKZDoVloeJEar3U/LwwU/xuwK3hpo8YhN3HVKF9pHivaSBPVHfAvT27z
MyN3hCLXYbs/S7IxVkOP6/PmfYpPIaTFWw6NE5eXg6iFXjkNbTEcbm1HQWdRauCzbl8N11eQh56+
WXUH7XZAmEg7pbfrgmnM7qLa+e15io8GjYBlr4W+9rRfmkJAvcHDP5Pi4VK9HI4nsoo43Ooiamih
SiDlgfTysW9YcITC2EfGIQtnNrvbo1tIl4JRGjpeQOLi/Y3fl1ZLUdhNlrVtZOXGU9l6QCwZB69P
fNQFqtS6nwjxs4x+77I0tGMS9vSRsmbFcy6kAeavmCWD5yogHgeXX5FPjNC4K9sIdLWhPWxwk/kd
2zTjD9N41BTVL8s+qICmXRn9tRu4tDuvyZnLgUpiJQRkhqLuQ7iha/qZEnE06E+h9Zi+Opsx3Qwo
XBi+VwTO2jti4Vq8sC5zyufJZOFWhHWVqL/q/l2IXZKY/qA1G7jZsdmDOAP97qGJW/H2wK9d7VzI
gAAQIKp4D8qsSAPAMg7ta1gu3i3roItDxlHs6vypaTa3TX3m1y6D2ktb0ksEdFNZhhAdO2zmX9jx
+Kk1XwuBzkgwE4Oub6wUn7/9MMRT0SRICNzn3m/Up2qxGVa22dqopReoOaLk2yR9G+lpf4BYFwR0
dsz6levu/WiSFWMLwfw8buRi4Zswn/IrEcy4DgiN8jbiNtPfXUOoR6RbvNGfSrX+6KZO1AEZ43ba
ZOgX7Xw3pqp2yOq6KLdmL7rNFNOcf6la1EiS3DLfmoJy5pOBOacyL3SOXs9MWJvJ1smzSWu9CcEb
mik7TWU836Wl1amHobGpcecqRfpEDFGs0Xguug9kMpBKA701chqS0yIA60KMc2qj9juk6Ew/edY3
eXY3DL8ndU+rzncOdRVm2kpAt+CUkf3UARgAPBh4XXlPcUGzLh1xbknHAm7Hsd/pRb4fnLj/5uRx
Eq1sYhWO4GoTnxmUt05WlLUH4oCIDpWfk2qvAyHh6IfMKcMWObN8eM3NKVDW+goW7jjkz4H7xU/k
B2U6BhwT5nJNbyOS60aQJZnwrX5ak1dacoMArcL/gt8S7x/pElCstm5Vh3VRld+15Ees/9H/WcAH
MEA80//akFy8EyeOmoDfPbKt72ofVezY1xuxKat7gc7K5g4QhebF9rs7vXmoq18JYbuVNZz3oryG
518gOftCF1PSiaxDFHtMk+6hbiBwV/9JM7TAbdo712jvatF9bbM1TqSlRUSGAtt17iME88HlLcPT
RveUuuoiZXLVU0mt0gc4N365Pb5FK3hyI488qxl70vDQdZ5AornuIssq1QPT6+pgoXFsBTimzztd
nkV0daIhGww7UE6WBpMafdtxoneRIOiqssiQgTFt6H6awk7DidPuntfK9ISmFCdIDa24M+wYiQvN
haAdcaAmOyVtiEe4+oj2OYqSYu4e2FBAxTadxLZR0Gpl6nH1WmUeeyzVqduLhKzB6q8DDmB5Z0gq
ktEo1V4Rho6I1c2GuH2UKzx9NyqWBoWotS+lSLT7qYGyMWilGNovQSiLHnc+tUcNTGq/by/Z1bnD
V+BdgDwiiPvAqCfFlp3h9M1ImYjMzDiQHJKtaXJo2zVCgqudMZvBvkBSyYCYklyLVNIRmBa9Ezh6
FvueuK09BLwUgDPfHs6VV/60g3woOALnbIrkJA2lyBIx1iKqwG4bMiP/KHqw4ZhsBJU+KcPb1hYn
D7wx/2NtHvVZ7KZT1yoSBBCR7RVx4NlM2UwMvJo1Xvbb/8YUqhZzvxpyytItV2RVPcRVIyJksP1K
j48s70OHTCtlxOV1+mtGutUqoDCoAWqKKHWtr+hejI9676UrT9LFaUMDJkj09NknS26CqJ3gJO0x
bbTeFdqwsav6KFxtc3vKFvfCXzMyaqbzzMzt0QQVtfqftj8Kbwx6eqr0YcXOynAMaWmcbOKWYmFp
XPS8OUi/06bz7XZNkWz2ahdeD4kPnCHkzwC3QEOOdENyL9NJFg8iUmmV/iidGGxeaR33vlAhaWkC
ThvGRB9D6B+swQcXRghGChSL0AoMPInscBkHb6yTsyHqlCZwGR5Gdr2B7LF/e8GWRgjyMHgKde4L
l2FAqUYwa1o5IPuy4WakN6NP2KAFdYqhdS4Qtfm/gvOBlIdONfwEMHuoxcolOp03oOnRpwEYASP3
q7orfUelf0haAsY+tOP+9ggXtuSFOenmcmvD6KkthkgIsfWcqfFbdKL6PM6H0IrdlYty4TCDSwQb
BrgA9LFd4VlavS6MVB2iguV7U+13qMb8K9Junr8zE9JRNjtdgJJFHyKbfTMbETbKQ2b+iuM1Du/F
HfjXzudleuZpi7oDgFU3hihj38DRvNEyKK954787JvhXRBYQjQASQGYK9zrqOk3rYAOC69po37Xm
JZ5W4vilkZzbkGaMd+kgilIZoqEZg7TKgq5GKjN+vb3RZmcgOwtwRX7iXpD1lp1FoXCgYOt0jPC4
U09pC8JshGR0X3Et3yg10R/teBQrOdql84vOXORNUaMCJGwe+tkiVV7bdWjVGlD4NG0RopKU48ym
1ThuJ2LWvy2HmN/KcuBbkSpxc7g95KWACmACoLeAIYaigzUfvnPzyjQpuYKZFUhsutNeMe4thrxN
f+j7yRc6jTpr74ngttmlmUY9A9n2z2S4nDeyLdAJUEHHyOwiU4GKMxptu5/CPor0621LS84D+XYb
nQyzPqzcMEEylDVSLx0ix0Os6Mb1Ni4z23fKXA2M2Fwr3y6tpjP3K3kIU+fE3OV0Onk2ikIxxmhM
jCbyGjEQ36K13W+9dJwg+1W7xuCPyQhW6dguk7WKydLE4sYBaQfw8VhV6Vo12ZRpRa9P0cTre1GR
0M29Pfpy/zBl+AE/uuZiruzhIW9aYPQFqw/qC/L09qqJThogYKIUmoQj9ALBbBXU/ZuS/i6KX/+4
lLMtpBqhR4BSA4Liy7nVjAlgI8XFS5SIbQGcQzpADKRPDrq+sj2vTwVMoXICWQLIcgL1IR3KMhO9
0xh1H9l2t7HFA7brzoyHbRe/M4f7SYckTkq+dvYatfA8hgsXZCIXP+cMADRBPvkKV5XjtssEuigY
T4KBvLnpEV1FAcMd/qOPrV33z/EemsFwRaAhDegLEGBIsT8DUddUFkSNau2eg9g6TvmzPtBtyda6
3q9O4qclUJGDLQPSU/LQXHTZ1VlJVfAsfAO/WjXuaKL7fDUgWphC8McCVq7jxY7qpXQEEo0MA5Ro
VfS5OY9cbzd2TpGI8yun9lvwL/KBvpX5StSwNLhzo9ITQEuAGEbHpBolDbDm6UFN3nH+R+Ptn48A
miJRAZvJKvCMl0IhWrRpB6YhNUrfVbXzdfpq61UwGiu3wpUXgwMDCgfKXRABRQAtXQocjMNCyxot
4mn6Qx9Nvy3D3NQezbS/z/SgS9d4VK5T6qjgo60H4nd4iyKOkAaW9FqiGoNpRjiN26kdA6O0di7z
gkJnPlV08EAOgdrxU6UiS0l+357Wa6QVqLxnDUjM6kzPKD+uoP+olJY9uVHbdLs2fSzAflzUgG/k
m1I9eeSDDz/o9FzsKmNPSbax7Z/KF/df1VBwXaDw58K/oSUH3yKdRW8sILHC7DhiSg0iabtQ7gTy
EJgLbS2td+23595ozDe6oxHxfCbBz6594o5zcUxPT7kKto57T3lCAW5MeBBnLytzO3/1pUvDrGIn
YcPiAr56hAu0EOTO2JGT0TDrmCTVdyGI9piNYCKxCiX/5jFdC0fVYEHD1OlQafZTA22rY1a0SEIp
a3yyV7EkUKvIBgBQgTch8IySb7e4gXKdhu/p3aem/yoKsckcY7sy6qvE84yNBWASyD0gbUDCcXlZ
cV2LEXn35DSAO7abvjr5CSrroHLbZPpHyeuNrvc+tDlvm716vMxWocz12RaC20vaQaqeOKXOMLas
SjbWaAatVYT/NxOSbzAtJSuVriUnMMv4sfFO0jV14Ku9+QkrxiWPCBFFaVkoikDF1s50WKDw3DMg
KkwdkLNWrRtBmOBnricr+Zsr5y0ZlHYEYynwYwlmDYrffu4lR6q/1fZ3m/crhpa2Hu51YMSQZ8P1
Li1PQ2qW6dZATgQdm2Fvx4rPEGEEwlX/GU/5Oaa/puadcnbAARfWlbyEqZGdRsWFhkTsIzpdST5c
++3ZDEJNpK1nlyVf6naeZMOkxzhM6p+k1HZ22j43ufFAUH5l/GD8EuAHAJvHY+as1UKva1iSbenO
ZbFR6yDfIifTCSYWEDfkW60L6vitUh4qCH5lh6T3Bwul/5UzsLBhQLKHjqcZyIPymbSOSW0RW+tx
uFUH/RHVGHnm4Pms0J7RobeGLlzYNEBnALcKJwLonmwMOD0lEwQrWRssCfC6iBSLFbveNVZGtXDu
kFyfkQxIZc69KJdbphAuw4dgLbUnqztV5gbiRqTe5NOKncUBATCANgXUrTB/l3aY5aRGQRRyQgS3
V7wXCCdQV1vJSlxFgQhmQamPmAzYD8BopP3fJV2ddjWjJ+jKT/SeQP1d0SKqAS+e+QNvQ2Ot+WLZ
4kzdgqcJXinSpmioVYF1MKenvjt63zh7BpIYfcNmtdGtnfJ+2wuvGZOGV9Sj0lK0zJ1o6m14jDg6
cQNnCB3llHtoknMRpK0p3C8ddszp3xFKfrK3atoxihEmMaCI5tdK9Qc00htg6zaGTRb/ScS2xqvX
WuvTucZBfq7mX8vSpcNsZqjDiNXUfkPU8NADvK28VMl4ou19PyRwpU7g9mng0ceu6Vei4XkuLwIY
yfh8bs5cqcn6Ss1rzDV41IoN4/20ISUa+2+v6PWbczYz54rRsYeikhwx1DmHED0t6Akkh6bt686O
lQeiQ498U0OBeroTK857cQ+dGZSWk6etlWcKDNbxw4wKtE4Cob6GRzW4NMqvlJLt7SEuuU2AzQCS
BuEq+oYkg4rWl2AJwP4R/HEQW634YD/rcsXI/J9crdaZEWmrVEZCx6Rs6Cmu9HzbTfZbqtcaEBsA
ANweztIFhBWbZaGQLpix7Jcbo0BLSFPhUJxaFEQ15zhu44Nx3zUvln1M6O+q3o9f6wy6HYMa3Db9
Wbm6HuVf09IonUa3CoO39OQOTzH709h3Rhs0FbqBEn9U7xo9rKvf9tfuF+0Cs3lNzNSPfzM++k31
bHnfTHdL+ZoI5vLy/v0m6ZzkOZhUIQYB90CVOLSqDGTcqMqFimeelGmNQWp1CqRrBDka8Pc7JVxg
k25rU8DPsx7Y+bfE6r+0LYE7RLdSwPlx+EipdhDuftC2NNtDeZWXwN5PcM/PhnHoWBreXp5Fj/F3
Y8gN4Bay4ZZdzp9m1ehaHmsSNiZKnLetXCO0Zo8BeqQ5XzTzu88H/MwxKWmntEmL8pydb1TvMR7Z
ruy/lkbtj/q28l7YgdYvEMK64+9uczd24Og4gO5E+3H7O5ZX4u93yJ4LXRZDp5o4cmDkKKfA2nYF
FGcfmD3iVDzl9qNNw5Y3vm6FEHjwhxLaXH2yMZ37rHlW4n2n/EK7nBmtfNZVFuNyeuR4hvYTN5iN
6en79AcUC4tmP6Z7Vj0hSGxY+Wx2VTDZ/Fjzfeb91ukPqB0RLUJiajTAydSZfhrv+bgtqpBZBMiM
hyQHq3jt3BnCZ+64ycla+m/ReZ3NpBRDMGMEzNrVUXCNk2k7Nu7gm1VcB60j1mSlrkgTUWqYndZc
noT7gvTP5e5heY26oQMXUhiJT8s8IHlyAMLH8EKu7tt0Qr7lqzFt7TaY3N6P869jMvfHmnnQILJx
Wj9PVnbS4h14/k2SCwE+xVJ4WyFqc5VdM/0wQSVDKAlLZdoa7e+MuT7vfyL1tb29VxZd+blhyZkI
Q5/MqsUWTpO7sjgZJfUN8uRUEHR5KskWSe34KHjInXuy1te+FHafm5ZOMReV4dAJprmqfMNSKDS5
zzmEJ7+7+lp7+5JjOrP1Of9nHsPmtUdb/DrVUNAxVeIPazt46RI4tyA9IkyTomuxwwrm+rhno37I
QeE9gUReddKVXoDl3QKiDXAvz52Dcs/gNDltXfWCnhpwPTNwlYS9w+/4JtZrP+v2yvR9tNeErK77
U+djc2ZUOqKKjTJEg4L0Se9zf+SQZt3XelB/hUDreCwT4uONAcxUVT47ymuTr2zUJQdxbn1e4LMF
LIaGOXozzNGNW+4SvNZCbzDh2aE5tHa9zO9nOcY4tyWFNym6i4syne/z8s6eglx90FS0IubgivOV
4b4XJEjqJzQKqCuB1bzjbxmWPJM2OMOUjTCcOvvB+KjwhPKCwc/aeEecd+fr7bO/dE2cD1PyOZni
WTVH5H0ixWMN1TXaiSAxfsY9D9JkQlwV3ra3PDrg5fGWh+eV1Zr6QdEVdCnD7x6s6gDsXG8GXOzy
NnRPRr2WJVk88XhpI/WK9l3knC43DFDJXV7HLj2hV9rzDUEmf7LwpLg9ps8en6slOzMj+U+doK/C
Iri4KHtKDV+btk711HVHHBffHHxh/THjraFs7MIvx9Q3ICqxJpB+ncSfT+bZN0iOdOAemyyKbxAQ
Md4Zd5rmq1BsDnjzrX43vvDQzh6Z9tXlx0YpUNJY69D/5FT5z5MAIpnLuU7Sniis03B7qUheH5OX
vvAt96VDQ3q+q/jWzPZtFmXi3n0uv4FBw1OOhIFMBGwJvU53uUP8Rv9Cqh/CjWg+7v5PawS40OXn
FazrqtjD5+XqjtFt3z2m7a5r36ZsC+qG2t1O8bOS3bdqf1CVKaRT77vVGgJ8MYkAYiQ0bGJTzswJ
l1/BdAjaqIlOTt5dRpG108eNSd5z575of9K6Q4ujFtbuxup/3B7+0sVkAJAFOmaAsnFpXNrl7Zjm
VdEgIWpRNFY/qfkLCFUDsA6teK+lE3duSDoKhE0twEUV0teD8DkRgeW+3h7Kksc6tyBt9LivLKdt
MJTMgtItYM+TuM/Yk6BvVbG1+jUY6qI5MF1AFg+PdrQwXs5crhFTscRITq1WBaBACOOM+XkzhrFj
0aAE4Uho0HrloltaLjSIQy1oJuEBluHSqEbyQtgCyUjK4sDu7yCE3ibPtrfi/BdjCBOoSjDeoBiE
6PrSDipTZj8ayEnYWaci1FOGkOikfKlJfa+D2+gZTMWjn1eVd29orP1iZhY93F7Oef5kt3H+CfNU
nN3pXuMaSt5RenK00KxbP+0OfTH6hXunmP/F3gTCANU4E+l6kJNfmurUdijUCg/TxK3cY85ry8fT
WFm54RYfpg7CsjmhBSUZuYXGafoSFwKCQGc89clRVK/YlMb0Uf0pAKkwn7Uu88n7ZG3pW6yGwtvH
fCOe3Lfb87p0EM+/Qjom5agBedkgsE4S1d7ZJXQxC5Wt4S8Xc5PAiaCUCmAD6IqlOZ06u48bipCM
pRvDUYKh1zeWcqeUX2I83yw3qNwHKNm074O6Fih91qXlrXNuW9o67TQIp/bmDMDwVEDDK26VY1fm
hxw08+qxV+2AZxRdGj90/pv0LBi1bQbFCQV5/UPfvI0W+gL3lnZoShD0d2ES/1I4PWQa3Ztol0xy
5UDRJ0D63e2V+Q9zhiga6BpgsuQ5s21W1O2IGEjkm6R9K9WHabL2CphzYn96TbMD6UF8xbfO623D
81pczxeQnSbavGdd6Mv9306e16i4a09NajY+Zx56rIy02o2KYW9vm1rcfbMiwf83pV+asplAOkpM
9DQA4bcBPda055q24r7mLXxrPNJjpIe8teO1Kh4jXNujO6YeAzvJ/DSJT3HyKxbuxkncze2BLd7g
EHz835HNIz/zVz3w7rqaY/FcEA4msRVYYF5wDDxCOhImBnQ5gF6wp3t0P6p0DG9bX1pB10RPOwI9
1P/k6JnZgLcJgXjWHIZuo5dWsVWyVAkzav+rotycIEGEArYfMM3i5pPGqQBvXXqtN+cEcnAsd0fS
h6CU3Ki9vUmK5/9iXGj/gWNGRy/S/5eTisxSZY80zU5GnDY+yqhjQEQD2qNiWnsSLE7hmSnJL5rF
iAJinmenqmX2LsMjZ5NlCdmquTuu3DeLDgrFt/8ZlswtC0wrMwCzZKc041aybd26ZX7iNU63rUk/
VQ/xpIl8PCoWkgaBKgyT+4IIcBWCut/aZCglkA1Hp6SxN2icaYecO6IALQrrtVAnNOnuEqMwqqAT
jpI/O0lJ6g9NTSskbGx92I3oVSp9q6jt8c4VOhhZEntoqn2t8qYGGYIKCQvI0pduECfAi1kr41+6
CRHEINYGWgv4Jrlht5oyhhPYslPtvmt2fQSH/SY2QYs2ZOpJKf80kPVOFSTd2HTfjcWDIBsz+1qI
GCLCfwblFFvvHmneb++1hYDOwIsXLQMAplhXhBeFJ1g78CQ/mTPNNrq0C7XY2mzceHwLZQ6fix+3
DS7sOFS0EMwBtwllKFkNpUyhK6/3JD+14LINUtf5k/L0l6Xla0d2cb7PLc1fcuabLBHHUFGEpfEo
sn1X7pCqjMcXoyxDqH+XykOxUfDgsDYxiHdeXfWbJfa0Dyl/uT3i//AhQB+iWQJiv/JNk7sFd3he
5aehfhj0TTYETB02HsTOX/TvdVRVm+IZaoQUXanq6DMSFbqfDlANi25/yEJwORcT//c7pGuodqqJ
VkqZn9DR7HtjqFV3KHxMQ5CsMVcslQFmmNfcmzdLIcr43JaZaDK0W8x9/KU+2O4j74IhVCG80/n1
j7oPNPG7fU2GY4H2PGNTdl+q3td2Tr2dfhZrMKWljAS+5pOHd9YFlUX48mLqmV7ha7rjwHgwxT96
5S53kcYd+b5V7lAISq0fpv00dJAr6hufKeRopSucY0uJZbS6gdAbaHC0vMlFiHbKBkUz+vwEHcVf
U4EOUrf2nX7DLD+noQ4RD+1kKj/Q/yEMZ8X7zBeUFB3MBHq4KcEiB1ihlI9Q074uuDnlJ+5mKEU1
dzl4z25vr6VIDhcx+oBwZ4EdTibystjYQLFHxaJPR5sH4EltkBm8T+3Aeq1fPIgUOJvaWklNXjsw
4DpwNc84FeR+5UyG3lQONc2xPjGwbRhq5nvpFpnzDvssJz4Y2jcro7xG84F9CGlmYyZJAZWYFDda
wnRz4D7bk0sOKeofHUiX74UwfWfgoZId0DA/WisIljl2v1w92ATz0fwCngm5pdiuAZlHVZZlezKp
dadR4NC99L3ujW2v84/b47veKKB5AssTHsGIVvVPZ3bmNeMhN4lr8faUNOo9yCcRf5CVkP/aD12a
kIIOl4qC22PVnhz05bKGI9+5ryqQSGqoqK0cupXhyPzixZjZnUVga2jNKGHZ1ojXEClrJqQNoXKb
llo3DwcEalZi+TT5dntNrvc4Fh8BLnr68BMNwJc3WdrEZdVbDGvCx9jXtS5swIg9oR3XYuWGVuLD
U+sVFPuaTemyQDnQRPdq3p7y/0fal+24rSvRfpEAzcOrBg/tntx20p28COkMFDXPFPn1dzEXuMeW
BQvZFwfYONjZSJklslisWrVWnAaG3ew55mbL4rUHUH8Y0Qo0d/cXueRGjABhPEdqpEGv93qRqZE6
pVnCjZbgdsSd1PJbW/24b2Rp6/3PCMacro1oDH8l6XGQrM6MFHGyvBHXwakYg2FNIW3pzF6amn00
ltVo7gocJLf7WYP7vcs3X5RVZuRlKw5a/lCKwJmdRQbNbJKOUlgRkxIW9ZZqxqY10s9+WGOJXLMk
v99FYPC8JJ0qve9PVemVfqyTNwpmAPT4vipNtTIVeZskygFd4AIxQwjxvDl22eqhVJ9avD/xhoRl
gs639ilwgdzfDAsXljSDzwC+BQmdmG05xixRawJmkvaJQAdR09tI8cp97VLfSSLdIc9JbAQVMT6s
WkQTmf45GcYPkONowMNjynAuVkhJgTmqUu1Pefat8rDM/JEkawiURWdeGJEn/eLD2QOY34pEwyo9
ZZOw5JAr7LVQVtWsZNi+vqRAnYe7H6Mi2Ico913biYmnDI4ZY4MUv2O8ZQAWDtCKVYGjblMQ0hZ+
Ln5DSQXlvwLQsigdi2ioUJKq0hcrqwKd8qCh51okK5Hlb5C/98tmHkDjq6FD6yB+IuUMlTaM31pg
of7EIiqenR3TAIgJnS/OszVu7F/uyY073zJPw8quvg0+cBB6DsiIQdeFWva1g4beLN14GoGnzbwg
0V8nXTvkxQO4uS17te4q4/N8zaA8A40IxkJQ056tWVEUi3dmPUggjqA+L/Zt9qPyIus7aX4gI/aB
qlCK3xj4XFnlbRxHOxNjj3+1ycHsM7/d6wlzXA5Qw4nz3bIPbfa5cmpl4JytTNLo4AmJii4mA2Y3
Uwuq7So30/HUd2y0/bYl7jt3W6fdjRnaIY/F4Hp0i//vfWqKOxihWbjC8e2scXa6gi5seP8H3Z4v
jFlIrldkn0Blz2kS1EyQzI2T6YRihUZDTEuBNonbah2C7nZtLug2CsMYVD7AOo0Ba6C9ZntIKTSi
N+V0UvJ8bxa8C2oNgWNKJ+5P5VoyuLg0yKliigQNGMTKa2vxJKrB7erphNac+sDt2H6eTNXYg8Em
ff0PXsT0KOSOAEVCtjszRW01AwcxFsYxYgxMeL7Trco4GDGgzPdNLfoQE09Sl0um07Nz2LoUdNmx
Pp3SinY+0XeyIAVo3hQNFhfRfWMLIBE5/4tXP/plEhA58yE6MAz5Yc1P6qR4rx6xO+hKWwQTyBj8
9ERAHF5nr6g85uCGIu3GKXqnfaCNk3/WwwjQr1PF+eRXfd1/yWihrnEO3XoDvw/tGcx8grLQmWO/
DI3kAorN/GRzq/dHRfcAcWNNlBiOCGpwGa882BbsofAD0no82OQA4yxjcQRxlMZQ+KkBBPiAORj+
YMMKSIE7elZNtqomcxt2MbJjY4wRPUtMMvxlQ7q4/6wiNYbMMDlgD495f8i7rfae2t+ndjsBauia
bxPoEHpf3ddpEqh167Pp2Ca/GnNtVGShAHD9S2aHV9S2RerJAFSdRMZwsH/Y9ZOO53LzI91ANlMt
LT/fesPLj5UtePtkvbY72/Ag9VIE6nH8NHgfNdRCsl0nNkW8QYn+nfxcI+la+sAAdEuUCRQ5QYt0
fZKNEYLnRVeKE810NB0qygEUil882sT+qFftyn5a6EEgQcT2RcYB3WPIL1zbo12fc1wJ4jQYemjT
3xn1m3O8/ya03TC6AUho3c19h8rvdH0DYfQUw3UGMh0MTHqzu5V7WkcNpgqkwna3SdW03nCnXwMP
yL/lnpWZH5vcS8BWM4qT21ZBq8Xbqt4OT5kB+PbB9dKV997SKYG6CohY8fbCdTa7VfM+L1Ot9sTJ
c0nxrCI39vPeafaa0hnbzqxOY5pW+//gxwubsy83ai1jiEmwqY4peqP1tC2ayt39FyvoPKCiAbDJ
DSQZ+SW0Kilq7LrZP+Wu+GBo0a4YWdr0kvPAw+MVOc88qk0ZFBMGFYV8vZ/IE9GcjR4bb7njliGn
EMq9v6TbexkbEJPt4H6SDfz5nYL6k1LFdaGeBMhBfeYO/U+4uXyGmlqzdn8tBQ8bpSDJsgBihzlP
IxlNYXaxK04ClGD7CXIaaFh0VQDJah6UmUq+jj3K1g6rq+emzfmDwzx7JTlY9C46FNB7gqYfEujr
Iy5RlprD8F4XKHw9pJnb+9QYOKj/LGTSwv11372L59sFMgctaQvWZvtSZHoBFkpMezvj1G1Eoam+
29bKSuBasgIYHub4HEm3YsyiiFUoemOxBGyCDjuWWdaA4Hl4+/eVXNqYOa7xBsWhOfZ+ViiaT8ee
BKO3CntYilRIyMHhYoCpAknc9edxMqd0jWKClRFEZBh36A6Oy719PEl6TxUCapnbeVFLHExGmi1g
NYTbvhYTHjWCZZFFFW/DOtb6WsNFOCg2PZPazIMkhxDzfY8sHR2MGqJYDLg7NMRmdyE6MU3pFboK
2Esch+D+xLxqj7niIc2z038xBSZo9HHBvzKn84E0UUm6zFMhMjzwQM+T8UvVgaDY4ui33Te1uJcg
DwPmJTmEa8+KTZNlUZp3BvaSOpBnAV3wyNR79b/spgsrszuibwvDoYjYJ90dzE0y1NXezgdze38t
i19I6o2jUypLQLM96+r5NGY20U5aAd2TFFyVUS309BllGHvlCC50hgA6+Z8tSwa/i9ywNtHqTBVX
PRV4RaOE77bl+KhNvGI7Ygh1eBw5NbivdGJswbreFHxnUA99LA3cY2hq5daAshCY2iGHYHXE71sL
ky6Vmaq9/1+84oARRgWVORjhr3/poFaD0muxCrR3Vj9ovWN9cJV1R1Bueys1c+ngeeIBVlDgF5Ck
Axg2OyJAAjh172UaQB36l0lYn22jvyXWiWjAaCJ7lq3JfiWlWvromGmWd4wHRpO5ynSbmKKZOthk
rRRNsZoBb48k2aC9uMaUu5TpgKNMiuraYNeYX9Uc6cCoVbV2StLSp4feDqc4GrtNy1ZygqVDeWlI
/vnF5orjOAPDZSU3cvlaJDTISbFSbFm4GHE9obWJGg9YbuacS8yUL0u5K0hHHsq+26YYevQtVgRO
9eX+BlzKs8GVgZCJsVTDwe64Xg4f28SbRixHBQVboJMxtPsEgvFTOz27ZqsEPa3YY9+aZhBb7pMN
Jcj3QjHqFa8uYLtRHQBYGLkq9gp0Va9/R51jNodMqYY2pu2TKn+aTIxi6V9bN/eB7QyaB7PHtCzR
Q1Ynh4Lbz10+REM+vhRVtVdKMq0czYXzcvWDZtdf3VaewnR5XhJI3dGNnleHGF4YOPMzxkFv9Giu
YZ8W9pZsCWL1CAd4Y81CsTvVpprQDjZJEZrpqwr+1Pvfe3lV/7NgXLt5wpPLg4YgWtJtEm9ytGS8
6TQw+qUdW7zYKeRY48fGWyMnXqqXXK1sts0ESpl13vbaiZe/7OxdeSYeCiaCn1PV3FYpRSUEgu00
8IwmwnjIM7Q/qLdCxLfQGYBzwfoO9nek2d6cu60UJXJqBTECuAUjBsGkwoLMsUAwrAESUxaotcUP
qd1vYm2y/TI1Ho1pjY5LbptZGL76DbNt5XS4UTyOe7AF4fUPVVHx8ivHcXifRmRKAhxkjywb9VAU
ZbcSjRfDysXyZ1ewzdxSo3L5DkCYivsT2WtgOp8i//faqfQzVNXRAzGQvcy2cRtT8NhCYOdk94+m
cVK6jclXiFYWwv2Vidk+Hkc9zzlrEC7sn3nsg11CL34Q5uJ+2d8/Mcte+99iZju3L5jFbBs7txDB
KIqd5RZ+ZVcvkCi4b2gBUXTtttkNjSSQ10TF2RxQH2yyfVts7M4MDPO3jmaZkrBQ0wIlNV5FVmwm
d1uP7AXlrNbkGz7a72Zh/Lao+uv+r1oMGBffUrrn4rrT8FjSCguOdrVvCQ2h6OKb4oHR753yUmov
RnK6b28Brw8voPYDfRxU3UFYd22wHFKaomiAi3z029jH9Aavf9i/Ct13db+t37o1WNNyWLiwOLt6
ikqofJJ+75I4qpvGd4S3rbMj5WRrKj+q7JEN+rau1Mrvxq9Wv1KjWQz6F+ZnEWEoGp7Y8SBRQl67
TVwt9TvSpNF9vy4eGLQlUV0Aawpu2mu39goouRQX29gE6ycHf/rg6pGifSvqJOzFx31j8i+7CXIX
xmbfkAx9TYUHj9ZV/b0b8jJwU03zizzP/st9dmFp9u2Ywx3GJ1gSVh8V1jFzo9bYdfYjaK3rWgSo
1axYXIwHFxZnn8srWJEyBxadsdy68Y6PH10BKP24ue9D+ffc8+EsWputruXW3w/WFn5yYulW7SHj
YRI/o02oFWtCUSvfbF5QiyczzXoL64LabAcmRTOGQLW6ktmuGZm9aAutojGn2IU68yKAMzJP+LH6
5b7nFr4QWrKGLis9eGvO0+eCecYQg/bwVLWt9egBMPoWV5b6mUxtGhLmWf9ex5I9ckCgka17xhzI
Y6aG2ycN7I3OlluHCZPXil5uuOLs7i9sKTZeWZpdrMxTqxYFMw0DuxHUaRtP88vyKQ3N5luXvwBb
g8rrv6fBqJk5Frh15QtuPlUHOQttqqBYdqpLwfZqW+dvAB2WGw/vsKgfVPGmMJNoILFJ9D2ZzDWm
yoUdI5V6MMwEhizwmM5CiTLmvV2hQHLqaA14YxvlPeQfeR+tuHbNziyQFJ5T1UYFO+g+h1ZCXobG
DYkrHhrjoe61IANbhFVYio/JlpeaeXs3yx7UJNtmeJJofG2AZuHavVr2LMoUEOggCbOwbCLOxHzQ
KvFEwe7NNeNAczPoSjVS0jVJqMWTc+HsWcxJM4rWRwWrLB82vU02McbPM9A49iNfcfiKv/9u9Yu8
YlKq1HOYpmHmkPrMFB9O9yxM8DGsfFeZCM7C6KUj/75/L+yMY8ogt4AlqcWfwvkY2/wBNK6+0Cpw
PCHNypVdgriKfsWmwjQeCruBndUri135mn8zkIsfYXXVWKHkrp2UovYpsx7cqX02U/tg9SN4dIY9
BE2i3ljz8dLjHotHk1pK46JLOjs8TTraDToOcHLigugELx4KWDZwcRM01HGoAiEqv7CcYDLUoPPW
6KCWCnEg0NMBapBQqBuItudlVt+MrnYqBwYNiPSJYRJaNcZn0dkoWbMtOvN4UNuHTjyaXXbiqekL
urMV4Q9rhKiL3+Dit8iNcvEN2knrJy3FRjDyDVPToAMTVujwKAXzFmgysv9yKUhwL9pvoE2cP+VV
ojR5Zyt48E7fGiNgYqOZfjms5I66jPg32/vCzGxVneZ2JQMl6KnMO8DsCwqV2rrtE3B/pKOCWWto
dAUpw1gM5iTjoLCm2u/6mkWGW3lh54rsAWwT8RZMQ1M06vwbdSboRHpd/FAMhRkJXfTgWaxESDtz
fCYFpgfvn9CF9FeW0yQZKBgmNWsWcxgKAbZpEv2Uxc1L31YnMrhrnCVLwQbEdhIZIuFF81kN6qbD
6GgpvGRzvqMGcfZuB6lmtIPWAJVLcABUUIHnBfcD6pDzOa8KFGudRmv95GTGdwytYe5my/Rn3Uh9
yztlVA9z9UfSoG6YdZE1VSQoAeC679ObZB+8laiCop6HG1Niiq73OjDrIqZO151Vq/ZVjIWaNA5j
409tk5Dob/eN3SSqLsBLqF5j+gHtROheXBtTqMJNTRm785jVJ6XRj3SqNqTuB78G2a8iaux7lanb
+1ZvY4s0i4l1ScUo2X5nRX7SKEwUxtSdO8E3bj9u6/yxzY44aKjrb3r+0eaPtXomfTRq45Z1IOLY
mtYa18dfcs6rA4ifAeg+YFRSfggDi9erz7o0Ydz1urOgX8QLdPygB5CPW2fwY8s3I74lSuSUj8Mf
CCnz+kDtTaFFw7Guo8R6gJKKyvzmMdG2oOIcskcohGhFOEwHLfcH5aU7rfG5LuwMDO6glYRcCgXf
ecOhGERDPGBTz8C0TXYVDPq7A9UzrUKsQNRY+UY3l6/sx0GkFeQkmLRE2+HaOU3HWQzUb3dOx3rn
lO25zL5h6hcjif22J+SxyjAcoFkYJmV/euX34L6zXAtXfsRNiJQ/wgRqBYNpLv43259p3OujUtvd
OQMsHKjZvdGkR3K0qjA19YD34J6CdpQ3RnHDHD9TtY+VH7Dgc4mcwXgOul/gdJd/fnHzxBTs+25J
+7OZvsesB7UOmCmMJ8/ufKd+qbNkP33t2j2rn+qc7NoEPH9GaJEPqmVBrZsrUye3pVj4A/0mA4Ov
eLOAPPX656CobQ1NYfRnA1RxrfEI7I5CthNyIvA9Vx4o3IY/dNra6WujTr5b1FFm6CvvQOnz2akx
IG2rAtsuz89ckdtmYB4CZ81wJlWj+anHDR/Dm1Ow4nm5lBszGEk0JBmlAeGz66Wit8FVVRuHM8gv
OxIUWZS5X6nx7DTgUzrHVahW4TD8WrF6u+G8vxTz+OTYdlCPm1n10iFTU7TWoLYiig1/5lNgTqNv
WQeIjOIe9G1/mnZiNae+2WhS09rFOwmc5Dht8ylMEDL0+kRH75RUZ1d/ahQw67ffaP2Uo8B+f5E3
HxDqOSjuymlPCPVhJvB6jUJLhDFYjXJy9MRv0s9iTf/4di04sBj/Al8+vhwgZ9cGrAatirYd6dno
a9+wOt+tN5CwDxDdAo2sCUEuWUP7FQRKGD1Hs3KWKJsKBgXwToA1F0AsNNuqb/q7CUrFNQqhRUNy
NwJGh50/j7+5yceq7A161t1Gig8U5xrPzGbX0JVjfpPuQtYb0QZNRFT78GyfnfIBj3bLUWh6dk5g
IPcTM4+quPcbJcjRWlH1aGpWTtvS0mz0cSTpA7Avfy/sizBnpwAx22oOiz5HYdgJTEw+14esPd3f
ejf5BlbmyPgFaCBix3xndCa37TLr07OFx5RbJn4XoOXtO9qR7fO1+3LRGDY6pivB+Ow68qxfLGpi
PfY5NdPzOHh+6u76QYR9o+1AcyWJhYo1MMbNCxyLQ4cemHPkqmDGn9nT3cwrlLHJzlVn70uQnlfx
3lacR2Xt5XD7NpxZknf3xcraocFdOcESYF7GhjSbZtjEziFvtmaoIFn5UNeAgWtrmx3ppPVqQylr
rG0Qfpq8DtPzSCd/rZ5+20rGTY9SnIqPhjwYwxnXK6NFVmpVpqRn3Qnb4VDkZ8JCpKKJkfnGSEFs
rftcHEZlx7bZCeX2+nfnhfc36e1a8RvkGBJOIEKyLV8kF95VBUssTaHZ2ea71nmJ6SFunnTt876V
2yOH8IuNCcgTklD0S66t5Dlh0BuYsnOibOIn87nLdjyWCvH/ih2R3P/ozSPLB5s7npvXdup6pC2o
eMuzgnFc4R6N/MniL+YQeO0XSQ6ernjv5r02szfzXq2MzmSZsKfGz/qYh0ZzoOYaElf+6KvkAPcL
YDCAp6DSgQR1dtSoTbjhtGpy7tpPVXuv17KPhUVgWhrxCdIJuIvnVExj6VUjgNTJ2XJ+Tf2rUm5p
vFa0v30FIeACteECbgiUHpr3118GyVypxHWVnjXyVk2576avWv6k8m1l/XL1TXU2yWH6XgXjmzcW
ASo+9zfg3Ic4Xkjv8frBEDpmdm4o8QWjHUTOqjMB5VBmATGyNlgw9+L/tQAOISwQVuYXZlZNTT3x
tDpXIg+n/rGIBcgUVtLRJSOIuuDLQIlbDk5ce7HxMuwGW63OjkXR+PjV2Ps029531YINECFBaxoq
anibz1NeUipZUylKe1a1pzT3fBU9I7LG4L9kBMkFunx/hz7c2XbIjLzQRshan6m2TzH+kCVbIJj9
+yu5/ei4m2Tmh8Qa0/Jzb1m51zbAW6K64IDFNs1tBRxxeR79/1mZLUUdlJJVKqyYCTDelV9hFuq+
hZvDAzdhIRIriLQZAPlZ+LQql6ZdDBOD9iBMgDG8ja0Hti188gomdb7pg7EKIBejGH5T7styBcSw
6Eg5VAn+DkTWeb6uZXZmGaToztPYe37hNAVkL7m2tsxlM2hZon0D6at5pQTEOzHnBAWaVgtVC2yU
ATi8oQSndz6K3vqHmn0fxfehC5Mx1NaYHOYXofQx6jQSCo1xHZSir48WtCdRHI5RH6l5u7PU99hO
I65/7dK1XXm79a8NSS9c3LgaiqBcNmbPfYmXnqn5Y/1qrR3iJVfKOT0JzsKg2XwqJRGVVRRa3Z/B
iZG8YXzQC4VIut39jXlTVPrrNHQoQUkBCgyk79drEayYmArB6TM0P6r+03mfuofY+eiTjfOemoGW
INB3m6zxO21bKgJUC15khGr5ixuNz6pHsO/ZTvVIMyWEUEKASROMohYe/q14G8i2mn5bHArJEHqr
dt6aJveSj2yproryAqLEXF+3HkAi3CjqcFaHHyPEWTS2NnK1tKdQTrEkQgQUb7b884tPDb5w05nS
bDgnXZo/TH1V7tvSbUFn7nkYWdCacOV7yFTgMlWQ3wO5pNSkRD8ZtbNrg2rbCcsbigHZnJ+5h9RB
nehNTTYecmfFV1AmPxZfxNauz6A8HD7KzK/wPPCZEzZgpA/NLuq/GOlB+9ODiU//9EIdNAiPMQ+T
tczp78P73k+d+UafRlXR42o4s2LLsy1aG5X6idoHaQOpxXPsrAevOBbspamFb7ADNJyo+llDRwEC
1kiQAWUwlA/hBtmT04aeHXLvbUTHJItM4EbMB6ZvChYo7E+9b5mvlb6mbNvspcoiSNJ4WaSBdBbi
H/Fr2vms7oIYMwH4D/POH39nxXZ4dOtI2BtjT3+mhB5c4FpB2TXFa0Fv4ZNJCCWyEsR2MHTN379t
W2DcgyO2OvtcVX9Se3gy39MfjrKzvU3Z9mdl2Kk8TP+Z2BSbRQ4HoHiBKwVhXQaqi91pVDSPJRz5
zCxAbTrRfDdT70NNyZNHhbqyNW8gAdIapERBbgqmL/ncn1lLW1oONuKrbuSAxZ47qwtr1QwdpOX2
R2q8QPOgWyf5lRFots3A5CDzWlnMuJFwYw6tTWVEAQ8slNT33I2ekrD/gvlPMJ8BsqVFSHFezHol
iVqILXjt6FLvF5JPGJe+Xi04CQuzVclwVqynSidgU14r0Nz0b6RDL03MDpCSNK4uprg/N9q2hhOT
EvONyXYkm0x5qIMKwrA++xy3hH29H2X+doFvfCrzT5Rl0UaZD9yAmA0MamYynGsjcvIg3nb5c7HL
1EMBHT7dj1/UJlLZrxWrMo+6tQpBIjlNC7WR2V3jKmpcGh1im/Zz2tvAPhDf/K5GprGhZJ8Fsfqq
8UcQwg8nMz8Pna+EetBnKw/MhctbdnH+34+YBVjWQZI6sbGd3HxgUYKxsIBRA88Wu36/v97FHSQH
wFAodDE6PLPkkcnTq9pCAwS0FdWT2vbBfQM3LGnYQDLdkXNTAPDfCG6nJXreJUibz33zhCs5sdut
lX5pzS9tI3b9FFXVuW58L0ctDtP96g6YcgjS+wmaMdVDW8QYvyt3VbmBiMr9X7a0ta9+mSwnXESm
gbWGBg0ZlMPTnd4cLFT9x9dE/1ZmoSmeY2XTfOufxEOeft43fLPFNHTpUFuV0EOE5HllsHUT1g+N
0RzR/fKyTW0HukneBv4K5ZNIYzHwPGv16dvcHtVBOUaJLwD0Kr7I9Vop6czJtOvumCgvhB9jTwkn
86XsHR/DbPwd9GWG/VgNG4NBOTHESJI6/L6/6pvevIufgHe/ieFG0NOhEnT9E6raTRLq9d1xcABy
8JU+4Or3HHrFSaVuNEsJbAf38jPl+7zZO0nYFK+68kdwgOLH5sWDPu0vovgGlN6UlQ8yr2r+/WXo
/IB/Cr1L4ya/tPqhRZe6OxpdEo7mY6P86bsz4x+97e2MeG2U4uZ0S0fYJlTLUUJFSX92F4OIXwFa
D2NNoK4NzOTgTTSwu9f77r7d3TMrMiO42N0VgNk5B/fnkRV/nH70+94JvbEJoR1iKxCLzjapvivj
ImiGXSm+TJSunK/lD36xzlkoxQSNZRGALY5gOk2TcusoPXi8ysBR+L4TVajRwMxqqBX6Rfbt29Q8
mtn3vv8C1GUUJ2FcPZjQ0PTSV/T8NFKuPCoWP4KUAkIT0gIB7exAVGAkonYquqNAjWYguynugnxN
SW/JCBJzNNswlg1q95mRwXVp2ztxdxxd5RME9u0uc0SOcT9vDdh1+0bC54ZuO6pf8nChGXD9uTtj
SHpICfTHUe2/2zSOyPQkaBf25lYn0J8ykc4eNGNXFmFnvI3DmzE9WMOOvjaHNObbuugfBVhrITKP
7sh3GqQRQ/cdlAZjs6/GbeX4DKg/8OE3ayWtxX0iL1tZHYay6pwyqJoy2xWe0x8zRTtkzIoUBqng
hL9RYvtmZQaF+6p0f2J8qATjh4XziVzT7+gro2g7FLmf5Rv9YyCh19dhbqqhgl19/zQthGw5QQkV
ctSVwYYwi129lhLLbll/TIKxeBpQO1SmN4MfRzvQyh9stWcqN8ZVFoKvKcv2aEqgRHZDt0MRrPBS
IMNx+NP3gMXYvvdWxG/8lU2tjyxgR61/HBlGDEQhW8NAJAhyZc3sev9MBmrnpQVWEDwgBEjWWBJ5
RM+Cbl3HSKaMs8XJSOvgNQJ8E9LXa1Nq5bWJxsV0BEIirHWIpnkkqJrdQFYmnBaO35Uh+ecXIVAb
ddLWvTodx37r5LXfpw8DX0ME32RQ0nEXq5klyG7X4b7rsBqWvZP0s45X8uBbbwFOJI+2iolYG5au
F2HqQ545YF46VhWttolVZ4ee4aXmCl6hn6OT8P5Wv70MUaMABAGvNYAR3HmFWYBAesz0djoS6uz6
lxwI+zjuogLsYeB2bX2SrkFSbj2IKjCkbDBADlkIHLLrFY4m8NSjqk/H3PVIBNoHYPpLaEPcX9df
arbrbadrGl4zqDZLnYZ5hOQYY05casGRY+Ps27xwNygG6wFT6ywcIEe6mxQl2+UtgCgdL/+M7sAj
OjmjT4qJRAA3E39ss3GD4j6J3GzKtwbBSM79nykXe/Mr5airfEyCyGO2nehoUa8xEn70auZ7Hg3U
AkRyzA1dtklX2QGXXI8Q8/+szVzfQR7A0jkSwrGpQtJZO7MrVzrvSwsCFRwogR3QyYId+vrrcryM
B2Zm/GignxB/oRa20ZNtfFW1t/ue+8txNHcdGJDA7QKqCSCMZiEsy2OQkBQDPyZ1tUny72q7cZXa
T/tgemlfHTJtPPc9cVnYTFqQ8O80fSvINoUujxZCTiAff1rfSur4roTGTSs55m0sAhzub5kUI9mo
iMzcwByn8HjD+LHJyCO1UE/3GkzNJmW+clUtfVJ0JV28uFAVwBG+9rddDY7OlJ4fhds/E7Pd6UXy
5b6nF00ALwE3o54EQ9cmHMUcOpNhLYmWIJcvNQuLUcXKQm4LABJBiC4abggJfJnPp/LK1prWtvix
ikHlFyMubImj9WGLyfwgkZPXFu3GXakkbVBw3kX2ZBUPfdt2QdGn+kr8WPqAeLg4OmRegMKZU8Tk
OavqNtX40eqcFwsbJx+KF6CMt/d9uxDu8SQENh0gdQCl532xPHewN2yVHylEiUtA9DJRRm37g6+B
8JfOpaSUwuUClSh7ngBDFM3WGyMTx25Mf7eZF5b4B4gGi1AX3hnakGu1udscCo/dC4OzE9D3OjFc
RmBw6LdMSwOt/mmW51zd09rX3Z/GGN135eIGAl8RdpGNfjOC/vU+FZhEKgp0e45F+qCBI1HXHmLo
lPhj7xO8N4n5i4PigwvyAqq/fVeS3f0fsHROQImC2R9UI8FILz1ykX+wVGsMDF2Jo+PkImgNUm8V
3VjTorth/gS+WnPQtJOkVg6eGrPjyNtEKRrq4FXvZDutDkcettTX+zAubD89Gc4W40wAw29rBYOc
QxMaQj8AYNuhvk2z78zepUXz0PbG6f7yb4ux8ocBH4GZMw3gv5vJM73r29LCD5uUF7t+Q30iSJRI
hyDtF6PeUOs7WytnLR1SOAKdIiDXJI3Itcd1EywImWkInB4SKbGxQWNkX+ZrxARLh1SCrjDtBW4G
0JzOzOilN+WqEMdpGnOAyVINdYmmBY04cMws+XXfjwsZGTJhQKpRusFGnhMF90mdeVNP1KNW9eq2
otkXN1cscM4a6P+XabEtWs2JRgjErETgBW/CMEbdTMAAwYo1yw4KtTC0OoVhD8IVjWVvoPa3Sbjz
+u/rQ7VVTglIbNDfY3xxTDh4lcy4qvixzTae/Rt9y6BVjxngbKp77tYGSRfCEBic5AYxQGN2MwxA
klplqdfyo6PmkZMQ9AKh5+aGHIPsqvpW1qhnx+d/XyESeNn7leTfc2yN3grMWUIg9thCbdc8cgXz
FpFVYsZpM6Yr4I2lcIDpA8AqoP0nsTazzQleEKdwG5MfuedEzlC9VKwMrSndxKm9z/LHVIlaNKPY
q0XZthT9VwWP2PiXZz+rVkBRfT1y99cgft53wcKRufpVs7wWohBMUSgu84kA7eaOez1lIQPkHhzY
Kyn00nm5dMBs28YuNq064HVOdDP3u3LwdZ38QhHd97CnUgbntysmFy5TyQaMmS4D0zk3tzYvCbQd
BUXc6dVjTLZ1rEZesh/zT8uO7jty6VDKqR0doQcRaC4IFWsiG1ujEkf0eYcdi12+UUw8aFJDNPv7
phaqxujuY03QQMS6wFp7HecqbneJKmpxzCDoo38tst+587N/cdOQiue+/Zor72V96IsQDXd26NPt
fftLS8X1iaY50HZocM2iueoqHQM7GrxqTtkWDCA/XSpIJDroMd63tBQUUDtDjJOPLtTlrxeqJ07j
cQ33BpuC4s04VfzFOAidAty6IcnaBl1c14W12QZtJ1ETpbLF0WqY32NMWrg0agay8vLSl84cXvAY
0kSfHkWrWf7Rc6SZBLSoR3MMQdcBRi+vPnret7KtoWdJfVFHqbUblTZg6a+2C2O88bPX2PDT7KHp
9o2e+ukjgZiMLp6t6UxrF1Q/zpO9pl2zdGBRXYMOB6CHeJ7PvnM8NebkWrE4AlCi+kZrvA4Yvv8/
pH1Xb+PIGuUvIsBc5GsVg7ItWQ7dL4RTMxRzJn/9HhrYvRYliLh30YNpDLrHRRYrfOEE1vJSYmYA
F7IKTGeWGfX/UOsA3Ah1B5TaoKn6M4G/bp5iqPKKgI5yJG8cFH+5sgwfCBZ4ePdW8np/id346IgV
oJuJiAhQmTmmnguNPyCFEY+QtDBtKUggslNnoV028ZJ61E9OPcuE0cXQVJwSP3Y404T/eq8oMrtO
J510NIh/1mMxsTIP8V/cSzIbh1KEXyNgpH0pRM446ok9aqPkNKWYrHwcZKcy7NMd10MI8DQ63xqI
4RzStp2jhKFPy9hs9pGsppYRS+Uu55lhp2WTx3TUPelNaeFThwKmYqN5mTzGgxic+sA3qBi3mRU3
frBwSt1Y5cA1T2kZKnHoq8xWed7URRQ0qXLMml1Sl/tkeDTgQ4EUeSEDvHUc/h5pfh5B3Swr4LKk
HBPijGUKLMmIGKW0gzRbSeGBxCCYtCHjAcTxfCf6O3jbBsampBf+3F9LNxKLidKIzEaEFivK/Zff
t0FrpzRNPIgopValoma7hCy4Qo1jT1wMMS3nX0uoFpKxN1OuHLm21bMDKTMqIJaYpF9ID6vDAxEt
CaXBeNjVOoQfSxpHkym9F53+l3dFUI+QBpfeHF4p8YpXtV4oR00UdorQMsLDhUTl9nT+vyHm31Vu
AXyMEwwRtg3T4KgEXNL9l7iRCinABptT4xeWYVeLVOnLfDRSQT1W/brX/1Xqa03V4bvxnOSzgPKM
c3+868MGwwHMiQL7dAjMZSKqWh7LQEu1IxaKE6YPfbIS4yUBretpg620SBRAM1BDBJTyconA76PS
Obhqxy7QazqkNRjX6BtY919l2r6XZxmA3DjLpm4B/jVX/RSqBCaHgq4da0cvoN0+7gQGYbZSe3uW
oiV+y415A4FrsgoG9ANCCLObOeYtxExDXzvqRbIrAL0QrFRpF1jqN1qzYBuiIoFaN7BYV6WXsidi
p5AKr+TlpVNJdXnSohpcR3Hgu7QPQltXR8MpeCetupwkLG5IcCBKnbmFDB+7TuPRwoKZXmw+y8DD
okqBOxg31OzGKMcIJJE2146VbZA3WCQW6menrTTBvf81rw9rIF+xMnSgBsHHuiL01KMOunklHcfA
0kSFZp9672jDEu7v+jvCnQM5JYJkQIlRorxcmsHERBkSXUKqVcQuaFgZlUvFtFGkKVf33+jK8vPH
CQSHMK40dHoAbLgcy8SNJmqVJh2l8RWyeUixrDLo10of2eOH0Dicw/K5slsSsqY4t/nJkBxAi2tj
BOTFTdvcMsFHjCWbqxTajaHwFUqHobBL1eKBJQQvxUIk8kO1uPzYqMVoWOLTN0C8O32kX2d7oYPs
H6JVcuzAdKo9WNdsOyFzBDyRkXzmxZvKSBm6UtmvWmi9FCiZpRpHBRYkNplQeQR68yHovvrwu/Lx
Vk7ZPJTFqwwQcxd+ZULu6sOh2EHDleZKuOX5Hs0tFmTmO9hF92f/+nQAmEXFvONwRTV6fgZJbdeV
UAWXj5KwIUlGuyGjacWMMnCy8aUXaD683R/xp2o1nz3EcdBMxPxNl+Tl7PWdn0oR/uSYnHLhj5EH
LImtVANgZXw2R/EDtYu8PaWwqEeSJALmIkYGbQ/SKX3RqpEFeb8OOluElbzXknU2sAgyTA1fODZ/
ipuXjwmrC/BtJ+AxGKnznWYUGW+7IVCPXemZsHmCSF4BIcdVOxTVMVNzkeaZ4AEFpLbUMzJ9Jah+
Cix61/67P2E3yrB4EhwskoYYDRCzWRbJyyrRfSFUj0SCP3hgE+FPDRZGZcCMitt1fMAUbYvIyYl9
f+TrxXE58HSB/VrnYs2JUqmYAm7CENMawOqvE6SwLDE3An+sgoWE6+aborKE3YViGTbYdCz9GtAz
BAngllI/BrssOEMaFWR6VzhGKN0J2EN1CtVaWpmKI+YL7fsbVR9tqhCi8WVOrIY5bpEriSf4baMf
oV5Nw0Shpvq380oIJ4oWRFRZGAtUdsrcVuAG80kqmpV2Hq9ML18N6j6M1r4f26bRLzzX9b0yPRau
FRCWjMnR53JGYE1bp5Ha6UdBk1dKtc59UMxHyUozzYEB1f3vfeNihfUpRE1Ax4HbC6Akl6O1gaR2
ijaQYxNTr9iVoPVOBb5ocKLoaQho8lB2+0xdB9GwJdJCFHkjZIZ8Ng4GlEzw/QEevRy96VJU+M2W
HGvF7kDE1T34Seyi5iluv+LiRF56u6ZpH7njhAV/BSJn6BcoNNO9Ntv0F48wC8nEAIIOfdiRI6xJ
JcGR+Qswhahn7o16G4Fzf3++r2/ZyxeebWzFkMZUEEZyRN6rsy6HEBfJB9BojGwpU7/5adHfQMSJ
eBa11Nnkdmk9BnWikmMf5GzIXwJ0jvStNNJ2q2b1GmWJCLgBYsXenjeP99/zOmjBe/4aezarUIiK
arFWyNEkbpg/Zh5MNnfdwuHxs0Nn3w7ABAXbBExZsF1mhwc68FpaxUp0UgURK6SIPaiZ+sRrwYVK
q6hAmCChD1oXCiAJYc15ti8qqX8Ncz8vIAwq1N6qF6vwvYDs0atgmtAmQo8gPURJD0ZXmw1QvDLx
l+E2KMZAULdhkHqrmkcidGLHeDQguQKMptX6Hflu2ibMGcjtWcLCXiqfDQhuv6nBAAXQcSoDYBeM
xI2UBNGB1o1E3/DGR7ijqjnqg1IIrBcTUnX6obUQs47X8Xs9VlC4Ausv3fSKB7GtuNQkdE14/9qJ
jddZaai3oGooUsKgNwwLvawuSMq4nmRvEekbD7ZNmQBjv06WaYX+nsYGSCgaj32JLOFbqjKIFcBx
FaULIHuHjzLpqpT2iaelhxFn3WsD+c2RqgBY77gUxwXLSy+x9CzquKU1BjyouqIWdqOo+Jx2KK1V
lo654RZsFLsPXQ8quOEmLfprjSxnpiuMmuq/JyZU8qnYaFnhhJkKUvWQZK3yDHO6eDd4QDstFPlv
7LzJAAEqUZOYPNBBl0cNbqAqkOGQcoLGwGOE6qHP3wXSf91f99PhPFuRaB/g50PPSAdOcrbnEi0B
FdQ3o5Ogaa+CVx+MLtQXzpAbewtdn8lJCfwlbO1ZLOopUuurvYCiUxKxFlLm3cYwe6tsz/ff5eY4
GGnyF4a81tyIRFC8Glz7mJ/qCJUvP3CMcKt6ABovkWdvTtqvgaag5FcM0PcID+EMCUJU/eGlz2P5
fP9FFn6+Or/jwhyMzCHjJ5PwD1MUqKk3/zVuDu5I/3mFecDm60KrY+XyUw9anQgzIVqHjdOb0L+5
/y43ljEGmuCGqNtNdtOXc+WHKuJNoeCnRs13w1is8kQuKG+89f1xblyLqOkjPEJSj/eaC994RY7O
rEeMI469x1FGKpNrkNTTN0N9rJM/UBZaeLFbHwmt0ykzQRgizYmRoOSlHkqd5lHpniRjA2nu/2UA
vAhWM9CHyjwJkcUW8A2/BYHN3KnGw+gvJVa3pgyCLJOHjD4p98yWcaPVfVwSzztmtcw86UEYBxpW
idMoUAd8VgtxqShyI1KcWjyoxIPAD7Pz2YASBFUVuQiEKXZLBuiKqlYTvpTdS94Oa8j79oXVNE9m
5hjDi4jSq5pQz3S0ImfRkgvE9bJE/WdqCEwsaLQkZlssy1qegWYvHAHuYErZA/wIUle0QPKZXujy
dIWG60/Hw0CDRvyJeH4dFEQdUjXQ4vCk18j0oWpcjG76GP8LQsnxUycUF5bMjRokwdmHLuVP+UWZ
H+dEEGFsxXFpQAuHVUHiquar+YnEFRpCjRRvRhLsR6QJ9/ferWEhV4C0BFGNDLjR7ISPiJJlOkwe
TxXEDSxAvRMnQZRse0rZnYA8SdfE7HpEJl2whpaz9GzydMnM7vqLTiYoKIUCigMQ7Vz+R2gTVIqq
MTzl4WCA0UmwmOtMWOeat8SOvf6skwLfZFgBMRJ4ic0uTchAeXHaRumJSLCfhSYwRaWPpsZxHOMt
BM1AXrTvz/CtEadkBzwG5B044y5P0dYPEyMU4/RUyuhf0dGkqbLzTStrWKvC254sfNGl8aY//7Vw
FS2VFK5hPNWwEnGEqpEtazakM3GMGvFZPt1/vRttF8hh/uf95qAeL87HkIcYT5CYUb/rMKBvtgFg
cXW+SkCK81gbrusiw1ZVWXCsQwaRtvvPcM1iQ5gF3AaOcwRCwOFMC+zXOydVLLaAYaenqQat7crh
0Arvnr+XmnOSbZv8s8o/TBht/uslNOYNO69p0/3hhciUHhWwDKGun2zGcoldfuNb4LlwhRJtKsLP
C51RHUsF0aPsJEGQqYatGM4qt89xw/FdEe/JQn55HUVhGiYvHjRLgTSbp7hp00R6CdWiUwDkHj/J
Bm7t5NnPl4QFboC1EXaayGVBa4cMyVylsKrKeojgMXPq6ndVBXLD23YW1nZi//lX2Oa/0IPJ4bnS
diTMgOvfFgsB9nX5TMZJAZoF9EkmwvQcu6YZfV+ggKyeIAFN2+opLEIKN6BcIvjtkcCSQo8ezCGl
eustLLbrE3MaGzwY6IciGUTp7HKxdcDSBoKPsXVpr+bvqrxRhIwq4hrleCU71ZqDDGdhU19dvyAp
4bqbhExgIYt2zuWYHMBX7sfcPMlQom/XsbAtVAaWnrIEfrg5ENDJQIJO1958YvkQAwfmxeZpCP55
RzDne7+k4GcEpXN/z16fG9Mr/RppdvEkTelXsNsyTznM0LNXKI9qq0KnzakUd73KzOFFDv4GmoqZ
XTUJOAdLUiNXu2Wiu+KXaQCfiTmdHZR6xtNwFDiHcRWn/VfWPg0QjBoWhUWvok0VTQ50HlBfm3Th
Ffny2wU9YLydz7snQwiihwaUO0su0J+9P5/Xo+ANJsYc8EATrGw2nUJXEX/wU/UprGF4bzx41fn+
ANMZehEQwVYRU/UD+Eb4Neciq9oQx5HQqJAK3kk1MmyBhcaf+2NcH+Q/g4CrD7gJputn0fw6yFMA
CSAYOapPtdPzv+rftKU4w03lM/EeOV9reU9jvu0SBnQ0lY5AjtFykiM1NaqjZr1bFPa52g+zB5pN
K+oKUjTEkvpUvCSDnUEnI1J3XSw7sCC//+5XHxBVMx0bTkIJHgzBeQqs8rpHU0rVYVoPGZL8FUWs
+wNc5QwaYHdoHqL+ChotEOyX6xCaaGieQ6n/XKF3ci4znI5l10PROSCRY0C+koEaoZ5aM1gSL7va
adPI2AQw6MTdhJb05ciBEvrtCJbOmWRrA0IWxd58/B9YeT+j4DbCdYAger7PPA/g0SjC+2lFACyM
DZN1WqPZFLlqNa51wq3YlWrf/e9ndTJ8AGAMaRHgSpfvpqBuUQMK4p9Rj2GjDtk8heUptGkDV4o+
FZSz7o93tQ0h04pyJ1ikaLhDw2yWlAtyWA9VDY3HVNtV0eOgfXnDf50fYwxcM9jjgDKiKzBb9INZ
+wq8POOzDnxMr7SULznhXK/FyxGmbfdrn8dNFBWRXMbn1uBQmj4kRsqgMCtMmocndNIXJu3KrQop
MmzvIV0Fcg+gF+bsK0UyiZpKU/m5Uo59w2oB6ZztdydB2ampZGuIIrxEXGfAz5SaE1UDTdXGyspj
n+/0APo4mfPff0bsCMC38VxQPZ19xlJOmk5GCHXWPTi/4jwFqxOGQzbQo+/3R7qSUJ7eHUUIaCKi
hKMApXM51zmP6rwOi+SMIvIADenMz7/VrgkF1gRC9k1qQJKtgNTjTiGkehvkftDhE+l1e12q4Tph
COiAA5QsxJ8gUzbFwga67h3Mnm82FeB5D75f1MmZZ9s+HeCBI9BgVNe+GFpy/JVJDoDiKR18UCOe
gx6hVne8P0XXRy9mSAfqHJUasJzn5RpNDIUuGeNJ3haCQ30LEzh1SV78xhhgCKDoBHQ7TEvmEVwO
qosP/7DkbIh57iJ69hkkF82FZXXrYyMAIJNDpoSUc54JmV5P0qHM07NXNd2DKZTyG/Ab5VHIm4YF
0/NRSWx1g8o9yTGzeSUFVEZeDy14HcenWxsJPFYrWFyisBSYVbDwhNdXPPTjgBRCowj1BhT8Zrla
7ZHBzw3SnsWcGQgugzLsWDEeC/+7jpwuc2Tz1LXrSA6fhMCkRRNYQ3X2m4DBt8b3LEWwYZlEczQQ
l0ztfj7CRYwzPRuuXwSGMiZvXuUSR7GAQGDZnQWIHPuSk3sfcL2FOtYJ/jbMG1dDWtlcK8Byd0Ih
XHtt7EJVME0KKmQseevNN7QnELNmsaNrdpCs4uBfA8sY4wF2xTb+dlPuYRsSogdhAp0IE1N9qGmW
2wKxBRGBYf4mqE6l7Yu8gn3dZypmdnAIv5MWulUfevRmokON2tr99X99GgPGrf6Uu37Qr7MTAkdB
HbWS1p2Toktpqre6LTax6KhR+K9Si8lrw/hqG4EvpFI/F8lsvpEfQ/RkujkR8M2uASn0dEDyje6s
9a+eBuyd6GT+OktPQ3YSw0eF0NB7MfuXUFAY4vLclOz8QfnQ17KwSXbiU0SsyIBlyKGHgZrPNOkh
qJBnr9Wtajiabkn7ISSW1B9hnZLb4aNsOiSqaV7Sfp/pLtCghfJsfsumdX9Cr/v9uGlQ0sI2NEBt
g3r25ZmbalVHvFLoziKHJgGUVEv1wVRh9caI6gbjvilyqocWOWoMvjr+k072RdlTErnGIQlowJfq
fMp0Z8+n+vcTzbKdvgRIfwi87txClkFyugKKfI/chNJ8zXIT8mv6bvAtFaXbnb7Wg/f2xQtoKTxq
Iuiab0JrkYx5xgqLcT8E9kgsOdmnKi4HC9YkirficYGVA4eCLaS1goUW71XQg+Ig2GrQ5EFPDwTM
WcrNZRKqedrxc+QJ2roH1JiVY29YHTBAC3vh6pyehgIwBcEkEFggVlx+ucqACzuKeRwGDKjQ4VZs
mGzUEbu/QK4FQTAMeMYTd2PK2+ZhnBxHiZKhIQq7rDj5RKeFQ9lZDD3uSoWeaSwbCMroca2W7hg3
TcliNQ4N9GkHQOHbAghFKoyhkbMUBOCBpd4APwQvIB24BLVAAjfUU6Fw1ECpcYN78LGmPWrmYMIp
nvxU5IqJzwkdq5Yl+lDFNG/GIWVg0Xc4mQBJCh3ARrv32BQiz2nGNFAY0ATt3zCLoMoemAaogven
5DoOmI5e9DGBRcFZgN8vZ74ZSp4rfjCFRIfa6SoHVZWuo41TtXadvqjb6gtIGQBpFr74jyDixdYA
eRkxIYThDLRtoZt4ObCPuEnsdZTMkoDFX6UVWlVut4AJuontq6um3GYFawFO2cBvGuoDvdUqTLSh
TOrT/k+WUDKZeI9Qdv+XbIhdbBQHiEajpMne2MsbAAf974LTEko6H6UCYDGN3rpdCncbD6oakDDc
x4lJpZX47hkubBDUV4OzoH/HxRGW53p029SO4nWt09ZfAABdY6LQyoEoDfB5mH2IqEzb4Vcgrgng
qQVFDfI/8F5a1zqK8j2oRxP0gVS0SugmljDheTKb9yJvFxLS6ciZzft0PE7sccjzXvE7sAb7TIQP
+lkx3Kp6yZtHo3a1ZzF+FhsnWWqw3BwN2tk4QaAlBfzR5ZsOqPWkZqpmZwT3YFJA9ZF6zUNXrfzu
sESN+gFOXb4azg90/4F8BMQP4viXg6U8qUPT1yD6yfRTBYBf9nyMT7UTQ5Fu97VrVgYbtjvlpdYY
2QcfcMwFFGlxYd/YUhePMU9OO9kcSQdljXNB15ZJ170lfHD6xe2MVSuBrkuntRzAOAqqosl12FsB
1daCvQ6c7XpgvoXyivLxoB3e6pQ18vbcW7R1slVi7zUqQrrd9nN7Na4a961yHwzRVj71o4TzxlX9
jeeaOwWJEw0MGjLD6jeFu0cLYi+dgMmkPuSCHuM12on1o/4PArjWGjsJfwHmXduewuGNFm68e/0H
K6reMg6lJT1VqRU9tt66OJzSXV7b2QtxMlbjcYVP412LKHzaaJTSzlWc4dRXLNt5G0ITV3IDZ/+Y
GW7Avvfiunbc3Pk2qWZldI0lzsRNYe+hrcZCvuqtqAEckXlM+xDtcds/FLR9ejDsgFmpY5tMZ4GV
O0CNvq0LCvtRCtlbaFjAM85B/XDtaC60bk3ol1OAcynMYt537grb+gR4km0TlDn53jz62zylPj0a
m8Tm9G/n5LRlICQiK4N0qQUNDPObbOW1ioZGQnP38BhYWU/XeoiOFYIGiEwfgcw8dZ71pbGOGrTo
2O5d/EjczWuxPRSW9vIgt3ZLn3wb2zk5p0xZC9bR2+TP5AyrLbujX52DK9wWjp7tdhQyxHB7ObSd
Bacne91snjNYpTDNDSxmNOtwHTrkEFNm1wCSsQBwLphzUKyRCJIwo9Uyb23nq6eOKmuRpv++Okt+
WH09d6+aQmmwsdDQXxun3vY3Kg1WtPzWO+pudCrTEdDPPaMwkPdhxMGUTwRMZ6JQp3Q8N/omzFxH
BxWiktR+ApXFLixu7TKnZQp7baG7yMiGW/8aCf54q5KuN8qejcdD6IhUOpXPAY3pOcH3lVh7OKzx
PzsdhYJ+RymqDngWy2eY/ZX+ddBoTpmBH4qZENhbYKUfo+vo9JDiPyV7m1AHkc+rENurL8/OPjoH
BUmaUJV2VpjbZmwfVq8s/lbdh2x7aBjetIgZYbHlhpVNzrlrPkrSFn5ZFn/+XkNICyt/5+1Yvcn3
X+4KtJOcfokrwKdWI3E2brzJ6Mn88lMa/Aut4c1znsnje+bkz01mpZusppGFjSbS3u7ZsKKKu1kL
qQVfBYMFdsPS/UGmLtO+3jk7gSJ2AlyLbhqrqhhdxRRT++lwJqwPMUrfD9U2tktO6WptQ0vMMi2b
MN+WH8HpsPhDTlcD8zA3/74Dyl1E2tvnr7fk4QUG38dgH71bae+MKxGboYn3Gx3vvxAiTCHA/Fid
uo2TOuMkujS7rQYIekiVYrRnCV3qwcqILXvsj78WK9t8GTyLTGvv/phXuRFuCvARUBaQUT8icz3y
GAwX2VOBextY9dw0LwgB/NzSA7v1/t0f6Sfbmb0dEIZgjIHlCuLOvFCTBq2cx4HfnY3eCsPXUMEq
ha0x6ZysXQW624CQoVghIkKNRtJDONBRYwGkK0QWJ7YX4SsDtAcpkiiwonFT5seqcMX8aeExb3wE
qIWikYGmPThT+ixpazla5SXPkLSBcapUtgLRQLDcklyhrfjeG44umDBvyBhs4YThwYv/JMJqIO9R
AFBjvsnAS1PStqU6aHmBbxni0iqZHmA+j78fcJbq6FHaKqgsdGflSXgoNnGFPVRB5hchs/em6+vD
uDdTBqW8FtNXW+JSOn0NNTZAdQDDE/+ASwaZuMvbXw9jnmSVDNMut/4CHS84yGRdZQ5+FXawivf9
s+aO9kC7JSzsjXgOQwNjDQYJWjXIQi+HVrgOlSyCxBOWVNjJRiO0I0iQfHzQE01F6tBkZm3lCRkU
5KVFWNA6LiWwawej0W2vket/wF9In/fXjHIdfOGxEHlBnEeDc+YPS+dXmCmOXMikjvfnWIYCOZMa
lBk3sUL7Bs3jAKghOExCEopbEwkhMk7R+AlZ+EI5wmo2j9+0dzPGpaQVHzGaPimVh1dzzOyq3GfK
P4DSGFjQofwBRgsHcaJHs5BByHao1hFyan0hbL1xIuBdUMNDowEh8/xdMi0SSadE/TmPWaR/t09p
FlDlnT8pz/dn7fbH/M9I87OnIJJfyjJGitamylAVD/yPod9wmYn4en/DwI1GlncLJ55ya/8AfzT1
16EuciWMY6CdzRE29mjXUA6dFqoP9mCXkJZ+Cjfjrjdpu4attMq0NzlYx4Hr5YjnNDid0KZfIY+o
mAyBf2B9+24vNtCQwEceAQtfG74rbJBhtvohNqwmX5lLwLjrSgEW/cQ4ksBLhLHcLPCuBZ4nQ6t2
Z7X1YlS1cRT1U0dUGJHO3P88t9b076Fm52A3eHAMbFC8El3lDSCiglgEMZCQQILbGdWF0a5rZThU
0PaZPGFBswWX5HJnl0VXKYKCN4shbznWTFIDK4Y2SOA2I8DdVp7GdvzVJ3soEbKmsWq7G98ioEM7
/hilG0Xdm5D08GKabsJqrfk+Bb66hI0WjJH+NuY5zraejhLlZx28VfneDL5GvlLS1cCdgD+qPqyY
O1p62q5TH8TqEPUrL15AGV5rxE3viIYTIB1TX+TKhSjWykI0UKQanpWA1sJa3wghTAwYyBG6+JY9
wgcu/FO/1P+KAcwR5MeOeR6hlH+AJUDKyiUt6Os63s8DQeUcHk8oCs/vulLXExOi9djrlqDZHhGR
gre0l9cSQYT71AertKD5Bj4E0F4sEIPDiydk5caPHLLUMrqVzWF2oDuO6xe1inlRUR8bkagFHqYv
LeO9b7blIyBVRclqWz9nR82B5YYqtwsL7/awU+cWFThY9fwcF7/Obui/Km3Fsc45X1X+kdRP0Vfi
K66S2GkLVZ6dFqDPyVQtXy81Zm4dtZNzyf8delZGNfI0LNUB66EzD0KDVi7tB8vUtkNuSUuk1Gtc
z/StgdBAnAd7JRy7lxuMNwBCjlPNFhe3ErGes/pBHdw62QzDjmTPAO/dP0BunbOA1cN4BIEltACV
ywGHQOReO5Vka+0LehDP+d90ZO2zWRcLIdutQxEKTlgxQEvB5Hs2jZ1UVwoqjMO5FlvF5qJXWm0I
udI278yFd5KmEHwefOkqrnmoZyMImwtKavoQVmae9Ocm26rj39jDtWANMI23Dc/i4qMOIWe+niAw
lqi69yf01tho76Ktiv4SGp2z4EcsJaXBN8RuDU7KJBuJm/L+CNP1MX87NPpxtQBfgNmcXS9+xnM1
6uFckXZgRDYd05B1+/oKChsLE3mjhIQeGcyAdQgSyMAPzj6a1FWl4oGkeNZdTaTeBvRPQEefRgt7
zaTmBxxvoYTP8l1qIiWh9bv/mQINU1G12Lcv0RJV8EYwcvk8s8kV6rEW4xHBSMZNrUXuVZhrqdHg
rSLmSForiaA1W0pFcTaH1jhMHPqQil0jh9RTYcdHOzWBc8D973HrqVTog4MZDiw4WFmzPaQNInDa
bTmcNWi2OL2avhetRl5UXqhUq4beBfZrF4tSA9/eynNaMSldNc/VldfxJUnMG7cFeBK/HmZan79O
Sii5hq1fGD0Sj8hcxymDsHurstZpNDCjHO8PGRgYVzHLXxILngrc0Qx0+Zi2pGwuXccml08yK2k3
wOKga0AQwhWWsFN7likuyVYqZ7ol9pt9hG7qcCD+Oqy3MZNdkQ0fRFm6Oa6P78unmC1heEt0BZdM
zIdMEezLUk671g7XFWEDqiYJp+r4KJmvjfkVtY4enmA7DRB6UR8TrVkg8P1s/suti4cBEhcZNuIy
JGaXH0foBt5AIABTgkIhQfnTXJEnkv6tTcjJQmHY0WKnbV3BSTg49ZDVcRSDlvKzIm2EiCrJK8KN
oHLQgBXHLclRnqz3NV/nJfMXjusb0wYUGDILQJqh8fyDvv21jLikDFo59MO5kY+pUNHYPKilRJt6
lfqwZM4X+EQ31srFcLOvVFQ+UsIIwymYGMEgVE2PzdRVlTKUMV89s2F5+HJ/316f1NAL+c8rzoNZ
AC0TM+bdcA78EriPwCqHYPX/N8QsCVehJT7IMYZImpCl5Qc6KP/DAMgzEBgClojPdbmgTJJVfjN9
JoOjJotcqcoWNtD1vY1Z+jXCbMnGitEoAAUO51D+K8jcQs5LQ5RF77/HdRhyOcrsrKiEJvfJNFEa
rFGNBtm1h9AnNZkZf2rVwjZceqVZ0uQJcp9FoTScxRFWT8pn12rgzHoL1/TN5fVr4mZLuoq1VC9i
cTgjKEJe6qNMq8sf96ft5hgTTHqC4+FUmX1+NUwadLbwJh4yY0P5CpqlJvHNufo1wuzzoxdbaBHB
W5jlm1a8pqm9aFx+86jB4090GJirzCNDeJVq8GAPx7MsD59yFFqN2TO/r76aQqxtCU3pyuuGha9z
872AroFaEJQAoHB8uXHUAoJy4IyM57LYe/xQ1o+SsCT5uDTGbAU0WS2FWRWP58j4yJqWmvJGWGTh
LQ0yC4lUM/Zi0YzGcwzwrKKs21yyC9Ci7y+0m99oUqUC7ADJ0PwbGaMg9I1YjhCnOar+U5cWOzF/
9jTwelrcCt4SYenmwkZfFoWfyRFqLgpRq50fJEOK8eTvTDiV6vn++yz9/GlWf11vftipQt5m+DTJ
X24868ICOeTWz4cpAzIraBWK5rz6WkYyePe1Pp6Jnr0pQflmZv+19C5Yl6DYgAcC1ABB8/ryFTre
jmMB7c0zKqjUHNaN9pIN1v1pupF3YxAVqSEs3gAmmocBIokSOWtwwHQRGNisMyGiDhdeE3VAtVML
jxIxNxDuZwYQBkkXD5GrD6YJtRCJoKvat6pHoRIQO0WcjUvkietLA+RWNO7R4gaeFuXmyxmAcFkd
N3IK96eGxd6fmpbDA8pegbJAw7wxC9NAeH90e8Coned0Q26GSi5mCIYSSwRTD3LY2irud7H5pBSW
ui9UN62BF6PoaC18gOvtjaHBuVFAjoQX2Byj20VxJ3AciOcoBuUT/n0tFAQ1V27XKhqL0ia0FH3r
1W/PwvgIreDOWAgwrmlWoJ7+foDZJI8JHCwgqtif1XBtiIBtcda48mf50gB/AhRhQXt3I3/129HW
gjeovC1MwLSML0Pmi/HnBSfktzG8k5HPlFZDrAHaiSfA10rv/3B2XruNY8G6fiICzOGWVLTkLLnD
DeHu6WbOmU9/PnpjY1uUYKLPYKYxmAG0uHKtqj+sW5Jeb9Z95dvNLls6f67PO1o1QIeSh0HvbL60
4p6HYifHwwlxplhbF9la4/kQ7sP8kCz5391axga4Q1AaExRVnc6ST2cREy9kbqcOp0LZBvVWcNfD
Xvxm1QuJzRtZEbgPE3wNA2c0RueIeiOMvBLKmnhynwdeQclUn3X/JivyhH723rm2N654ZQDNs+4G
dSHAv9FJHVFtnZzWRN+ZJy2ERmiAI9J4PGwsO+4edPddPBj/rOeE/xJUPPTWCYYgis/GkrJBUhax
IZ5K3rjSengJ+udafvcERyy31hLX8RrSPzUHU4gBpcLGFF5OXZGLctmhcXpqnA7vrF3+lCdOXgCl
tVZ+cujHdUu+Ggu/FVtUzplWJVxnSwW3G4sVSVy0Cyb+KVM726JGLYlDz3I9lc1dtw3kTY1E7taM
jqaxAFK/keowkHKk6AqW/4NKdtnhTEiqDEN5+aTVa7F8i8Kt0du+4JSgWMFD4sK5kld5f/r6ELjO
eKEMRhAARnGqd82jAU9NgSYGpXKyJOTs1xkgkU58LZYQszeyr2CASWsjwQtZiMLTZe/wBrE8tx3F
0+BW4zrm6PvhRXXu22EuWnY3BvIxM61hF1h4KuE9Ij9U1VAu3DbXJz4fQVwKVRtVBYKty48oY8xS
BEEWT1gxhvFUp16b2bevB3TaBpeHqslFxgHHfkRYYy4+YSCII2ZVIZ/66ISGnR006sLFdbMFYLKg
CKgSXLGOo0wOtLTJZczo4VNyS2rVEkr2xkBRx4WERE5wqtPMIl/PlD21KWXlpKiAEtpdC9hq8f1z
Y8UTX0xA2akWOVW0L6cj1MR6HMREPSnlPrR2Tac74jGqnPAFHI1+bAanQe9wKd6+Pi4RRONdiAvV
FHCLs4NFatRejJGeOA3tKvVXQXzoD+o+0BZSINMQzdbBRTOztRbWauI1uAVS3G3GtdUAnkAH+r3u
J+TZwia+kfxC+Az1exxyACWo81yFUMHeyTrXOikrxU636THpV+N2dLyz8Fjv22/atjqHqCVrtqHd
43uppwhjOl7jNPvxJf8Z22WNj9/J07bun6+3w/UBirY4UqPEdpMmrjqbY7HuvSTzffc0FoBrj7WR
7DMVNCy6AU0cbwx99XV715uD9simU9+BHcMmvFxTCfjQaCwt96QCng51HtYLZ8j1vCIrwQkGiEcV
RdhElw2oLhLbbSWqp8gGrJhSB3E0w0bVO9If9SUe3fVapbFJtUNEN8SkPHfZWDkoaP8AQTlF/rOc
HNtmNQiOJtgLa/Wab8+W+NzONKqf4qSkzjK5dTX1VGNClD+af9vkjLyc3afr6jQcGvNuURDl+uK5
bHJ2s1rm0KYV0e8p+Pu9it8y4a4xF67UG2uBwIGbDV4rcN2P8+dTrzyxyHFUUrSTqqNAqyGd0+2+
Xm03Vjd0fVjm0/MFtt/snBRRxa/xrtNO0AjM4iFx78Z3P95aqyVJ6RsRpsXNxWnJxQU8bi4oymNP
k12IcqcBjN57km/kU7sTfcdL3lUQebqdhfbrUGyVYPt1F2+gnS5bnq0NM+w8PfY17ZT/RtGxPKny
XufubHAqSIGA/jB/WJYjugeE1y3gjK/dwjPlWjCXPcvzmMiB9xLR0WyQq8wwe6urhJOJ7XkPGNM4
mb9KYVsGT1pmu1J+1yk/stGwKVYl2SZqnjE3CazeDkQkcGWQ7fdaWNohwxTfVeouCo9gVJL0sTWd
tt9jqwMF5FQKD/64xjE+/oMW2sIYTvv08jK46II6O5WGPBvqXC+FEyDnv0q9l/ESTPaNdU92J38W
9mRI2+a00Oj0o181Ojs8Yj8x/Nii0bThwH+NYnHlPenKC9X1rCjtXHiR0yW+wY0N8Xmu5pmTAiMm
3CRy4aTJTlFtXNMBL241f9oD7La18qco981v1/5taPao2tGqwLxpodvTjXLRbdYJMSYValg+pO5n
B7QmZr2uu7J7Kt6swDYRf2h/iU79q0hWpfUqiI29rNd/NdTT2oTTQqyEqSrh5eX5OaAwL7gNS7SK
d1r9rRfRbjx0r55kg1DrjsL+6z5eXQs8iii98zLRqUsg6X3ZXCIitmzpgstTgUrbW54eBJPb/MFa
WkI3xtIiRUhowR8oek8ZhE8naGYWWBilkXAq8AJ+CK073V3LTm/iIv67dtAFy7t/fkpPfZuefnDf
uSHmGCFJyqKmLTThFHvrJn/L9IPoPSLo41ubxtqasaP3D8EP0thdu62W+LVXN8bUOP+AL0PKCSDW
ZX/TEL0QLByFUyY9tuBbxSxdOAqui8j8PKqO0GFgD5LFnC0VKXe9fmga/yybD1x/ThLuleg5F77r
KkYO6UZwkjXG4Y7rvaXKD/OgjA6dHfI7TT5oiJpb7sIBfx08Th3WWLqE4oT8H8XmT5MsW1KZBa7h
n0fh2a/3ffGsdue+/1ZxqcDhzRy5eJOhsSrV91YGeYzb2WiPb2H3bhhOCyoQ8U9c7ew8/iN0ToBr
6phtOv2egnPb8XxdzFtdhQ7TB0++qTzmsFeYi3x5Ru7Clmu9Mw5z7kraxN9VwzFsBJ7HhnypYypY
omwLzxk4cjBB8f5+vf0+UvKzIwYNFshkExCGMucsqDXqDkmqQvPPSMPa+RPeZfXKh1m7795Rk+ve
xxqaS/U25vdS8aPOcxsgH6H3ryyDZWcjjbDSNolqpxuzdkB9Q4dR15nwPr4U58RyAFCL+gtBcrBG
M0HU1rCRAYRKW/domY6Fcspe/5aPzvgQ7BsXJQosnFfZna9v3HgT/Odyt53qe7gWPK4TWxHIEq/8
985bhe5/Xw/ENQ4BMTfGXwaQjOw1DLvL/ZLIvoosjcpiHu/JewXAVZ8aUHRa6e0KcCr3AWDG2M5e
TdgMwk5zX2HBti+17jRL4KBrQM30LYB2APNZBElzaOhARTgdhzA41zwr8v0greJ3hrL4o4WbIert
PDqVniNLIP3uplMZpnU4OZ3buRes5XgjoDLjpNFaar91SzWLG7se0iN/sWg5sokVZwOVhwWQ+iQ4
+3vhO+r47lMV7sS/GKp7Dy7ZVl5EgHGF3+OfJPoZivcAZ4VneCILj5frYI5BmuClVOcnkeO5SEzW
93pZd2Vwjocn65V1qh2TM2FkMzwLE5F93EDbIbgbV6K5LV6NduF4vyZB8AE4q07MAnEStZ0NRICz
TSn5QnjGf7dvHST5M8PJ/lTut2wtDIeuSJH5ae2yeeDyFMqXPtsU3roz7eyX9xhp967Ajbepwsfw
pS4d7enrBT1dnJcb+/LrZud/2fvVqExfRxEGAgHOEGLGWQehIHtxAYfWq6/buy4BwHPBBVGB86KT
kpjbBRbl2AxoayfnUD7m/kp/F911E64K8ZDdu+6GvRycxHInKbZ/zkJnLGxviTg59WnWZ57MvGlx
LCYjf7U09bzu3TBKz6n41+KY53m50Mmr6BcxOSabjAvXOTIls1GV3CCMdK9Mz625b577g7KpD9Yd
IblX7rKVehCahVU23aHzLiHDQeUOWC887Nn5jOZKLSiKn53d8i+g2b5+a7N/ZQnQJ9xAPwSgKbBb
sz65VuLJdVtnZ64cnMrl0U7Dk1qtpTdhCcBxnSebtTULGfK2CGNtrLKz8btD2gDy2sH3j1H4JtSP
+veqcbDpjLP117P28SaZDyIlGrLeCHlICEhcHllhUyipFRj52YeCN3LPYNOW7lthk7eOrxzbapVE
a/FJ+VsggkQYX0eoeOyEZ886CtrPALMRWbILJDczW0ekPERRwInTnWGgofHWVPsRs5tq3wbQKe8G
LjA8ygbCidDJmld3yVHrekWQLOXonRYhUdfcjC/HR8gPuq44+8FK035m6b3abL4esOuzgyZgkJH3
BdB5ZTEXp5UruNZYnL2qtvv+tYT3GLyI+PgM+/RZf/m6tev6COq17Cp9krSZ9PxmiwJyhDKIYlWc
FRfWj43ee7v3y63fPMBZXZUv0ou2zm0righL/tOLrbCwAW5115oCMPYA1bX5BsirFvXwri7O2rjK
XbvrzW3UK6vYwsv6PagdrVoifmnXryy6TKGWtw+aG+TwL1dkbCm1WzRDcW5XSr/JeN2nqAZK8tr8
W7w1JFbh5a5TwXHFVZyupWDToDCgOuNLLOO1fED2aNKCei9Cu17LAM1DuJ2RU5p4xjll7IyeUz31
f9Lc6RGfa/Z5/gveUjPeQwMok53+S66cVthRgsoJ556yhVzSNS+H2BuUKw9JinjkxKfuf4rDpV4O
zLHVILQqtginJS6/hYnjFZsyGhylQ5thKyKX4m+iH4P20qsrtXtV/hjkPbRVFzqpZVcjoMa1lexC
3EQq01bLPaXcUV6JRO+yExo7xN1949BIq8za8B+1euk2+cAtXx4bl72Ynb1SEeeIa+rlGa2BwFoZ
46ti3CNbbY3H6u/4iyw0j3B3m/7JYtv7MZr7MNxIxtYdHMPcVSGO63eyuB1Wg74K612Xbq3xKRaP
qoA636Z0Hf9FUx6zJ+Nn8KKg+aJ88zqfQMEOh7X3qP6u3bWRHWMcCL71wqHcIjOuW88GcfCfItzi
ry4Eb5G1raLHSNqMws6NNrLmlA8Zz5T8YQhzJLoKB3mocUvW0+dX/DsBPqbuYJpdHquC2txGap2h
e/J/oV1UWDIvUf5+6sgx+kt6ndeZWRYFDILpgp4MhebZjKHMlKgSjPIsQgtPq7+YGdn6a/qibflG
qDsLj8EbAeJFe3NOmpKKesI6LM/yc/TmHVrtZfyh3nemU1VIMP4Yhz3nerbCozTTeF/Ir18fax81
n/ny0ScwFJXfCRE1S21osZx2SUJ/rUPxrj9XTn9IV+W4kXViwgNCTNA50VnYw5xt/orfcihDq4KH
+kP9nxg61m9jlySJrSFGkLVrHOpcG4StVTjQtizsMRiz6BH9J2nbjUfXqVfJqn3wZLv5FT63LAh4
5u6SYvN17XOaQzRgMHgDU4N472xjd0NsJUZQnbEk8nsuxb96ZjlmGu8a+SiKhYPmykNp/HMsS6vc
DUT6uMAT8V+2aoptogWaW54ldQ0trHnrezj9P/2D177qS4jM6/z01EdzkoE0CWWvnCQKVSbJKYTV
2efNVf3xa3mj1/dl9o1Uq5rvxvC31qLXCAzDu4MzmMZL1I2rzOPsA6ac2afTExNSvxOzqDqr0T6W
JlUKhCAi3KYPizJi/NLVEv3U1dkSpViiDIlKV8VoLyGCHaLy3S9c7zcejNxwPKsJJaj9XO0DPdVF
V6+9jzUTVj8K7RRrO+0xiaiIGmd9OBTNVsg3xmADwOD1XSAz5q/r/kdPMW/YisECsPfGS2X6IINo
kM8hPTe7nQrTi4dWZ3wNDrzGf+g32CpI3DGQIGI8W3JHQEvKBIBSwsN+imGrx3ep5nx9PtyaZYJS
SoloqRJ3zILSxq31vNBqZlmlIl1sXP9tzH671R0Jj3+2c2JFUXMzwCqR0lXnD6MijyKMfP36HCLu
/ZtjXyCFwiOZBBepla/7dSPGpzGyglSp8CgmL3i5fH2javtsLOqz0h1M6bv5V2hlUOcbiSy5t1U0
hE69dVFFd3K08Fi6FUleND3bOZKeJ3mAzOm5/C39ihTFUYaVikRVbdqYfzuV3air7FXXtv1DpYK1
DyLsyw7mUoh+8wj5PASzfdWquCOJUlWfXfRaulUk3xcCaZuQFNtzjW984yBxL0qO0e6Mk9UurKyb
N62FLu+H7DhH5mwGLGV0M6Fu6nODB22SH3J1rRaO29/ntbYurdCpJHtA+sXVTwtzP/3y/ED53PJs
AoYU4kpFJfEcVuhhTd5lRuIkCJiKpH7/RNVqrN/T4ncyvFbNQbb23vANpFz/Y+EzpmauPoNkpkoe
QAH0Mbum/CholCLjXGujn8N9i5TBpjenh8XQ3aXr8V3IDpG6N3wn+C49mrjr5UsR8HQlXX0BhXve
FKC/2HiXm0DWo0CRq6Q6S99BBT51vKdrGcEscS0Gh3Cdqlu32lLoq/rNcHDtcuvG6NSEf2oCtLuy
tMVV8F3Y9vfYzmm9YwRbaj7tP5NWORYmdMH/fuR0RH26aHK3kK1QY5gwZR7gK0MQSg5FTjLccxa1
Jm4uDYRFJ3F4lshcM6Qx0sjXgHecMQpzMuJO331Iw1VoLMRdt85VoHaAnlEzn5wMLzsVp3Fr5E1b
nc076bHzYvT31qkTNo/xErBvOqGv5vhTS7OwRBq73Ip9WqpT8D5dKmgbryq+Lazlaa1+1cpsLXtK
KLUqOI0zr9Kz8Ev/Gxa7tNvIylFPbTHb+/eVu/q6zRspBjDECF3CMtOwyp6dH00XeKrRagBtan8d
skGj/Iem/Ps8MUWTrDDq0JMP6uU8WaWWdEkoVOe4+xYYqA+1z6iOIuenEJ93bf//06dPzc0mqwv8
uBgFtzoX6Z8GW8HM/JVHwcLJe3PgwJNy9/HUgRF32SdioHCsdfrUWE4EahZpgDj6Z0g/Wxb/KY41
EYwl9/llI7nUN8IQhs3ZcxH90+y+BiO1pE5x6yol32iRAppgsle1ZyMarSZV0+ZsSC+B7mTxQeju
sE9ZQW33VGS0oKoI1SZBn1fp7sbv8lZ3gs2bPiwkZ25sMhDBcCOwnwXuOE8ru0phtpGYNeeedPEo
3ddwd79e7Tcui0mlYKrEQZACtXo5nsOoVnkyNs1ZQUKMS7LOD26zi6sn1d183dL8aCIjguAHmTUA
grwv5qK9bdy4WRzKzQktOblL7vJOvPdDC137+jnEnCpawtrMB+9/GgTiNRVKsOCaLRU9EOWwLs3m
JMi8tFvj1KrVwr662cQEFpioBxS650teHOM0soIWsQ+yo7IPTOEfN9VHJ5CZmkSKpkT1LJjSLV9I
k6BESmvUN4L1VCiRjQz3Qj8+soyfz9mpGaQNMLImaYVqyawZaTSrkXulPZEGCXa6ujILG0U+YR1J
B1/ciUc52ze/skO1XoyY58cGTWMnN6UKINFMbm+XK7AR49AsLTSHdDIjwXq4z0QnCx+al0h91aqT
2uxb+V6XnzTUNR9K9M++XpbzDfDRPMVPVBA4skCvzpq3cr8Is6I/BYHvFHAZGvNMrqhSoT8vRGaK
wm/NRhmAHpQtc4KGo01w2ZYJo6rzvIa2qK2WLm5oz2qLOY1t4SE9FajITRltskJwnthxm6hoX9X/
udVaV0p7KL/51V2Uv3XIv4EZUw6RtM1SBMXsvHZ06Q5cwatU3+kZhEAZGJu6cBhdRdb/M1T/9/mz
mdJKtxNKg6Gqjb08EFHa5OO8l8j6G0e2pUCAduIFTsSthcmQgRJAeRSk9PzUCHzVjXy/7U+Ruaqr
HTJmzSE/tHeyus6/ZdLrEDuNtW+jB+1HQxX267Vxu3WguMSx3ARgBS4nLCz72hDHGpWM8kXFkKCs
Dv7gIs1u2C7lZUWy5XyXThKy+V4I14ipZd2bZC45PF4fMzjF8F4nI4O6MmiFy8+AbGgRN/YiWuyR
4OQyyuJxNKQLh8A8RqWSS9UQBABZay6EecpQ8CIlNwRTPIXjRl0nfr4K+grmwsvXg3q14T6ambzU
MaeansiXnWmNVgRoYokn7ej192UFkEBSbO0DdjCuv27rKg360SfIWQC0MeOgTn3Z2NDoPZEPjUn5
qZB2RrGroOcqiQOHPkDfoB7zna+OTpXk92HTvAdF9Q6m3AmH7SJ34ub4Uh1GnmiqZs5TosoYpZk0
fUuPSoDXx9sxvEe5O1IWe3111TLEVIGhvCOlwOE6G+JRK1QSwIF0whcKFuLwnJ7U1DGFl+RFnrLf
PhFTOay85nE04F6/VfjcdVl3QN/z6/G/+SH4khLk8hZRP1AEn95YbRzFzRhB/hmSg9UIG5BEKIyE
9e+wfJK7pcrdrQFmcFGChNbEdpl1O1Eq2fIwTzjF/UNTvZWHAjAPusxf9+mK6jitKbbIxBNDAIt/
vVxTaUetv48q6WRU6+qcgGSN9dJRSCuEqEzJuMbLXNfP7fgjMdI762mh+akXF5fIR/MfFzZIZW6u
y+aRTfPgxJTSSfERMgU9Ue5KP6aI9Gy1P/susXnS9lgJ1hp2WdFKQWMwmVgCX3/GFBBcfQVwdplt
hcHcvMhlAK+LfLWXTrK+yVB67UhPv+dvcrRpu3PAHfZ1cx+59Xl7IF3YPbCbSBrOApSy0cwqjyTp
pGcPkbSb/N8RuHPbh9Ff1R0Am1HbKXgSuxvLXVX5OXwjGLX1aNvrJ6jeunfUNadPAzsc16ipw51I
yl8U3OJ91t+P2FsPyTrPFgbp6twmZ8+b32ITkk7nGLqcqqIzSiUvRpXTp82dCU7owBjLFzbZVV2C
RYApLxxwqOBQleZYnLJCqWE0jfGUV4WtDd/C+hWScaFq2299HDjipBuZLi2Am60iHCVDWGHDURO5
7Fys1nkrFy3XhfbXe0f2qzW3xriJ+/+G/2q3cgx/aTivkqvE2Cy3Cd7CHQgddBZuR0kbG8rIis5H
CoOxsrHGt8rnLCN97aVO3pavPJ0rFcn8sy8vvF9udPiy9VmH87po+qKVEBJsVyPJmwIysZsFdq7u
81p1dGNXRvIBaM/XS/8qY//RaxQ5QUPDvBHnhE0Y4405mBlh17CJ2zvBqOwxG3cSNU41evCHv6W1
CT1gaP1B0yoqmcYLb9dtjXNA+1/dLOzE25MAanOqgU2A01kQq3qebERWiUDPb+Rkx/K5GHeZ8LP9
q7cUfV+R9Wx2/dKhd32RMPafGp122qeLJFCBEUgqoaeA3oUpVWuEvNr+WBjwXMLdMHwXagA7ezPr
fmWrIXzsJHCkaBKO6fug3tfpeWFO5hnOjzn59D2znS0WbRew+vuJDjWkByOSbCtb6ynFk2dPehps
OcxWi3HgFTbyf5oFLkIRmTfhvJQxxl1WSG3Xn8Q7jIkM9cWo+q0nQwvLf4bmD8XYFHryEOITIbxa
5Pf77D6v9tG4V9p79MiS4qmXOrv2T8qw1dVHMygWTrzry2map//7wNk8tThOiJXICyfslO+5JWBw
0fgHIZXHhd14VVibD8VsBgxcUgTw1/3Jg2PrvhpYOUhyTeU4yjeCfjJI/g8rhcCSIUjuysKR3Xuh
egml5zJ+lTAG9H4srAn56krUJuWqKXXIRUVa+XKNasGYm4on9ScLC5B+nSY51Dw1Ut+twRw3qVb8
qcnEPJZa4a5FqT8IiMYgfqa+d7GZLLzVrm+e6Vum1DvLhAfM7KQMLaFPwwqJvThKmW0tVRF11eOF
s+DWrvzcyuxEJKcdB0pMj7XvYbdtcZeVbFHh4f4udN8XRvfWyvrU1rxuqYelkggohpwi4SgkP8zk
z+j+1H/K6TFQHI/ipR/twoesf5WHB+JYbaGrNwIQRhQaikQ4C69gHlO3/E+90uT+ZIo/YvOxFgs7
S9t1Fu5gpnThwdDRiZaCxyaqV2X2Q6/fBzyhxnQvEniYlFz8P6hK68lG7Q91TpV3fBnTbVRpD6bg
7iqzc3LhqaoL/EOku07tMJ74egSv3110AMgODw8A1uSsLpdnPlhapMkCsqQANtRVnhXh2gT0DVo4
r0PgEgN+R+NQLgycfHNbfGp3+v+fju6+8GpdjfT+VOGF4LargPy9liuO6j4ZsROpqPwL36R867X3
vOQ7D/9nIPM4A3fayte/J1GGaDF8BLZveliS7rrOaRBSGNDRyC2Qgrrye4tNNuDYosBXqvhSBP/F
+YMWr2ISu+Ee71KjE+zyzkWC9+vJkG9dIJOYKKk9CNp8wuWoxILaaaHHbGh+uwl1QDm6edDdwc5N
bAEs4ABejIQkss6HEsKvdJ/np7BaSUhPjNSuk1E5GN4m1Z+GjEzqYkh54/PI1qro6U5JW3L6l5/X
6l0K+pbcadk/UKmw8+BF9p2esnHUYlAxnDw0Aoejtv96WG6sUWwQKVkCQuHQmqdsY6NIY7MS2tMo
vlVSth31bZUVmz5N1kq3MAXT4XT5ooBdgDAFaUeIpfBKL7toWYnZeSomBWqPSLZvt90bKWhdPrbm
AUih+vJ1126Fj7xeJswqJQzi5Vnc1KpCikutgkMBEravfe/J65x2N6wSlDfIHil0/zlgMl9lrzPu
4jRdCqBvnNcmGpwI2fIRGNjOupyrcSyXgdWeXkxE/ptGtcVsmwn/xSPGVUvmOh92sfMB1pGIwJdh
opTMkaUxNRRy1zqCxPqQPoyqJrzERo18ShF5VAyxD73rG1a8kk+5iBofsxQWRzpYzToYRvkojGbx
R9CVwRncJiHzCXCwMULTaYjED01gniPZV1aGDCB0NCJ917o5fgGIJK6oHNVrpTTf8aHIt0LjSxuh
i4O1OtSq3ZAG3qjioBV21SicN5pSjP9+2CI7CxsA6SnIRepse/e+WHhBEnWnNk6/aXL9rAq/jO65
LR4q5bywsG4csCav4kmSm5TP1cKKzRpgmp91J9VdW+o+zNy9RSYy9WHNdn/bOFtVSfJtqDonMQR7
GGN74QOu8y4kJ6HpE5KxjSCFXO6kvG280RAKEg3qxgU/3GDsK3M/5tDJuvFQjvs0uEsE8BDqb7F5
zRoIU4WORvT3NPQWXgq3ljju3aSaNIQFgRZdfouWjlqrajnQQPdn0fwerEfcBkrdNrKHLF3o+K0T
hFI77zIVzgcFycu2BoMirp823Umuw18jYl6RodvSGDzqv1shx5vVaeQl+NbNyf7U5myskSeSczj+
SF+7wm8MuUJ3m+Vcod5dFldbYQRw2/SbAHsGNx1XMgbgC5N9Iw6jwwwx6xpFg4+M66frfMzruoml
GhNK3BvDfdEctfg+ah7Fe6leByjYYiVV5gcp5AgdV+n9uESjuDnDnz5gtrXKJinUYVptEHzWWpzY
vZZu3CeU1rZNED0YqboQei71ePqgTz3mCtfDUGeaw0F66KVqXyTWUWv0JU7XrTv388jOomkBDEVm
hYzsIFQ7KUJ4u+Di1fcB6KnUgDg4jLbZ+ptQsxNt+/W03h5UJBa4fUlVzRV1BLc0hbaij0byoxB3
dfSaGrjCvCgA1RcCwlshF7p8JDKUqTVeKJfjGfgeCHmx7E5d+qcL7nXfcNzJjBseyjGu7Mzd/M3q
v1/371bWYhIDxAiE/k2c8stG26xOxbpl36BGM5jdWtlo6jbGTqpxBIwytJ3Z1Huke/0/Xzf8keK+
ugU/NTy79vPCMuNM69gv417yXwK3P49iZE9s0pKjyddzHENCWwyQzvAOMdzTDqSaubOItzoMLccg
34fqyS+eCvFVxqK0l7fg53qXPIuM5be6M9u3r7/55nn+6ZNnYUJVdHXfZIyV3pIfNWFGed2uFpZK
27eGhtrExDiFmD7Zzl/Oid93WTMqFckC617b+Gv0DZQK1bU3V9tCXowxzvDYAMlz/Ks6W+VJQFoV
dJ+dWe6TLNzz1tOze/gzd+WD3jz147ZTdj0vwa9H48bWgJtPDYMDHl22uSwb9DRfyoVpNLbJeNe7
z5qyLwJ8btTHQluSk7/dGOBFoEFcYOLsrHGDsY+ERGMfQkNOd56CGxpmb9FvEVePtF0StFho7iNm
/XS0hb2m5WMhklCNK6cQ9fWQvnt33laD3hzjMvn1SN7KZE4yB//bu3mgoOZKHaWtyoUZvrqYgclG
tcU7dZ8CaCjVelXVj1jzGfXeZLG5vQjEnlKnUT6WbnknB/U9tqoLs3srLOebsNylxgzwYV7I0NJW
xvCbb9LF7Mky3JyMaoxjblvLhmOiRv4Dy2V8QT3jDrAgGsIayM6FoOXGs4cXCCvsAwghzinPIGYb
y1eY9bx49uUX0elcDCk9TPbkhQfWrXPwoqnZ7RkWfWaVis4CK4zHIt3V34tJjSiojqJwF/wutVUI
Ahu+xVJ1eTo0Zufg9MoibTxdmJz+l5tdiVy3LCVsO1CiMG3B6lTb6sMlocjrij3Uq8/NzOK/qk/z
cJisacRhZwbDpq0OuD7mpd388Jpt2Tw2B7x2YuwAh2ZVpu/S0gDfnEtVpUZFzQfgwux289whaQYD
OIscP/QoY+I4JA4Qm1Zx+R3fdkIJu1Jfiu91BZdrxKz8wWpeQJ24P77ebLOtjUoXJXYTYwrKcyaP
gtl4o9Zl1JbfyUfjMeUs8W1is+57lq+gxn/d0uy6uGppdoz30uiJsdLKiII92oW5b+OVuwjJu2pE
gxo5UWAmyiAFtdmwDqNXipEMoV+Wn5Phri0n2IeoLWDob7QyNcDzEHd5Uqez45d9aEair/lH6bve
v2OCoBY4Hbz843iR2QBRAt9SIZJGC+lyJ2S9qoeI6/hHxcDpYRs4knFgQX7dyGwZopSKDAg8bWmq
CFKhm/XExEm6YGcHx3ylyvepvC6EnTn8qaSFLMpsW9OOitUQr1wsa+CxzkGfnT8kce4V/tEajo24
kpZ0VmbB9/T7qMhMbhAmfwD4vBwsJcaZQjH84BjW60GHfUhsujBUt5qAtAGzC+M7C+TEZRNS4UJ2
DargCM4KIclhs1QtujFGKDDD/ZvQAhMG/LIBSwpyn4pccEzbLSzV/t/nGgwxT15MDCe7m/neiGMr
asqhDo7Uwvvo/ZSaq6I69f8oJjlNBaeJTBQEbIf39awbtWrGoynk4RGQnOrdi+b7opbzjamYsBvM
BNehTkJjNlJ9aCmxkoXHirq18FbA4jUXKiPXG4MXjjpxoOBhEtLNTqssbLO0Qrrl2Jv7tL3r+rsY
vbOHsN58vQFvdoX0qQJ0lzNlPlq63DZxXybh0bAjMlpW00AFWcgyLbUx60stqqGuV7ShuHdm9y6t
oij/9/2tKJj0TWau0oTjuZyRLAqi3uCBAnxiExi2KS68em914fPvz55HCpV8Nge/35QPA5xnfdUJ
S3maW22oU0IZEBJ3ojVrI3GjUBSiLjz64kP/IiUrkgb/PtnkvUQZ+JEOw2wWVVXW6OZhWEZH9U5y
nfTnP4rRfmw9NNVJo1Je5eKY3X5lK2S15lnhMU0ey+Cx8tf//P0oB1O3BetOgD5nrblDZxZe6PL9
w7nexdopPH/dwJwUNvWAzzY4n6YTHdjIbB31id95WhEfI7vBCa/c/skrZ5BtJbaHVyNHhnD1131f
aPTqOqdZgAHApEgETqf7ZaNx6vnRYBgU3L6rd929gMNzcPbO0b36FD4IdyXG2dWv4eXrVq9WG41O
oQPvN8JchHcvG/X9TDMG3YTY9Cy/Bkflv69//kaf0EMhow5WE1j7XBMlT6r/R9qX9jaO9Nz+oStA
+/JVu20lcdZO+ouQdLq177t+/T3lee8zdlmvC/1czExjBgOYYhWLxSIPD3FYS2k9gAezcNbQ6b2U
BdvbUIH0KiF6BXYJVkGZW5F2JTDmw3qY9vzj8h0yTgudAcLq8GCiA+EUCm9oiz0RRJw9O6d2AIS1
HNeDvNfem7c5IRRamJqN1sBqxxoAc60MKh1YLZL0QUqYDsjXqNHVVMUwqLC6n7g/4LZkEpRexdoo
qJJ0M2klgwDaSfYDgMtZlIDOhbPIAGiUFzBw6h7QDPXx9u6zJFF3sJwNibCMkJRy+9+AO0SSpSxO
zXm3xZCfOXusYYOgEDiVZTTz4AKja1UTX/Yo2hrrAYBNv2X4gmsLvvxxSodCFrto1fHjPbfPqqc6
vlvB6DE6t1W4uueJCoh8SRuXQEowl8dQjLh4rpNwPZStH4LblzuA2CHFs2FybwvaUgfhEOrHArif
0DJ2Kag04r5p4po/JKWjjOABPKSlU2Zvt6WQ5C+9I4gl8DBBZgi1NOpIRkYmoaug5Q+Rnwv3qEyr
eNs6IWeXHrOJeUsjA53hSJ3BoIG3vNQIc3hzVI14/oDhzwsma/JWOADHw7j56cwLMTKwe6IzhzC9
yTId2vNL1xmzGo6H6nPc5fbT6i3uB8aUMh7C19qApIwkHNAQS2jWqbs5rpHJlNRiOvyUd0fpeHtb
rq0MqUGE9eiewrMRjuZyqZBsKJWqmqfDNDsgR0F72Kx4i+KMrBj/+uATQeiTIdkTdPVStaYw18MC
7+zpkABwYlW/cI/tgAO4rc21kUEICDvAFQoPjdiV0kYu1rqKISTfYSK0aukPHdoaMIm4YwSuG3t/
KYk47bMbYOhytdD0dTpI74U3/A4/Ckv6I/uJbnYsKluqrAIzuxRF7ONMVC6uPd4bEJUe26PEm5wz
uIWtupj+W5qafXsFN4ztYgUpY1vh12pthrDFKp7k1J4eJhYzD40/v1KIimpSTJoLtZas3UN8HHuz
/xp/DHa8591hB7au4cdtlTZu68sFJFZztoBoXG67qoS83m0TF9SWnuTxAch6dmiiCFeGDdK9l7R6
NClnMg69kfDCdECfYJNYhY/cFUqZ60HE5Og9nB3whJ7u8qatjU78k2WZxMYvHS20JQ9QgENOELpL
bY20KBKOwxmIDqtkV7/7yp4riHLHyTXQkL40OOWxs2CWh397oa8DlUvJ1L5qnIiiaQbJcuboqRcr
nr4urNXdNFDcUwBQA0wPIqJL9epiiNJ+FOENy53s4eV4AH+TaqUPmBygDmaFAcA8elsf5da6rR2d
mT3tK7Db/7B+IM9C3WCpmMR9K6XzIQ0U1ddjy80P8T1gAD53Jz2qz+a0k7zbMrecJpJgiP0BOyU4
yEtlNSQlm8HI50P4CvowvzeN+3kfs1wzzZ76j2Zo60OPGABFgAheihHrqShXEWLyQHUqP3I6TC69
b+6UvWG1/rif99ox+Vpd1YsepN1tFbf2EwCm/8im9lMrSl1Z13I+qN4ILnJM0Nurr7dFXL/d4EGR
90FnAaZToFRCyShy4CHlDjJaWzBXX98lXu9nnmbVnvyEQayuzggNyK1Jn8FzgdQ9VPCZPPc1BE4W
iEMYR0DcXLIzdSirmNtwCecRv849u81T/dI50WdlrrvR1Hern+wbO9uru2Y3e7kvvqf32kd4vxy6
I+ti2vI0yKgRKh7UxJCvvzQbXV27WiJaGm7y2j/Le93J/NFPgva+2w1/W3z7x0rPxFHuRUrVrKrK
ej50fzrfeO5hq5KbOMKh9qfj9B7f55/PxTOLDY+Gf9JiT7fL2e2xrISqVKvmw9iA0svWvXqnNqZZ
2rqt2sK+e5ZNNHNkR0wQs6THcS/s9f/Cr576GgG9Q3aGJoSJV8Q6VdfPh2b19NFCzLzwDuOIkCNw
ZbGkd/J/ZFCLWyX1iLITZBSPoFMqPxSMQivvyvEJs6N/q7yJccQJa3YmDYH/n6X9Vyh1MatapAp5
30GoamII0tcaLJ+61/qcCVThHf8Lt4f6K/X30gduTa42K9ZdeVtrPOgvLVjuhzkzuhYfsDwAwbrv
LPUb3czdhCjYBAD/c6gZh4aczf99na8hV1078gmIbpH9cHTOSxKn6xnOZzPegUkCF6ppsM2rYSBh
M3Vh18yH7A2EOTtg2Xa1H/q11XqZy7Abcsav9MEVBaA+UqxXLYuYoRXzKroYDmBkf5BGNPaY0vt0
v/4wIlMNtP30rQ5W+IsQ9ZllxLqSNz3QmXTiKc/OZhSiLIF2IlzJhaWBS/IPGbSwi35noinmlv7c
fKMxjoXxpXty/zHbM6mU2VYJErKrMGJ9QwdTrwS4osbajYf2MKUm0N6lH9SFnbwYjKty+x77VzAd
WQ6ckcQAWM0H/jG8I5yEmmNYtTPZutnY8741WTTdm/HHmUDqpoHXA8w0nzD40e0zy7gPXd0HM3PD
iNDJgtFGpJDJNSAmx5Acmvh/aiektwQR468yU8ewrdLhakdtdg3KQZWFQVy3jXbrdkY9A00CSBHi
qUhZTVp3wiBUEIeed6tkeNKtA37+49SlOMdKitZS/Hjmg6r1nWO81zej0PPfpxw1iYsx4BG/L94V
5uP8MNsAgTWP6afwGL301h/8B+uMbzxAAQPQMJUB3JGAEFHhU6PINWDSkngYSm/p3MaL37oPYzUT
sO1+q1/M/dl6IF4IJMf+7Fj3PS8MYgiBeCqaUeEIX1xm5p/qMwagS5/RMZJsMm+ApeeGNwFpP/C/
CpgFUSGkwmC5zjShHTXxMIXHEdith+xODUbZxaQW4V7xjLfh2LKI1zdMH5hFlIXRGwluP5E6YVJb
xXrfcsJB6PbLGyZHEFjJDzVQ+33SebftfiNpQbABAKsZqFCiSYGyzbVVFWPF/z8MGFPxPC6uwFuj
tJtGH/0hRW236d9fsLAZpJbJgDvwn9OA/ZET1KGvdeUwR3b0BJ4JtJTVYAKKzH4xm8Jqf/4Bbc9t
Na+P94kFBmQoYNAjjLWX1qMkyTJMxaIfeBkkdW8Li5qWrNKlt5IBToCdIM+ExxKt0zxMrcz1vH6Y
udUMv0MdMBivr4HHZORirm0Dgk4ZeTznQWhB2WNZZEoBtih0c1QfYQnOJmuI7HxxrBJTI5S/DkxQ
jkF6EX4RSDKQA1yuGkoMa9uLHaLp5KlW92g2VFJWYELCKWrl0MH1P+zkBEJ7KUOceDRSIPGA66QN
VnBlSn6cm172wscmaxTu9dUFRVAtRaWJMDfQ08yFelCbuIWsVrDRGj+7KNfJ3w1egCrjPbaxTeeS
6IJWNE9T1o2QpJg6sOzeoDn3/WoN31POQPdc3S2gayDFWfAIAMiAcvDl+i1DKYwNekaChN/FiROB
HEF//8vDQ4kgh+vM9XKNwZfZtMSBui/d9un2j19/P6rYJCLFqxEgQXpcVBz3Fd6tSRIYcVArmql2
XrMyDg25vC9sTJdRpAUM/ZQ2ucLzCF0Ckp8hr4IC2G8AIN+nrsVANsZp2ZICDhTMA0bQgjib2MTZ
MglZ2AlZW1VBZ2IIVc6bcexr4+72cl05GvQ6EQSchB4kZGbo97UahqSPOi0CY3Yj/m6xMBsDw795
FqCdloM6E0jayMOPvBkw2u9SmUlShmkB3XZARij5CNxncJu25sR8StPnH/A3tJwD54PtIaNGKB+z
qk3NiVxYBKpmy5goZHEPg4PEJGi046O+H3fSUwVE+Gh2uVtX92tmNiw4yNUdSH8DdYZqqWuTNuKK
oLffJye2Mscc3vt7lq4nWz63Q1oOdQslbc9xRW8UQeMMjuCOQb+THeHFcKt9gb+yx2S/HsZD72vO
ERACl/NUH1MT9ugjffjjF88gkjd1f/Qwr8gp3MRlJfrpaYao9ZwooYB+A7hHwaAxatfVvjGaUseI
1idwmO8eIjBSvKmV9bs1Bas0dRPYT0dE9urHR2S1VmaLpmLVYAnE8EP8e2YbduiEzm2Tp702Gf4J
tjuUIQH5RF8pvWqN3pUhP1XB9Kj1+8aqMZ4vtsL3LGY47WubvxRE2bwuNmWqLRCEQaPyYHO1N6qu
8sKzssb05XBS6LS+oPUhUyMuVzkdWk4O9bkKFs2KkCseXRCCY44Q+gWd+W8ZPrCn0Eo1EHFhgjfg
TpS0IjJGLpwMOL/75ACuebTAvGbH4Rmzi1fWQ2RrBQklFZrmeISvOnWQ+FWuQ4nDjINp/4B5Fyb5
B4Qm5ntluiImW+zrz+Sd9VK8yn0SDWEb6ADF1GkZMeXlegqZoaqtljQBERb5/S7yI7/dTThiUWdi
nMOu3un76NDvMh80KmAWuovygLdnZwpiFqDwxEJwecjRhYp2HHQO4hwhi335NUak9TKn1k1w0MgK
vPXBaCsYBl/5Cv775xeyzWZsRyAw/uevzPo9Wqu12IITmuAGtgA4tWZnwXnCOHfGDtF3FJYK3Yyq
gD0CfACQpcuPS7VJrMdx7YBFNEUPBagCLG+MY3R1XjFJDPUCEMQDaQGAHWVwodwNMwYNxEGM7hfF
QV+QZrihK+c/IxYp85W9UaLIp5xduZU4FANSCDFAqGaEFuP36Dsc9/pf0imS6WiYIgOXCJA28mc0
gnPs+lZTOCEOKs2uOhev+DuNO3KM+IG4lwvDgRQgRBHX6yi3YuUuldGxN2LerUmQmKHNmsp5fcdR
v07tPKL8uFRH8uutuf7A9D7/l+7mjmr6t7013YxxWiz07QIKRa50HMlLNVZRbpQ6AjA4PnI4cjJ4
W57zw2IjthMw6tUcWQ3gp2cIvXA4aCCgIyy6wEReSszasmubjk8C8VFFr+qBByv3a+QAs+Rkh+Kn
8ii7uYlOx09tn0bmrkldVpvjlUfH4qoIYzHQmTAZXmGlwkxQw9RIAoyR4OCCImcN9CMoynLr9upe
pceJKQJ+h5IH7g6Szb3UldONvJuR8wsWZ36W38pHHTW44Sl6nJ7Unexq/urldhaMjy0GAXwxyb+u
Kh+0fGp3EzByGZwE+aCmwXPQVn7Nx9kG3cYj8hTJT8FbD4bDOWjsGsN7FJYP5S73WcW7rWMP2wIv
DWm9gT+7XAQjmVC0ztI0WPaJnz4PIhadWVQmmtBWhfF3YKglD3r8cSmkqqM27FrMY17IXMzssUrt
8jl9X3tz8qZjG7nJAyjwP6pn7oP7mFjx91XC/rTQKuZ3grsWvdg0zZomDmhBUQCDVh/nXYLJL2+Y
ltW8h8fQbMr379tmtWm/JFmP1USsQDOsa52Imp0xArD8qfnDa2ZVD8CqdwdWgLnphcigs/8niLqq
VXHgKnClpIi0/8yy9RLaQ7Dej/cTy2VfXXTknABZBkQ/WNUwQPZy90puncKawKPd+UvygCn8ur1i
9LP1tD3//r5OWccozMBNF1gxyc2CvcoIebeP2dnPU3dBVSYpqjX4/NFdnPCzd2VE4LvujXs3UG2M
9kiR4IG5/Ao/tJ+yYOIh6OaKKTbebS2vqgsnNVHMJDB5RA60mlwawwrJfq12tP/Q/MVSDv2PxAKB
y2Py3Dgsfo1tsz8TSBmIwrWjIelLGtiraGIEavEoe2ttN4GWWUp9bJkjncm9d3XMzwRS9yKaFFNe
jqAhmCSc5dFwo30XfK8WXrxOtwsZ/nvzoJ1Jo54YlaSOOH0naXUgWjKgAOMfxfpze9s2jf9MCnUh
SgPm3urtnAaFrx8xL+XAeslelbtou6A8MEjdyzKWIGH4RFXDHO5QLnVqJ7UllBN7b7Bnb3nKWD0P
p2TArc2iTvValJhQF8M6ZA/jJrKfGFNsd3ZnZgids73hoNG6eVns2P7BebwvfYD82qt8/oBAwAfx
khlai8tKKm5+FCh/0YaBdjGCsbp0NQhMajlL0MeguSOHywGofEz4Gr9zLw/m5+hQBgbijw6omS6o
vf5P9d55xYvk9M6wG+z6PvpVe6yAZDMKO/8oYohnkbEUikmUz/go7qF1Qcpjd1aPmc3xJ3mvy+5t
e7sqzhBzOJNGsywvYlID/BgSdyVbiZXg4ferNAukDHIPfaL2bXE05fgpxDwXR3nHVVywFwWUG5zS
nvz5/VtwYxhC/DB9Sg+803+tP1qn2Cue4IcPNZxjegc2b9Gc/MjrX3UCz/IKvMgY37UVwZ9/F+W8
khxDakIe32Xzd9wDt5MtaSehRQpTr4DFeUn8DPUcyS8/OUfYq+C6MrXH2AHk6Df4UzsEUS/RL8ni
j3wADOI9q0ax6czPP49ydd1aKFyVYZckPETfGvK3Zn2sCMv3vzPGHrEMkG7V1aM6b+QUwvg9mM9M
yXPfBVM2U+eTGaltubtzvShnNHB8Kmc6sT64gviBM0fkyWJ3cSN7Ro5KMlPv7c/trd50gOcyqUM/
L0NqdAtkGs8ZnveLI/mDU3gYJ25x1ugAjvNe7mvWopKogvZ/51KpUz1gSGw8rTAw3kueVn+wkkfZ
LtzG7n/e1m/rnjoTRCPzQZcfqvwA9SZHCdDSYhpe6kxm/HhbzEYURcYTkCogsGKIPS+9lACYhiZU
UxLIk92rn1n4FbIO5cZbAelyQuqDxwJYGsiZPXOEQtx2HJfLSSD0Fh/fgWwL9QUXnNa3Ndl4LaC2
CMS8hjeoDHjEpRi16sSp6VU8r4UdMF+81YD9ZUXdnTktmCWJWjNOVhepw/DjACMuhei1jUwMDkqd
pT+UjOhvc+nOdKLcmY7BEdUg6CdJWel0yV4vrTB7nf5yOhHx52hgJNzHYCtECo+61kFgNiWqkAEk
aNxl2e9W/Nver5MANBKDUExCgoB+y7Vds/Sj2iRBJs0WVowtYcP1o/CDWj2a2NCkTsFwbtvSxrpj
oAZAFUijIlN3ApOfmawUGX2RS7AljrOT1VEOzfhSSHbM8tEbfvNcDv3q49GuoEyDlgTg9J0wjCy0
w3DfsErvLCmUvXaaVhdLDCsqTD48vmfaWygxLt5tEacmUmzwVVGsibU4G3McCTTzzpi3EhiZ07Ba
FDZ8FdkP4BUISxhOOXXC0VW45G0Cl1hbXX3sPiZWP+m2BEDYURJAOpvu7Iz1JltrkF4HdTzZdTza
XMRIMW69v6EEurrA4CdK6BWnlBhyLa14JDXUfWE4OQbQKlYo3w8DaFK4ncSCz2yeijNxZOPOLLla
U92INSRq4qM5MHreNzf97Lcpp4GO3F4M0VwQVMh+yQ/tfv24fQxZAqjLtswlCfToWKsw36O3V5+9
pLvjxdf/Lyl0J+dQDbxQSFAjfB3u9WPyMjMAAhv3xfmWU57p/2jcWOUNsmUIloXExOBzPfLjr6l3
jPTttiqbfuvfHTHo+0KLJXEtIEnIXWA+B92BqwUVL89K+28eFHSNA86DoiCabS/NquOisirBBR3I
vJfrCC4xrqJh5WA21w2vOgQn4Km/QmEZTRgWVYUEXFc4aeKgSldhaFphLbFTs7IQm+fkTBalUDKN
U8oNkAU0FPBsMePYb62XiKZHIPLwQEW33eV6pUpHyhoVOu3X7zR6mVnFha2lQjZaQMcgRoFjQy5/
Pxb0otZ4Esa9Dhk4jk39m/8I04eMldXbCEtBIfavIOoumUdJAf/Lgnv8T/sBUdlsPq2co4Y2K9G+
tWSI50iVFtTYV/hGPenIUgpJ8NA+D7uJgYG7/nVCdY8tUdAmAZg0td8rwKZdnSJ7WLypOarZpiR6
t88i+YXLlwJppgck6DRi4CqG4ApxUte1S4PUeBWUuwztSA4TvLGlBqGgQNCDHPXVJKkqkvSwI7mz
EtnA3CsxL4VluledcwiD0Iuq6qfSLnCI1KNVzeupabs+DbK334Di71tbCb7Cj9it34x943J79Vg8
ay+RfXv9NhKRl3LJkT27uppmERYFpCpB9Bah9Vm2ZNkEvSG/q8U9xjUgt1WyOHs2HpWQSeoZQN0R
Oiiy3mcy1bYf10KArpXJVebDqHqxLR+b15k3R9XsnxodM1/ACW9OP5av2/pu2Qukgi8OHWVoyKbU
xQS0NU4HEe/ZB2hZPkilw0KqXTs5YO4QGqM4DrYa7Oildg3acDOuT7JA+yEgm/33ZWdUTUEPRaY0
k7IN5RsUtQIpRoKfH/5IqNfM5jKZmJiEPOTtldoy+nM51C3Hd1qWLHqcBaLzwZuM/PBGjgYMPpjs
jXuHsF3RoxHbSK3VRJoJaYkJXCJSJpbxQ3jRfmS/+V/Ft6DZaPfvNPO2ThtxIcRi/yEbWwTWq8u9
0cdUbjhZyoIF5dpA+4oEV/w1fvLmgIkfHUPadZwAYZhdCXJlTAy8avvulk4p63aAIZhfyH9b+5zh
/LZX8UwCtUfL0A7ohYOE4g0N7MVj769W7UvOd4z5GZytIzN0ewGvb8BLlSjbzqNBWWai0oQcuG6X
O1Cggd6UsXCniZW0Vz9fOcpBgCG4CNMOYmbStagA2wLOBC8xo59wD6bbBfvJTuwfkYMZDki7Nrvo
YXRef69MTNbWIcBoJ3S+Ij5CnY3Sd2mL0sBNnAdC9zjXe1nfGR0jBbUhAlRvIMwCKBijVa/6XLs1
z5tqAlDHUX6gq5Y1dHfDCkFtgDZaEDdiVMGpqeLM2cK7D3VSzTmAsx5mqY9+M97hbIksYphNPdC6
gHiBdNLSAOc4Mjg+H9Q8mARP6e6m1NFYbBAsEZTri/Rcn9sUIubW6co9RHCsTN1GPldEaIduWQKg
BrKLkrFmas/lAwKi0FMOoZu6mJUAOODif7+y7kFp4zK6kEXd+Uk0lFxDZIFe3filAwp5iO7HgH9d
XQUJ1vzwJfi9DQYkJ3EHe3hOrdxv7Op18EpbOiyu7LfOSMoQKOE9L27NPIfXedjLxaDMv1TbGqOF
8YFvgs07M/psMWEWyXTVbK3Q/lEdeSTj3gyTRWl1mgxKOYCLlSFGfWa0c6JXMgYuIJtpD2ZzP+wF
V9+ploRrorJiK90JfnZfu6utHVS7sYT7n92+3cXISXuSjYq+zduyW7lAoj/zlSm6+aMA7Fnso6kS
HysBwZmg9ZmVgyXLQX81ElmY+KwhJMV5vvzq2giXRpRjxDVAjfoLC969dZJFASRluEzADEonNZau
TTlRwuupPs7Yh8jKJj+TzL7+vO3kt8wSFIGEEQcNYgjSLtWQuLlZMkw4CeosiJUdIGBAI+ss5MfW
YhGeBmDWkRBHQHMpJVuKLIwaDdWMwPjCYOTbOmz9OmipSZYV0Bm41ctfV/JMEKuGRxYLAdLz5N/+
9a2dQA8dUBeEogyME5e/PhbFuIhZg5t9cbP2U5ODMrKRsrOZ/WBbLu9cEnUCpxFAYU7ERoiduYtj
E6Cu26psbbaMhw1eeage4P1/qYqac/zAD1UW1J0TZk4V7bXSW0dGcmZLChp+DXRDgZYM83AvpWRr
FaKurGRBGzvyfGeEliE/ZqJzW5etxTqTcpX+FuoaQD1ImcZAaDzMZhXU420RW3aFZDXSisiOiuBz
ulSkxaShGRPskS1xNIdV4duIrlBfRrCBdjig32iuwzhR1UlNcST00uMBPuFMSXCMzk0XCzMzbyuy
tSMoEKA5DX0JeNNSiqRghm91AfvegF55skPQ0Sn7nsWovLVcKtiUgeJD3wtO4uVyxXNXIjGOg7Im
pmENL7d12Ip/4Q/hPYAdA/yJ9ohrz4WrshLjXV1E9O/63WKOkSWufptgyvKT4vNFavGDp7wyJBPv
RLt6TYUnxjWFV94V7oqfQPwdjVDMMIXxHqNsmn1bOiq3H1Svf/cNhqpbpo3cgIGaG+CQUPVyIcGs
WvV4uWRBjyECsYc8B4usd8sg8A6DSZzGg9Cl0KxOSNFVywJd2DefeXgQcof1fNiUQUgJQUyG5L9C
+c1qwBivPisQ6/5Evma4BzIgk1mDv7eWClOLVEAKcdhxBVwulYzxnmlh4GmJfjQks5v2Tkvebm//
xkEFXygoCUnGDNUF6naZKl7Kh4jD7lcfyGCANUJB7py38tz+c1vShjLgpYAE5CwQvqtkRc8CoYiv
miIr+zxASwhoE8B4G4+MB8jGppCMAgRoeI9fAUBntMVy84I3cT9Y5XfdHyLDj1gl/S09BCCldUBM
kbugYRJKivp3lFd5UGiH+gv036zumQ1Pg7P4rwDyAWcLpU71ImNGdx5IAOxK5sQambu1SgKoXtD5
BlzyFSWhqoZCLBvl6e2xDnul2pf5HvW3v99uoKvJcGoJFXbadjlNTttoBdMqRITTIwcR0+NtEduK
/EcEjWHKNIOLeL0FmWtJLvxistbGNViDfrakIFbFUoEsnbRcX25HPfZ6peRSHsgOakoZUuWSlWgM
VbaMipBzo5sOywXyu0shuVC1fYRmgmCF8Y5vHY8cDiODvZUxIr2OhAcaI3NRXLiUEUdaIsplnpMI
L4z2C6B/j8qrKpoLMGCL3U6MwPU69Q++Jiwa8NiIvuFkLuU1i1zGgw6dxnf1T/5cIvT2QePXtT/+
iyuFUAUi+wYaRzR+UJLmqa1HIyoLFMzCxvpqdfu2oW3tzvnvUyeyLkdOb4u8CHjtMFQBwspoZERj
WyJUNGHAz6OnUqFTrX2iKBg5BxW4wdOqPZgux/mva0rY9jMRxNDP/UojpdHMFwXJACHhkCd32swI
xVhaULeJmseh0eoQAS0Qf0MLufpvtMB7CMATXFk8nZyp80RNFa1B9yn/E1oA3PLfaaFrGD+Fig86
kKmDkofIoi2FUhC/0ouZCd+lsXJlW/euJgM5jFsKzoUukiTlamgdJ51kcKIpN2b8rL+M8d3E4ira
qovgDYwcECkUgB2JcmCTqOQyDA6i/oBkbw06EXy6R5AcL6GZ/1RZJORkj6l4Eg8wkQAiELYAZXtp
ZiD1a6pYkE79Ji13aHYYXfO7ThnO5VTeoMWgKw58emhCR4GRMjUhzWsxKgDuaBzZGwPOR38cRpbu
6mNlTV6ZgooK7Usk92QW6NvLnI/XH60l7V9HR/GjI1LyAJfuNK+0MqSAsl1mv6FAZKVevht/33Yf
W1Ui9FX951tp2E44ZVEpD8imiI/au5aYw2p2P8HgmL3qD+Nn+N5/zvcNGCUf4R4Zord2AzuPYZ8a
KDxAjHK5G2qdRAInoG5ZrdYEeicTl2R3F5kJxtm+9H+M2RZ+puYSmctL96Jbt6Vv3AC4zPBgAn8H
SK9peAyK/Io+iFEWGKKt9+762edmNFrJLx3yGNfbxoEi/WRIcwI8qAh0trPLprWIeqAyZsUR58e4
caTPKg4G3RxYtZetNT0XRfmHVBWzOgXRPhoQqjchyJ9rBJqsjdt4ll3oQ51auYrXDN0wwKiL9s9h
MusCdZd0xUBgAPqYsM4tE0XLCIoDeILi7UTPfpqipF4UBdFHrT4lZmJVdvaS7XgzfKiC2hpdZc+B
FJ0FQ9hYyQup1CFe5znlCh5SF6RCNfO35rEQcxs3Ekj3QIBPsCcgsKFCA4lTsylK8SSoJbP7GBur
T53bRr4pAQN1CSYW5TgaRzo0NebW1nhtgnt5rAgHT/33zxrEUf9KoM6wLtVRhwZlvGcX68vo3fBQ
sEyapQRl0uE6NEMUQ4lQ/MDA1nb8XP+rnTjTgjLocV3KuGghYq3R9qgYjuHf3ogtYwJWVCQdv4SL
lKqIqvUSG0uC13IExOhQm2Fzl4W7SX/8vi2HmAx188gkD4vCOLjHMFb40qXqoWJU2iwiAyjYGpjU
pLfbv7/RngJ+GIJNxdMJrX06dYPW4VpVtahjv+/A3xLwvn4n2b2rHEZftJXHDG1P6nNy1z+sX0hr
20A5oBed8yIXA3GALdc8jOqrvdsftZWgOv8o+iJBsaAPOxlGyD0UPoeaRbEPXeFH6POBGKTesEue
b0vccOgyergBL8abHk3wlEkWBH7MxViFeXwWGyupHJyvzI92df90W9KW4eDdgIZq0gsk08lK5Eb7
flaB3o13+k5BOcVqH5njybas5lwIOYFn0fcaj4jNVCUJXFb/9oldjDbI85+mAvuhBsChJj+9OLld
mNlB8lJ0p/yU7T7gf3eP5XE9CO+Sm6K9pbBQckFvhzC/9kCHCwxnuNHoI2LQ179rSR0Og2/hbA18
iwHGhEP8HVvKu4La44zLMnfCvRQIblFg0AaIHPrD7GHieXaUD8XH7FQP4a/iob/PXMwVfTUQKti3
9/kUVN9aKGJyZ3swxisfxhE2GtbrIM8Jq3IiJO6cBQTfkanv6w+jNwFPNKxll+xm7n76RsUSbQi+
trv9LSybo864hoaoZCU2V+Bizd8SO93Ff1+pONuKK1pUjq/7GEA2zH6xhzsQzd8xlvO2RV+RoCYK
hjMoHLaadxwWJ+jt5UHy4HKnSjmcKoXslLpaoB1dQbHBehedePL+d2u4mqgqgHU1GnXIsDGSRbT+
gPLzI7Wze9F5iQ7Ta9KYv0EJLLrZUTwsYCb1svfxNfdZo+u23mcX+0RZ5SrwUdsM6HeR8X4hBV3h
rfeyu+GBm0xMTfRuG97WTf/vAQXpy+XKThjVKLU5WghKNFr/GFiDwRk/T0dDkhp3bUSU6b+Xe86a
nzMvR+S1mKJVP0+5mfhtfT9Vdwvr2bkZwZ4pdlrms8Mtxm21CA0Uq8zaNvBHgGbkyBc/OpBoT55x
X6rmFDDH0ZH1umFFp0bLM7GNNoOmv4TY1kam4H30s11kCRYLR7ApBhM+CHgH1ToasJtrg1FLK3oy
WvhV8EsVpuQAYFP8wIAnxktqCzhCOHn+I4uK1DR5mUI+xMEI73J7BUMF70qBHsAvJmD5YuWMNo/6
mTTiZs4WUF+kWUUnGNwUcF94fO80tFJo7m2rZy0fdcaqXE35jqhU/En2hVeDb5x7lXl06N+WsxW0
AGYAnje8d3X06lwqE494XSGMwjaBPmfGjdLWphOJx3liCNpcNZSfQT0joLmFrkJUCSqs+gywq6uh
uDp7ouikshmx8tKnND1t3kjfI0GEFBEeN9TuJENcjQuZ7Sc+zsHiq/vYm+6in9OTNpnDY/GIufBm
8oX2rxUE7uXj4laIRYfnZjAx1szGEBrz9gJfMecCXQwyyH8/iIqj+inVs4h80GJpruFkaMatvPaQ
utmr7GYP0kf6uDKzKGTbbq0CFWHF+SJNaC4grbGxlx6/Qrt1OG+1hOBXcWR56K2tPdeQ/P+zA6G1
faG13GnJS/c3GNxMFrvxBlnF5SJSx2HtZPCrThBR29W9ASzGvdFZgWxnB/HYPjUgGR9AHJG5wj78
iHbtftjxPxj7uAHIuthHcmLPtMwLQA9U0kCR7xRb9rJ9b4K6Drcry3Nu3Uhny0nfC12RrOIU5siA
OUBlSxZrrOppquIN4zi50zNNxmhtdbWEJtJDg5biGU+10Ko/5D2mb1T38g7UQvvZk54Va3IXO/Hy
0pSd8it11/vFnu/jANhw8H6DjO8r9kuLSXS+kUk6X+nTy+7s++YuUv9pixGtyeLN1NLQHazbxU40
def2rm65v/O1pg7nWo5NUdRYisFRdu0R9z+ozReG62O5gFMkcKZQJPfSyJOZpnfz9zHbzWZnjs6I
rf2NAvnOeCgYQQ1LK+pAjkK/NEkMeb2tOgbwi0QvVrMicSG3rIg6kjJf64kxQsgqmNz9us8g4/bm
bDBRXZx6mqBdGRMBaqAJCxV4PHfqBzx7qr3oqLbyVj/wGPZhjXfl/fxWwb0N358ay49uvRjQqKCh
NoC6OegNL888qDSbGaPRAZUXUeDEoObKZqi4IUE5DYLGZF2A2mgoHiZQC32mANREmnQw1vMj9ELM
vPAxGPq5fomQevf0RyF2OMPkGwuc60rs8PyxDAvLL83og0X2v+F8yERGTINHmQc95tT1KZUG2ieG
GLB2E/ScwPMw3Og1kyK4a88FUCcukrhJmCv0UKiAixaf4KT0hPfC19z4V8+b3kuFnLGzBIoXPymW
JJmNk92nuwzpgYecUZnbihsvvoU6J/M6ciWwBVlwR3oS3u/W1l5Wp0zs6dh3mdnF5O/bG76VloJM
MJ6T4hbhRP+/pH1Xk+y2zu0vUpVyeFXqpA6T954X1cyeGeWc9evvYvuez91sVbNs2z5l+7iqIZIg
AAILC9cqVdScpCYh6SGxQncEOwsmHAgIJd0IRGMGOB4a34ymiCF26VhRSkX7HFiKeZAMXkvlABvv
o4SAGyIk5t18fJdbRkGY/ARlD1ByBi2xBgpk8QZMr+iDXGkF4DJt8VCZo28LMXjsC4+0/zIYvcm5
UKIwdRz1qXPjJGggr1czFE1ehUKZeXVlI82WgK31jW+3QE0xDmvBkBIqMVghDIgA/oRKZEep7Pe1
j/JwE6/zyBR/ypOPJFVo6ZhT8xjg8N7m1fijRuCoXaexPTL2dMHGgqsRpQDMe1SAs6AuS6JiTGLv
T5n3XhSWkZlBbKYsuveFzbySQdk4NUfFrRohA02oqEJmwKXkFiYl86zmLJYgymHwTT9lfgFBqLWj
oYM07mJwVIFEKeNeswRRyu6LasUNMgQN02rmMSCxfB8mW50Zd2rhcMj8UgAUAIIBcoRaT8nV6lgJ
RuYFVWwC61w0267eM/OwS2KADxaA2wO7iEGHg2UglHkM7jyvEvbF8CBpNvScSfmxZAsBDhQJiwnh
laXholobKqGuo7IFCyHGtvrBgY0b05F4U0eHBIjgODNPVxUoNu/fsYUrdiWXUr+pnf2A9/nEa0KU
wZG/UtFC0GxY2J4FP3slhujMRQgGSsI0DgMBRa+ty8KpLP82GBTRmYy5E3T5ozDGBhjrKfHQESh6
LKzQGRhAWTt8+v/9PN2+XzRqL/gpyjfpZnqRV9l3tjWs9Alsy8fa2RacNTnGprVYoNQl+NWVXPF6
yzKjSes0g9zGRKeDPZqEeUg2U4fVCL3gOaBxQPQCuYI0BM3NwuV8KwQJsOP+vsltjkyDThob7aj6
gSVq8aj+FkWX3AIx5HAHgOVFp1TSrrjBuq/NS0k9QBdAZAivAS5s2ihgam7j5z7Kt5pkGd5juUu2
nKN9FqvG/CNVaLDl17Ib2felLnj3K6GUwdNzjB7oNQitQfr82DLWtGCAyGhbYG6RCFJRSLzWA18L
BSGMgbjV0AAVjeZnhVsqZ+79NdxKwXAGUSLQIsSd2MFrKbIYqZ2eI0LpBQNM3hhaKsU2q8Jwe/xI
FhP8swKmScwdoPy5XoslxvnVaJSLvvRs70+Mg7g1Zvh9DMsAPw8A9zeghFkeigxTyYCE7c0o2MBY
Co+N3VrV8H1/t25d3LUgypz1MYexQQo6F+vxu5ct1cPs7KYzUzwY/psg6vDjbBq7ucWKYvTDhxN6
WyN7ZpmapbMHkhRNKhooTQFRvj57vcDIcSMD8LJxOFD6CRbrHbe4XRcCiF5cWP8e6YRkJGjVciPY
SLKDQJBnJKHP4N1rM40juZBBxWocr6VjIUFGsVXNFxlkkWgU254Mp1xjtkFq+WZnNk5tfeWwBJal
WyhwVg6GN3OMLzlflXtfQilHUhZ13BT4ktoTJ7PZVbvkI/wj/TQjuhVrp3R7S8FIpEfuSUdPI6ui
slBRvd4ISmW6RA8zAXNdkVPRwJkMbmMz24L8KSstQvPGoYmxcDMPwUX8Wjq1GUGl0Gt8jFxhlX/M
r+Jn9ik4ArI9LDu5eD01qJlBRjTd9A50WSLFHQdkNDgcbQVBuyes1Y0Wre/fmQXPSebkgCASrgSY
KBpRSB5bfhNqAKz/6d7xvitWZYUWTuFxfmXiMpfuzoUsuq2+aGM5SkT93PubVwQcrwgbXmGUZhdq
flgS1oM2aXTeYJjS9Q0qgCqfeyHJkIDlJzP1wmcRrAH9Z4Chx4Pds9pfbz0aEYeWGzhRbCL98BH1
Si4CAv3N0jWePhOB39w/pCUJCDkwtQKlHExXpmxOmafAektC5k3JtpDNmt9E/8KjXUqgjE7b5S1q
RWLmhc2+SJy+tjJ/k7P4thZMGx7A0DEJhNfojCH6cWHaglQZFYnDKwTY3662pn6voy5ceTlr6sSC
oqHZC2hvyCCvEcq+ieKUcbHP4VUlrNC8EBfbXrf/RbeidCWFWo5WKonQzJCSCVslN5ESEjFlkKVe
C5uGUXuAeOL4STMhZSGDUa5Do0QSpki3/Ghy0geBd2mnjuE9F/YMGD5g7NC+AGE8dWsCeY50uawT
71drrIbqUKq/Jla6fCGmAYYUJgD4LtLiSZnbnC+VVlQR/E2rcs0I/Zb2Cd2WuB0qaFtuRgEoQt/M
rY8nQNts8WoH3a2xq/Xdz/2ruLRLCpIbwEwhC4pcy7UKS2Od+VWfgCbhEX1Wk2yK9ZZVVFlaiSKj
ywqgYmSNaGo9LilrcfIhQ/il6Z/Vo9a9VIGHBvX7S1kQY4C6gDSrgBENqP/rpeSp0Tdj5yNhnNsY
ESGBysvOjH8cZWLSIOlUwtGALEGlHmZcKs6zWEOrxFWE6c8BWLEFK/2+v5LbRxmEEBpCzFgh2SdK
rTI/Hfk4CNFFBKzJTJJP3EfMOYSd7FlmJQEYwuju4azWCx0A4tTzQb4wmzPSDYPppxbyXTXQ8QHj
lG5tP0g50PuONw2GoAC0eH1KcpCpGH9Z5Z7NNetPIdnc37rFn0fODpUDJNDBy3H9870xAM2JmeGk
4xrEWOi++RdNJVgBacaAaUGcQb+W1BQA3iYQcm8qHEMmIvr84/4qbu0KpubhRWagj58w81P2vhO4
cg46NfcE8zcrG3N7469/m/z3C6cVqdksh6WWe7jvnLxHtrHJ9mAWub+ChXMQAcYEXSqG/hE4wLWU
mWsStePj3BvbVf/ECduH+7+/sAqgW5DwAXkfzBdd1mvEbi5U0hLjij/yr9+MX1/6ejRhgLYYTVCY
lUf5qEwFf1HVJtijXjGb75jvML+UoamLK0DeBXEWmt5uOtGNtpMytNjlXhnY7bCK5MNcv+h/7m/T
8kL+EkK63qnrEKOTd0K/YE6qeK3hRsNTGzNE3FsHEUF5EF6N0bGSYR0IgpBazuV9iR4A1o1gLYQy
G0rMSdowECniA6yUIWzn2bm/V7f+A1kWchYgSDuPF7lW2TSIMQfTwF6NvCeASQrdQKB6epf95/ty
ljaMzM5CJQoUg3Aj13KkoZi1sqpzb9bXZXxMd93sJglDyMJ+AWyO8BqKBd6GM9PMxS2vVXWutAF5
0ahvTXHjow0kZnQaLIpA2IABw8i4gbiRWsfUdRgfAn/bmJpvy4hNrfsbtSAAAS8eIEgZAR1F96Dy
wVjqXWAg+RWujPioNpvcf70vYuEsIAIZL1QE0XZEV7OSTqzzbojgafmVmqHJ/KN94VkUyQvW/EoI
FTOkTRHmQxGTFEt/4n7+2wqoU+Dz1ghzDu57xsRQcT+ve7BASIyqzuJJID+Iuh8iLBRCro9aDVCj
n0SchJ3zB6E/FayRT4tbRPpNUc5BUzNN+RqKBdenKvKcCb9OLLVb3d+k5Z8njw2EU2gDpU6gC7vR
SIQAUS5Mx757+m+/TtmmDpOh53SEElWA7jDyGUs7j854Qt4nIGaiuZWEsB3CTGkQOwMtFx2y54TV
6r20N6hOo8QJcnt031MKlCeT7Jc1khj8YCEnxYLaLlhVPL9QnEZ5AfyQGrX1vIJYNpKDwguNl9o3
52wTYzTGsJZYecaFnSLz9cjUQ3R234zOHmO8N0UpwXze2YI/1TLTGBjYngVroQA3QAYAIPhHsvT6
GpRBFqtZXhcAo2wncZu9NyDTZNznhWVgZgKAmgj+0dZzY5EUP84LLa49CRGsNr/0/UvNOfcVliWD
us7o7BYbKU5qTHmTrFWF7gkhYViMW61CRQlj7M5lJVBHUBFUE2tqO0l9AZIrYTJb1mGzfp48ai7c
m1ypURB2+PnBaayOEZktJNwQlxnIKIPjBjNp6aJYOQ7ZqMJPe3Vv6XjaY7zOS1+B7hp8tFG+F/7p
1Gd0u55z72jlJ8ztNDur0Ou5H/ha7yWAOqTuULqDYs3BnlMZHpVsy1V2GhMSQIYIb4cxoeQxTm1b
2ABxD/YIL01dpVq/T8nKXzeSNchOxCr33SgZSjHgtYHvRhgC5mjqsvC5WsRjM0ueoTjqYDX+amDZ
lhstQFUMdLq47jgvqBulBVMUhZ1U5aLnzmhru39HbuwW+W0y7oGwhKnQheut6uYg8/OhFRF8OCVn
x5irewrT3ct9KWQTLg8EB6EqhChVBwKbsAJfSylj3gclVa7ugletdFxMNHL6ff/7vhB6KRCCbK4A
6wffDSAdMWsXl4XTkq4TC03fJRjWFNh7rn5ctyzmk5uVoGcd7yUk9pHcJ2QI10IySR5nJVY4DONq
qpcek97XvGBx8cpn8cvepPjRwK/AkcAUn0dE0vnwsgE0R0dkSOjUW7c6VGb+OdX2Njuy6HtuSsoQ
RSji8QJHEI3nPqVhMvAsWTSAOCD0TUHeCAE6xje8bGYnYytgMtBH8+X7tus/5N9Ccrp/bPRl/Us2
UgAwomQyNiVbzf2wEWQ0dXeZzflWU3jzQyGYRrwaB7NiFa7IS/BKE0ErASNEuFe0M9H79fnpfhSI
sYYmeLRvo/+m2qdmZYUq2mNYAceNeYV6SLB4WB8ygqDloPQxRpK5HuoggvEePX+rWo+qDM4tDpUo
Ft3buZRALwvPOh2HCHYBhDfXy1LjqYmKvMHw2FX1KP3inTg0zVpzH6rPFMnnEwvgfXtoJAb5Wx4x
WRd3LVGmJuYayMNkl8hxMwVzn+sH41tmjMe4wQyRTYRbBQ0QuP2go5SgCpMxSy0DBFg7Ckf1Vf9S
bfS+8evaCvDnfU28AVETYUgOE1eIP27b1geFD/JmJqBm/SE+qdsAdcXH7LF/FrwKlKgF+NKndcfS
SRKH0IeHDAwoiEA3iWoBlb3QYjLYgDTioCtUndA1MpxSNIY2G8lh9VEs7uelLComKud4FFIOsgbL
IIO8G/MNr3+0GbQWKwNHuy2ym5eiKJ1sal5sW9JL2DgKpm7dPyva7eLHZbhDpCcxcAIpBmodk9KW
iLZ5VAlTS3LEnElhvmAo4NQJ0RyZAI9judbwokk7TIMAcFdPzPyr0m31W/9dojRhh4Xzj3mJsRxC
ckj6BJBuR3/7tbQ06+ppHgQsh/CheEZn8qv8qOcfot199Yk5saD1t37sWiBldUs+ruU+IQKfRXRI
cy8AJTvS5v4hLbgwTIcg8+PJY4LMgrpeVhzrRaX2qIbrqpk5ev6YuJhgqL3O30FigWCFIY6cCXWR
rsRRxmIuAiFUOJnwq+1mLV2P7wFAa4PTYuRJYvXJLordprS7apu490XfxB44v8uFUmFUCaa0bDQA
SFD3ZeiBsPkLUBn9878JoRwKmmrmKNCwm2Ozeo8/kt9AtvqP92UshAIIA+G14CaRjEKK8PrIQrSR
zfhfhpZRCWMwZ/sz247mNzpJAit3FEwiZA3CvMGrQ/mvRFJaMifBlMhDlMF59S6/HRzewfSY1jyB
qnIzgo1Ise8vkmzUtZ7gvaMCdq2B2wWsFZRAuTPSlusK8GVNltA6WneYy4PaMSDkt7YWDxAk1/FK
xwOXpPeordQLIccgid7r/8jig2xtBM0MNvlj0Zvg9QbbEuO63dzpszyoId6kqKvQxQg9K9Sk0oUe
+mEV36ATNgu77OyZM+9v362fpARRiih1ciz6BgQVqV29Zpa8ib4NB81qTmS9/PB24jLeDzfXixJI
Rd1BEIVVz0Pgfv5zCm1hy3L9NxpBBGBiBappiChuENC8KgfNUIm9N/8pInCJF6LtMDbtxh1SIiiH
whd4nVSK1Hth9Bg3dlSfZNls157fm2Vq9q/B24ixw8oX5/5HwZRVLJUqmNMAgpWjaGD2C1ruwsp6
G1yJXyvb3/UH2nEZIm+cJ7VW6rwKhL5ZRrYzCTGRL7ON0JJ/lZhwbLePRr7yRYZGkpt0daEhT0I+
FaVE1DZw6a5vWhMC+BcH0eCJmAG4UXcsVNetiaIEUO4ylASuqeRw8PxxU5abYnSq8CB9DM/Awhz4
3Ut0BHv/w/1dXFwUMjNAq+BxLtOFhzLKxSzNsSh/tEQTIU7NineXVBK9H4CPkdLATW0uzFNf7JG0
9ybhnScZDFewajM0f1JgB+V3LIkhkWzTzTn9TyCpol2fU9gnY1trRKBVYkRwZGmfrWbOaG6fUZRn
WPklc/h/q4MwypPxapcMelwM8GTTj2Ga488Hw8IvSACADEGiBmQUng3UlU6LeIgiqRjxOOmfG3Qv
CE5ZWQ3m9mQM034bSRnAkRmIQxEbol2IngvEhfD8StSPXouJrGAX8YsVz61H1ZzRMbEpWDPKmfIo
o1GP42BMUjt6Yn0QMJbO0gyrP/DZPmxMDpOBWW+gBQt/tT5yGS4elIMvqMOgdCM6knu3seJj8aId
KttHp7dARvaaXxmg2v+UHosUQQkjNjgteaTX6GzOXNVJ2uUDdtWu9qX5sWUp/O3D/FrCOUlwsa4p
AHNmKePcAD91JeBx209P2U6/Wsx6963i7b7JuKE9+mtB50YOoBLAuXC9jW0tt5k8YBsHKzwNq36D
K4151cqqQdJNtkHts2tWtVN4h3mEHnE7ZZPZhft1/zMW7gW29X9fAQDJ9VdMKV8nQY+vSDfl8+D4
vzuvRFfCfSEL5vFKCHX5fGQaKwVIeO/5ZLFAdQvaiN8Gep8UlcEtQgU4qKL2U2tALzp+1Yw2aFsb
w2zBqMzihmIJIv/9Qj1qNdbrcpigHu7AmZttt2Zh95Zc19VayGFdiOBGsR+ScCQ6Llox1EFw0TNg
hx99CspETP2OGUb+NvFFdB7oZ6CGYBzxT9cSpSkU67kTRk954tbPPsJ4dPKfKtvYRAx9X17chSgq
khezKA2rEaLQWSi4z76Nvu3VwYFZXKUHj8VCvmQVr1ZG6VxeRXmM2Hv0OAFtvJYw26rH/XCZXT7k
FmvS/e0tQukNIA0kUfCEhn263saiKUcpKITJ+5W6rWOBW4QRNS0KAKgIgS/aVfBiuBbgTzwQ14E0
edIv9BaOsYW8+ak7xqxpLTccY+j0Bunt34IohRD5VuanCYLgvESr/QzAtraeXiVM/4q2Gjjsok3j
fteOppoVwhzbOA2fT+o/dtbkI3QF6GLA8cCGer1aA/Tyo1JjO0UVT9naknec7TNU/4am8LxSQJhJ
KQU/KFNujBPSqGx5bfJGELbpTuu2hMfDHLa6NR3M2VIcgIDB/1A7OXoUEpDuqOY2N7c1+lE0fM6/
OGJS4kNqERhOdNtTOjQJmSyVTYX8Mxh9n3309u58DBk2Tvdt8U0DIapfACADhgMYHNoe6IEZ2iDO
WpInM+gZOfOYb1qXdwpnhrXhnO/OlUJr8gRmV9+Cd70SS5dIgkTlhrzNZq/9o78MqhUXa05z161V
E+bH0Yw4TAth3JrbDAlZK57zpNSPmMWgnMOczmI5tekMasTCaUO7CNcl4mbHfwofja1vPXVP+UP4
nbBs3e0b9dw3C8As2kCRtKAMealJWaGVxYzSRe+qzr4+Jmgywp8b2fTNL0xCYbID3lqIa5GU+uid
BKaUoZw93hJ2sq1tMS/KZKVyb5h3zsqDjfz/C6NnFtRakICGEFI6Jz+K1vNshta8Pj5+9ubvwBas
fCVZ6apAD49kMSKVG/4PIhsVYlIlxlwvngY657XiowcVskcXb9TXeT2a5bpdp7bmHnNT2gqYhqa6
+VYBSf8by8IvGMZr6ZQ/GYKu6bkY0tUtUv9WBSrK0I329VpDJmW08AGWb9W2vI/33EbeganaZAXe
5Aivn2T4BBSn4LYwBQH8INdmMQM7RRE0Fa6Qi9a44+jqTuAqduOUG3R2CTZq2niiIfwRUbE3c2Qc
HYbtWFIyYFxRTBIAsMND/voLEkWamj7sZ694xYyS5LF+zk/ih9bb+WF4E3etJVk9zGW+G47MvlPy
27er/1s29czRlFTPZb6bwZhemdNKXNWg6Bk3/k/vNQ9w77Jdghg0sD5+l9arAhPdWV+TGTsvq8PL
iw5OaMN6TM2PwPq9esYIL0wmR/NZYzkfXgCuGu9QH0RXsdrV08uwUx9Z1n3JIlzuHOVtujnVxCLD
zmXoM2t3mZeyOnLI6V/vD0AHaMXBKCzywKVtXYpJq74cKrrXytYJhCJevmVxNiz4DhR/yTRdaADi
nPMcxYsANRIbOdWG2Pf0l+qVd0LQpTVW6o4W74obkCqYToiO8IFhThduPsQClAC0GUAVSHZfq50S
8n3eiLXvuWXozG9ZZW76T/kZpjxtrFVpThv5bWpN3rfBncadWLwbC1YP8tEbgP4HDAcFH/y1fC4L
pKHLWt/bGSkmQouv3CF5z7/Q378x3o39YBfP1aldxetmDZaaE39gtcSeiX+owwXIEdyJpOCJfacc
itCWglEomo/HIuasHqMPkOa5xlFcDY7iRo+NmbrJSkVX/mxG5vOjagfm6fCmmm8HwcpOwwaET7bo
9qBWjs3ZEXE7GJbh9omH7AoZx4OmQNAd0w+JiC9Tvx05w5NXnKv8albFS+kAo/QGjN2heMpXwilk
BasLMf61UCpOBBWLjxb0wPeax3Y3r6AbDpmHkFss1MWSBhpoSMLpa1gcmreuNcAv2qFF5zvnZZPp
78NTv5F2IF3Yl7wpb/iNvw4PYCl6kXfB0T9wHgsLQVt+pMTwtAB/ABGPNwBld8cpKGtQtAX7+vmo
x3a0VzcJNB2L/WSc47IklO9JkZuM9rheaIkOhrwMOSwBiW4PrKduasd2vUP4C/ZTeFj0DJto2D0a
p2bNkE1bsPMq0VOKFCc0CYbsWnYqjDVGQGCVoPRDcHr0t90+eUHvj7xBb54XH9JDtyn3EW8yc1q0
YyOiAa8zyDQO0p5HuVZgWnPQXJXBXjGFeh//Kd/83+URs2ws4Gu2s+SC+onzpJfJ5TYsRMiZN+jy
ctPC6cs9VN2klxBeOZ2TORgze8w+UAe1kn3kKSFGgHxMu97hnw7cqedMJmiN9k2Qjy4DAHokJC7x
LKLOXMoHMM92crBvfvrtbDFwlzet8OTnJWTFSW8apnjQ9f8QfQcI2zAbJt7oq9LVt7OdbZu9st5z
jvqFblhMCNwa9rwvH2IMbPAROq7XeAPhQZbuDaQi7qvZTSSH7yGT+9AbCWwjYAnUcuss1KqgGKN9
iIFxFvi23lpgRQDmCM1IBhwYeczSkY+jg0juZ9rxNsZqFzu/sRj6flaqq3PHcx75aNQbQVaLbaeU
TlDEqkzSatxnZoFopLFAdgPCGxGYfNWaf+H/fv88/Z7sBB85m281ajIhwB+jA8J8PFBV85uzevNt
RhEMKcp1Zxr2APtu2TyM4C6wS0Sl4CIymXb3PPuK/nJEoDx6zjD4Hpif65vatdyQGmE47Sfrfb/r
7bX1q7bnP50TrBGbixamrL9F5jvI3M1fsmMe3dxeqRsF3f/H5yPmNJrm5v1586c3Q/utRy3y6eFB
Mu2t11u/fzJzO7iyqZqnzGrhwFJrTTIqB2GFf6ztn976+OmcxFTAojBYP+oRHaKuhH/9Ijix7WDV
7pNujpZuJpvUPCAUVI54jqw8afU22L9z88VLTaez7mvVGTx6Z0vo9y3XF0Mna8G03+3f97wFNuXX
wtzsv943q8e9vT9uagd/ec52+7HyvuvVrzXDBZ/JZO59ARUlZdEYZ4OAL1DfW7v2VGvzfnS/Xffk
2Cj4luaT05sr1VyZzto5eNbr2nNM82RuzdWHrTPTGTfGHMp9oSJ0q4w6yXKgzfiaBKR9vzTQON3f
8DPk+d5yqYg6730fY4kgwH3NoVr7X8cCBdNdYu4N6NkzikiWhXX/ct3HFlfaWzmn7cp7egPbxu7l
AXrwxYrxz52i1CcBPwC0ExnrRIjvrq+FxmnxoHBzuv/Fmb1tt5tgBwajQ3oc7Vw3lTXo2a3KFlb1
Wt/gk9qVHpg+LoldIx1QuT/xvn3JR0YS5Ma1AdFzBu7zmP0Kojwqdqg0AwV5I272agJQ/bOBhlqw
rOmmymKvvMEaAI6KRgEFE+fR8oxgmVp+peZaORplu8eTdIIVCJzE0m3fzvbZBk7VClyWLV8SiTIy
rCikChoG9V3vuFLOoahxRbfPPpAxK1tkVxQHQdn0pewH1zf5tRGboeCGBmNXafVGnh74A8RH6MtD
88U5NL14CQmY2NdyvRgfe/i01qk7s1PXdbpuO4aeswRRx6eESToC9I2uPNlquqOE1rbJqUVXrRnp
hZsYF7VRJH7x0kFfD9CN9KTIbAqFOu/7+VT/McC18Hv+Ep74rYHpF+il24ibPjD5wTQ+QHH33D2D
ss+9f6NvmGrOHwBYLNlPhaAGrw9T5uZwkvVxPg3b4FFGGgvumDsoeM3Mq/L1EJ0yRF/GplnH+0xh
nOf5wC7vLpJ0qCyi3QGNTQCM04icsjPGjE844VTAaVXbYVUMTnzExK+4clMmLIeEsjfSUMhX0bsD
LASdypEmIZTK2RdOQm0Pqhvb2jteEKnLe/3LyJJGx/RkxCjQkWh4AAcNRtdSlhKDsutwzo3goQRp
QwCfi173zs4AXCxtmRkc0C9BdC0iQQdkEwoi546b61NUjMjn9aSLH4rX8HdRmfqp+q5eRqfbpFt9
3b74hOmdoTk324m0GMp/AKZjij2COiqS4iccaCWp876zOmcAiSySyRsBZELHjHFLbvYSkghymwxP
B+xYo/YyU4pMi/qA30vmaI8b7hBZusuvWSgWOiRHg8qVGCpGnQwNhM0chwVtRztZJ2BhZESfN/W4
v0QYBFWH4WJIblyfkxFpGc/JEb9vN7jjSBjoZmP/CU7WFiTU3tf9E1pez/8Jo6Oj0JCiuJixbck6
tA1L9FiTC27M5HnD/hZA+Z7Uj0dp4s/nMjhgZPVEm0W0cVOxp3aMdjYVb8zNMIT8XntqCzOrLDIQ
5HH0sH1v/hFj4rGywY5O4S48DH+MBx8AJwxydDWw+97fTtqn019COYVWCcQqG2J+34DQm4g1tpHN
zOmQPbsyUtSeUvZ4SBW9yYiut/aAnKvi6rb8xxTR2MRaz/Kt+vv0qFtVBH7W9THWM1nBLgZBufYg
rjlkcO9v262Rp1ZEXSsubeS8znGC6Hu2ZztEGl/c5B/9iqWO58bLe3tHWSTgtYdS6SHJfzDOrPrJ
WjCDh+Sl3BkHcSNZlSu++TyebKy2J9ZNoN5mQdmEUSRCsoihhOVOQh8Lcx9Z+kfZjhn8PFU24rxm
13CzcS19+qfEysHnRlBptaUejJPcWEZnB8z13WAWzspPnu9Id5OIhUoTVTk4zpQwJWqJgcnb1BY3
la2tdBBpMo+RxI83x3ghizIrouhPTa4nPOBMnTM5yVpb+3a+DteSU9gsgulbzwmjfyGMfMxFTJmD
1WBuYixs87h+YGg+ayGUxajlpKmkAL/dw51ETga9H+zRAVoxsJlQjyV3jHhDQ7oUGXPwMVwvxJD6
jOPyit9jqBDqc6Ak2iWncu9bTPwKSxJlomSuR9AoQRLxko3p28ApbnNUdlm3atl0XKyJMlFCnEl8
RdY0OP2mMQHP2negmKhXxb+JMC4EUTaq9HkxDaaS2KjRli3iLrVt+9+3jrZQeTcVuoIF9Xa/GTex
Dfjej4WR1I8M1WOdEWWQjLE3BFBWQxvcwqyQ6DIOSLpZ8pqF4Fv0Ihc7R1mlLlXT3E+wog5eMcXD
EzGg1T7wjAUtGr+/xdA9YH7JdZh7ifWMNnG+4gZPIYtleRasuIB3kK6i/VpTkT69vkKl3mPWunFW
7NCKIWTysrd/fjBXMqiDmWNZCTr9rNKNGdvISJhkRi7LWyzs15UY6lhKI1EwuaMmx9Kgg5OH8xvW
TEtAbjplqS+l0AipgE+naI4afl8R2LzVonYhoHKRryNrEpEHIDhpxv4RM3ZPJOUcuqQGp06HhUlH
9YHYVc7K12lqdjZvb39YdmHJ74EN28DrBiVeJOupfRT8NoiLXiN+D8h2NLiNuEXaR2SnzHjsNheA
BscLWXQpZjDiRCvbs6zs0PdW8IjOWLvB2xFQKE988o+CVXxh7MGW3/mPTGO7eJh/L5XOJGVZUxtS
cBZPzHpqN/u/bnPl9vvaCvHOY5zlQqxLymsKaawmPdzUXUDFT0jjXsfmRqaMsAkVACQQJYDPUov1
hryBJSGCIa9VAMTxNAeJJuUfhbCKkkiNBfgS0UptzPb7FEtz+E3mR5WWjgIi8MafPM9Y5E2hiZZL
ect5VLhcGiCXwEcMA/C9CJnf2RsOcGqe+ErGiK6GDiPQ/GP7QWBuDaMYdJvjIUsn+G2CxUdoQClx
L4iYpTJheEG3VY5laIfP0WP0SEyc5jTgAZ4KM0JZ4DE/kHIHy0os6vWFeNp2c00ahG2SCPsQLTat
va89edt60dp1hcNqtMIPwRJ+Zpw7s5t3SaVRW0MBHyUnCX+/NuiCMhQiPzU48wdMl1o3+xAO11+T
OyyaIqo1LJW+qbudT/tCIrXVvNpPgRS1mBMRWiqM72BpT8OKxBP5usGYALzqkC0RTGk3YsAkeUX6
a1A7qqb/x/+DxFflsh8nN1AK6qNoyv2Yi8KWm7ENxlo56g/Ifj1029kVgSMJ7ZQHb0LzZ7L7VYny
Vo/XdMWkx7/JGdOfQJntwY/irpDxCaOd2iHChGLvn8TNbIHqZM/hQnDPLG9+019Iy6RCe7yVGpWb
Oqi9A4KeZC2dX7mNPdkK2qCeWM0SS9EqGdr0P22jLYxWS8og6bWwf5d2IYJi0pZUWiimrhl2c+Fd
cSWIMintjOmKKY+FSbhOxaGxOBTtMMA8NdEpxIyKlpJWV+KoKLzuMsOfyboGlMpHnF2MWnKP5WUn
H/YCEMTNf1wgFY7jkaNhVhs5OVwW8gYEgN3SHvP1ZGP4MyuEZSoKFfcZ2ujLnA/lBO2FnR0M96/T
G9Bew21ZjDI3dVxaLSmjNLbSxHUaTEQHR9RvYt003Nlubc4MHFD0rX0YAe5BQXxbWhqUJ7BTJJqY
e0wsER1IXWorZan0QIyCWsWpdtv2nJTxUSjrj8RYyTa3F6zmROyAYXPMTNpNzY7aAjpuVNGVYGTk
ZuoP/rY6wBQ6kqkegrcWXUAldv2IHNsRVZe1YaFPt9+mrypq3VbrVL2pbTs7BSwlsMp/mYC71HYa
OZFVg24oPZShcF4b0Er59mmlPJAZiAwlX4p+SFOhAHYkzOyiAW4lxkfEaMET9iq6drWzxei3PUAF
8ZqZRWXJojS85rpBbaKeBCG9LTyNLul96m1i//N1cGpNDf0gxC3GuNAaM31EVPpW1/5eKqXy2lx0
URRAfLc1ALlA1hZOL/6nBPl/adXfUiiNjlXJj/IcGzpYCJut/Bg9ELMIloPjv3qGXBwe7VJh64Ux
ByMFsi0kqdk/+3ZPvCeOTzTlf/fSwmwocOmCcw58xpT/TKUU2Z1J+Ou2xmgjmNEcEjg4vE2P+6C7
LLbuxagNISPo8sCtBZnUmWWDBjrXgROAIJp+Rlt8ldrNMymkVx43OVFprst94Yb7Aq88bqWwYtYl
jYUvBUYHFUJkHKmEYzf5hpGVobg3cDN0aCghWIjgbBClM5I/i477Uha1uVWn82mrgjZzWuG5vDes
EegFIHnZjxByz+iLcCmJCknEKBsbOcaqQNfjNh/9swZ8go+5lu1P/ZEfKhezSLDCiZE9WQy/LuVS
jx/Ymbjqeqywtv2H4tAjJlV2mEj8o4EqQPrmzRZQgX9h30A4RrpxVXCF0kbe930hqZVOhJ8DMuNY
bAMgQ6TVPJr8jvV4XTIwl7KoExTUoo2quYW2rEklMvpuNv2KVR9c8piXQqjD6xW0RyUVFkTuPDGd
COtXCgK8+xvHEkOdlVI3gx8U531LkPjut4Mtmr6jOvfFLKY2LpdDRZH1VIpalvciqqr9sXmQdoFT
IE3Ur+S3iMGYyVoSFUG24iBqczoQUYj/MdsQ4+VGaDvrhJhrogLHCD5OV4DcgE8l8X7gELM8YvCP
sK/+TSbvcv8on5pkXFUIARZV2/+PtO/qdd4Gtv1FAtTLKyW5bnfv+iLsqt67fv1Z9D3ItSkfC0Hw
JUGCAB6RHA6nrtVZ7da3PeT2vQWct/+oEIwlTpOhxFgTFgVgtCeaEKJ2H4uaMoP0FEbG6erCMu9n
ClgK4HxgQfWKvmnhQv7stzRIrVCkrhE2Denc+JnQwjuJarS//GMlWKBTqXGEqvQglNY7eSRmYnNY
9VaBwZ7Hku753eg7BTkYMAkABKcz56XFQ+1Fci+iRtduwwU6CZ4k67tCCR4dig75fMZFs/PTybUO
h6mtvWOfbmQzR1hy4MLklUHcrN+yvWiHa+A5oMEUrZfonQJuUGDHs2g+tbfUUjAHeiOVOdBKy6VM
7LBizO+YYog4w8E5lk/xvtuqcDKl8+MtvpdjuxbIZnrKSm9EBfN/G41sBMtdZ7Pdcm9n23L/vPiZ
2NM7NuVGFmPyg0EHp2qAxdW2jEyWjxRpQDAfPnH57vlBN3IYq290nV/JBdb0lpPsnTc51OSH5fKX
9uW/v4uz1LpAjzho/53YzTsuEFgHgAyGMRi0+bF4sD46YgTMftH72CFCQyPjJltXW1q/nmw7kO+o
yrUsxkIrZSglQkZlmZf8KIYBAnQRVWCba+aoVloGNx0BUWvM6ieAJTB+i7FYwK8zL10d12EsBLK4
kecNwl/U3ZCRWh5DxHniDAk6i8e7N7Gp927itUy6EVf1XiWUExlmQNwIO+cQH2v0sfK2ZJ0bcpk6
fokArl1tJbtdTAi+p6/Xghnz44BCFKO4gog+ZWcVrr9C27X5DbV3DQEFnNVa3qLbei1aByY1aWrR
jPlpxJoHIZokXoYdwi0GaUApwm2BswVG0Y5SCqozCcR4uD5TJmFKNGODZCETk0qjlu9r8yVZdFBq
Pt8j0dzNTxjZnzLy9+7M1S5fbvPV8QLiK5WzBLvcm+oc4Gw52X1E1hKjzjC2Kix9QeOzdUt+/usm
XwoBV6K9StIaAWxjGGfpUXTjyLDcned7GlV/ppaCZOBhKgyd0KlL4vdKpFyIWodaGLUQQMAmAQYC
a2RvpzzS0QgiImsRKJK0UZXCp+qMrdUKzs/TRKH6E6UkwIT1brbzyS8wCQpbFeiA59/EdaFmdWQb
rkQyZleqBCnwXewmCm+olaerHGmDalUc1UVmTlZI7pm/6wUylqgT+qr2cizQ85DhnG3O7uVqiG/8
t7LirKnRtrsP5bU8xtwaDZAfU+d/dUU2gbttpyZ2k+pnBPDWvxqIu4939O5FRKOtIYClDE3UjP3h
EFDnFaeKm+TNBY15Y2Wv6HDMJVudwpm8q5VXkhhrE9Zpa0g5JEkCiTEyoyDC9WHMv+sffwqI6e4T
ciWLMS+8WhSFmOjixsfY8dOxzTDM9J/2jXVQy9IdZNXHarLa7ETSh0T+0Q3KA59NmZCJjWPnORXf
jRTN02j04sek3ICEK+uJ5Jr9Qpw6pMvjOrpggL3A4DKm24HYffsQqmWbGLEeSJsyRzVSzUnsmrlP
+JmOP0gU7trXKRW8l2gHL4PB8xqm0gB+w1wzhW+jTAg9adP2drxoYY9lPLvldw6MRBExmvE+JfLu
lsoGGEsobCEG7W5XWQZ5IddBKG2M3NIjwstWohD/pz8Hz90UG8G96BPI+piLwBQZMF1ZdKnUL3XA
ZWXSpv5zj/GiWXBbadu9hOdwJmsT3uHdhf0jC+3ftwtrm3pQWiPBVmJ6MiXCWZWIe3Z/Uuvfwqpe
jP+VJMb4cy6g97UWknTdVAA+9t39ZTmJxNnje3YvR3W1e2jQv11RKBeqGFI5HOE3/gf8TxV3LEZF
Mtz3i+K5/NKWLQDlnx/LndpIxiH0AC6UORHEpgVxCrTnzzRUwffBsVhx+/8mirlyvG9g8DCAfnCn
8BgiH+YkJD0Duzi1/5sgajWv/AKHAxioW6WXNekvwqvDEd8n3EFwTWEq9Xan5E0pI2mTL8WYBFDS
rTAJDUAV0DsxJ2z3896MbYJKnRXM3LlrCxZnl5ZuoThJinkMlx7znnN1BqDL2bPwo09gGN0xakBq
hIEBCTQmXIG4c/ststa4alRq0ZafK9/1fAA+QWB3yULaDLahmDVIsDK7n7qLd/wj2DI6l0T5JmFR
mf3WyjBrdU/Ntv7nMEv2X5zZ7mWMR9o6Viyu4VdHz5o1dcp3Mhq3YpmHturcSga0crblFrwpYWYo
fBaX/rxbG3YYmVUAj2lA7svD9DgdSQWgNNpbdDt9lcsJa3SnxeT2Uxg7O/SZ2/MZdiBYDuBiADcb
3n70PDQm/2Zs8qdg8bdITG6vg1X6sa7fyd5jlgJoaph9QSVt1N0ySHyMTjc/3wKsHTVMwPhh3NTd
iRPlpXt6fi2HTW64qgSeswBymll0rs4D8gECCXacnVsNwH84Gwq/8dCv7wCb47Mn7smz9UU8S+b1
l3syllOjWxfv/vYFB1oX1B3DzDrGq1kwLQOM0EKRV+C0XYKpAXDU4YK3ZVtZdwTwKupisKNjZj63
6NN+jibhGe7Y61vxjEMpK21c1AXEi6vkzL356LXnUCa15mgzfUJjeEDS94mcz51WBMgU6US7RvuY
JMaCKq6S61XY5VtjIa6C7z4nzrtqFXYJ9CxnrX65Vvw1oV50GaNdvhLJ3G20zch+Wvb51lsq39Ib
lvsCbIavZO0ve58Yq+BIi2/o8piKnMeZUQrGRsH1ARIIgAR2rUnp6SEcmC0w0jCfPttHiJpXU/Oz
d20XLg5VIBAxgzDg1mRG4MrlpB7MyKjAz9E5PuNstAR5YBp5klAOrtfSD8UX/QumJuTuGWuUhv6R
fLnYV69UESc9WOohWcGsboEYXTlGa3k3mJ+GVa+1if0cnaMiATwJFwVkIyhG8Yy6Cr4cBnLbF9v+
RQYvsFnsc9mujQkvZiwFJUt0CaOFQEHNS2O8iSzh1TKoMyCmzzCuJCXERWyHmrA3IWcUzcEUXcth
lANwJUopV5Cj97D8vK0H8yCeNwPRp0ZU70jC0465W4pxNMYBKnPXHdBe2GwTa0Yz1gGRJ17tkQcG
PMBrCcyjXau5EXgKJMCTneWA4PCX+uww5aeMGzFhIXnwR1IFAJ8u65036MLks7jpcZETkUhv4TE4
1y/A/dyXZgwcn4i4e3+vo6w3gFtEJD+TFbc7W4nAAMw64PJGHMQmdNsqUfmqLIZtD96ADmg22Ym2
/HRouUvsft0Tf49ESjAfTo9tGFWGGxOGlV/LZZTFj/064bl82L5Z+4mE2zjmYX6bMY+yGGBOusBv
G0SefzXrChlFxTyEwHd8vIgRhAiA529WwVzgvtA4UGdBUm9+xfMAHYT6Ul4mi2FevpXWZ7nogYKk
bvHcAmEEdW47XTz+gvHrg9maCzkbxgMoKh5jKjk5yVs1DpRt18y1Vfu0BZwhef7cnn6sx5I0umu3
JwbUAIVORisIzpF7uzXKWiapWthK8rY6hx2x0Rd9NMyno0tmHwaZfc99gjTyEv+pbTnLtO2n1av9
Sz6fPp9P9RpAJT8eWS1O9vzpfbE4LBZv57/DCdAY1tpyt29rjOqsD/3U+Yy1+/abGS1zHT7Lqk6T
t+u3FEBZiAQwFDBYKRHnEWARc4K6l90RHd3se5eI1ap8gppoljKZ776wHrHbB5pHDCALAlAT2dxG
b7gJACMidTtbLjlzCcTEX9WSybdma+avY/3ufUBCADgNMAXktNCW0dsLIOJIf/yZii4vTtijT2G0
tlRdr080fEpM+lVM3t4M8rX7wjwOKZ7evmbnpW79xiYgKdAKvP9u3xKgKWQEdhbdo7NPCj0Tzg7r
1K7XL/Uk0cdlpID5OlwrSvMhSzBJbBahzhyvFmJe3XazmKBqp5GXYP6CBmGbTg0hPWjuXPKr2fPj
fv++160j6WcJeUL7tGW2yKQv/qaRbi5B2uijgIZLeZEBY6QxW1ZJfFH7gBHalqt+hR68GlMkFb5P
AcJvDaCA4m0N6JTVmwS4Iqja+TdFUQ4fD+YcghggNY+/S6AOhksVEZhvysj9a6bjoRVMBuxNuAxe
wGdGXhuznBGeoGJ4mLRVYzcAeAaAqRAobSClbL29v26kK0Xux9r2jaavC6j/i4+0fISJMgTBqHNF
6G5EVwzglnT0iL+JaAkHusQiVuzHlkSmKTV2M0ErCaB/BEhwKJnNLNo6K7lA0ra12cw6/FFgHXsA
2uFeImhA5/8xWXYWaFJx4DucdkdC4G81NkU4isjenf+6NnnyzVIkHroxV4dDbRoTNGYStWejrwSM
HaVZRy6Szf14Q5RFfWxocAE0Ei1DILkIM1pFAb6MuxAsWmxoyHdEntJlhoo97bNr4fMrpkfwPRN7
Nn4vgdArATkS2PeIrtg9A6oWCFUSfE2BfUnJG3JQlgb1i4lEcGBIchiItlQTX3V0nlz791sn398U
PinHxgGLmv+mGtYD4fgQWglgfjBUMVWyHYd/YD8EfxgPSkfQ6OE9utUxtF1ljuqmOu4uwIQBjOqZ
3YIDNVBH9jp5TfAFdJwD2HlbBKPW1EDNCAsIk6bAtuFlYLJg3hQjtLfyVa4BX3EZ6NuMMvYtgyUP
+JkSYIgusOM4mLSzgc3zRGxeSgbUd79c8LmoT3vQtdKGi+dPh8TLp2fU4iIT8OC4i8jAAVfq+efx
eYr3biPF50Sowes6cDJuv7Qt2gSvk6psafFVRzEdPEOLbC/NkJ4iHzLG7FXUz5BEJWcKGdyQc2kO
msVXdjI1bnzHX6JwPaD4BBc4clQs4EsrBUYV86m2jd4q3voaXCI5CF3R0nl0X6KPxysfN1rjzusU
RxMpaeB6s3aIErTFdeVo282bQqwBRlScA5xLI28fm6/A+kqh1W/4p0tgLk16s2T8mauR2TxPfAo1
ebdXHGvGGBLG8zB+NUINUpWsKvykNLYY9jqePVOAof7WTBXZQc6kGJpIl9su+RgI/hOnMC+OVr+m
6GoJ6h9mqE9EUGMXC9+DxkRM3ImUOJFRX7/wFCEoOGPbd7YC9oJ47nnTDZ+jIB4AyldS2DZWeejl
cMggZXBMB5yC8tyVzPD5WwP4R73vtYlF3XGSIU/X0FYOsTTSuVV1RQv4SOhjZxsS7sTDTnln9O7i
Wp4RX1c4Ww1oZDCj2mrbwG99fMbjQM5A7QOAPhi0wyEbzD1zsNI0LAoHFgETXhn2lAy96QiYaFPq
CWec/harTiC0xV/AwgPCDiML9HwJqNwDZxt5YOW1pqCnxwlNGDSYVnRbI6uNC8T8vqi3eanyArcN
nmhSt8MYNUeERYkimYlZ6rm+9G0utsV2lpj5Ysq4jpNrEI9tRMqCEs8icXF7jrHviG6RZca2sXLA
fZewTT7R7Mx+f87gEfKLqUdvXJJGOzsKOXjxgLKFhiPGUUBhrnRrKfJ28Z8MtEhuFy31VWyHm+4I
sEjn5MJTRT1msuwzevqRi6FJPSQ0aKjDpuyTvs+rqIfc1AaM7aI9gGV36ZVbaa5OEToZI2eIytJE
kEZBUREfMGt0OUUHcUnj7dZvHwDttnc7gQAa8WeGPrUZjCO6GsjRPiKwIsdjYM1+0QeQwkvyrPOv
vT9/AN73t0JnwBNe1NXWfN/a+8HcevbP3+HFWB7WvbnQ4KKu4CC/L06HH4QWB/N0MO2V9fimjV40
ZiGM8YrSDElhuhB3K+9BLLcAhuZUfm7kBV1kGKCKBjAtQD/YG5AnahNyhbfjV4KVfE6kckfmF5cH
WRgoN6b6kShjvBc1BaWh4OhQtyPZ0+aYxxt04TC/sQ/09xFE8DKIcVHlpqpwlVxskUGOBMfwdsM3
nhZy1q3z1w54KSFazIAUSP3chlSr16d3uzPtH91ckc+F1M0ff8a44o2GUxnWEA1uyLACvur2M8JB
07jKqKNd25O8hwcpgwZrCzDtAD1B5as4ObcxAsEBSLgI04FVow8KTB7MCyAIBdfUuhvv0EGgW5WD
pmTJrPC202G208/PX7xrJ6GoWX1EPgRskRKtsQPAWLmkeq92Wxj6WnU1p9oAwdgBahHIsEmsLh9v
JlW46yNF+lEC0BnQ4kCWAleCqtS1kNptmnAIXCBZkH/bSYWpIbxb6IO4oKwjHr797T6TQ83NNHeb
PYmDvenQ9BzPlWcdt12YeKNHtt1AyQaU12CVQ3If9VLGtnOFX8Vao4dIZBmzdAXmiGX+i+lkCj4M
txn0l4K3yieLlKwDRsWiyxJXGYklqCWTvdIiMe1jJYyoa0B4O7F2x+8MwOSoUE0EUKNU60UUOGRU
gLdDJhtAeY481IqaRttkmdMxd4sTEDhhfPSY7Lyd+O5u2n1lD+jH8EmIbEfSmXk8YQEE1vWiHwHn
DuO40EtUg5mLUPKF3wdqjIZOND9LqIrGb7FIYoxX/mAGxZ1E4mS9H8hDNe7C5gugOjRa3apQnEae
ruZ5uvVj69WwGxqxItW1fX61e+QmXmoUYdWpRbKvJ4TCyUMsoVGfa9xRk3GeFAN/ZZtEs6QBPYMB
3EgrLRfgVYgtAUiAU/vKGm7QkCDmo+sDNBKeUsZwl0YDML6cByEsaJfdQxUcCt8s2olq6yhOomIQ
1SJQQmgpAY3ldjcFTIUB6UPItsVTGP7VANIHtXT4XYI2GHABzxPRycVA3doWhEeACVDhOuvgOmLE
hUrkpI6n5duwIKqGqeOURN+KTxKPLNOWODXxS2uY4soZmU0MfuKJQv1WBDY2IunbRYp+BNLMGFLj
XkXCAwBRLZYnWRPeAvuSYy8FALXKeMQpxDyL/+A3moPZ9KDYGv2LEi38b2eqHHVPAkwLOLpxVpQu
4XYhKhc74Gpoiq0+b0AEvtOar39r+2maA6R54ADXwfXJCEBjXNaWklBsh2qeZnNJen/8+3e0GlUo
kKVD3aAHLHpWqWmBlOZRvfXJAJhefxulnxOnwIgAOwiSNSj7oN0OXN/wem73qJPqzteGYti04qwH
9pO3aYqPqXeMvTcXKcgqCAZFHRbBq30rJZLroiu1YdgkoiW9OmfZipHpFi2dmMEUKzCjvpCF8Aup
MhX5J9we9iHzQWsWe1GvbgLfbhHGb7di/5pm9r86GioFZ68A4BjYpngymX3TZDmJa6RbN4IBEIdO
22gr3ZtIQDL6+/9kwBmlQCEQdXHjrlyLPGuUuKtkdeOhA9LgzU5piDtMuLyM//K/QlDTQZsKUiEs
33UmqJznxoq6UWGZh8Xki8cqmADt4kG5hZdA0Gjd4/boJcVVwwgwMBvJ+/SiZ84zFd8zHx8G88iB
CQ+BKdgi8OZc2hKYRw5wnKGRY5hp6xczVViV6PHy21WQzBM75SceN1a9BFS48cZAFjJXNMi/XU9Z
pLwS4HXY1p95iMYt4qw7mUyF2qMVMVKYXfPlOEafOaTwB95s9vVzE4CszPjNhYmtY3WMXQ5Vjysd
EzqxkuMBgqSUyJb3Ev0+Phq2QQm1Lpm2niKWxn7hpJiX2eg8J8z4sEfOoLezdz0nHfrPEL/KpJZJ
qAImBGD07ygRvhZzbhV9AAqzmvszD5xev91vdshWNFf9+KsuAK1XLyv9KoAuoeoNoyqrCgvgqnBx
7fNii+Lz28Ynsw2KWeQDmXPE3fGlxgRImJ7G2EisuPYyBH45/oV4s68vilsn0ISyvT++Pp3TN/AL
NDZNHXtIrovoKExnGRhokBEhPoZkD2Cw4DAbdbLJcf70tPo7rNG48vP3eEWXJqNHK2I0pjD0TgMm
7YBiRYqUwXrdzERglASYCTZm6NpeV4tgZ9jOk2oZH+VTNVcU099VB3PRon8HZf6FRCZMCxv10V3G
fLcIq4LnHf4Eo1xOpfOho6Q8yIhTlMdRzTHQiuWjgvP6jCoiT7bycWIbRuaGEUn1/UqfY19uhtaA
SFl6V02KOUlhaGLzjHpJTj58HB3Apd6kebzcmn/6Vlp6aEJU7ZoOds2ECGD4RATG8uy9rSaUjvX9
0S2F8BfESOhnQv0QaN+335YPAByqhxB3DaNVL85fsesQblueOM918Ao/3onRRkCYBM1GeE/rIDz9
/1cbobZugAZ039lqohUaFlKEsbfWpzrZ764J3QB41pGZRCmPOeICbkUbaRAzoC57GBYVCAxi4Ceh
WBaZ7unxmtheB7qDsPS0MQcht4au1ttFVUEkh5iX5bbOc7EXzrIw09E/+4t6Rd/PVupRaWwBnSrK
xF6yaUh4t5RoD4hwIFAA4SC7mbzetlqZielOOWkUsSmzKppx6/4ks8MtX6agcJgJUxErzZfdXGlI
RfoTEZyGsVGJnbwQOE9RAXGb7USwjL4ElSlopMjNBLSKU7o5em+oKQQMG2Do4JSPAPcjeICBE2nZ
LvzLltk+BA+qlQPn6OxNIrRTQ8SsCi453DM8ngDYY2OoMHWbyg2xqhLUNeBwys0M1cEnn6g/zjnp
SaovA1QDppqB72wmKlwoq+AMAYHPbiYGLPkI6bdsp6AB/BzJSwloguEiALpGPXuspqM3FX3eyGUg
GoTfgziRuRMul4I0UdBK8DIG+nPUPmVTOeORE4IZW9hUQNzDkKAqzFqSzukGLxCqXf7nHkp5q3mz
5wZ4k4/XMTIhVAocK+wZfSvZ+KlNy87gYrnayXPJ0o71U/D8WMBY624FMAlj+HIGMEAgQET1WkXx
TQU7DyhDJ86DjaNxfZGMQCiAFl3w6oIYkTEbPa+2sivWO2+JXNqy+eZXxdmdV6sQECfOWzN/vKyx
UWTkMY8QHzscILGFegcq4aW7Es/yMrMlW1lW7cQR3V0aGkfBHYG8Fno7mKXVgxa1XinXu2wmoV5o
VTrJgK6bzmr0x0aWjwkHNHu8l4vHS7zw1t7eYrSTqrBJBp4ZkHoxcuM67/2Qw5ZKC/+jxBD6z5eH
apANnmYZU1sw/+tmEcFIYjbmTXRJuch+0y+k1FS8xqBl1Qm47INff8qQ3d8QDQEB6LEvrS63Zy0M
g6GlEjYkwEgt0AVI56HV5VvsZnWD/Ha4FCdcjju3BCQp/18g/f9XD60v1ULiqxDYr6Iluh7MVpp4
fsYSkAVGLg0E1bpBm15vJQhhoniaMgy7qFohzRBnGwHUmo71+EhHQToYZeksGkI0TUPiWWUXkjZx
nWkFv0sAu2kamJCpwaUrWsmq2iQfU4hzl+j1VoNQ7OKRhwXoBRL1l27Dq30z9ErUQFXK7cQD8vPc
m1KRpVOZ7jlZAdl1w80eL48tQlOGNxkQ8bD8ILSB88XsYllVXlSWgr9v0ZvcLAw7AmCOYEko9UeA
reLg4nPmrIVuvovf8b4WTCUx26m3YRwPoQMLSQk6I6EgaOeZWLXv/U5L0jTdNxAbPhcn5Ss8gDwI
wxqUmjadq2b8lM74dQzo1f4Jsyt2NB/2/FE89vNqpiynkjOj14q2/eIlAZnpJdlE3+vrcyhz9K+m
AzpPAEiDg/iYvpOsncc7SENlQIUh8Q5GR8ZY5EOMqjHw8/e9PAt2/rP4rp79TbNynpI/8Cqu0CqH
Ljgwgy0jdxVMlrvoa3itaSgUYooAAHk06gPpDSMeGQqNU+JA2qsr1UyAo7gvAGnrz/IJozhSaSqI
gsaAZBzziejrud1KyWiBnCcl0l5CrBHbOUqUwexbWjlr8HOeHusz/eibRVEdRvYOeU0wBaDUdStL
zwOu5QzdO+zsiWVM/bJ4+8s8Z4B+E0XQA1oLzKmQkNU2ZLNQB4QtAyIp+lzYQmDl6YYXGHF6yCy3
RCuuqJK0MPkQ4TS/RMt0RtKaeJh4JPXEht2TjOcKuTqQwNNS3e2yGn3IooGLs0M3Q3P7FDLcSMew
LrAhXyZH4GqwwHRC5JZp2InZQXgL1xFalnRgwwVYxuNTZx0/eGKXpCMyKVAx/H27CHROtZkgxflB
VddDseqEuWzMA82UpsaGx7uF60L7XBGw0oiHEeTJdZ0pQl0cijfJkvf1+fE6xjqGn6c4MigMU6om
xgrmtasLfd3h5y2ZTOzRvU+nk1gK0o4ACWRxITxH1dPOrcuDH5EB1ZIm8og3TBz4SAgeYwTyokwT
/6j9Mq6rketl6DVOdgABffhTDGf4Nf9yi5CPx3ALXAuUYWCcGbucJpzSVL6aHzrRwqhsnluPf59t
JkJ1hw6gIw4DERjIBVhrxQ98KnKJWhxEkN5EnAU+RHnWYwq2Qd93ina3goDObi6d9Gn6+NH502ID
AHYogzFgry4e9NWjk7kl9MP3yoMiWOlH/pw+98/BzkGHpobOh/5NRMasWT5eMOtGYRsR+tE0BcIZ
FcO4t3dH9iNRdqKyO3TfPiqhyAzVljA10HNHCHJdKuwMnfxEtHErRMHwewpCSuXQ1fOkXjcluKBb
/fB4JWPlQznoSgijGki1xn5YQIgaz8Vu4XvHJpwYf7qzDiSOAIdA7Q0N/ph1VL5eem6uHgrxqdee
tHjdApJMmjgSektuHjGoNXwC9AnTPiswxd1KSfrQBQZ3ioXIM8X5lJCs4+tFW6+CasL9GxlOSILt
xEVFIsUA6vqtJKMUJC1UY/UgkHCDfBECkSlAmrFOg50DURE8AADTjNiNZT/p1cx31EMb2vOotR+f
+fhAbn+deZUVR+EENcKvuzTZNQ/NaJhHz/9eBqo0cNcQ2SFxyxg1v+9cTchz7VB4ttKYPfqRhY1f
T6jWWHvx6xqicPjjtCWUOfReddKw7Duoljr34IWdJu/HncOGw4c3QEVbHZoB6F5eW5eybuS6io3D
xq1mDr9oClPnrCiy/vV2oY+DuvGoCMGlYe561GWNM1S6dmhT2+XXdWwajR1x8/8mhfFbBoFvA3S0
aAcBwO3DMQOso2Nm6cT9GLno8P5BeU6bNmivAftolnGhxG1bGYeiNsWIFEuIckp7QGT/MVk8vScM
zd8UKg4OOVzz2/OJilQ1mkYwDo1PfM30cnsbrNDV1J7cqUrPKKrFSBVlhP1HFv2WK13oQ71w+4I3
DgKQc1fDl1AR4+gvQS1hc6GtT3Hs3lFuZK0QSCNRjBSgwZxWJlfAGeIL51Bg6h+5adSTtPNjhbij
3ShY4eagqQHdDWxLjxN4btqknHNoO9sobQfWpnQ/3anU/p2VwCtAuHzxcnBStxvnJDoaYDPNOVQD
4H5C4nHuJPzTeCnoOENng4rBZKxo1O4O3GFURBLnoCVEQSXEUubGvOv+9T3VEG+DagNmB5HZJWV0
pQJKoqkuXHfu0GI8v3h16rlemspUmDl+yyAFOUa0AdJuCrY5uuaqQijc0D269dGP5nOtfQ5Sqz+l
6oTrOapGgLkVA1zoO0SrEUWBZAyoGnsuHKjKPb74mOgBxgJRWys+1GtfI16IdDpulFk45pMZ5xOy
7xwYDW1lircGH+Ry2662Mhcj3XOaxj0iteaguljOKyAH1vOun7B6Y+3DGjEehqQX9hT/cqt9AycK
OqdK7jEqdllm6/Xca98f3yP2RUU/JY8MIYURR0AKCudbEY7RJ1zYJ+6x4la4RB1vd+k8VCYWQq/J
tYuDziAkIulzhCocok/mLSp8BzRhvhMe00NynELbYHcJP06LGhqydYJOu9Vvl+CLg9AYQGE/Fm95
vRM28tTXj/cIlgYGFLPF8M6QX74VUAlyLGKf0qM+D8z6JcL80YQ3wL4FVJHhZSIlZ9C7yTqaeZ7H
Kc6/OLYvfUmAhjU0llyT1CNBaHv5RFDFNoGi9HMZXUDwRnu2kKS5XVBZG4jSlb46Kug2TecdiuIS
pXJc8Xa2BCCRSNp6rq5P6RcQ6JSlpU309IxyRPQDVNpkTtM346Y0p2gCJwul+tibwkz+1JHvS0HB
mL2gH3qbTFbbWKsEm4TeZMpkBeIq+o/b9YZCLAteX/snCcN2f9qusb6w5j/fbN9TgBCBY4pENgg9
AtLtnalOwtHje5GOajfa3XGV4VLeShelLml6D9Kbtw5FdaDFGrafkuYvI9nz5NbSs7u5anStV9IY
u8j5USI2fOWfwHAEym4OY1ygHTWF2sJgk24/th5swzTMPJWGiALFPBV9QIwmSY4R127b+KeSZMtw
7R4QU67qAL0gvFVs2gV3riwlm9DfUQUcUilQCKaocFkQZDJrDCVPdPvEC07pX5uZHuZAE0t//xV/
BEytEdEg6qKcaq4d6+xFKHrpEZTDECiMMRaSAaMEoKE+DZIZ/6XbGOOJ7XxYqmYWLuPG1CeyhCOb
QOVpMJto3Uf4yTqjMTzu0uAhTzWHReCheUQlYUL615/HZzi2BowgZmG5g/ZUUYAg/6X/y07aWv+N
P2uXtHa0E2I62iut3p9ETIp2ZnKkLb6PP+D+zl6tlInkS17ugr6KcJyYhj32HQF03oyfge3qXM21
pTUhjmoHc0NuNpa5j0mLKlLTQRygm2XzQ/zdyztUJjGjO38y9lbwOwVUff8k0eyChkg846yvWsqF
XmDGMjjx8VpE9r2Ll8A0fnb3/FRm9P/Yyn9EsfndVDY8PWshyjCeRc0OnxoMGksktvTXYOX9Tuwk
PZjRTsIzwYwm0DDAmn5r2dpIjsJE7IKT/Jx+RKfwkG/ieWe3Z/nVO4QnbiqvdM+UoicQyQskl/Ee
sy+x66ugRuCxvDKxBxRauU/NzECO1m2azRRqxv8hTAVGAHJlsN6MWrpSWMat3mAvoyd4X+5GOGqm
0hMVPVyy5Z/6qRL9nWcKPgxiAcyfoEDHM9s5OJ3ctKIanPq54VkxJn0Pp2iqe5/+CHtmEvp4VCRn
gDarMGHn0IZo62x7/+SEL7X3F5+3nEpWfEXc/ocDqNTXYUJJRt4TzAvFIJSRI4BFE+ntuPKWA4HT
Mk4w/BPq8t/cKe0szCDtY6SkF7kV/kggXW7MxbCfEHvnHbwWyyY6wy4b+CGH2NqMAEexcz+kIz8b
PvhXbmoc7957hOGnSwYcioKg9HaJRh9Hfi5KIWTl9tcA0PBfUCmRb9cEvJ8ZThkw6q4wR4iEIYIr
+OzUnDDedKu2WdlzfnxCZ4VAEqvhTPIrfQ7P9Sn2yMQ+3hNG+1Yvbb7I6zG3IKhjDcE8hBXL5hTP
65w0L9HKjHfBKp948ajhZdeFhw7ZfuTCkfVnRKlZorZoW4xPycw/pFN4xKNUP7wG+o7+8/OM3ddc
v+8TJ49Pfm9qqRUU8yA8BxHp18lv/gVfu/kdApwX/9ovkmd92wLj3p3YznuPLdwkDM1cZsxGUFdd
7uSFrnfxCQD3R9kGTNLwlc99dGJqh8Z+NuaVyX8ZCDDSRbmuJzZ4VHenW0DbIREuIxuETq9bRVVK
CaDM/BCfMpT9Wwya+SGJZuhtMp0eY5e1Fe65lWS/L6ud8tSd58mx2QL5fqH8IYgn8tH/eqxdLAYP
9R9vPoixRh5qV6We4oMUIq7Kz2z2RYkGgh/QFqNFCYT2CsggW9P5zReHdI0+FlKsueN3CXpUd248
6yjT+Mtq4W4i8i7Z1RxjVdmASfr6HEySEV6cWVY/r3ePueZVmleu2OBjI7jxEYkPvmpGp8rkLPHV
Fo6KXS+cLf9aLytz8Xifxh4EZf/FlAVSnPAhDObcMilMmrzIqpP+DMHN8hshWvEST7LB3fEfMGUF
PAqVDpAhM80Iat1CjnIBgtDg/Txgujp8QqqIDCsMLFjdhI0ev3e3wpjD96skRdN9Up16swfC2qfx
UfVAKHt5vHdjd+9WCnNqsVFgmQ6kdDPv7L1MtcWOjRagcaCmKHXQAVgmAvq3n3r7W2ycyscicGPk
/qQepC+AJL0+/vk7Hs3t71Pf4OopVkXPdTgfvy96ZvgRrr3T0ihJCOyA5xioTFPl83vyUGpEmgGl
M5XWCG7l5UUeuJqbCifhFIE8MQCxxaCR4CU/tzv5a9IdHZ80psSQXkL2HtEhYrRbcVraIWZKauGk
6qb4vJQhiTZFP4ngUIvgH5r8cWJD6YbdWoQbiawDLHJeH7RFJZz4Q/mZWPn86PwUi+9gm4emMyVs
/BLTsi2tSyEbheQjXf7V6YmuF1QUF+MUvwQ/eUm6s7Jt3+I9/4ScyVQK/44loNIwNI4SuQHFZqS5
eShzms8Jp+y9+x/SvqvHcV3p9hcJUA6vis7utt1pXoSe0Mo569ffxf4uztiUj4l9NhqYlwFcIllV
LFZYqzVRMOjN2dr0Xv4McP3B7D8eb+V3GHizlSSHgM4OPHcJjiyd68SAp9Qkld9cyrX2M/sTOT2G
TTJnBs9au+WfakeC8GZVu607rLpd7WTnYdva85E/TKvYefw1y1iB+hoqFOEKOeH0yGguIngHK6fB
2GkA9JsYjRoEt/nXnwmIG1+BzfDzi8ZNDZ25SGZiWhjzQksMIi4e0QNZifrZ5lbu+mcEXD5svmWp
W4YkGn8IPQC3kihjSUWlVYQakiav3NXr3B7NPzka3mcAsMpWi8EfV8CoTwuc6HDVO5Gn2yrAwgUn
ssNNhta8wJ2fWC9lGh5w8VWU1hWK1JFUiI5IegJVaPxb3+TrHKwmBNFZ2goAwU3RlvHHBLIG4MsH
/PFgyOE80dU8UECYqZdg8ChlZPwX9y+1WVTEPacSj1wMNmuw0KqB9gwC4UXmmRhqt7gRKTnU9Ss0
hVEU8bec4pVgBJHwHkgnv94+CQBXs/PRTPX7sdBlWEOEYgoBT4rvAWtKEwyeGzIlV/Tz7BJ6Vmml
rOZVZAmb+DBhRLUGMt4RgHj2BvvqPZZ9Z1/hscH7hkQ04lGaA2KQejWs45JDSG4WlTXyZoD8XWki
7YQZeZ5VzRMX/hpEEyC3QGUXURSBBLh1oXqSFGWcBPGlBYRdt/8pbybrC/RZxwzjWAH6CTDDxtut
h5wChtdYvRGLlnh0FGOShWABoN0XdWbyeVceXJdbvh2lNL6oL2D2ABp5uWpcq2Nc8yIxkhtXSomh
nNcgVHEdI1N5yUzfU4AjNgFHLbTwMBXXNeJm2QwPHZDhIqAeSiaBLQoA9fn4ZMXFs5/6CGqrU/SI
aE2EjyjfgxUHXAswauOBUVjI22DIcgQ+DybSwIpulp5uQr1TSzmC8N56/B3fMQa9GUAkQIYK7Dqk
t/t2z6uui4rBb+JL85k4SKm4BhDvfGDti8DE09zMwVe5JUAeRxAr/jy1AK0FWbAVecVOsWrwYYJi
8UM1uzUw8Dzew31gfeFVDzJYvOzB9zYSfnBmP/L3ENfis3VUhUgRFYZJfXYYx32diHJ86V0JIPZr
jFoSAKPnGQONIiAQJosHOXi5rjzQOTyfOndw0US65l0JMC/mZ4aG9XE0z5HNPTEBuJZHiy4yXlVx
FQFBB9NZt1s6imOh1nySXEbXOEoflZN9lU+xLWJCVPPaVe0APQQgpYzXwqLii46CK7FombwVO6CH
PigmiG13nSc/F8+gvnQNZ950SBaXG83G2R7Fn4/1ZzHjAamIJXnE96T+p9LVGz5CYqQM+PQy75rn
dwKWC38cObE74zF68p52uzfvz9OfP/77cEyOXGn2rDCaOP1bVSAhH+YSUDJDiZBOH2eZEaNIXOUX
/0fucp+CkzCtdRnvYJXoDUOeB5EHtpk60qkUKr+vx/wybeTX7gfQq36EhIl4xZ2m360znP03qNQ+
ASFKaTPpwYlDWqwQEAKkz1bESDL17qkHqc2qUMovJZg/ZWfeBt6bgKJcDneAwJ0V+hBFeSSOcsPC
lPRpgqlChJrZKnseBSuz+LVxqLfqGuMIK8muXpRD47YO0jFedM5fjIvvANjtTQPz4oH7SF9Y7vJO
4IcDuNoCymfzRhRzpUG+yUYRFgimlRe6CljHRLtwfUBnP1brOzqFG4gMz0GhyGjyrS2NSmaMslrE
lyMam52TaDYMbq7F2DPs5krCwlqVschEcYIE+UdQWcNr8gfknNv052AHe1NaTbEjryOMWb6gcYNF
cH3HQWFdqKkjzUUeg5SnkPNc6iQ8Pi9ZZg64+lb1M7MzeWEy4CtAlyCkIJtHhh2oCy7vfK0NsqC4
5Lvhi/sFYa/Vq/iZbcIzCsu2skl8c/4CxtHTcOEZKrx4nf2fcHT2kc4xEcmh2/Pr66Eu9CmG8Auw
6t9CKzyru9ThnnIvQtMAo2hAh6VEGiBawfmHhB36OKjLKO6NuepkvoBy6qpbvSSZNc7Imw6M/OQi
QKIFUcuqhjbLymouLhIaa6xgW7ykW2FTHvQVywkwRRELuYrF1JkvdRHd3xdu6+/LdXoER8wuPCFt
yNi8u2elozwGfBm4b7Sp3EoCtoiU+IJQXIaN7IRIM/8s34yXmBAPPSkxEzVjkXXBJiJBgAQzAmuU
pGVqE2s8skriUC/SEcnC4dQ868fkEm6lr+jIsrQ7mnEji9rFdua6IOTS6pJso01r+uDY7t5Y6P60
s6IXRDmrUNVHACtASLhOn6QVf0Q3NsOg7q4DKRXMYyBuBTjZ7RlFfp+ISVlVl/nX8Ckdwp9SbYpv
/udjr7vI/mMlKEEgzQEYEJLPpRyTCIw3DAMX1SV9R7l5e/Jcd9yauOcOvvlmPa8ITfJjkXf27rt5
AONdwNPFqMPtwjJMY3UB31SX7BQA5//Yol+a1XOyeLUj44bWDzKEBVwjAA1SQjhFKNSwUJsLwS/+
CaCN8WfwJ28sFRwQMlbHAwOk9FbaAPKB2n4WzU1odqZik7cJYTA+E/T4x+tePPW+v0lH8ymZDV/m
HrV5mkNd51o8gnQA+WUnG1OpuStswTTgIZOVrtQtsgVAyzfWDDcmEtd/HWDQsql4pqt6jLMYkA1k
2jeAqMSgeKrX6qY/Ni7Cc7dYfxZuZr/ytu6mDgvrd/H+o8VTDiftS0nogqC7zC6wITxM+yNq5b1y
7acmHjyugo4vzRrQYFGexN14yDesfMkd74pwBrlKMmmKIiXNPKcMsRpGXd9dgtKKyl0TOCq35VbN
W743diwdv+PxCHaajkoSRurQ4kUtuJkSLeXSrMP9pJj7+KzsV+CKX309VqlvSG76WK/FUDEapsy1
nIshZvLinbhRzsovYeu64FNXn+qVv/OUH6YHfNrePK0NJ/50uPXzMwibfjx3yEydS7B/fP3TZzY5
6+tvokyvzpo2b5u0u4jJtun3UmmtICUAcKRBeCAGYNp8TeDSiEFkX3uWeLKfUxZs5vfrgNoYQGbg
dY1pRkSU9MusMZo+nNWuubz/OP5Erogz23Vl5k8Alo/MBu998ubHa4kDyUgANB7yh9mqb6hXDrm0
w2HjbHhz85muXiQHTGXwGKBoC5FrnPAE+L+/gbDUrZ8fn+k9UyWD0Ihp0MvLLwKpSqr4WiSJXuP4
apjlkwz+zDMIIF9Ue0BKUXJAqGFya94WENNx62abe9UqZIQId+4F0Hzg3YUmcLSzIRl266XVMhYN
NDR3FwxjuzVoz5Hd/6ZVAFsB5rPAU11DgwIbXGY2ixFj8a6GCt0Ip65XUQ7yuQvD7iLv5U1/LsGM
5QQbYHdjRNgR35HuH73KnViop4u8Iy2XenMOgD4MdM5vL41TI4kSEvALZB6TnYJcu5Th3vDNws3B
02BcNFNktNwumjYo8fRdbGR+0BcSxHPbcscdtINxGt+0g7Yfve6n8RTuWXBm/+WUCfkYAne081Kn
XKN4rAZj3F380cxek1N5Dt15ZVjFL+Dbq6GJnhjuQ7qcG4cP0LLlH1jtmssoBydNpv7gkAmcD+Us
DKnstFjj28u4A9TASklMDNC+qKydpd/X3zt7JYYKQIW5ztFiJIAg6Uv6xb0nf1Co38nn6pgXjOze
ndj6dkXUls5TXs6RBFEzsKt+zNjDfQq4MqSrt/xu3BuD2X489hg0Kx+hQEFtBv+oZFwP/SS3tqrx
s5BVGfQGiD31h79WP7KNomwGG3TCwE0AO172FuSmysLuWaQIKMH0VKXc8BxhXmwvMq7yeqd6xrux
rfbCZHJfmRs9MfuMyLV549aRMsWABdACCIwIQrvblcrTFFeZMrTP1WCHAhIjRQ62mdR30FRYnbXf
yLZNjPtseZUD1x8NtogagJdnLNGefUGN4mAeMRNrCtqq76xwcpGoBXuJaoNhrH/tGepKzut2lYRd
CUMJBEgIw9jUKhGy6/LUhPyzcBaBiDN44mDNgPv4EjqG6tyThPgYeTwUVJHMo8JCOUtnAz0P07O+
T60aUGGvp0Kx0HjKxGdcGDrpycQkG8Jy0sxBs3mnga77qSFMwE1EJxFenHpoituCEefeOSwR5gBL
x6gPAgCZMoW47nihbUvpebJyyU5VL7OK1NK8epPUTuXb6TvD9haBNXQCyViAF6AmTZA6bzWyVKYC
xaQMFM2mvq9RmcSfsA1ddUACbwSplFXJCBMYUhf+jJJKhZd+paScxBXJSf0B8rQ//pO8Tnbdzn+b
/7GCkOWBAwHtEjJ6XKnlkYmJFmlY0B+mKE6AZlsczBrA9LvcQ2caY1XE2d/q/a0walV9qOTxHENY
qR+zz+GAybamslMDHL3KpkVLbe5Nps2M1UmQfCsWxERIWWH2FYE6SnG3R5hylVb5eRyctj+nU/yu
qJvZU0anWEe/ZDCblhD6eKGLFzDp1gcuKsaR0bu/wN7U+mnoBT7OT9o5aEx3BC1sw5pnuSMDVgD0
APSdkB4g6mLt6jSJdNnIT8CP5YKdqu+yD+FTskLN5MEwjGGE2lP2w7pxxR2TDWIZVwCqHjYIuGpI
l7DM2y2dOomPVHTRnyqn3BWHdC0/q8+Y8gPqlr6en40f4Wm4KJ7vyijmGmsWeeai1Eeg8q/lUx60
LoN8xAnIJ9HK16WbbDKv3eYrYG0iu4HJfC9Yq268Co7KWnyWnhK3cMUVqAc9Vn13GQ4QbhsDIOjA
04Dbo4eRK7UsxyqqlBPaCb/KAsXzbB/ssl3whFDyyKpeL/0fhvbxkgcxGlwROsQpXeYnXW06kVNP
70gf/pAB0Qoc+WO512dzjplDYsvIA8SW6EvBa4W4Pgi+Peemr5q6K1Lj1K8ALPaWn6u9+OG7w05f
JcfYa5xwl/9hEogv7hJ4I7zh8UICsCUZRLyV6pd8rE3S6J86xYyA+wgihMA7qC+PrXThjSgplDcS
Ur/MBmCDnjLTffvHDpz6ceKTrnK9eldwPD/hx7vDhBTV8TI8oamxNNEY5j1exjJII6IAa4oxPtzA
wKS7FVWlsThyg+SfgFlcm9wvw83P/ge/lhQzjiz/zXhidroT87rxqJjtx/QVRukIBjSYJG5F+hMf
yJ0iBGduFWyj3gbJvOGM6NE5dyv+Z73XD8Ubcm2sSG1xK0Is9AHYFRj8ICBMt2KVoVLmUA7Dcya7
KWc2FlDDJBTM0WzvVG7DiDXuaCHgswAtBeMGrRSdYkTTtFENeRSecxR/NZR1JJSsfPCY/vinB0hm
IoAmCdpNeFIY9+2y6sJXq6AJ03MAACNP/VMjgfMWvnHwKDsAMv9Rfo+MUtliaZREaiNH0Q9AthCk
Z+FXjvLxG4i5ml0O8EAWTuLilqIEUYoiD2MV8AGWFhGOHeWEoFqUVo/3b2HHlAzKR01iD3KfBIvp
nwwHqYPHv740L+rnqYsWQPDA/JLw8+GlOKBR3NYOibrq3tGnpCDrFKNRkeU8yBffmBclkrrdel/y
g2aGyMH5ObykIgYqlWdHb0HV+/vZlxgOZPFGoKSRM7xyVQbfz1pNFgg4QMwB+09x56LZe94bTzKL
ku6eLMCA4erGADWZo7yVJYidUQmNiLMC5yjaGwEO/WsCpeuKAw0Rc/yCGM7tPuJuRnAEx4jLErNA
t9KybJarahjl83vyicVFp9BN3/JX9Vf/mbw9VpNl8h/DRmgjIJgXaJYFksetLKmcu4ZPFPm8HSzQ
+gYrzGrOmKAMgbs9Wh/N5fMTWVGUHVgTaktbvhVMvYiAFZQnbSjJaNRPVHRTxp/BOmSY2DLKuVkd
qty3q+PlHNxVswgh+/Jcrn/668QzNtwaIGgOaybt27Euju0/W4lWwVthGEcIIyHEVvb1ii+s/qid
pABp7nYT7VTwsvcH1bf/+aQfouWrE0Rv5a3YtJiNmY+xkcmrdBHRkRo5wrO25/Zo93Qea8vi/qRE
UW7RKKtUiKG0Z7t6XvevHOtxwPp9yiVqwtglrS/IZ/EZfEexaIdPU2Z3sxWANrABpRTmODbqr3ly
5IjlL+8YHcwbGLCoxhAeLUofS4kbxiAPlXO940xt6+9axz9CT7xmywKrWEbDJLX4VxbddRFjcqtS
FV8+8964i23zF8jjaqfYscZGFq0l0I0bQZRKNmE0y1ykyWftXF9cCbDjW/5Dfsq3aAgDfqhk1S9o
3kSD7lPDmt+6cwHdyqb0sq9GaZIzQz4DHSrY+k9P5uxxPxRvBgp6EJpMgXccys1aKeWsQiNIgHIm
Y0BqBpkwIFs9Qh382AKWuXBqRykVzUrwj1UjJ6O/OV7nT9UetWLfrrGhktW/hJvujYWdvIxFbveR
ug3QaFdjFg+KqXuFuRsdhk0vfaSCtzh6LQCoIygAzKfOKTLSjITK2rl85780F7MnmsM14EhPEfug
gy5khSYLK0fuFYDn6AXCHYeZTCpMqCUprKVJDDExwKN8gjkBRpFoWVMlEvCiwGvTABwRDdWScWNk
RL2MIaa1vBl3I7rVmh2wZB1WM8SyIkRJojbPl6pJS2QlvNQut+JWYEDeVPt6BVQdx18Jz9EaveGb
mpmRIj97c9VQYildT/g46oYZYodN+BStZCt/Ep4/MEyz1l1uzVD5xfOFEkapfB52M8ehbeGSHC5B
YsrnGcCP8b5asbpX7qji7blRql6JfOCDASS8cCvd09xg4/9WHGUjoKMwZCI8L+yKWhalhkOmS2Ga
Y1nR4Si85egz+NfroUJUtR8NuZml8BLvyl27UzfBalxJnn/knqt1zJi8WDp7LIg0hZL2V4SOtNYj
z1OoiVpHl8JB7zO65lNb2fZb1U7Ws0XQZQlU/oC+mdd/rCCEnxD9+hiTB3wRHR13BXi8/FKMv40g
OCnIY6VfmidvWT1Udwz7VhJ1ZvIIyKy0h6TW7tHojbEA501ymm3BcopEp28N7FYQdXLhUET+TJYE
lPzg8KN/+uXqtrKf3PAUfCA1yIp8ljZ2K48Kw8spnrmyhbwJ/oqgmnZuZyMxIfxzY4Yg1DsA1UtG
MWlQgyjN5Ap8VTF6MTsytSoc9KPghKhSsbh1ls01yq0oKqIqIrSBILMdXyqn3qVuZaX2jx4Exdkq
csbVUJrTk3jUj9VasXiQDE+n8dfvCqVsxrOU9R0q9QiIM7T3Vi2+YwDivgDLaHf6M1KevDU5uYsK
vhetB7d7T9bpa3wwPMI0m7jamqlURDsXSvV371UqGgv1Skf4gA8BH4yNMl1jcaf27ddHbNb7GhxW
vuM7rIbUZSoUp4B2dUDLggIZEJeUySSZWPTKAM3qXbU2pV1ozVvwuOs2f6x27efGip/LffUmsKCH
lu71Vi5lQRnAldAAB7nBp4yuMlFARp01VUo0iN7Q67VRVjOWYURa7YjVcOic+ana/jlz/zEVALK5
oP0CuBCgyNG+TOPRl75Q1t2ECRPekze+x29AFoeKQeNGKFN0nu81Xr0SNjPa5VS3QBf6sGIh3y6f
DPgGjAWTKA0tevgebMVVtmOYdb1QhzK7dF/NAU161i5YV7+El3gvPDHc+R3fBwRfAhgFoGoyUnMr
CtVEDJ7OWX6pAX0w2wLuLH2tgpE1N40NMsMrZhsE+XjqHAHtLgN7FdlZAH9R934O1DEA+OX5pTEr
PF8Dx7CenE/SB/nEukLuLg5pZ/L6ImTWVDCjaH1Vtn6RXxLrifU8Xh4SIN0BU47OWNJBiiLk7c4l
Q1KOszgm6O60AXc4gUTEds6Y1EePzONDWmg+kYT0OVAOkGjAdMKtpMrX+7Sa5+SSmLY2ub2FrGtN
cCcei1k+dyAHECMo9hNcOKBr3crh5TofMkNIMcCERrWDZDcYtgBVrhMfPuVVCiAMkyFxoQuUREr7
1L7r5z4QUwwelrt9JG2ywQL+qlXNLsGP8E/MUtji7iW0SLgK0QCA0Tdg496uUSh1fxKiLEN3lWbK
mz06jNatM13sxytbOERKDLWwVAunrO1SWLCVvXycv1g562VwRAmgPG5jlGEalBDge9q2NXcHyYlN
659XMygxlNPltX4uy4asA7OSMVRPNw8hMoSMa3uZP6DkUOGDEs1+Y2Q4ltYdXSzJdQNTXutmYGmb
GD1+j0/nnu2CHAsNjmTGFlVayqL6mtfrSCLiAPfSrsU/jQ38HhAps1DkFnkKsq4rQZS6heMcT0MZ
ZZf3ysT8FvpNM5ehasuHFJEBSGEUufAYgFbfqjTaXPAsnQrIcI/YtvUu2Z2fmbHkHVO9kUJeqVd3
UqxXFboIIAW4goLpCiu0riLX+YIx2a/nx8dzb9OQzEKVCa4bXS2UMoyCjnmAKMgvXGi+FyM6Z+LA
XK0eC7njVAl+n4L2MQL6TmNUFLUhVbLU4W4w/R/SMQf2HN96VsN6qN1zONdyyL5e7RuavTmOyyHn
ffZNY28GlzY1N2cmuPS9TbuWQ6l0kUqjZESQ4z+LwApSj3gEOgxVI17r5uqGpl3LoLRZrkIwf6ht
ftn6hEk0/T2yBvDuWua1CMqvcY1W9EbXYLvSNVJGFudwPyTrzCib3rvqblZCdvPqVPi5lZRIwEpi
zB+49U4xc32t1Sc5R4f1CysJdu82uF4UpdCCADzzqcGiMjP5TCLTYvW7k41/cDB0D2Qq54JaAyjs
0q5lO94wjv2ud776fnoQtcxl0muPn1c3fmkqjmoeamv1e8KYfPX22CxZCkDXz7VaDfo6xFjvZHWW
ZmYbzqrsbCdgSoAZ/DJsk0ZWM0a+74u+JueCQMAVYzNxI5ezGdrGME06DI0HdeTqGcoGtr1zTxoB
rcgOWIfE0gHKOIt0nIYpwcZVX7Err/8Y27UBvAgnOU8rcStuA/v18VGxlkXFOEPMKUE5QaAdnf5k
u82KtSSG2dCoW4Wf8r7EQ8C7jBZ4+RdgGdaPl8CSQLmBoay4buZhmPp+O7ujifYXlu0z7hn6Mgvl
YMZUNQ5/QO9i5dUOhrxCk3Fj3o0B/looGr1u/dnUpZyoNT3R5Mnqd5U5/R7czUrHaMjvx1vGcAYY
f70VVQeznNUSjAajCbHxvHNegNc6mPJbE2IohdXgcjfQvV4ZFXd0UhMIPEdcm2srOorVJVAc0k1p
sbbwXoBzLYi6qAMxEPyg/HYGCmBddKt2Z1tZ1VsZ3JmWlVqMfST79N99Nhp4bvcxaHS5qCViPon5
A7zBwBHavSRHlhE9vrMXNDqtX8VDO2H/wKchrxvgdawYC3nsRdFXfbsQfuBHMaqhe3gvtmf9Kdxa
jqWz5mKYikBs+erKzsumHTgBC+G/TPB0z5ZFONVZXvSxRwD72K2UPpcEUPUgjBospH90CyXpY2hF
oCDsP3NAomhf3Y7zcof1oLsvl1TnkFIA7xa1iUlQjwHHhfDemPrZN2To5fXxOd13RH8lUPuXKdHA
80WaX4RzcQLx+UZCAiv2HgthLYPaPqFShpr3IQQ6bZwGdyU9/TsBVCjFq2OE5AUEZLOZYhZK/xW/
PJbwXxTtPxtFp5BBOzwP0wQR+wHgXtZ8cKTc2YDxiPEKJXuxdAB/5VCO1A97xFV5kiNHwL8ChP74
kjoM22ScOT0BCl3T5aqFVg0AzcL0z9vobMo9Q8h/Cdn+LoTynHHZK1OtxXAxGKvNUJDnzMRr7PiQ
rljmSbz9oz2jnGY61JmUtXgaxrstUFBdXQIo0ce8z60VKzl133H+XRUVTwlV2w+xEiFPuXkHAfmZ
sZRlpeL7MfX39ymLz40mEuoOZyM0G80URFtQTOHAHRqbNzO3NgEXFNqnU/InsrTRFBFdMRzCfUUH
6DUmKlAu4GnYW1HplTLsSHoUKFTjWjC1FQokmK2wWHcd0YDFsV1JotwCGkq7tFSQZRb/VEB/Rkon
BEbUdtxjLpcRbN9/2l3JojyEluVpFvVY1YQ+rMAadp+Wk642X68SohSRoft3g+6/wujOeuTGhjnn
ICxch2erch+7orve9OrXKQ+hV0bhw0Hkl1cyw3fKfp0f//5d94BUKJkMAN8WzelWoZ9BAdIwbu7R
trMVaBYzE5HVYyHkbBdnfyWEOo+yBEKvMCLO0T1cpN4LmpD+nQSJCn5rDj1xYYAQO3wHTCNUq/X4
FSM8vHvQf1dBc9NiRPT/R70n75mhsXdP+eqnqQhXnCLUnhtskPgKaKkNqMlXjHNmSZBwRFehU9mW
RoL+Wbgy1ANb5+yf/uUSKLfsozKncwYEpE89BsId5hP6vq+62iTKG2N4aphCDaraOdnpZ2E9AeFy
V1uMdTB09Rt+7mqjUqOWIAlSpuf3n8YnIszf/8oYaJcbAv1C6EQICC8Y6fZA5l17jyXcvbauNopy
tdPUZoWCSs4lXQcvQBhhppvvvluuBFD2rBclV6XknSR7r7UtbTFDCZ8RAc3jXy2Edq2aPMxxUsEs
qkNgJhewZP/z+At90EBalyVMs2p0uSurfDwoWqlA2IKXeWFNrpkHLI26FxzdSKGu+RJd6wb+KVBw
ktyfgrlO1iNKNRMrvL9j4zdyyP9fqa5QVPnIk9Xg/b8mGzaxdPeOZmECGXTDwOnBE4Xu/ElkKQ8B
1lbgJe4CQQlAfxXjyJdd1egVvBZBbdYMGhNd4CDC/wGeptdj6TYvJTiThFcr+R2aDGu/c/3dSKO2
zCgLYW5Ltbi8+3uXrywZwzM9op/6z2NNZsmhTBJowkObNkQO+mJA43Ow/APr4cWSQVkl7hBOUXvs
3GSpHngZcaOj3wcD6ZfHa7lzD17vGZ1pTlpt0BIix657s+iZyYQ73gUgDHgAo/sBDQI8tVdGOwgC
N2OvotcBcB/6OlqDZylGZoll/vcSWTeiqC3zuUGNCxGiFLRla3i0uCEQD6EBoTOZ/Bsr4XP3hP6u
7PuGuzLQJpa6JCYrU0zD5azeOiTuF+N6ue9troRQESNAS8auGyEkMeP1dnLmA/IkL4xYiCmFilgm
pTW0kIeUypG9fbKtrOBF+HqZ3hiCWFtGxS3gqknQrfC9Zd2nsFLPTv7j67E+L+FWwPYDeBkgmaL/
BfBwVOhSDMJQD5pMnsj+PjmU62mTHXzv4tvRPtqjI2H3Mb5Ou8JGO4LzWPadaANE3cA9w+Q3+n1o
W+rzHJP7tYAXoGCX21kxXyLb/nciKH3oNTzvJGMgeWHRctXd55nVMHUvMrtZBaUMEieqk9jy+aWo
zfcK+MFSYOYK8sHPrCmiexZ7I4rSh66VC12tsZrGiddlar1jjru2qtQitQdtzUKmuePrbsRRqmGE
otAHGcRt+T9DZAofj8/mnhnd/D6Rf+URALyRtjPGNy/zEZVurbaA0ZKbq9diJZ4ei7oTHNxIou7V
CtV7KRAgafJEa994+q/VvxNAXaVyotSxpM6kkMJbP4H7xVjAHU9wswDqWhgBAZ/nMUwF6dG17NSp
+bn6YoQDLHMk33B1HNUQiUOXQJEj9Mq6U+dM0oqVc3l8EEBGuJVRJ36tFhpkdF/7wpPt8tX/p7gt
ZAzoP04FNNO3EhIJrOM+j5PwX4BwchkM0ypsi3HPsJZB2bxfqb2gV1jGtkey+mX4p6O/1BooO0+F
ZgQAGSoKhbmPzNg+GU7CYvBiLYEy7k4u82BsJuQ+eBTmUruye0bb3p14+eYkKPP2OfB2CSlxH9HG
sIBxweTeJGdJpVZuJFBmPSZRI/o+JHBbfrMnlQNMrI7uCxDRGD3rj20DDKO3WsUjTz03Gk6kqkzd
tAJU46sV07/fqSTdrIey8rIAfXbS4kze8b4QLd7RrGqnvW4YYcVjvw4Y89vFgIqgkHIZi7msW5MV
iDN2ig7zYJmyEaf4cb63AYYOypZ9WzETqoyd+r5arnxVkWVyM4Twh4MluT9IP7RqRk8x68n32O0C
sfJ2p3xZCxW/gIIppuvyZ+t34TCc7l0J4B8AiD2Q3+RFvK/qmG7qJRiJho6iYjaVZ3P4zYiCJPKd
C0O5kkKdeJNLcxQYIgxlpZl2k64qvMDdFkAogKQpAKjXWr3Ho7+1QGCRHFRv1WKEpnv7cj7544aV
S7zrev5+Da0iiEcjieOx5sQsflT2BwZ1GLt6VwmvJFCXQCEWRVD5kNC2pmFxT9sB5vr4xr/r3a5E
UKqR9HWZizlEvOLYVEgpfPOxBNYiqFsgRoGEk1voeFrbbmTquxCM9hZDNRj6911NuDKktAsrcRgg
RDHD3myc3jaObqzZxeXxYlhyqMtA7vQmqlps12T9qGfXsOrZcpSXx0JYO0bdB/WoR42KU7ls652L
/jy7fq2txyJYuktdBFE/jEkxQIR2dPttvGJ5NpZakSVenUejaoVRNTiPtgD1SAtsnfPjBbAEUK7A
yGfUduH/L/P5XQFBCLO3+K5r/msY3w/OqxXI8RgmWYgHJdCt1ob5nhxGE6W9dBO4j1fCOIpv/Ksr
Qd0olS0sJL/kvwrzCEuPfjNsfAnmTwKxq7VQRt5wXad2Ak67clpAsPKWgtoK8GZRbI0wKdLXlvbs
1Ob5N6shnKHJImX7ihx2QF/CKWWmYDex+bYZTOX34/1jmCSNGzXNVTmVFWTE68HRX38JHhCw//w7
//JdBb46pFHvjBKwn+SiVgoMWwO19qM+/EshlN1LfjWlGJeE3VevcGCHbA1kXIvVonKvsnqjDZTt
Q1HaqScKZ4+G13VIYa3bS/WeuPLPrbxiifs+4weXNl2djBu/H/oGyvfe7wTViXb7y+SUT8mImaFx
I71a1jjaWKeQOF9cYf2PmY0r7adcRdwFqSLG+AC0hwYrDK+fdfOs2fr/8mL7K4YuX8r9OOQhuazf
eW87fTdqTIFd/Hys7ffzNFdiqJhgDrW8rHyc3oirAb1gvz99K/cYNnUvg3+tI9+R2JW+g9wrn7QQ
e4Z+ysFRQtvXbaTSUFwJxT0YNeE9WDOfzJVRziLyI62YiI3ZbW4WsfmJPFrkrgAv+C+3UL69nMIh
riY5whbiVZq9RN7bZ25pT6yMGsP30XWplOd8LROU77ZXgIGve4c1SsncMcphYMxszJQRIvbZynXj
3zn41liopHeXAaxa0l0CfpTvCfYrTQBNZDWCjQWRArCTPoq14Kir6H9xfFcyKAstk0jlhBQyatFO
AGEkbOT3actKot69KP5KWdzoFbgrOlElsVv8IT2jF500vGqMtdxPB16JoQxU1Yds1hC/XezJCp8M
EE6C43LTHhiX+oK6CwOEABn5z8F8o0RdHQyAC/WgLSAnKT2wPvwABS3QAkzLAbDJenNoLtt4zbn6
pjHBrAaLxcwSu2GZ2OTCuV99BGWzBQBc1DIiixWLbfDcGeiwwh3yFpqcl9msu+S+wl+Joyx3Dv1y
5CYoynYv1ujuFXrSKCJ6jMwCUw4V5kdZMWRFo5GnXYbte+/tYDN/fT32QwzLogGo66xPo4CHEIxi
Va9bcTDxMsJAxmMpxAc8OiHqto9GI/SBqIW2FMKBPgA19H+K9a8OhazzShGnPAunqieKqIL6kI9Y
2QvWCijvEIktRnwG/P6IeYhDziztk+j3wQ7RF7eot9OUKNih71Kl+zNworX1GbMJMlmCKM8QDiKy
YhwWQmr7onWcCTdOfqqZPfAMzaJv735U/cIPsKLMBBqX1Znh82uHQVnuGD4BXJ33elRGMbqiXR7r
GsPD0lidnD7kpBRLXuHGmTv2Fx00E2rI4hG+uzyABJB+NzRa001cmMGq4V8NOJ3utd0m65eEzVV7
9/l3JYOc5bVSD1HCDQNkbFUv3/EbAQzCk2R9/m/vTB0zrAaZ0V9MhYtanERBFBU4q1fQMLr8KwgY
FaB7sJzn3XfmlSDKp6l91jUVD1I1eDTAmWJCjtVqe298BXgyf9dCxSNBLsxCOiekFUdAdDqBWfrP
aOEut0OTlWW+q2tXsii/NrbjBDhk7FufWAegceAFEYE/hHWb39eDv0uinJsx63OpxRDzPtvz7kk9
drtnJtL8Xcdg8ABvMKDNskp5uKafpzTmclLu793ic/hEXApu1qkwZVcEScxjK70fofwVp5E1X+l2
EwPZmeNLULZZszu9Al3EfALv97vgMG64+/folSTK41VGbvT/j7Qr7W0c6dF/aAXoPr6WDt92Ejvn
FyHpdHTLknXr1+9TWey0XNG69u2ZAWYaaMAUWSySxeNhrIGSCCj7Q+iogCXOwBBPGWZ1e0KHua19
nzeCUpdoZwEepgA/J/zF/K9loEsBQKJ0TJst8jed2iZddoG6AQVGt2ncQdPN/G7uOW83JcSILPf9
Xsf+DXpNk30EwOgW62O2Hz0pHfkXNKLalqfa/puDmlJlBCgKta+OAwSokPElw7uyBvJfi5wQj9Cc
qk8JMQFjL7VCP2TN+WQgL5i+qnZFHnIyupd9sT5y9JxHi4kW01gM8rrEmdUeIrjBleit8iosZYat
8G4TmzNHU74Y66oNDZRQx7G1FOUKa+Vfzw4wFHnmiKcd9O8nV9eoFKvQQ5DBItVvtDDgER0AHwqV
b+3aBQh3ADPIBXvhkWWMLfpEJaO2KmqgRmxwApqNo76rLvp3azfd92/Sk85fTDF3qaciZUxvkqKF
N6m/b8J4Js3T4Bqe4Vkv3XtoByiUGaYtam52xx23mfVjU8qMPY5apTe1C9i9QMoY4rKLDdBMgPlU
LLiADFQJ2ejzD60fcLdKlupyqlLF8WSKe7j1pK1uZ5pLhiNPe+ac2ZQWY1vwzI6FGqMiUNL0U3YD
8qtzmpW/ub99F2YdzJQOY026ruhqPQWdKiUfmRt6v2s338tA9vyPl87TV/CUFGNPrDEpgu4MUqOn
ovzfY5oMm5XR+ccNbuaFp6oaIDCxWZgtN6dGFF3CaqCNfwZqMtgsTNwCL27eQpZ5tf+HzrdPnVxx
RLyaEDTfdKq3zpPcfPEXPYwW9tnJ8GPAHsTChWsrIpiqUKdGT/UA83dUZsJOe+eD6FN9YnXbBPwH
auVY2oodmtd0gs4SqkCBbte4R16O07nTFo+J98nRtzlDP6XD8KNJ1RC2BugAhfJXRVoSrQbPWkgo
/gYOt+F0ThEm1NgD6iNVzXwZ1LCOhHz0m1/j05qH2PNdtbghOrYzYPS7SxlSs9ABiT0j2DR2aB0d
W/LwxD48jI6H1+NdsFJVt/+Kl2trxYOwnS0TTNlkLnEaiXLWiviCsV1r583j5j7YN1hduO9WCHtM
+/YZznmYKTXmHvtjkxjCCGoaJt+RSGhe6vfbFObu1ZQCNcSTe9WrQw8lhVEP3tHb1oa2sbpN4Oem
GNiiKQUmBjDkQay1CjxcHJkCq4xOjl5kg2irjLzsgntsFyOdd6cGTv/oOu/r3P7iWam5p/H0E5j4
oBEMaww0GvJg5j1BIlUmXzxMRB4NJhgwogwbM2io0zytCrd23wOHx8Zsi+iUD8ZylFVeD6b2rQ4G
lm+cIhK5vtOi2+NR3Fh3tw+OxxBjPsJUlM4ZNR/KwaNkentA4eE2DfobN+4zm3yug7NfDTX8FBIx
8rtKMuDZA5OU4+E5Os7WkuVhlKM+ApUOatdDA0N7//XvGGHMQq72lSkIEJYTIdgkiT3aCTqWeH19
s/YAi1BMHSh2QJ5mzsSKC+l8brHA/E3xxlVypy5vs/ETY5Ne1j8E2EdwISS5FNFl7E4eup6+1u0e
QARYSnYmF3j1fX6xuRjy1MT8UIIJTSb+ipU0iI0SfjeBkTsTHQPDNLrUndYWPbs8/FsembOSy3Nx
STIIEfGzagvYFCE/pl5i66fWfg+xwFekQ5btgqOF3x7wJ5909gN3GGvaqQedmNq2w4rmUsdOeGQa
nfi1skORnE/ruCe8SHPWF2MX4P9SYiQqqDBGgwJKGrYoktrDguT+7IyLRuaOtPBIMcLsDP3cS6FM
PZQXO8luu6bbe7lVUPozt2THOEIsjYzMTMGZVckS6VqsHlKJ+kty7W70ePrBo8W4RAS0eRGnYGn0
WuB4xiFgzRS7OtxHGJPg5Whma8rm5KwY91h1Wp4BzRHjJkABUtxsa13wEK8X9FWAlr3NeYlylR0u
OBedqsBPgWIiDfihdCkfw2RSGKIgJgoyDoeVhwa0brft0U/1NzVMpCP/IcNwJ6pKAcA7leZtLNKo
RNoUb/oH72bxmGH8e1IDIlUKwAy63EoSvtARwa1PjCdg3t2W26zDmvDDePlGrIWxsvAMEd3M/Z2S
LX1U8aK+2ZfiVGrUNU8sxcUqmqCkh+Ok213uAEkWvldxeYo+703+HA7jTULfUAU9BJn8zvF6p3Gr
x3IlHvv3jsT2xWn+om9zwhVbURLS+mycfdyrlzEnxb5Av2PORR76tqI/FFvF8ixAU9L9RoyVlQRA
UoYlNI4CrEneS+TYT01kJ0tlGXryCb3qq/YhdX2eEs5qxoQuY3PREKDqRQq6F+T438rHu/Lu/rbu
0VO/xRljagv09cVaBQobf4eRNBuWlnNCPB4Yo6Dll2AoRVBQvNSRHkSSL+55c2H0xl9zoWHPGqZ5
sbcO0MxsylhVgzo9W2pzclY8Z0Q/79ZPXx/BbWH/jBmvP5MRtjY2QxiMSgPsi8rLdp1n88qCPEEw
Lq0DWG8XqBDEx8Mdr3uS99vMQep9nemNgd/ObC4K/cwr5Fo0rE0PLKGRNPy44jxUDoBV3G0AF3X8
PD7dPoOZzvZrSoxdL2CdhJaKKCEr4Mt2ZINLfNQd4tnHh3yxeXNwB1zHxYCcy+lb+y6X3lImxtL7
mPtLLi0UYOe9dY/Ro+lm9m/ABO+c9vAQOgKgnO1ldHTtxjku99jcbgeetfq8LQHeOTKOABttYrG9
4CO8B2TwOL7sp/m/li5j/pvWHLDNFD/ek9+8Wz6TLJ7++I9ZMLPRtCoItOb0lLjCPlsUHykB6HX8
6Ag8fP7b154dCvs3Av+xylOW/PGiyVTgd5yj5H0lc91LofL9qIQu/+tfppQn0UI7NorlU1MFlF9e
4H1bAXV2gd8giFnUDfhqjRDCGbv6ubHPvNYR5op1kj8YJtVubKCyFZJgm4a3pXnXiuTL0nt5HMhi
6X79y4Ng7tRgGHkriGCpJzbnpxXeITNXqi/QGJjo+G08GpKSJPfnxdo9bAfyYDv3Ddku3+3PY7Ox
Fw7Fv1orsVPyojrOJzB52Nu34Tsz8n8bwR/b66NQQrv/CH42bw1BBTR2vJ2/uhCZuL+BlH6bGu/L
r2/Iv/stSmtyJ3rlLMdtgQ93HjhR888Y6Uppv99zk18Og0q6GBF+Gd08JHG1vQbM047wNi7JPDqM
7wN6w1moUtB58YBFQcjuINhvu1PgqijlLIFT/7RxRXJ8WvKgaThX/jtFNGEwSKpSyqg5QQ6GZ054
F4TtmzXMvugEak+eNq3nhc4pRvkjJ8+nFda0P5Clu9IW66eQ2EDZ/BzsdeDwqjzfCyVu6TRzR31V
Tsu6B38vjrN7+DwcliV5PZXE25xJ5qL27nkAfz3bWDjlO0DpB3RGQJwROT37a3Hf2+7RXaubY7pb
k7vIefiKyXK1/r38vRfJwn5WyG4XYiHP0nRva7R8OyLV2fSRYLUV5vzgUSXv4Du71c7p8Klvnras
YE3Q45x5CtliS8f5wEs8c24mm0CNR6nCxgmcWma7PHX7hjq6cR5sx67ehXlfUhvjnAKyW1FJL2z3
44RKTkjQuJtjwaPzGcFFDAiyMLxGNMf+1aDUDYvKeQB9I6De+phrG/RfSqGnQiLjYwBZ66xeHp6D
e3X1stg5q9I272riLhc2OeL/aLhENlx3XXygvVge44WJ6colT1s5l5FN0wihYeotPXSA0XCi69k4
3sIbGau1ZbRyqQyvcjgEWZ0ZLXIzu4uEhZrdi7nEdIHgVNx9Z3PWbEqLscdaiHKo2OstrGaEhZa/
fHKkZ3n7iszkTTRlSoVKc2K6Bj/Kkl7XAAxg75KHj8xO39EExwXPnJkcu6bD2GYrNauzpYGOgW7r
zn1TPi5AUwZQWA7MRwGdXCGy5e7j18W7zSBPikzA1FQxEpPptxSxb/LNgO85Gt1foHpfs8dESGFs
DWNUgD0n9YmSEf9XBqVIcQNvszMbAKK/U8HOTut7b831eWmhkZz93mxPLzsJPb/wB5elADTiEDWt
y7JGU1yADVTGKv1NB/NKzmWfM6hT6oz+S4VSDFFJqTcPD9Uqdz9vszf7BqKTCCJdYYglVIwcxdFP
hMHCBdtZmDDX1zFejbU7unb++C8pMT5NMBSlUWKw4vhP8ehUzjpxEqdZ0m103N3GVC6sjZywxToi
ICHmlzYCW4WjkQ6rcyTir0Q0mwKJ1MBgOeEw97PEQNXxHzGy3idR+zHIJDCXvo5Lbb+wZWQOw3Vw
vE1nprngmg6T8pH8sPLVyGpPwaY4L1VHaT3BLTbIxsubDHsG0p0PH28XZI31q0TflwbhXfCZGtH1
NzA6GQLEugrpQQ7oY0vcemluJfdYfvxroTIG2Y8FAQNGOMQBUOBoAQQiuPdo7v9iGOuaIcYkx7Jc
Wu3wzRAFIskwK9d5WBKw4HJEb9MttWSMcoSVnkPagyO69sgC+kGLCSM0QO9pAzTWEcJ8JSRCTzyX
Mk9BGbOci8IFG4npPfeAPnSnO8IiAEXp7raCzlv/P/eAMSexGuZCGAQd/HXzlCxSQMe9R9yC1Mxk
6vWJMbakUUwLyPE4MfW+C21M4UA1Fjtk3woEmZbtexHQohatb7+u052wCg7VklcSnuEUwGG6KssI
TYAexgg064bichbwCa33UgF94YKWsiPP+0hUIRiFuaLCyFNvrHEMsH7u9GSR0E560gMKKyCVI6PW
krqRFxyHDy7VGet5RZURr5qlipqpUJbW+4668JqTXGKb3poL6ztzIyakfjRRVr4cBSW9ERkRMXSg
ubJz5PVWKDwi10n3/8IS+jIIgJ6Drjlrk7/mXrSul6pb3lsP431q0tkQFDLtAq78vPy63MvLLWxq
TtaPxQKDCejtdzAW7IhLi9s9NRenXQmAtejnbMhzesKQtWjapW2hJPThb+9+F5vnAqVdoi8HIqwG
H+mn25d1zpJrEqr8loquSAOb2K5jm1wTgySOcVsHG03W/nb7XnADqO/RoR8qPCHCuIusizsU+kGk
dLO9tVcPzWOw1lflQnOj+wTDEtRT7XN3uem9jnw1qOt95feCgz8N6KDjPe/nAvArphmvYiVaX1YG
vufi7WRXVMmid9t9jTofb26HK1/GsWSCUTR6BVKOv6CpNoDLPR6tV96bYtYUTSTMeBURjRSpFoLM
7iNY35lQmY7wtm3OXqEJDcbcyU0pluoAGsWdv724qnePVy4n2OXxwRi7RJfiQKx9+Kj4LnJ/CYsL
Hil/4wmvzp8xbujPlOOLCE5Kt3LPbuOiuwZON+Nva5sLrqek2E6lNJB6De6wA4waZnk3yiZwDXd/
9urHYsfjay4tcEWMMXLWiCYXVYD0pIP0IsKQ7FYGMReS46GL+01dD7tgnTo67Inz2qzs/F1bnm3B
3rqKSmDafGKXq3W4U9AaI2Osw/f262X7etvizL2mrj6SMQYxPlGva6HFWJG/1p6DTV8TLSMLV9wA
0myJDZqg/PFZYoQz8p44xOd1WDcUtKVh+63JSKjX9UE7h5DQYHfvL+EaU861Q6OwaN3tUhODQaNd
jMSNTuoBLqHB3yak21gObwnqXM4aMGRoCEf8YMo/ltyIsqAEAvbBIA6MW+RoJVIucif7Xa7u+mWE
5s9X5OaPMVE36Bt2eG2g8yYQzXmGqqgA/hIZE5grF98KW7wilMZOfmNdULaC9vOGFmav84QKY/2C
pNClPIC4RfvyKdjJKxLCPCSveRM7IcLYvhRD7LIZgwhc9JOOtsYIj5/uJJL728oz8xDXgIn8j8gY
+9eIpXhRC9ABStqDfFTw4FnepjBvLSYkGPM3XjIzq6l6wlu0h9+v6fLsfHFozDwDrthgjJ+iYRji
koPGYKef0rLYtOvq044XPOTW2av2h5fvY5tkuYKwBWTDt4ZBu/uV8KB7LdIjt7mZew1PufnW8wkV
PYwNQYjATe8pnncGtPdbtKfDRqlTZ8Q86B5d82etbMldR7jtnOQJlz4TP0ljpVxSFffo6U3KbGkT
nU4ILQW78WBA786rAvV25c7CDG2+4xgz3h3+zpxOec/CWMxN0C4H8naygNAZ2T5BByBPLekN+hG/
TY6SMRaiGBiAOoTJfnEid7eT18q+fEGspGHF/P/joUqN8C1yrNUw63TULzjToiDPr9JTTDaSt+Q3
hdLf+UlHwcpcZJb1n5nlog3l1odvtggmaXLRKx0NMJHnO+A4xMA7L++4GwL+D2P1hyYjyqSMmyww
QRPFmzyEqcLu3sj76jhHNleGwb0wFBW7leFcvitcE92IVDHKmyLpkMnGlLD/ZCW2sjnbNd5xppcu
7Vf6LJeJ4KhIFmlPl8Wnc/tmzr9qJl/AnKKK3dj1qITd6aXPCUCBgnW7sdzyu0E/JuIm35l7IEph
j2C+4D5f6bX7ebR/2Gd8wmApqtAnIN43GPda5cTfuqR13eNtJudaf9AjZuiaijVeWELPMBnFYaOE
2qWD71HXwPqNYOswFmv3OTaL7KKlui6JNjr1cxOT6oSdOJuihDsXY8A+6c/JEf9dFrz6/qzXnXwU
wzyqb8aopy0CdWwgSBNbPT0Curd6vs37vCqbkoLGXElVJBa1PdDMPEoBBX4a1iOKe6/2I7f2M3tD
TYRHoqijS5Jd3OkD3rgP/Z5ykr/obxv1Pj3oq/6hz0iOzXNv97xmo7m0kobhOgXHiVyuajAHesYk
nCb4aXeKvpInukWNJvsje+s9/9qjsBYQYyfdjzbWIYeLIua9xmnsy6ot4MFQ7DJl7AxnV9MMZ/Hc
x2LWIcQY0Bd6OSUu0Ke2IlaR9Ysjb+ZpZkpMA7N/yDHhRnSWishMyg6D40B5LvdeDzBenwyOLSw0
HrDJbMQry7qoa4aB68K2VAb5pStzE/pycXovPtWZHRi2Dmrp0rW3r68jXh/nVxGzVRwnPdO8Dj4n
lJmov/ZH/xy1Vfc/ALf+It7SVBoWun3KnkxKJHo5oeLcDZwSZKKCYFD8s9CA1dAnO2WbEi0loldz
gp95vpC7UQyDHqPOnF8lnyOloMoKTTW8ZB2QYPfbx2zra2CLy7T8G3wsSBI3XrR03dJ0gwkew0hQ
jCEGYxpwlbYPFtoKe3svcJPV8/fwDyGTRrET/2V2l2GsqQSfgECKVuWXhKiu5eVHCRibaxVLbp39
u7wp7CYn8dq6q3e8lOHsQ3XCK/tWVFq5TcQSn7ChuJvtqvtd7ornfDMustU7pi2winTpxu4yXvh7
Xl6OntwPQ6DqOmYeJEP+Adw2pr6cpsWADEVJk5Ch23AbaGaGqHCWExrMWapmilW8Z9DY1Xd5YtPU
1BpuefGINC9Bz47g8DJI8wr7hyRbk/OlsuiGbuxQ+dY2Gd7ey2RnuXcAFg13giOtyg/edunvIPiG
JNmynO8nxeDHcCEOXb9R3WO7IrAxMJIDreEPTc8acE3BQitNVy3VZGQqjmkLNG0VDmvlRaKdOxjT
1w/dtn6L1wMnVzYb/6P08L/EWIPqNxnmjCsQezKQukIxWsKaARkD9CkvzpmX4oQUY9CsJh30LpOR
rfAMcohlF1C36I5I72t0Ymgxt+l3NriY8kYFPbn/WV5mCcCtad4slpA2hZUBJgcR8BbghDFzMYas
6XT7i2Iass5ESwmew0NmaTTGwNwtmqhomNrbv2RnGbr8boJ5zjBqjCgD0/UY4L/mjBrzwDDjHt3i
ErqiUDdS7HXNzTzPZSvojjAU9C0sIzIY3xD3yigKqDSeImztGffVHTeFNBdjQyUUUVEltJForE4o
nZhkBS7zxcm+dq1g66sC2MSuXfxudyIX+HPOJE7JMRox5mp3EdSOqiCNjXanHOP7hvtMU92m+3VE
uo77jJgT4pQm81obfK2v8PLtsGcPGawDJvfPwELWVxkG7baJc3bgf5Yab3x21vlNyTJBaF40WTSO
IHsG7hsmxQ4YrlIA9aB2cPCqQ62zuOzQxVVuzpuLE+/OLgpXnAfcXAxDnzVofNENrJtjTNlZa/zM
rERax/1IHcMd7fd0wcOYnn0lTqh835bJPc9jhElBqXS4DSX5OAgEWXEbay1qUh+TbbwxSl7KZtYJ
TUkyF/BcyynGucHY4Kq/x5PjvTntVnWCu3ahLpNfocsxMHM+YUqPuSe9kItoXwO9XQEs8qiwf4/7
BIvhkGOnIdonL/E2m0XUgNqhGsAjM1HSv7YwQa1HfqjCLzjwQtXDee07yGo/6JuY2zs0ZzynpBgr
07SDIGFDMy0f0vXFQ0l8B3VV5L5y16mOwgrlUp486fmwHn1Kk1FMsRz7CM2PNAYV7WYfuL8aZ0TR
OOcWLmfdHg2STEU2TQPivJakVjXm2Yp9hICopgSk2Yfocpa9wA7dy32/+LqtKXNtx9SO/kOO0ZRa
HMVcL0GuowPmPdnpKcnQG+IqtvQkbl35dX/BJokLsbeG7T7SvBHWVCcOaqS3v+S75+uHjCdfwhjb
8/mca90gQGdNw3kzfyf3ltf75MEoNvbjV/0+bO3/R11u1sRPqDLm1kqbus0KUHWCBy8j1ZLiichu
mJP2iyixLbcY9Qt3BmfCY9bSTcgyEQBSyGFSVSALqJacLETPRE6m4EGVqvTrb8mUuZYV9t9V7QVk
WicZ7Xwlro2GBHukN99blwI6aocOtZ4HepFGYtjGW7TIdvLLXvQWr9Y75q0XqNDZ7Zfodc7+VfQU
+54HXTMbnUAHkROQdURFOnPwfpolSS4GNDppkaIEWJfb4l0ecAFXuJSYw458oPQWAyiNntOjwT4l
yV1tJx4vvps1FxOOGGdqqNjI4cdRf2ou5K1dFRuVVBFB5+HyL8CFILoJKUaRlKFqCi0FSzq2GDb7
ZjfurQUaOOA3ye0LOptMASUE/zR1bbI23soxBSMbUKZiuzNHwENUDxIKhrs7YyBn78tcoopareLN
ZdctOYHB7C3VdRndoqYqIhfAGMUAcW3fgnTtNevRSWtSrjLn8zaDPCKM5VUtHxihF5hCee0vrE1K
UAfIOIzQ4/hxISeMMLo+WhdMlTegUbrFp7KWbIXnquZqbbhE/4iK0fF6tORLWoOCRpzyAZ080PLe
7ReJd1ta8zHNhBCj5H6hVGqqgJC50GT0rg85EiP2q4wm0MZpnmmEzEuVzmYP8W6CjUChAW9dxltl
gINIgHhJvRXg5f0vLSLha+Lepe95scmcv3uETgky0gwtVUnyNuxPLx9BT4BfqDqokHbLatnf3Zbn
bNw/YY0Rp5UjsW/GFhyR9hxhN9WDb1f/OSgpTMWEBmssMMCu1tTSil/JY4g9WEB1bjaBI3Bu0mya
YEqI8TtZfJHrcYDYoq+XzM29VQl0X+QJNpzrNG/RDUAhSyLVB4PhaEBXsJ/75x4v6WQfLA+G/Zyd
MNhw+2zmTd+EDMNPqwRqHZsg02jEDG0tRZb+vNBPz8ln7WYvlUD07Ra7QtuFsP6yQlJu/vP9jji6
yRdQ4zV5tLTjRQ4uGr4gRpiGPHLlSQuTAErrNqfzJzehw0S66MsrarMsqEBDO/b8O9NRV6/pfbf8
i6bdKUesTQf4Saz4FSid3WAf2g/+MsH8JC+snA20/vDDZlTHcxrHzQVUlGN40pGyKh3R40Lzzxum
CRnGMImhH2NrMcj4v5UDwEcX2W/LxQoUT7hP3WKHbCPnnKij+OFIJgQZR3LOiirQMxBsaXbsvKuX
wUJZ79FSutrwMEd5MmSMoJiIndQEoGUtE2Cp9kRzt+qLyGGJR4UxgFqEPc0GvcryTmhQ0wyIeDR2
JrC1OKKb8/O6qskasHdQdfueL51cpVwb21QMsx4Vr2DT3hUHq3BiVDCMheRim51PdFRnNqZvh29/
Fa5NaLNIL4apYVowBW0vPYQHP7xr3eZZpC9Wn5sso8fCqsiUFqOTtW/kqVUhHXf+8ncbR7e7BWqJ
wBTs3Rrdp9Y9R65zsc2UHqOSg4j9l2ji7mmxLXBfIlewxZV2n29SH+9J1Ie+zr7NmwaeDUN0Wj9F
8VIUEZ1eG8bS9KMmTqlpfth5WOGr2g/Yidna6Og+fgk83ZmLrqbUGH8TKVkiAbGxP6XOsC/QR7wI
8EJajwPPVc/d7ykhxuNczkGc6HrenxxldC6uTNCLsvzyXR2Ympxzo3rwQ08mEmRcCxbDXKSoAk8v
+dYAiLj6rmRI+LUuT0F4PDG+JdGjsJOo8DaAuWyfjU20qt+WGF1tuMn8OWMyEd/3aO30jgeBNBQD
SAVPQQkMdMHh1gtn84hTGsx7YajCNEo70Hjq7JdNsn9T0PTqRI/AmC6IfcTr+un2SX3nfm6clMrc
6DEwgZLcwnpsDpWduB8fJVkBhEUJ3ZPqxIPbbG1xcwycpd3vbABs32urT26Cml6oWx/BXHM/zBLF
l+gp7govCexg1Q/EXi4D73PZ8prtZuORqZAZ33MpL8qlGcHyYL8ARvmgOzpqTjHKzLziK09lGEOi
+WktliUoJcSJ9kjOYsL9k1dkndnChAjcoMUR9EnhLcsYELMr0rS8SLjX6nt9SGW3eW0/dCJv8V56
UNBAv3SO1eFodxs8rb0BhQbIlZefmD3CyUcwxqXuL9LZCPERT87usg3vJM9r3kvSrh6eM7RI8KDu
ZnOaU6YZC5Oc20tlxKBXOE9A1i/t8tfetu95fM06dlMBehZmSzSNlW02DJVSYMEZFhWeDLdbASyB
N/Qw724mNBjRFUkcDeeU0sjeMwMD25arO1vpcY2J+905tnnPwtkUHnak/MMUIzurti69GIGg+PZm
EHmdBKgXPjw8jKS0g3W2OKxOoVMGTrEuj1/L+/PHPWqI9qMNnOfWDdAgZR/vYft4ikz5/GEFJp/F
2PI0MUs9LVU4DX3Rb4bVbUs3W0+YcM3WaNLwrBlZgZ+XLyRYqMc1tjHf33O8+eyN/8PDt+2ZOIms
NaTyYoKIk5W26lyAwwSt5HAyJyhMORuSYWmqAkjJ6/gE3XqmmWKJxell8ybq9rkjimvfW85XYae/
He6A4KyPmNJjDsYXlXPVKj6YehkwgWwhoH3CnIGzelg9GPad+/yKdJ2t2elyXS8GkuVkGRyAyfF5
m+/vSJZVEAMTXphPlhXNUJnvOCd+qedmN5xeXtBKMwL/HrDM4xIDST3gU8iWuO8xZobaxRGJ78VX
gGIiUMw40ud9BYt52MplU+koK2BISdEXETEwOv/7IbNDz3LVuwXgNI7i89flLfllX7Dx7qvDyuyx
dXmdqbO9sRNpaEys0NRh25RtD2k4O2xvI4dkDYhqleBTBNEGPAq26QJOGP9+pbuO9K3LE4X0MzzX
0d0nA1jQUOkIKeO3u1gPW9Wvu5MQknQrr9tt5qpYUbGJtrVr4UFQL2TM/PFydj8v2TVZxoH7+qUd
Ow1kNeLjAMzV1iQpf1faz2sGMqauiUhN6zpwBa6vWWbEsi8aqHjSvkIB+EPri0iUvXxA09ZXbj+2
uyNq1s+3lfynw7kmyohUVJRW9w0JGeNF+Vh5/uGIsGR5m8ac/FRZlS30D5vmD9ROLGToBL00qPwG
N3FDR1tgZgmTo7fJzARaaEef0GE0NM3qqCoL0Gns2ovQ3Xd5lrBRuMDSIl7y4rtF+do2XNNiDktK
BiO2zqDVrfPtycrIoUT10XDCxFVWL7gYa2AaYne23WxMu3b0tYwlUO75YbUIQid+HzEIiDXq0dZy
Y98x7jvAiGkYX4c12TncJztV0Fsfyxxy0ydqOjSoNyskXZXuDkvqDFde6WRdLHybcwxzGjU9Bea2
XMRRS9EcQU+b2swdNs1yGfr53ruWPhPo+nEzWoIK6dNz7jD+HABNwbCFnQCclv88/3ZNjIl3S2Mo
w677lh7dVr7xPSw5qjgB7Zxpm0qNGoeJI4enOaP5CUTKnbRA2ZBXopy/gyjGY+heNvBL17+fBl3d
Ddl3tfYQ/Hbfv6rN0+3rx6PAiKmpsKY06UEBXdhu7BRLk0K8OLyobSYSp8fxhxNGUkOjGxcB8Kon
zTu8pDZcs2e+tk+Zxw2Uqb34eW3+UGLinsDHjEKffnN0iBYx8C0QaWDamd9UOn9B/1Cisp2cfiWK
sWKVoFS5MdDKEBh3RD3qwCPBiFnglBveIOVM1eFKimwWbyizQostSPGpui/RW2Pvs0Pg2LdVYiYG
vqbCWOQ4VJPW0lGt0bBE6yN0xFcfO4jRgmE4CceRcTliLDI28oaiT08LCBoulloMn7TDevl3ksPL
lwL/iKosMsZUF4Wg0rBzAi/Bt+Ae/rnAdJDgJCLhdVjMvNQgvgkpxpR2eW+UifRNCpkDzOmFz74T
e8I+wBjyIqvQ8sU5sFmVn1BkzESlB3JQ5Kh6xave+Uh2/XpEy0rgAY3tNqVZazEhxFgLw6/ySk2Q
aS3dl94g2JOV2rwuZmoJftzfCQ3WUgjtJYqtpEep9SXFbUrXHHHxmGAMhHaWL4ZfIMO5SekCPJKs
UL3gdW7NgHBcawFjHCRl1BqhgajylwuaON/C466y0Q2DaAPYH2vRlrBs5wLovAINMPKn+krnQ1TP
9NxXvcEfsFXzLlmttVUXcA6R8ndDwOwTt5H08FyW0Jaduh7xyMUOGS6k4wxW5hX77BPX6uumzlQQ
eWpzsnvz7RQxC2YonZ1556sYpBBJ6O7XDwSDnAsRu01+pwvupeec9LehmxhogIL6aWJ9GzKLiDtg
fgH6oFi+Zqv9o31eASzwgReZz5BEBgjgaSgJG9hZxiiXlfYVtjk2mAQcAaZp1xgWOx85UcechaEl
JPyjKZIpsnwZfZBGPu2AyNBWLTmF127gCzDIlLoh+fJ5M3YzCWeUVzAMRpEEFMzQMw6hTHJVGHLo
8qbCxj88pnboDW4dBKRBhE1Hkp05+cJ8yGrCA6tSZ0zbFWnGPwhyHmm5CmNafrWOgNRTvzVjh37B
S7iDLcciBiLsS8D726Fj2J0n36nH3n5Pjv1e3WDAdYuVY1TzAi9dGHec6Gmmd/BaMoxbkbX2omW0
9EQRKCQ8HRJ8jeZ2wFzzjube3ft7bcUri850BVCqGtpREFJhaobxMLlWXco8ggVTQJHuy072mAEP
XLQNGsDqM9bHjuRrwdGAyjZwe4pnwp4r6oy30TLJ6C8+8tXiQl4AU0ZaIop3+3VBjLd8cX7m4aTM
xSNw3LTVAlGwaulME1biF23jq2BXI5eV5DQLvBuIthaA8ht4vHeDTH0YYx5VXaLbjWULNkxjDPcl
bfo2MVBmwJPL2HgYtZex/ig+XDYAPN0Li8J1l/dozSSu/QpYyUduqEzld+MDWHYRVJ7DmtY5arw9
JUQOgGrfJDsk8PbrvCQK0G723N50eo9YooaIXki6/0GU2DxRP+pZWCgmsnfyenABL4CU1f4OFcbg
1+0QYqYQoatTSsyNrjRDjCOaJ0yWPfoVUrjA0SuRmlMomkVwytEbOdpAxHGFtxgL/OSAAOXaXhon
iT/XMRNsXH0ME9BcajlpMI0LXwimHey3csmWrm9rbX0DZ3XPy6rPuYcp80xwk2cXNTZzg57tGc73
+bVFKtThSJjHFKPBiYhqf5rTs8Q6rV1GxsYGUES82uWreHX5pKg8heFEK2PRODl51Ray45qZzZ0Q
k38WrXHUyD0DdEuUJY0F3BL8WvS1KBgw2PjyZu7eUKW0MFix/2/SvrO3cWTp+hcJYBDT12YQJSpY
koPsL8R4bDOJSUwif/17Ws+9a7qHo36xdwcLzGIBlqq6urriKYvA16H+DkWpuM/8xKTfT5qMRS78
GPMHMWgKewVqIx7pZLoNyNSHEN36HeYQ0Ffuc9vnJ2WuCIqO3moMPLH4eJWgIs1aRj32tGCBmWms
trzAlkeB8SyGokIyvwv7x9SNLcM8b03j477spiyfNuKB0RtRaHpDuFAeiPxuXhe8s5lU/n++j6YJ
2KCRO+bHQi7VPTiw6A7cYleTV9N/v8/D7e1jDBmW2GCIXtKQahZvvtOIyLmkYAG61D9WK2kxtxVQ
OiRrw/xU0WDT7rnWeuJYftBjLMgwrzEPMwM940gTmEgoVmj2UpfBosNmVw0d9gKquY8cLifMtUI7
D9F8gmkN/eaxjbgMsLUuRDm3RzibPzeLZpPC1fxdrWWMKPJCmYn3SMGyLuDlob6pYYrv57Hpswgb
hf2+fwzQehhaHefEJiZB1B/fZyR4FjGVOKRi/+h5m1uNAqmUx/Pvx9wkS/J73drrZE1eMQZgZvbq
eNlkwHT+QCqCYznkSZmO+GTUPzYiLDPG/hX0F2yc7hABTCMgxvZK4uPhIFd4nNaYGibHKCPp7vil
H7484/HD4yFtTqVERvLQ2WuizeqkvaYo2Qj78OG6TA/tTnTTjwAZi5zD89RjDIAyEbUyeDrUTv88
WyXWIzXtIfuLQxfBbnbD8jFzHq8ewqTFwl53VoEGoBreztFYfn08c9R4wpUEpIgBjARBwY7n25GM
1HjQiqERh3y4ZZo8fTEDNNgMeKYZmS1ygHbz8hdTzp0iavCbsf4G75HK+K5dMvR04cEAE7dp4eoY
pF1fHqXn912+d0hprbULeb0c0ocL6ZfHzOQBeE0LfPQDGGWfK9e6TM/V8OidrhEJMC/x0Nub98Jx
UvMQmaVlN1ZRAq7OXklAHAJqzg6JS16L3i1xzFrJsRyoVRsJvpoPgSpX5fD4/Lwp1m8Vee9zMyCL
mblAc3bwgB3oLfYd0jUaMd4Bzrlzj4G5alfB8LGCGOQ9lBt6+21nOO/V5kqWn5G5sGPETRczPx4B
i7nnXvNJc/Z9AixKodIkTSoZlLZ30hdv8cfb/GmAZVsClq+1O+t19eu46tyvFYClXwGj8xQTbgA/
9Whg2yhQJTAIpUm33ouR+Ie5UcWxMkD8iqOawhmd1Zfj40sqYTKztjtAoByblGicV2MC5QEVyjkg
FkQUYjGywJx6pHaXDHldEddtJpkh6kpOuUk32OsQ72ZPyAPFZGWsMHy1ct3GfXY5t33CwAIRRcas
DqatBJUFDJD1KE0DbK5Ah8Bmbkar0oJB/9pzlGuqoDgmw0IFlHpy0ZUBXAKBlaDQkL5d7OCVn/6f
cGd+0GGyIr5yDvu0A52ZC8u52b1fMTNoDgsb2kuOe5d3aadcG+SvkVumJswAgPzPSysHQdm3pSI+
ahlsdbhbLnBbAJhjr8z7J/VnhlCDdqBPGdPQhvAHYKJ+VqUyahI4ak5F+te1OXDRf/4MDX6SYAyx
r/fZtbuc8citBo/Y69X22HMetwlF+EmDsbVBGQ2zUgMbFFSlNJdk3Vs2R1QTyYmfRJg7JUWw52EN
RrwZmb9ukde87ZXima0Jr+AnHcb9nwmonOYV6DxvZDSyZQfeSAvv0Bmb7Pd1XjQXeujVvj8d1YP1
PynVjcGRzTOwamQYcny/gkuVEezTPd4nMFFj/CEiNuccyS3SlC0oKEA8ip3IDF3X/eCdBEdObPI1
KIa0bBUcRPLL+IWxZF5z2ER29ycbzDUP41laD2hVgB8KzNoFRLWCVvVkzxtunAB0/EmJumejI1Hi
HBHfHJSG3ebUmKfTW2i6u9x8322cAt1+V7Rj7/AM7zkH9edD8JMuc/mFIrhUCr384untocUWO9uO
yRPnZv5pnikRNB0ZiJFgLZkLk8VqHfmXHB1YyBDDMMOjI8PrfU4m0Ct+EmEuzWCU0qwSs5ulfDrs
6O4s93AINk1tHdb7ZLCMAhB4AYWN4VDmsDdngukQeE3+RQLlcN0ckIhfVwDPcKIF9lNApOJhTV7s
fIn+/ScUv7XXr2BAM6Zuytz7MJHl+SGDWwp/pEXFTNKMiwBBP+tPz9i3QJwledBMwGa/2FuTp7R/
MYT/nCvbi17plRGEGciVWBKG7didt7f+lan6JsHcwOtcResrja4toJjn5gvA0uM55wAniio/xcZc
PqMGLF5X4wA3luM4n9LD4mFt0z7Q2HzmwWRwz4i5cVct1LS+gNAQ2w7OzhFxSIuLm7lrZEWwJAmr
snj9d3/62T/5Y17fVjhfukKBEAevcUzj8b7+/8VKfp8R8+4qbSZnfVqBo1Oy3WAs4REZRRK6xRar
DTi06E/9GS39ZIUxJQkKfrGUQ3rW5oqJrdhBJ5ZJ7GOEspdh8R6AiZ7Nn+QYo5LH88oX5tAMz0uJ
tcFxLZcPrbn4rN0DvMsVJhAMdJ3xHra/+Ev/iJTtWe2Fap5mM7CZBqbytoIq6qheVS6nfDn9gH6T
YfzmHLsZFMxxIOeQE2Gp7iy346bA/ywb/hAhi9fUp310MUKq79bJqUyU2BHcYksxlsMdiwVaunlB
B48pxmQofdglfVn2j+qTgmjOWWI18dxaoOcUWKEmT4Tco2KMh6yKtZYrUJEMmGFWsKlOK4zf7Pec
o5qob/6UI2M3xFAusDIYdKCGsBnIh6Fcv8CGPdcA3A130Ij3niqM0Yi1cjAEgAE+PmMD3tvtLXn8
JL+RiUJMZWKpNA97gfecKIwdMQAeFKkBKCYE6xs3lYM3Zcd5T3i2XmEMSOwj99UU0I6ThcLaI1ki
u4aefwwXeLrNu8cT2ZWfh8bYjyqppE7UwZIHcm+gFzoH7JN2FnaGoiXu9df+40PgbOeeNPeSpCOf
BwDb+S14HXkB6Oys4N9DU7SG5CeAt9y3wdLkjR59n9FEYClmvtLiRsvkGW1Vb2+7JTI2WGfSYGTQ
xBgY70bTG/uH0R8RZFTxijEmUYxAkAIbYryfBvamo9u8JRH0qt6jwyjgWZEEpW0gOAULzrqX+2Kb
KIdBF0ZcMJpXqJdUm51vYrP0X5g8WIsrYPC5xgPw4XmaN2kER8QYxWu0vlLbWYpKwRlpAyTLeYmJ
aXv0TeHm54y0LGiCWa7FYKdADmkHs/5JzRGSB5g55Nm+yRTFiBbzTrVyDyRAHwdjOPGucJH1B3bu
B8+54NybW85uxFF9/u/xy8dooSzuH/9EuvnH8d/s7ejrQSW0zZk6y89YpUvL7G+J6zyWi+UCmdb1
YHaWvd2mVuq4iPJ4rE3kG39SZ14pTe/rWjIgQQ+dFMPyLGLo44JZE6ADm9U7cEbcD/f4JHjcPkWO
It4s5IhtI5tlSQDEpUdtpy8VZDM5ujHtT490g7m0F3GYJXVOObOQRIb3uUPMUyOD3Fnmqnf/RcL4
pySZa3xpgVMFsCqaygIcpOP8n/GzbMVcWfv7OjOd0RrxxtxixcjmWqbjFsPw2ZopLl7N1X5fv3LI
cK4X28t8UeZakVARRlcivNaoNPjYhGVKGi/Q4hhyFtiuM8r63NBI2bMEW3H91a48PbVv6Hnk2T/e
I8XWs66RmItpSUml5Lkk9dpR1njtNaRpMZltJ6cVNxyezKV8nxabFO4BuQTgHZwWskXEqrAx73I0
NkJLKl7f6LQXMyLFXOeqlJpUiXGrEJXQoOQTMARwKmzT/fL2vPGj6eTUiBrz4At6PEiKD8Ys5PA3
TmqjILw8VNbidWWvenJ0ETZ4H/eVctr/RLYIk4NzHbDfjM2X2qtaFyKiShlAILvi+LhE3CAtCbYd
mi5mCL6+ulsmjkN2+hH4JksPeWSvilCeFbp0I3s67TCsCfg/G862id2qcLbNL6MjBTqFBBflkhnH
mE3UFahx+abOxC5R02hn6VL36Liu1/Hj22ZJriboP263vLH6v9yQb1qMDsVyUgfKAFreM6DGab0/
wpb5BdZ3r2E7bTjE90X7F6X9JsioURnMscqIBrU0EoTZBK6Qai2Ql9qrWw4trvYwLqOcGpWqavS1
FRYnNABvqJPqOy8Le/vLhpdqWy6HO/rFP53Hb+6Yd6jV2zi+Uq8YLyxJoTKoYS9+XRZcvL+/vOXf
lJgXqEyFqihmMG3P9W+NyLgdy0XmDvDAXwDQOWBXLea9Oez95Zn9Jso8RVpY/SfJWdm15YUo1etr
skBjfGOaH8pyH1gfz1ycCaqCf5cpOol+Xsa6DuetQX3Mi2Vhs9xGc3foIKqs66Lh8PcX7/y//GkC
a25CLU1TGmO8GTvfWpI5cuHmLdLltVrIVFT3uGJMTB11mIsKaVBoOdaOus6HdOFE3huSj8iMgL/1
2nZF0zy6FgAS3Mjan594qa3prN0/pkZjx3Bg0rX0ot3eYjTZPEYEeRIyrBDXc2VLZXePYcbStDMN
+xsuVGExxoSu7MxF4KtvOS+GyiPD2BddDuTu0oGMnhAjRKvqqTfl3ymW6Z0j/Bftk4fbXZFlpuNn
LH8vFuvX1QrxytG2yTJ0fOv37xf0Q57Q5WTs87X54SOYXa1shLVNzgujpxNHowNgTNRM9avYp1ln
C3gYxRIjETO4DXuOWZr27b71mjFLEVq2rz5NBuTozzdnb4Jj7l3ebDu1OPcOmLFImpjlekBD22FZ
Wj6hIEX32ZhOpIyExZifNpBqqbqCjYQgqbc/oVeDgl4c0CdMalzVrW1GD8CEOe49LrzUtNf6jwjZ
cmlcKL4h0MhtA6qVadjCb3MV1BznmGPWtZu+jDyPRK+S+EpzRUBkoT4WvNVFS0ES7It5xAQZr7TC
MekaWz7N+ysi0hipMO+tpHMbcLAOD0DTJxL5WgHD8xhzYmCeyt/KxiMWm+IaCsOtRqeu/I6Ie9gB
pUO8Yd1XFy4hxuLUoVD0NQ1384X/iucecJ3ukasY931FjW1wjYVrostXKMazV2Bg0tgKr9HxbO5v
vuF9jibaxMaeIUZNfj6F7UwKImVGteN5sxHx5KcA4Vtge4qLmu3RdGUs9+VIkfNOsT1KiaJ3opFB
iF6IVaFYfRM87nnm6b7XBGjfn2wFgGassc6Blt4iLIW87NLTV/kCEFeEFFzcqtsiqzt26uahjvQv
rOUuEzNo/NWx3jy04W92j8tDtPl8PO8O6BnqZfL5SYhZockSsAPG2jsmx951eZLluMIamzyLK0Sn
Gb16F8s7ve2cx4c2xTki9aMtzybHGebdhlskMGK7l6PhXFK2Z65ThMR3AT9DQaU4h8l5Bdj8mRLF
gQIwVhqxqVhMt9ELMpwtgaOVf0k8/mOO2URa3Pj/KYQ42GOCArdhHoj5a4XaOu4ezwXl3IFbaDwS
3RD815B4G1Sg/QegS9y/2DzH83bxRxTaGlmeSsUt6xcWEkq7ZezU3m9Yfdrqy2t65VgsNht3PRfK
oF+hCdHqs+Rj/vI0gHE2lCKVg5LWti30sdLnBH20C5ueDCpiz/+j4BjTEV7PHV5L8IKxpbdH5DOx
Rv5WfvDSd146icMYmyHL2kQUWhG0vO5Ler1svzhXZ2JI94d5ZzNjTROd44z6rumvDXpvE3OxdDbz
hQN9OAQL1GbJ1ka3O9bUo/uIo4Jc4kxAUszQG3upwF1un5DLf3xzLG++EUurM4fC9pu9vjP7F2vv
fh3PmziH7fD+RxPF5s7qJlYHHW0EsB0WIM3gqqIX4ow/HF6ni4zfjuRtBGJ03S6ZLGK5Dj3J6Bd6
rDRTOqGli0OFpy5MJILQKs6vNJgsc7NwVZI/9j2HBMcwyYw/0IeaHgkJejoQGkcrbeHyTAUnF6Wx
WyHFzIiVoAKF0ybdCuYbKZAYApzeYrbk3GSOVWL7wxp5XjdqC0qdCdzYdUCSxWHxsL0cUNbmkBLv
Ryq32Hx0/EHSJF0Hm/5oWZ1KBjRYk19IJ4YcT5ejAHMmcXGelU0dDeAIEV0OICpEDHNOlZeT4gKg
10/XSZ4JhX7ukansTIyiWjvsKwnIJ4JaggGdLRbao0ZfAYOfB7E4HTfIgN83sN5S0m+KM5KhFIi+
FtB33nCfncR+VK1PZEtslLRpyqLB4PX9Q5v0EUf0mNvkX2dhFWc4M4V4V9d4St7vf3868hoRYO5S
jTWXZ8xwQdMxA+G8vSPyQknuTMjrFgWrvffvtHBEkHknM1lL9ManEiTL5cJ30FJEfLs/3Odr8lqN
qDAPpF6k2TWPqG89WEB24JnsyczC6PPUQo3UIAzO59Ao6VVS99HiTG55eY6V4+ka6ygDj/U/HvvJ
w1w97Rz/REy8Ni+me0R6hsfTZKj/zRPrKXeDrIcdTVGH63ccjYYtSJ6K+VzDEl8rXjls0oSPiEk/
BagIRiZJ/0fM2pwd4bdr8fiZNHcjEkw94awmhhHdUo1zUzy8INWOKJHnI0/ACsJ5GVGZ/2SkObdV
GsmQ2tl6Axj25xUD68SOluhvCQr7vlJziTHWoAy6vpd1ELNOp8s6JV5nztE26cxfBX1XLt2qcTgU
6c//I2ocsceahzKTAHwBinRZXL4gSNESVC1cZcnTdt5xMXYBgPXwZ2m3KyrZmGJBv9BCQd13jYoF
YkNj2WEM7/k+dzwlZIzEDJ0VWV7TWzy/kFmCwQxu3YcnP8ZQyJFRtAZVwmwZba6eYV7RXPtFnbsY
/3JUfjpR8n1arKveDFe1NAxQe94guQ4RAvXJOgBHAH9Q/qHDq4C4bAhWRXJEOV0nHZFmXuRESmZx
b0BRsJoSCWds2kKysjONY7ELSP/wu3Pa1bCSN0ECF9p17x/kdLPAiDprTpIyb1PazOm9pZ+Vo0BD
97r9zB2z5igp66rPhz6Q8gEClokPEMotFupK65V7jHgZ0eksyYgjxq5EUm108Zzq5ob2zgH7McFd
WKG4BbBajvQmPbYRLcaszFM5VYQQPsDFOjU2ak14mGsCWFTMkKEOw6HGuXV/eO95gLVC1PRb6At8
D+C4LQ+oRqB+jwVwXPvMealZT15RFX9W96DWmJuSBLa4ADw0595N15NGAmQMiQaGmpKmr5vVeQ2g
0i/ZU1ISYFvvFgjUX1wfiscUY1WujS8IkQZ6t9nRs2W8zR7unxLPL2S9+CGRKVMg4exSG5mmlvxG
/6tOtsi37l358T45jk6w/ryuAytZ9ilDgGoWtxlRDzxPmndI7MRGE3W9VFOhoQWNHD5pn76NMMHe
XziPJr0ud95MFmk4V41K0woQ2mAv0jLa3RcV7+uMYShiWZJ1mjX2VCAQVcv7X+dZ0ht27cizPUtG
kVUSPt+Y3cq60l1zv4dVuTQ9nos+bXVURFJzg24zY2x2pKBNqYwRw+mfjYU12kBf5e0roT7Dnyfx
TYJxAf2ZKuV6BhKO6EkPZyJxzQuPCeY0qgHDsKkPrwX9wJtN8xZbcmFLLz22ZmKPAVqSkC/inND0
G/TNFGOtdT3pLnIPktLbGcup1g/268p07xOZjj3mgkABqAB1xQ5hiIMeim3RUL8vxUbQDfwxNK3U
BMNBGJLDM8TxHyYNwIge4z6InZzWdA7wcfiNzcemvILdvM/S9Is6IsHom3xpo7I1WnpUGGpHL9cO
gwRLZBuRb8PDmvBKAtPeGBC5ZUM2AI9mMASVqp/nA0VZasyURBUZXApuQL2yt9DSI8//vTpigCFy
so0ce3teF9mkao7IM8rfq37WNiHI74I9XBRAzN8X6HQSZkSA0f1ZqOqt6AO1SibhehOaOye2mqcl
OQgfaMe7Lo6YTDo/8VIw01nMEVlG/yFsLegH9fp4tQaSPkULNLtWNbxaDn+TKjmio/6M7DLjOhNS
HZsnnp81nJpu9bvy5b4IubwwQQ/t86u1Erx4lr+aBehBQe1Zef3gkKEn8YcdHLFCVWVk1LHd6BLO
6daO8hABXvlwayRE3ejY8xiiOn2PEhXqiBJqRt1ZS8FQ3AK4pq5M4iSfwSJQlrzQ6lav+TspiW2Q
khQ9LNUB6uehM1P9TCQg1M2jxSVA9jwPCbCWKS5f6AjbD2uvxRhc9hSOikz7FP8IVmI7p7Korqpe
pOtQrHNBCLrsMpIdjkcuQDZHUySBMSZF0g6J4WNZh1e0HspXKWyHqy33/5Om/Im5INfhkMVUqBvB
LF6raHsGNkavIUXn21rBCxsnH+iR/Jg7ZnSar3ZzYMSlX1FCoodVwHvJps3+iARzxQJs/tKqGEeE
mVNgvCQeXjIC1GVt9Uu2jxZ3YIfHEnPXEiULBO1MJWh1v7CgimaHO+tqX4hrcu61xKPF3LY2AMqz
HoHWs0WBSXMbYMVWvt28NYOpH0m+XK8Lu3HUnXLBYDv2L3PeVA79m9KObnt0UVOlqaCUmVW/b21Y
4fvqyGOQ7Qtq0rLojITa4NPJXy0jG+bLkZaoW9EI38pdz12pjmta3Eifat4d68I2CF2B3xflBl2O
syk+llfy2HwGxClcf24CLdBVHu9zOu13f6sp2x6EbaDocrne6OWks0MAuSZr1cmQJeJQuv+uSWwJ
o4gULP1poDTULelN7C9aF+7vM6Fdn9tfObanWRznbroJY8Qc82TnuZoX8wjXPLef51/1qjiTFXfO
576/I92SpyNlPBtR1cwH+DuYjp79npvXVdpiqdh96U1GXyNOGGtybfWhiOntdg5f97/M1QDmMuvl
LM/aGr8/DOFskAXsBhqBkGDiTVBwVJutKzTy5XpNqKCSX/Fx+PW/2QS2jCBnaiQLPSS08ReO5qQc
m8c5ZbbRRteSMppTKaEJLEGB+RUIVfcPgnPEbI+N0s/EoMjBgL/EKEDF2WzJiQqAJPzTQxLbpu21
jqrpadOtaGtuvc4ipzqbgFlD3+H+aJr26/awKBTezZ+MHL+Vl223AYC1ZCg1vfmrk76Hx1501gdv
YHE6dBxRoeo3uofzosUsUAoGAaQoOm90Cn0B3ESk8YGUbHLbyai87hjq2xMyIgd8h6iLEirPs3Wp
iSkRyBFZSxTIuO4eT4BUOUe0xFmAoZwZ7FhzIdjrlR4LN34e/GPIiz14FpNd0pvM1PrSUDtzcaqN
j6D7suCjBUymEb9Pii0XSGLuB3ID0fWA6H4pN2VLTKyZ41l/zpVl+3uyayXpjYSYoFttVFN/SMwW
dSQM9/QWJOfJD9xmR55fzk7ACYksnNM5SGouMpc2QWu7a2KTJK99aBrsaSRCJsg2FCHGQlycU6dY
ORYwbY8fygcKO7RexfPNOYaJbd9ROlkYyhral6CwEj232OfQWi1A6HsAcV2IXq9swblvC2/OwJ3b
JTMvdxIleeCfQVNugPBwOJPfNfB0gA/DeTV4vDFGI29kaT6LAcdt1CTyScUz6tOthgq6GYAuqhtz
duSjjNo2kwwKAo2xwcyZHZLNq4mNAatj5FhckLzp9PmIHGPlGy3XG2y9owltOl62T7xHfTn/HWHJ
hWG5q5i4R3fPeRr/cljfPDKH1RSCaKQUm3nYec7SmZnDAQv+vrgWnir1n0rxTYc5rKpPW7mdUVl6
QFDcLX0L/cMUNugCnH+AnXEJ0uD2HkHG66qBN1iEPghe0JZHh6EwrUdRDqnLincFzwpmqy2O6k8H
N99cMsZewIBKI+tQyWcPJJ1N12FLy4N/lCyBnANzX3q8nTN/sfrfJBkXsBTKOuwEHCBQQCqiP6wp
HhmQmDicTT+Z/5Bhw7YQsGfDhUYAz+f1pjcHB3mLfNNHdEEVdzaQoyw3nkdvplHNZEWKsQBUPjrO
W/Y4/5UkxHd+5Y3N4Yt36diYLUiEOptTGH0MkQSe4jiYQ3aXZIWa9/Fp2yxleAa8NhOq63dUk43b
ZoXoz/UcWpJqlo/FZWHE4Ypnudh4TfOxtExrqSnBlh6JnOYLVBifO32hOkjrWpxXhqcbjA3JjSTo
UASCIfYw9xW93Fe921t/T1yM6Wh9OcgS5WairJO0wv41rKd5p7hIV4wfRGaNWeN1ukSPyRkYSdZ5
wd2SzJUnY0yKel5EyRUcFut0+55ZsCHVev2yxnPg8to7J2NtDStgMd2BFTmss19iQY9UFDH6FCuA
TGV2ipXWFELxvlQnm5gVFdtNgTGIrQosnjRGxctQ7ek4swW70b7nJnCfYJON7adqPaB1NXAaL3DU
7UcApEjd5pSkpu7AmDxzqJlS6qiBgDw24uTo2gk/OfxN2ZAxAebIRD/qhzJEdcjbOO/Op7qsXdrs
ibJXBgX5eJ459wlOZlvHBBnbL2pppnYpakUAePHmduFGDy5v5yH9BnsVxjQYY3+91nNDiEDjdHKs
K4B94pITyU6mFEYkWJDppL50sUwPBrvqj/FL+Ru1+6AyP7grrqbeyjEhGjiNjHzbiK0e0Xl6tLD7
K996QPPImaypn+iq9vP90+GoG7vrVr82Vzm6glhlY57W5ln0yeABuy4VCalh1D7ZDIYYNCLwegVa
AtcwMivWRAdi1QW87GcFtrLy0mNTijCmR72fsfAktPh2EejJEYlfziTcZwCUvC+zyWLdmAi9YiMi
gXjprq0EIhfn5MGDauy37DWypdfKINGyVpAR78Dbl+sLWBtZcif3b+k3Vt3HP4A+PKMf0AV1pCqz
AUYiQc5j814uCEIzcUEG23VFTvsK9wyZZ6zqZgqy/mAXxOyNBVBs9ZEm1HpwybF+k263NpdQdxRV
TZZ0GmaPOJMlcTaUHT0/MHYS/2ME4y3pX3g24xaS/yHFES3movVoPk/9CrSePSx1fCseNDfeXQNS
WRfgXFlH30aD2NFUHQCs4aHhJlmnBTv6AYyyJglGnDoRP8A6vfkAkIPX78JD1Xh+yNQlHwuV0Vc1
SHM5LUDHAzhH8RIc79+HyTs3YoPRxjyZXf3rBZ8/I3YRlo1luxcuOO5UfmXMA6OETZjnQDsQISt0
Ar0tSbRozbm1fskw7mg2RFx2HOdtMh0xpkilOlLFIcjz0s9BkaYITo4zsyuHHI/c+RgeZ8yDfI3m
nYTdCRSDBwO5BqiYq/nh/hFNvl5jZphHeK71V/GMXDL1ajBTh/WCcyK9cAzjpDs4psI8w10hDgGK
y6BSoHN1gDpgVa+3sJ9WbuDwTAW9HX9cX/hoaKjRdYyQMMTUPMMMjiKDWE23D9giqoIuDCJHclSx
7pBhE3uGb8RzQZyDDO11OV0tbTsn6DxG4epfie+bIza5V13Piq8PGuXI2WTW1Rsu5oNJQri5H9f/
j57taWs7IsgYoCCUEkkJJDr6g/Gi07tsza0zuhK/eKxNtjRrI0qMCUrPAhbAJpAirhIyAOFDhbHz
Ae0F3oOAsi7sa3QUPND9UG3eReYoCpvry/Wi0rHXG9jklv8wLNbHlfulLHWTd3z0vbinKYyJAnS3
kQwt6HjdyrgtCR72orlX0M52XyenHZCRNBnTFEVSUpUGpPmcIHeO5ivnilk3w1wsFlvcta+9y4N+
5qoKY6UKtc6vZQJVsS6Wcmv6ujqyJS2zZ8la8SQ5aRJH/DHWSg6lQA9rXASrpYPm8jY/zRRYeW7z
L+9yMzZkPqhlFuuw8QISAe1ytj171e/tV4d8YsldL8I7tjnj3LQzsYjTK2RYvskvmAmay6S2yZON
BZRn/A1NKPp8sUfyG6am5GZtJ5/pb6GyfcHFNZ5H4gXUnysbKwSDrbNpFnJKyogM+1fhZf/M60qd
fnVGJBn74gOzMRNEaqJPOYzm4RVW8wv4+c/cg+TccbZP+JxijrCsFIjWpriYRU1m9vzF/bh/8SYd
KTTZYhmdjH2tAnPv4LHq+iDpaBddDFuXP883zcX395lLltSCpLYqvl/aFhBxKfx/4/QWhgfv8zHt
eY4YYS5YhPH91jdACJ3JppUcglWwGQRTbchls0eZfKs8Xjm91n+xIN/MMXdNay/nWJRBUwGcMBFs
7LdDxfa3TlZhST4+uKPgU3G0psrQL0GE3HRGmPOk61ufqgQ2VM/es136pKAZvkbesn4qsIW0e+HP
yVEe/ngCVEPX0YaNRNUNWmrkM0roJa8NPxroBDwQjWdEcUPRlJbXC1Z+9CRx3P3ZlASTc5xzDlnm
noWXoTUiKR7gQkL5xdh8eTLdxnNlrsVU6EN9j0PmIZdrbBeRYpCy1LecyE5mYZ2Cc0Bn+8snqpEP
9ssrXR/tk6fVaoU2wRONOeBboFT08QEULHP7iiBnDwvAeRSn9WskeyqkkewDZMcTPccv28iuAlOz
xc4vYBzwVjVz6TDPfCMAoEqgZwzWNvlGkkmwNAvzS37IPdXmnOzkAzViirE43bxVS+kMpuASnrDH
BVH+VoQAzyavF3gSTg5LqP7RXea++EPY6mpPSQE/RF+cZKDsB4ntr12KieK6JmBBa6J2mM7GfDZ1
2LAqBz35jYdAmZs4mjS1o1/DWigtDJSzkEDK1tvgyY1jmLd3OXyaB4Q7ZnLzAe+pNWOc6plWi5IM
crSkOVihszwsw52emUhXRbHlwij6pi65BaAEoMbHFd2hs3/muaqTb/Q312ySUejkUEwi6BaOoLPf
sHfU8dfyAiPRKAbSzUQf/y6+GZGkXu3o2gxVrPfnHpz7CXHKlRCTGZyDhR1h/4CrvDbc0jvnZNmU
Y+CHmJGYgaA3X8ArEFMUKFaCF2GnDkAGPnhpnuk4fsQgY7Hm8SWWhpbSQ29zfOx3rgsYRI714Rh+
jTE+SRFdc0UDEVQbU4AvoqbJTQxzTK/GGB7k0KW4qQO66dJzDEcRTBsPGRAzeUAGPBOnMVanmeHt
nFXg5hmOIrZEXEkAZHE6qcwR2y3/e+feaYzRSTutRU+qT8vsnRmvNQyTwOoglSpuBYAeV8uvPWos
vqnaXJeR82hqjIVR/KYSZheIM8H6ASvaywc6LIeZATObkf/NjGuMeYnnaoCLTWldiHfaSJkpfBSo
R2MpI1Gsfxesfas8m0UtsqzWsoQ+0m/VInkKNoCuOwJzpyOzNS8NM+1m/fNs6Iz9iLIwLbocJmsD
m+W8ZwhFMw/okNHR9f6lhzzijPF0MEjZJzNAotCOv3A3INaFBHnTPjz91xmTcb0akp4H1Axbyf6q
oWCBbkILgTwPT59LibEbTSfpUnOB/mMu5pb/A2jNGll8j2vnJ2OLkeQY66ElQSLH83BApQeNJsAT
ovDF8Ft4DSY8e6szxkPKivMslqHr3qnatCRzCwIQGYk7hDrZojByWFgH35/nWZa2kF2/CHMCZyyy
Z7ZmmP46q0nRW8WFqKRaw1v68MJoa7Tm/Vt963y7Y7x0xoLMNCP34x5qgiwM5vpUU/ZmgCKwIhvY
V0u/NH3AxDoduiilyA5M3cWLGsCXoPEOH96Gq0uMkWlEKU3UEre+XzlOaRo9tg0DlXa2ROkCe+Lu
Mz+d6/3WJ3YnazJgy7MsQJ+QOdxgBc4S2Libw4tOsI3JWH5wqFGlYUWtz7FAQJV1CUvgGe0tG0lp
B+0Md1C28o2M6a6FG+0y8yPefCDM4VCbuitjaowKD8iu5a0BapgFIZkVmS89vBNuhDqVMByTYR6/
4Zy3aOFIb07DjCRA0nP7d17xZ1ItxlQYLc3CLMo65eb/oBs+AvAWYL1RZuJWrie7lceUGAXsy1hM
Wh/8XFC3qwcsscIwskm7AhE/fCFmMbBAkXdWUxHSiOjtR43817OS+X2o0LM6Wa1AV7qHFNwOAdIH
Twl5pJinTtGHDLgYIEWzrifLQPqiI9VpnoLa88f59L9pIduer4nIXlzowfmL8CgPRE1RcKVlgJgH
ujDZSjQWIvPgXYAfHegVOOsXJQafPAfjoDp2BqAxMCCKYZVoOTcFj5LXlhr6cf1bNpYLCjLpD45/
CPMeJqHUhjW9edbGqmsC6li8jH++kDNAZvTjmeOATnan6HPdQHSnYG83CxwbpjMlmhXY3i5j7BXa
+l94HM5Z0t/9p/36JsNcjcCom5neZrBfmEjClDQwzp5onYXnjXHosLdhLg5irdMriDgk2AdY9BIB
oY5AcPcZmnx8R3K7HeTo2mkhKvWBDIbw7joUHufqXoGgjWwefXOQFvB4ydfJ6cMxSWq1RyQLBRuA
9DNIogsY+CNvG9lJV8qmWQookUV4V637PE62kI4JMrdCbtuZ3nWUx/OuBACtu+8XHBK886L/f8RT
18+Hc9MU4Ok0rJOSGPsY3hJtsrQ+ePtXxOlH9B8lZGdWznM1EYQWuv58gsmyVJTqgUnjYlyewxXV
5jvafhs3HnGl6EKgSlFJ40dLMHehmZfk4s4ftdXXUXulmy7/P3Zd8rhjXtOZIqkA3wHRYfcMJHya
Yo6twkvWySPAMHh9gpPwwWPlYJ7VoM6j7CxSbTw57TH2Lbh5WHaEYu3Lx9cXF/J82iX5PjvGgAhV
gNLwHOQoiMTJgq/pamb3yDUgkz6JLkvAkjbgbwmMQvZVelUv8//H2nctN44s234RI+DNa8HRCKJE
UvYF0WqNAMIR3n39WcVz9giqxrBuzL57HvZDRyiZhaxVaVcaSCWDcqp/VB11a8WSm3rc+HtRo5kk
xqVrpUQJDSiFA1RfYkwbYdJotcFwOQeqlqpQKtpFRUVH/5mB5Xs/75gUZXkTNAquseKdig/z0L9V
Jfp5duHHbbtfKvD9kMQ4CEOlrVa5oULS7nXvfpyal4Pp/PWbINIH/Xdq9UTlesYLdw0zM6IgGqZG
iyvMBwuE6FJeQnM6acjVPK/IxSp7ywADqlPaT8fCL7z/G3z85IHXkr+HGpgIuhldVgR0+P082PM4
ZmKiXATaIx5sT3RhL3kb7ftf2J/AJWS78oExoPJDGgP/YZFjv/jQCtcU7QXLnHDDf5luTT5CErsH
kI+k121tb7+qe8PFfFxhgTRjvUOodfszL4U+mgTFJVAHiLp2NYMZvJ07tWjzPhJQPdv5klMqqFDD
qxYgcf1lbugKG45ECiaM7j8kMh+5EcbzMGDpwSl9QMVW10GSiXQwmpHGl0f41c/8RMuCr/tDInM7
x24Vh1MQC7QU6ct2cKJ0VUi3cNe1LnkSPyRRXJ+dZp5mE5hZE1hRh/zsfpps6fNlbbVr8/SJd1Ci
rHAW2jh5r5Sy8GBokiiZYDkBLw9M+Kfg6iLJCPNSGJRKBreDEU934EBxsLxbJ3ghY4tWR5GVQVt9
6RlvBsr1H+mL6VnxYPW7NdaEgMfYip6Lg5Xtj3bHSxsu9aL/+IXMR+iirK+wTAi/sN2iMAGSfx/2
NlVe44DgDUdjEcu4yxSi0i2Fxgdo9DpeQ/oSfP74Ecz3KRMlySIBxwQOYpVg0hU1CdcgMdfdouf9
h5HPvgfzgMdxaF4qM4e2iLq7o/SWnZynr/KDF94vVbp+aMQ83f00wbWLoFG7te212YAtGtXa4NHf
qUQmEaYACzfxTbT7w6P1sJTWx4YHGMTqWU/WFrdqvBT0/Pg9zNsuJXiJtY5+Ztv+UN6mD83OiQiK
woZ0mA+kOaNdYHISOEsx31wq242yqgOpTkUqdeeP9+dHqQSXW2Q/KBsvvBuQJsBOo8gZCSj30VdX
7z5De9y1HzxoWwSa76/OtqXEehgNpoGfMaKIiCwIdtgH7oD9lFjD/smBUeqw37AwliatDy+pqaWl
gPcZ1z2I7e6wRmKCOxW2jGkzpZjIQWojpVq1V0Eu0uKpTMQQafHBWmHOApMWFpQLc+6Wputh3VKQ
gbQEDDrCpSug4IWMTrK9WNM6JB97NyqIip6Y+zQlFxtOauEdt4Nn3YNox2rP4DCiCEuDepTsDSt5
+TfFqx/WxkBZUV8mM9Jw54Cnr6heYSAKW8n479aCV/lDDgMil8JUOiHACSAdJFirs6t8Kmc0UE4X
l2e5nPdDYWAE83FpLur0sG269NAJMVx+RwOqdh15PNBahmFZ1gTTECVVFxjF9EEMoBZM6tm1g5gg
gSCg35V+sn9zSWaCGLV6eejNqK6oWvTtS7at+xYBKG+LWeoIhef0rQ8DekimNWoQQExrNbY73su7
AGR1d+T3BqCbk3XjX4P61OfmERZN5FsyO7IZK0bYdS0kD9i19IIt6uFnTKbBSnE3ubudFh+1mTDG
R241cCqIJkUCyamtMyA9wA3ERpYjt9C9ELrNT/RqQTNHKi26COsioJdM/J2I5mvVeas8XmzPOz0G
2lQ9UFWlgJTVHo7HG6Zq0QqCzgTO87SU7fmhDQtlZgVGS2rvmm7Z0l+BDX5gpcC0a7tZ2etP2gVy
3j8+3rbKpca4H1IZmDKkvEz7Mz3Dzkr3xl3rSq/NvV08fa3sz8jj7sRdys7/EMh4V5mRiVWhQyCG
20W79tuWHL/aD4AId5exuAhYM1tkIKSuc8HIVCoLm27eS+JuQpKCvOvITZ0tEcr9UIsBEWGK0Tif
QVRhNy5dnXguLQyomkSzEmd1yM67yaoev6an9TH3vnTaVcOBZyrhj6dwpiyDL9iaEpkmtR8aol0s
7fczrzlrKf6dK3n999mFM8DmkJUNRLTWda0oAtHVhBHprzX4AK1PHmXKsleBlIyBoFMQRYO5Elmi
ruoe8xUnbVsVpPcvfyV+9vQ7Wm+bxD62e4SDO1rr45zk8qWYyWUuxaC3sVg0kBvd7V6rE3I18hYx
vnVEfx3nAi5kMzRpJoq5DkI4VOd6BVEJSU/iPSrhx0/OFV9E5JkI5hYkQVgVhgERhe3vuxfdwXjX
cZ16vFTacvQ2E8TcAaMUUrVVRgTt1Ro5u4wkXyiYYNaMttdJTmUQ8VA5rZ2cHKfALLO7euwRAZMn
Xrvv0lWQRU3QZdgMdq0wCbCzHgmBqk00T1MkllwSm+ud0ENjb5ssSQhURPyfwlKD10kS1kJj0Nvm
HoLOCdDvWnnW12OP/gyMrXK+IU8cc7SyeonH8QJxCbHf3yey98Cmm5L7pzW3mWYxOpurxgDJalzh
Ea+paggP/df9yQV9rxesFTBlIK/M9b8Wv9b3UbJxWYqcqKGm/3uUmjVkcIYQhJ5Cb3C2Z3BMRbw0
wzXsufHx2BAslYMpTkId9/tM5I9k2q5E54wF0Ftjt3U8jKT9Re4Ccr8llK1G07aPNrJcn9oB9Fq/
QrBc2JyvuwQCsxNnwzTJqFalSE9cyJyq3nneIQIf6e83a0SX4JfVSO6/GjzV5jIZt2Y1yrGa1jiD
3etrhPwpebnfSuuAu1B8yUmby2GwVJe1MEQ7GO7iKSR01ZJjxtbG8wj6lVdw6634L6BqyWVgWXr7
ZQndE6JIM5cao1+Hwhk2EwQIH1bgbiWvoBPDzNxlIENpoY7A+4RLXuJcHAXh2dOYdXgv6hri4NZ0
d0NsxWvrMcAw1Oa2rSxflm+1mOMM9Mulq6mp6Icjuukwd3j77y++fXNFmAdJCtIzqJRWUMQeJCs6
ip72ulU+sN56He65I0KLXu9cHPM4hY2kxQa9/Nh9mdp2oaxHN7Sc0X0rN9vmfc0dQl7i0IPhf58g
A6VZ3Bvo54eCqKrmNhaMYMsJJQP0Hig7uUVLuT0xnJZoDu9sl+/Ct2gGWUcpCSUjjcTT8+jhgcR6
uKQnGs/0OSbC9lRXF6OWLwWOtDn2NigOUA3nxESLsezsDHWq6Mzay7ovxgmLJOBSUBJCUChbdCTv
YNyBggDbv34dsZH1k/vtlgrU82/HtlLL3XkcsDEbB2i3zgpfDikmj+dIL1U6f0hhoCOfJLXqcljI
s/2exgTrWMMHgTwJBIX+0Kb7d3gOJ/2Lfz5IfxsGW9MajKGQKxPn2VZEJMFmymhjAdLdKBB+cT7e
YmJFBjM/igAK2kBYwpd4qrRyUDPx1I6WLTyJtLhyf3mwDJdHzLbUGqnNRTFg0jWN1GlmKtJHxhbC
zRmjd067346iw+2LWkTgmVoMkhhS2oChP4dtvNqJU61lywYjFcddX/TDZkIY8ND6oZfqFkJsoyTC
b219zF44AExfij9sYSaCAYlOKaY0qfB5etjCOnRONSktY6O/i9a20bgEIldP9YY89i7nOejwZST2
TrvawaRy0eE604HXNiTPgYdOeJJ/HA4oOdqxq4IdSDudXzFptNk65Ua7kHYDh5fbubGIlN+HwF50
LcuLVh1j8VQYJOnX02Qh6zKSLy3jvKc8E9WZy26WKmx0BRPNJTsyMXy4jh7X26dtWRAunRn9dLeO
mnES1LTVs/OIo6YpAt/fxOCP6oh3d/e23XKJ75Y6veaXjx2fOK+mDFlNSPOHM8Eau9hSXoMXHivX
YpAuq7qMMB3UBJrEXok2bOQ2vsBerfBetksv2MiHfD0cFLpPs0J8h6oKsuzyZ0K0p9uXZfkhmgln
Lss57rRAyUsR7gMYY/29Zu3hZh4apHkqZ7BoDXdtK4d/hdffYlmOhCIVywaLbsSTWqzz9b01hJay
Q/Gd7g34V2XC2QFf61qzx3YIxEYOsPcclYRnv3MvBJt1zM5GKnzH5a5atFBNQb4FlGNo7WDOU5XB
HRCMFQVsV3I0C7HfATu16832+AXuydtfb/kl+pbGHuNZCoo2G2sReRZaugm3wwcdZEwKG9VmjqxF
5J7JYlwWMzOLSZWhme/Hoa31jiKh1bJ0n5r3Y4KNDx7vqVjsmsDU9H/OkuWRjasgV6cK2smkc3PJ
utuCMdQZHMlEHcP+nI63NeR8ums7ycxM4qoILpPciye39/K14h4FzuJc7udi4OucJdMq7SGhWtnj
QwPKzgTLMTY73mzZMibPTo4JcvIoVuQ2x8nZyFidHZQSMSyHnmo+3zQFpz8QeSaJcVCaGhPuaj2I
yKu82jREPInkVD5drI1x5/2yrGS/PqbOEW4frxtjGTdnoll/pVX7ROobKLl799/d01gSLEkjVrqO
iHBdV77mwRbvDjBQPSVZESgNtMW5qqIllOT8lO/ojPhxbMgx3rYfl4/bVrmYg5/fAgZRIlGP5MKE
TMFDaIwmpt45+2ZlrTyrLrapxc8nLTqC3wfL5pNauc/1SIWZPoN7JbLQVT155ab+MHjx3PVK3bAe
No8UV/85T/UC7gIk+12Kzs/dG3pX/Nw1D+rhr8MJC+Pap2G9itBGctloPQo5vMCSmumtH0KPZHb3
pUujVINIbQmz/9U+dXMwsr1ePypljUTFn/NVOfeGpZ/Qw6q6pDFuaIP+bve92ZikRgZ718PTcLfa
BwpWHImLIdLsqzLgk1bt2ZSHlt5UcY/dteO1UUk5YRU5L7yVecfJ4I9UR6ZgTJBVOpVLefZf87vR
MkB3eyEYtRI9cHC9DY7z4ilghMEEBnZdogpi2vaOd9A8Y2YASpUUTYtCXJ/8jtrYR21p+woXlhuq
UZ1umRADRyIapbPAhM7gBlc8sN6BNCt+KfBG5o7139orA0RNIIrY5Q1hcWr5O/ejVK2i8Ix7G72L
sXX+N6TF2gyEFAaELpR6TxNgrjt4hwiozsS08EKuA6R5btvp1d29cY7s8ruiHhX1cqYvyrN92Ub7
OsZs0Gazz7GEe6WSxrPgJO5SK/JBmJj6n9zeyevSglu/gPF0wiyINa0d8Uy7/g6LNPx9bX2cSbLd
UJ5tJ11vCyK5b09H7mwSxwVRGRgKs8HIuxAw5Nvo2qxfeA/YEhnH/Dte/32Gc0EnYiuj2OE7dq6P
jibZLdzLU286poP+GkRtx/4jt6zO26JR0PvdWQ+Hh8xr0bf4FIHpBTwO3uQJ+/vOwTLj1Fo/D703
PNy2gMWUJjYsajQaQru3wFzZc93oq3IUKFKt1hhzTTeDXSe2enZXKek35vO2wibl3SMvsbNYnp0L
Zq7w0EVmI4ZXwcKjSvIzwVjAqy+MGNHftm9C6WMAmweWi17hXCpzl8swNcUSlDQnpORe9352SEJL
zNBzpXCu1qJbOJfE3OLs3Gjg06GSTHRDK1beWB3Ocis7oq+/3f6Ki92CM2Fs0wxokVvlkkDYDoMq
Yekm79FeO2WR3W6si443p3TWWHeU2ffOvWxtc2eNi63phPfu0Vole5vnv4O5zUKEwPtSUaWryF4d
0pFYxZZy3dzWdzGSnsth7q4Y5uWQmRP0xbDRfl9aBywS8nTLIVu8bXSKN7Z4VdQlvJjLZHIvbXPp
onKCbkNrfbgxsvBo691mjXVbN56JXntSZrBRKsn/meiuOcreGxjjHg2L91JTB+TWh2KchiyeQg0f
Cwdo7n0/wcQu+jojkzY/fvLLd/Rz3JLGgEzcXUotCiAtwPb52NpuO+9XsX3kWN+Smzf/QAyimOeu
yZtQFE9SslkdUJqdIitY8eaCl8ZItLkYBkLU1pS63KC294wunT26dDYH8vCCFeIYpj3u+HzCvG/F
IMk0iHEdp/Rb7RrbVkEP8IQu3H3pRiq6NLlZlSXfdaYf248w9GmKOWGIA9eO6eY7NNJjhQf6BDh2
vuTDaRpmYzRVkUSV9T3ESY1EGQR0p8u01mkaN7amjz6yn7aoZsfwPbgZnCVPeS6RQadGvKyiiyjD
a9xVAQlXqN0jmEQm7PFxdXdbu0VbnCnHAlQRTW3bUyPBKSq5peIQn2+LWMSjmQgGjyqtW4EsXhJP
q5aUvvoCXpbWOrtoXL4tZ/klmwmi9jkDpHwS0vjcQZfestOHi1VVhE5b7rjcXTyLYECpCSO9C874
PrsuIPCyt/dY3JrsH4+UY4Zbglm085laDCit5FUTDysFb5X+u3gTweefiXYi2EiecNn1eJbHQFMU
dY2iX81h577vJ1LCHFC6xRA8N3rgqcXAUylcTIzB4xALG1w2k33x9KfVFjDBq8zR2/IHqM/Oj4El
Afy+F6NRacbQ707iYSvZT/TlvW19i5mn2aXVmPaoS3GujHMOMUgoK96r//6+36BZH2sc7xyUAp+s
XeTdFrnYVTAXyeBEl6zyTkhgGeAJ9CuEspITVW58vytigmDovzxIjcGK3qha2RQg7vl1RZQNyvpo
lbitEgeO2P6SSC+HRowhIopJ/5eAdgWrk3gWsfwyolSr08lbXTUZRArHrJcSELYiogo8vI0bd/PX
w9ny8DCCosfCjkd+/mzR45zJZMAJS/GUJgo13GIMCb13d+P9CgztPN/v6nT9aezfqjHQNDSDFJU1
FUM3qvfORAq3ldFBh7YZXlcLBYNbshhgyqq+MzJEDydwqYuHgGy5Qd+yOXxrw8DRWapUMSp1Cn2I
TV790vGHCJyssq+8ZvvC+1rzvZhlcP+WyeAS1sZUoB+HVkg3vlYSaSKiO+mvsCBH5Ks5b+My3n4L
Y7BpkhotalIoSIX5583t27SYJtb+NjqNXcg9tH0cJzJ00d0PdBUfDpt8TbPhaIG7YGWWxRG36D7P
xDF4VBhKH0wqxK3gTbz2TnFMd9UzGD9sjqAlSNdRHKUUugr6GBm7EPooT0e0QWDY0w7eHjIbVC2Y
buNIWXqh5lIYSxjQUJ9kLaSglGAiqa8QR3awYoyjzWJr6FwOYwRxWvbyWELOdQ0IKClOG7SGYir0
1y8sieb1RS72ac7EsQ9VIk1gUc8gDgwtthvCnzi5e520aB7xx0c0K+hkT7v6yaF+Gx8KlTw4412F
PZQYHF3n/mP5Alac20e9mGSZ/ybGcjJs2S2jmn7QwfZPmMMm2LCJbh0gMigrP807zr1TlrBrLpB5
y9RBT2TU2CV4H5KXjER5h3eQfaHC0Dv+npz9w8VK3dPmcAAb+mDFz8jxqRYItjMTPZ2O6Dg5ubdQ
O+NxuS0hwvyHMW9ToQ4rqbrghz1XaAMx+ax0S/g2F8A8RGPeXtqhoEft+rWVCkT2/pf/TnzjvUaL
6Y+5LOY16swhrwV6T9EtiuE2ZEBye3MCLarw9jt+0bAOvcBQ9nMZ8Hq/eKdI/30WCihNP6gdtXEZ
+7TN+9S5ba+L2ci5YgwASVka1eP1K+1e3yPs0z3ozh2sNcYWbX5aYvmTmaZkYpsYhswZbTqhbcYc
MxunHfjh3t9zG4wkjullNqZOOaC39OLq+rcoRjHQxkaDmkOU4D37H8opcTlot9hAM5fAoOqkNhgZ
TiGhOHYOWt8pGQDn6ywD97cSDKCalFxdDyHCprcZmyk3aJvht4QuuvwzVdie0GEqFDk2O2plrjv6
p2j/F/lN+44wVPk1rtexx/s8/wCUf6vG9pVN4G8ZhKnFW/Hqu+DLA0J5D3Bc6WQZLw+xWHWZ68eA
ZCAZnTaI0A+kBqfLY0jCbRqh15ygQudhh511LEryBdLq1QNt7v3k2OJihnEun8FCOoYSTxLkjx76
CABV6N2Eb857Eak5sH7sXAyDiLra6MHUwFwwmFGT0G9oFYNjk/8Ahd8fjoHC1ABTQFxCFyQnsB6Y
JC0IAWOSuXbhNdb2C3Nej19nMLtz7sKSTzZXjsGOAh501V4gF+YC5DXeurXwUX/wxPDOkMGNcfgP
IO5s4/HVJH77q1krDXrFYnw1sMZ6tKeFo9tSTDXXjYGSTByiVDpDNxDW+9igdiHRL55ivPNjsETT
gqQo6BN2IemDgrrEdbKKZx3L7sjf1sFS7apVlbSGDBOEnavu5iPZool+uoMTZlq43tHhfmu1O2Un
7TAywDlFjoYs9a6WqysgPiBl54q7cGtapXt2d6DJ48hZfpO/dWTQBAVcqRUnnOQO9cWhIf2KtjbY
yDCB/vAja1Cj5i+5WxxMmNkIS8I7mYMgmC20o4xX6Ai6ksxhoRSmE34/eHdvTuRcZxNqbvjAuRLs
nKVQqCMKxvRch8l2N2j4A2PCcfVA293BNsytkfO+I4MwST+N+kXG+aJhAks55TUWTtcWmt7fKM9+
6KLfCst2b39U3nvE0vSmkl4g5wAlMbwKCj+8tae/PNCd3DmYGecd6aI0QxQMVVZExJmawrh1Zpyt
goSq6E8uEjfoASCl/aJ6W2iIZljC0W7pSOfy/jjSxlBSGpaAxWyLlF5NTmjYtkeZqNa94G4tTNKZ
aE/hZVaWvDCM5+qSKlOPT2XCISktom7E8loYrdu+62gbL3jXfsk65yKY26jG5VmUaxHWadv7j949
csB50TmaC2Af78kMJTWFAGSiqOuPZglEtRgHcjCCgV00HHlLCDoXx5jG6tKVzeqMIzMq0oXoAP+L
I2Cx83QugTGGVo0GTENAAmq5qKd9kIx6QCCAu210XDnMiw0qqS5oO8hBvP0K1sPIOnn6I1wfDNhz
RNGfzHo+c5WYVzs6jymST1eVbABj6ooeGM9wlXh5rsWAaS6JearbqoywrHOi4IQePrEGvbbSUOSP
yBasrDafqXzJOZhLZB5uQ+8uFVId+FwlUU5w6PgvGueaspmUS1NEidpDREvb5uA7whtHHvkFnQuP
X8+3vxXHvtmdQHlRyrF+HnCAoxOdXUPkbtnlIAKbe79Uo5n3VBvwOsTg9tmuLR4l/mKqa/ZRWABP
86wqYeA0IfD6qlmKdSLAhDvnfLrHzlmu2S1m+ufymDurtElidBQV7FfxVfi6kGqzRyNn5im9NWH6
Zr29iOSpjMjj8ZNr88uvx98ozobtaj0pUz9S4XaPBTiU9o53gZd8qrl+7AUeyjGVBFwrTBbUhxqr
2nOSPdyvsSgTTcAcE+Qhk8Zc4m4MRimNqIW8+gP47dyTYR88MnhPnxy/YjFLMFeMub11kWMnpwxz
B0W2vK5/q2+ft+/TomM4k8AG71MH3nlszoUyPh5AeX0mGFo9HuhgBqr6aGzzjj1WSe54hU8O5rIR
fK4O0yTGOMSz98jtFeThLDviJcpdUgot/vqzrf7eRRukc1Gs606KaqUpOMOQb+EWnf7BLfvb0Nlp
rygNDHUVXsEdCSrshQCb5kfovIHd45dj1RveE8nBQnawUwZ/86DH1LWoHs4PRx4pLw+l2BmvRNSr
FH0s1M4veOgTJ1vXxCfnkMghUTqQbrcJXmPebeaeI/PyF0kyyCAPoCaJHb7TOrLpWuJfWKW6fkRj
y395ndmtOUI3ZNpU4AbA0fBd0T6V2KaqYg/yBlD1yYMqzmPJLsoJ1F4tY+l631TXf48+w8fkITld
NsCq/w8XgQGQQpPCrByoOBve2qv/LHivphuLVnghwQH1ojNW992GFN7lY6N4vQom8Gxe0RgpEHd/
8JST52y31/k1LicY53lh4/bSOMtjrkPDHj0nr74foAp7cdZm7DzylghwXAODCRbKrGkmRb5+u+Dh
coc4nVf2WCxcz+CYjdM744KKPI1HQLmNqBW01G8o/RyRTee9LYtpzbkoJlRIsrIYlRzXDC1PoLBC
kIw8aohNkg/GHSF3b1g2gZUnWHhCt6vwSGd44GIwLgmabaNQEqEoiArc1K7Wnmc5aCBCKEEbDzjR
xJV+9oaLzwbonRp3ajJCXGshY4wcNfbfDgQTiA8eebnLf8HvOo4vx/SxoPTm3IGsRXKB+WEzHkqa
6dqg65CfkBwNKoodnMkXvHGOnjyHgd2iAzaU82olU+xE6TlzIrSi8/LEXBtlMGXUVjpW1VAbha8/
rWXvCY0VNvcR57km7FIcETnHs1hCTuW+orcCAeApRaE2sA+bhig2Qe3Rcqx1srJ4WQGeuZhM5qED
a+SUyBD9SttU3I8NNknhVRjWdD2nNzwGrqeRAYsn7qx7zAWQere6+0x7wk29LNVwZnZjMpAD9rKk
Srur3SCx1G0wpbM50WwPeBXe7lWM6lBz5QA4J2ZkG4NWsliY0gVCo01j2+dt9bUF8/dtIRyX3WTQ
ZzA0JZbphbDfX9a3//RiwWR+aAy2iI1+TgKac3H9YbMP0aKFbqbA4YjhQZjJ+CndSgpqU4WYZ19F
bmc/IIj7/XAH8iE04Nqc8+IlkkwGQZpgqiqdfpQdgjj33e8P+80BQ50r776xBg+MQBwz4N4/Js4Z
jURLymvqCsOr1WayUeJFSwYp1g5acTtHtp4wf0/Zqzjfj96uG2BtMgAzKcKYCBW1jc7uXiYYOXaI
87S7LURnm4IC7T/a7dI7vIDuCbcbpAmHh98vo2tZqzfug7voqWBkGzhvIG/LNg4a9dCCHmUFUGlQ
SazJ/gB2IA+BVkHojl8wgT3zusOXbXQmk0k/tmOfB0EcSKd8I0ze/Xj3BtoC52LXe+qOHY/gneE1
Oi/HxzOZys/09DntB9lsIdOONn7RWRNRPsXtBbywdGMb5VTk2MsiXs0EMvc96Fsc+mRSFzBUiIQK
cIBdZtZtKYsB60wIc9vjUAa3kwQhiiU8BId/FYXM/jxzvfWLlseGhj9PWY/sZHK60/AxxneUS/HJ
qp7oYoLbCi1SERkzkcz9lvtsdW5kiMToaUra6fW3ZeW+vgFFiVUV7iPXGqkOf9zrmUDmXidmW0XS
OZSx7vpz/fX8rxrSZwqxuQx9GitFOMPwdnAXaqxlvFjem2Qjl7u2eeaw7D5/K8MmMKokFLBFD7c5
Ib2FbSHo6tkj8amhh/YBfsmvXxC7pcuieJ3wvDvNJjeiVVTLKxGSd69oE6NtN5sHcmeQtxAziDzC
quVofKYngyAYVasHVcBHA18p6CGxUBabzB60k9dgWgzbIMMP7tEuQvNMJAMgVSWDiE7QoOAOM+/7
7pjatRfZUkxERKyg70hoJc9GXwnvUeBccjblURkXOUXBTQKJzrPvRw9+snbhcqJxxvbudO/Owv55
LIJc89ICnJuhM+ASJol2STJcxY8TTcA1/u2rzv2IDLoo56ZKc/r0+OgsdF2wBngPhNagsAuO56ks
u1+zz8fgim5k5zDvYTG79/rRtC4PWPfIG9n/h0sALxEsY6YiXIcCZq1t0zkWY1lMZGj0jvhxglFu
HvCWbmMsjnnEgjueK74c9ijfEplvJNYgtxipxF26ee82mBKC49X5tEzESwMsO3szWcz3qs4txvIb
yMIUhf2OnJR7ALL8BrFl6mC2+vHz87aBLBJ1YQzg7+NkvlmgiHlYajGg2f5oDxh5yVo7BDdYOWCP
xYZIG3JHBucX9pivj6iff0UkfaShx3p6SAjeKE4cS8X9+VJ8/xzmpTD7QhGTGvrbyXrsSbbJjjYv
m/MPdvq3kOulmZlQU+YBOm6h8yVZFy9q5ZI1pjef0ZRw+3A5ylxNeSYHO4n1ZrpAGfUD29PokgGV
g1uLM1+zz3e1p5mIQqnCLMwiGfnuvRbTQdet3ZN1h7TRbV2WExnfhnItNc0kZWkeTUWOQ0PxH/+h
vR0xltjbNs87WfaWv7+O8tOL7LB2O44KCNqtjtExaMGCvA6Pj2eB8Lj+/+Ep/xbF+I/FkErJOabG
71/7vkcLaiElJjjv2VO6C0/ICvUYF0jv0UMS87CZKnLD1iUGV/rWyAKhPtOr9+q+uxtwutBIkqDz
fUuZ6ShlKM9elt+5b40ZfOn0sJ50KrO1nrVtjYauLdyV1cPukztJ8g9vz7csBlouY1vGSQHb3NG+
XXeFJtGNB2Y6BwEk2PI5qvEuG4McfdmXY2xCmh0FRHxsntdfPAeMBxwstZgqGq0UYnj+tKMNMWiu
xbK2YpeCzUThYQdXFpOJUi/CNAwivdm+q1lVjJ2qobs68WIo3nvKEoqNTaAV2vUrYfu25vnvH+SE
Mem3t94GVRXvK3HVYrxKc8yzSEuo0Ytw8QzEhmgiot0Jt+Fqka9kBozXRN8MrlozSnPh+pC8+sXm
/WNFEOPDocMwk4fBCpTmQN5RWCPaaXk550WfTjWwRlBQBdAXMiqqMvBYVi4yAoTamdDbwXlWqCX/
gRuzv88ApCYPclaPKRxzExEIKDkaInyOvLGc5YzyTAwDjgowOFCpGs9whnUfiXIE17e/0uIEpzGT
wUBgZ5yDOjGhCpZbuLR2ig66bmecweYf+5FX2NyRukUAnElkAHBIwgDLwnP6cSSvsVGnMhMkdK+z
nLyXjH6IWx+KAcBz2+hxYmYy8tiVTb/UcFelWCe5BksL7yTpSd2SxcCfMYVZryg4yRZybDeyNZRO
Eabx3kyO8V2tZnav6NaJScGK2FNc2PXpiN5R3v5PnuFdPZGZCLXI9b7IIOIZpfTyqSPpaJWGy0Vz
zue5QtVMjpSUvRGHkDN6u1fNe8+2q4HkaB4peYe27Dx9W93VjZuJMo0quwQqvg54IrHg0oFX0RPa
7cvN+y2mxGaSqNIzSWmwKrPWgKTSebX3V/7s6xC2Aw/X2j3zqrDLz8dMHoMSUx1MYlfgEOXrRl0f
syYH3XposEniDWME2ILGS/ot+ocziQxmJOU0NFgZI5/Oz9oKs2lonHo0T9lLQv7d2zgTxYDFJcWW
gVrGYSbU49WxxwstnJilQRUGk3l05zMHDxedmJlABjHKS3AeVxoECp72vvP3Lgpe0339GxtR/x96
BP48SQN8HpJiYqWJJClsHNQFZqBiLBvuTJasJ1cnymNU2p20bTLbeOGo9idw/BTG+DN91SmdmJS4
1aDtHmwkdrCvwXxEzQT/47yQC5non8Ko5rNbYK66MsPmKwij7HrTXRWRyN6gs6luaUmIJ+5P8P0p
jnnxy1qpuqmHuLq6a+zRkrYl3SBs6/7d2UL39EA3udicA/3TzfgplLl5UX7O0gEkWejtQ8jSm1iL
Vo8uOKOwO29acf3RP4Hlpzjm2onxyhT7toKxgPxLI/kvAR1969s68WyEuW951Z3DPm8BXr3tgmVT
eRCw186ybktZSOj8VIW5ZWMFun9FhyqYABasJHcuISYixr3SWq0IT4BnHvTz/3ybf8pj3mbdiBtt
VUOeLe/96pSsyOQjUcWFD44ZsuHJOIG8p5Kunyj7q3riGdyf4PRDDZYyusDbP2klvg7mhTF+J+Bm
waX5DTo4xcmig86Rx7FvNjBZYZJmKuip+c/nX5HbP+Q8tOV8lysT6wwlujCpxaKFQhj73sUnpbe1
lZs+F4j4eUxoC57uz8Nj3uWVetazyYCsZ99eoZku2HQYf7su/+Kc24L/9FMUAwx6BFYFI8DBrUyC
LWPtQwQ5vDTNQuLwpxQGD6LsojQXA1Ke/df2+X10TDIV29auNBrRHR1LI29Y23G/etv5u9Xe39lW
uafcImv7X7gEP38Lgxva+dKjN5wa/lkjrfdXspFTAiY9XplgId32UxCDHImQGu004sWkG63tPt7o
lqlbuUZsbisKBwuv65dnxtmKcVg3YYfkIdnZRUeMu/F3wptS4T2UCkX9mZSpFhW576lZYvjTNjwT
Kw33J+J5sYYe4GcO8P4ZfP04PpbaOK8CbCgX8J1eh9BRSXUHzsUQjVeO+thFPr8gQS/VDeBlV2DV
EkYgogvOEC3OUbm9Q5lTt2zxwcQAGufWLWTuf+rG+ABCKdVCSk8Sj0rwjiYsUBiDAengYUHJ5g5N
O9zXkveOKQym6G3QhGUP9WzA8d4nmd9vLK5PysFhhYGTsC6NoJkgBXvct9lIkI1qMkJWT6oHpEQF
gAfLHE9DYZClHkcz7WRYybR/Nh5L1JBabo5mISL7+bkYyKiiSxP0fU097Vd7QipqABeSn0TObZPn
HR4DGFMuhU1vUpQEzeEu5/x1HtSzFMRZEVVC10GL7PmiEWN7Lqza2GBV88U138z1bV140lgmwBx7
sU21up5ZZwvPpit9thKR1jV/gxfn5rITgNjepZuyDFF0KTTqYK7g1275hpeMl61bmEz/YQksv3A7
VmcVdP3ySUMx/1WrwLRkkj3KTzXZhFvhWOXO4JW4vmBb4niGPNBgqYfLXKvlscB7IqP+4GM5Bhqt
zv9D2pctt67k2H4RIzgPrxxFjbYl2bJfGPb2NmdS4kx+/V3pvtFbSrGVFd11ap86FSdCYGYCSCSw
sICnSr7RQHDRAmovmkerBXVVsWE4Y8b9olDOQyzSNs3JVZY1jjxZB87KdFuZmM8U1klS7kMIEJK2
FeQQEoMpsvEuylwkExFiMVYkEMfwwN0rlOMQ6mnMJQy9ApTmdWOga/RF2U4fyIKFqIkxM2GsYIBm
YRK7Ac9M8gADWmFz/tLNPZHCLD+zVkW5EF2T85xXIKa3Xk/azrVFp28dVIkmx1k0CutxRH7u0SZS
j5VKLMdUJW/ZV0VAfL+azibvgbRhwHStamGBz2Cx0JjzQVn+mO4lDDM570aRbGbUmefAAoVIav+g
NcJ+7MTmHTI47yQRvFk8jf5LyyGp+nREcNwS8h/uWa4thlX/D2v5J4NKdXSG0I5R0xPntRreHOQe
THbr27z9/hNCpTguel4NUwAhJwLPrC0/t4AG2gIKtCwwhZfl+4mZ3qvFP3FUeKOlvcTXI6KA1QYj
BjdWbZNxv6ytY0mhnJKqFpI6gQ7s8HrmzQCzwh4f/kz1ifj6f6ugnFHXiHoqVPj9FFOPJFvYotUN
oB6GmN/K7aPNohzRpeyGYBh+FaD+NNwJ7UX4D9CfzbdhFdtLbPZra8RIFjIe7yc5MlY5H0D9WyUV
24xaHshVC/HuDlN2PQxHZqZ9WQdFOaW4AFG0rJAVnnBBAyG8O4C17SkEu9479nS/xNyKH5Zdzb7X
MQuMV0SYr0r7CC6V+6bRJjyJIjNZp9vsnf8r71q/cFI0Ne2TBQtYKM0sE5AHXRRAuC+LgHnCKq6e
R7oCuLp4qUSEougxynykgD/CytplKFiF250vrF44C4OR1m8q5pKdzSzEEIR2Xa+3zrHz9qwNmLkK
FF7meYHXFMxZVKhdz3KF18ImRLjQWKfJTiLTAMnlGcPsMPca0976xZDY6jZg3QkzG68I2HVDFhUM
KaGxH83QZeGlNHDau8tH9xasueXyR0pM5Ynhnefu1BtJlANAO3k4nSNIqlyM+E4OhpOC7Bfchq2p
W5X72FDmQj/A9BVDwI6i50ij7royu8i4DKDFKTqdNpfC6URzCvEIlgBVeOksGXD3etpym0E1O++I
OgOzb2fmPgJsgAeJI8Y6yJJCfcIYDkMlBxzCo6W4/RoWTWzGCwRjGu/lPmiiMW1y2vUsb05uIMpB
YdG6yEvghuGF306+K73m+zTntEAwDshGOt1K9C9+ZIpvzywDmpnerhsChr5hc3kejpdyRTmXqMVw
kSDIHjEY9PLJk2pr9ZqZOxW9NZPJmflnh3+SNkJkvSUxsubSkiccDLpmCk8sxzWDfb79IMqEEsEo
mowTjUPthNtN5sbL2voIF5ypbbPM7LaJU6IbnoXTIr96t99X20CdctBHgRLy2IYsNo2XdA2N3rPO
dMY5XG21ylNRh94adS2EinFYJX7rjIbV9a6xlc36AN7GwiYT65dJyXINj1em0mCHIkwV+XJWyQGL
y/5TsvvaTNzcUlSMOpcsRz2VNjORxBJKeYmoz7hkyrFUu/I5TGTcEk6hx77hPrwyeKA0dFmVZVgK
TV4woD+yKS9pcDjxzuEQWUgonlh451+6h1u1uBVCWYcKiJRxriDk9bT767or3SLde2hFFjozX5Te
xkVnMmC7Ox89YOEi2j1hpid6+z632620zJ8QJD9jlLC5XMYupjVgkDzrTfWbZX/0ieQorjxFGGMA
RaDgE20gUr++SFtvh67RU4+u4oO3XQJkMC2XgjU56NBehqB4enwOMyEb9kjRdUOHo1bAVn37AVMc
KmJVBQGS9JPbdaaymBb9+3k0s0W5495ZNd+ZR+SNPJpoJLxITdl3RoAbqPDj2gTNEu9clhfLsKJt
+H42h9fKEhnGOxMxGrwBRk1NUjC2Hmu9XWV8OetDURYyafIiI7lkC3w0oIEFOcj7Gqd9RAGYdbYz
AD1cArjVAf4FVAmR8a3QsM6CpI57+YCwRrCBj0K1+WIHu+1nb5ZO62i4Ffefj89zpsPyVigVG6tF
FAjgJ5XhMKDUmAeGOYx/A9t3N6cVyKS+v8uF3XeLCyYvLZcYu/Ss5qZxNp9fH3/H3DnfLJ6yPZ0T
Oq654DtkQmBaLjM7fg6fgyffHE+Fo77JX9zhsch7r3W7csqURPB6jcmllQ+YofRxxmh6vwpdVohI
FIWy15tlUeYSJmKdlQqE2MbuQ/37MmXgJ0Hq+fnxWu7Dlpu10NCBqC60oRI7+aB70e7lSVpy348F
sJSTBk+P8VkLeAMSph3/0eD5JNkAyAIeK9vrYdmfMtBQ9AxnMwMIxrIwpl0TdUPkNZpZIx3zkpuy
EbuHzkdAcsmg7M3B5Ejvy+oFg4s8S7H2/Ar0CQUGIEo+Y9Gz23oln7JITgZ9fa4MxDhywtdH2vMv
Fgih842fWk9vpGVwe9xHy8hBrolxpjP8Dberp0wzD9siTlKsvjvFn+oSljksBvMFPtd5eluX/hZ9
xxGreDfn+m72nDJEPGjwr8mek34q290pi4OvcoBCg1OYcLUvf8YvsuNgfmTmfmet5Wq/KZOUxlot
WrAhkCJmiAT6a7b3zenZcfKnT3lNaHAs439TRbzdZ8pGZUnrtEnDKdeOW9gHOD8QyprOu8bS55ny
HiRpvCAjkEGui+4YU404KUJdwInCfL6Ele9hHAf6asHiuYjt0WTV7GcIp24FkpfkVbhQxqHWCBME
gnYEdIE+dOgFJEmqDT535LILr7DwlGPmSGdd69U6qYCwRJEPWFWIRVV2c3YF2c+24vpbO6yesw+C
4WelEefiopudpSxVm/JSwwBaGVUxsMini4vXLYa30jJe/qLmDgpI0/k8HqtNil02/Gdlp/m6kzny
luHw583naumU0YpNhBkROT4kRZ1443b+gJFJ8JPxer2WMJRxWdqox/P/QfVi/gq9Ek1Z7iVRc0FJ
IfrivAIFAphw6VUj4lEefD0sPzGTGrhVLcpqRAwCKs9nHgudrK6Aa+L378saeJ1nkt5nhP+stdFc
NkoERqcgmKDIGwTkutkhVQzMOEGMoyed4XlnUJQ3a6O5bPQKQzekCn5I31yW4BEwTQ94dbRLENbU
woltjXHTzNTybiVSAWcZpWmcNpCoIBP64Xqpv3h8l7F8D81oU09Nrmc9JJxtV1mEprAlA23xQEAw
wsrkzF9d/1RRpxxALCmVpBQ4rs7Wl7UpWvbh98p+wrhBzssWucvZnM3iKZ2PF67EUl4gMvJEFFKI
JQzMhPkLIYrr67Zp/jHXvY3HEaYcut8LFtybZfU0rU0maXo2lhD8eiKTBVxXgNGXRw7c5H/WDt5h
yz1nF1ZmJRZLV++TgbeaQ1l90mR1L/cQDbrpJ9USCK0p/PsaeB8HdGd7pE+eddaUeOLF7sLaq42m
Lup81BMk6iCUJ6B9nO0BFMa+BzqWrQh4AEN1WUukXE0SpZkht3A1q5XaWyBDWpCSCpPoZu5te32J
0EQ3jVLpaaSL8iF6j/bit4piAPeO+QlMQt1fHM+D/aN5bQYDM275VIK+RGtll27RvbdpX6u1YH/5
oD1rzJcXXFnrrYhmz61qIsJeO5r3HphVTHrL06//2w7T9DZJ2AtTS+xVdASQT5lg2QFnsmRFjvzy
WNRMjf1GX2lSmwYzyVQwNBNPDnYA/tP1B9M0YwvqegR1I9T1h2Ui9wWYW5GUN+oAXMj4QsEz4uxm
O6XZ8j4KcwswTBl2vwIZPCrSxju3rnPz8WJ/IT+PzplySEkSKlXWYLEpJphrJm81nP3iHiS79S6B
CaAaAHgk2Q24F+xoZa/2i731/v6GaGGy3jHRhWVKROCjD6LCk0i+VNGZxy2gYnrVF4fHhC94HQY2
LH5a8/vx6llBGZ1t1vlzHY019j0F1WnrIEXlgm3Fjz0hN8U/76QhRlsjv4ARu59IG8JRPv4A1mIp
L6VGaVuMiYxL9etPypzvKDC2kvJKtVRKPaZ6yIcEZmuCAQi0ac7jBTDid8xnv43fh6mJMV8Dnk8J
Vy6mNExg/Y8s4KM51EQ4s289vIuaF8y+vhgL3iyODNMhO3SnLgavqTyqbqAeJ3tw9X7ggzaME8OA
sRZr5Uv+A14ShoT5yO5KBPVE4bpAi6QJSsJbqsU73tPbmwCyPTLn0WYGrbMP+ithlPpXUVIHQq7L
aI85EaoQ0uP7csTEbCbdLmvnqGuZH5pQrUcsaxUX9rSS7Um3bWacxVoPpeEF5gZmkaCRgOcE2PeA
KWpfg4MW4tj+6RcGCB9edeuxTs4HkoaGZ7oqYdzZb43pWicSA85UjhTA5+1sB1OGK/3pVwjDF9/M
ehyJe+8V8L+F0Rj6Sum4sk8TBXGxvbEzHekm3bTQ38uUNHtJ/FsWDae/6GAlDMNY+UUrAQhbnphc
V/NvpisZZLVXWzdWhgyC/eD3XfzRYXaNZ3iEfZ6zM++VcUysnaPsqpwaQR8DyDIWG1tChd4V/cHJ
37ctq51Omo0Gr5ZF3a+o2BYXXuTIm9fekHLEx27TOmffri338IKZZQaGfq8x3aJdb9Hpu/z5AYsS
E/I7/4a6+gzqsh2MIAqDCoqJ8cuk0y7w3dYXVyw8xwwfG8KJKzmUE0ljuW2TIIQBrDr7AleMxCQ6
mYsVkgwoSIA6s7Cen20WGclMz8KtXMqlCH2XBdKI9b2eNifNbTfT8/ZI1Mdixvdz3otU4VVd5WVR
pNu1u7a7SEGfKYd6iRJYaaojHvjca+zLJ4QKCJe+WUMUyW1JG7qEgWKqiJKLxBvU4SlFGJQaTySa
Z8HEfL9P4S/PCMdmr9NrIdTJdW2UcXpXKr/jpT/qz3QLPupV/rM5xQAZIJVgj+v/gMBvzhSvxVIH
J8ulGpwnInbT2FFMWhdB8uoEh8asbQ90Fg5GLkFlGPHX7Cv8Wi51O8hlO3H9mBOXppmg5yF0D2DF
WjtHMPMw79a5aOuftLtYpamVLhBFssoTsFzSW7pedkfQGrEEzWZnrgVRQUmXp0rUEkFkhg6oCV1k
NkEbiGEeJuA+Cpskgfzg/6ybwKbcuu1E1hu5JfuI+ScZQalZP9/s9tZZ+75eF+WxK+PcZTXeKRBT
2Sfd01B41ICIOK+ilzAxbZu1k79NK48WRjnuKQlbRRIhEVnT00ZB0vDELfiLORm2+seyF6+EBG9c
4o/3jE6h43HpTNZbkQFUZqFvnvU9s/fj9Q5QTkCSLkM3Svge5P/d3Cm94QVD+aTeZF2Ocycqo0FO
Ibl4lHqpE61ANNMOeQ9BXGFujJMInjo3RKZ2z7LBuQjtWhJ1qHLH6UbSQtK0R8zJZRZGB7sdHACg
TfByJH9pQpkYl/+c/76WSh2sIY65NlwG5ZAY5pjaucc3yJhMmIv3TGg2RCT9vlmZb/KbtDLJKpmC
BySvINLdRF2L/pdqVBRw9QrgcSiBHTIFM3IVwz4vLpUdmBhZilEkVrvIAxCRjd7jRc969+sPoLY6
qQaOGzJ8QFHbl1dUrPh3w1qvW+T9cEuamvdm8QD6RM9TwtrvuVPWCFwMKxc0gR45wBsF5E6RhiQc
KDN2m9fyJXyOMvN47N8ilFkYWjVDp2Igqv8njzrfPAcos9Ugb5WcEdlFgqXaHRiZS+v8Bpwacn+j
u172prFWwAtWOpE3Ar+9kP4X8HSMAZVEWcZYKEPU6Cd+2PMpocbRDhnAx7xsRtpz7yrLhuSVx0X/
9fwsTyYZSsU46xkFv5FLXW15pUUBIOoaHnJgfUTn6wmDioXD1wSFe5F9+fCnAK/ecvpYNpsF5/9g
uPnjL5hBrt2unHr+Y0AyyHNEfEG4UN7QS/SFxpTn15O8PK3q5XfojgvGoc+9lAnkU1MADsGT/Df7
ff16OKM5Ngdq5dCnT/FBtJHMHle5S17Kz/Uq8pT3x0v8bbilLPpGILXEMSviMOs4aBmwgkKO0U+7
wY4XfOdwx9z/XO6D7X7pmNHrb24dNUxUMBvQQaYAhz7+lLk7Xxah8oaKBgsRtcPbK3icVKHX8wt3
4Hi7wkXoJt+c4CirCXeTa5n6zhI2/OHIo0T8zMQgzUQ2N8Ipa5syzsBrGMIl0UpE6+/LjuTZz87A
OQD3g753wVgtuX5uNh7LVCVJF4DtFYB0ptI+eqvzHF8NwSHULXdTbs972UlcTTMzJL+3jtU5qBhb
+Y6xy/dpaUoutcvVWU+USITcWvCbt2qFEavg3KwtaYE3lX3Y8MgOZ67p1a53KGzXC70EQUES+fvM
MVSAgwovs6Snx7tx/677/SpMn8NGoGWeTjjoXRMUkSwB86b9kVbGs2Itj6zWr/tc5a2Qu0RDCdoj
nYcQvF3zBTyKZp5WZ7uLHPUp9YCM1Z+0wFFGk0fjtAv3huzxDxrtxIl1l9xpG/kSoBxFVVAkAf/n
VtWNy9hlYqFiuVKAStLua0dmoCe1XQSAwy6jgXHq9wkdSiBl5vxFqaK8U4LDUC2aBsC67rvdaJvJ
qbbb/DA5GMCJR7u4YMi9v8Ru5dI0wUV3LgLseHBYpT+rU7otTQxKKMz0I3Df0pgAI1C+IvGR8fSM
iRB7lgeftbJ/G61R2q5nZYaZg3pwKBWTr82GNxuHe86fcGXAizxW4nvkNVmsKmuyAN5aQaMrhG3Y
Gg0vR9xhJXvBc/JUrANnNBMHxXJLXoLhEJgi8PmG3gSM8HvekcIPgNf7n8ffcX+JUN9BvUUFoN/L
UuACNFx56cUsNUdcW6kd27H7kzgNBiivWDNG7ts2KJmURusRhwEjesgd7KwEGdawdrM/BzdOMaBu
Y/YfsmR+qu5CXC3Ht+fFInO0z8/R/jwihGCFDUSVaceqKTKgZJJAgjXKkxvhJayDsebQge6+hnj9
T4duF53yrWylS93rN71gLjOnRrAqL4xl85Fg9sryIpg2C4IuEFHUpxhg+UGgRr4FINNbMz/rfQMm
c1gdGaq5hV9zBnDmInUbIY/KCh1m1m0gsSIIGOApYfWUsCZO2uqiJRxJo+Yv7UeXIv+g7pSfT9HO
nO64QMZKY7Yl3b/nDDCl/xNLoza6VCubKk85JCDsFGuUE3N9cVUXkQOLRX3OwAxRAfO7hL+JuDRv
9zMdeqNMSsjqSHHtuVu40qI/ph8HYlcmqqlg93f28lu5Q7oVdc0vqFe/ai0W5ur+UU0WffUhlI6l
55EfphQf8rrCWLrzt+t+fGxWq9XiDJKKeldA9VRrN/491BezPTr5QSDvhMs77pSCnbsgtnWnZvA8
eMejiIMek9ttwQQROWrbHranmcGmAIw5tsLE7l0RLFbfJWHBZZH6ze6AIRmyjpqRoRj0oyCq20Dh
AzU6cokV7S5mchItfRlZme2C1M3KcIc6KPgW5tNOtrNFajvnl2XqfmqfC81X7MY1Fn3IjCHvy/sG
mmsk0qzF45kq0BoSFFXCd1JaHFsPs3/0p+AdxQvZ7jF5q/WzIx8ybvL7rSfyZFgdEPOqQiNuhrwQ
tNAoiiM62ENM6/jpv/4DrN1d3QKrkgxdA2EYcqeAyt4ecBmTGQ+XqDye/VMjmnyyUg+cx6+qEe8/
xuUh3SmTjlyJDIi6ilf+XcdfkuR9LsTD5RiSGTzodwsRlqK41ZvdJqgt46ldnGX7sdD7rjDjVih1
TWtDz6PAAKGb4SAev9yvZJ9NdrYSvMlaNqieu46leei92Cu+lXQLhniSE741ICDx0WWnKehPFgV6
Wkjc1JJa6XJ1FJeJv+FOu9bLL2bWWEiq2JOTRaYam7w5/T2DExxlFqfwKg8TURnR0i/FAv0dKipu
UGBA04XfaOrq9XfpuAgtRXp1lHb9j/an3F62jR+5AmC54SFfu5i0Ca9iTW66DU1to3jJFhTNuESP
mflmoQMSnGc8SA4BNeGtV5CFHxeKJ7rxLmHkYe5fxgbGqlx9KXXZXM6DJFUhvlTYVW6NKIdQVE8A
Tut25AZ+4ApbeZeBrLxlndWMfl5Lpmt4faoGF2QpqqOxEK04tAZcAUgQnDBkTzRjF5GkLfnlqrCU
98Cql6VTriSfvFcf68yMA8QOgGoW/k/SVKDXb21SnYoqkvSkPvLLDbdLDpPLf+4AHFetfNGQmjN8
X0MQYtZbCyB37sNgzcwqrMb5PJsX9yfzF2CbUIB1Cl0mOndul3SStMETQ4NeU19XFn0JKtm6OYLP
1T8keyU063fN2+t47u00W3x5vBv3qDzogwG1lVRYMi/95u2uNDcVokHJtLY5jtDMJ3TEyrZYWJfN
mJjG8fzxo2+fFbj92BWso+LnK91JnNasF4ovMji+71Ps5FMMUUeSkjcEzLW6PRhFyMHTV1f1cbSK
Q6uaGKZUWpPX2uMpPYx+5Bh2yYg576swlExyHFfLr9qkBOnsr0wDCKDzukXZQrJxIzhI2ZEen7VE
SJedApz0j7f+99VKOQ00lcqCoAqGIgoyFe23waDHwETWx345WrLT/r2YvGKe7XZxcRo7ewpX0tdg
ZqZg8W5nxfi7ZPV+5/D+gLLUsE33rGTK7CchFkGOFBO2RZ0e88lVqsxJSt0eKzvzB1uw5b8R+gwm
FDwqJOAd3Y+t3Nd3qd+DeuUFjX6AMFvSDqGEIy8w9cNkPIlmIkekWXCn8QCyoNuZ9qxGH+jGpSzb
o1CYF+9yFL54DF1wDKt2G3hNzTqbBUpZMg9Uha2sV8hmaq5srTpkWwfzsspYWnofreODJAMpXtyx
KlrMbzVmEIZK77qqPa7yyZyAAfS7HUZQvoy7EeWtKcRFk5vd2j4vhU3FeqgSE7hWGQP97Mi0CWhA
Q8SIf7gVHneCrrVy2B/D3m5Oo8MnjuSVf+sCwOcN8ujjOgSORbd6eyEw8+h0MIN7VkaaB0Ej6e/X
6AfDNJTydM4u3aFM/NMEbWi+gh16z/p1uX9sGneQXSIKYaCCE0culadxiK3aCt0UVx16e1SvWuue
vtSX/au+DBeCXdicozkx+rAvvmAZXumft60fLURMvTFYAc7djqPSLktIbiG+QPWLvrUUdFOmMUKQ
w7Az9mVl1svBr62LJR+Ctc6ZVWh2y3y9fu/9cRUtY4HhJO78M1AFuDU1HU8ENKaoNFi7LcciHQKN
B4gIZRsThLAEwbHDfMMOwOn1W2tPMIF9hEwMcyT6XcrxV7iuoLlXEGRgDUj4deUd2ySP+0YrhMMG
UoHJkr2TiMqnYLoYGoW+Dc9LgSz2D4KZOpMJDMlRcvDfT5LpHc0fZg3yzj/91wdBN1AWBL6JHojY
aUGSXdSAx9A7QHFL6/Cx+QCfW2pNVuv23sXOtpW3Wuz32y04Q9O3x2p5lxYg4klrLa/zsgAnQIXz
49CUml5hP/TKjE7TKvaGrbwQUHfdg3OYoXp0qhHCNFBX4PmAGxGhLRUJIOBNM06pAYc74SkEQOrf
x6uhHRn9+1QkOKnhpZDiBoDqbx30FMiv+N1KVzxG3EdusRuXdbsMOndrtNIl6UYs40NYRfZot4xD
YWwTbaC5NoaXC4ffF+zANjbC++NduiMoorbpNzd9ZQONMmLKVoffJ1AbDX/6rbzsfDOKrZIhi37N
0KKoYMSQ+rN2NiAq2HzFjrJJGNcHa6uoq+scB4o0kt8XfyJXN0yR1XnAEkD+/dVexWPatgpRKcIB
roFLWsfUV7tdI1dKZpLhr1fG6TCU+Bf9diVxCqKi5zUsqXZqdGGDjA7D0PFXaP7By8oZ3WHLnm1C
LO+RSlOBWzJpUpXnWCY6WVSL+1zoL9+MdZGjpkTAx+C+RYwhqTJNFZFyap0OpLl1w2+KvWCVyw7k
tAmavFc9IwaeMdAbUZRWJHE8aHIB1Hnxnq40B4SI4oqFWWPJoBTD6DQd42Ygg7+AfsuMti1rw+6C
ExBPoPSqkdyHhIcMZTtRpvENlwlE9fCetPBa8oD2G02WnJl44EYOtVtoCxFlTgWwPMR7Sf70Q1/y
0qfKDLaszDz5pTsVuFoRtWdceg6qIsaKAM0PGI/g2fO4+m3qYo+nScEMdfx2XpvIlPRrJhUFa58o
G5FLpTrXpN/xkA/2C1pWZFdCQ3bxwnrPz3iAmwOhrkm1KIRqiiBoFb64X6klYbAXIwibsfcbEeQT
rpxMqCCrlnAA+qvLTbgK7M7pfZ5xTc74/msZv6HYlYwEmDkVI2jlQ/zSetmrYbNoM2YFIG5CqRaB
k0YX9LQkFAMezF0HyRTsEGmwxx6L9fNEH66+Hw2M51LO8fP1T/JUetMIEqjHEuaiL52/WgEVfemB
IDYBHADJlhMO2peXwfy7NDzCrfdYFGsxlDPRxrLoBrDdHGxldPvWKg+Pf38uqABKRDFkGbkOoAmI
N7varSzNow7zeKG0hBIuNv/Wtsjsu565jW+EUEfSFOOly3oIieyzY6z/j0ugToPXLsplbPHrJR4m
ouWiRKqgY5UVBd8VBhAU3ayCOoswibu0LgCVB9rx9fm18BVXWGCWHmsazKwfuToSyrH3k9TDaWE9
JHbJQbl1OHs2Y89m3e6VDMql4zz4Mk6wltdXDTJ4C/EK+J8aMOGtn/+DaZyzjutKHtHzKzUz1LgB
tyLWFC/8jfYCWCgaJlenrb0+/jxeGksS5e7L6Vz1cYpeJPE5c2V/PQEDw8qNsnaPfMPVauQoLRO9
wWoSvzbj9ZLVisi0SsrPj9XUguYGx7NZhdvCPxzQ5ymX5vPjrZpXNAOAFWClwMxISZlSvagaRSHM
IUVgln/byD6WLJTSnBDABRSwQaGihiaB273qylZL9BLtCKOle6Mj4GUUAmhZMeKIOUd5LYY2mnM7
wgmguUT34kXgGl64e7xZc3p1LYCymKAONa6ZIAA50p/LUTz9SZYjyyznYpVrIZSZBGXfjAMPIXxm
Jk+1KT2XvroTlqFdL1ikeqwdowwluaDurg6QJXrCOliUPiucnxcAChMNeUpkTSmvjxo8sL4DWqUm
DJmITdlPJsREj0/lLm1OnDJoPlE9xQsFVX1qFY3aJWkVSGQW3Umyq7dipViDdcYMtddnCS6m/d88
9EAtCtidhEQUMp+UIkx8ODYlhjMdwNe+McNlOXjDsttaCz4nFITfnNtaw451WnftRL8LvRJLqcZY
BknAJTpIdk+2wpvJHgMEz0Ak2T/PwOT8/GSgDciseqGjKKIAh8KKbu8zoWSnrz6A2mkw60WdVuID
sNOTiyvw9bWxU1Cem09PLy/Cdv8TOZHzw8Kz3nWC/y6c5LlRUia1Msqyiy7oc/6ckOsQkpPcyo8q
QKRnYJWXW8sRcNzBIdkqaMFvTeaq515zv1n2/y+dOm2lE+OkESH9FbMATitXSK3ABwmm975E0XR/
IT2Uhccqf8zGGtdiqdNGC5LQqDXEBoCo6N/FEuwlpBnusfXM+eZrKdSRDvFZ5sMKUnjV3hEUJybZ
hj4oPR+LuQP40EdI3Zda3bRc1kFOjTnHGEC06V/ajZLZqIs8fzN86G+xin6tXi+KutXSJm04JYMw
GZMBkCTLTGkRPBkvXwDYfPRO8hbYCNcJMmHAirtVrj6VAgEln634jH7YBoN1i7+AbYb2/md5/Dwi
f8y4eBVy6d19I6hjMTQO+XSFpivEEAtVSfX+v0K80y9FsYY0le4RDOewIEcBYmb5aRRQ+8Swq9wx
//xJgd4HTU+1ODsNinG1nTg61H+5+Aa0uzdDsM7+nL2fn2+mz5t3PiiCSGC8lRXc5LeXuCSGWTnm
SALVjvh8Xg/oKzyUXuRGb5Xv1l5thn7wp/AkaxnvgImzSxuoa5+hRcTU7jbt6iMoLUqGvEynDB8h
7bK1BGhDts836dHYXCAtdKPV5YljyZy7kCVB4hEdoecWoLHbhZ97vdT57oL22FNtFf7k97I5Vvby
3DsMnbjDQxAjuRZFmbzYc5Kaa6V8QDVt8pW3wo8s4eIZHz8a2EIRMgXIXepuCKroxxs7F9lcC6YO
t9MBb5WmM+jr1rEDu0BfSLJkuZoZIcASSCJw2SggQY9uN7IY5DHpmo4/rAzFqb3gT4Drc8dgcphx
NIpMokycGHoAgCW4lRLF+kWaCmUAxaxoCpOdd45pVKbiJ5vRlHX39fHOzdxNt/Lou0kttFhQ5OEg
e1mzVya7W4yjCyMklGnA/C/GL/xZxGjzGNFfknk2Kzd3h1Uw8PsaSjC6DAQdMiqUhgaNqrZtpAH0
FFm8FXjkr8qXXPK/kTVU7iB60ZLhZGfuJwC7JARcqIWTTA6VNggGUQNJVNsfmszdqCoat43I0k/O
dNzXC4Ywovi3do+eIagMsBiEkpqGwKpCIeRlK/cHA7OnAs/VRsY1SE7pgYDf19jVc+7CnXu5HiFg
pZgd4+6bKZvi6yXy9NWRM0Je61Ylm7OQVJkSDQfAGNzu0KZIsqRO69VW87RTXMn9wGBBmwyYHe1t
ly0aa/BIX5Rastg/fyOlu3Ui0aP+snSodEB+SctyyuNyOCi7DlVUsIQILzWgRgDxC16OlGhmZsOL
llhdCOaVfj2lL0LlNpNVp63dXNwJUeUuEkILYMXHhnTv2rFJ0GNNJr07gkopcZ0kAAUh/X+QuhJN
1pfvsVlF+edjIcSP3S1fQQwLfSV4S+okdKkZFSFJh0MxCJxZFrGlB3xsq+jIKoNmbSSslolZvQIw
QweACtB1nvz7K70qhrTr8zYZMBizSJZSPaWfY5QUDKc3u3dXUqi9GwwpyDThgr1LW3kd9HK4OktR
5JZKY+wf76B8H7eQ9j1FMnjchUBrUbL0li+quMEWqp3duRj+vRQ90eO94Mi5GPx9gra4wx878fkl
EH3jrvTC9Vvqj67x0bqhf3ZaV/B6t/iJPhXNqlsff++cfewSyrPH3zqTQ7n9Vuq4JXmQZPUMw0vE
yCzBTCCo5hBswvNzKoqmflkE4UuzYRFX3bUhwR/fbBF1mwaXRIpV8PEcuPMm5j/KYN9Jvl7sFPDU
509nAcb9eKGz5391JtTNWqa6ADqybDhoXTziNTpUTtl2la/qscJwlL8mcmdCGgDbYGBQYafU4iqx
aPIwroZD6fTLxhW94kmwuT/qnpxu8VOuVbfw6sXjBc7a7ZVQaoEdN6hoci1ww3F9sEoCKbbOVSmv
qzpSzKiUQjNN0Sr9WOjcDYdz/LdU6hmRl0WtFxGWKvalMyyUBlMPhl216Eu3KvB4ccTA7HqHy1le
Y/48/1swXR4R2kFRAglemleanYjZJGPp6FzPcIb/g3n8E0Mi3yvndAGiI2ub83DQjaexfEoN3er4
ZRyYovYdvndFZGrCnmNeh+Rn7zQII1lUuHvg3Q3KKvNATIU2hNiYX4S5YWmNbDaxJ15iG87YV4bJ
agK35VuvKkIbqFlbFp7q4t2oPy+az32G3I84rOTy/3F2XTuSKsv2i5Dw5jUTKN+2aDMvqHu6B8jE
e/j6sxjpnt1FoeLuI43TPHSQLuyKFQLV1TUfdcmXAurzn4+bXW+pFNqUK3hKie8EbFM1jzU7m6o9
dLvEMRpqcjezNX5gjUlqTG+x/nUBHLrjh/zZTRciK+1qAUefpwE6b5LsyA2nzktq5Gu8ZNM+X58D
wK3AcqHc91fT/zh+QUnbVi1hNXz1TR62evOuCzEJN7dfkbx83P+ImZlAXw9S8JJVUMKCq6qv6DKB
G/5cJ/eVBn5+Zms1UYC57k07xl3TcCFMFYBn+B+JsRWz+17AeJ7oIPGWypG08sbX9mBmzSJBLUy5
rftzC99Z5SFNfVcTssemX0sjLStOzDD5v+2eXfserDWtJDawCjxzWXTk1l1RsPfcerDYNg3ywyi+
K+NTIu5ZvfWbxmZCtRfMY2EJ/8OiVZBVa4DSiboxH5wYmWHda9kA9WIU/YcatZMctbf7XJeObZJg
ftztOzBd2vlN+ylw8il+3LSqtlQWFojJgrtKf1DEmnBM7I7cKNsncrwibMlWABqKzh3EmtJVB5uJ
0Yhyn/l4wR9B9lmFO7EzSVMYm+7z9qqWBCHomkJaQIINdXagvqB1ppx3w7kvChvBM6mFxkPpaTtm
0b2prmnr6zQkpvCYmDOBsrMKAOZMMww8rlW/VYbzmBkb3nhdn7jJ2FKz2SvWwcqlvRL9sdLKub3K
JVv0U+zMCAZSrYBFxxjOkfxoVPuoeOPcvS1i6Xr8EDEfTzpqPWrcgj6c2+qta+/LEmDv0I1ilZj8
XPI167p0bgBOSqiZT1UDbfbmhcgvwEgtDOc6BHiWI9oyHuVma3bNNizX6jnXwnRgdeErS3CWZWOO
2ENzS8/CUER6APF/6bbyh/Irk4nBV+zGtSK7lDN/Yib4/aIAcgQ0oxq/RuMtz+jwdPugrqOZSyEz
VV63sRYPTIbvr8oFlVVf3AvZIK5ch4V4GWIw30s0gDSdeCUu1YXFpUFsmYIgtUdq3/yE99MDT907
o2AHFRHGdpe9ydGXMLwk2sEYvoahsfNQsLUAPTEq24b17zD6Vv2ptS01862s7uTMDmBpuqajxdq2
XN/fy++d7X3WRZFmdCM0TvYwjI/1trJbnWSyrQf/Ok93KWl2AEmgdVVXQFJp7EJzx7XC4cErCm9U
ZKKb6iu4ioXkFuTBQCBJbeAGz3tCsSgh5L2FlfH4pLThtsqdsn3uFXQzdM1zKm5S0+0qkXQgHLXQ
pa6KNAiQ3/A3tbhrWiqlHyz9CJWOJGjSCVcKste6CZ2qSH6hcwVzhqy/DvwPu9K1pqn3lTycm0Hy
HbMswF2To5W05ez79s1fKH1N2gLD0KbeGDRGz9SgkklmZYAA76yWMNE9lXo3yBxjeLa0p1F38uK+
1UPChecy0CjmxGjZYy48os1Sj/4w7cBC9jsxvwz5UU3f9eZNV6jQBG5Wr1yQBTXw8zPnbRGBhMHS
g6/K51blsivpo1MbRbS3NJM/hEMd2be35S+S8dKyw/4Bfo4+QxFGac5/X8IqJdxQQeWGTgABNGQg
PPn8/FTp58Px9fX1/f397u5j701z4VChiOnXbfkLxwL5yONI07uAUp/248cNyENd7yxp1M7hMQFU
Rt/0ruZWNDkFm2hTHxQQjStPyWbc6jvJye51R9wglR7vmddsb3/KQtRvYu7YVOiGyhIB+7z8lMgK
TD22Yh2d8znInerC8QMndYT3arua8b32BUwFjVqIwWU0v6C8filLCpkRlY2hn8V9+I45pVsUgu8w
/GhbrmQWForrkIQmLHTAGSp6FWfGchAVpmDYmQ5kFXpGG3AovaFM+K1i3hQmXIGEYBVGvVC9g0gF
G4gHDf9t3mtgNEaX50AggjXzVD6c7zHPB4SudKBWRD7d3dSYTs4ugVp5qh622y3d7h1nQxgWj0Ez
K3Z1ISC8/JrZww/HLhXELNfPBomcrLUrD9wE0ZltKS3Ath4jm7RfbYy9VmwXQueQPNxoyep7bAEC
zhf6a/gsYkd5VY7jXYp65UsNXPFz8Hz7Ai9k9i6FztIBYsQQgocF9h0Eur9O9+79Pah77kMqTLPU
PqdNBz7MVEi2K+9s7PszqIU+ZNRwto/aQ0P+9ZgzS5o+CC0niFIsDPOb3b0yjfVg6CsdLQjN08kt
j3HkHl9l13I2I3C10jfq4fzPsDfylRBiOtO5VvspeKZVQiBwJEGG4FGyZZqdrOey3RQc8b9bK2+3
t30hy4RVgjwVZBDgwhPnYURvNUUWiTVeWIImhdbyupH4+kMfnPxXI6LsKTzw4eW20GuvFLUiMFVN
QCP8mjcyGj0TuqgPzHM+TXx0vHyzBlZZejcXIian6YdmTiOrTzvfNzD4Qd1beDvMjRyBtuT1NaDq
FqQpK7ZoVeLspY4ib5Q4AAlZD6rPjmI26F154J70JNuZiwu6TU9rbbN/1d/spqgWquGogCGJgkrY
5Sp1qRhQGK+wSsAn20NILaegn6Ed2hN7RU4SN0O//ROaRffFpjp1mHE07UGyCYjoPmF03ZbZIPPR
NiX4ABgoFxnwK9PXN/hXvkGzL2aYvQ52QLuDtotPwq5Go7dPw13hgE5MWGUPWLwZPxY0u/p6UiaR
YJTGNAEhePSy+zU48xXHD171xEsHzCFowdHxPPOWDdTyavDxGefaVqly8B+Ep9wFMyEaKcct/xXa
4zbYVxvptXJLYh4yVPVDUm/qDcch+k8y9kEEIYB/163b1Un27DgnCDSaC5EPmwgaL4+TmW2UmnFk
Apc+oIPnV7kz3PEoOyTAAFjqv95+hQupMWzFD3GzNwJxSTymzDw3TnusUKt1DQd5IGI5Hxm63Nkm
nJifVod9LYDXL+XOXkrgV6FaKlimjl7WepfdRQDDtKR0Xotdu2nvfOf2Qhf06YQbQQiBWAIJjJlr
NJaRWbG4N8/+htnKtj7gYF1xW6y4YGtiZgZMMQsJWVOIgRu47XfBowXWuZwa77dXc0WDNt3gn8uZ
xaexiTih6Drz/Jai8TV0+aO/s56Ck36cCAJSYsBEIqn5vtr+N/3g+fVULNRdQJBgWcglXl5PHa58
FmuDea6PxV7HpL/YLh3VNjbDM/+tPdxe5nT55sLAr43shQqgozFv7xaZX4BIPLTOSuFEKoGGQhEt
SMm4Shaz4M1OTN7/lTTbz6BWwmwMmHW2MB2RamFAMYldsXnzrDudROUVl25SYdcL00E4pEyk5ebs
9ldg2arHJLXO6ZE968+yPf5PO/dfAVfTgbJBGvxJgH4StpIrPAVH0VVXLvtSvKGpCDSA29EsKJGZ
HtWDwDJavbAAchM/ir38Vf5hT6kjP612Ui6dD7wEIDAME0HenLO2SXy1MeoOo6Ix4faJ/TZqgix5
TLqQjB/GyuYtKqef0mY5jprrbaT5jYX0HJFEIhckw3xX8BccjDuR0/IX5tfLCVmL8BcM3+QK/XeR
M0vOGsH0ZQlirfv6nj2rX9J3s0Yrv6SgfsqYGVcryw0p4q0FhzZsSfeh3Zn35Z/Mrdd4IZauOEYv
/4Vdo1F/DjuQIh99iUkKZkheYRBM5+3kh8HGCNTqKDkA6MXebV2xkCgCKg91b3BlgQAJsfilZorF
NhXMGgLFPcjIAQsct9qhgf0MURUGKBh06wkwAAqoSHPaHLrPtY6ZpUD14gtme5vWddAP4IkES0NG
gkdiOKGrfFYbffd6J9sJxjbFHtsU/1qXAAcxFc+AKQFLybxTbjDLRBoNcPMZ4uj68q4opf34R6g7
9/YGXx+oNY23xd6aIO5CzeZyf0u9qKomBx2haOV7+KG/izEwtkkKdFsu9+KKKz39tAsNCb4LS0IW
AxGChFs0c4MGheuRmHP5HAtQwrwrUzvztdKRlUahtxemXr0JpOF1KDIFgT686HkxCmNzGzaMinYW
xjup2Iv5wWS73CIGBvX6wqvvf0XR1mInETCT4HnsHzRwOMsevDRqKJv+Sww+mq3hP+cxHT0JFWz8
/V1+ZNnWMp+7korFYxQchj4ije/6gd1Udo2JH8CPl5UTJ6R55TGpW0cv4JgnqIF5PT8owQpC58qY
YpUwofArJ96OK5ujNmWdpFNEmYam7xTVgHkgBtKILG8EJ45YsQ3lPHCKZvBXbs6SZHBUADaHJomJ
0O7y5qhar2g+uHTOaPSQNnLPQZ2jyPmu6rHJIBNJNkbF00fNGtYK/UtHq02wN7h9FsiJ51DMTiiL
gCErBvgNcBISEXyfiHyvpZ4CUuRTErpNtg+AaWanMdgz8z61OC1Az9xRUdqGAh1Don1aw2Ec3aok
gf4gNSHV819ysOWmo7QRuPiF7CX+ExWnpPYp0s5N/B4ktNVIw6l5kN/SvaY+iuY4MdP6nVuaRwX/
un2Hr/34vzcYTGuYya5qoPK63GNdjTS4FEjHMVF+QPxUAqAYY3RbkQfbvKoHuwRRr81LBUQhWvVY
x7po86F4DvSksWXJN6lm+XaXpH+SaYVqkGW0VhID3e9KopDC0lTSYnD37vZ3XwNAJqydBWQa/NkJ
2zzzJ5VQ7vQxMGMP5LbxzpKl5E4W9F0YxwXmZDe07UEUr/i9a+V4a3CJc1dLWLWyfdeeDNCrGohW
EQxOmeS5cmszpcpZOfrnnCUZqaXskeHJqmVHMDeWFDhJrtcPofGyymhznXyBaBORO4Ysq+D2mfuC
qq8rhViKgZdkG78DfXUnua246Wo78rp6X9VE879VeaVucQ1SnsRizRI4xoBqnTM36zxTRDSSBh5r
LNMRBZSLOl8Ez2/WhpsqAsVK0VbVdgR1/V4OhdbVQ4M0bMxtUwl9x+qKes2dvIotVHQrA5kNHmlZ
RTZ9dofVtk4jnVWBV3IVmTZWUcyd1KhmWJpbKtngNoAU2rwuzI0ViCNlrEpd0MWynTlgKMbtm3md
JMDXWLiTsD2gtsL4jcsXFTAxyhvAfzzp2Qxpwk/DH7HCVDsqZhuGOAtknJ2TRo7i30uqUwUuoDmZ
WhAxuY+z3/JRVqiabxPmxOiiQ3Xsa2g3GttnmmNIB02xLevF8AKVGsLaPk7u6aXtxJdjYjUmHCC/
gTzH5ZcnmtYGWdLhRr34OgkDxLvKMXlsjLtCtUhVv2Xd93Bg4ybR1wjB/9LLXMlG9IkKFf4EnPZS
9qB0chuMeeDJ5h2Uh28HT4MAaBwJ832D/oF2y9WHWnNF3wY92kf8KD51L6oz9LbGDhIF34ZMlAft
nJh2B2YBYaJql9aUzrXBxwb9+Mi5QWoKzQiLLPB66JV7odr0iqMY++CkoW5Y30uOekhexzcl2BqP
ArR+aYNzTls5pr+FodlWASqPVziBWCf8xuVWKSkmmTaaGXhVx53scShe0sLpg42fUd3/roVjm2+K
5j3FBBBFPYbD71K0dWljABfUa0RKN8gxgHqBHQuEI2LuxK2tCptx2GvsLo4d5j9koJkoHYFvG4tI
saM9Kl+okPrP1lPNdmXFgXmjTPhW9Uf0EpNGOjX7sX43LNIHNIh20TMfGiKme7TnrrwufeGOXix+
pvdVIWnVJFIDTz9VujsIBan6pyg4WS3IrSP2WhQk3Sb8tcsaGG2SR+/pA8u2XLPH8BjUrq69yr09
fOnBLhCeVCDDs70BNiVobKu61330W5VP0DYk7b1AdtDCVKg06h4M3VVUYvzy1Z3RejHfFek9UIYh
1N1w1EGVN57S/BADVxqRVthhpkGOwnH2kpZ2bjhFfwBfqvGYvwXFisO7YMFRaNKBi4eLhtyKNvd4
0Z8WiIIeeDV39YICG18EO7BOtjbAWjGRo41Z0+GU1RuJOx2YSmhqx8FeN6k+nNRq5XOWzNLF50xO
3Y/keZxaWdBVfuANp0Ql3HArbncooociycKXGgyNqqOK3DblckX0wuu8kDxTX00s92OiCoGHcUdJ
gn7DMqdWZRBNd6uUlCnoBON0ReZ1yA/fGN4/lD1aOybu5cvlNsGoqGUZhF4t3gmwPGzsT2FgkioH
ngIT45Xc4dVAQIa2l+A0tyaeYzjsLHONiPkapIcvUf7it+UpvzYfY5qwXC7URgm9zNQ6IqOKcac1
cr8pWkOi3VClx8qIzXMmdQ9BLdaH1Ap6O0uGnuihJL9lemPRQYy5LRdS9pUL/hrUe/EL0S8IvmhZ
RCuJMbsanR8aUVKFkdf4yraMmG0ZJQWUvTI2eeWGTetUwi5lrR1mT0x4icujVbrcAFz587aNvq63
oNg9NeVO3RSAb+kzRa7nqjLoaMjz9A0HpEl6NdzhBGXFVSr7O1nbImP4zu/ReeXdlnwNEJokWxAO
CwsIozbzVVpgMeTKCmNPL+5Syy2Dg6FvM465G56i/2bGCUxCPtotxLtadypzGoghvuXyuc8zO0wl
Cn8GQNO3DkTeQ+xTM4/2EJUSoaaK9hWam6ANVwLAq/TS7JPVyysuqbEqwO/inqwnitdDDbmsqyqg
eGLZSUqWUrXPwhVbO53AzMihzgdPBO2aSOLOsxNCCoxvJJaxVwIScayylXc7XbVbP35mRiK5K4FT
x4+XhjtjeOm+DGWf37UmXUvsL/jLyEKgXwdgpImBbN5rZpSJnykY7u4N8bgP2Ekd9lJpnPzmWHjF
qDpd9p4P25bCt7AF1T/fvm8LAQpiZ4AfMHVyyu2bM78qwcTSxg/90CulqauQYRT3QOLObeMTqOJJ
Um7Etd6V6/tyKXL2uOLBFHyptUJvDHPK5YbEioQGrHeQZX0LSDLdXuG0gMuTBOQcBI+qIaJJDXMm
Lm8n2mp7VKeNyFPCLrbDZqyImIlU6AxOb0v6e1RXohDp/WVqQKpwtpdZUQW9ZDDmZelh0B+DdqS9
il4z+RsZHe2jbZ04xSAZMMZ2R928t2p3PPUwO01FUvnA1yq413lDpO4UEYlfqHtw2M7HiRp1zpgs
xMyrhVPX0yyXaSI8aY++K4wkT3fJvYmS5ECqB8Wz9IcSrdk50nw9MdKVrbmuK02fAjbbCS6Kw5iH
47nYJ2WW18wr1a88P7flYyU8KIlGh9AJIqL79a5hntbbCmrF6t634J3xrdzIRM6c28e0dP0mhQH8
JWo/MDaXF4JnRd9JYgeYFEYt0tZqwFWvsBq43GzcMqOIbTgJa/HLklCMqgOX8ASTV+ZEuxqvQtBu
R9yLQ9Pcqm0l7rrmXarbA1BII0I8Zq14wgsZEIDGJiAEgNwiljp7ZkPhRxjzgl0d1d/qsBsMMDYm
iDfUiiTPPZzxKnKkxjHXYMFLD07TMCABxdApOzZzs+SuyRmCcOYZejuepPjEeYJel7ocV3TXZFfm
z82QJpcGLhb+ni1QaTpxMMyQI8ERElGJoLxWjMyScpZ/ipiO9Yez6kM3C4nGuBdWEpFMzDsFC3D3
BT5u4UVM3weFYCZpxY8MjeUrcMelG/NT9MwZ0gPFgjtUcM/MNePOSHuBslgCJCk3EO6CqoTGLEk2
//5tYDrT1LsEIlyYg8v1jmEojaJVca8eGBpmz75S2KESUNbneI/J2hW9trJI+aNFB4Vf4ISuiBf8
rOXhmGGNaFeV3Aw9B6TGkIv9KI1PQlQKpGkMbgfwVbdSkwMZxtCqi1EukV0LJfqlzTF1ODD2blPp
XwYblEMTCREIw2V57SZMBv/qsqHchEQ3OqjQGH65MzXa//NklHAcyaHRkHZFqx4xlbsqI8q4R2uq
WG34GhPX4v3DFoGhYRq+gXTapVQx0wZFHTTuWUllB0O1tYpnYaRJekauWyndBhF6bx4q0UbPrxis
eUHTU50vGj10U23UEsGfL1+Kr0Vfzkc5x1iYrI1OQmaihdqM4wemhh73I/E+HbNxo5l+Qoe8e//X
dxH5C9TdgNAELcdfH/3H29OUgOd9XsdeE3F02x4Uze4KR8XQiPzXbUnXreO4gj9FzTSJ0KeWz5Uq
9uQTei53b0bs1r7z2rxFVAViJXbRhLnPOTVA/57cM06GbXCvr1ajJzGz7QbOGMoM3EvTvILZ62v9
RBl5FCce0tOVnckSGUZOYuPfG8ALMdOp/9jYwszihHU88ZKRoUt5r452KB9GzEBay3UuxFHAMP+z
orlzKxdBKDYmRCnP8mYEr/Or+Y5JG6YtGBjzgRRY5Pbgdnken1dOdLqZV1sJrweN3Ab4AP4mRX6s
MVQE1pZRnniAmzlIuH8MXnVi7je7x5hsZpsAl3R29aAfAuQ+DrAfa87XgnECWPqfD5g9HW3QI2AI
08QrxRTjh3UrdgI+pO7tdS5kU7DBP8TMnJlAzYDcz7MEY0x0/6Hp7ILksmOmJDddQd5WZ7nc6+l2
ReqCbbqQOlOGulmVmmphccb9V/kbpOmbhtvqW0+RCd6VVNlTZ/h8vC10wVZAJqZPSkDlYyroTKYY
yAE4DOrEEzgiyr4IPmE00o3fTGPc2kjYNJ3cUzXN1gClfx2l+V3CLQYWUgQOEsH55XtBBSdAoaiJ
vbgpwntW97kEUxyoDRV1XuREFGskE7tm4DJtwAOVnac83Esg8qEmfZyV2jHPsjqj4O1OXsKAtV9c
sKr2qw17oUPmKVDqXaDFOQjk2kYAQYZlliG6SgpwRFs5uh0oU8KeUZZKeuoG2hg0m6iscp2GVqZ9
9WocKm7PM3AohgkIaKS4Dz+VPgoiu+lZyU9tFfcpzVId5kLV6rSzb5/N4jsHjmoihp7Gzs1RcHLW
alqRF7GHNEMttLZZESkAd4L/aFi0O2qoZpsU4yzjsKNo/kXb6+0PuBpfgtBO+fkBs3gdYKKUxaAi
8Qa2bTQR+NIm0knC91VAFIVyDJH/bcpu74KCP0fdxA0roh2EBmw29Z9SeAtfsNdx/QSK0ETDrifP
hX5CKeZ/+EzgoDVUJBEFgBLp8ip16IodcjbG3ih+Rx/ilh2FUCWRXLpRY7edq5ekNQkiKFoEDS21
N8G/SwDTbqlVxrSH5853vu+gholLUfJd2+9KTIrByBYDQ8/OK1+79MxV1NYBAAaUE2Hb5dc2yJ4L
Yy/FXjZsC/3QFJgzhlHmHcoGQPMq300XOTUS/y2TSMvfBowt9feR3OPjiI7qZrEzlRdroHqHVrfX
gT0NwD4kdlkIpFuryC+pBwRYiPIR7E9x3eW3CmEZdQOzYg8l/9YOGj23i2TwiYUtd1Br1UkcJ9m2
LIU1fp2FeGeCEQLEMnXrgEjvUnJcZn7BdRW7pIvBtuoV8IUpw3inJUW+YrmXHARUJQ0Uk0HkfjU2
KDeKQCvHCNpekVSwHzWDw6zsBTWgvciLtVrKonGBxysD7of8EJhrLlcmwPmMGpC8eGKCHijJcllD
6or69VkfQBXoRK98tIdwzaZdYfLwln+KnZlO3wwjnxVN4hU60YsHQzs14sF08UAFfsj7zbDGqX0N
8ZokToYFqDIdCPHZEfZaUUlhOCbe0CJBAdgR8atPGUj2ijTyKyol5kMIV4k5wmC3FTVcEWYWiH+L
7eTxjzTsfXUlEFvwvPFFKKXrBnA1KF9fbr1YSELUCAIcp9Bq990AHINUa8+yUGknsJGGBykrAioK
SUQboJNXYs+l3AGGpIICR0cuC1mLWdWCG37INRlTIoWqIDp7MwaU/tStYOwVZZP29SYOHkuzcqJ6
TZFPC5sbWwjFEJ5pKBGGf18uXJUSQIxaSO400hePlZja1ggEAXN4m9BSzGilv7b1EY3+JEhcTcfE
xSlQzB304I8SqnyhG1v3RXrXRy9mbIs+Nf41uwQGRuC6TKkchGbIPlx+ozDUGpMSKfVqP6aCsguq
FoQZJ2sNfLNQPIIghOPWlLvUgSC5FFQUjW7mXEm9+Fg+CztMTqUTiyX4SJ9+l0Su6G2Fv5QwvJA3
u3XdmLY1hvalHkgsQ1f9M3V0PH2Pdw/8qJPXnCjUq9j/w3ovvPgLuTNDg9EClTkyOfXa3wgSuHpI
w4/U2GhZDj6NaKOWJvG1Ewi8xP65Eg4+Pie3Y+706CtqDlnuZGvjxxbe38UXTZr4R/wgjKruIyZN
PVTQpxYCDEEXE9z6nkjhd9WvMoksygOOTdQwhmoaRHUpbxjiyKhyyBt69FZuJ5LMHSgon3ucOWD3
VCQ0x0BuRpy2oHTbEfsrOfgVebl9A66pMKer/eM7Zs8vadGPHFq4AQdwlIBwXkG1mFSY0YjGyOZ9
U9nHFHhXTPzwnrvPx8e13OxSnvhC/syMV2mrFFIx7TsB1tUPaXlESJMxkBBnPpYPQlo3sh+Dz9vr
XiqD/JQ7pyWKhgYUFBHW3dBBI+jARwROY98Jxw2mZd4WtuBWXciam1W1i2IzxBpN49BKnLD6wR9e
+uB7FTWzlD+6EDUzpYnJ1WxQsCzlHlP0LKRp0DbcHqoOcS8p1Tv2qwN+8eSvpbuXNdc/92heddGC
AE5FiBc9SNsMI54zKp7EF3Hc82/AdkZuC+BkyZziWdZXkjkLPtLFkmc6DNen6+IRuysqj7oEnB1z
+57Kq87xos6a8tzgbQSqYk61UXa6oOoBAJ+acJgAkZqbSOiEkMHKL2B+nTEVfrhbfsivooZI0XQt
dofkZYIKolWuge6mKzOzmlj0Px8zU1dpI8VhL+GcWX5qQ6dHXCNQLrjokY8B6jkktrCWNFu+xf+I
nGmsKSIG8wz2WdGOEnPrgRP1DaBjaZVnZMG1v1jcTCfJ8lgyK8VdclMbPY+gAb2no7+9/SiXineg
jkS5ZKJZB85stoWdGOcSz9XUe3Ezwu5DuzpFPakTQjGRHmP2QHHabZ9pB4DUitldQOhA6f4QPdtK
SzCCIDYmpWu7zTdKcmgpTd2RmO0u3aYjpX/iU/bZ5aAB5hW1by982ej/kD7bXr3pOp7WWHj5u3Jy
jBvVYFTPVHkR7b3VOKX72JFHZOHtNebTZSWBAj5AokjtoBf/0uhFihBi8CHCmRh8x0hkK5mtg3Kc
gU4/ejLNlwqki3WMrqkdtFQZl4CJrjycBbiFiZAR5AaAyKL6PsfKGWrcDalYJl7fEmZugMSpq1Pg
ANiF50uH74S7A7NFvhnVnbXhp/K+LEB9q7q6uUuP0veYOMiy1QcWbdO1LrUlTQZqAiSdoEhRcZhd
i44FrdxxMfEsqUYLaYb8RTGkEM1y0IDUa+jFhThWBdUtXrQKmjZxjnkZSkktdEtDWrgftmMSpwTA
pUd0sG9uX7i/Qwvmygq7Dn0FWcDYzl6aMiBT1ep16uloYPxsc5IJD0lALNQmX6R3vyDid5X3tOpI
nu/5rgxdoM7HiNa/+34j5rbBbFjmMbFjdR+gMiTv+at8VJ8K+QFcez6U/Z8gcWBjwu7x9qcv2tOf
nz47Er9TeN2EDUy3boOkihYd1TPAJU5iidYfge3SgmTb7n5tfvI1GQj8MnO6DAYKA9AVM6sW8cHw
AwM60NepcbQkggKQHbX2Q0ZVqoEAdFMTpLSKr2hTeT4jQ+vIAHjT33FFqmOk7hpt5RiXguaLT5o5
7fBhw7Dt8Um1aw8OoLbf7k5/2KTotv2d/1G3aE9NXEwo3TRUfrp9Dsq03Ksr9GM7ZlcI4wOAs5VG
2Lud/sg/3tQ/99GTcdB3yTGi5QHshrXzh1Y23SegX9V2dxIN7qlC8f+ubEcrWmQpXFahv6xpnC6a
JP5mJ39ECyKYouqhSDJPDQde7JjRgO6v9pXkrQUv3ksdTU0xSjQUJfXlKH1uxkR8GWozecsUKw5W
7MmS3gCzhAaWcA3Ynr8H9+NrBiAMNMRTmdfUIYauV1lKuZr8rmpRe25LsSe3D2O687OzQKUfRUKM
78XvOYG11Rus0Soj8wzFUHdmJCE+QP7CNgRLo0phJiQu47X8yDWfPLA84K2fhmgDNAUtdGk75EHi
Ut7UmSfHtq6REtMCdLvMtspTiRbOjTQ8qXZxKvWDIm2NnPASvpm5stFL0QqGvAETD7wi+M/mfcTK
EA6yljeZJ2x16SSXpAN5zLFAN/8ABmba2OKuUp3UdOTGHXOS/zZWQomlmwclKhsAxKPWBVz+5Tao
YSAboVZk3ucnBz1D8is717Rwo8/bZ7wAzTQhx8KcAGQ+jCvjkKeyMoohVgpMHMFCq/FchAWpcZsK
pKLVgiQ62ls0ygMkY8qAjqOjvXCroYUWrW37gqUCbxfS5+BlMjTpatG60aL8kuLswcic7b39s2Dv
gWQncFK+XlbaIJd0PlhEgKAB8ZFuwDpebnHZhqAT0YYMISkcE7gAhzIhekq1u8LHTBYjha9N1pyy
hegCDVdo2oEniubLeXSBDJggNaKYeZ2YYwZbMRhEbiR1m2v+QIQsHYjRKoEDNNG5swJ/M7arML0l
3wiPC4cN18PEHOiZsWulgvl4+fgG3xdfUU4SvtIe0CY7lX0UkqQyCy0CB6pDf+PY/a5bTNK0fcwn
kG2fa1a4KfyWcxsQjxRorj4ORvDTNQ07WkoE0HeKMWNv/yHtunpbR5rsLyLAHF6bSVlWoCX7hXBk
zpm/fg+92L0SxRWBb3FnYGAuxsVO1dVVp86p6N69Si20t1XaLZqC8JAcwMUhJczGaUJaIQrbuK92
ygqveVzUhRFJFG9xdZzK+vM9PnWhAWIx6B6xDMC3YxbKEOIbua2kqZW4qi/qTIo57rUE3QxprFLZ
J/uGz6FWLCgQXhrosVeMKn4218wQgbMFhNoHSRf4P59/1VSQjEYqfA/qGogF+VFGZMCs59DLcSyF
T01JhwQ4yM92omS2rlqunGWjNZINZnu952aywH9Jp3vPDvEDtFUiQgd3PWoO9zs/qxxeDtrYs7Tr
e6fHy22vlUswJoEPDRNB9oM++6AO7moyyCK+CFFP0Gs6qCubNNpmMxBp1aCKeUPCCqp7B4jQnE6x
ekrB/x9DxGq1WqmnuUfF4+WHUzPIKaEig28fX37gfI4yTrHtM5O9xY2DrqRl4L647Uz083jp3Zvh
7qfGtRNBRn3MPle0oDvhrgBWFvymatSvuWhO/W0iK3dvbeSCnCTD7RPAmtNonZouJfDoFL/pZrvd
QqlGXf58obLWrlqVbPrf4EWYgdBOnIx7+6NQj0FWuKEH+5polh7ZGp9DIhopSv7l5UIjHSgiqkJL
jFqRasbZP/r6e9OjSE9mA1kKBtOSbfDpLxPsA0GcsfEYTd7bGO1zx0mdCG7FPgN2n1XoD52jLpy4
PmEBDcMoUQ81A2G0gFTT2hC+TKhzBLGmHyQz69UODUXfW4i4CdpcRfIxYTJYQ3g8VMTRwTCaMzoT
nZrLK+oMRgjSlkvwhpKO2knZZyleGmEm+p1coaGXEXfV0HM7CkFsNud7qqthTQAhQ2FG0ivXJXNu
8DHDpdBDC/3Qw4KfY9q4rm+AUospCtz8gR6Z8kYmK2hYAVUwY2nKgWBeeEEa2Ajw2ro/2WLWyFLR
2tS5RXmpBQFewZGi2GborH/u2adcyK2h0bxxBWRQvRSGQIuOBxxHap4mXAsuPvorDGczsnPmRh6r
KCq+sHOFGmRggmMDpSsKJxiP7C9GBZejuhLXM6/lqWOFuBSQGQRNgC+OZjLnMi7seQwwVMBBQKHh
HY/353M4sfcQBTJD0QIqCajJ3S9WGhZlxXqRY4Vifsm9fJOhnYG4XqQ/tzNxotAwBTQzhoN3x1+l
/OZJJUt+49c9OojjIlmxDrO3heCqxN4nB17WLKoNMP7OHKuJ8Gto0vpnc7RgLd+6LiejmXRrgJbS
1xyCH1Bi/lkSc0lw2UIbzd6FeNieZkLev+aZ0cV/Z3rkrpgcZdWygenrlVZfRf21UTvQ6AlEM4yl
ouMTPs+D/0fSIXdIvOY1kVSaWppIFRaLdappvzPp2Ynde/dFw0a4WQCJ4hRfKDPH8jxlIfa2Xgv0
JmsZLcpLtSjmutgnzcHJDE8rYDHHyAefScGYEzmOFSCTz+peJaiivAjKNaB2M25g6nIFFQkD8Aog
TKh8j4bGQna5bHm061arTFYLBxPKkVgm7dLfly+xJthqYZMyxAXroBoHATobjKX8R5PlJHlDDfD5
Vp9AfQBPePM9o9sDOH0myyjWsbRKZ65bn1d9g9u2vyBHcFR7JsYcotfxTrs1NizEzbq2Ti4EdaGg
V7k3s2O9oZn1h4BskrDt0pkoZgKkhoGx6HIS0KQ9CF7e26Lako6yIHSH2ua2Jwyjd9/f69cQCarv
ZsHNgV+norY7e6PEum+7Qk17sNf4y7pcM5IVrN3aQPc65LA8e4EkgdcD4h5qwO9pHL+uvT1DXyNl
yZbrRqeBYqNWUqxLAqW18SawpZm45+8V+TD7NzMyelt0btjboCN3LdAVZkQxUPkAAw1BePntrNQd
8876WklK/ee83xvHDWWGO/V00K7b9eLEf3p7iIOqC1v/lrRBonGRXZ5vxemj8e/7xuz5MSelPeSo
XYsFzTR6Ay4FekKhSS2qvrTyhWWyguIU0hFLVgsPnbjNzmjTaD/KIxWrHbqp3ZfnHzSRdbrbQsLo
vkGCxPOaAksqyNvSfmMoCEEqC85OtaZULCExkoI0HBJQdK7lAB+mGqdJyk8ub+XaIaE929Q7cccC
FoKsPR7q6LEcs5jTndhmMR25kNGUV2CLMPsL++Kp9LUBL5RtQzOXnjmxU1fhrcXRtdTFrBKVbuJa
Ur5AO3lXGKEWd+/Iz4Pc7j+ZblQjuIEIXUJO8/7EVkjz1kKH6c54g4tUNtL4U75zgXhU9GYXkliT
3D2aHyTf7HXwEoa9qpxnvmEIwx7OCDRMgcgf8D5/mfkbD1V1Yh4pSYUlL81eBOsBza1856Nx1IxF
kjf2l6iym6wtkZAuVGGuLjmR4fuDd0OVDPENrqKR1xJqsY7DGPY7UyDZbwI4FkmAxlPVwJi59yc9
JCYbCR80qQ0aaPfzXfeug+3UuVZERYZTvAa9HtkuoC8H1lv7Io/bXvU4cFS9AfbsUBotgUTldWbC
p2K6248YxcV9qtBuG/WuVUknMHso8oLxN3JL5ETrDoF76LpCYxJP41GaW7J44ovoW33+DRMVWRAW
D+w1Iq6LQTHpfiKCtGfCvsQ3oB5qRKHGlOSNU+NdvLMsKzICsO66A+v7nIjh9AoM6WQ07AFuPm5r
bgtBBluDCI+nQpMJnQqUai/MWtc/BPU7+ZxTnZ28oxDk/K+90Yp7IP7PWgH2qpXWbvJz/BLo5UZa
JFtRcz/yBbfrV5S5Az9CqoagRK8+HfCVzy351BlDjxEkDfBeRSvY6JznTl6xUVh4FlWfQlrzDlKu
MwlhnZWk7KJg43xTK24OMz4Z5d5aHd1+niv4bV7DqsupxvV9634NupXoDxnuwSte5vGyUyWw5Yqe
/gIoKumgfaDurJ2M9v+cWKfusp4T6ZryrgBcCwKPoHOQk73feEoalEoE9KXlpaZbnvNqHbNvErd2
22QO6zWR2B6I8JDOhy4laLLG7cEBhJn6kKOR3mt0D1Lv3dYjoAJRd9BwEVTmP7k74VjAijxgOx+k
QpU8ynIuoDwrqRxd4L8ciXCsngLUrihGJb4A2ukVOpX8ltlPtol8zYXchciraEEPlbnH98QrH7Mr
INeLPm289EfzjFpYlnkOmlSV0hTDBUMfGhD4CjMX2OCbR3cH8HLIxMAAI4Af7341WwgMcGHH+VZd
rihOLUH8qnfui9x/P/dXw+8Z2QFmBZ2UwE1DQ3ZcUWd5YIBLgQqtoEq1FnyASPjw1dLb5tzCY9EB
wfvac4sT8weSa8hjgDAYeEF67DcYSIIELeD2rLovV50xpzsztTnvDIw8cF74nR1XMJDs+nWssT8g
z8kJ4j2iaMp5nmRzekADcxn0NpBsHy1VFiMEKHnY49HPUFzQchv3K+i7PJ+2P/b58UoN0sLw7aAp
QgfY/Y5goihni8yPrNdCB0qs1CTig/K43mSE2eBN3ZNjDWj5SwwlgjjWy1cooK9Oi+dfMRh59hGj
F6cLlJNTV/gI0MHofN9Cke7zuYWJ2RwIh7AxEJsOjTn3w2zYSmKaAo29TIuLu196Hih1s4Mzswsn
BjIQ3CFWAX0GVBSGz7iJzfLYDtMuwUDyOnqV6FI2mDyfa7qYisDurIwGUysM7/LlAFNS9nW94ja2
B0HX6Boy2y65cr0JPDAp5mKxxwogeppuxja6E6ucz90+ddF8oQYSxLd/i/7ggxPGOTMF3kPL2Wb3
CSeCCBcCykh7IA8xDj3yxFOgD4leTSDvK8hw+MGxa99ySN6CoiN1D3Pv8Yc9AocIQ2hjGYgawZh/
v3i1xIZZIiax5XU+NIdCcIE4JhptPDUM2JmN8uCIR7ZGS8iDy7aFOHJsMYWk+bUCtikjKmrTs1ut
or+eb/6HXQljCKKHtKSCzg1l5EqSWOoKyQNIqIazcurPOi++n1t4LAoOJgb0A5r0kesflypTJvRr
hqkBVgS6wkVNqL5eGVv1BcN5Yddram4zPsTkgDngeAFnAeZlYNRHa8Wlme8FIZ+iBg6Htaw1CqBw
QMJFIpm92mgIhp+P8PHpP7I4WjEU48U2oLjUQsfP+tMhnlmrnvrjGzXpO109VOR7oQZf2iwCfWL1
hqQfLjXwpgzMmffbMvFsL/AdL7PwutHelbVNgRGcOKz2UZqKr33P1Rsejh0GCkSFjMQyEHF4bNzb
c7xElO22ySzeTFDsBrWz4Kpo+05/2pmM8kNsObI0ern7kYI0owRLlfcditqposmpm2P/mBvOML03
LlnwKTauByMR4Ts15heiQizZ1g7P98ecmfEVJlIBm9sMKJJ0qKk6PhLRih6AVf1NOHue8dzYYzAy
zBya7lBkkOGw/m71m0EhThQCHI8M2198l9+N6F0pdtXyozZPUP6q9f/A3EBGT0NEhAd97WhwIsQb
yxTgSwvgV4msvY8sMQpeu4DG6+RoIgjiZ+LUx7wWBghL8CcsAkk4lvtVo20+LTynyS1U1zoCXro0
NGhQfO4lZK3QLcufofyWaJINDupTSR3Dn34uonzMO4++YbRzai/q8QQscwscDJWzhUpsGpHSVdUU
QIFW0J5P8pRHux3xaI5TSartTGlzKzecRbgO59Zwyo3c/v6Rx6QLV+YSscitzFviXBNta8gZoYu3
NtAW3It0zuc26RBy30V1o/kbeUyhCAI2carcipWtIJr1lWKxe/zokNkrpQB2lsylAme3zShG8aVU
CEoO24ZLtgyl9REwqBf0T0aG/5WyhK/3SVSRCIKaMdCBhKEClXsDVEaYPTIP0RIGD0QxGjGQtEFk
PbpzyyYADJGKCotxjlGrhWBAkEBXb6tls/CbQ6/P1dgfYfO4BemBWgLIbJz9v0zOjU9ADN+BmMQu
rDa/gmadtcKLgJRkNGDV/Z1MpG28bhrSr2SDQ6Lo+e6diGfQIQt/BCYtHi2io7NC0zXnh4pSWGl1
9cEWoon1KUqJzM/YmbgyRBqUodCqQ0TzwAcExF8kM0lUWr5/7LkFeIXzLTYS2DrbmerMI8sC5hOv
SdRlBvkXeXzvIieSVRRy5xatgw/N+ATOSDKclWedtz40dcjHikX2RQUjLYlNZx+rqn485T/ra0a0
gDQzA5+KP/A5yEXRAFXC44/Ob591imA3YgnSB9WNDMqIMj3eeGup/cXKLkJSmb2yDsql0C9YSAUi
305p/E7+Da95MONMHtORf3Pz72NGR9vpPb9ucrnEpQruiPVno9fAupLeAIkXQcWDQJ0TZNq6RNDY
pa3nUjcTvgxqjNgDCDTR8EqPQhSmSMWaSrvKykUK+gIKBwYi0FLMjXK4ZEYOTATcEa/iAW6IAO/+
EsqbiLMrajDT54RZUCwYPpeeqdSkiHQfHM4LKItIEnF6nW/MDIhqcDigb6T+kJuLC0Imfl2BKtt9
e37WHqmnwdWAJi92UAMdfo6uCjzm/UqK2BYUiUQ82pTemXWuc1+BJi1CNLM5JjgculRtsk3Pak2i
M9w+BHUivZBirQnWQIRXZsdoafFtg6dJB1e2n+h2/x2w/cxF/kdlfj+H9986msMoDJKAcejWKtDB
i3Naau+oGgzIgR5NnJ5+jtfpTlBPoYpI4vv5RD2ScIwmarRNkWX05CTrWzxZ30N12+nIWYJTWvsc
kqfnrULeLx55+xBMRrXU3eVjxv4jHBv20TOOrB4K6Xh+jZJSlMK3sZwJLcK0JiQBNNciwA+DHA20
juFoAhQ+bfyZMTtM6XjKb62OTkfEKaXMC0prle2uExCfheBuUhYROjufzy/3eA7vxzeK0lih53mv
wPiMiBh77b1TwXym9+gXKwG/0NUNstSfLDLYkamoOQEPOhqH1yq8NZnLUz82pIzmevjWm+sP5D+t
mDF2Cy74eMNdeDCy94tjCFMu/FGmlthwzjda4rUDygaaPsub+njj30/G6FRCRZSDphE+wMm+GbAV
Q0iP3wQVD2bjt8BPB+Bn6Mzd+pPnC43/cIQAoIMzdfiqm2FTnpOwNENh2IT5MtzTy/uS+iqXviGS
9OODk4CGtff2jiOhCQZeCvi053vgERU0zDsYn5COHEQNxntccDyF7WWns2C+C8kWkrHnYOWQ4w//
bR6X4clEw6Cgsp/87nvxq+bqXFH+sX1r+AJAk0BLMTDZjMkyKBCK8nYUddbr+rrfeutPzsh2e5Sq
PHJM16Zp7vRTR1arj2K5s1YhBJIA+j3MKagOy/tw6m6+YrT8TFiyic2GmAdWrfMLWF9IUnkzJ27q
wGE5QfUw6AQDF36/2oAepBJ4ljrL63W7kPSQUfTn6/kYYA219H8WRkc6L+xEdPMM7GQRSHIgPMZx
OLiB6TCSJkDdQOzmJOmEx9jx3uTo5DKd3yrgj+xAGfa63aJYkJB1d7het++uuj9n2zOueA1M0seW
LHuytJcOOXPrZaSahOi6lTDEcle47Yjysjj5ZKXHO3TIWr+x+q09n5wpz8pxaPRAXyZ6RMcZQp4a
CrQRDlsD0utGOPj9e8rrXiTPLPOkHTAc4u0AuCwU0O+X2bf73o+GM5UiFz6kPmUEV7QIAEX5+3xE
U7t2KKyjjwZAL7CJ3VtKbS6tOyXo0DStNEQQ0DUosg2pkQH9fxka084XDeYuHA6pEr3Z7LqkwR9z
fW5ictb+jWVM6YscT5FWvN9ZUgClSGcT4WHABBcnnavVzUzaGGBcV4Kj4DbtrIpv8cCKcQ7jpEff
kbt8PqKp436zOg8kvWXSUZ0EQ3aDN5WCOn8yx3E/NRao1iHEhesc2oruN0Als3xCh3ln1WAyZUKA
R50dBEqej+MPDD12jrdWRoFQI7UNm8WwglQRxOPxOLlu97S+N17SRU2O7fp4rNW3Wn/74FnyQRMN
/RnPP2EyFrz9hJHrBHaitvkcGzDVriCPAt0wOGUMY3/EVWWCUYY7xGTzoSfaaQEcRajOuI6ppUT6
XUEbDysD3zA60h2L9sG//V+1AIknMZGDGZ6J6ZX8Z2Hw7DeRAGSdRMdvMcAiAGbB1UTnNWXmEHr/
x0r+szJ2GELESkUIK56/iMjrNhnQCfvlESSannVsXr54AtY4ArkWbYdob5hL9GDM+MeZof6Rp9wM
VWp8haZlfEQ5+EflR7BCx3i+X6ZMoIiHt99/8y2PzgVTt1klOR3OBVq4i1gw7ExeZsocXnziJY1i
ITA9oP9GWgONQverFgY+z1Vs3QPvUoJgJgHKFh3o2jLYEn3DQos6X0kfqbqYay6byG7eGR5X1wZO
HVEoYZgjuWuKH16wLt7pl6wGyY2ZQTL8Jfl8PqVToQWCRHpo2cSl9hdJ3qwazeR+ySVFb0UAMXWx
zgMU4FdHvJPfA38mezNM29jhwA4a+tGHSuORfD+tcZfFWdGwvSWDBLAKTxWTailH6CvlHxQuXUXZ
XM/O5GPv1uRoJf0yTpKo4Ho89tYdSF4BF4Iu+junnQ3HIlEFnknCzWGG/rb6w0BRGxKRoUBPwzgX
0LBxAGlrubf6wFBCI2tpAuJNLeIuHkgN6U1VQfBpDqU1UX9gBn7s/7U6XMU3S+lUEJxXMru3atAT
iSSudYCIJV6tq19GVaIX74UBD0B0tdnF8z00ua43hkduNA/rjGZTGGaVF2/FsCQM3ujkzeXMfAXW
yefGpgLT21GONlEi2eA+jAdjzqGhHCL8pIkZtoc5bAk3BNWPizhoxw4iM8K42hGgu9aJOKG3tttC
XRvIIi3qc2ZRuokuRtUzaM1i1K/O0D8OEVxEtUjNX1+v1oeZS2pywKDcGBT6cFDHDbZMZnNeoyi9
hUw9JxvlgnPVWJ2trEwu4o2Z8bwWScUrHczEIAfadxlp4Ahioqiy8lqyc0dk8okMskh6kBJHLkYa
ruabzVpUjAdkmUtbDFkuKf3o6Of95zukTd/3n8vlcQmGFcOhZnHJjze+BDAbSmbI0aGMKo9eUllV
xVUF7lmL7lmLElJV4Oa83KN0HzYg0u0ovqMeOOgU3Q8tgY5Tlld+YyGiwU0sqsons8ZNTOL98ide
fF0gIQ783KCteFpYNnEXHytwtR0kzbk8PysT+Zf7TxnNMhAGqRQ6QWO9coTbgwGEMAYecIAQRSaQ
0kt6aV7e0CO3K/anQzaHU33EMY1mYrjPbxZZpqQo7gKYl61r9wsCAHXPENCkgzOTHMXN14Xfi+Rt
twO7NnHff1Gtfz7+6dX+txIjj9gHfCEGJVYi7S5Ruc+kmVr5xC6+n9+R5ytBIiY5PAaYarlWG1eD
V/uh+6p0yIsO/bDlZqUuFt+yrsy43Alnf295dFzlim6kPAkbBJYF+KdovEg1xdEiCMiGYHORIAIQ
mi6zz4WXMF5H6Wy38aN7vP+A0c3alzLdNwHmliPXYPeOYoyrnbnFckl4zdRpY5WuTvCIc1HmRGx2
Z/chzHT7NmAGu+saoRnIvkLj/HP0L7pNVqqrL6iXBZpln++jieT+vdHRUymiJD9iExhtVKEiWqu9
bz/r0zk4nJPVcmkK+iVE8jomtPGG4JBUzFCCB/3iXGQ6cSndf8jowdQJTZx4f74l04fj3Ojv7+VZ
IVACxstJVM++djTjNYk2mzdofe7gwwnQB3g7md8zW3DudP9t0ZvTzSpVliQxNj+1eL2C9CJDbCWq
xtLWyrWrHX8kfaNL6PKHMpq1OijaYeZ0z37AcPxvPqBq6y6KXKwKuy010JEhusP9gUnwyLIlZrp4
gYDARddXmIFwe3DNmRf04818vxgj99Z1shDVFOy7aC+0m7WcWgz4TexY9bOZd+Qj8dy9K/3rHb8Z
qy8rVasMrjTTI5T0try+X+rs8kVnVjuVxUWizW362ekdOTcw2qcV9FQaC6gEwWC0pXtySD3EBXhX
HgF32mwiDY57hY7+yzfUPcXjXF//RBr5fopHbk4KbMrz2OG0g9RgPQAVgFagV/kGCx2s4WvXg97G
y+VSaTIoJHSuI4PiLZTT9ykBRB1Lv1jMLPsfjdZ9ZHj/USPXF8RR5uT18FHbRt8j14i7HenPo/lF
4Pi8F/h8B7t9jhH079nwxO7fHrnZA73iUlEw2AWJ4jYiWrnZGhJ6bW3teGyPG0IdsBWAssO7dOao
zez0P6d8Y9kGvY4d0LDMga4d+SqjS5O1V0LyJ+iNpGb15/52AjZxN8NjuFueF4kbpbCXa9fsY8tt
EA8SszFQonvBEE+Ooc0s6sSb7d7kOGoDDykVhDCZavbWNgXDW9kLfm+vuzm/+ZjFuLc0clth9D83
2NCrtd3WG7AZ7/exFqkOsTfmC1JusUh2nH7CNlrPqQXNLeXIaZVKWyTKcKLEyCwL00bHfZSrYb+k
grnbaqIMdT/SUfwVyHaa5gpsdabme+SKKyojBspPGOjy+CKpX/LpLYEf06zfA+gN1jPblhvcw8OJ
AS02B2EiUQDv2P0NIXdh4fsxoiR+u75WSG1mqnEMtkf57DWq6SKjc1i6RrnmjqhaQBoTvMFqfBgu
q4XcD5i9WSDnBGQEc3LzSaPVzxxPzksfn9QdeCiFqVu4crKUeuBHbeOL7JCiO6l4C8xMxeSy35gd
LTtaA6Ms4rAU4KjSRDWV3yIvVe3MhNjb88P7h6J6NumjVU8g7BfWCu4NgXSHGsIvKJMg+GfVzxhd
oFh6/Muszzl2wRKnerdjNRR/oa6DOhFr5K+bCwcYLw2yoJr85CU5sstLZbz5O2GlgyRIO6BNgN1S
G7Gbm6Rh7p99+ejGY0OXbXk+aiAty+6qgLYohpurz0+/ybAVB0A7dGrGFZHMjjNPkYewCRkpaYhY
kI2ycfolvd8BkYauDh09LIsYxbO187nIZtvHHvcCpP5oRZQgMYg+q3F9qc/YoobsI0oldKj5Zbms
bCpXaTvaQaWJxLQUas+3BDPEx/cTe2dxXGjK4pppfDfuLI1iSfDjQ6UGKucHSsNmnDH16F3vTY1C
9Q48VQEkQzuE6rQp7NdrWV1vwYWFmMXVsplTNWzlh3GhLgsPM+S/xgg7pk7KvG4xLnCQexlBv6s2
c5om0JMYD5zXABNVwGU4ynl7Bbr9uh6FWNBrDE337+/OArQEPbl0e7kiO/XQz+lFTfgoIOcHNTcQ
vEKId1x/UlCza/3S6TGHld4AMPa5P/YLUSsM4HyTJVEtX2/Ir6/OxXsTtzDQ9DwaI0AThLaFcR+z
HeBFQVVCZ/nVqmv0VBJBTbQrSkC6QP4qlV8gbCBxOpdUfLwn7s2OwsyaZV3Wy2AWmVMdv51CkLnx
IUG0fL47H7kUhHtDo9DRz3KpdtGtbr0iyRZre+RDgvUZZHno+VPWhfpZmHtPL1QG2cYQ5NL75UZn
1ytPs8A5bFqJIS5qc7WqzV1mnEoV/6wS40QTmnTovZ0Dskxtb1AcIV02dBmDfOT++hRLiBClgttD
3/gUr7PMUjwjaNyZLT7x0MCk3JgZ3PJNdMnwRabkDbYbu6oOGZSOzK+QmLq+GwpVv6dQVxelsTgt
PgItNJ8vyJQrRD4QrpiHWBj2+71pNkujNOLi3nJsRy2Vvc0Bj+avKS5CO6Q8Y2zi4QDpBhZ64ZAJ
A1OiMHq9K7aPKmSCukC8odYpSPKwBSg8Ho6S+oka3UXGKtqE2iJ7kptzWKhha4191a3x0WKydpHn
VYgErxMuxNdURLAjIcvL/hZwW3mGAKScJZ6Y8vu3NkcrC/lmpXYiDJjZtGjhTReSpHoUSJBzjnSo
hl4y6fB8Qac8CBqQIEgzkJrhKTIKdJgmDmsuZGpLusDlg9c4MTJe45VtbdnREnf6c3sTs3pnbhTs
VHlEZU5L1xa/8jX0xIF4k4lUqnhxXNMuZ1g1JnbrnbHh728OCh/2QhkWGBuvSpTRxVqWX7N96czU
6SbnEJHBgORFyRaNyfd2lLoUfTkpG6uloeMpCsFWbqDP4NqdoFdZTi0bP2IIDxrrqHIVU+A7au4a
H3bGaLfioEA2AfxqA6J2dI0DoSpCjkmpLa/VaN8U0oHJklpFF/aYfGafXEOiz+crKU5EDncmR6OO
PJFJaxsmedpM87fqk2I+eU9NvTUdEybTvIB4zNJt32gsc6sJ6TaLDynIbGOzVbah/Rp1+xJwSgHE
tz+BUoL0dSW3atttE/vI4/+GuiNEzmgsnnDo3kFdILaG22sR1Ioy1ZPNMDarlDSnfsWhKll++6DO
XcW0mpUXN/wSha+4OYqVyjVLoYCevQ19G72Vlt4q82twnJQq2F3FbvN8Wh5ZCQVQDbBwVmhqQm+f
MPIbdVuhRpKjZMKn6/5UMCplVPw+6IaWqsRdVS3YnHVOBkH7S4wW7AukOp9/wcTlfPcBIyeCxEMX
crGHtEej8R2Jfjv3FyXqqDYrcWbnT/QXYLA8OvHRHIKg62+P3Jwwjk5LtsRlZLGZIZB0U2vphtMM
f18buRGb4XItu6pr9OvIso0eQrdbTrWNCE/Yk/Teqjkkn80dNXNvTMWAd181cjJh2lI10+GrQG95
FWyyBWx2gM9S+pUCUV/hrSvXVFNrxpdOuBtw6kDUD5zlUHr+y9LcTEYkpiI4hcPWinsRW5RW4wrB
EVLKGdr2/OvzVZ448Bzk5wGZlbmBLGAUgqEAK4dJk7WWVFLea43XKeHF1p7ZzRPlA4j4QrManLUA
fwPcce/aBCVxWVsGTF8KEwIxAyO0NaV1NVA1pTXJJatHeRVVekiJNZHmQS+8a9SwkVS+O4n5qijA
XZdTi9TVGc54PgNTJw19dQrASDhr6HAZOSBfdpgu6KXW8tEF1Rp5tOGFlBwy94cFFwaKlWAUxlu6
0GxKzTLToWcO2sTTFJqINx8wPuqR78EhAzoevYLhy3hv9KvmfAbk8LtAZWUBXlfIybFvNU2ibo3/
MpeDmzjpYAEYANPAYoHJaXS/sVkNBfccz6kc2HVki+xG2wYLY98Tei/um433Uiz91eL5tE+A0DDq
G6ujLVE2PficWACX1qURAjFBgl1GOGNvnI+R+VOSTWNsviQVsNZmuWq3ljrzAVOv47sPGD0KMBcI
T/nhdYx7gDFA6VNr7QfrAKJ1mrlXp2YYhW+oqQP2BsW+0bXaJTQlOh2NCBT9ZwIKFe1r3J/7aNEp
S0meO2wTNypE2yHbgtcD+qPGz2MRoUJctExvuZHKXauPADAKJN9eiKh9XS67Wkd7LKgTf055gJHO
Teuc9eHvb9yX5FKZ3EiwXmZbcHDCb3Jo/CEKdKw6DozzegVil2AhuSp7drOdqz/fVxMlWjAzAbYN
3RppUGkc3VthEIhBWnaAVklGtnUZIju/AAKsXbxkQ3vjCPu+Xjgl6egZyxOLfGd4PPC8kcDX1OI9
5S9YZuWIhJU3El+ThFXdZOb1NvFGRCcNBEcAShUgBjm6m5QsrSg5x7Oi5Db1J6/85u1ZmRMjn4Cj
42U0pAVkCbK4UMC7X8sML0SmVHA7cOS1UxtduPrf4m+7YQxQ3quCkZH33qg1Wu03stl8MMb2bALa
0KvpB27pbFPrmze0Oax0c7PRP7olo/PQblpeenXztlr9HmY82dQK8BIY+SEIDeagsbCZFNd04yds
Z4XpAXSVSqYpATptSqjOIGh+vs8mykLQE7kxNtpnOZpaacmDsfV2L36EGujWLSIdy8WXaeroigaB
JAXOdfbSzDrsidfPnenRTqsVrgIEk+ks1swQFnnk01h/v24HKcDwVTFXH9RSmPFgU97yzuZowzVF
GtulAJsRyV4lcvWXW2aXvvoz7mPqsc4DgQ1heFAmAag0shPyZUH1NaY1QQIs1hJVxJsDlNL0Eg/Y
AvGXbZS6fI20bE8tpZdv4Qzai/Ocps9EKQyre/MZozuxtn27cxt8BgjjGfD47kpMLrvqrzq/p6z6
E72WLZr3wPm6PDHoJxRmttewe0YPMUDQ8UdEiwXoBkZLzNtFglnAyeuSn8LfFfLx+fb9A9M+GsDj
gkV39iMCtfd7FFPborUA53ivl5zWb/hXeQXsvgg4QaihXGDmerDMck0yrRNKI4r2O4gEgFyNeqnR
wFhCQqhD6mTuFE8P/d+Xje5lPIEzOmrL1vIkulgHjiDvBDk8PR//MH9Phv+H7b65pcpGKTkmzWHE
Zt9Y1qlesxjRJbqW4u1zS5PDQbsboO6DLvQ4t+p0aFyoMky067unTEavPTd34c+ZGPzizWA4oRBq
365a67Xq1AgCEFjSfWr8YYI20RLthyKnvq1OqFE/H9vkaRVuBjdeK7aleubP8pVdbQ0OfWaJefRM
BO5apulvLPbH4ldZhqiqzGXWJpfwn+1xulyMObnOqrq1alFYNBCwVD5psdefj3Dqnr0ZoDSK3OiS
asFPhM3oJD+lrUnthfEM3/0v0r5rN24l2vKLCDCH12LqKKnVotILIckWUzHn+vq76MEcd1OcJsb3
GDgQbECblXdYe63U+gczaDlBEh475Yec3FCDwKeThsErisDUm89AcrriXCP0vm1nKdiBv/DX0Gyr
pCwBj4o4Dp4u1HaaoVtb8SuCHZSTDI3bIYDDSYRkWix+S7FmFmDe6zqUp3xFdkpt2Aai/GwM6coO
nqz+OI0XXzXbRpICMLzBYykZiphPYq0nTkgrACUb4E/CsExOYyd/VpwurUAJF2JtTAeqHughRN+m
Mp2si5OTQhrEVzh0RddFc+rFyC7L08ielUzcQ8h7xWdbgMWjuoNWAxERMNpD54noIeMQ9ZfIy/o1
wDKRpVYkM4AYJzWU9NgvuUFr346+NGByAV3H8K2mJpPAfLiSz1x8yydijKl+hjd2fnIUpTMgXAMU
cPmdBq++IFtUsvPuGEsfmuzEA0R0oKrDjNeVzTe5i/NlnkjMpqKaLqN+dz3bYSh2vN8FPMAevJkj
TXzk7gqSPvgv4UoOZSmXChpL5M0gZYsi4ZwiIhuHLsjElHmW8CKA1OTTbVHszkj90q7cgQvOGF5Q
CPGgSKjAT545LFKissrPUMuIt01rDlYNBNwwEvq4FtmAOPrn/AE9jY5XBSwMMhLt1/PXJrXcJAWc
fgOKJUdjYL5q1w2SwQ7ojQWd0LIRQ7Nkvjw4VNS4z3KQ/dcxHzrO5fVsUEkwBYYkCXEkzFwKFdDI
diqX/x6ksEme2gzqhuiR0OWA8AHA72YuQ2j+UVODGqCjqkQeIqJ5QQ96o0WqrRaykdt5iuztr4Qm
Pu9AUo7TkWDV88jUZYUfrUru+Ox+CFNl0h1Dx7I9tZRmTtYCyUpEqQHpggFRCIkEyThG1tAHsbrt
WW+cpLSj0n2u5QPdy2MuBscqjCrOUkPOl0gqiAXvshx1lD2IFcT4Ps0apXrVcq3LH7o4qoxtyfUF
5wYFmOXNupM7wWxZT2XHGKgkQJt8HKudmKr+VEMQffUoCnyJ5pTelwQno3XwhDswHM7pGNH6GCpK
qJnVxAhNKqUE4WxeRTGiPEMG6bmhylHzMDQxQPvNwOXS3Uj9pjNlVoxozRhTSOBFPpeAiUekfGsr
viiFG6HShwi0TiWfeLlMu+xLUVIg2ckwylH0Cf94BLFU4udceIf6gFyc1LQ35I02gJj/pJVtiJ6y
sZI4IjZimdu01uiIqa+GiJl6n+bpewbGKtWOkDCovxpdDKovuW7TAOxVrOayTZvLRr8LOE6Jn8Fo
E8Z2iC5Y+pQnsZiUpKrRSQdFgzRW77pOUyIP8gsB2thQA0ITvZEMBeo9VWcgKR8ErTZpc6uZ8Bjk
fcssip/LhpRKi/8XRgbpcANCvnZfBF2wryskRr5pIES039UdVcI7rm1V5Q2/pgA8ItX67r2RmqaB
hl1mPFFGx5EMUDQU7bJNaW75JQiZbTHNDXyREWvDXVNxYWi3YyyqbpDTKD60ohFCJ0yU/UQ5IEHD
RXu/8vnsyFEkxFxcIDp+KTrM9xKTW46kXZcP9hjlWWDzuV+XqVlXuZKYeol+YNBf1dlYPQWQOJRi
KKcYfXYuikJjh0wrIThCxYFypsyhPWojZYko2aqGSRJIgWRFb+FbmmDbQGQ1A1t3lgl2y1VSui9z
PsPkhX2jQDIVXo2A1rcm0QeCZkmDI13dp+U2TXuhfAADAdUA7x3Lcdz4EVfzZ0UfAJlhhlrp70Gv
afEny6tCcYORU2sUPtSoszufGqMpilEXOoIaJBKWShrkO6aCJUmNqrbcCeGogrSiEFvepXVFMzC2
lILxxWUpBBH4oA0Ui0Hv7beBFE/oQMoyCO/Dqgi5O6HKhMSmaVA2NqdHQ+4IkcgXFel4jjIrQDOK
/t1nGWeDroW9DKD2CaB61A+/bz8yC12ZkOSdaEbQxiviPpllU2kZpfnQoFMJiZ6W+L6t74D0o2d6
6DbslSvd+lnfqpawT3VTPdbQ0HCHwdJQXApcvd416DAv7OfQQUgXn9YeiwVHB4AVkPVANE7TBWX6
9wt/I8gHwHyijvf8Uq3MviuRXRYS8FNgCok4+BDDZKD+iwauXHFkl6oZUIkE36sCrkjQiovXpg1W
Jlkv9DziECKemP441OgvHj+1XZW4huBEsjl8D25fmEjFN3fRUxit+B1Lz9cklIekFRimf3AIyWJZ
JQmCOo8qtLdYl45ELNGWW/jdWre4sBASQSIGFQ14AIqIlqDr0fIKrkZALvk/4S3SVIAhvtevBdkV
7u39toC2nNRc/1qaRn2xpHULFlCJT3kkRjrQ2IDqgkw/tfZgBRvVhQqjiVoiQTkr6sgOQDPFBRdG
+zRa37e/ZHGFL79k5olEVMvURsGXIIc/fcQRTV7uA7qeauuwi9G9tpJuW0qSXA19liQpGhz2TPo/
Bie2ZKvrCPJg0/g6OzBNE/qHK3mRnyT8WNHLQc5OUFwHohS0WFjAyz4/jTt3F1gmyDJXk2zTPTFz
Vq8MzWKSqNfadsC1jI4Xx2L7wpG3Zmp1R2vNVV3aqqjzGSLOJXgu5h2PSpwWegfsqpeTIDLfw8qu
Xthjgjq1T6YOrdb6Fa9ckkvXkCoAqCGjxIIyx2zhaOznYlUPvOconCk8cszcncQ1VbM1I7OVUuHs
KyWFEbqFAOLBwKkwUdI3rJVtvxDDgXDn72BmC0U1rh5EAXcqhEjyF/oGnePn2DiF90AGgo5iD0EO
vKw0thvdDjUir52CpY2ianhtkI43ULedXQB9buABH3vBQzNM45ME0pqgHKOO/nrnmclaO8LSbtGR
HAUZKAIAZU5Srpalrve+PHpcLmzzei+kvHN7Qpcy22jD/2tiNqBSU1OFcdLosbOfgCXs491B/+C2
2oPe9xFCLsQ4QsgtI3coTp7gBP5asT+9RPOTd2l/do/lCadD1A1D1D2lQt+N9f4U2bmrW5Gb9Lup
4QuXy4bD3eLbyq+1Vre1CZ6dDV4Y+pTqwAoWdLjT1XzTcojWbw9xGsGtEc6ORl3gWPaVhgR+4IBP
FnJSW70ondovn/7BEEpE4O5DRUSaC9QqVajITIqBBAun8rbRfOfMkeXtbSvS0oohsEemGgiOqR3+
+g2MaDSkue4DXykRvAPC62i+Vq/WK3CWYCxKTQGdS/1bZNp2QSAwO+7PXv1grl3Z076cz+rlV8xW
rky0NK5iDqQ3xSlUjpy679eoe5YW7tLEbOFoJADPDw5xgJVykmgjUEEjqVpwC0pryaIps/hjNKi6
AYUMwmuAQa7ntIkkMYe+75RXUF7TjbAHJj/+TLegEqUAa36uLOFCbgYqI/+Z+5ETKns9hJYrSD4Q
SgG7DXDGYKHPc5ubyOYewGFie2/+/csXHDYo3pxPLVmVc1r7hlmytU+jIJVZiArqeCw1EBcVJ163
AtQkevR2KvVH1NpcsipZvvSAIPzlkSWCIALgKdczLbMuQd4uZ17U4J6JjX0XeziRWuQB1UgM5Thk
753+VCafQPCTMoy+h6GwDP93lEIZwvi+vRKLqas/XLkSOJ8BkZ0dpiplGaDpEzg2cLiGQOZacAFA
0YmgWHrp3ra2sKGBw8W7BZQZRj+nVcoMweeg1MB7maqnjsTpz4oeORnfxlbMj6lz29rC3YokGYRv
4S/DK55LtEnVlLLvQHsyxkppZU0U2EDav902suT7I6kJwBEg9CB3/NOedOGRS02rx3wIwhPKgZIK
Bby2uBNaTF8DOI/ypDC0bjcEpZrGpgFI+IzKynXdUlcZbZay7UjRwLHDQw3x3XkXAYCyQZIISPim
d+pzMKFM2p1W7XMnZlswEKBPmOtN45BUZFwDAS+VZiYqHdweqOCrKPFd72qNUqrGZct7XfAxiOec
vkSNjBeAyOwjjaCX1j+EdbILE/ncRN025ny3nJiZX1tA29LG1KNNif6Y5qMMc0sJvhUGPNBaf+3C
wwEHFJgwSUDqFA0d1x/JmErFRAZmQj4eXwHNfN/D4xi+BgeRMIUXnIMf9A7gJ6iXo7fzeWWjLNw3
l9bn+dQxgHwfsjnMG+pd+9hrJNVeeM4ZpFNUo8W2WlOdXCAagr4MlkRBbhr5iR9Z6Vzvuk5QUQAY
yKjF5hAYth/59pjc8cjxyOERqMAd/5SKtggs/MpwF95HMHAAK4JYYyJzml0sscpHbdhwE79Sbb8O
jpWPLuVs0DYDp9ChEdC+bXCpoeXK4OxBZmPGBl0JeG8ogeoEurbpzbzDVZZYw2ebMKJTswKysei+
gsAtijtOuOckS0XkrLq97FaRjcSePBhmsFaLWbjzVXT2IAUNpu5J9ft640HahGu4FNR7SIe/66AR
+KiTlaLWoglgCOBLA4kE2bBrE1Xjx0bV4QCmhDMI2xje8Ey9lSleCLKQN/xrZLamUExtGxXpOnT9
VZYIhtNol7p4slXTcphTHLKtcnB61YRGBjZU4+IKKM/hjt9nx8hZy24t729ogaPDDloFYAu7HjIq
6p0YaAXvBZr8FbeRLdbbqk9sjn5DGFftnZj73UYO9IdItopQWYjDVNx3IligUVr7AZnQ8myIJVby
Xj9wZGhfI8K3vMmrJKGASzOCpBMJM8HJQ0a44pnGD7fXYqm8p8qgI0X3FoqoeOauR99SlupZiLXw
43OrvhZI1rvtsx6YYQiRBvksoSwk1zxkOd06hJCD1bT3EriUbn/GdGXO/EYgORGMQicF+mZzQnA4
OoUaUZX3RJVI/EP5XBlWtK1DS4bs6biC3J728E9jyGRK8kTmN+cx0/SayT0y+J6gA6aPcyTJSJCv
RNjTHr5lZPZIjGUpDnEHI0btDuozGOcFvOvd6+15W/K7MHH/jWX+YCZdWYsyx2H/jJqpGW9N95zG
+zA86cqRDnYHH0zY3ra5OH2TjydBPRSl/9nI8kETkBwPBQ9ie8ZdF6z8enlx5v7+/vmQmqREHwGf
i54UBOpIal6OTjyvFaIT8CrNSBSwbCRZnLEPoa/SMwcpBZmgNpOVVowMAaoPBvL3RA4g7e30Y0Ht
WPFB9NkbyOzYCaj59wgcOBw1akg1GWMBHrLftIiYGfRaFcLrJRSzCx+ck3bac8mvIaXte4iKfE+G
iuFdQMqSBUTv0T9kZqwxRJDDjUlMoroXMldQur4xC0SxoNTnkGkxsyJV7vkOLoqdSlR+zoVMl60R
3LHg1laiJneLkYVOrDIw9vpKyb1WfTUMzu2VW94tF1M7u+rqLk8NVF6R9Wlq5Le0DaidkPZk5hhC
A+G2saWMDLLY/+2TP/H3hUfL99JYcl0seNVBsJwamhJ0y5xoo/92RLO5Z4/QX74bDzrY0cJ9+xSj
QWLlC5ZcpcsvmC7fiy9oeRktvuW0U/kHnYPQLipS94p0KKldsAcU4YZio2e6RSuHL19l1bA6NbNk
/zSGTtKAWkF/MOhaU/fS43f5UVO4cfFRYa6g5qniYqC1jfuHZyb1X8RVoNHSQ35pZvaQj3WDGm4B
M6Asj6WDFtqd4UpIZab1yoFddNqBXpWnzhuwws3DMYNNgsICFlohCjS1UDbYoysDEgUp7tUYiFr+
IG9CIm7oLj71n9B9LaeSxmqWfSH5gA339ztmM5sUYZajM13w0s5qHhoIV+71Q8aIjdLyy+2ttZTR
n0COqKBM/JQ/ZBf5kA7tmGeCx0PN1UWbpNChKGYZp+B153/V9wUULc6bFaNLgcel0dma+qxMx1HN
BS/cwjmrSaZOU1wBk2Lp951XFQ5d09BYvIwliHRoE576B2RbDEIfAsKFgLSquMszq61tMVx5/BdP
xIWNmQsSBEWdFgJsQNGUP6mZzWdejuiWjGsNaotPF1R98GghbEO/0vXZw5plSo1mUE+nrk8/FXXP
5yvOxfT6/Xj3dWnSgYUP/QMK3OSslwZEjV6e2yXUC9ACFRwKlfAPyrCN1og816zNpm4Mg5ZKOaxV
vjsA3n7vT3m2BN3exUpqb/E+uRjXtIgX1xbPmiQQO1jSqdXAEw4fytjuuk80Ht7e5Uu7AWg+DV7x
hBeaQ0/FagzCBt6TF30nASgRmwjAvrecBxe4+i/v4aWt2aBypF77rK1Ej93z8CmMiHDCl4QOLiM3
8/tqV6yl7ZY24KXBaT0vZlFtI0UbDRhM0GIRZxtJeaW/b8/f0pa4MDHPieoMTBOSDxMtCFxtdnjv
9tmzLljhShpkMW66NDRzJooenGpKAENKCUagQDdD9uyDe776YFgz0JAP8rk9l2FLhkjd3h7koidz
aXy6Ki8mUh/yoKN5JnqhAVEuC4sHRXEBZZYTICprwqKrQ505Ej6IkOpOxFDryqGNmdNtUDxw9a44
RPkj4weTNk7UbupVpdjl/TIRXIBbA3IR079fDFOu5TIVaS16KSQcpySPpYP6U95Uxf3wRB0l2w5N
YOuFBTCS6rBV5O1S7lOTwCoCCfU/OkDX9sU653ycUeTjGrNqzhl4I6zBVGwp3wmxy6uHWt4OsmU8
GNFK/LRUngHrzF/Ts6PCiWPVNIhbPeXLSTaKw7Y4ntUB8kigcXSgYp+ZpZmAl2irneQNKIHoTtyL
PBHxh3M5Vz4wE/DJxr2985YexL+fBTjq9YzECnQ1UP2A/AE0+JDfR4/BbQNL5xeNJIBTA3I64U6u
DQRcWQx+XwlejwSrW4RWXxD0swdPyL2uOMhLbWfoOEPP4JSMQbfU7P4bc3AEBPIAX9QSPn0L5Ko7
lChPk6bR//+g8Hig/AvyDFWb8z8OY0WToBcED9CmPuk2vpFbg1jbfZdYVVUSoBDBHrJidDGnjo4Y
RULplRd+yH0UvsZ3Y6EjBgfVPQMYcbTrB+XZB3rXTs77fL/m2y+BlFVUCTQkhiVAeOc1xU6SOjYC
LjhxiFeHY+9SjZSOGVjy4+0JXXRAUW8GZzBCWh4lgOttUg5VAoy5L0Ds+L3nfnPatg9+qfU2swu3
ik0xtHjeriozeov7fSmsPNJLm/TS+nRKLu4lTq5Hw88n6+q+zV35owxeEn1bBfcKksOrzcYL1xAa
5JAdQrM3ksBzrvshqvFPYySCHC5hpghpNIOU7FXKbPRxAIiOdJFdHbNkk37VpX2WqQ26W+DBN8oW
KpJD8J0FEw/22+01WPiqSbsY/TGoiQAAPHsAawa2p3zqaJuyCKyMwN++VtdfOqFXNmbvXDumnSpm
sMHVstNzqSNz8kGtvb7dDNUxDo4DZ4WVbhZ57+TlvVD9r79g9vZB9ENsWQJgRT6i7tW5FUOkXsv2
AO9M4PaNH+y7EuB7vyF1PziykW7LegWEtzjTYFoAuYAmIxaZbTfQ8dRDO/CjN0rd++BrJhfHK4u5
wM8MJeoLGzNXWtfyQisZZnp0Rzc+hNtwW9vv0LnDH7chwyNyTNs/JNS7c0vWEsFLZQeYRzUT6Jg/
J+v6RAEfDMXyAQgOyCZ9Bujb40yQLm4S0wVyxJv4msAmsAnd05oA2MKDdml4Xu4bGwCBVAPAlRa6
8+qd1n702StVV+oKa1ZmZ0XPWd53FXZRk0apaZTtQ53qGxYj58a3nHP7YP4/JhPodah/iriIZ6em
CP/vZLZmYx2P95lTu5HNyCPBbILEvN2CEuv0a43EcmmbIvAD7A1N+JOw82wNB14ZQdgF4Iq6S4JH
ESj42wP7c9HNokvERP9ZmDv3gjTEFbJaqM2SfjT1I1R50Qp5/4TNCVXlZ+NoHAezIV+pOWDfgkbe
Eu1hCxZ3VFd+vxBu17iKKZhIspucRPq1NP4SP8LV982WmaONEmQRvg9oTuQXkfWjTuzkbn70H/xJ
8cu+Ax9c4lRu6lAbWVy02HFOZsLpuD1TSy/x1ZfMtkCq9wZwNQy9NMFGNsHN8Y6+3CO7G+N/2WyX
azK7IFWtEtByjnJwiiHX06RjyPo2tDoC1BdIvkGrDS+x34MTZsXD+eMM3toP0468eIcT3Capof6x
/f7EYBs0SyTcpgRuB8GiD+Thq3UKuyPN5vfhBeRdBA2VmUmPgVXvV2Foi88V6jiCMNXvwUE4+x5Z
riXJD9nUcF2hG2OTn3Srr+5k6ZwKggWMRquTBFSW25XVXsj0Qmrtr92ZNwQlnFZvKOyKLnQUX+vf
vkHQ6bux/pd2pmvuYr67qJf6IIGdhDQOv7MUBoLDnvxaMbN0W2qgLgCvoYZy/pyYrIOMh1iqPQ8z
ytc9NPRcaObxscWe0Q0G7Wf/biXaWjwulxZnA2NonJKEHhbL4iFT0P0imz1FOhE9+d0hPBrKnb8G
S1uK4XV4dOh3ENG2jurj9WRyvKyW8gCs7bGzkPp7j6BSuDVU0qJtxV6Z0aUNcmlrFulEyAvrYjIi
bGvJ8bXX0aOvsaNlrwqHL/D/I9rAiEQdp0CAt3I9Kj0cfaPsBYD4ed1s3VI7GDiFwi7duuRxUs11
asf8zo46mD3c0156epbvng0rr3EVrq3qdNzm1wP0aMCmAmo2YIPmwWrNWCbIGPUxfg1OminszMad
VHy/cfhXNq20kCHEwP8am939vUb9Pqim5dwz5/PdeW/d3tV3Drbu46NhdoTuH55+2y/2R2m+VO7g
UXNDbcMKzuvx5hLKX8e38JPitq4oc6hEP+gJNTjUAppOzvZjklqVQXWsOUP3IVo3dorYhpbBhvye
54KJ6WXU9kmm5s+RmvFbBaU5N+aZdtfl0dR1VvQuOq20+xr/kagNjJUbbNFl0XXw96DVVoHfMrvB
OBaFBeP8Ka9g+a7GExnawrwVbyy8jcb2lH9+cxbkKrYt0c010MvS0ukG0A+o4AD0MUfzg0VAD/sc
Gfia2Uz4lISnkXNCUijjyoO1ZmjasBf3px6nUugj2e91mvcut4UZdacCE1qsMUsvuvOXQ5rNZ6xK
OYaENIqWEQgGwh9pUQG2q7dQJwp6+aCVSZIHfV+YHEd+bZ5X7pulkzdR8E41E9ChzpczRXNhQFOY
L6rApNpRkX7LMTi8owhtdt9/OJTRcNeVqDiSutgJgZ3I7On2RyzuKeQHpu5bQO/RLX49201W+FRP
GsHLAndSQDA+XmrHbSA4A8bU4O1utztpb7h1hDXJJmHhAQONOtijAE3FdTj3hPWUkzRWAUPY7hIC
3e66t9mI+QatzuYkPbRkxd1bWm7IQ2lIu0yTji7d66EOiU7laJrvvYSW6YG8VN+TdBKEHQhKIZlp
WOU+M6Xt82Zze5Inn352xRpI0iHQmLjv0LV1bbgccP9IlQgsau8Y2XsZfDX9gUJjBw0cUmyBDmUl
BphGcsvg7AgpYoa+SSTavPhLyI+aUFmqvob5WzimCLQFHryZ6GvGhXQ9qFQE9VdewkbaHcfOZmbE
AHxdoTFYgh5dWZltT1nN6yKMYIXVZrC7j07JhrdBZ/clGgGUgdQN3sRN2j/zhb2yXZYyg1MmASk6
wKdFPBPXA4zUUI6MDretnkGPQz8bwiFP7RS9oBkph9aquJIMv8EoPXImrb01JcWFoeNyAOXT1EAF
r3VO4RAVspB2rBEBIRVP2tcExUhsV9Du+Fc/IhugEGrbt9nD7b26oAxzbXa2rkwOuQxkraKXVSd1
DCwxA7buaDh6v6k6ooMsv9Acw8InpOGH8sgjz6FY8qF7NhLwx654Jz/vCHyMiO50jB+F9Lm+Whf0
dYJYVoT7t41IuF8pxC7EIte/f3ZQkEKXetpCuw2oSaJqWzkKTaQWTYXts+osq1CMq49GbJXjNmfH
plvbYz8P6rX92WQjCTF06TQ+cST5y/BQK09+YvnpY+J/sI9Evdd6U/uVg2wGMNbbC73gWl/bnh2t
Qhs7qVQwdgoOgcrp6oJw+cPwUtabCnBpW67XSgk/rwxYlAHUQ+UCUMZ5d14rNmOigN/Lk5KGArTJ
d6lGtJaiQ1frVfnMJVIKFq6OMcXss1CBoH0FWhcilzzQhUlIu9AFDCA+sjQpCjA+98NnwvrxI+dT
9ivXgjK1b0/S2hfPQgIGfgTRUIEOquQQTJnqRgJ0Own3ylCbsU5XrC3sBnTETNDdCe75g0ZEEJpC
z9GJ50XKi1xu9fgpbZ3bA/r5FEFLEAKJgEtP5CHzLruW6r2Ujd2Ef4HCVU3Nsay3XJhYWvEsUaun
qZnna+mPn44OUl3Ar0485ej5mQu1akZrtK0sAyCSVDGoeOjH0IXcitu44E/Aioh6CshRwOj3J/a4
8BuzXk4DPwpFT62B8Ke7uiKRfGxDKERQ3+m6MiZ1xSy9daL0taJum55SsOcp8dcagdNC4QWfIkkK
WBqRjUZHyPXTEdRJqyZdKnr+sXgCf56l2KBVLva1ZeuE2ZlMpBU/bqH8DJMT6BstcXgw5ukALtTH
lldQphtPOQGbM/QYZUu4G8y7xFL+wXdDBhrd/hPNvgDqn9m5QMCkaVFPASCAqoANCGPxi/8QzdQE
RYcAcWHSvqr4y8f+JXZvb+CFqA2VSMws0EZgeEMP+vXcRqPK+RwcDy/MCWpYYCPc+Ntmr4HIDkp1
jb37XW6BvPcQNm5vm54Gde1VXVme62Wh5zelgVhIntAlJle4PAj8esA2bQZWuTVSnLVxijP3gxNZ
n3Mcxsl/F1Z5J1nbYJeaaDX27ytbRu+hj+Rh4yYhKddqaYtH6WKO/wQNF0ep0Zmc+glsFyB+Ia2b
WcFeQkOnyYe2yYGZZY/5NdOXf0j3XE/xzFNu4L23iQbDWmElH7JJ75XhoJj8E5wLuqZYv/QCIqcE
5RykBdGJqM22UtYgsaYbA9Apw37ozM4gvwLFKQwL8Og+/GD1Ghxm6YK/MDinHRWZYECivsOTC2Ax
yFlEsLdY6gH8CcquP3z4LzuK+GMtcl+zOttJSHIPTTnAKujN+MysWxCd/9PIwEmiIpSDxvn8iud6
sW2SWALWRnxuOHkrCcxqwB+piF4pEZ3bprz+LmTftQ8CJ0eMN5y/6euVJ2Bar9kBVdDlCHgnXlEB
pNzXVwMNk7zgo0zyenPY0s92GziYzzW/aaoK3LAyX8QCrE3oNoWVSTRPfh+s1hXey9d8ixL+WvJ+
gfoC7z2C1olDARTL8/DcD7kwDcEICNzs4Lw2kaP2u2FE+4l54jYCKtx2QgorR9ffk7rijSxcd1em
J9/o4hIYaqYkuQLTCRpvDDOKHqSdD4nQz1XO36XH68rU7DmJK4GnnARTe8A9TiftnMP/M+UvVDRX
4RcLpwG9IwisVHVCD/5BKl8MqxXVIDekXAIpePYkmk66Aa1jbfGOnb9h/azbb8ZSFHdlbvqcC3Oj
NPra6GNoFiR9j9prYNeZ6R/4+/a8USzlacPOKxYX96c8wawBa+GBY722CI3NqEyLFgMMMtJJtqgf
48/oBOIeIj901SPPDnWWW/Xqq7G4YSDyhK5H9ByDFXRmGGo0Qp/0omeBM5MhhIjNOxB+ef0ZCZ3T
2kIugL+m3BFuaCiZg3lcnsVujZ60Y9gUAHykdsFbiWH6bWRRnqLFMLEDqlvo/4VIy6EoItIXOQml
k6DBOQp7uxs9ge5DtqPgsK7zTQNwRnFIRMhenHvBlCtTfZeg7zVafPeLor6xJhS0eLAFZP+NqfyM
7PNsssICaOZeaUXvGbxppNtsE7Pb8Li4EHmBmjZ7FPdWrSGPCyal2xtkgdgHE3dhen7a+lJJ0gDv
wXgSoTVfWY3lnzrLIEpEpBe+su035MRMOSJvb+5dd4R03BqjweKJh5MuonKFtja47dd7ZQjQc2WI
eHolAiXHIDd9Aby7aNc89f8QY0/xwH+mZjOt+hHwuwymni3rVd6VAUk4Ihx5OE+bjbyCQlmQiMTk
IttnTEJniHVm1pAV04IqwbOnvNYf/LO2H6zuSbpL7CfNdA8CuINCEp4q73yWPK+CTORLtjlAtHx3
PkGF9PZKL2RPrr5lttDaMOJO5XTApNEHCi4uR5Gx3PJaJmHp3INlFBwLwLRB3GtWQeqUUktGnUle
ozzGBkkzN7AHuG2ZHSXe7REtecXgo/xra+bLjNwg+iDXw+VmoWnFOEMg/TPyOHt0DtkHlOd3m8L8
NlesLuXErqzOrtQOVYg67kXJm1LzIJE9+Dt11z1Bd+DBPhwqyEx+MGaGG8Wsf90e8NJrBSIjROwq
uAwAdb0+J5HfZKxNVEQButl1AenPcf9228TSLgEfAxKNIiApyp9g9uKFqlgEQrsag6MjwLIGSHPb
Q5zuwpVU3kKv1xRSgEUF+eIp+zPbjWIT6FrKYSg92rzG5+AFnb0PNZg4ug2BwPgXNijC1S+IdHL2
p1STcHSFldlUl6bz8htmHmKtyCFYGXXJyxUwTxIxqaniZhIzXowyLL0myUcwICrab9U31NbKWx/N
3DIXaschYOjRM8quSe2mH8FvWNJylIiSwMsgapHwn2IqAzCTdyj2kLLkasWUApA2or/Dz9AWK8QU
OaRAyb6oKqfUUf1Usyuu/WRoBbkbw7aAGHbF2jfg5NstE4a2tFKDUzxNrNUnENfSBzGvOqQTGrEo
TTDBlrkpZaoElwJIowA/h+NbnGsVcphCUWw4Oa3Rmq4ZAIKHsX5MFIluCqqxTViowS9RQS3WbGUF
5PpZkwmEpV2z0zOR29ICnI2ECoXWmYVI2wzd7JTv7axClyRBpz8gzVlYffC0r3ii9n3rm+ijTT5T
TFVNJim1jtzepYsvxt+lg9bI9Unoow4dlxDG8OKnUgf4WDkbIM0Uc8Jtw71vG4EThCvJsoUSwOWW
hb94bXPU1XrMUAr1woNqhuf72ApOgiuAtoHa1FVWDuJCLQ7mUNlFfzNO+w8kP1pFMyPOfOxOOzxY
nXOEWk0JwFBOXpV7UN995AUIQy2VmiaXu9bKa7E8WhV5R9Q6JnaN2eFQ5Mgf1SGVPbmzOu7E8lPy
LP8Pe1+23DiSLfkrZfWOvNiXa7fbbLCRlEiJ1J56gUmZEhAbtsD+9eNQZXaJSLU4+TbTNpYvpZLI
QCAiTpzFjzsaeGpf3WBPOQaYquSuHS7GU5i1+ZuXIZXx98jLGyQtdFFOFjFvvQe9DJhv1Cu92Bbd
Snb7E+7AhxYAvgWImmFTrSX0Ar2aoKEdchPB8IM37toOxfwTVYWPLd27MczjbSPKUSeWijHqeHcO
7g+QRWXh1UsSp9sOuj9n6+vXtbO5c0/Gph9ODlBGUwPWGSHj/Pt3plwxJmXU0sm8PScY5vMDODsu
v6zRu+9eeGwt0rqOMX/3eBud3WYA5n3+/R8f8HcDLDwnxxoomGowgEvXySoD4O+h6FBqM1Fmc0p/
Mg5Fa/tese2bE07bm7f52dwWV1MF5lZRVhi6iHa7x8sYKCq/r4DDAc3kdlttLi7OdD+8dqgPBfXP
p/2hNz7DT3+u2eLUDSktaZqp5twOsBtfHxGP+GaExp3NFT9fla/3X8XNxdktkB2HtQFB4M+H//jQ
/z38Ei2qaKVq9BRT7x607eUcACQh9EPHy+sGqMQVPbGLPhwPARv8fsSnAL8vXvUAXmtNIzCpDCjE
HVQdrLCJxpsz0OB8T04ReX7kmb4fbPFuvaGn6TRaxi1E0dmZE/Crtfb1xAuc74Dl3sHawaKAkQl5
98W5yDuWNknLzdsdUofnahysD9/Xp4SMP8AuwOcF8AbpLQ2umrr0QHEuXMuBhSR1kLzGz5WfJ7gX
nr3zy83XLsqu3Dq8CECVfNvdsvBESuEjDxEAvJnfCkKzeIJjs8KdVhjQUjNvqf1cjU9jcSOUp1GP
Pn+THwBVMcd3wyzmqBhGzm1pwHo9zFYzC7o9BZKp8p9vILaN82D6/lY5uH6/DZrAZmAtJRBqUSDg
AtK2FtWAzx/ow90DzAZQoxqQDsv7sMz0StVHx7xVH5VL3q/sdlPoITob7BM1948HsqFr5iFsxPIe
v19HBxV14WbWbRO6dmw8q8k6z6OOrctTHGyG8dFuRU1qpkWz0Hm88KKUNFVKITBUEUnoECnXUzwZ
Ad887qC2VF6jmfYlneso3NcO/DUCRfsNOFTFHt3CJASn4+3nr/ijSgPqwKApcgykbUGddjz1RCie
lmbYWuGuD3b1tvBRbg/qe34uttZZZkMS/NSJ/UAfGrv43ZiL69m1kFVtOMaEo4HsB9ix/EfcMdcx
tpm/+uZvo6YKovXMvXsI705M+KMFQDMQYCVAIQHWujAXsjFnBgLYW+W65F5s8Ac3uzLA4jPkEWjJ
6FCCj30F90vB7j6VIP/wjn0/+uKONUk3FaY7zlPfhfXeu3dUtOT6Lg1eQXu4PjHXeTMtTSO8AnvG
7yJ3vczQTW4yaAqxzVuBNpVmA4nJOsgzJ2S0Q7+2Gw40bLJvnw/64V3+ftCFD9SSMZcl3Fv47HcP
yQ4QK393Kf3NS7/f7++L7dYILoL1Org7ZS4+cJDQy4/aPfx30KDZi1PMKppQWwrrVn8FeUjfr9oQ
VDLDKfXW+fkXL/VomMWJKcyUswbiBMi2TOVqoi7eqUJoMCaQWfn8XX6UbQHkGp4sWP5ARLwM2VMI
DlpTV1m3yEX6M1Xu1Wq/Cmo/m+UVz08cjfnYHU0MlxtGw7mAvgkumcUtwya16rmV9re5y9MwazGx
ts/aE7fMr4nXeRgo2EHzYb5Ol31iveXmVp263e1wyS600FiLHTLjL2DTWpHA2t03kRnK0OsOJ6bn
/XIaFgMvzp5FLJqDaaa/Te2LpD5XrpuNITYki4E27ZonR/8uxiAL7C2aYYqYZfGz98TNCHLO3Puq
S3A7huIKstG76nZsN4zcgzeC6wHfZqs68WWHrgkZorigROlNcVnwoNt6txq9d0WQhdCIrPnlUK6s
KpAEbF3r8tqu9rXW+DUaxxSfrvMnyAoepBenOuJcc12i/faMAJxJt0ILez0UAUP9EMo+qW+5UW8A
KqI3UDcd5q76XWUJHw07KIQ3yj1YRpAXMKNsZz5TebLlfD5Kv2yVd2s4X6jv4hwvISgUu053a6HR
/g4qp0YDHuytBq49PIxzsJRIZtEpablfrum3BTQhwYkiNdg3l/cGy8bOmRdQi7NLB7mqBJKqJ2zm
qTEW1qsrUHiH7ER/e26u0JVWnuunzvTH2/DvWSwuIDC8jm6V4phBpSDML6H91d0xbBG/Ok+eTtiP
X2zV4o0ttnw/VrnVafNYPpr4rGJt8Mg6XCR+6WtBFffnWnDt/bbm1jwo4CmIgeG8ger+eHOI0a5k
ozIM2sg2bhPO/VFjQ1T0m1oADTQ0EKnN1FNMUr9W+t7Ghf+K3lNARt84y95tSlFQAaFOLB2lj+qE
PjIdXSoXOdFmnC+qbQYIIYeV/Z3o2/JFvazdEHoSvtnuP3/pv+RSFo+xeOfAM465mtN+rsTnsYIS
dY0pJxFBPae6FM4pmem3gukvhxFFnJ/zXhxGahWTOTR432YVN5lveajZErqpzbD5Vli+M0E5ogAj
W2DvoewuNsxZF9+0lw4CaAixI/W7BoRfcf/5Wzi5GovQT2akLRzo72DrFXzN2itLC7LntLzxAgHZ
n0370JMtwyuBdJYdMuWcjFefP8KvkT1WwgFrAlw9KLagvnq8EaHSBT2i0upvpX1ObOSI9/neM4IG
QuHlVyvJ/WFt5T7fVBZENdDKQX3vSiP3gxGPkLxCUyaaUizkcnvfoCuj39nmxjqJgfnIlM734Mwv
CSd8mf0fUR0z9dzGQ9a+fUYHLKB9yM2N3azSYcXJGbMepbe3jOvP386viQAMCmqCmcHCcKDYtlgg
A1GlVGwIEGYw3ORKTkMwDeAdr8ieGo+DrYJq56zWYw3S6QrBw3mPdXsCkboMBdB8CGEKFz10kCJV
Ed4u9i5TEkdaLZqfHszVA3aIS333KwLLVbESK9IGQJGNaxajPWOXXAH1FNq7HDAPFO7x7/MXMtvd
d8fol0dZvA8FcC+g7Cf1VgXc3GC9z9QLgKwTcWLOyxhgOZC2sI8GqBE6pmCgGsyDRPs+JHu3Kn1w
zkVWbcWNCMS50UK7vHkc2zz+fJYL6/TL4AsnLyVTZxZSVW+b4qZ4SsT1pJ6Rbk20UGtiWzmRXFvc
pr+MtnDJNVVxG2XE8jIUc+wb0vfQS2pDUV8KSIB9PrOT73Vx3CFCpQ6FhfbIfKNGqYwrdZ1DNw9E
ODRoYP3XVjScpL14W63ltgHeAoQHmg0Ok7eA/92to5F6dCYdq4lyaOeuoMsTU7BdQyYEyEjt+RTz
zIeznKmGYCqguAQI5rFRa6kKzlJA5G+pGVk8sJo13XjGuhr3cCIz/iq9VY0bV0u+nXi9H+0c5JhV
pA3BEgNs7fHAE6scSBejLcxos+TObsd+NeioqEHOTPcNkY2PI+nEHaQ06UZTnXFd6LQPyq4qQrfm
NXrhpx3TRL+SjlkcONBql1OhFxEMxFM50mL9+fN+dJxRDkefkaHbprdEIw9CzQqe4HGJjFvciZm2
KkLDzYPPh1kmzd62+OxvAEdiQx1+GWN3XSJ7FDVA11mHqBYFdA8Ozb042BH93q8aqBwokRVtnZhs
rFUfio0aVyiYgXr0wEJvA80KeO0kVk5Ys7dobbkv3z/Xcp8Ump4YBp7L0V9swddd3EgSDUjupOmj
0yOYMfLghw39r2/Df6cvxf6v75f//B/8/A0ihjUBzdvix3/+r1Y29RMnT/kfflu/PLV/FK9/XDdP
DZEN+Sb/Z/6yf334n8c/4rt+jBU+NU9HP0Qg7W/GQ/tSj1cvsuXN21Pgqea//D/95R8vb99yM5Yv
//jzW9HmzfxtKST3/vzxq833f/w5A6f+6/3X//jdxZPAx4KnUWBuG8mf8u9y+bmXJ9n840/F8b6g
mw+pWmw9NBi/JSP6l7dfudoXOP9zSxFE/RACzwnrvKib7B9/avgUYLAQjAVcBkqccyJSFu2PX2Eb
u4C1OLMng8blP38+4dGy/L1Mf+St2Bckb+Q//lxUyMBEhLgb1y1UmuangDk5Psz50EExr8y0uCOs
WeEEi0tW3rEOoWmd6tkqsx0eNIZGvoJV4bvb6+neUYcRxDJA6lUamvZYl4QekHxrtRmhL1WPUIEp
iatHnZiSPUtVMAh01TrrzG+8deQLgRpszCYhT5j9t0f9e6P/NRU4vzMVoYn5LNu0soozUhu1ijwq
tl3KAF0eS+i/9UBm20PWXozjuMqqsdFBuFTmAK2XgwGR2KJbZ6wml4WONA7XBntbKYNxBvFJnE1o
mlogg+7a69pl5dUwlfcqP5WwemtwPnp08J4AGoXVhoM6a2Ucr4LuMlKlIHmPJWqJWaSZ9Y0r0+Fr
YVYd6JOAygzsoUTZeTTzq7JCSFERdZenWntBRC4M1Pxz2BtVlHe0goalr0sPFD+23ap+6on+Bbq4
3sYZ9Tu1At8f6ERqXfpcWPJyAE0c0WunD7VeXNReoTu+l2UJ94sGIFOT52U8ZuQebM5JGoLEJel8
Bd6w5xukoc9vB+i3zMaOfKsLWbw2xxbh2Nb887J8ya+b+uWl2T2Vy788siz/d5iSuQL8701JWAiS
k2+wJlcvZfvMCe7kvyzUbIbmz/4wJ7b7xcAxRX4eXJsG2NBxXn+YE0f/AtETKEy7MzM96DyOzAkq
YmgRRal9rvQZ+NVPc+J8AQOOjdZndJNDxQn6GL9jTt6q9u93MjwS4M49w9NB4QYasPk2fucFlQrX
6WjwPrIaSBmf07ZWx7howHoSM8bpjc4c2keuKft0NSWSdrF0mrpCB1TFz6UGJvHQUFhanEmLj/hD
T+1WrTY0kB1oM/I0tXpqhBMvjO+lSEoRMrOFkHVZmu1tTtGRhP61hGo+ME4K9YuK1PnGHMbCDrlT
u7ck15COU0fwZAVdYzTwzEDtzXzpUIiwQnVJkT6zIQ6+y/kM2am7HvIQXuuAT4NALyxdyYI6SuCU
jnqRa/1w4zCp14HWuqDm1sSgZAEso1NGCTSCX7zWcvzSUvLhplaJI9YMTsoQlqZtdhdVJto0TNDt
VwWKl6nPmecl32megZfMzBr0I3R631zLFCoru1yTpRcwtWh3vdd57RltJnTcjKV0G1/UgxBxm086
OHz6nma+SOU4a2I1eh03mkvEBa6+pg9z0RmtP6ptVUcaFH5xiMGouu/Ajw4hxWaiT9qQMyTubHwy
qM18kJENXJIWGHai6EEPUH8fQvy0zR6zJlcvlcRWS59MLrp/hemK7qIfW6i8S9LX90jBd3LwvbzR
OkSObuWtq7JkN7o3MDPoCBJOBsm6wU8g7rVLnE596h2XXjrMcp5ZnpoS7OojU4OhaHswyqbU1Pyx
HeklN73mrqw8BuRG6apg8Rng/IVZohgAcQ3wwOVAIW/kWQg0eicZVCRGa+hCVJCa0XyqTAoJxkLq
XVCXejnFKRownQN1vEJBAnfqrNU0tzadmSYkxUNgqRMwRuPCRlOkpckrhXKniqGBgrYyq2v00Cxr
58Xl5cQv0KmlXzUdWu231Ox0ew0EuM7CyZzcKvCGBOwWrhg4OiISxxHnBZgQ+02ugFgx6PRR70MF
56IJJUoLiHabFCrQVKtgtLWu8kxwn4+ZErbC4iwsmcGTlVK55s60BW2CtJET1k1BMm41QM9QxIyM
BQCRhWyvpJY54N9LnP4bvO+h823FBkAuVbOs2+aNV32l6AutkPAfkiHwGiCjfUevXStQWDdtWlNK
PWhBdOOEtW10GtpK8oQE7ZBXHjx7VlxDMxwdZ1WupMjtpIWGzlDu6O7X1lISN9Lskea+NTDlvpF1
xn1pDcpdTbq+D4lwrDsXlDb3XtcLFNSZnkPlLRWWiWOVYLcSx/ENd6i+eUWVo+OcqioUAikZQaJU
d89Ozrq9MgwD8cduBK2AJoV4rQVAgMEI6W5Am+FtXfeNeBmTum4h8zCNSHQQBrwzgIJ0pRGo1MOA
1iLg4HZjaHNNoWfdqW4T9Hxyt2XqjYCA0QrHxsnIcJO1zAJbUjL2/ph7lRaiL1DEjhCIM6d0dKpI
wg/ZCOgcZ4iqARb022ZoRViUTAGkkCrI7OtW7RmxokF2PRAALKa+YtYeZJRMXkP9up3kGKHRxdnV
aqeB/8KxJKTAB8/ugrwjw+BP0Os2zvXUUsNKqOo3oSftU16b9hRZfeZx3zW5CblIe2q11UAcemtS
mssA1ATatYVNWF7YfUZA5J1aLa75yZB+CpEEL6j1cVADDg6UMiQdtq7fmxnV8YWgjkFLJ1U1yDal
6XOaZOZObZjV+2qrQyq87pgnghS5o8p3C6VIY7Pz9CJ2W4Od7EM8zqNbUOZEBPyGY0E3M36Ar/z+
ytFrNWvlUPeIabBWPjyf3A2IR1nUthPdZVRFE4FOk0c4gta5AOiUhhBKKTbvbuwfrvV7V3ouOhzf
fHgMaB6Zc9+TAU7x48cwyGCQibfgzmgLBntp4NVxTZwIM2dP8HgUwIMN1HERA8z3/MJTzKRR9ZVt
VJFdCO3MbWn31SqpvK1IbsKp+JcL8sGEjuP8+b0CQw6nE5SZACgAv348oTxPPE1yUka8aEED2JmD
JSOm9VhlrwFR67auuOeFmdArtJlCCacNJC2IGv1/n7AZZ78OCJN3KzKHr0fx5dmTeIJP+N4TfPvE
z8jS/oKOGzDFeC5yt3Dc8GU/XUF4ieDbNlEER2s5CG6xdD8jS/fLjAEA3+GbYpQxp5X+dgVVgF3h
CmJ7wTlzf8sV1N4SXu+36pzOBdct2OEhF4Aa4SK01BvWtF6p0XjS1Aq3Ta+TJ5eYMC89KvcAuRR5
OV8CnnZVaCqDfJ7Mqy6cmNJB5F4dqyYw1Q4hmhCyHHxV0czBb7MpgXOWOdsGHVcCuGybTtFgwEi3
NlfWqDS0YF1r0VeUe96U+ElZtToEkTp2XzZOmkeIiM+yJBNXI6dGCQw3yGp9O3UR1fUWH9DQO5km
h87HAHStXjlQEJxAZZOgcGIZd6KGMlWYIy+25YlePFS8BI9gmdh4QN1ILl3wnHc+LiPTWil269FV
ZUltL3tVeOvMEMMdCGB4EWReM0E9mKktsrxVbypQoxmdDhB396JIUSWD96cNL6nmDfCvKjGggOyq
60FjIAZQJ41t8CNICfR81O5TVunPyEhZ2yqhBnQ8dLvu/UpnqRZYqaWTqGmRLIy0qVXvxlYx75kk
gqz7iXnPDqmqc7PvLSciTq6UgVryyvSTdsj62Cns5FlpPAAuSWGzB6QxTHgrdNQSf4L+uRFIw6UP
pSOVCTQQ6GrwJ12VUEjRkmT0nUYrUG7yNOXRg8ASGtJJYplxOnVuhFDdeSoUHTlSoZDmQQfb1Lck
wf70C7tMLvW+0JB1H/XaCLPJax61CiyGuO50F3sHYfS07XpGHxRQewbS7twuJBqjLZydxhpwYSnk
sTaVkvkK4lwzIEANvnRVO5AAhDxD4XekprGUFnnokCHjkZ3Cw1XM0bD9AdT4eWw2TOjQ6PP6JOiS
rM7ipO3MA5Bxg1hlTdafmaPZN7ixxQS00Luz/oH1XRr6manYnE0vTqoJGmXj2PrSQtoqvpfElp6h
fweLiBZeU48bzzqVflgaetBSIw87ExagQAZZsflmexez8ZZApFJzaFxa1V5xJopgqVcCuEJz9d4b
w6Yi3bbEf+41qvZ/lUF+K+b/fy2aBzP6TID4r9v0F9t9jXTbH7unp7p5Ocoo/vjgz2je+AIYKQIC
0GUbEIadjfEPE24bX5DWB4UySI7RxQY2jfcmHF0JuJNNFY7G/LG/TbiLHID1RlOEL0ZC73eC+QUk
EIkEoPIhKgpuewNHFHbteF9USUlNNB4bocU8sJCaNlpq8pj1sAVK0wU00SJWdI8ItZmfFPlNm499
CAy1GTAOHr6x5RJhFDpXJINk+bvX+cHxeEvbv79d8HAg4NORbJ8L3nBUjh+u59WgAtNgIAhCjNfI
DmWdWj1v+ficVaUSqTx5VJpGQylk2pdlvWc5oh+TF3fjpI4bh68cbilhXbq3mobemb4EZTNPd146
8a2TAjVjtInl58LdTwjIQgeUiZHF0PVT1waNw5ThkvDcCTESM4tADtlKl7hIXAYxxnIaI9NUz8sp
4+HbxP+jj8ubds+/Pyw7HBOkv6r25cjXseBB/zwo6hf4EvAhIHU7k8rMaaWfB0X7gvw6JOXQmf8X
7czfB8X8Ai8GZ2immQOcDXbtp6tjfoGng1+5kDF0dWD+f+egzPbx/Vb0oCABSUodD4BuIQANjrdi
zibNzFMvDy1bQgkRTC0bdVTcvxb+qKLyPr5wj2uoFvwgDINTD98f9wGEC46H4RI6e7TI8jDLK6AD
AKxN1nTMh9a3x3G6EV0GtgeQdsRDb0whxIb6e3uS5ouws+SpVJx1a44dOKZL6gGLMujVvWYoq7wu
i305asUVOCXDSi3LB4siAnd6CmYevffCgZWgymulelP0pH2RpXVIU6cC3ZqhduGQd9U57fTsEume
5CxTAJSwi9oxfH2U5oVbF/gu4TUAWXSu9t0WrfWAS6jeg/QqQ7P3IK/TUgcoaWiEheY8YjTXVMn1
wbdK/ooElwc3adQaC6k6U73T9Mr4PgHggxY93IQHpL5aPzXKhvv6YOIg6hyyDqihu8LnTWcVsdFJ
d8MLbYwSdM082GhDhmYgL3ZFpXaPiaiQ7657ZPlVL3PidnSQPWKNzDaFx/TvvOjSVcVQy23VfZn0
2q0NVOt3hHrNnaEUOOxGqqprR8+9AMWBWg95CRLLbqDVxkaahPuON4oHt8tA7jUOLQRCMzanf3Fc
/sNtAjyeT2xCgXrVS10/Ncc2AR/6aRP0L6AasKA9hRL0rOmAY/nTJuhfdDSBuDgjwJ+B/uld/GN/
QdyM6BwJAws0xjhkP22C/QUJPEAK8T9x7yE79js2YQF7wuXpAQeAutr8b75KF1mJzu2lPejw41vb
kLe0K6evGRtWrcnB/OLWGtt7EJfaIZupXSStmb8QZRrOcoMqZ2Xat1/tlOnnjLD2XOdmuoGeBr8C
vxWnf12kv7V3/jNLLm+9Of9+h+1RQW6KP67It+L9Fnv71M8tZuFuQXpLQ0ck+kGPrh3nizfDyxFG
A6/0l+v2LsRGGQa0XLMqO+KVd3vM+TLTnYJrFQGxbsPO/c4em9MFRxcPMjRwzqAyjZIOULZLTZOc
dNDVolJERWIrUMls+9CUAg3DugNeoxalhLACjuNs1J1rV22vicGgOGPQ7IzzSfWZaRMEzKi+ZI0L
6DNV3K3Ns+exqNsz6NUgrMqrc61lAxy+zrtMQQ95VvGxid6d7A98uRkI+f7+dC34cPPlBgpgdKIt
hY168GuiKEwEEk1JHShjK0ORkL0lVBko1UyPR7VTVAmwG4sx4Tqj8g7cDJIqsBPHl2lqKUqTj3ka
JaXKQsPjr7qTP3qqOAWRXq4RArijgebJvwuuWmgNEDfhKfxB/ljTVASu8G4+f4EfjYFBVAcpF8SK
S+hJ0xokzxokKpRScf26B85baeqT+mazg3G8ToAJGqBIRlsAgC5LphQ7K9ViKgWcZrcFEzjn51Co
vU+ItfLa+qGr29taapEDDuOYTtpBuMP+83nOi/LLA0ByBZ0QgD0Bq3j8Lu2i07ySEvSZsWLLi57t
wMpa+axrNKjL996JEHwB6YLVxj/PxcGHX4dM21Jum1jIhU95kqAkUo0BqonPGcoavkzdyU+4c5l7
lvRryzxYLX3t7Or68+labxHWYsIe2sOg5gaaSAhHLzxLIx8UczITEhGvPEN0fsGVSY9Mm76mbTkd
mG0dCOvzlehKNFA5/Nk06KtB+LbUG+pnopQhGwmKFir0io1sMvet6V5UxDoIR2xdxb6YKHtV4afl
xGVhMXLDH3tl8IsWJI0ag0MnPJntmYZaDsAj3zuOwlmtztWzxDhMBjP8fCLXllY9ssS+ka55KGrr
4KoY2XTSWwoUdGBb9BkVUwkVqBqoEYzWNwDdzo/hejaqDblz0xcFYCODdjDb9DlB0ypKH+pXdwSN
STf/ymK6da0mQxPZOjBkPHPrtS0HPcgohuISKAawt7JQGdXpYNaFi54tfHXZiS2h+oFKpJneZqZT
EyzJ1XhuVrPNIwqLcqUfzlSnYjvC5APLC8zKocO0yycR9AP0BxTQ8Eag1LyojF4Ek2V/VRyZ3zfI
DIVjIz2oyeLNKSKjAUJEAzMC+k5PCurnlXi2OXoUOvfCok2xZhL8tZy1Xjxa7o09Jw5hw6edW5pd
4GRZGVhGCu0Nknchbp4LDcRfcKU9+M8K1LInxziUTDyz0bjTia6HniMfEpHxSDh4BI3k4+28romT
b2njAL488Oyy9ZKIU0cL2tKVgVUINexKU4nMrAYXlZzgu84v+e01DqaEDKpbuWGG4uOtk0I5XC3w
Ekaj8OJcy73VmKle4BLnwsu4t7Jq4GqqEXk7EEQ/mzlaoEArW8bIXrhAn/R6JJVsintpTOuisA4F
ty2UPbEVhmmwztEHdJPZYoprhpHoBC6AJE0Gv1IMEGYisxkkAj8mOa64quKvbl8+6BkYgudn56mT
r9Tc2eRiQoV2mJ76Tn9FrfoGxNBlnFEcVxV8IX5XZa8gUQYKIe31AOVxL0DivHtpSddELh2rNev4
QdikWLnFoEfEwHMzj0yxl8iHieZqaFGbIcUIgQjOexlqEu/Jy0gaGzQfV4gKsGvy5mFCUsJXLPKq
pGa+Ksb6oRkcFg0uBIZ6hZcBoiH07tQDrlePQF/Z0w6eVupg18eTKbTCp5N8Ox8atcMX9y3+CFls
A8gE69ACqoQKJwqcHXTdABRI8NWtB/ldwV6tDoeMT+KZ1PZF1ms7PekvK9UDey2kndkg2a4CugI0
ocJbkQQQoLY3D1OCGmklBzeEQ32RA9YQ5Zw4fpN7F9poHDia6XyQtT0bYGiMxkLDGEn9YIEYAunV
BwWUg9HokHvkgNtQ7bFg2oRp6l6m3FBij7vMAQTWZKgVW918RJ3pW2dodjC47o06TTPNsnIDD3/w
5/9jpMAGSf6cpziyoAW/kZmmRLPxbRoHzNayfqBCP9SkxKEF+5+fzxtfTcBCqtUJAIIKRJX03gqr
Qsl9Ax0RyN/XA+Rhm+FsEKUbChvsMFOqNj6QZNmF0bQTWFNSLKcjsTSWxEOqikJ3kJQY/J67OKIl
BIgbGzMQWTcDHtJYqao2qCHS/k1M2YaZLgm8Eide0vqhdrJnIC0ealE/oHqGd2+C3syxaxhlB/vE
zfDcaDR+5aSa4rdzqpTOjeDqtGop8tvp2KL+WtTFunQ7nIrUwnvrsEncTrkZRobNpXhnHuNl7BYj
u+pMyu86JxlZoCZ0XHEveVGR3g/1wYCWuolPJap+AOeG4ePKTJ4ktRBhz25f4s2msRq0reEUCvGZ
sLSVIfsqQh96f6k1WMspbYe9a8AI0l5jESrWxmZOeYAmB1s7qRpkvrAoyjol6KbhNZrShzTbG67Q
Awr7vW51GHxmFQ82ongcG0RuWzORZQySDP1KmwhwA50y1ucdQGqRZzC0yzSZohY+arb4pNYqa2Hi
kTXgjVfAFOIhxg6WXhiHOkOyYBraLkANndmoMVB5X/Msu2RKjpxdbT0hzcpCsLjLsPekG+qZoT4g
W2Cdy6Eq4wRZj6+a4g4rN0/GncLR4R+qNHuWyGxeEVV50irWEiCA5vWjKhizE8h/RHqvAeXYV+Z3
oFoKQOeNLmApDkvHkQLI05RHw6jLMNF6N3aqTn1ATuV5GHA9z8apLLCDDVzY7oDvLbv64e1ahDt5
GPtaj3JJy0Cq873I0KYoZmdDuNaFMWEf5g6OQQmDYaCWEurCqs9NrVECKftLIFLIY5HDgr/ZCEbs
C1WW+bWS0+eUlwkCzAwkb4VOYpj4+U7hN7wroElmO2k42+MBOKuAFeS1LfV9abS7unC+mRn/mjvs
nI0gbJomeAlIesK3yAWyI52qBzXBgdNh4uKWIIlSqNwGkx1aewwmxvOhUtl2HBwEKgk4EgoVJTUc
uo3OumsqOxHrXG3DZrCGvd7jDpG9RDxcwqzDo3xw83maKC1hUJxHzqrpsSUeAL7ZM0nx/oDgfC1R
WAq0aj60s4Px5i7kWv0w2uy5onibLpFGZLldccJTXKbm4Ca+ZRhBF4SoEB3tx44pNPkMOx+mLOIu
bJXtKDc9RoLRpK89qXXATBxUnVTjlEL1L5ETkOaQncJF6pjACzuLJANEEEtwbLtKCDkRJeq4gPeg
2ZvJSV8poKs+LP7r5z6p88tUMSQyG+B8Ru4dWNVFPKO3Rt5UCVeg4vy/2TuPJbmRbE2/yrXZowxa
bAGETJ1JJsUGlknh0BpwOJ7+fmB1V5NJNrNrdj02ZrVikYEIh/vxI37BcfT1wj5BQljvrDRA/mpY
P0y+d+pywl1V2oc58a+3PMdciTRVMJvROJKZGiuXwXaZ65K7ebU5xNxSyiqel5QYX7G559qn6THH
Q+71qD2UX7u2f2+1XMHTSsKdW3eLTwAKBnAzWYbs5HYfmWlW7ubRvjNtcpotD9JWrrSK7HDQ2TaZ
SfSiy6/CdNZH0gmy6W/JxtwDr1tNH9gt704jcBZFj66rJPgNtXPdrvxNMvz3S24MbxrcebJwkHkN
8nnDdiXcL3+GbIoBIYlYUuka2nupKviKfRCZsuXEV1wSpUm4CgKlbRnHEJNDPwOqQlWZPMDKuveF
u447srrkLHJnfUUe+FuT+IeKgp4UovbQ4n2dWu5lRcFMe5gGQ2ix5803aebF45ieLXu+Swrcb1uj
LkleMz3U+zImgb1yR+3R8Lr3uZ0evKJmVmuTAG5vjFefR3rf7eqp2+f9+iCYxmLPYULvG4ZTMuqf
HEg/oZVo72jBPThtj7Wt3+67BT0JTbw1hulzbpZHQ3jguYiDc5l8bXtgbGmVnV3RkdeX83LtaGNx
rrbdhoyoFTI1O8mt2JOMq8MtSDm5fY1iSRvlltJ2VcmVOozFjfJbtwz7jEQLGX7KjDIghsthjaSv
oEi3xYJ4+GrtJs38U1znbzXV3jQV/72EJv/AefjP+m6HL81GOPhvIExQkHwXTn6eij5tY9GLbByH
/4Ez8T/XX+Zs+LH5xr//Z/PN/AMUMxr6OnbmIFJ+7O/ikoY0Gq1aJOxgQvxr5gOe2fjHn6LWTNvn
n+1d748NxOTr6BlsTbO/CXT+qRWBlsamRwPQw6S/+xKHlbeZQr5Q4PmljfmV29jFPRKfuiJ2CfM2
X4rykPoNzmVNhl2U5TTzEDIEwMRTn2YuBmqpkJwie5uWWQIvmYCqA+54zJSCmeA3jro2RwP7D2mu
Hf6hdtCfe49kLHRxAmrjOu2KCF5H/wXWyRR/91Zu/wwH34+aXrixbO3qDQbAwm7a/oyft4bTd02r
wG0YZ8lljdu6S953jefcTKTyOM7o/ecSSjfjJw04HNhe46S5OEYGdLUMokZSP9ut/9TIsV/+vGT/
1qH6bwMKgIL/bun/zYG4nD5lTz8cg+1f/fMYMPoE5kdvVKfY2VrN/xpzGH8gX0NzCjAmsZwT8a9j
YP9Bw2gT8NjcBJne8wb/eRCsP6DXQoYmWQErY/Osv4H4t16CR7jq+AwbNCJUJZAkL1KfXjlj0iZD
GWfK2oPwzYLdsGhU/2z+gFD/qXKd7gEg6nhZGr10mBoO5aFQzQWD0vpLmTk2yjCjp+7qFSBz6FT2
+jT6Ir0cpawvV1fPy3htum4MzSSdbsylv7SqwL4tNDN4AoCc3QqVrPdalhmR8J20uxpUCk7bp1yD
9z9od0k3pB+NSun7CmhZvRudbn5c/ZremY59JUiB6riM4s9D9P/2dt2ktf79yOTN1Bd/Ru4IZGIz
/Ir7xjD+r73rGX8YdIptxiPIEthEkr/2LmwVtgzSiCZUEYd+7r9CuGn8Ebj8bRiVLihZcuu/9i7/
i222uapg4PbtUvg7e/dlKgvpjiAHdo+PAun+TSfmuyinNKUl6Ugpb8pifFQV2GuDPiSynhslZMy+
zn3ePmIbz+H9a9F+EV5fzh6+PZdTu7HuNkLqiyOzKq+WraaLPStnxvNg9fc5hWiU6TV3w++ftUXq
7/O97VmIs2/ecPSz+JkvIrnJdTPPCraBL3BqrWhXDa65/rnX/y02gTfy01PAG5DoUx0wb33RmB+Q
va1cg6dwM6PKO1QgBxOjONJlqM8yxe5Ca5KdaR/6QVan3//ClzUQvxANWjT54ETSon/JOHLkJFa/
5NkLzqI7L7Uve229anTYHmafGbu+BRXw+0f+4gUSPAG2UvYx83qpP2M5CZ1cHQqHTLosSmrdYnnz
NXI6J33Fd+8XK8tUF38fRNiB8vovKrwgSNteaho9nKHNbk2YLPig1tkpcajEtUF9RPb4wl/n8liO
4CB//ztfSEOQ1bC2XCLbr0TzkEj/4+5xtaHg2Yj4tHPjR2nrrQdwuVYI1sTH7A87Q8tc0cavFV5O
+UrFO85abPgIZayARQHKR6meOa+sya+Wn3kIKE32NdZD25p9d25Xw0kH2tW0r22E21wIjxHgmTYU
GZXI318BRrXb/NeGdAel7cdnGV0uM8wq0/0sguaimRMH1w2//AjqxXlLSwe1fhdyu57Xp6m41GBg
RODG8l3WLd1+nUeGNEZirK+c6hfaat9eDNqBgI0YhPFmviVw3y3BMPW2AFgo9ohVoAjcl14VLrry
mzhrA6Ph9iv9N9S5xrU1r5YIW6nSqAKSex00ljxLU2rvJnfhXymjTOMBtkgkIAJ3l+Zk7lVteUk8
VtiO9759mQntuSrA+qZpSsmly9Q8AZmt37l6VTSv/LSfgBOkOqgosO/IasBsfRt6f/fTCq9JXfCS
2q6nFbB35nW68IK8ovHT6NBRkibVvy5J44Y+GvQL0j3jxlZSMyI/cFm9sKfovoKJhyJVO7fBO9Dj
rooRWkoh1lrqNU+fjTv5IvZtcBGG+tC0wZJ9E5/57vsm/jRZieMmO1nUzkW9JNDpm7pGVRUq0UUO
3+x+KFOjiTrTFm9Ti3QG4zX/XIvVg3/Y6dNjmY+AjnOVAKQ0ugRDeNsaLX4PNMZQFgNAeFnyB6MZ
aF20mNqsQ8IRD22zyls+ARsDuhgZroGLd5GlhXNL0VveZ6UTibLei0z3cZaYRvvQpYN5Zurp3Gdu
4i+RMSyvyQf/fOPAOtCp1xDLp9HwskFkzc7sCMtOgFtl89uyVfqh9lHW+f3B/PVTfGB9YCng/byI
TAAr80QL9E1u3Kera6ovTev6r8S/nxOEjUDBbzE2rKDz0kcFBmC2do5MdoZ0R+Y/q/e+N60qFKIm
351pW0yt7CPV1+Yrl9pP0A50/rbMx6C83FARL1exT91MS3Mr2BV9A9mqdhiiADBr3J2J9hlsAWP+
qDlVkcU6E89jw2DDiabcbAeGKF57mRa6+pwPyWUn6XqbCZPTsKjL/k1i5trFnHrWm1UTbRW6dZ3e
a0VdfYI+Yd9YbZDfLlORHH7/vn6xlAxtyWcM6hUK8xcxOx/GAAjTEOxmx8Jamb5YlEok/VU/1KHw
3sIoS5EMqb1XXuHP9yd6iViLYzUMSQxA/Y/xe2mtTrWtHuzSNpj3tvSDB+bo90MxEs29Zdqzt65p
uaeHQFuKVx7+s7rCptbIaXLptlkePdofn17AJNFsvQ92TdFOhxHvyijR6k0nsvUOedHNN6WGCFar
mCNrecN1ajjFfi116xYan9p1tf9YeNDwlzRZY9tcMaXRvRpFQNvdBcxooqpHD7DV2y8Cll44VZsg
R5tcjxsL7/dv8IWQyHbnQOq2CcyYKcIMc18keWJZjDmdPVxxhOndr4XlhYkdZBdpNRojw3X63NxU
wSkbEzsunS44LVXf3Cb9IB7/L74K7hX4cWzsJyBWP67rUgPyzIqG3dQXPbfv1D/N0ypC15qGk78a
2o2XAnDqbEEhOOCWWyjv0rD68f6VL2L+FPypf4lzDsN//+d2asDbZBac8kW6/rKezBOOqfrJsNzs
knRsDAHNQwO0xKUaNPtotcACjLwp4zYznVc22y92OoqdvCa6YpgKvbyHUstkjEqusOuGxnor0sK/
cotMQqqvuxgIoXfwhPEUoK1yAXihe0Xg6RfxGCF/Wmtc3mDeXqoRNV0ywqHn6UuQJFfJEPh7q0Lw
7tt6/62a+j9rmv7XNYq2mumvIvKnRhFtamRz0v95zHqR/VJzhjz4r7rbtf8w6f3R+LEIO8jF8rb+
CY0FE8+NgtM9yq4QKDbyyL9wi2DXiZV4oJNak1r+VXcbEAp1CEJAaukdYdX4t0RnXmZMG6fJ3bw1
0L6mH/vSIVWtfd8ugxuQdiJ5akssfOvBDWdm36X6+t0y/Qe19vYshmPoYmwp2je9jO9rBX0o13Ie
crLZ2pkY+ot85zLu3QXp8EpQemEa8g0tBtaTaL/lPZvy8IugtEI4TDJ+1irTqLaCi9l/rKsFYRVl
F/uq7zMg8PPJLRItTgCxKG9hcqTfAiFpPlbW11ncQ3HMd44GPAfy3JBAN0e5yYR6a1W7NH8lhXpZ
OG9LE9A0ZFloD9Cf+fH7oldcIY9gBPGkmGatQ0fpAgcA5D8lXWskKsaxyt79/n3YLyMmSGg2pQ/7
BQwsCc6LVSpp+JWTqgKIQigL+F1zJ7r5K+bO5Z279FcySTc+oGyu0gwgx2IZO1u5wRVidWENNyLu
2jzOMv8uhZ0XsZcja5iRHequ2vlx0Qq5zwxDATlz6TSuQGEdrIUjJoUfleMyNm6bB9m7d8s8LLtx
cwlSoOKiyfXTHar+h8LRU+AojKaNNlFQfQKwqKLdiPzlu6HXImuZs8vfL8kLJbet2063y+JF/Mlf
eanqD/lASNSXoFL70xL3XoVfkSo+I0GSkefZXjwN4n01ji7pOoaFSXAuUZFC9ES4r2Rpv2j881XQ
iMEHg69kboHj++OimsKzARMGsR5kMCS33FG1lAh5hXjx2uXcaCXJVGbGRWogzTCMY6Qw6ZNO907O
bv/KrfJTpNhW5ruv8yJ/CmykQ4u5CeJg43Ei0iHi2WKaak2PvVxf40FuP+77Xtn2HtiXFn6lqG45
L20GskVUtjUHftwx4A4DOc470brzKyfgW57002MIolteCLPuJVq3sltVGugpxKWGal43BPaVaQ5U
ZetBLb51blNyt8RwzgoBK/xPXC91joNbIhDfeMPBXar71jLrKC9n3Am8z0i4ADmBSlAaydUqdYG8
07RPanPetU120GzNJd8etDCYwY5kc9SlwdveMW6mZLAvmJF28coUPewEOtYg0ppdC8VPudUI/Cv2
jWw6daKqcFYmQa0072DqKGoNk5/CIhr6yCuTJ03PPxe1/CCE3l36AGQ0eHSxv+g9MrSEkyJ7O2cN
+vZuZ4RuwwyWh6W7ogaOGMz1a0X5L/cxQ10aJOTftAtebJx0KTvpFmUQe2Wpdgh9NPiPIHaD8vHo
aG/SOW0uDD11mVikWgjqBdEQeidzcTbH8vn35/tl6bNtK2IdnUmA7kwLt03+XYMA169p9JPEj1Eg
SkNrkG5Y6Q0j9k8IyrbAXMBNjvor2eAvH0o+hvAy5BhUsn98qL7KivjAQ2txO48jWuLuPKJA3F2t
WU/HDqJ0KPIPv/+lv4xk5H4+IAMoefa34P/dT60lMyzs3bnZnek0MLPa+WopDnOBmtisBZE2TB+9
ZtXA9HoflV5kF9XsHMFcpK/8/G9quS8PGaeLJAj2D7Yh5DLfL3qCJn/TTgKYei/tSFU6dt06qMnU
A8Crd8BsVzrzUSeW/pz0+QKucPR3pqddtyQkZ98F84ta9AI06/j7RfoGk3/51diWXH50rCmJX+yH
ArY1nHzCTFB9sLyuvCnVtSrG0JHunsGdwdnR20NjWyfLilYXRJo9gayYnWza5ZUzxoXgejL0OYQb
34dNG3wYKsuJyiGtgEDco+Y2AMHIg8MSrHyaSQni1W5k+VOYzPlV50t/B4z/w5KpWAR9G7rFk6uj
aqMpdgfwNCi+R6DNSWhpoo6mJsvDUevaULrpE/giPUxXtR8aY4Uoe9N5NTiKCqZ8LYYLTe+mWFZa
HpUstBA4S7iq82IQkwXQrJKZm/1KO/hXl4THDJ5Ul5EzK/Tjq2bi19ZT4vmxzIM5tiaNMeC4M8fs
Lfjo/s/o/f8rkP+zxaXfFCBNmc0vptT8g38MqR1QF2zZrdtBqGEExNX6z4Ij+IMcE2wawW9TmP5u
0Kfxv1wfrTjGxtBWUL7mE/8xpdZM8w/KFNRN3L+48X9jTE3u8mPiuQ0KoCHTu6CRt+nlvsyyfDn3
poRUspunfoH344KCdqPc7KcZJcXMlG80s1D62SslaSGise4a941hq2dHjfazEG3ifaTTkQNzC2AP
IfHDuBsPIltYU9SqtXDAVGr1/diACt9DpC2mNBzzwBEhQHcYu82KW+VNV/ojWLOllWvo9JbTXeo6
VjCoP1leKt/URutcyVx29TGZe6exsB9y1gV71bHrht0IdaF4LJmHFye7a/pqb/ee/Eq0Hz/mokcB
zh/BcGXKc3c1gKw4CbLrRbdQoJsq/K5JIXZZ3txok42YTwUfNVMZIr5T8wkctxMPc9/EUGCfdXSS
LtZFOwtdJFGKOBssMcLQWiPY3GZtHbaVYWN7ol3ooLouisIZIk8U495AveOk5uDCQcPvBsqZQJnN
syIYnHeDWrO46FvcM5QUIBbH+ZpOUhnSunPjxkvvkor70c/7awcBktOYqv5hmlt358/CP8FLAl0O
5GBvOSgvVMYSA/e8Ea7Tn7oZ5qTffDU0dWc5BdO4Rmj7fsneltM8HeQM+N9DXvjOKM3nIM/tqA9K
O7aB1r9tq6zfFWZV73K9eMb282O9gLu1TL05uPr6yXJT7Ua3pnZnZnnHNbouceHPOa6X2fxQBBMQ
U9u43zJyyFHaFJa1SN4Wpio+IpIZHLPWbZnguSDTe18izAdILfQ9OS1vMmNJ9c9y7YpHc9aJtJ30
JvehqzN1coMqsc7DjFTh52QufYTXmkYD5GtRuZnXeYYe1b7NnHE85Jqrw/rBnGwXlKJLzyk4zAdt
GWujpDmnwTGJDbvLDBkj3ear6crHAMm99dQY+M3Op0vk+F9bNE+VuhQowgfmbWoLTQomEKNuZOeh
d9o6tldv7g5YjFjpzhbrdC/0tlEXfqMzDBRabzzI1jGfvNXzI21cl+OUp90dPMbgbpZDf6Tv5UVo
rK6IZI8JVPFsdGmqsz1WbUL5Bekr1Bz0atw0WburPsnbr5awRi6XuumQktHds6yFup5E4Q3DrmnB
og6PA46ZMvLyIomKuYbgQUV1bSzWrfAaK0Ywq4pGX5uzMIANb8dFQvM19CVOrxuu2vLPplEqerID
0q/rESUe+hJi0S6kUepHPxiX0E4cZFY1TdE6MNswzUCVXA5tJ/rjAGhRx/BlSRBybwoVPAdplxxL
Z26nSKbJSOIlRHKcEk2AtB/epn3jfKTGTUMUE+EttFKTezW16a3duOrgaZqxCzQj2Dd+re/trh8h
uwvgy4nvhpjblmHaZO9XlCVDbIm7E5pckPJQfgUtjwNNUGfFHePY9TzY1SZvKUBX+jdDZmYXfdLW
p1b0HFin3/C7vdz7wu7fN5XSLtCItGLZjP6Vv8r8SdCLgjbCthdqZTEsALe2s/2VlSpdSrs8+IX0
DwPSgph591524fdon+tN7x98UxtO5ZZ85JOzhgODyctiDZA3qm0rboJcP+p2ll/IVGoXvm3hqOfo
YzQIVAGGoUfvf81PQ7p0DzrnJPz2yAJ9wgdbJT5k/W/fKngUPRErlHOQuTGvg+dmY//+2xtshlZn
MrJasW9un6C58ku/9AiFVOlTAdfhYkF46dw3qTyJFJFOX7EkxN7kZhytITK8oYzSvs1ONSn0niEp
v6+Tci/1BtrTxPjCawPrlPUZCD2g/uRCM5qlJbsna9FBaBf3g5+o/Onb85vATd9JzwX9hEIoSagI
rr+tIRLEyxt9qcaTz4RguRKlk77TOXqfxeD4V7WVWp+XfNTvhtLLnwavrJnLotVZTFb/Hpm29Xmp
ZqSwPDEhzjcrQh/ttQ+FoS0nxFmCN96wzA/9WmuPWYvVRwmvCU1JH5WmsvYvpbE5+Jm+/JpJTVwV
A7qtgQF+Gvhh0PrvMMoNNO/UJvkCVZY1dqGdCW1tyvlsLW6bpxFtEwOmFQggMy3CkoLnbOsGRhat
5xQnDUbdmyFzrPPiqeUwSvcmafSHsSvulVsflxq5isaXu9SRB7McTgi17M1JHSfLem59v4l0NGVi
Xwz1xtJj87f+jbQ6Nrpv3PpifYeUKAbMRccowKXVtlbGJjwzarE9Uxpz56h91o99GIih2NuTs8mz
+hZyDKsf+hq8WZEFOtyK1L4YrGY46Cl+Ae6cWZFbewbloSOOvcsWp3arDMTEMInqDDNaJkYLiVSP
zEIz1r95U5jJx6lPPjH9aGKj1h6AvHXX3CUBFlqqPtK3r3b5JNndHqF4WrfRAfCVYzAW7tulcRbI
KevwXqVju/MY9F2gj6mhOsvwuu4NXGsQpjACRP49ZftfF33YAyc66sYcVqqUXFnZej9gg3mh9cth
SCx4sS4aOcoobsxC85ArXdLYR7QqGrzMv1BlrUdFMe6qyg3oKKVvk1rkoSbpP8puOHdj/q4b10Pr
Alp3y9k9jL61hp1RfMLGBoEv10AZqDH7ryN9Y6QrB/ApAxLRIG88fKvVcZ20bjc5wIL0YKljJI/Q
2IIPI+zmhB6JGavcLS+hpThdKKslbmqqEwTeCIOOp51nnZmX3mOz1Wj5QVuUu5uM9oQiGbG6SSMo
ivVTrrKFS3G07iRs+YOQM67USRfcUi1198YAQsPySj3Gz8x/QJvEPIhaWccCXiGu1WW2xKIasnjQ
DW9F+8qujzOgnLtEWOgESZ+GIyzGU1GiksbmS7PrdajKmwB1xz2xekZsVGn6Xe8n/bte2W6H/iVN
EwiSQUxCipWJaLhGXGWOZw+N32z21XViGvJKr8cyagrbiP22re4yHSPxtesEE6TZ2CVVn8CeDZg9
J/ZkHeBasV/tOb1O9Lrb93revwHFzpRFasDWJpAwH+ug1g7e5PTx4lAGrgj7nua5cs/KQms5Wzr8
dSq/ODn1YFxYbu4dJfHq8zI1LVsy126YQs5sU1FcGkGPMG4Kwnd2bbVpqMslalMtqBCzJcikyImp
GMlYKNgwCcw1zEcaViKDTgvCOQ0uM4goMczfiVyxaa+ajAZSjgz0vlGmhmav3j/UdD4jZZExur4S
UVt46uNsamOYlyZORaL3xD1TDBl7IEF29SLTL/gcOTtZT0jrdSkUo9Ry2BTK6MORITjG7qKNk1Wq
21aawR3Y1C2FXoC9Fdq1bGTyiQ8ubmnvlbuxI/7P+ri+ndG0dzHuC5m756dVBmdLKjt2C6W+IIrv
fvZbT0fRj5YB0vJxVlj2McuTIXSSBP8LI5dciK6XxWmD8HqbcSf5efI1qKpsB//XC7mT3+PNNFwZ
fdbc2QV6MbJuHlGoLnZtqkN16ov0TUDKGFPsZicXCHhkjSSgo5rwkFB8kO/VX7nR71cTYDicEyKa
7l8jB32f6HYKVBweK9eyOR37ntskCdLqzlbQCclqiGrd4r0rgxFSJl1G4QyfvWD6BEmL3MvREDUs
WpuqHSGGUJirOxIu634/m/mzS2UdTyJ/8sqV229lZG1M3U3PGQsLWv2hciZu2pbxNqnGQP3tmjQV
dKS2E32FkONdVXVtXlKLVAd4Unm06GX6SAMJhb82KP0LwUwqQix3JFU2o4DsG6XHRu6XmjjaU9uF
QkOIPtPNJz8v+X25Xj+N244giT9DAktDLcWDILGz9m6pPRlNRtldVGlR85rMJO7LYD5P+rKCslQP
qvbdo911epih7xHOgyzjpIQF77hPfolcS43Snu4V606NkxMZhavthy5xQe9Dodx7a3uveeSUvvC3
l/rFwgYPKI873YpGMlgoui9y0Eh0u74K+xYw0GDN9QO05elu1mqMp8zMNc+rhsm60/k5m21KHgd0
y9qYBMvdS7Il1L3XDnvB3j4EXtpHSxl8micTYWJ3qiMUNPFy683kNHPVHUtLe1M0tIw0vzsnttSP
o5W5N3PRXWm2sR40lAvOELpEjEBlQBSBuTeIwN23GnP7chrWg2QZQ65tq2bcMYkTADO2Mxl4PGar
fp/Qln4nR7zT5mS5U/X0ZKxt+baWfWiPdns/aFb+RtimeZjt3vpAXTXsF1//DP/YPQcWQlI0u270
RbtZ9eYah7aD9Mm0anxwo7YFP1e4lToZjdVDSU2fiyW7hDDnv0sMRjmk67xHVEAQpA3OhQubok8G
IxodoWKnHGB9mWVxcEYogmFQtvaltMf6Xtr+uO/gVCNXYFRhYRb6fg7W8ViUa7LbGKwXcyJIz7SP
Xp1OV14wgygDJf4lYTz2aGXGJtadBXtbk86R+CW4LNvkEbRgfV1mujysLhrg0tC4whJfj+XilzHQ
hJOWsJiuLsWt9Kw6XtXg3GRNClnNbdBKhycjr5yRPnqN/syVY5kY/1XTeM2gBWSMZsHKVFV3nZmq
OjAtxe3RoIoHTbl+ru1gxZ42ne8WVWqHZatDSVbQ47JHh8K7m57t1Abb1ZsqLlHdHqh6cHFftPE5
pQvPXQiBVCFjfHAzZ7psONiyaI0PDk3jyPFz45w5HUrjniLXGe33SpYi6uC0IHO96O9qzesPsku8
N+Xg6XcCvt1lHrQ0FxapkZgHazQLJS6yuribO5q9YsTZojbLd36Wukffbp24nX1MwMduPsnZhxmT
dpKw4WYdDXlssPh12YZjuLbXisnEZEnnYc3tD71r48/rFiku060d3NZ1vaKNYQ7PjVvZUZ3TYCdD
S4rQ0clEpqnuyM9cBr9SlEdn1PSL2mUY7CPDtGUbwZ1tlfPD4JuCmj3PgdI0lrpPUWDdUQsXxwbg
FflfPl1Soo67xhPeaU6NIZ56WcADrBpoP4prwCbOQq4v12NVjv2F1TjF9ZT482f638TxqjOPXlGK
hwotKyj6fr1bGlt7D+5vOTbBhJJBX7c3lVZ0H/TObs/e1Ngfs1pP9qkHmnqkiCRlCoYwBwiwTyfP
OFZrM8WdWXaXIIFqJkmtV16WyskvTZPGhzm3u7xM1GHqnfXSduovejAbF0Km62UCADSEN7QcrWIZ
yRImL0x9jlKQi+Fo11CWHM3GVyERn5rFGnZJnjzP3TAdyr666imrhnVobnpvqe88V7lfE9cvUUIT
0yV0cedO65Ps4GXTitTaLNqPde2UlyxJxjzGtw9wvJkw6ulw55Fk304UUUe/SdBLpJkQYdZTGqHT
TfTgXQ5BONoOGnIbOokvtKILr+zAiJneOPGKnwuK73mX38t0WI5zVnsHSZcuChwcpoIas4ag77T3
QZvYke6saQxUBbMzWS6MoETLwqTdRoiu9wO+DAHrK0fqGcdkc1mb9wsorXRXKXM+NCgn7aYx6a6Z
niTXS1AMEYlqFddLbX9sFF9qmEWOP6zeuUez7ar7lXR5VyNg8NYdKTvSfhnjyfSKQ71V/7qY9L2W
c4uqQj8FnT4e+V7pKVhoEtFDKK/suewPwoaLUK4ZPkRea+whK5RHr6mGw9xV6sPQElR0+vhlSECz
P7ko5EUgQ/0n32mKXU5z/Lg6o49cSt3sFe2Y9xCt1S7PbJGG2TQan5FaqR9Hv0WFj2lfcG/gqXDT
rbn+qQ4wrHRmHIARX7C/QB2tUb5UIm5y6LSIl9X7AAOwyExKh8bI0j7SWkqepzpvrgHJj1E9es2l
aPHxFrKWn7JgemcJu7iWIuuOE7oBHQPCpfmolsW+NxddMlPMlw9+1o6EBtt/nrM1vYAtMR8LLuQq
WqRy7wdHyx/mISG4Nl0byWoroGulnZvFWOOhS7PIbrlcmpRqOBQVCH2cLQ3/qij87KLNp+wZYz90
ZLhOBMgTs8pvx3714nK2cuYhcKpJCnrv2nK1Ql3IlbEoVkiQSLPK3WlIW8c2gjboraQZl0luzBeT
FnQnO0HKh3PQBTf1knv3dNGKK6MtxFNpdm0WgvbDV0ni0QCAfn5XGRAIE8W9Dpx7fWMLN7kI3EmL
S6WZezMQ8txkqH/AueZ4g8T/MrVNFZp6djt0Yr41K285N0gYRi482ENidMS8Yr2CMyYOM33Ey9wr
kjuN10ayqYJbc8FAuAAxs4mztldtoidnYmZ1nRaGtaucbrnZkFyhp8T4OSDBaRtkP8zgWXP0B5um
6aVWI3tjJEiJreQ5G/5dd0Bhe2wTP8U4GaUR5JWDj+6U78oSTHJvVeKCpmH5ZoRjQHZjxnrhvXVl
m0WAabxIh7phGKCbJbO82OA07CxlYiyA3IHWpiJKYUyHDJL2dS4UtskzobuVJI6qPc+NGB/wu2Db
IG4yp8Ik3JXrfs5rGaVw2M+dZeLDNqpHUU//y96ZJMltdHn+KmW9Bw2zA4uuRQQQc+QQOXDYwJhk
CvPkmHGjPkdfrH9ISZ+SSYosWVuZdVnXQiaJwUhkIBzu773/9KGs3XodWZ3fFP2mpMskHk/tz5rG
ZDBABcYDPkO5UIj1aEn1QJtdHAX2MvhuZ3Bl9YEyzHBCULNIrPWkTfaQ8drdNDbTdpJTBm0iPZQy
aM+0PwlyotF86kWS4MbJiR53+q1R1sOudhUCEXAD0GODpGQ5m8/EqMg7G7WaP6fokAaDBmnGoXxt
SM3eIaFxVghN07UdkQ5Jz+Qyku/S81C4zFTzNsPu2yroDpPkQ6cSMYIORr1JklY5x7WiYegzd6bv
dNK9hlId+W7c3+dxRthjA9dFmQZ4km1LFLBlZJvaDqLbHvt2Xx2E4jVGc55DKvUmYyzbdTLcu41d
kkkzuxshB/ojg+ZZltx76F5raWvKwXj5ZCyH+7GYLu7ChwddN1fUk1RzdS1XS8eER0zv15YqcOce
DwEm5V4jiupqSMq9XibvqyY895XytcKbzlNiGA0qTjNXatjcQnsOV71op3WoBmI3Q9D01NChqrOc
J8eGlxA6xQdGN8SqYKdMc+RE+8kInXUVLPV4rm/Kkbnu3OX4o+jGbV8ZLIAhZ9RMdENDm7BOZuj2
mdIrq9Q1Smc1Ds51xMO9NvUq9vskzfdOjhN922wavODR/EM6ygTtbe2sUzN+3yRx6dMWBCsb2GdT
m3OzsVK7BrWYVQ/Q4Wwm5f1oJZxvkllrYdinwsXhx5AgAUUUDX5tiNGf8zH2E7TzSNOY2kWwvMtg
1Fc6nkn3Qmk+diSwraDkO+twcYlq8R4OyrRbJ5ND1GDkNEfTIVl2QgFPq48QslI/JI4RsrWk/Q6f
+vvSppSqW2M8Y6LQpJghyK1rVNBRrO4i7ArUY8z6q4yJ92JsoUChK0fcyYtp4+r9pz5y76yAUUdS
Jlt2+s5LWz1g762cfTem6j1lYbKN3S8zKgrmcjgJpKp7T334PozHaxoISFxGGd3FXfF1Aqe5SjWh
bjrYzmdT0b6KQDBAqjw1nleabKutW8/FbiCC8kAqzJYTczGcZkkILR6201Leu0gfMrP62rf5Pir1
h6CGl1ym6mUOzPKAE19yIoZ6Hbpa4ulu8RkOGHOrnH4Gds4SJmQ2+9SwKC9gDqyUwkGNmiQHup/w
MAggel3RvmRadR+m8ece+ekhrBRtB3ie7XI3AyGiED2GbWhtDcq0k2qnMqJfHnZN6fY+gSzu9WTo
X428z+5SVR/3pYLNnEXuzq3h1D2yqqj0wqiL1jTl8hanHGymiu5jPHKMnAYim+Loni192Gf5UK0M
eHVbPQew6dFvf6rGSvO6smCJqw1wvGPu2yGB2BMoCfyMfmsU+T4b5o95p52asNvMxojr1tgdcCe7
JvIDm28rSDdalnycSvOW+70fDbJGi2V5YpFmTLXqM03dNml8NzaBNyZAenVXBDdxxF/qu/wo6wYa
YVNdQNAuxig3nR7tKwsPJl0njbpGWpETADXXVXs0g9Yruuimc7VHJeRRr8Z9msLZmOvua5qN+EQp
2lOTq3uLp6FnaWyHLjlXqrMnReBOw2wXpmR+GJvwYBmpj4hmNePhezMmZD6Bm5HkxeTRQ014yMoG
75Csth8jWWB43FL+FtXHelRurDRam1pzZ9bRtG5mbT+AMEZ0gT74bfVBnZOrCD8yJW89jihvzKoH
AmiQGle4o9nGlaFVja9Nk77HdW26CoNyV7ZxsJZkX/hxjrVyPIFh6UrsDeH4hJWGOCiECx56Zego
s4IP1lJZWAoVlJ2RltuV0IS6sPGzafyYRypBN2Rg6LQjVq+qvqzxBwT7YbQjQGZLfDoBBjZOLQ6h
E7nHutFiOjejEO8ZdFkr2j3ysoJ2uIbre6xn6jibFtLP7TbeMEKoPphyam9GYSYHJYnjs6vMuJR1
ImFKamO9Z9hb5ifxPiI1etPqOAch4OiqRxOt3JNZU7A3I/MUFnmRfY5tiy6cutoM2POrxaBDbbCm
HCnl4PR9te3eXKNKjQBasP+BsRISFdKA1eL+CU7HSInkSOEbfDNkryZ+4Rqc3pQmZqB5opG+1TEh
DplSIMi5i3El2fVi7H2z6b6YacpEAfCJWcSq6+I93+CaarBkWN4VXo12jk3Dsg76kF+03O6BKhSa
q+nRDIpDje/QqlPVG7ubU18XVYaCrn7Mou4Gk7kHIM50ZVfg+hggJF6thXJfzBKpmeV8kWGt0XCr
3bZP7PK+K3txcMzk0s723gkIfOpqI4BMqk2rzpxviSCrfGKsyoPsZ/THUwbOrn3sW+hxA4xXPAFB
0Ew1vSV48SgELld5DJ+1h9U/AXiuHAavOPAQwpYFqTc6wVWahxeBTMloRA9yH7WoIeYdNtTqCq3Y
puysT42jfer6MVtLsEK/r2JthfvKY1h2X1y19eqA6KzRtvzeDGPWsXETdUO1KbMGiCdTv6AuyHdE
iGEmLsDdRIp9NtiQ3ztz7XW4g8q298JusPelSD5ioejnaaZTKrZXUhmMrRnV2gba8cUJNFpp69Ji
C34djtCiZUAKpywxtghaxtZ9zqnM9mkcFoGQGMISf9M5OrR9bJIuU5c7N6VsBxZnSB7QhArSkdYy
dB41N2muiiq1zvijHhvMb3xRhDstGK8TyOeUExw0AQ2GJC4qLxsfRDJe9akhmeyAzJIcdg2pLV4R
la2vEjEV2M7E6aYDiPcj+Gfr1NGh4pZTvM8chtFISYWn0BZgENqfrMy86+fe9kdruK0NmCCqUB8x
DlRXVlhhdhCW0T7u9c/GyHiizM9tWOT+pBfZWQ1NfA8wpl1rJIFRkRt0N7AvC6azNHYx496Eeabx
2BvVmBEAG1aa8TzrVVB7QQ0qv7KJSez3RtmhFB7HmZSbqm4y4wzWqhFZaPWp3DeOommnupKRUjGC
qEGYZIj13cZq3EF6zMfl56SKMubvRMu9jxjBjbcNIyI88BgyDlteHKxzS/9ZYn4Fm/KG8z2Q11Ip
p9/mdHSIbsvUijl8js52lyOKTDdxUPRkRY9AICVBcXWJjYolFRzorJaC0J5E9LGuhtC4ahHlVRcd
sItqmnWfxqfRisvu0svApXAN9TrxOrhHBXrKyO02LjA2Q3nL7ew12q9e3ZY2JkV3ajqXqXIMmalO
V8MY8OGCoGRUZRkmaXuJk9AtwJDttXhcyXYYzQ9FPZCJ7k7abFDWjKYGqWyJzLuOIUWwjmG52Sts
4yZv0JK4X2m5497AknCuTKE9jbV140icoMy+t9eZXcTbNm2Gi2Pgf1cnVb1rgoBYSSz1w095MlQ3
CsFH6UoWJDviFcZZulYLzdlD4LjMvbDu8zD9EEqxsZOIwbYWrPW86zdhatw4Q/7VCDpPgVmToyOV
5i2AeHkIFady1uyG3fxoxp3j4Ggg9eX6vX10i+ZhqCCVD3W0UcLgS2QSEJdnYusmclv11MAyO00W
ifAkapIymZTxwgCcAVdipolC3wBKZPum58WCPMq9lqNskrW7mN6342M9W7tKjuUxaHWaN8re45BP
sPuxkTzi9R95YrlJBQanjLTlVipGuW9GF8tLo3oqCEKKdFLk9Lg+DBU1Ht0RSpF8rkceSyvySRnE
cUSv5FqNlljxVmgPQSPYj0fdPmdoNDymkhMUhSTYK7003+O/T1jPML+v2vRrSdHhtaPcJs0c7ERV
E4jdknMSz1byvqjcr/rkJPuu7K5KIdNt2Q/30RiPx57J122NwNq3BiE3Sax+KtoiWsdRwyljKMyZ
5VyFm4QGrcBnLCk/C4eG1p3njTmCf4/R4o4VjX4BJ42mqgZgqKcDYJyxg5neee6kV76pDdg4hplN
lSA+dFFCp1w0422oBfbKtnJilXSXPEUtCImGFO7ZEfJiFk51L7BPXCXdbN/C1XN3Qx0KD9Ck/hIM
WboaYnza3NoawVwabdf0cLekbOglEhDYSOohNGnAB85ZZdXJutjztDNPdZxjDEnmaw0gwNB+9o1i
GOZrR5/UdZG6FlGdir4agvRjatN/NjFHG8Hvd2nSj2usoB0fePVuJqn07KYotsl1oBoUHbIHK0/G
R/iuOcUM3KcDQHY3waDg3q8itZysFQrg+TO0L/0pczOrvG1dmkPUgb22KUhshgUwlUmzadVIPZBe
UT3Nvcs8EFZ8bZ3MjEnpGlfH92msxSCHZfUAY806Qmbs4MoDXHazPMzLlkWQTJCeTacqgLmKUwYN
cF2rzFwqF5vhYSluNKKudtQcyWOSVhFcpmg46E0wHtjAKKzx+k7XsmId+EUgUQLJTqPqarD8UA+a
rvL0GW03Ol9p+khh7DvL9Z0Rw1fpYsBs1sNhDEvzopAlQrxfrntjpNg3bj5OG7CG5KqdouISVcUX
nXzuMw9xsU7zTLkliuJWF061l1Ix74A7tpjAP1sywb1YJie7t9gK0aPeVp3WLVFZqJBmO0wCuD3R
3B4dO/xkZOUDiGLnTfHsd7Wq7JOAFlmP48uYAtCZZId5nMM7BxvZ56KGO1C6Yt1M5TbRi3I91vOw
Z4fYWBb8IIeHxIcJPBE6mqWmp1mBxslsp+dQqHc9IdOgaRoZI0z4dXM4Vmar73VDaWBqu4ie4mEz
Oyn3fhia+Aa9W085X4AztpEgEgR3Agvg/0En1u0qtHPR0BgilS8TCd/Z0du9FqWoqCJdPuBy/Yh2
n8O7q7/SALUXqHWwF8rhLmLbneFTjeOzLcx7BkTxpgNHAYG/hLmKYFe6yKG64Z4SNIG5zz5Rd+iM
0q56P7sY6XJQD4egUflqtBase7CLpbsY5KBCsZlGt01OoWURYKIM4sFIbfOckTSH7agbQ9HGUxV+
z+TmM2oTZ8W1mW8tbiJd0dmln8ObbU8iqgtzo2vKU4fqz2dO5Oz1MVavnG4yeepYYYEG/2TAmn0N
T0vFhtaydwao/7Cy26nFkzfVruay/ZRa9XDuUi3dEh0w+VkXmuRMyObKGGtz1avF14L16FVdnB5r
CR11lRfhsx3FMIBqf2hHrDCq06TzpLkYO6HO2ZRhxNFe9yehCE9z+2iXGxA1jHbWKMaLeF0aasxS
x3AYQysoF3a5qQEaGhg9QOoHt9N2HVCbPrWZlzfdGlmvwyfQ7tywvRJ5dcoxR2EyVvZ4KIYQZ02J
IW5mis4PZ7c6JQnSrKkh+diCgeTJAnM0jJ41j+gbzDAw4N810qx2HYM3Pi+ErtidHnONWOlMRIzz
uUtE4oXQdRPiBsbkojTKI76DE7iVW61ci/DTdphmjnrrpsz79JgVFlgVSHgc5NDeU/LiIHnugOBG
L9IoycuSQaWRIjyoUudjFqkJExTli6FNd3OFvWrL+B11f38isVnZKGQwlyjWaA8tx3xehs97dHjP
WtKazlpDvOGnlAqrQZvnfcHNOgdFhxvrfwtsETQvYZu6BSH87/ntD3c/1dby3j/92Mx3ENmhkMNI
Rl8Eu+Evqrv1bhE/C4xZ0Pk4REu81taamsHcHaM0h3TNxUYNEL2NSAEV5M6YOuaEL/I/i6SYf0B0
/07DtohvXCh5iOIX76w3fjUoNvUhLCA8uGm/0WPG0oxEX92Y/6Ck9vUl3ojv0f9owPlcYiT1V6/G
bUzcmt27dz+/zHeyjpdPQnqXilhzcSD6VtbRUgyHraoGEDOGTWnmp7KcvNRyHxHm7H9+qe+T7riW
trjk2aQsmO7bBC/XKmWtzhPAcN8fI609QrzFdJpEZfDTukjXsdEfS+LfzSg9xPnEVm/uptDYLXfX
pVBTFfsXH/87AdfyK+FstThWoqlxjW8/vkbWeVbObMRlpFwqI9vhHUn6bncMly+WLPswG69+fht+
dcllbb1Sb5l6ODEbw4oiV8P3oGmXitTxESokXCuM6UOyu91faF9/tFxff8o3Or3WwdNe1stxA9SR
qNDWzfQXeqsXqdc3eivuJEJzHONU4Rj224VE0455Vdjy5QblzawWnwrH3ClcCw+bM7SBc293x6ZN
iDwvb+Ak/er63wpPfteFYyKzuJDAdjbePpLStChxUhl4dv+pMuX13Obe1GQ7KGAnJ4gPUxgfEsu9
DG62q3PnIWraXyik9GWxvL0FAuojto+UmN/5RDOHdEKjzwmryPFom5OPusxPFf41mJs94LHtlZx9
KtnVUO0PpsY57ejxwSE/qNOw1MfoPiR1NOHBYymcMrc7kghJrcCsrRpWVlfe/HwlLpKt739fvrNF
M8lj+ebZr6FM2SZMOs+Z7HO7TK8VAnT0bg2N6E5pmiNi/3OhNk8/v+yy2t5e1oHgZKNlQij01uEk
DwQP3FCwGovhyZX5TVX2PsTfy88vs6ihfnAdBzyGCCKOhTebNCCUFsgWHgq4CM4wN4UJBybHibhq
y42aWIekNw84Vm3UVDktWwyxfz6O0SdyQE5Dkd1WxbzFaWSlxLM3ivDWTgc/JyKvVZAcGRP7EX2m
kxBSUEItruprnNE9NBfewNpjaHSAMOxz8cmKfqEgh/byow9HNg/RVGRcYfjD6692kTlynFRpob4W
mnsPeeVGH/tjaLlnG4ggC2wPu7UUrKrfzHG7hz9O1ZV+7hq60jw5LPHFShl/HMcB85TAr7DxGsbr
muVHFg4yK0x8AmvdKxBSg2Twhcx3heg3mTTYIe3dPCeXSbIuIWCSJE0aEankGriIyHYj+OEI1zxs
wm2RWxRaKKS5k6hu1oHOztrwQDTDk2gYsdfWTnJHQ/48cocrq66vg/xTLcaryGj2CZaGcFg3aJQu
02AycYKTFZR5RxhRQumZn1zR+0Fjrd06+YhTub9c0MzLG57yUwfTVRCDE46Z19rZx3pqj7lwvg4G
NMNm3NaxvZ6i5DCP+oEskFUwz55q6LvFZs9S5WfdjA9xUtz0ccgUPZLXVL1n6Dvb3o621pAfSyxW
RRjczW79WamQkTKHudIHHlvToeyNL4y2r+M6g4g1p/f9BPgmi+wmcc0dFEEmK/BcwvbacRRc7eKv
DooyDqNtGcZ+VvXkROvv44Rv1HYek+VcsMyVO7l+K9YL7m9tLeOcSigUbB7LRlLav0Xc22XfXe41
wP0GkqFZf2LjRipR8EeG9XUMzR12wzk6uXEH4njRkvwEA9rLZ5RMw3DMYmhNhXJaflaJW0g4N9du
Gh1EFPhNm53GPjzkA+RKYcF6Usx7YAW/D6NDU1Pe4zifK/NDAN3Otlh4yrzHoIyJKzMAk0gGd9xS
65+Swt7Vinu77DpKrG5DjYlpRrirDbaVWLswxay8iy5DAe6BW1axxr/hacqVTeL0yz+rSqHjGZtu
n2Rgopb9gP2bP7ZIS3oSu6ng81NSq9uqs1a54LnVmn1T21BlYd8Szaa0A8Oy5GBboT+IHioZmQag
aFXQ7rPeWugjHgx/yMD2Pg6h/poJNhryGkM4vzSBAaAhhDWkpIH3AKMFAkITNsJfmiIHcoNhE+ty
3zXmYfmqGe2uyGiBFEK/08O5MQeftIudGvbrrA5RHkBVCOn5IkFHxuio6DtwxJA5pnFIaYjIWH9Z
A7jtHiYz/G1K522tEzfEoFDo4Z2NcsHMOF04WG393tE6wpKSg0XKTMhtlctXs0iDZfwR6J9HZECI
Ye4Y+e8sLXjI9fEXO9SPNnn8ZZGjAvsL3OPe7E+ytlFgQkAzHHktyI0PC2IZLf0Xx76+GJm8PUxQ
eDPrpYLFffVNaZMEJli547pEjqS/RTzFEvpwmJU3mTV5jWYe4infdQUmxVPZ+bVSkFAcfljOVNUK
3kc9K6nB6sF22vcCTXYAsyIZJ+/nR9H3RgkUR6StYC7t4OllGW/KzBbGS5EHjgtmwZyt0tRsNbnz
l8Eyd4luHEb+rbjaQbO7p9nQz6Y1bkUCfyIsf+W+8b15wPKrEHX9UihpCHa//WJ0KxsyI8M/Zxqi
S9w692YxP3XptG0xn7AF03ejPRZD/TkW7boWbBYkWP38dvxwbbz6Fd7cjbHPlbxBouJZxnglapQw
UVl9Thpx//Pr/GhxCBVzP1gpAlu8t8lyfVbHsMiMxSso+1ip5tkmF4W2btfO7sszUvSBL8TkdWxD
tRF9mOS1yfDCYBdyA7mHD7eRrnsqZXyANrwfou4X1is/Kps5v/EGQsPj8h9v7oUdTriKysUeqGRo
PvWQF9l4cKJNUkZKWb/RSFuC9faghGD0ADurn9+jH/R/mJ1rluD0wEbyxSf0VR2hJPCU6lF1vVz7
NDaR7wT6FxjUflb8qv37Qd8jVNzbNEtb7MuMNzuCUpmiTLPa9fRkn3eGb8MDTrDOqOBbGJXJjvyL
FA4Ib99vDlzSxYeLvh8h05ubm9nkFrcxl6xMCjEOjs7CDEli00yhK5lhrUSN6y4vLl3nEjfVGU4F
lzndLSsC9v3arHGIMQZ/MvtNPus7a8p2NlIqmFCHZgbaa8MPuDkQM6Ruuxya1dD7iZ17I+/JAcgF
VZAMw7Nj56c8Vh6rXLkb0wgqQXOtTcm6dxDwpBx+kXVoZb+OQ+vAjOzQ5BjvyuQWzGolcO+o7QQr
jwIGp3hUISNLfunl/e3YL2xTv62MXctp45TWCgsKfzA548bow1KNdVwPTPZo1ZFfZe2+L8LzmCRr
rWuvkXn6PVXgNJsHjVwshzZ7eUo6l9cbea2yYyLg3i3F0gBzokvDD6EJTQyn6aJNDjjg/dY76c6g
V4bpfKnd+aaDv74CkdjYFSVi3Oxh/vlLpSU4bNu+53TLdkGk+JGqXJw03FpaiF4xPJjT+MXU2+Mc
jlfL/g3Edgj0T3EdXBBB+FS8x4b5fRVUpCJRigS9czKScJ+NMAGLT1oXbgNCE+syeFQbSnDbOTGG
WE89Dq18D8GM8LViFbjxbUj1WVP1ihKjgdY9TcIEmY0Og9Gul3vYt6goAPddXG003d0u74tnCkNO
VHW0dv1onBWXfwblbqjj30buX5l0x9y5l/1Ep2etTYDSlolszIGP5wEuZOltCnbn2u5lFq4vW+qn
LPMGddouhYyZuI+OicOHHRjnRhlJvREPAf1I4LbXopiu+rg/mikHfsJ3yloL3X4FC/Fk2cS35Nez
SC6JpOhuPtmatcaS9GaZGTkBZRWaTw2W2ZD3+2qCzMUp1JrElyNhnqd4jZ7mWNCcQh6/LWhYE5eA
MUVy23gz4BpFchXdLbOQZY3YqLhCtql+YHtiDS5HLAGW+0kQPYXExVRz1uvgu2a7t9ldUaD7LbpF
Xc5bGVnr5buRSufbOEOISLkTJTdIoe2MgefHdKdJKrnhnkf64eeb3feH3+KGxzwRip6ru7Z4Y4uG
T1rS8dlxugqVu6Uf0M3uOFNVLsugSBCbpeGdwH87Nid0nZSBhvuLtvS7DZdfgaGlzdSQMFlHXbrW
VxtuqdaqVI0R8x7SavuiJanIBNXLdlPern/+cel0326AyzAGqqmuEiq4uAp+ezFSJGESY7QAIRia
EaGPWFSh0MUD8SLU2TNmyvjGTG+Jk/dr9uGk1h7raPyE5O9STTWZ94Z+CCrlRKbKhkYG0Hd4sk04
xWNor82SlpO9QUs4mqaeSl2xlVOSxod+zrpV6yxlznJzadIwbdh2sbXTJpoCTM8cfdgOdoeG2iV9
gioM846tXYFKD2awKvN0FyCvxbr6UArjTFYoZDPmRwKMDAe/hkcHT9Yr12ZFYesK9WZYzQ6YdT+Z
5zILC0h7NvRTAcAThe8TZ0ayYs9XhQYvoV060Iw9ytDB3caCXXDOT6a0z0MbfSiM+FZJS5jqOeja
GPjSoqmo2C+7XLDHslax+Zn04CJhaKuQhIpB8dmHXz59O9FRo0hWOGyhDkSXToeDManZzjTbJ0VG
z5B9CJl0jJ1dVDeO3aH7HK8URhHk4F3SJEWP0Qd3pQ1ebfANhLVyytPwfWvQEdI5Fn2BsLqGepXO
hxClHyluh8ApblqLps7iuIpo1sAJbwZwHFz/AIHD8FK3KvFxG3ioPsYDJ1I97lKuycjsVgvajTpn
p1o1Drqrnh366UxxocPSJ+MQbhQmzOzJY5kdJpp9A2iSqJJdZ/WbtooOVQJMJ8PLss2KSjxoUI5F
u8BL+CaZFVjm8sPdZIfpEZwmIv4EhttWne1anUNxXiJmeaGDDkucyJ1eWcsRvLCx3K/CJjGkcwAK
4cGt2qg2dsgUnRVad5jHv3WYAKwabKohvhG3raQEv45XBmQRq7XWDepFpAh3seyujGxxPkx3oi1P
S+OdsCnPNFKVilxLZvC+c0WuACmnQzVlt+gwHi09ujS6c6nZnH23y9mwnPwmbIKHpcWOEhDokcA5
RXYbjR1NH7GEs5GZBiFaVE7KEqvoAaOCit66VHxc0/fIdMj06T7Z5Lcs9Xam4RGAdGwmPjU4lpqB
RFE/ZMK+bxqqk3oer1KBPKYUAic6hE+c7clHt+jJGU5yKDmGfVxOelmEv6idf7BzLHbOwCzUhOp3
s/qW8VY+NSqcBnegOuJmcvDayyNoFqeU6cTPt6rvL7fEg1Pzo9TWmCEvldyrXVGN7Wg0iEL1lKw7
LvUJrii+UxSfl5VejcMvLveDgwAJBD6rhA3YeATab8ZnE6ZImKcOAoWNuctosGUMgS+dVQh27TrW
0k/qFN0NTnqKo3wXA5aObnL78pn/E0yu/m9CzpZf50tZTZIxTNv8+0tSWvhcLt633/wP1RoY3m33
LKfLc9Nl7Z/w2PI3/6Mv/tvzy08hD/L5f/6PL2VXtMtPC+OyANl7eWkBCTXB7f57kPAq7p6/++t/
4IJANO/w+HNABTnRhObQZfxhgbW8xDoVls7CZS0tMTh/eO4qOOviNGnRC5D55WrEp/wLGFQ09x3O
hUCDhsriMwXhE39+9JvfJw3ctb/NaHkZvL4aSEAd4jfTCZMi3Avu8xKr83olz1YmwgwjzQdVqZgE
xbAthRcpAUYDVmQ9QUgOzxCVC32Vo0IvVl1vo0GQOmmwnGYU4vGIkDbO5/A0SDckxWzIiwtMhXbA
/629idQaM3zpVM25atToaUa7ef7PWpjX1XNx18rn5/b8uXobwvf/4Mp7maP//cpb42D+5XP5evG9
vONPUNp5x+pxcFEyHZzu4VP/a/Gx9jRbR4a0lFp/uDr/sfg0/d0SmaOCV+uAjGwr/1p7GhlMTMiW
Mf4yDsFg/c1K+9nK+87z18bzF4snsHJzAVfVpQF/tYdOsWqSAG7rHoIs5etc42CRyqGtjn0l1V3a
61h/2QICBQrMdTGrH2dHT45Y9AqsXud6kZGgmSHdRMN6tumN21jBSmvWKjmslDkh2kQmfU7ZHMuN
WaAeX8G6EzsNQnS2K7Q13spYa+1nhiqWX2IoI0iYRL9DVMG5jeIjzkXpqgZM+eiYtVwUiUOD3KSZ
vXQ2qp3bMK3ahcYihUeCRt7K1NOqj9is/J4b+bfP6NsSnG9p6QG4DWwgFrfs2xulh1WEaqXUvTLo
KRrQN47Ng8lBCwCddpv/fpj+4HosgYV//zDdfX76/O2TxF//80ky3ulYKoP/qaxTtl4OhD+dDHlp
sUyHi8B3A0/D+tc2vnA4LHJxefJ4i41/8l9PEi9ppqVih2oJQQ7wP9rElyDAb6fKNplMxBBxHLCZ
s1q+XSFaUtliDhy0ia2rYOlR7ZEPgYk5TOeHe8C0BgvQ4UsTanuCS3LPCHJ0wW554hks/KhuzlnR
62dOHEZNhokHwcd/vqr+622+fJU/WS+4Mfyb3+Hq1MZd8+3K4Y1/rhydQx4nS0EomKA+XcKy/lo5
Kof4EtVkWcZiyP965XD8LxXfyyrRXH7gX8SgxUVeVXFisBzmAv/IdP/FZvjV8b+QIEyqDFxSHQcS
wtv2nhHflCaFpnkV1g3rSRB5P34ORyxXCpfs9MZCQcNAUcbvcW5d+iz7TrdCTzdxo0/AOxnbmB80
mImbYBbkiIcYU2TNjTaoq7YrFa8sGVTlnQh9EZa35TCvIdNNvw8O/lFl+l9tdRG/99PV9RKKu/os
2+h//6/sOZ9eL7CX9/61wMiZonZbFpdgnfy5unBKFYaGp/7v62556c8TXrxjt1KX7CKQBhVu2uvV
xZqCEczhj3MrLKN/csR/T2mALYF5GZ7G/BK68ZY6EbShHJ2ULBp9tuDuJlO7Glskbn3yYNTFVkWY
Xbfi2U2CeztmS2L6TcIXsdmlBcs77qxLANEdsdWQIKCBfL4vpkSDxt4+tmoV4jEWXlvtqkw0/RBC
r/V0aO3I7+FsoWk61jY+I65snyMX6f6k1tZWquIA6zn//2AF2uD/VIdLmDIIB0+/wzr4+/3uqpS/
lVn6R7rn6+X4wx/0+/LE4ved64LaLaHwNBd/bX8vr4B/sggtuteXjfHP9ken/XGXuciCPrLPLevq
j+2PQc+7hYrDpgU1UvzDGvTbyorwXPKa+UlLF4Y5D7PHb89N0i8dk7TG6H13mNAwrpoP8y9qt5fk
ir822O8vwSb/usptNaOV2swlPMh5n/sP2XWPBd5q8Ipfxf/xQL8qAr67kvNmeIqdWJm6Dlcqfbm7
yX5f4X9bhP74gzCFXoI8XUAx49sPglFCkZrRgFnlmsyS7mp+H2zU++oq/r0A/dsLvQQqfHfHXl3o
TblraqOTVPoYvS/MNaYEOX6aG6mt3Kdos+9XDFYP7aE6Bjedl6y6/eTJKwO0ZmV7zibd0zNscnej
Cf/VWv+jb/63okMRx7He0PP/8O6++q2W1191K1nCBHnOpui9dHbgMuluUz67PoiJP3jy8/jYfxpN
Urh/dde/rez++FJfXXZZwa8uizGCbtaCyyIT8eT9uJ+hta/+D3XntVw5lmTZX+kfQBu0eBwAV1IH
g2SQL7CQ0Frj63shsnqaF/c2Yax5GivLyKyMDDqO8uPH3ffewkv91F1JR8+u7+vOiTQ7Ox7XytEX
h4zGKPzdc18EbRGntgUossCwNsGL9DMDdw6p/Bs8PK+wKalfK/pd7sDsyeCd7PjHx5N9ml37Z9Dv
DS+OpSVXciVK81YbCRsAcNjT8898/7GRRU7t3MriZNYK3Ssqv7wAXwbLWUCxBFoPUYrZIMIyNM2F
gtMpKxVshdzN2Tkl2uJe5mKk8XT+/XdLCtdWZNIFF7yo6abKahic4NHd9CaIAkiSwUT3AEhh43pI
tQj6guGgiBCbpZXeXBlQijltCKLb79oZ4TbkN4mk3sITGrvxYDxGQvUGJ8FznJpgt70ZVg54M5OF
PznwSfiBDMuWOiHcDgpiLVn9Mo0TuHSQae7K7M6ndHmK349y4S4yKYDVVZSDF3kn3DX3VHC/gEi7
hYbgefwhvSp2vtaaMP/Ejywu/MbMA9N18hS8KI8zOILqjq1u0o1vm3coSZjfgN18PMZFePPfO+h/
VnLhE+DogWa4lIKXcpN+L/feZjSddjNsYXWgk89BEqe7n2zS6ZvBRn5IAf5Oo4bpdPF+RupC6LIP
dmAl98mO/x/fCa58tdaXf8mB0MdlkunBc/OKPd1tk9nBW9vwjdX1dGXdpm600ragX7pEZyUtiPQ1
EY2PxX4em7xU1CoMX5CNdfQd5Lc38Zf8S/WrKWxIYR1h8xPlmPLJfJ2uAne8a14kWkc24VtzBeF4
Y271w3gvP/KesAtnfPFdbzNEwNFt4yBspcfhvtyLiAr+phX7lbbiXxVM3dLmgTb8exgg7j07svsr
YMwkKG3//ntvr/UgKZd8//sRLvZyAiRdbAIheNHsdhMcOje7g4dnWzo5iHxX3PRfRNWOj8GjeVDB
oG0nx7NlFxL+H7pdOcEb4Hr+Xj7SP2nTObN2R8yOarnx33/eYonHcZwyVfKCFwqi1+MRdFr9TEfI
rts3sPbHttnshqN0FK8ppN9b10iCfnwOtEtn/f0HLM5BRru32HnsgNiGOu0YvIJR3+dOddXfx85X
Yx+5w5Xpxs5LdaxdVA7YFOWxdJpjfRNsq6vhIftx//3n8JBswm3iRM43inGu8gqHAOpXgx3d5C/y
l/qKN2Vx01+1K8dYnjfo2fxRXicORQ1OWcpbBXKMqBj8Ni+NC9fIoZJdfWf91LaSm22jrbHBJxcb
/RHw4134q3GaJ9/98/EMLhru/vEkoBCg+eMbUNJbzKAc+MJo6lH4Ej7Lz/Jv4Yv6S0cm4gjunwYK
OPc0uIrSlYEvmrnOrS6Ci6n2Y03J0vAl2hZ32l6w7+vrZkdTydXaEVo1tYglqsIokMXEVHybgRpH
y8L2tiDuNt4tjnNN6Um+uCPfzecigigVC82yPAtf1J13hHPH9W49p3GHayR9HOF2+CFsxlfxgI6Z
C0b8UD/Cr+uGLyurevFgvvuKRYRhAISfjJRBcyh3/a7YT7vkR3AX/LBuIaPZ0Nl/A0tndOPdivjO
3cfWF/COf62uZgBfMnjboUh66vmzJBuk1GMO2g381W50hzrxFTLTruCETvGnf4WPw/Xs4ihf+W7V
uDcmhIErW8yYqwXnh2vuIZlLCrqhLV4lIxxUBTit8OXb4Udqh/a3x5sfz9vwtrQzlx0H1vkqt38c
bn4Y9hWUpLbkps5GtjfHHXIK9v0BHhjnTnZEJz2m9jd99wbZ5TbdfcWHBNsvm9jZXwfuFl1tft7h
fqMyvs7+8exvH1P7zjtwCzvbK4d+bBcYvn3jY6K23x5ujO1Vvnt7iO27iT+r2VvD1lx1J9oPg0vT
+PbmrnP7Dahj10lsZze697+3969ffm7GO/is5M20De2bO9HRbNnJ7avO1Y93N+rm7WvgKPYfCmn2
zfObW9pfn0v++Wfljs7dDRDVQ2rvc/trYmPflraK/W0LD8Em/TsB0lZ3ApefWvNTJ/v33ZvBxz3k
bmo/3o72r5u3iSG4V4K7+XJnV/Z14vDZB3f7cHxG7sC+YTy/6JfZPu1/+VuTj0ucwt4/tY7n/Prm
bZ7fvAOsJc69xvWVOI90fju5c8dczrtjuPrBetCRb6eMGXC8fdDsh5tHt3NvDo39dTfYb+Pu7cr5
BR0u/+ptYFCiM+E1ucvhnnPr3d0bLzViLsvZps4OVq5tfNPYX3RWdbzX+SlQ9Licuy0/v7E3qo0A
9fwPPzfaZrMzbWc4Ko7zuDne6na8O9xvB/t1/8SnKs6ucw61fR/aKvv2+uX28Spxbu37a8ibnev9
EQZ5p3Q3x+vj5su1aR8t91tpX+1b+7HaHLTNNUYcIi3b8dhef76bbu0QkU7Mz+5VtVV23D3dfkfT
xr3ftPZtZm/2kNKxuLLTOrePsr3fBPYvYOxMqHL8Gbi7fgul3dGWt9/t2ye65b/69lvgpDudidt8
4W+FffTntYvsZ8smgWVnDrQw9vVvw9kci513tTlKzvxlv3Nn6yJj73aOfnd7jSG+0ymcm7vQ3fzZ
uMfd7znQ2dz+ummdI+0d9hMOTbT7+0222f2enGhfbm7a48Po3HQu3DiutG3cfWzvb+Blc+TjM6cb
4iq27NfO3Y7OuKncp+ebO83+tjc4EZ2LQMdus29cw36+uXrgy2OXiGxTOJk92lft5u45du3c/aPY
j99+sZPnY2TYf1J3s396djb3R7QB7NvdK9OX2n+e9996m9kd3ej2+3Vlm/btq++8jtthc9w0DygI
2pALbYRd7gZ2dOXZ3O38bwf7n+1v90x2cQxs3+Wnzj+vdei+doX5g542T3xdszl6zuPDtx+9fQU9
IBMCV62jbGGAPnx9FlkxfWcyhQ+wdz7Brbsvbqtj5hzrlVekOnvRs+DhnX+jMvT+NScLph5CbxW+
GLiXb8LVt8n9cVOza55ZKQ7sIXBuVEdm6nPnx9cddEeHn6QNysOLaV/PsSs9uFvFefz3okKgBjyk
Zck05iTv+w8rIsQiBYHEvXjMDiJiFo63Kw4+HU2P0RbpGLe/g3YZ/dSN4lADWnH8fxuxz+blnfnF
DWwFVqCrWT3HhPLDW347HOBCt3fhRrn19vqdvi2O8V25shqXLlxLnDsnlDm7vRyzGMSoKCg9FItV
WMA8BCoo9H+a0gTBHRSCVJFhEs5AssA7G+krYfDFIM4ia0lhm5y3bs5x5ruHfZqaOZzfWO8300H8
Y/5RX/tv8jeeJcWNcS98Nf8x+Kmyx/+hADWrt3/P/gPeld/f2//I//zH41yTqpvwZ/3/QY/DnB/5
37POdvUdCuP32eb5v/9X7YM8MXhCCljUV+c6xrsGB0OhVWHWuPybJJ4V4f9v+UP7T/TjNIPUt6FY
M66Tk/Hf2WVF+U9U4JBJpCXH4ikLCPMTLQ6n70YNhAQGaBQjYyrLbMdF/JerBdIdfjnaIjX8bhvD
xGscoR+fiSbBarQru//cHFl0S5915+msoBp8uv+8IhoMEI8oo8TQ/735KDmqb3o5ls0vQW/0cu2M
n4Z28/CoYFNxJg1Ph5O2xEyJULnDbksTaymI2ZeG5r6vtN1HK3HsqRXQyWQgTZleO/pVwI7+DTDf
napumixfbLMZfCx07tgU3awZ12ze7ar7fxzT+/zuaRLjX1ZoeDFUiVAZtNHp3OVeXXimkta2l0XW
xmsFeqmzIWESoa2DWFdYQdWfj0oT2WU031B7YQMvgvNEmqgYw4PGobbUbWj2wzZIOmnFC1+yQlUX
mUUSQOi9LoJvqTVDeG88aHXVQH4RwzI9NMUwuZ+dO/ytxfqz+9gHy8drVUKIBLS3sgcKBIYTwNwN
4rXSkFbPrTGHgafsg68f2zzd6/N6UQSlQg4yZz6w1sLXWplSFmlH0SYvM/koCqXmdnUc3YgtioGf
NoWLAZJtUaWXqUedbg25QJc3baHfRdqqgDwqm7ZF2BZOHaXJSrXofBfCIkICgLNLNY7s86kprdAz
U8hSWFLDGpaxMNL3sDs11ypSUXd9RffS54emGahtgm+aaUEWCYDYawsxQ4nV7jWYYuU4uK7pd7pF
qEb99ClmXxCMQHQ4a37+5dp4d4rhc5WB9KAJZDVG7E45jJgWLOQrV/CFXXFiZRHzeKkJOiSHsQwS
1wBtX01EzDaWhfFN8bu1YGP+Yf8T4fzdgpS3KbpztGj8WRYPu8koqlpiSHD03AWB4cMpN5bPoynF
10OSSW+wLn37/Hq9N7m4UCADaHJNpk4h18aEElSv3+oVMIe+aP3/N1PLamKhRYrYKFKJLncIyr6T
IfsHHIZqtvL740FdcFI6bS66SS1WIVGwOF+1VYAhBK+OPpLV3sc5xKaCmSkrbBcXreACOV0Q9XCR
nB4tT/Og7p25cPMatn1lyPVt2OX6v7HNue4JPBSIRThUp1ZQMhK7DgpNW0KuQn/IahVav0Bp09V3
x6XNR2CPj1Bo+1AXJ5ek+5TrHZ4CLq6p2KcSqBdAAnq44iEueSQaBP6GtMzc386zd+cWlrOwQsKo
tIXKUnTHtJL4mOip9yctaoSp8IjNisVLZ5i9gMO1+Im43dMpjARoG0NdmQU+DH2XdO0rkdUPuZTX
SrqXdgQNT4BYOcCmrC7WiiarwO+1md7QQ5SpT2tgR4nUrFzBi8zn7CZ0rg4awJnEv1fV6XgCwQzb
ZKbHLpVKgfFP6R0ERyIQRkCMEPxQ7ELXdp4XxzuITtHKKbsMaRoRjuOPz9niffLPl8wcVPPmnNmD
FrfLUMP8LA15hS4bhEViInfbsiyUr3lX3fi6AFdhXdA7EMOLrbBlnWGE9JqpQTjFOrSjUK7EQOd7
y2J5AcPTayzRXDkv0Lu9RUerh+Zlg1oYklNfcnNE4yGuo53YJtGPJkRn7uMJOHfY2AOsQbOLNWPZ
zFN7Y1fAI13iPXuo2FAuS2RYTj1hlyKtMFqvedSX7scWz7fYqcWFvx5lZYBHnft1QCjAqXKkGiaF
d+i/YWVu5CaOpI1wua4gR1Q0eYfSTgXE6QEWQ/9hoQ39sZV5dk6vO8aiAkhQCeTnX09nrx8xL3RY
KUSzpxrhI5pry8BgEX6lkYvyWxWEbz2CoA9126TDyjm6tHh/naoIJFKkOfLUvN76Q1nChGknaVZd
RX2eH4qgnW6iVqiuQFyh44PiyubjMa8ZXXjZDEXnabS44gmy9d7tSlO4kj3Rd0wzrW/kbrQad6bj
ClcGe+lkzLHmjPHQDDrxTgc7FGZaIv3EyQgl7Rv8PUNLFaqbNRQskbx4JjQvH4/03Ota87uXuwTm
SKoFi+ltFYR4tNovkXGrM1dHisNV0giMYDasBZ0XDoU2E27Nz2LIJZZXV6xOU9zramGPfZtsoGBu
aZrXPh9KkwACVcMLnO5s+iZOpzAb6zxX5bGwBaPod0qs0tkRGQ9iiSB7UokrruXC4QDmAzMBi8Yz
a4llQFUuTIJggi27E+tjYArpLs9SEW5uzdwUht59RQVNoEoBi0X/+c2CRXIV7MH5lbw4mEY8mFPc
cGFOQmOhJpinvwpZKw95BaeXXQSgGz69V+gY5uGKLRZxSVRFpKETGfYEvpKHiCds5HYhwbIZip2w
4nQuHEDkev8JsGEkURfbEtTQWKt+QfgRAN7V27I9pEqjHUMc1b7xjCawk7JeqwhfWM2ZGY62Ky4J
6B8WVquglKemwarS6jAfJ2Foun2Y10ctV9rbQc1BQJnQ6pchCkEfz+3Z4fibMFIVGjUg15CXXlaD
aKxAgbKwfYRdbFnMlC1BYPcPYup/7bG7aIW8yt/tCrZEPj0cvS/r9QBJtk3EiByX7ndC6nrg3cfP
bhWGM8PY5hcmUZC+iLHSqZaqoeFchJnuOZLUxl/AzdRwagTxw+dnDr9CUGgCk+FEnI4JYR011Iqm
sCGhGwq7bIXprRPkxFjZkvPin9yD85CIutkaZAQ47ad2wikqzF5sC3Y/JAl1MapXYtKmBzRS6hWv
csnUTAgzg0fIby5Rpk3vZXmeppiCF9cm3SHAzDW+Brk47j8/eQRFHDW6eAAczifiXSgGwWAQDnJR
2JUqhptKIAKl1bNc2Q1n5wqwIRcMlzGTByRisUSmn8aA3wOSKKJ5bU4DiVGUq22w6B24cURyJnOf
Vurh47FdmEVo++a8Hjbn3vbTsY2SX8hRDeNvr3VEL5Iob3JaTB/QQ5hePzZ14VwpZCvnvvq/mB/l
1FSGxJM3jRHUwHr3jC4vKn+yV3x+V5wYmT/i3VoZcloGgg89tlq23hZBrtqJFfjlZMlaaam7tF6k
KRkQSQWWbvEUk5qhTHNJIKZEiMvhvYk0nhq3D3JLU26q9PnB8jV1slG3XePjOn+ssFdoUKffGL3f
+bVyOsqpTKKkL7Gt+hajpMvOHdALc7y8an8S+NGpA7PCZgw1a8eVJ92plZqhJkb0UmuIAgdKH3/5
/OqyrnTpQL8qEcCcflIgaoEEwQL6H0bwZrSQHpWB3q2kAC9tIcC4eH7SZWQcF2dER14irAstt4ew
khFkpU7VoEFuFWvlqvlrF34MojP0DlDqw70s0y4eYtOiMrKNsigbHNjGkSnpabjTun3WCP+C6Hzm
xiEjQsmASuRM8LEIUtqh1oe0ywuYFjTvKu7G8lDgZN3Pr5CJ5qdKFMYNai2OugE1lTL6OMyoTqvr
vA3ovNSU8PNLxLTx2MJhslDLmYuzXIitEDc29tCEJz2UPVKoBZ9NWFF/mtmkId6AX9f8i9x6d8zN
qRMaWrDZbaGS3qTjgAytl5krLvk8PTGbAZtDoxAlLyyebupUn3JNTI0cUI0XXud1pG51FCYVZcqc
Ou/vuza7RmjTY68b3hVp8KNuFcX+43U7C/P4iBlSQIBHioT88OlHTKXYWo2f0C+qd7K0ib0iVQ5o
saXirQYnhYK+p5WEh6qz5LVn7YVjwDOBWiDwJAAnfzm53k2zkAea2KbQz49ppCCyLEJ7iArltaL6
qtPWHr9+PNYLB5y7SCbfTuD1F8By4r5b2RjSScSLqAF6QH2tVFuDxO7KSTi/9KT55UhaC2APpczF
SZAg8B8qECE2FP3gpEwjP4zZZKBFagUrW+h8BjEFURqHGovEKqeLh69ES0djBvNYCwV3zJPShB8k
kJ6sGgLPoE8hj/54DucY69R3UbaVVaI9YEW4ykUMFsQolfilkttFlgquip7Hc9n204+yNRJXkjL5
B+mS4aoIlJyAQq5XWp7Pt6s04zXhZpjxl8CfTkecZiVEmD25FjGpkE7XjV9JZbxpGQmR0kKKqVXX
gs7zTTNb5DVLkW1OjS7muIY0B52Vkm4NASIipWxR79W7bGUlz+97eHBIunIQIKfD75yOC+lSUFI5
HEsVOILJMbMw/FaiOK66FULJ92XcId0cm0EDYU6S1Gt3xIU9SwM50S4hInoVS24/9HGMGNZeGvcT
r9xqKAoj2OxJwde8rpRPdqSSDaVhnd4BC+4NaC/g3TsdLFKqsdo3Igdfr+/JfMVfJQ/OmE6tEEBV
60B7jJWUxzrcz2A0ZGSZDBuS6fIpINAoVp59F2aemsTMhkD0TbpuOfMJXR5T2ePsS7RtSXo3P3qd
cD8TB8tORtRnamTLSlhrPz5IF/aVRkxM+YqAZuZUPJ0EEUVKrURSx9ZGNaEjDz23aYeATliveL1L
a8u7DAluRUEK4C8o5p2bTbMs8uh8QBSwbr2nbowUYzNKlnfVhGpr7D4e1SVjwAPJG5D9YaXn339n
rFFlOUCmA65nVRePhYRaU4/mt4sCZv/1Y1Pzwiw80cwYS9MRudd5456aGiKjmSINwQ8hUsfHqJHG
J7Mxul2cJZDDiWbx62N7F4ZGBp+uF+pkc/F7MbREFcK0HXP8em5AeRfwqq4qn0I7f+bzSzZDWwj+
GRrbcuHlQj2FN6CJckic1RnuNbQo1mpTphwkarmZ+/HALvhUmEAYGF4OzLC4eDpFQ6YnfisgXZWm
EG/nQQ3MrRx6In6zln81Y4VqW8lds/LGuWT3L5xegjhqDlBPF7BteimBqA67PQVqe2hD9Rb1KoQC
szB46nM1vza7QFgJ7i4sI30LhAAGwRfaEotl7AwkSRsBdd5ZTcb1Mk55EZdQkBi1vuJaLuxQSJ/p
J5BIJs+sLqcDnJS+NTq00G2vniYUOyd5N+qduW9n4pI+84UV8YZLQzNn5gJ8mQZz72JoZW/45WAi
BJDXqg5P4gQSxtfyL5MZrmFSZ++0OHxEbIpCtxbtXAQhp0NT9VJu/BESZdEPk1voRyc3UrVg+/HO
vGiFe5e2whkrLS7OgZgWcapreJMSubRN6YnmFVigfiUld3HaZvpD2jBIV+uLlFwNlK/SZ8p1aAsH
ZMRF9D73akTVzR3RkChXXOSlXUECa37HEFRw6k6nThQnvWpD/LHQNI9dMz2kSJAjXEr0YpQQOn08
hZesEYPOnVUkqtHNPrVWZHWkKzCg29VY+scsrGjUjX345YahuJr6qV0Z3YUlwyMDWYV4A5vL0m5s
yEWPzmpm911RUEwNROTe/VxCWfHjgV1YNUzMeTNSxSoVuNOBDYUqISHKOSaFZaRod1stiKvcDO0w
9KrHj41dmEUmkRIm5XFAuUtj3iDB/Yh+ua1bgZa5lFXLn1mlap7tCbyGqT2owee9Izc2PKM0UsJI
DdnIyU065WY6BIOckShGrDgWfFeVqXbVrQbdrwfP5DBIvfvxMC/NKQEJbxeCdBKFiznVC3q4Kp1h
Fm0TdgccaJNsMgRtEQWICyb43zBHyDsn3sly/SXlfhcsBE0E8ZlA7siok6NMSXqTpIpvxwiLrHji
C1cN7pe3/Byb8Nyc1/edpbSpkAyopYyE59TsplET7ifds9xSq8uNgMTl0ShD7+Xj4V00SnPSXwQ3
nWULo1VqIRNuKhlEQIwqpH/jKR31p0DPqq2ol8q2rwN1xeaF5xncIUTVMiw11PmWvsycyCMoFTiS
rJRsP8iOFmq0L6MXRD/zVEnftFSsXE0Qq4PcwyHz8YjPY+m5OKXNr9G573d5+EU1NwYlCaGqMwbp
oZWz0U6Cyv8ueGV7M5kCshAejEdCUa/cfPPGPL2O5iwpJ4WqAAmFZbFjlK0490hS2j3ltwfBg0gV
Bcr2+bPDmzvOEMDhzT1XHBeTGzSpEIgV9zlkKcgilGGm3VtoUft2RQ1kC6APZczMFzv0rb1oraPh
3Adhfe43oo2PXP7ydke3rw1Daow24Xzw5k9BF7hNXucZAixD/ta0mv/94/GeuwPSlGwkbine+kQU
p6dGL6m+qTLuQB5i5cBf3+NC7XcyijLbjy2db5w5IUpyZq68UwtfpF47IRdDSSXgFQvEjV1DwNlQ
NMiD3rH6BB3sMPOm3i0GEZ5wctPS74/tXxgpwTb3lc7DlGrFYmV5O8jWlHBLQlZnZO4wordGWFo3
2gbKmjFYcXznp1RhJalvkmK0OKyL6KmOhDgamprrRE7KX1wgbtxHsSvFcD82TZbv/HQsX4veKHbR
qKgr2/j8sGCdVLpJ8G1IsMGcLmvTIvnZIvVo0+4VXUmFjvh1lMmfPpKzFTjRRIo/c7v6qRX2qEnz
NgS/pLatYzSqt505CIeP1+3iUGZVKmgWkddddtHWPOcFWsmYyH4q7ulV90Zq4WK31sB14eyR3Iar
Ew1bAybuRRRlETemPTQstg+rnGtBsb+zpNQ/0KQ3HE2zET4dktK8BtcdZTOQDPT4n05e7ctjXs5L
hPS3skk6M7nVyHttUn9Q7z+ewkt7kf5P8Z+EJZmQU1Mpesm8t5CBNoy+PohRqTokE2btzz45FHUl
HkvK/g8I1xavgREUK0fh/JKcI0XeK+TzYfBbrqCWxB09IQTf3uALsl2SUbxXzQRxm6KMy8FputSf
HDWE5nFl4JcsIzFByVAh+60v1zQXpoJqcwIUdMrFVxYihJ9b5iDOPOBJTW9iHH+huUtbc3YXnA1P
elocWGCS0cu8fxOGdel3PABGqawdgS88dLCOf5OMNl6JWxdjJMfCXQVjLV2QItHA2b0o1TIAe38u
4OXttFWSOHpjnKZxm41+Yj7VguJHB6rq41oWfHEyZ8tztY6eOJLEtITMv/8u4vI6ZGwsdQxdsa81
VzKTeiflXfS5e+MfK4yQ4fESAFd0agWUT98QW4ZuWFWpPWhGtWubEqk1LQOOnE2Bo9d00Gq0yW0+
PjbL6s2Z6cXlCIVxKoaKEroRNZnGSlq38ydhk4sRYFgd9WGKqNkxVoR7b/CGbUmx98Frm7Xju9hM
fz+D1kNadWhIngkoT2egykOaxI02dE3fb49aqY8b0UeGPg+7f2dJ35taLKk+KcaopV3otpYVbhol
MWEyr/OVJV242nlAeFMEmngU8PJZtjhpGa/+EPFrNzRASECPoFZjGDiBhhbRrOZmDgmXclZCPf/x
il7YsTDrUlsEWQU+SFvMpDKqZaXllu/SJwHx8iBQ52YHr1i5NLw5a4K/4Sl5hhQrtFTx1B5N5Kbp
DfUHCd8g2zVKash7Ka+z6aoYETxa2axnQ6OazzGgKkuvP7flYq9WXWOo6NapjlY2/l6sPNhi6L9d
GdrZViR9bhFTkPDi6UEG4HQrBpOayJ5QyM4Yq52d9JPpZpGcOFo7Ve7Ha3XBFM1hEKKx4elWX+76
AthTFcuW5HhEwWgcZMgucku5MSL2K6M6WzAApTyGFdIZNEMQeZ+Oqk1Cmv1zWXL8cESDbVSS/C4q
B2sjjQH1IHnyV+6lS2MDrYPnnHlryROdGrSiXPTiKFUcScwD6V7Wiq58DptGFlS79o16TfxoEQCA
LGBHgMtU+GumRF+Eg8hIlNLQ9ixbLeZXCKMVO8GbUkcWDP8L1+8ssYDebJQOynWvaP3KcC/NL1E3
j+S5b0ddDlcWLIuQN5Adtqa5E6ZGtlW9Ig8tCgrhQC4+fLx1zu0xqZScuXt5cNC7eTq9McBRoYwV
IP6CaKAMoSM5PkBZBTn1Q9cpa6pZ50fvxNzyZVP4Q+whPec5chKr+xiy300ZBs3KJr1khZ4dHt8E
3GS1F3um7+jlz3UJzXV58B5NieKZ3Mrq50pW7BScFr4R/zXXdpaBS5KPSaDzr50RX/xqiXnmUjwo
VhJf52OZM70E83On35z/Ol2gCEEYz0dDwUUPN6WZ0G92Ai1JKwiIi1bm1AwhJ/mKJbqmzpU+KEwh
QtwOKQc/N5ttKNZrq39+lvHx9C3NdO5/+WBOx0KG3BuV0owQahlzOwhEAKe9FO0Hjxr5x/v6oikY
ZDU8/QzpWIRC1cRYUYCBET0MSoqmdHnXcmbYgyD1K7vtLKpEQIGsPCGXOCvKnpnKZ3htGMZuiabZ
zylu06+a5pdb5DghhDBz4eiTJrU/Pz4ddwhFE2E57QenU0m5tFS7lsKJNZXVywTFwiE3NeFAlOWt
mDrfG7MGIK0/c+PnXN04NSVOZTgWrYl8WD/lOzjr/1SKvlbxP59EOlBmsoRZBtvSl46hVqS4UcGZ
uqjdjU9tjqRsU2TDdU+K6UYMiuQmm4RqrSR1aWjYY3hUpbhjFo7C08cceJMXuorUTftepdssKFLz
03uRWiJtNrS3gb0iGjidwNwQ00xqgsgV28lrd3lf1PJ2iqoYta9UbprDx1tj3trvsn/4JczRD0I4
AP78TJ1aG8YwLgVCccFsw/s0bid7NIbMSdVCvpKCCLWjsPfQAwoabyVFdmk+OXO8X0GuA4ieb5t3
z5xhqgtBGAZeAbo+uDrC4tdxI67liy5aIXWNO0TZAMT/qRUtakmdeVqIgCvc8kqRx1uplNayt+c3
I+8Iek+oHNKiwXvx1ErnZ2pZTmrkelOp7vy4nB4yLUS8lvdqb4OTt1buk3OXRdMS5e2/6WqiucU5
awR6MKWyi1yfxOBWy6Lp4MEVMosYkalzP94kF87bibHF6IJGVYXO6CPXNAgxmkaiLmUIubnnPdJs
O1rLrzujrtPNx2YvTCoOWYeEYqZqoM3tdFKtTBwNyy8jt24aP3c62gsUh6K/qTuhbtXBPlbzcI1e
7tJYyYWTe5vzDETKp0Zzz/ACGChCNx3EyKPNtGjDyTGmuodfFbLSwXIaM+j6nd+WNPZ+POILq6oD
M6dDgswDq7q4v1Wj7+u6bRE8Jv5CikqFYbxvlP2EcPLPj01dOBdUj/620IKOg1b9dJyiVPi01yGh
HoDe2ASZKKKybE0r3mzFyhK/3LRG1qhBl7o08BtOJyFelkzWr4+HcjZrrBWVRV68FGpJzS5mbeDd
RkExyl0tFsqHhAS4K9ZVvwtGSX/52NSZu6SCPbdcwA5O2oAb6HTWsiqr/CxJSzfKNeWrRzcW1GTT
CFIamZMKgVfu8t4MHLUnBfcW9S258I+/gLLp2XhxY7RHEhzPn0I54/QjqFXHwDPjcjNqYgwCXZiU
RE7uu2SmRnT0VK1pdIeZfkosezSrOkps0UxRqnckynVeubFCUUqlxylVxuA7uqjkoA99YhbCc2Bk
RtG8eLO8QrQ3hK4WfmVpJHjmLCDuCZEdxh2K3hsRgntPcYIx60rRbZBY9KNdY0WV8rUbCkvIHcSy
+/m/D6ZSeS1RqWn+SNDf9y+TPOnKbZUid/+rjFU07OR2DKVNJORhCbGg1ETpsS2i8CgaEbJNLUqc
47cBPliK4rxexdjYcvl6rTNKcddDvsfLjHs/GeXYRSQxMZ9JsMjqFQChWvxl1cCunmL+oBLZOYgs
KXNCs5P9TZ3RipW4UDym1lVQary3KZ9m/aM0CjqYzbyJPM9NKYzHDiIAVvU0qEoV3VW5Jij7xLI8
0nOMJddey2RslcmlTkJFfV+EPcjvDQUMJSVdAElLKe4rtPV69J+jiMVJ+ADDBbAShoaTWqUFk+JY
eKKbB54yfiHhKGW/kiLT5XDXwE7zUtY82js3qfICIsjKyL3bJkSvfFO2Uh2S4ulqPlWnm+QbAq0i
8GRaobPpsdAL+lgtXzXHzVCLZeO0hpZED/VMSZO6giK01ovmjUb9VrRVEqAVibhK+1jnEclWu8si
9Fp5z3qWtA9mJccvejg0MU8Yf2rhCEoiUVAjO5GrdnrRYfLxn0LN7EphC3dB3yWHpO3a4MEI2gK4
jBGQZnnoeyNHqr1J/B5dU25tgwA/HPUhf6kQi4EJNsgKq3mekAT2BtAR2iQ8mLXiJz9V7m/Zd1JB
MP0awekqkk2q/KLWouUI1OG3PKE3GJOMrstAdAK/M6JgXu5Kqp2xLXMYI30r733Mc5Ctr5E3pvSp
t4VuTrvR17LsFb1EKY7tiH3bc58mrdG/4cU6eRYHQQ/yvmxNmZysUFtjDU9dlFWa78R+o7SQGJqT
7P2uq0zW2MqeXgNVEMZREr+ZKqTVoNjVYUKB2I+EcnxFImmSjr1cqNOTmlWt/6hYXpN9Bb04JK4G
92jvkF+ZDNsUGy9zuzwcxZvU9D2Q+SThp+dEoGMEOG+rY7zqS+M6D/KyeiauC+VtbgYk6h1a7epA
dEETSb6wL8eEeqedleo4vmZqykHdpuKom4ptxOJEW0gWCVklXimVnBYQ33pak/S7LBA0I4G9+784
Oo/luHUsDD8RqhjAtCU7KQfLsuQNS9KVGUCCYAb59PNpdrMYX7u7SeCcP8a5IAbPU3AAN7PAP5pk
7tLO+39BKWCuDnk5ovxJ3W5zOnlCFqTJaxtdSh/pwHB2vb6jqhQ1aYs7n+PW8wqBMpXIH6TI9MfH
hfoI+sEaGiwLZ3eeQ6bsMcaus+VJne4TspiZuHETzF9tTStzmQqvSIY5+1FbjON15LLuTPeqc4Jm
uBqmpjTzebD4hIntZCOJwoPxwzy41X4dtjMxRlWpy6uJ07pGF+0muPHIl6WX15NCGJVV8xob72r3
W46v3zmdyfP8rJXfq4QzJIlW9/eQd8iVmNDpo61/eEgR3eEgtCQIIxQavaMpdrmma7LN7nEcN0SS
h0Ss9fDY1kRdXXqSRKoaFeHUqTqlZW9N/otbekEo/6y38N/EkRLduI4anb9R5Y3dSxuRCYDSD4ES
YkM8rN1/ns+ZnHoL00K22mpZbpzQRPnLxnY+vzpTNzTnpilC74YhBK2sY0vxGU0tWUfVvJmrId+b
8xrkLmkOa1+4KZaK4i7MvfIhwW1w8ppEPcClGXieNkrG4CWuglYdwZwGS1ycKbvyITTLimXY+L0U
b54/buaLz1T5b1NYjyh2MSAlVNBGEA9uqeYtm6xu/PNPRndzM246Dw7hytCeqTrx+jd/9mLh0Bva
9uZWBCppngk+pprb5QbOH3tZ2e2W88687RJU8bXQSZ9/RXsVt0+1EnH0NPXOnryh/+m709iJip5A
1yzbmdmVYpfFaoSix160+XeHyXN4RKpatSdbVDb55JHteOZyF4nL0xB6Wv+X5LIO8RoOfA/Hbl8G
/7uSC7NiKrrB46nmGXHsk5I20H/aplb1L73t/X5dorUdFYLUvFGveRFPjr7IdQzH6OQEQ2Hdi2XZ
y+mCo5dooO57W53vRclerxTvunIW2TgJ6X16g7Wzj51e23A/4MpYRgL3p64obJokZRXgz+jKHyXq
UPrUqmbhpnv9Hc2tQ1VwF/cjRt2y8Kbko5e1Y16jiqRbLqWOB71MUYPtoZepbvMD1Cju3E7kfxax
Hc5xvDQY0hM36e8qEZCngDhmlmncWc5z5A7j/N6iBcVwF9pq5mh0lZsp1BfoKt1OTGlguwopkaMq
Gb/aArL0NV9F+1+hTR0DWTaLAvM27qsrwOsyn2fRz6K+GNqvcd7jZ0Rdsz4kLR0CT6Fe7aXg/cpv
VemXOuP06d9iF7I3pSZBvY8IeZ6brav/C6tgai+ms/6TWdfwCS9qQQEp18J7EeP1xYU4htd67cv5
F5NCDPBeBkl77nfiNc6k4uTT0YlyaTO/S4bgstMJCe0aj+1r50b8WNsuroZhc9wDiGXppKUh/iBD
fEc2AR28TX2qwyC/JYp+a1NDwPJHJbi/r8zk9fJoynG91PU0Ua3Qu+oUxpsrT9LRFLZPBaEUZlPG
QchG6cvBtLpzsgWh+GGAuJipJo6Xdx/9ZZP1OXdMFqiFH6XaGjKJFpSsU7YN66yuxmqJtlQuMco0
ZpKkILvIrsuh2sRorwsCTLa0rnV0Ue0wWbJl1tg9OIJrKHV//irKdj26NLU75zIb3C4UB9961kVY
V5TPHHfen9HvKN3wtmT8Leuo+B0UNv9XYlp/cgfSNfhGhHBOZdUhwHGiweF96OpkTZN4ZFglfciE
tyZvrXrqul2PZ0+OtbmyHb6c0+xPnv2tMLn3B9pFRJXWwbiylHU8muGYtPKYb7HTZTV/5uHndwAO
31S3ZFOeex4V4ESRHeTOLIIWcWu5ROqoXdJQz95HsgbtTeETi3FAzVzxGRw7+edK7D2G9r2q/3b8
NNTMr404+dVIfJUmPuEEdmk02rtWeRkbVXuqZcP/BANmBi9UrMvUr93idVB1nV9kka9eGjGpILuo
46TLErcxD6oJ4/IUeTUpN8k4h9PJ70YHO1KyqyTt9rEDalpQ86YicEvJq986wXGfW/O8RmMb/KK6
unazNRQ1UcU2MmOqyt7auyAqaIY2hZ8UmS7WyD10/J7mvt8d79IVdQsQ6Dc25w8JyXQZze6e+riB
lnSKJg6zca9kc9LtIh48BFzdp9upLRUxZ2bah3YuDmXR85/1VZSo48L021BGXwXUIWgd3SRNHclz
3HCGM7onWn1TQmnX75AInbe2MdwndVlV/kGPSTKcpr1w+CzuqDOmJdnQ+Q2BdZ3bIXj1gm2Mr3WO
9j8rfdrJ96jQxO+itr+xS85wuawrQ96ym4Qo/E4WNiPEJyGBsbTV49Z73t9RJuVt1XQtAc6OX1DB
FSd1lel84WBcd1f+Hjxn+ys6lScpZeGV++zNE2kJAdKG9k0N/QJSpsZp1ve8lttO7qLl5gvzyhGP
JXPtyz4LaQ5O51U3nRvMSdaRNrmno+pUcSiKkkZyfio6vfe5XOk3ZH54XrCY1MfcVlOeFrDE5aVa
RR+eFPIclS5Yl6JTPuUAxLvI2zItO+u+yVX8iKBwcNYnEFCyhP0FrWluy/y8e4tD1k1Q0GsnmKfN
n5IixdTEkaroKZ85u+CEI9WmK7bI9jLgcX0EifOaAyTS4l710eTiChPsLLxfYSWWMyolW1+0jAdz
w6zC1qb4WeoLIAP/Haeeg/EwWrnbFNNK+Qdivf323L34rzTd+h9ZMOXHWqjmVgcoAFFTCPO417N6
0blo7MHhgXqbfe2MZ0f5+mVQwuHMbN3dP0U2bBgKnDwRh4CBwj+HrnXVld+040teMXzvGft+O2X7
pP3nAV/ddsR1ZA5lXofcBYJbK0NLS5BV3si4YhjULKhL44eP/laTi7FjYEpO6PKd4SSiIbK/a53E
6mqSinF4WpzouDcL91A6VtqfjiZpCyrFhSjf6wJfe4rpz2lf6nlbx8PS9rl/5iju7iIYa2y9/h52
aTQnYSr3mugAJBXJP2fw7D9nEsm/UQZstkud91s2O3MANRuP3GeI6hpyw93Wo9WY9Ry9y092JPn4
/ce6rrhbitKn/XhMdv8L1x870JS4ihFZDL/jPOo+W70J2s6xpZ/hTOMqg+MeyLCPwYRPuFWUoYUp
R39RUhbyutDUyuvS7cXfUJv1Ptxl/pFMm3iafW9+SkSyqrNh4kGkOQU4iaMWxutY1XV/WmU7VsfE
tXGelnO13a19Y51TI1f7GZFOqtJAbNNX7fddS76M9sNDbr3o3Dg4ZABuiv1jdOTScHPG2l4WNfqf
6yrnCB/P1n0YDo/9GM1xfefVnvMPL/96v4jF8Cj1Y/ixFE39UgYEZ2BjbMbrOSwYkQLolYUGPU8u
lwbh7Xbo16r9Z3tHfOrR1h7n27b9qjrab9Ox25vyoa56CXfaLvrbbcZhy9YtUeq4CdmAFFh600Vr
zcCCsPX/ilDmfzffFE8zV/hj2JTTezkFNIAsfGtfUT8NN7alhuWQaH7zFK2PdbNGCebApil/rLpy
BER05NbQtVOW830ysIantVUTW9VW/qwJcVA9ul5r6RR2qgB83iXe6LSM2zKndV8F0RnNh/seTioI
U2z4glCBgNfdw2oZAVSxwx8sVnbqoSIbsZVCvMfwT2JLjqtvsW0oa7vrHeJXnlaPxf7o9ROCkUlO
0zmq+a7Jv2ynMOtmby7SeYx4yPJFyoe8j8tXcNDmZfVmcCAWv5nCApP0lMcQwhCmbRjbZ9UUwffS
Jc3dOlZjcc3e4UsqhRhiToNtY4rJ5h86x8nd4srto2Y6WZskL9zpHbWLQaVv6tBZpquha8K/3eKL
O1uLna6TuCz/FAys83VUDMlzmeSbxe+o8BWMvg3ybCv7/hi7NlKX3pW6zgpp5H9x71tkODpvbuQ+
7K9ync2UDcEY6iz3NkFBOL/MuYVtXU/LUu5v0KqbveW0CNpT4inv2MqYrvAehQHjrClY7nI+PN/O
lmxvwH7+S6D84pcaMPem1QS6lBaCGeDgqc3511R1e4PF7+cIB70KT8NSmSjDOTM9RtO2kOOLQowv
YF/DjNBd54EENt9COO2hTpdYhD3Z6JJuU9FI5ypYVj5mgvGBFMp2jUiV59N+wWnmvx0jxz8SCf1f
OIrtpmjmGmlg2SR/4nXp/gMJbB6H2bSfdbD7Vx0fc8gg31h/LZwRMRno/FGhrUl+5euxifl7540n
SuTTeswdf/FSV+Y93yxnBjiIF4zPDUkiLPse0ghOz6h/XNhS15RM39pFpSOCv8s2BndRWP+khCv5
x4+ELInpaKZPNVaRSm0D/pmNbRcSC0ejmJcO8xh/5MXKkDyXSXG7B70d0o0v8S6flVNhp7LzLZGi
DCmOO7uHLY+aDitXL8J0Y+94F0FZvcdVKPl3ewYbCOqN7izJnFcpLdiWFQgrKcv/XnX9OW/FepeT
wt4wqgV2SvvSi4psLLt4PjI1bTqT416/Ic3PH705XJe0ZT/aM0SXTG0wrt1Fh6QUpgs9x11W+Jj0
r+NhGz6IYJMv4Z5Izm6x66dOT/GfoPDd7SpRhXoxU919Tciq73BGdNupCqvEph3JF2/s7O2UetzA
GP6r3n1uFs0VkJdkXHLEhtGT1U70Z/YNqxzKYflaLgtXx0qTWnsIB2Wb68mp/ZuGLFauMO1388HX
rnir4o7IOHaGnIU0luRIjUwtt+1O82BqZNMvKa94+CnE2hS0L6/Nxa/ZiLOmUOpB++wT4ECw6Oem
z+vbYScc4ZyLxL2KRxV9F63U1yjZmWKahRHDnWL7ArIc0eei83zNbCzi8hAHBil7AyBGriVe+bsK
8ulrbaYkPE1T552CcGGi11O9V5k3DCP9d2vyGCKvQ/WuiSFJVdA2Q5aQCHkDsdnRhjGo6hcpPpPJ
zKS95lSNC7NXTGaVn05+0f6aExGtWbsan6Zf6dpbGRdbwlU4Vc9xvfX0mZipik5+PLsnfmNDdcWI
vbn1RvGOhAqLO0Z3bzwETTDeNjji1ouConqJxDqU10TAczmWjNVlylkkLknp2OXsFCaKDkMQ40wP
Cg4ZCVh2nbvN/jBOTZ8cd1uqm01vQ8ACFmx+mohtfKjWkFtNRwWkZjMP+lJFEEXHXQXlW5Cb/aNP
rNMf+A3V7Wwnzz0k68jD3ai8/TMJZT6TtpFFFjKhfEEybHd1tE7UoPiLvp/sJppHh/iFqXhODCDw
wXb+NGxpPlfDu+tvLWNHNcv5XuZeQX2ljvvtU+3CGVOtJt4CEU/8Cg6jOpvh6Cv/vFRJhK25GpKv
MKgGfeyHcV/f13x2f8UQiZeNujdenH2Z37p2Tb7auWvKU+xq/UqOuvxDJ3M9ZKsv2nen4tZNHTbu
37uok5I1JOlO7hDylCbhvDZHMc5JfLRzbqrLANZNKw1FY/tt0STMLDtr8a9QjsCLrvVIA/ABsOkY
Miq2KZm3nT3Gcd0pYA6//aUsYQkkqe9apHYo7fska8ZQL3J1dGwb/jGHbun5q23cR+PB2Td7x/Dc
s8tuzdZnLYge5RFt2SLHgRP6ENsSxsVXs/9ACpvT909xLeL46MXIXbJ17bc126uAtqklmicnE5vd
KXXczGCyDob7n7dFDqHD/A6VdwmS1fzt85ns0zyaez8DY2at2SJ/BukRYWeuR+mJhqBQn4R9TAAc
R8NgypZSiT14nOtV3S6OWPFtTCurULGHIfuVHciUL4fJrCfPY8ZAflP4rJamHQDGMfQ918PsOfzf
l+7e9Wvmtq3enfa0g/rKLNQVPZANGoLUbrMBcVNtdE8inh+lkwnn/9AU2TkFDHHMATmrNod2ECWA
lUmKx2UjDCcFKFHOeUE3ux4CS9ZqFrRJPPDoePKuyfPxOZFs79m0ddr9Ob6bj8rKmWMafp4/XjFN
pyJ3lxdvl8mDae1kz0j068dRF653CMiFeJoS0hyJ3Z4IgNfh6kFXueXMJOCMnitOcwJk9NqWdbEf
9rpY3KyjnWu/U1KxqgVcgy01dXNgj2YXhGqKZl+bm2qI3ctgzLSkBg3HS8lTRYO0aKggVTizCw7j
iheqwi9RpLYbFYtoGBTnufDj/UCKsIHKzOuJDkiywfMsnHP7IXUzOeeSLfUKTNV/6KI1/FdSCzdz
bhUTLTk8QNQqNc3unNReUMBGC+vysgaiFanrVttIHoZsIkiYKmoz0xpk31tfWxsjwfB3hLUPSGHV
/UqsWpBBBq890/4a30ESDb9zxMUOAgCgkLQa1h3Uz50gAqq139HO5SNyS7fibqLZs/kUZbUDSspE
veSoEsyxjUSyZYL94DGxNZNT6PlDmTrOuIMzb426yn0PqcRkoWXSAEuVPkRMrkM2w/G1/JJ7xwJg
ZTBkQW3kr2Rw2atdnI/PUD4uEEbvzgxC86zSScVwUls0mce5YuSlebFXV60qmTGWQiz9YVnL5dPL
N6dh3lvNba3axr3yply8DLv0n5D97vRrTXkCwuroYTi2sH13excAgJVFMP3+P8mQJktivr15sA9C
59OryLu+OSZDX38HvuI6NYvdP9dNDA/+psvvviO2g+XAzx/MpkOOoLzzXpdGkq67gD5dIq/zvvKZ
I4+PyjMGL7rPh9nq4W+kBcD8vi+kbM1x2WBDJr6FNLU6OHLPyQcYtPGZVXU3mV8E2xuSBfFXw0xw
kSWlHdNmdkV9R3wpfFIx9csvs8Xldo78nRYE40XD9+CQ08K0Hn4LMiSdjGU0vve8tQbpHez4W9iW
ybqcZueuqX9OGluW+ZPm+pyydXKXG8gRHLeofSOR5tXohnc22GUINdM2T9bdmHf5K/WDZ0VI2uHC
fRdHC4fVgDHxuY913d+MeeRZCKZ2CQ5F1ABTkncde5e5l8RjBaSqBIfJ1ds/vqGfw4pRU2UGOPWV
8l3AUjWzbaWBBPYo1nALLlyCLrh2m0OEe3vbPamfdIFTor3tlmPP16wfjPdpGIvuH3V/Umbalj2r
8OJ3z7VNxjWDL6/GUyI1QS+erdyngRHEyUKUWo8j4//AcRCXkE+YN2bc8NYheb4sbHCq8tYsqeKs
w5K0VNF2JfHmfcdBXcu0dWfZZjwk29sy1+KlcOuhggoehg+tctDahQh/lc52MY8hyahfAzfPA0iz
+0hwcOc99ihTciC7VtHE8cMQ21q7w58c5M851/42P7aOO7Y3eTjtNFjyeoUnbIHwf7X4ia+2cOTH
dhyZ5f24SirUPZQpZKh5y0+twGaxag4stGJQCprIqPLRwwE7H4dpGY5FPkLxW6l8vt/NY6gYGid8
UvCnpP3vBbNC53ndp6Mgpo965CjOttryxMadE/2bfGd7ltu8jDcmDrlyNhwvbhYtgf0AB49kNqJE
Pofk4JZXlURD/nPNWSq3TOcz/nUFuB3RM16eAevub7Vd3PdNNbGbLp4SNxjdu+8wWgGeiewm67WG
Av4zN9FCmbnTwuEHRdRftaPgv9wOS89IK6MmyHoVB//gPQLYDlQEP2Rxi89Ky5E1i4R35wvsBFhc
c6gtmYI+9G63oXV+N0JC/ItiD6psrWD5wZFzyPioBP89kB/XPavV3z4tQuR3PhCFLSwbjT5GW52E
meyXcTqvhPBfA/g4a9rxCP1iWtJIyfxcOFkX78I/b+7kvzuBrl6RyJZ/Z7DZdxI+3fIMT92+9nUV
fA97RwspQ48D5g8392m6Xt5ZutbX4RgsifuFetzsqZfXGP9xdkp15ahm/aP3YgiuvVLnw2FCDcKD
THLzP95H24Me9vDE1dJsjHgob/pjqERpjlRXyZuRhAnoJqvld+63IAFuF+eHcljD9RRVO9rCag4c
wcbQibG4K4K65TPDDIjM8rxup26e/SZr+e2utds5cMmYML+VWacno3eGWpGPeZBtwNX+MdCBrTPj
NL5zs+fNQFvt3gfvwrMwQrqIvelUs8A+R0q4JkuoFduuqqH0XiiFIQ3AcUtmg6gjt6WbXNCZ4mcO
SIs8Nw+N9k3D4b7qX2KAHuOWrkkl3l0TPTljuBSnVUzt38gwHWWVBqxOG1EE3GdeY16m3gb/oZ4H
n9Fq7qJ0mHDDyDdJeqF752+bt9+qQVYi9VUO2rQUQfSAoNuoQ8w9vB/KKe45lEQwY6tbSIQ4FXS5
NOe86aP6xuP4AHku+8k9ymSoXmpVbMA9wSqqY4cuCftW6QErmyncM2+b0RO7alevvsPmkLZkWBT8
8WE/hNrbp5QrEo5j5qb5HsnvlQcYH/c6XNtc4X1LwutQxcIC6K/2V8lX+Wr2HWOzrZOKtkXF2Zct
pVeSdqy73pyAhIrHsfzJ5GjW0H0VTjn/wdXC66fnHAHK1ho7HkoZjzIrhEGKIfPYuxpr3r8PdAIc
kDLSEF2ez2GrGLN4ObU3mNStgBgINEHgSlbiyBJbhf1ETVDr+udmIr+J2yDKj9KyRKRSbclJL5Oo
bwMCXMM0to6t0mIhjShrNIDqJd7C4NsEfflHc6SUfAnRfNW5jESHGA2UfN5VM99u0umqW6az8HY1
TqTPwaKXKguCFlENkwNojesu7nCgLkYAwOwFD08ZBN37ss18kN6viqeWpeuPZSfAByM6Qg322OS/
VVyYDRflHiED4uqoj1C9w40xjCmnFkxdZY3ZhhnLrD/cu/PafYlGBNWNxY59wXE9f4ULpi4qy+f+
HugezmvCDLlxKPXhv2Rpq/82uNXvBvT1VZoQ6URuSPHJfFUwvU09o/mhWox8mJB7oBCDgyU7adks
lMMiFa4IMskJ2lyHj6juOATnErScm2SKhqxW1chPsUY8+lNstEx1OcrXBOnRR9m49tXpo3im4lrb
D00+tXuoy0U8MU/sr1Pd84+P4va3lPPwqmznUIe4tm6NUQjdCcoxOTC0bIWp8JOHemd328cprQh9
AWogTh6Yy0RDnLqzlR+BO8nfWJHmJylYUNMxXsYvzyk08whLkDnk0JpXLR+QkS6f/ZuKkTTMGsJX
OzQrRGYT8OmTgrsYRBa8+q05cxeWn5Fcg4lk6233yXbqq/AgUcJUh5wv0M3QBEe8qznPQVZ5foWI
mZww+HODYCv9OZPxx/ADy3SgYepWx8CdMHLKvBJv0/yn7DJ0+A725kE3TJ7HbSkMtBb0bntI6kXa
k62htXsbtn22RUryyXKcksc954KBG4/tX6Mc9cFCgHe7asX+4rmbM6ex6NcXWWz1s7ctNIR47goL
x/XRmQy9Bsx0E0/dwzLl/X0rPf/3oNn0n4CdfJn1KK/+buhc34tua3+NoWLERg9eowmrcv+1DLYO
1/1W+fcCmru8dLroP8ql+1EgsoOodCW6bTrPjlYiXeaE+0Jscw2dBJn4EoaIWuoSzW+69nr6XnB7
/A1ZQQvmDZ/302dIKEAg3X1Ly9hKtFeJmsPMK8fgqYr2gP2pJYU6nWfPfbL+ap9auskMcKWsP1DR
sXhs0/KfpYamTcvx58kdR1l1l90o/dZBAvMQJ42tMgEY4KTwBWWSAjQBP+2hKu9KLAVRNkhv4O5d
+UOnvpRzSW1ECSDeOGJrLrLNEQuNhZ2eijFHVlH/SO1TKddyQ4M2izf28ebBD4C3+bZr8WCGqXjE
uENIbu5qeeW5E7jv8CNL4iULAoIgVTfHhwgg7RUg0bw7BcEcx8hpwGKXoXLv0UnqMMNdAljFjhbC
RNdutGWcrQg2GLf00zbT33IQvc+PXE7Qxwcee7wsBSq9N1H6hirccnMuq4By59wu7EdsgvwlYHLh
ewrF/On6O8w+SZ0VHTBusLGci7V8dfMqyK+JXl0fdE8yzInHn8MMOR73Yxcg5IZ1XfqCad0fwJha
E3I9bN1wKyTnSRpNxaQOUyP7PRXhlj94ibc8L148fS5yksPFJZ3jRjfQ70xrXQ4VKYMPsLuVIy8a
ikvn46QHf626s7P2qHmsFOaGjzoiZ4i8ssw2hLvfVbgiaRG5JbPJacN/RpZNeBTDoj9+jgQ2M3gO
ig+YHq6i3LbEF8KRvvfx6uJ4KP1CcyuJGEgGXOK+GbAXIIkJ8/s9aij02wHf0B+Ue7cckrwrDGOQ
rK73QINamxw9PqAFio9TLzZ1r5KOC7Pt29Xj8Rn8axXAM5Ft43QNe1Oonp3J1l9rt0d/SzTgiDBL
3/kz7j2LUNCQriNticKm8BzMhcXs5Izi4eL/4Smsb5Hjf9l8bPrM14YJL6qYyaM99kh+1I1zqT2D
hsnuEJsc0nVfHuuYMT1dBNtnWkPRITBKVu8KIU4ZH0m0w/YdauF/aARwnFA+V2+tF+dSjj2vBGB/
8jh6xn80oM76kK/++t573JQ8fHL99DRdQCnCp/BmGdF7pTrpqtd1gyIDh1qDO5zPK084gsryOCPm
G8iAMpINPlIwF+HgOtf8cAP6DGXFi0psgXjtR3TYBVRVnZd+qThkc/0+YI99W/2xu9dOZf1L3Rjn
pIWd5JkDlb7UaOqmUqKUAAakFAgMoVmulYbzdH/YQ3R0cYoD318uNglaOIa2CsdsEB4ALw0tmB2I
zIfSXnzF+8SPkA9ol6YghOxY4ju1Vk4DbgokfoeLDcRAWxVGNAMNaHKBIkAouCvK6biYqPFPNNAA
Y9ezP7x1tbd+Y78qQ5K3YJkP9bT1v/DRiuYWcW91U3NatFm0/mxS8Mr8I5DIVEUaMW+9kTcqbvB4
Q11H+1p/yFKu3/B6/K2DGlVyAKtq4odBtoDAFBzu7ADk3MK06jgY/mC8M8FNGXTVb4QGE2XWwWJm
ZDKVQCdisSCpbDCori4FMNp4i1F4vFsQl89ZDMS1XyhINFX5AL9qvRdUFfsnw9aCBt5GMh9fp0Jh
BzkORG1FVwL6/oM07/XNFr6dz/DwcXdI2ITRVcyCFEh2agDtItrFe0L0GfFccZjcl7NK6EaG2WCg
7rpfI9Q9Yiqncj4Fkgh92CsV5EcEIQlyKNbR9iBHdEGw2z8vgJw3Qgk9HS99Fg9iDJmqI9RlsHvJ
y9T18dM++6sDQbnzMfFe92fUtevdvow7kNvOyXCADJmfC4TSM5yQq3pwzFi9Vh3U1GHuuoHMHZR/
DJaq3cCHx4AjZ3AVi36MGMRFJjZNE1oUUdIWzoMQZnC2xDUqs0f5pQdProg/YqjNOseDJoR20+GJ
vC9THGsi0+ITaL3ibvI96DiJdJyUpoF2ikwPiwdR5YviFwPjuhxLbKHXhMa4oCqOFoKFeOTxXa1D
lkFft1ueqo3jHe4QkOeK9G8WaEQmEXquvXY/AvU/zs5sOW5kSdOvMnbucRr7MtanLwDkSiaTmySK
NzAtFPZ9x9PPB9bpaRHkJEZVMiuRysURER4eHu6//y7HFA5n0GXCqtrFg5sqnfozmDJsoBDSjsYW
lJS4rBWB+7VbjPV9lZTJJ8CISrHhJj987vwgDQ4Czjb5jLBQ7gxfhklrkAo0stGzRiJTKEmnHofm
Wxl15gO0wBaAI9okeZvEmqghnRS5uanMUH4OctnQ3CgaxMOk+Xlxrqy8uuvHTBPBa5ig1vPZnU89
Ja4cVWxBguGFC5RcZ3r9JQsS7rYR9J8YeYCbnks0XL3DHJA3osoMGK6SJYIA4E1obzFTU+coUQyu
sYiEZtuXr+eA2lidnYt5c8I0khsGO+Q9UX2R7EdVGwcXkAMpQaA95deRCrnaLQG5lUdIksRf/pCZ
yk4UiOs5hAYkjhJRj0YX4yKYG6lXuHJCMN78TH257nGiY/8zXLrd3RhUHSdMofvfgjKcfkke2ZJt
XFnxd4tDutrobCyyD2VkllDNRAZY0BE300HjSXCrgcC+oXIBZ4/rdvyDuHz2LS+MsLclKOA/k7kl
LtPXzXjK8976Ru0VCB6yxFpJ5H+KgCkrgvkzidLpe8h9ilFJCTi2NjU61YnCSGvmFJ7WOWJoJM8h
HK60CJImiARUonNkOsO5jqPuLACiWT6lAE5EkcX3SdUd636UG1s0ZLD1UGIJAciiyK82ZmEBteZs
oaeS6auT75CELW/odyaOriHq4rXmZzQVCKU+yXf4jPGXMscq48QBN2rlAtMPyDH9AcQ0uqV6twFb
GMqpsAEF7t022KfAwbWXuJqFefsggw//VJCvedRoRvlN5XS8TvNEuY8SRc3uyqhvodSxwm7cy2Y3
PNRBXUN3OlUKdD9F0ni7MVei+7ZQaqJN/UihyihORBjxXSBHnWQzNjfcjAR9E6o5V8ShLvXKlRt2
zcZvwgH7aPVVdsjUQW4pOu5V0yKeqmEfNKXh5YASnh9FOBWCA6tZDldDJI3RdzMHLLGjSK3zTh33
GkBchtfdD2DlXlSuAyy1JPY0cvKJr3tqAIRsBPUCpKERk+99NXiPHt79T8if5tDqOPQqhgAfcEP5
jfKVGhDQHSklQV/LcOAgrxrJ2pVJH5NZpSoo3Q9gOu+5nxT0NY7kGsi8RkFQL02l5NQJpY92LMtJ
AqqEwIjreZTG4Ecaxi3xaLxNjUqAq6gCcueGNLQ0SRi0HE8AapTP8liG3wcTNK+TJAZeLlWOVemU
oundZpEKtijvY5xcUq1BvM2VVH8QUhnwTkvZ3m0tSM3klKbXUnJp6iCYCkPMH+XQqJ6Bmk3CdjDG
ahdQGjy5pl96R1RKTTZxleKZJoKS3UlmY97TWTH/aiqlJmw7gAQvrRQO37uAdBNBlki9qSchvq/H
nnnq0YdvBcn1gftmXx4qiq66jQTPe+PwXOKjOlnFfhAiD0AMwdOfdRz6X8fCj57TZlQ+pVx6f7bl
kIakY9E5W1ZSYbR9cNkEkzSYOuwaHPyXJCE7I8WpRww37SYS8oZZ7MDal7LDHcnPOQ3Jw+EyA863
WwWWtI1fNcZNE2nCgAFPJI0oYBQ9VUUcPlpebN2SQCT20nveJMyhriG3TV2gyGUIVS4BI/buG64E
FxAZvKVNC1fWkRIr77seELTY1lYZqe4IKsIC8dWMR3XSU6gvxPncicQyCTdqFxCgTcB2KBspNY3z
fAPVMDXtdKjz2q8cr6WpjguDk3xdd5P6yY+xbTZEmiHtibisbM2qwMmBurn61cMKcx2WaSO7XSWS
OQ9N6gtsKIyGztGa0k/sbhqFJ7jqWPlhhBDdDCfpURkM+FpKEJgy64fjZvdxLlOCE2fWXRN7k2Zz
bQ9wJTxJYpuIsvCpD5Xpkxd2rQQ0fI440xuh/aZGtVI6U09ExpnoP+HNPIYjqTeiR7cpqyoApOWC
bY+KIZ0oHKtuTMsHemxIKf6+r0K77ZIx6gfsP4l6uR5J+k5D3HtbIKOqv0+k2roTsgCWC8sid3+l
dD15DRLjtes141hTbIEHcJAj1RLsuqHBcpNVAjfUhgT8hitsFlGQGOX5nTxKAARAj9WU03ioE2mS
rt2UQzAWbiUOkuqYE6XRziC27bdO6YV+07eVFG2twIrZaYGl438BRZ0A0vl+5EoEB8Ofg0+IZtNO
gtQ5aU4dPu7aGAO+sEo5PMI+ZqWnvgvNWy2Mk9JVuimhYCsHbXem+If0dkvFApNRKulPKc6kejsG
kze440DwausHuMuuxCxW7oRpx+OIyFcxsUkhSMSHZO8+LA08jJLGFwKQzw7XZGQLvyTZQJf1kAqQ
+7wZYbQpaQJwoh1C8wR6ViUdmdf6qdTIQDvKNBaAjM0igh9R9SQwuNgzruxydN9IkY7TTEwVTF4P
QNtNqCT6mXvF+ClPpOisgk8XZ+ggUWTisgbX07z4ZXodV0IivEQNiSPih0UaqZvGSMRn/MC+cbi4
ZDimXWWepUIppZ2nmtOzL/TiCfqQTryirEz52WuSModpEoCacHf4B0LEwUSmVMzOlBkoEmh+pQ1I
uNPewAEOxI4yhki8C2h5EDu5KrJgnShqj21dkWAuW51EbyzW1mEU/Kbf9az3w8S5PuxVYhyHqArI
hCsd0SS4xtproBGcnTk4lBt8Bg6RRKzzzp5qQhs7Mywr4BdWkPuPaWuRdgJgL4OcymLzTk9zYLEc
Qv65TMAU2x2z/AWseneer3+AcsSEyjBByOtbKia9H3FBLNnplIF7hzqYCYARGqp8tQIY1my/CEYD
pFZCECON4LndzPSCPxLCbvDCykXwGKhZw31YtMqv1I/rCeG2LPnhS2UFHsKLCS5ZFgF50OlZ8Sjl
YAGwtCAxVA3GYzus6VTusovHZ2vUpw7vXgEV0hO01cDj4EyCmFaTezWkqsEhH6V/18zKuONkqpVt
7vlkvFHdaiM2foXjXxVK4czWedzKESGfTTQ0BLQ1cwIiGZjpeUajjm4wlMMJfyar9b1PbnvcBDAU
lFC8lcKp7jhL93GeKweTSAlUrNDLc7HPh0I615QF/qw8cTrroZk0dg/Eot2r+WSGV2YRZhLheb8x
rqdGT4rP3BCEz4JFWJQkUCGCztcj/N2mL6SvSTYRUZPw66Mflh91gs1FDISiJ1EytStKMONfDBqX
WiRcrEzDMCgEyUDZ+oTggf+E4yewpR0dNiwKl7ZKQSWPnbcjPWMvVzvP9dS/01NQzA3ZJ9QNVGPJ
Klx8b0udE2nUrBLYD+lgVX6mUaxnt3HZ7oy4H24FIZlbGHg+y9W0bhK30u6y+GW59yyetq0U45tQ
x+rLji1UsFYNoJXUpvCKi1ECkLndi2AEFWo7izMZCsueNNW/qoYEUPBl4dKyzvtVuiyK5BypNNfF
RZ23KhV4V6SP7TjpIkh5G3IfLZnmilqvTdL0Ghxh5rjLMu7acu8DvB653IPWsGw/V7GNJBjdGGSJ
QwTVXHm6Dx+OToIyFAISrNALTohywBK2KhfSLPUJdlKt5gOlSIgFxnWu5+7KXMgfKIJBG2Q2BsSv
qjS//htZSCYS5ySJmdmxh8uxqSQPQ5LSM3ETc9cKAXgRW/SpUQdJEHLPpFp2E2fgbvDtCP2XevN0
+YmW5BTz4sD5gVrAairLy0YsRa9mPXnuDDusmd/V0FCAyFEyZdjhoA3fPVyMFXKIj5TRICmgazPP
LswfiykA85THNbl4SgLlWx2oCW6vBB63EYcDCDprV2TUb+eKvtL24b1gVQdtrM96SG7bWsz9qAsU
ixQFxYCZ2M/kpuNpJId2BUZCAb9dNm5pluW9pSX+9vIkv1eyt5IXQzZz6h9B35BshIGPgi8C0WHx
KVUruTsQkyKxflnekq6Cja5r0NFoIizcENbOz/ObltWjlkuhirmhM5J49MG3cuQW+eGylPeqgxQ6
BKI2VGXw01spiA4Vq0SXlV5qjtoMfzNT6Uhivn8wwFyv6M1Hkwjj9kwJRlIQ+qe34mio6lmpgKZW
DedYQ6jYIQL5hQIbaX95YB9NH+ZaFeljCuXv0lz2tElQSW0SOocIoneifmxMpzDqLlvRi49m0KQD
u0jxO1UJSwIo6saqagg5irxSLg84SRR+UascOqBJKYGuiCOvcJ6tSVzQMklc7cu0xdwVgdD/8EYi
bFYTzSHMKohvYYVc44H6UKAKDIQRzlzQi5OvN0DRxgFDbMjfA2AP6ukIuUVLqX+v3YC0aFfIBD9a
PHodwaclQR4K8exbNQlbvcd5QeBUGiUA68YC6DSUf2PlLJh1aQQBcglr8laKnleaP5pIUTyfOF5n
BYc+g2nBGXzfEDZtgk+zsqnnY/KtDwG+WsZQQ+02b7t5pn/b1DCe+FE2a6Unx9IAcDquox0QdKvc
UuECfQAFh5TVBFIbWZvLG+JD0YrBZtCZUFVbiM6tNsH7pvqZ0I/0PF9DG6LrTsS792adzR2Zhab7
/MdCOZhQHdRGgxZyoaoegPWhoXUVEf9OfKJMKCYLEXvhGR2SvuPvANLsKUH0Vnb/PJjFPEMCS76b
DgqYtiUlVSeHeWCW2Jnaa82vMqXfEf6K1O1pkdZufSq0V2b3A42dnUIawigSB+I7a91bDSi/hMwa
AFVXg2Bz2wrKHzZJn/v+chIgiA7ztCZcauzkmZOigfu1oYmgSFcyvF09Ek5X0mhbJp5JkElRd6oC
hnVFcT8w3AYjm8VjvCmSfqu4FbXvBqWmjC8uhmPZtIYDck8Dlq+2KzxNHygqLQEV2olAZgqX6eKI
LxNRnnotRWcoAnSFCozZoFVU4IZkle4K8MpPsWSttZ74YIDWTAxP8yCNHs7LJglUTkOH3DG1ITvQ
FStwSdS4eDtfpFzh8qb4QFesmYeWFhv0vKGB1du5jKg+J5zEAD2YgVyrAdDUl9oaDdx7KdB2QZcE
CZXFObjsqyZ2Ji08SrqyCDAJnOM+BtgXRN2KP/aBlJkyjz+YUIioFveClsKVNNMsjlkDsGghZRqw
neBPiY9NGoLgL8CMzYFAn4V58X4zm4MYdAM3DbpVgh5JzxUsO7mbV0ITrNiND4aDvZOgshcxkXSs
eiuINJPqZxoNJKYeftQwlSsH5OJK88v3xmnmo4TdEyIRw1S1hVGUqdjoh4wYpyxq8REbFo6bsAYU
UgyU/28otS7Gr3+qclDzQqRMlwgKzhjb23GR3m4NgwAIGXyhJn1G102ggMnkCdu/IYiWkIDiWS50
760gmtTTayTBS1aUgqtRYBbbYhwG97KUD2aQDi54XCJHGf0uF8Npc+pY86jkLOuM2qE+B6ohY6jB
WMbkbcD+P12W94FaIE+fG0tymNDn4O2ocl32unhuxyMAQbPBcEjbGuu7+WMpUPIQDdMU7JBoLvwR
Qu6x0BQ4B2TZzDtIKOCJoDhgd1nK/Kxvj0b2D3ack1GFb37pB3h6ANvUzKWp0M0OoDakLBTN9A84
ruU1Baedo1bhXE8Tdf5KL5H3lp32EDjkc4aFE2zZDT2uKeQQBypi2r7u9nGkzcEtMFPPiUC+8FqQ
ub7f4jIUyYq+fLB+JrzU0Opib2VtyY1N38kokCEYtLugEW4iTU3tuij6Fa911u3lzNItiYwq+wze
48UZmRcDdfUmgCwrMbMdNYZeQzK91cWNCiKoW9lpH60jxH/E4+YZlZZRiFahJRWYUe6H5hDuiOdR
JRnG+uj4hizfcnsU7nRNL7cKTu7jZRX6aDpn/5VuHybtqZTFdjBCose+roHEB2R0K8G/tMnhN1y5
K36wyTmPcZJxzzX+vzha4F8qFMjSQQnrsWHXAAmelQFWUbCwJWksvd5fHtVHyzdfaaGgxVKaS977
CWqTnHI9Sm3SQAOnqPrkCnXSpmCwYK1acQI+HB1X7tkJmL3yxcUbqihwmlAmQKniAeqnPS95izq3
hmQfp5pY30+U4lh/LnTuVoK4eUbfccRPMrjhYqLwZaRtGqkiaqpGjGYO0Qytwlc23Qfzif9GHzrO
G7zi5cU47WPKXuG5oUapodrHCaehTJ4oxjLKgZLtsZfXblfvmnmgKLQQ0eXZNZbwwxc7cEitwNfJ
ENgWey/dhF0jnvoBSi8rbLK9Z5LBkcKyJu1KShroLFki2x8N8nIppHUr+vvBLrFgIjEhT2YKjGWs
I+iBTdKiKQf4UvkbutmCr/PltYvHx2P+Tcy8DL/5RpHeJJ3o0YbGm6ZBt6t2ZruiX6OqOaliNWe0
WTiIPWkuM4G/tkggA4LG3KQ9TiSuGPgPlJohzxeEmfNdVBeuew67m2eoDNkHzM05YtUvNfCjc0vu
dd/V3Hgvb9mPpph4NAcKi60R4X47dlWf6K0AT6JtaEoJERolPcaY9iuj+kiRDbp5cy0ATQU/7Vsp
wHbVZGjx1/Howpcs0IONBs6G0st+XKFS/mgCDVBiRJVJy767+3ShGJYlXbzsXFf9J2pktaeptdR6
m+TwWtl6DP52+zfmkOvWTJEuktVYrBmMyQAFJLyOiubhrleBECRdE6wM7MOVorAEW0fFBM7o2zmk
tskrZNql0h7YD80tVEVq63LJogr68nA+WixOQ450UgHz4fFWUIXva1LYiiChEbcC6HTXyDvjrqBq
+OHviKJdA/crTo1lEDyth7qxBPSiGJribHpNQHrEBNYLuqiPPv0NYfQR5QIkEkMyFkoIpU0APTUe
fEfqYdu2DQ0vQYy7XZOkf0Mj8AuZO3jY57l8O4VgmlS9TgmeKIqW3kFnYd7oZmeumMf5Wxbe0kyU
bMwBGg4lcyElSzp9DCf0LqvBUdot2NED9rj/HBDS2BYtFT9/PoME+4As0lsSx3fhTyiE1/xUJ4EG
p1bmRBMlclVEgzD6PwUri/V+bIT4VJSCs5YgxnJsPY53UoOxniuqAfl45V1uVkdY6fS9WIXdysA+
kGbOXaMU9F3m4roYWN8qAl3GSaxrvaAf/dQSHiOLqgyiiNMtNH3eip/7fi/DYi3RIgjXBWd62XMj
FHUA/EJOYTvZ9a/FXBaRKnJ/f3m5PpRCd0O2MVEMJL3VQkHo9GGCoQmEGyysaudXN0A611jOP5i7
2f0i0cKlZA4Gv5VCFJ0KKROcfdaN3a0keTNYgsrfo5r2+he59JJffzwsVFAmc0Ugg7vrYliKnlSh
H3AVgWWMS0Iq/wwz4w97UxMn5B5CEycM+pwTXZ6LsgDhRDZ13PFyBSbdGv4Yortq5gDCoEhNZM1W
dvP71ZpjyhrdPyHvwsYrb+ex7AqqcDoLfF9SttfGFHknse1hfro8e++tOyUWOMs0TsW6Eyh5K8ZM
QfoA/Yhhx2jyTRqnL9MMMqv0aK0L1rsB0aSEa7hB9kiS6YG3uIzD9lsJrUgxolSO4dc0F4pN3ARr
8fGPpMybVlc5lhR6QrwdT8L9Zi65BTVUJWBUwkoJrtVQS1dO33d3RQZD0p4OWPhIpKwXYsCfAjI3
EFNR8VvacWbCutOPfaycurYAJRjVFig9SvKxMZBqln+ejuM4mbuJcTBzMqvL40uEIr5V5wgepWGm
ayn9SwboeOUG98FsqmQZRNLhxIUAor6dzYi4/qAHCJHb3ruiIgbUjOB7K009Z6fyzcGFQZ/blOCf
4TNBRf1WShVmddXU+nNLNXIx37LDfSoa21ySbSKKuFGUl9ENY0Xz38VOZqmUOBE3VqEmWtoNsIrw
Ag/689AercC8TruNnHtOokfuND1d3mRLm0hwWpR1GOG5uXB9e9e1FIqYUS8nYF1o5hd4VTyn7dPu
SoDZfeOrXrC5LG+5qZfyFl58led0D9NmVGDg9TbMR+Y9xwvn19B4KxvhQ1G0AqI9CllovNG3a0eq
24d4eIS3kuIqZFnCHOuFr8mhgn0NKLJUx9dx/SZsfv23m5k/SoYJPR7lqDTyug4yCminTklWZu8D
KXNMnBq7Oa73rkmPpnueMZXMHgWQPVUTqbeDweVPfULGwnVEozWGCgZfX+a32lYKgPpDAQkGRdv1
5N3Jp03G9rImvB8L8QLKLsjEEEbDnXk7Y5Q4TJGmUw3phUXBzbwONmAe/9S0v0YlfpOyWBduPBAP
DB1MCICYbci5voqx9PXySN4rGiEW+F9NuGPYQvrCJxsSoZH9Cb62vO70n9IAaURCFfBMXmGsNYOS
5rPod4uEB4Mwwh5kYujDIS9OxR4iBnXsyJClkzkeLV+kGJ6zur6G4z29pd1q4ODOFVcwzMrOEEby
ASre5A+NL3dWTmS6EIpEI0V5eUtOyzar08B4skJKDkq4HJ1BJxp/eVrfKcgsROVy9+p5vpvWFG4Z
uIr9r/FYptZGKRXtmGXqaO0ui3kNnv42o2Bu+I+5xIvXyXYu80DipMmVEQm0v5R7yQX3J13Dudbe
aK2v7QKultREDRoljFQ+9TEtRygrbv2D5UONJdL/e2VfvF65/ud5yPXqMl4Pg2d6wessA1uq2HVE
C6U798l93O7sjbPZuytDnpXk/ymC3MrC4fGkpoygtr47uc+PBwQ4D5cFvMb7LglYaGld1gXlstLd
1t5unw7399uD7Vw7CHL2Vyf3ynFW8siXJ40RLVztpq4SuZkFundP38++fbY3X28c0V6ZudceyJcG
trBaaVTVKgCmu9P2/HzYPm63rM83Z390HlYk/ZXYuiRq3h+/HSn4V5IgMaSrw3l73ruIsrdXp+3W
dbcnh99PLv93Xcfe85N7umKOD7zndOLXo+vy2t498trmyI+8e3s4nN09r5748IG3Os6Bb0PF+Eq+
fn7LNufzh8ft+XDg22y+zt7ML28PW+eZt/AItjP/Cz/zy8a2nb2zRy7v5Rtvd2e+/sp1+apn/uWw
sTcbvvHJPdmHw6ONrvGZzWZWOceZ37bh83zf/GXONT+cGAlPdD+L3+2d4+fNcX7r5nhgom8cl58Z
9X6XM3iHp9tu9ujV9nBiIV6fbccn751vfOuetx5vHvb7h3mamKj50+7plNqz2AeHf76s9cBPV/bV
fFL8tmSAwymJgqTpdHe1vZona3t6/cPf5+ct835mHk7Pp+3z6VzaLMrp+Rklsq93PPThfnfY7Xab
3e7avuHpj87Vnqn6en39OtRr27nZo2isKlPuOndXjs3ab453ztUVIzvuV4z8XziISxo4D/e34cSd
YXQ5yn7FQrFY5/M8zwf71SbZ29I+s2zf5xVmIKf5Fd542t5v7+e1QLdYH3665wMH+wY12PLTbM8O
h90Nf+8fGKN7dO5e1fnMTM0biYW6cbbbw6uS7I/HI8voXjGDbLfzdh5oYO+ZSeaAedy6zNQV38Ws
PJ3Qb3d/dvnM5ZVdXdjFEU/jm1wwmAlEMkaezt6dXDSNqbAZwl+65azok/bWsVicBBg18+38w4dE
1elsAbbPZ3/DhmCjsQavanXPf8hn0ub95Nus//HXHsJV+5e73+9/9fbdw4qR5R65ot8L732CFHHs
Zyv7xPKeHvbOvCj84J5d5+pwYPPun1Fw9i4GAKOx22xKdtt2u2eJT+5+Ngru03a33T67h/MZ9WAw
53vftr8wtC2rit5sjmycJzbx0X615Ifd4Xy4fzn49sv9/KXfH8/Pof042d99+4Cp53g53/PrywtT
hHnaOzcP2GP+vts/bB72v1A0jID9iFEZbNu3d+yuL9c3N19ujvvNp8Nx//PhztnsnDusg7PZPLj2
t+tZo9D7B3aVvTker7Hvxz3L72Lc2H/shsP2F39ja5GIqdmfMNOnK2e/uUEzX9/4+YF/nvfxg3t1
9/Tkug/Oz8t6qc3HzYUd+uot/r5DcwGqEgwONv1kPzE73TylX3dbdt28/TasCA97Ne+gO2wvT3/5
CaTXUOqlR1gc9WljKlE668T5wP50fu0Poc0KzzsRk3Bm1Gx8fmU/8z+bE4ndzavn7aP7eLg/uU85
j7yzn66+zxsc9T7v7N3jbTc/PHbkHi1yHjaYgU1hb26+RfYRxeOAk233DhP6bNmfNjez4XHtvbth
lPZxNlcrJkB9M9PEhIC4cBuaXTPTpCf7QvWrzMz6ohh6e6JG7LoaYqgqa6VZST99KIVAK9AdGRlL
7I7iGWGcEV8FywjpgK53utsmgrRyM/5ICvE04uMEiVTukm/tSpq2HViTAAKsDApDamLHq3SsivvL
qvHWev01Y9yGYPDBgSdQuHDJQjOTYU6GIYwqVcheaI9wo5dx74bQG6yEaeYH/h8d/EsUgHaNkhny
GOISiUQJKzQoJn2IRKmylJcUkv34mNUgyG77knaZ2zicUvke4t3wxxTS8mMFpb0smXnVDkCvxKIk
+mzjur+dUVWl45Ixsm5BVD221JfD2KrsJi/e0yljr+XVcxv2z61E10bVe8i09mkA7zgSaCyb+EA7
pLXU2AdLTG0MgQ95zsZTu/L2gUpplIMRqhFoeHThELNK14Ql24fLS7wmZTHstGt7cKRwFZR5Y9iK
lCubmA5EKzeij6VYc46ZIBWXtLdjqSA18bIEdW0nP9jK1iBsCxl20b8xljkrys1afV/yZdFXK4Fs
lyXMo+gZTpz6RugEfWVTfKCpBFQI1r+iJQxzMWMga/2iS+HUiUMJNHjKNYnKX8kn1uY312IBj5fc
FsVR6aLu0+UBfiTalOeOx1x2oVVcqATEOpnUpyyWQir2NEha/41OWMIBoh/tNoVHGLJcXb+lHmyt
EuT9AlIgSXQdsjiCmhBEvV1AoQdAJFQRjG2mWp6iOMv3gVWvYXrej88EZwZKCTQdA1xatUAsO10s
0tGGlOGem/W3TjUfvUk/dnD2wdLf7A21WnGJFpFa9v2MxoIriqT6nMlf+IXUmfckWbIR3hGoqp6s
glYw+0JSQt2hqUARuJIZttDF9Z4hvFxezrd3jdnmmRK4CyDM4HsUfRllByUdWFaMaFOn8EwZvGiT
F0G5obslRa1NtZZn+mioKlojSYTcSQkuLgM0s5HD1oIB0ZvLVyX4jr8kvu9tqf2LoLYwin2Wm+H+
8iDfnyEz6IzqOzAm3JCXsZCA1tbQ4sCoDYWl4MRiLrg01Wm2/tS3K1bmI1E6oOM5WAysb1lEBDXv
RL9uaAXhiu5lbLcYixvPCrN0K0WTpK+M7N2eoLaG4kDSQIpJ2mkJ7xcGmHNMjUpbbYC5TahgNC1i
WuX+4fzNlZKImAEfaOcSfq4ksC6YNJRyYN0oXEmNXyJDaty0TLoVSe/G81qTqSGGNnyYt/n13zzR
YBoDEUbK0PHHsj1AG5c6FGRn7uXxvFN6pCg62kdwjNqIZajV8rg0TbCoQvWcmvWGy0iUuYkeaD/h
NDBh8y0idUUv3g+MLBbETywRpyk/vh0YPPJdZJRw1FhxrW3KoIPDw9On3eWBLXcXbgO7CrSmSkaL
PbbYXVTgS3T5BKjdep54D6kZhGR4EHQ5xl5blnIvyMaKF/hOJOn2+ayjczkoLmVZ5pHQ4nlQauq5
w7qS3IGONZpj5Y1wK8GlebbMZmYoHpvN5YHKiwA2u5n4Jv7GX5sazMnb+Rz0OoAUgd6f8g6kp03D
s410Ay+eS5M4R9uATbKvKvtIjyF7/HJZ9hI/9072wiXFe2v1cpZduM+fM5cWbPbP4+23FSnzt/zu
jS5HuDjulLCS1GiWcio332Pn8UXbffv8sNaQ++1dXH83lsWGS4a+7cQYKc02tFun3+Q75SS7awm7
xZ3/vZzZbv62sbneFVYQIadz8WpZr3DzZbJ/fLoJ7Nva/YZXZgd2tGJNXgG/l+ZwsR/SOqsNiMZr
u9zAtemQJXLoSOiYru5+232t3U+wEq7YFmlel0sy5w3z20gp90pGKXyVSVWQA2eU/RlS9PPkGJ/g
WT+sqMmauIVhUeABk5NZ3Oh8n7bijkabm3ob3IQHz0527Yp7u0wcvdOXxQU2ViFngLdgXsfASfmj
2hCJEyIvVubxA7vy+wa3Fn6maUS1mc3qb2pPrbcPaYxQ0OJcy2I4yNaQZWvqaS3MSWQKsgbT6F/D
Ss40ZXKNLQ1fnU+hG7qEwUYMimj/Wp3P5VG02OVLzFLvpzQOKhGsPMjH+nN+Ux6V794tab9qtItv
42N2DM/Krfa4ojZr07uwLn4zhHo+ryME3i7kSmhNt+dAdDzbcIpNtvFd0zEdfcVuv7viLse7sDej
nMVJPasrSKNtuJfcx9Qh6ObZBdObb2V7zfIsHbKlwIXhUQU6ZQaA6mwpo/NM51Ggm1ftsYuN1bVc
sdhL39YagozzF1G98x1Nsn9k9vGX8/D58tLNG/qCfVnWz8E3FyXCLGXa0vDSgQ3fyZy13bcmZGFV
hiSDuzFDiHrn7Uoo8D5T7Hv01rRh5RRfOuYk0hO1msci7FWndyiDt38YJ+O4dqn7cH8D/6I6ZOZG
0OWFUa5jM83EWQvKDd01MV2Ka3HgqY51lTo0bb6rb+lhsqt26rW1ZqE/UovfZS/mEjbBMdF6ZDdu
v9E/J9tg229HN97WB3m/hlT4aF8D7lC4vYLEAY/z9vSJaE0SEYSr7Yp+P6IEywjkpOr40maVG013
l1Vxubfm3AJlWTJ4S6o5KQ95K0xvQtkLEnVyBKVRtrBj0kdDqkK66o7TynEw24XftR5R1A8B6+SS
YxrcH9+KSkxZH+SOXqkebERXuZVlANyVZOV4W87eLIWgjcoFBG4UQANvpajSSKunGrLLBlaYMzTj
xrHqEnrNj3J6joo0/UTpuHT7x7MIOFsFoUXgAaziYmg5hFhVXdCdmxbjxQYmfsyU2qR3NChK1nRx
edwwQO5wElit1xvCMqBH/8VqsgxhdIysyywHjrP6E9S/MGhWWq7Ej4nUNVD8pwadCggi14INM3Z6
m0Sj91lrsia3K+g9u0OZ6vId2OGSrpJVWJh2IdIp8/K8vPOzwb6J3G0lQk3grlCfxWrQNi1rDINe
3rIRa4UrV4EVOdXcnN0dat2jFEfXuiHa0tO++1bBS/vDry3fdCVQWtM2KhR9jdVoaRfnR+JJNO72
M157CWoSoOgMRakYHJpqxbSWUGSb9mPp11oJIaDqi848joWMRxR2w4qxfL/ZFBaNYgRr3m/Att7O
Btz9Qj9SBuxUjflcAtX91EA9eYZvfa0M6QNJMtgwnTgGUQVu/m8l+fXc5NiSJ8iUZy65gKJ2Nx8j
uOIBDb1cXuT3+xpSHtmabTIQT7r6LWQZ4pDmEJk6BpSHm6YafmK0/JU76nutB8NK/IJUBQFETVxs
63Hqej8vUWyTxhn6xs894UGNRYovrAa6wQO9ImDL++OBzTwhlLgTzwehtnCUcxgGgf54LYSLdHoo
hTrch1UzupelvPPHUUjYOQBwmfNaccws5g9YkxJNbed4QuDZQ2fSUCT1FTvxx/QYtlO+MRIv2chi
pJ7AiyYvWjpKKw/xwRpaVM/NMS8CwkRWFs/Qd3IWjFEHnR8d3GG8pK9EPoorUt5rpSoqBmjFuRCZ
QpPFIsajEhsNMGAn7IvslKi15Hb06D2k7bAGnno/oBk2S+nMXJUGQG5xYsujWCeT3NAMaAr9Y5QL
08GjAZ9zee3e2xITeDVVqiRXKOxfZl2hV6HEeDRrxxDCzBVFKA4TGBz3JKaEjZlqPS0Bhro7eEL9
b+z9f/wY/rf/kt/+dXDW//Wf/P4jh89zrg9Y/Ppfp/BHldf5r+Y/54/937e9/dB/nYuX7KGpXl6a
07di+c43H+T7/y3f/dZ8e/PLJmvCZrxrX6rx/qVuk+ZVCE86v/P/98X/9fL6LY9j8fKvf/zI26yZ
v80P8+wf/37p8PNf/5j5cf7j96//92s331I+5gRhgoH665v+++0v3+rmX/8QdP2fFPpQ5gNYGt3r
X17/lVKtf2JyYcOgjE8Bzcr3Z3nVBHxCMv45Y07xRwiNEk4U2Xx13r6+pun/5M3ALMkmsLpziua/
n+rN8vzPcv2vrE1v85B+tP/6x0L3ieGyt1FI4sloJSfQ2x2mQL8f0X1wuqrHQVQmaG/pO/YsZzSp
/hT4Uf79t0n5t/jfxb0q+G/eFlhM1JJDF+tCQgJuk7fyPDmQRPoUmcfY690i3xkpPPdTsKWczDZg
uKA/lmuZe8t4kHIagONiCoPm0MXBaWIY0dVjnFp2+384O6/myI1gS/+hrQh489pogyZnOEYapxfE
aEYqeO9//f3AuxvLBhGNoF41IWZXoSorzclzym7HBazu5XJVGMZnKgElgaV8u6oJlDKYGdhFl6VA
1QaCysq5VlLYb4vHnq0wM2fBScFMNxt/u/hSBNqYulV70We7+zFOUfsVNckWXUZ0we9v9OphYqqH
tirtMHohC6HUmrgmmYx4huIw86sGJtlZGawDGpBIMWla/pBpdnS5b++5fv7iwz4bXHYRGNASTJvr
DyviSqs1DYMZJKxabVgnI6/RRjcT+6gPznTs+868tHHoouVU2Y+mWZd+ow6Ol7iyOkukTH6WpQJo
tVXVzmNoyDmmUTRSPIzG+ShoIH0WVuYcCCLc93YgLZjX0a0B5go159i38Jb09hVBkuxRwFh/IhbX
j3pXVWfILOjtJwtFrJ2lJxqc5vn+8tfnhyo1AQAcecQAS49/9YRA52CDWnAllJ+hcnaZrz7DIb9H
s/DKCgyHTK8vPQYaGDyMt+dnEqYeJMpcnaFa0LzBDPozg0H1zlpWLoGJX4bkiZqIm2CsI0i+tcKs
EVrlcOaeoTqrv5ZOLh7Syhz+6MjY/PvbtmEKgmgoFOFVwOGtm0yQZmcoAAbGGWHM/Jhg+cuUtd0J
DHm3E/NvmcLZQvSHjB3P4mpVRTY5RUQcjBSvpE1Sm/HRmPPwjEKbu/P8vvpMpBSkyDh2PpcKDcDt
BiL+PZcBCgHnZWb6hJ7ZgLCPCHdu+CqjJBMHcQDnJ06bDE9bj5AGTRc17eB2vh2o2r85Y3QhKpNG
9G8auPiwubHLP1zEBvb4S1bBBdADBdMOM6vLVD2gltvVwXquVKgpwkYlYVM9ILNWf4fpfkjOiM1E
31rTrn9EvHrIaKmN5h7vn5i1X8PP8CgypMtjio9b+zVmFMOyN5rUR04EtTMY3lXTHxsmuTy7TuhM
9a5U37jTTLSQs6j60qZcxglX187JkH1G6tG69FUR+Thc+b1EBtBralt/nB0iYWKJdudqrD8vmSBX
gyk1qJ/AQK0LWHFRjfYc5qXfjsUyCw+fd3hW+n52TkLWlooCjBQ/ZAV5xBuP72KZaTKGUpgDZNXL
J3jRZjAh08/gvSr8LJ8kOZpZvK+KMNqBRK3v47OVhXWQZ5eVrtfHbLmcuPqFj0p49qhmSC5Zqdme
k2YUOwt6bYpBTThweNbJ+iEzul1Q5xTBmGjt6MOjxRCMqYePjo6yQI4q+g7Qan31+VgLU6rDvSTL
pdd8a2ruRAsJhDX5ShDUTybqmxeldMedrHPLysKWxGTTQuqxbvkKlLylTe/TV9HXObdDVPuiyv++
f9M2jDDdSvbAiBLzi+uQaJiZW3TSZPDbqOt5QouJwRJTbX/fN/P6nGODuW1SogVSuES6L09b4cCl
aajp4Atu4YdmdOKTQEbyXClR/Bkh5tkjMp1+3Te6/NGXwQqfiSE1IjDcJrxFa2yKaqal7KZi9K3c
kJ+spKXHi1wOCW5WHSt3QImtbLWTEwfWtUVSbef7bRzIhXOKDN4FbMQdv10ztR3VDrV+8FFGEqeg
jKDwHUKU3dLK2kNVbXxGxpMxsgz/07hf/v3Fba4mJUvzXh18mVOTY4wSJq9lKmuv3bu1JsahMLHU
QV7BfYKy0eNYdyd/ZJb8JztqN76TN5F6KTC2RxW8ruAZxFvsHjRoJEfPSe7tspqoYwZKT4Xfy0F3
oA6zKuejImTxNZdCPM1znjU/4sx1/uQUO5/zutAdwBHAoeBjT909gOdqvofgj0ibB4KVMy9I6KTf
/h45WrERD4riS/YBdWO0N9yLsHM7PWtzaNQoIE1mc4o0ItMjR0NRz0lo9aVnIENnXxKqANSdTVuM
B5Qq4/RIwUN8VWU0fdTGXI+P9y/Axv49o6QWRiQe1Fd52GjZcZfp8+SDt7F/50goU/7IUdGDS0++
HzSJ3AUIlveq0Kp3I3QinxABK59aw96rPr5yAM85CpWmZcKXs7NyADB5lnCgVZOPZHOAMJlreCo6
GRc9y+rvAdigdznbcL2//i2j9DGsZ+YIuCO028/VVBDMDBWn1TVRoOxIJFDmm6LOR5IPpAJC66d2
NKS5E0m8uiSs9aXZ1SlB6bkdtVxMfqPF7dcGpaoRuZUG9v5ezf9fLeamFPMy2d60BkoGcJq7jH6u
3r1ySMa6t8zJR5W3v9pIRcAw1VQ2YqGasvOcr9uvzxfAWWi0Gf5FPWIdX4cqYhx2M07+XLQoY85h
2l20Vg8+6pGDklKs5H469ecSYp9vSHeWH4yRemmuJ54e1lQVxz56r5JrpJ5IEXjYiaZehY1s/DN7
G7hE3O46WBaRLdJBiRX0yVrTY/x5+jPtUBg5iLatH3Ul3Us3tg7Ywj8B2ymJAEi52wMW2HHkKEOm
+GZqIfmU5e57pDiLL6VRyVNXw4xbDJZ4G9rz+RsADSQ6Xoh5oOK7NYpmZ4+qojb7yFKlSGTHxqJo
rlV/ZO4kPoZ9O/0boxBvv/1UU2ugbsLXp8CzJiEYK41EqI0UPxqg4EVh2W3EKQ1657fFt/325ptL
BkwOQBUF5pL1BIIY3SCFxnzyw0QRHKI2RTorsrqnIWxglbXaRci5a94a10H0D0mKQVHVXBDYy+d+
8YpavY4EGvJYvoJWNNQVqlFVHsRKtjzdX96r5/rZkEUZhb4nNe+VY3LCUNcRiJ79LFa6I0lQ4qcI
Ee18sS0rFu8UiyLUeMWzpVSBPaptofrtXKPUip5HrhwpNma7LHiLR7uJtFgP+QsHw1hCvHXuhGiq
KwKE5n1N7+zupIOVaI5DFbrEdQGizEc7G6IvhRtNznGY2wji2Rp1D/CgtR167ZAqNhQxZkKPw4nM
vabb1j48k7jgIqn6aSsPGbhBXkZZqaKQis7esYgTszlbRjjvlQQ2XDGZI/H0/zW0euTIL9Ng0jFk
5mOOxnleCYBNcBB+VuuKsuv9Q7T87NWmL+0ohQyEFgOc57entYISGz24HOcjhO3JUBffrLhFSn4c
sz8ys7E/RLVWH91M16Md068ia54AVsMoxEIA9coFTcGQTKmNL5gQIfkTjZ9W8erKHT/zLBjykLau
8k6KYIJq2CyR/WTWZucXbHxTyH9MYkNmwYh5V1tta0VXuVaj+FYGyBHi7KYZ6Fc1pfu2WajF24JS
WEhWTbJKvN/tLucTat550toI35jGMU0RjwaOmr395SJXeW5V4xPg5L210ujd0LpjYPuBKWg6u9kw
ukfEz5BAtEooqICfG9/vH5+Nwwr91NLJR4nAok97axIFyLCswtT2CzHYEOPZCKhNk/LQts0eBwoi
Lfyx1VnliXS1xb0SpKzFfAIRmxkiEha8NW3yW3ML8S0ZeZTPLSQAn4QiDetJVVCXvDhm2cYXMP7A
GJJRM3+1kubsWUtaK+Yk5b15gvA5+RrLsCqODZ60uMIvMaHunEL+fOpjvf2a51HdeVFEix8xYGCw
npLPwR+Fpqbf0H3KnpQQQcrv+pzUuu+ii/ABmrah9JyGQsmxpzRiXYCqB+VZpBAUeROsScNjmFQo
esxGbQye20927Jkol/wG0dD+m7aiKt6FmikaLx205GslQiiw3AwAwilKm+KziWqsfYgbocyHsmns
/lRorfGrd51h8mCxhKCrylW2ZECj9zussAAXTGNM6iP6xMI5j5yQwRN9PNZelujBBxoZffE5hhEb
sKHeIyUrqOKYZz2umvRgkBapqG47WnCaUdn8S21D0X6Io65+3w8mhFbg1VGGLAkYvdRWxc8mKBTn
OmXRMKFsZU5fW2SR/yzbHNk2mJuhLI1i8c9Ua8avkDSovqipmD9ZblpqqF3GqELNgeZOxyAh1yHO
Hk39U6patTz2kxZ8qiNE4w+uIa3PQWnGCHDlMvgV5mhCHHr0pJ5aJehtnzX1X8AkmMEHhHHxoqYV
K8yTFHX21OVq2Xjoz2mgGJDsq0+DmWd/DfS19YveOOmXcTDV5ITCZ/cbBosJIXb+xqLP2oQ0lQPF
/OVIFfouvSrz/DHMWiX3bFhiQzSjEsr5ltGBCkGXMQ7OTSad6ky6FKeflHkoukOWV6pGLXRsFilo
XQmuIouhr241ZQB5qPcJCLQs1PwE3UblMnLOA6/QskY/ympQkNWD0/tXYUrTRXZDHWwvses+e3BE
mf4caUT/IpSar5OdOMDl1IXJ1tSqGpkhZwz+lo5S/G3obaaeQSCmimcHisjhQXbEdyEVqzkmTVp/
KnlOeU2RFvcTzpk8OUo7KAdT6AM4OWWkPTSkY2acJI/Fv/+nT8ZhbOJK5xlplj89WTUKWlNUpt59
h7MRnZMx6NTNyFJA0Wm3Doc8xVHTVjXoHbXtX1ki84+6GyAn71YZLJN1YdfdTgK48UTyNIDuhxZx
KaWtnHcMaLwSQWP4xqDX4aFWkEU/JeMYfq8lyPWDNOvcR+5BEk72bbCbfy+h+MrtAWggACMb4R1Z
J6BMXJaTqkrDzzR0Zc7NNEPmHlZZ8rFWw+pxHvLys6xk96/R6kN2AC6gfir6dFdAbOO1hKyWOBpe
GXowa6gACiFBPiil5reMyj7VFAKPWZqGx/sfeCMbopFEZ4zlLs2eVQV9nDoklvRM87VG9MWE5HbK
6+8oHfy/Cq9oivJSav8d2hOwgvumt84WcCOoyiAh53wtB+FF5G50hVy4AjV/SmNIMHPm4C6Nrsyf
zdKxL4C9fty393qpsJUt0ByYRCkIrVtaQRnksKIMpj8HGXKRYS+UyKsG1RLvIsNACF0gqjOew1kA
OXyraWrcQAyYMKQShYzW7VKZDoJQWozxtUwaC/lIVZ1QCe36QDtmhZ13p46OPFK6YejuZZ5rtBDB
0KIgsUw1Uk2hNrey3SKLa6D1nF2tCBlcv7ecELGkKEeMTZeE2acWFSD1UIuo0f3JQWL+EQpSfTyg
Y5a/caps+TGUtQiAqa/SkV0XPhKBYPOYRgwu1w0NY7ep3cepUc2Hvo6cn/c3/fX5whafm+oCZ4zR
1dtNL6VZ5YWSJldUzbtTiGLuif5w9z40BvdsOohr37f3+nyBaINYi92mev2q/TZkVpUFtMd8+PUj
r87rwB+CoTuVrT1e9HhSL1GT7HXAXgdpGHUUlEhYI0tdLRIRe2ATKBz5vFXpE6ELGHGkQU+yU5Sd
9b12SNAXszqOA+zW9hoHWcvQsluzcf3CLLUz8pLJQwvu+Hx/Fze+Gn+a6TLIVgFcrpuYajCTJpQd
QBMlFjyawPaacOhP0aAM3E013KkfaMv5v/X30DQuA3psFAR560HHeJz1YSRfoz6sFSk1L0ZQPCoZ
evU4DpX+qajywboObdJk3qAGQXCBYiv80Ay1/TESqMcdnGGkHRcHtfgzmGzkxdVGz9L3sWagQxDo
0dxdmtJsP8VK2wdPdj4ZP9pgcr/MkuBvZ/u2zgOMrnhUmDwZVV451c5EABvyAMfXSr12vbAwjPyM
6kX4sZr11jzd/1gb1kDNEV+jKEkCpOu3VyyaNEJ3sw38UdFGFXgIPMIn0Ew2o+nSHN/KzYz3cBje
5JybGoKSa6i2QM+3RMk88MuqcxhfzvNMnChO138azCeJw/3FbZx3hxCEfid1Jfony7+/eJ+qSa0F
TGSB32YN4bvsrR+dldU7yKNNK5z2BXjEpVrDrtwaCynKwn5hiZBgL9Hj7osy4tB3DL2Oq6A65QFi
ip9+K2Xn2+UkttFXllEG/mxH9nwkHdGIroEi1k2XmYc6sIZT6Yzhu2ias73iw9ZBWbCVdNS4ZJQ/
bo2n/JPoGy3wFdFGf1JhaLXvSaznXzRRG+Wf9z/cljEQECCdgEEskwO3xmTjyMEde+GLuhWHvord
+FBUlXLtVTfauW8b7gp4KvUM2suczLW7gtIlTxghEL5M3eyY9m17VKQ2nAEy/j1xPXZ88MYbQ+v6
Gae6lFrXPthU2nZ0M5XRGdAxHzSlqo/WbKXvmgRRubzsxbVWM2vn5LyuHIFUo0tPHAHKAjL22/1s
kcMZCRIEPiWzlIPMlDDwkgoFtFNnNWN4tGDBdpGkz4efQguci9Y0k/HmCjosmUs8yDzPs/bB7Y9I
8tHKTKsTPgXSTPXDIgA01ktzGM562oM8nl0pG88JpvqP+8dp64aSCvC2U+3RIDK4tcxVDPuuyYSf
VrP1mMWz8CTlgp31bVkhFqZLCQYRWyvH3YhyNmun4MsmE8weA40//YjaXGPvGNo6sYBHaIFAxQ1W
aRUxWL1rJGYQshybqlXstqXnRv1vQ1LbrWX2VknAxWeDIQEQAYCT93VlrnWjOC3BkINZaYyjoRfN
abRb5EHj/j9cjqVrT4QNZI2LvzLlmLTUtS4N/A4ObtfrnLj7BODfqI5J1mXaITdKlhdXrvt2J7DQ
aSAugsQD4lGrEzIXHP12Zo1d0MIVotrpYVZn6wviBdSbGntPzWXDwS0Ve6QD6EXQjFjZM1OK94jN
On6qmuNBC9T4OIWOTpGz2RMg2jiWCyuDTfsXOg3aSLeHH/BArqtp5fplbEZPKaD/h87q48v9K7aV
pBCpk3Uv+BywgKtAwhL9kOZm6/qA8Nv5kLWannmdFhrzaQqUWpxDkUXVdaxyo79msumLU5jrUUWx
jhmSnV+ztb3k/1RYAVlyRVZXUQKNGODpJiJM0vHRaeL2JCtV/uNKc4+VYqPbTzhDMZcrgprUq/hd
6G5UxHXs+o5QygeDatp5nLQYlms3Kx9TRMG9VHZACZsemnIQM99qfZYXO67mHejLRnxAYLUQK4PD
gsN59aVTKlhZPS6BSFMmNEadorwUXd0/SAqmXiRkeopqi0CXl7U63v/+WztOn4f0Yrm47jpVi0Ca
2V2GbZpLdfxusEbgYA7f2r5aYhz7nchu2xwzNDSAQTZpq0ZEpEdll+smYatwy2tojbpzJHUdPg7l
ZModY2tCgiXnXVSBiH1AU/GMro5TPBiNAX1R4DfxkDF9Ss2lekhkF3wzkgQ6f7rRiXaqi5oic5jG
TnCKdKdUrtZkdd/D0ilaSLRTSx5QcGPMppZqll2UtrMfJno9sCgEQ7U3pbvxSCxZBBEUt3EhRrq9
9kMwu4PTcyxnG3y6Oo7iQLyoo17dTocmVfYotLbsoTdGmA3cBEKT1R7lQSRHZQ4DHxnu+p8SsUvY
tpPiBxC9dDrmcW9qO0fu9XF/Zuyi8ERtAPTVKqixuVoQZGaOT82WchPDHtGfgRlUylF32rY8klmX
+QkIkPHH3DSutnMqXvtV0Cb/C7DkMcbE7QaHAHW7Vjq2X0npXASawNeuNfYG0l4fdKwA36aVTN5O
je3WSpOCR4XoAytJmJ7VuTeOWQ20GoTiuOM0Nxe09MaJlCD3fqVjNhVdCKzY9tMAHIsLnN8vtf6N
Y4rcJRa0sM7A2UcesZbMAZmqzM1k2X5o1/mxcdXKq3tFv9qifnvggikiMmJO+OyhLL/dO02XZjSW
A90NHiDPyZXpBJ3J6M1Toe5E9ZufadFopFtJHr2O/fKMmJcCsO3P4fhNNYIB3PTQXJykHHac/Ot7
tjCdUdsm8FvEtldOPjKBGs7WaAPpKtprpObOWcmSwRvdXGOAR98rEGzYY6SIEVawgJxze3XLglDX
cnBF3LLCUh4KJUgOVTo3p1xvek+1hrf7EVi/GOZmG1HZpqx6+9HyhKFEAFyOT6dP+djR5f5EWlo1
7wIYpn4pQRFrO8nRxrdDQRyIIbPqy9O5Sqvl0NZJJ0rHR99+OkTFUCBzpNvHqZz2CBq2TFGiJxEj
+gOSu3q27LZoWwFa0p/z2XkIIS850vUaj7mR9zveceM2UzZkImMJBkj8ln9/UftI3Eq3Wt4eX+8p
07Z1kxzHWgw7537rdLy0siz4hRVdZb64nRrHR0EUBKarTbQ5p/7PyYlaf8ysPSaSTXu0spEeoqSN
M7m1NxDITDSw+VbFjBZ1XrifJmucDnIs8rNhxMrbyx6IAdJEctHoW2bwVwsUTm9T5Csc3+4DebIb
tztbQPFo7I17wx+vk3Q6ZtwzqgOIzbwabenMuCEuyNnLWtG8tqQxlhicyCSbERQZdMUvHRruFeWu
oxnX2u/7EdxaC2HxzOCVFmACydwygnK7t20xJyGz944/2LFR+pEqk3/cau6MIzxyduplmtUUH6cq
qYeLU2s2rGij3vwBp0DzUNIxoMEOJdueuujGK88cJZnFEnsRHa++eF5PcVcjzUgpyJzKA1069X1c
B/bPrquawaPT7sI2pPfdv2pl0vW+vynLmm9LywR8C8iKQ8Dk3Zq2JQMfbVUuUZRVi+Y4prQFGMIU
1/tWttwCcdoCT1uizHWdMpS2MUZi5pAl1fRUd3l8intAW85Y/rpvaSNNg8ZYX/gHqazxjKziiRYq
i5mai+OD8ug/QIIAYYBqSsfyRobsfxh5EyNP5crhqijkv6460OBuxV4XaWNfmVZd0HEA5aiarn5G
p0c6UymT6+dumDxBmtsf+il/Mz4f/boFME/4x6cD4XN7omvLSLShVl0/yOMoeC5YDF44Oe0bGUiW
qwPtFU0IxMOX93/l18NMLlASSbsoVOD2TRuhV8c6rZOvaRpY0cMQp9V7XW2VvXr6hj+kwUyfhUwI
5O2ax2+CPqPJi5TzmSZIl7DbD6MdyveGrFsvnxxrJ0bcPD+wnjLDiFwKRa7VdbQLjRgxUSlcGHr/
I3GC8j2kfg5NEsr5UJ2OJzMiRmUw1b00SZydB7XdOzxbi0Y7iPLIIqjGmNPtZx2NFg3niDZWV5vJ
jxGmOPeC3mPsHspcN/QT/2FOTvcvzsYVJQSnXMvo+PIgrL4wuf+gZy4PndPanVfPYYTmnlue43oq
dkxteDyQo8DseL3RAlNWflhRBtSvJxILCzldwxMExj+6OW2uIzCO/BDOUv0I5MSxDwV43dF/+0Jf
Wl824uWLbk5d3pkhLywwji9p5BqM3BezeQgzU1Zvz6Ho7hpgU0DjUoNfXVCN5qMBfNrxhTYUT5GR
DO8A62s7IfPWtyOHorS3zJHg9m6XpCRISZfdhHuFr/Zk6JH0xskyTmFVBv9hQTTTyIBxbiqFoVtT
RogWlJISdQVdXF2TYI6OTq4X/8HKwlwArwyd3P/F/b34Rm0bD4qRJ5Yfpll4gQeoOM5RVe6cw425
m2XaZinXg3inM726Z9SUR6iHMssvqrRk6k5tPk+6gASyNyTPYGJ5ZTCFl1JDnrYpA+UgAOm+Ay9H
H9HoxFERg3qw7ap+ymK56FbH5s6XXZKP1fOsWVT4CHKpcFARv93uoLf4tCFTqgheIe1WZOlBPZ6U
PFROI6dtZ9s3nd9Lc6u7wcQoPEJSWn7Z9+rPoDX03wzxxUzwjXaleB1IzAuB6/zd1qvUfBwc+iHH
sXDicqcDsHWiydE5Z0vfljTwdt2FoU1WiUCAL4a4/e6GauQBWZMfEjPfY+LbeqkJvBw6R8QnFHhu
TfHlQyt3JpsBT6F7caPMRxkC87zvdbZcOhTaGkVUiKOoIt5aAUE9RA4+zQ/Dyb6GjaMddcBilDmK
/GNl9OHOBm4cHJ1mEMUOvgdR9+rgMPlWtqUbWIT1c/cY9BAn1HMmnnhp0TMzzRzUWLPn2De+GrBt
9hKswtJBXaW2WuIG0hEY1ds0QJyz1I7DIExf68xoBz+9aQoIBsU/uihwot3uZ6p0c9zHse1LKwLJ
Emnak100IxF7Fe88GBufjkmH/29qdRZD1Dfh2Ag5IFHpeiRtaFWXhbyEDjqIDA22x/tHZXNpC60L
TbZFunr1EpejnXZAjAE1l3F2kKB8PwyQbH0prGDH0tbKOCUEduRFFpD02010db2pAHXJ61BEPdTn
A9LzjdM+zoMTezEQmJ3gavnlK2+G0jbF7IUAgIu9ugQ9Ixs6EA951WvbTq9t0Odf4lxVCy8p9OEv
xxrd9LQMfMsDnXftsU36+Hp/czdu+1JWWvS6gSMBGr9dMpybCu+vI69d2agnsyT54w2qdm77ciTW
C2XUn7lnAlI60qvatAn1bVpVuiSiact30Hr07y1nhkKytqx3MmgL98gOtfJgt678fH+FW7bhqCDz
IRhgSHG1yR3Yc700Xdr9UASE8OII+xx0Yfgxjeb2wVUA/DhJo5xsSMZP901vnVygg8vIMJwSVEBv
NzewiyB12lH4SqYMR7ebtUuQmeMxKcZh5zs+pzbrLeapWobGQA8SW93aaqlaZGLMw2toF25FvAOg
nu5P5hjvumYAO65WBVXQsSRnhr0GXu4HM+1psfYiK4ujFnTGpR4tYz4vJBTzoXJiu7sMwnGSo+mU
NfQQ6gJBtwej2puR2LoH1FBpNzPjQtC9+kQ2l07J8jm65l2YuJcKEMbsAe5O27+sQNf+cnpd/TEK
A1BIFBrOu0QlA/rw9m+F6yS8gsTp9ayYnrptbURdeHXUMTq5Th2cJlv+aqZwjyPzuYS/+lQLh+QC
7sTHUP25/VSJM0fECCafCgKr7HclEzV6hBmMaTsj0SNxiHRNug9T6+bjpVPsWVyLbjABT9Muj69S
09P4W2UYIaTpkFIOj0Hed0/hEFmt1+p9aXrTjEAN8Fyrmx602C7rzxHBmPWP4JK1hyErRz5nOcm9
WfyNVxaMAtUzZF4Zm1zjdeMklooxRcB43LKzEIqQDH9FnahnL8xI8A695bbDKaqGbo9EfMN3E4ST
JZKsLWPBq1cJNU88QN8IX6c0373PeieuDnVfUM4o+LfPjRF21dsfXbwapJdkblQKzdV7MYaRVrpx
InxQ319SpEG+oITwBZGsfudwbu0raAygJlwT2pErL53aZidUZKH9NK2RHVZERlbIgOpDNdg9PKQA
GXIwGkW2V27Y8GCoe8Osw2FlFG09IIpYTdu16UCHOW1D55iUIlcONF5ixOfH+u397GXAl+hsybnR
wl6+8Ys0JxF9iCtwAvAYmlj2kfKeOpRwSTTEFeO7jv+98A0nLuprNQ+9+HrfB2z4Ifwn8hnAIpH4
XY9dU4ss1KmOw2uc9Xb/m/GUNnyAvNDqj7M2MEcCyj3OmSZJYOVCMLZGRN5tyr2mwcb4NwV8XoxF
S4vrtK5BFzlUIbOwhV9XlpDv3VKXypmJgBDSkEk3roVdlAwbdqKBESG0lKz55mYyHj1Fk6l9rvqs
ji82s5EP5ihE9zgIMT2NHQ2dnXRs63g4S/wAJ+gCNVs9OiD0qikpwVmJsZGPqdPFByftmBGzZfYf
7ppDwZrRFsoHUPndng0T9XDFraXwnWjoTFjrEvmX6Pva8IKkhjrp/knY8iZL8Z+OA2hZhm1vrWVJ
AJ1WAh4xzC2SLrMqIF93wlm/Sr2UPyM4nabzfZMbkdhSqiAEw4vhS1YLpI4FnQFcIldjUrNzU9rF
eR4s7fR2K7y0YGQgWiWoXr09lioaZdCt6KraQXmNKqv0whQ82X0rGxgZBzA4NBQLpgkSg5XDGgx1
TPDW0bXU4ia46gy9jVQLwHYcqmly5fsuVsra0wLYU7wOeq3inJlGo52Nukr/0qrY2Bvj3TiqC1UZ
bQlqp0AIVguvKs3pa8uJrpltxg8K8ejHpJ3Lix3l6o/7q9/6koR9C0c0zztn9vbwzOgGR/XM4jUp
x8sIIMFTGXncOaIbbwKnhDoIIe1CjrBaUKpUiULhLrq2HVhnYbNxh6Gmm1+UzKiVhta+l2pYXv7D
2thICpaLvtdzT+mFi07Ruc+rllOqSVVCzDsZIj4WlZPu7OHGBYTVciF+wg0vvdPbPZTVXI5GAlWJ
MdXkJa5meFVWlU95rQR+3rahf39dm/YgmQMGAVQVEM2tPfgOZElJMbxmZhufZ6CqvjGX+jGawumb
MsZ7pAEbTw0AZJTSKOgB+1+7+GBwmsKSaXzF1dTaOZSJnh+ieI5bL4KJtjxkSR6MFzdwovKJ5kL/
BVqX+O1QaEatF4ZOamnAoZ1VXgZkzwaeX0l+RVOe0jA2D0Mc5RdYlEZfqfK992Jjl7GH41ngOwQ0
qzMbt7YwCGPk1Tbmujv1TaDXh9l1uvBMKDzaP3PBkMoeud/G1aeDrC2ssSbDPM5yk16cWVsfZErf
Ql6nvgYM0qblecLXnhmX3RtN2TZFPZigEKG4dRRKYB8PYZWwwJzG6FyPxYdKKdVrCa3Y9f6J3TS1
kNEzkAcKZS1hNo+xmhYaeW0/MF07x036GFTSeRBZN+wM3GyZIjUCE7KMsL9yNQmzNoA0etcfKlN6
khk0n/5b+kC0u0cvt1VypRn+XLUH96KtazDCoLtPj9JdgLLaU1RXBrFXMZx6TRZeVoXhacia8VQF
UXSs6lDxKijVjve3dqNkAB0cVXD6TUussezHiwPTNM5Qx0q9tBHL/t+iGPsH2B6MYwCVpjcZ0fDZ
MbN/grjqv903vPFyEOFjkCk4mvJruMgcmgUkrfQvkz5ofUgurI/2OOzxZ2zvMd3LZXgUpPeagGVy
wqJoiGF8KDoq6KsbYaBPGrVcQy3T6x+gOuJv2air8GdJYEdXMYeJdTESgwbY/RVvbjXl5kXGEejj
mqLF7kRKcAmMtB5LTV7c1g7DgzNBkO4XsVkXcAg71j+hnco/ciGbaSdQ2XJIC9JdX1qcFhSgt186
VdMmpPkNiLmuk/eRLed/LVfO8AlN4aGcgvL7m5dLEgczMuxOhM3rilA42BLYIu2ioaZ14Vr/2mr0
Iayt95W0vtWq/rPIQXzct7kRKCwZFXdXp3GCa7pdYzMAda+TEWCo1IsfTZBNnuJAyCdHm0rnXP5W
UIx9u8cAWUL8vNCbgtZcxX+WnoUt5QVGCNz4B8Wa1mtgbYKOZq537urGQ0p9jVBzCYFAdK1WZ9Wm
BSuyQW84MnqkD1uNMkpjxeV4qComtQ+F1Zr9sQjV6m9Zzw3SYlkt3o4oQyWTPAGg13KpVsst6lT0
UcUpVkuhZQc7UaynxjYDxl2stip2Du2GO8Y3LSy12GRUY7lTL9xTH4lejlmP2lYT55eqEz/0Mkar
Rk2Gndu5Z2kVFZnNOPeGQfo/RF0KbKSQX2szjL1I76udLdy4iTZxF5gYlRTolU/KYJTQ4gAJsS4b
BWlDqLwjRAjPzlS0njM2xk4gu7k0IDH4P+brGOS73cQSRTbGb6vA15UEKjcojZXupDVt9o+uztoe
yHHrDlJI4SrQW+BarMLZKFcqpWktPK5lNvKArFcWP7k8BMlRm6aSOkKsIcsDZUW019XdWiiAecAb
RMkUclYuztVHawjhOvFnJ+5PC4f9U15kiqcXRnW672m2TIGcU6nkgpOikHu7pwKxMt4WpnmqQs7n
jlYlwrhS8dXO2SuibpmisE5vbamUEEXfmmrDXilHus9+UgzpxwxRZe7eZHv9XPKi3V/Wxhu1AM6h
f6IFS46+WpZEjXYeMpPMKkSv86pVQd6dZ5Lzf5RUBv9WkCg3Rzmk+jcChHQPkba10mW8DLoHa0E3
/Q9n57Ujt9G16ysiwBxO2ZEzSqMsnxCWZDMXc7z6/6n5NjbUHKKJsQ8MAYZVzYorvGE1ukcXCha0
51ydYi7ed4U9nSu3RYEeFPS3+x+6ORR5q4w/0Etby5s6ZR0nFi3La4nOwblJjeVYD0n2oLb6f0AZ
O55EacmBZEnndv0MfQbzqTBU67nLm8o2kHcBpnWI63Tyh6zZ2y8bzwRtUfBvlBfhIa/hPEgnWCGA
O1DGiW61oJes5UsNDq+h2F5GP2yht/HB0Yv0X4oH5YMX9vPv+5MrH6JV1Z9rBiVByMlM8Tpen6Ou
WYwS6IteWc6habv8OCDYfro/ysYSUnKh08ZH8h6Zq4vGcNHw02MAx/3kOuexNmNw8Pp0SZvM3jkW
Gze2NDUmSGf5qFKuHoe5GZa0l0tIlUE5jGNaBYqRIoYkrCXAa8Z+/bPHeFS/KQ7DutJXySrWJVFo
jVDorFF1nkqsCR66CiTKoHr/vH4Sic0QvCJaAgixes67Ac0LRDejILbMrDw7vYiig5ZFbnvWk1Ts
gaLkCV7vDBmN6/QnZXq6+rC5pvvLXadce5ASZzLZ6LM1T62fImp7TE3TPAKNG3dWb2ujkGuA9CcY
5byvNkptN3WL9Am9i2FsAxYvfIeOkv0eMuaeC/Dm95EM05iRYr766qltncmcx7aBjLwA6T9maYsk
r2s1ie2nXb+o7+sW2bBjGoOiud5fyWdwwHpuCZGoJZGR8wNW4WGRNI7Rof57bXhg50+9J8q/6Gc4
lW82mTcdKfjjkNLrocgfl0RJ30QdVW2EXjL7e6kJazhYC8D6Q+g68XhEw8qm/WIBgYAeoZjpUxLZ
njgkk+UkvhL3zZc6F5l7GNtORQyqy5TiILQ5+ZuOa/qVGEAoZ6g42gP+KHnsj+ghPDZRmPwHJgyX
K6GhhsYmQjKrLQVXuAAmT6msisfoC1hJcaDi4n4tFL3dOZZb3QpCKFI4sIt0NL1VgKFZWa1bgMeD
ckGP+QK2G52nyfXK323c6Y/ZRO/m3C91aBzBtM+Yz8AYs8+OiMU712iG6qnue+dNbxuVebKtNHkX
qZYZf72/Ezb2O+gDWeyCDk8UtNoIE9eKguqqgkhJ8SXLDO9SzTZSuepk7Oy5jYueuBIcHR1HPB7X
5MFuSHUPxjvHOetyBMkLdN7KKtmbdrmEq50Ng/l5BEKuFyX2sqpMrylMdnZiTm/q0kBXwJLix57G
pkuFaf6sIDOfJjv7Pg5xgr6MtnNPbrwA/ARJlqA3CCh5vfI9lSfhKdwh0Kmvipnlo18m1XIC1qGd
tUxEO33QzUWUHXoHqq9sYNxGDe1iZ2PeIt2QAUb2RTjkB9NTkkuvhO7x/n7ZXEXCWO5k5LwArdwO
VS+TkVq9oVwt3FSu6DDN19FrrB1Y2tYMSrIit5O0rXohe0nPeJDQjWDMI/ExKabxXWtNyd+6GWaf
C7OY9jRktz6L/S/xPuhtUqS8/axE1Hh+jKFybSNzPrQNuGm9A+J5f/I2bnwUYwhZUZihWr0GjU/e
WGDSklBxzab4OsP+O+CXlJ4IuBDj9ab+Yhj0DV4/qGyXSmFhXrU1rKKmYVGY0UiHMI5Qw1aV8MHQ
WjzoEJRE2V7UH/W+7s73B92IKyVdhGgLWBRAgNU2ado6sacJDYgoTqqvGjqZp6irAY8tRnKclKZ4
nCASH+KJB1wT/wUZj/IeLQuICLBi14QHFTkfKZrFCaRl81Z0lThqXvVP6FK+kmTInSl+uXu46aXM
k6zds8Kr3ZNqnVbpehte48XRPzvGHEsa4rxzyl/kWxQC0L9iBGTy6BLKX/FHfWPW667uxgH9+Kp1
n5qhqd6DtG2Pfd477+rCcCBHVYDFAF+8OnxmaCpzlCAIGgACrD4Q16kwReu/v05D3Kv+Ysf1X224
LLPvCCvcYxRvfKhMtPTn/UqCuRotTTtbjVIxMJpAVzQDwlycIsb/lqKW9N1V6948R63hYGweW97e
y70xPIVBYiL6UNTq1nWkfomNYaT7eyVKMg5lR33A7xa79UWWDG9aAfKrynPnQe+LnURza2TkaSmw
I8CDxpG8Fv9YYQ8XmQE1rpHLNWzQLajyR1WYNQJ2hRgv2hK5j01T90dArWFw/8A+756bdxMxGlxy
qDgTGJESrk4s8kn4IHjWeE0XZ3jIms7MjrNA1k8f4uUyaa3ypkp744c3Y9dZ1El7TnFW9Wu7XeDS
o7+CMFj8qw/FniTJy7K8/GVSh51NT8hqrULyaHbNBSos7i3DwBVS96WSIxGaLtH7wZlq+6hVTOZh
EVU2+7VW5bqf66NYfP6uNN3BW7y4wqVmD70e/gUJD5rT7RKVBoTVONWHa49/8FdXoBYkqsW5gA1f
PjdebHzpzXz8cn9xXjyHAMe4qOi7uJQ0KB3fDlorVAdBSffXMe1R7lVCLw1mdU4/T6YYjVODxqvY
eapeXGkMCZeKrIt/yIPkPPyxFXGzY8qjarh6ouoA1SfzSaXiebr/YdujAHyVokx4ja2utNbptKR0
W066l3s/DY/Qt9OXaOcxegm74GPoG1GC5vmjn7L6mKpO4DXCm76ao+Neer2MmqMIbe1Dbjj80UnH
TvXHVljvlqQsP+AuWLpHIjYDlmPemePx9V9N5Qrgq1QXAJZ3O7e1mbuiSbLh2oyudWmHqcS/xdsr
h2/NrSfVFIEcyvd/tVPbucLJEH3gq6hK5VCJ1D7MbuPsxNsvtialG+rtuEDyb6Z2dThLB261o9WL
JI1num+IDkZYl6tl7NteqStkPNOrS0ZyTBpjUkIPDbYX7fmqjIcW5OZVIRD90Jtd+66ownFnb25+
GfufOofk/awFBnDys6whMRdCGFRUSxMXvLRP6o/0IfWLlsTeHsX6xe1PYxdtIoBO3HUUqVbPXjQh
B42Aw3xdcjM9eeBQ3ziiST9NRlz5kxY5F10r62vUJdFr21JyZJkt8eAxreuExU7oMNCgV6+KUldn
szCSJ3OmQG17Svdq1IEci9cVUDFxNhfM7eYns3WdrlKWK7hM89SE3vyma+z409iYxR4L7eXTwWAS
TczNQh/zxU6ZaDs5nY1ZyZgr9Tdj1ONH4lE3ORdjM3j+YCKQ5Het1f0aI8985w7e9D5NJ6/deTVe
nEVqc8/oaX6IFJ9b3XOKkoJjNgfjKpQsPpox/Xmzb/d4Gi/SQDkKTOJnHhhqN6vqhqwmgQ9CSxsD
1Pqgz/l4GI2p+pT0ptgJF14eDhoZUHdooAKzgvRyu4q8jMYEG9KgQdxnl3lp3VNXFMnRnGPvwegs
79WHUcpEyBoxGstSheB2PB4FdKn72Lzqdt5Zflmm6D5GVZSc0hxnVx/Il7qTg27NJkwsQgdCeo1G
8e2QZV/iDlKgng3gKj6CKhkOuUZLqlQMdedBkL/+JvYiI5Q1VUBxpNWwiW+HGh1PZIsKdagye+dD
jWpz0Iem+pR7pSj80pm1tzDG2gDhyfHHCE9kTyB08wd4EnvPQ8ySrr7VQogxqWJoUqOeNH+jauzU
D7AUAdYaVVGirommtnXJmwJfJyqygQCu9Ov+o/hMqXkxCWwcwIEIiELXuJ2EuHD70uo97zr0Km+j
NSYS+9URrv7EKGL0vhHZUc7I+z5v/omUznqzTGbyTqtCo/q6mAjPn8yhcsZ3I9r803ns6jn/qoyD
0wRZNzsa5gVlVLwttLj4VFZUGPy0aZZ39tD2ymEem2x5M1Sa+mkC3N2cFJwx+8syh/NvL61QWE7C
VjfO+jjXxx4xAHEYZ566oMyxepXwY41yFqFj/DCPod8QznzXnHGenhQ0uVK/7mLsl+O2GLSjSNr8
k7a0mAu3yHgOR731yn9bs8/RuKhawq20EDruJnbS/a2UtR7ij9HTxHfrNv5oZ+48+ZWdcaYjz0qS
R1kO+WXkoaL5ap8SyaAGXo8nragsYuDKNd+l3pxm3zBHMdSdc7lxSEgWVJAMz6/kuiUQ6mObV4lA
7yfUFL/3HMzmslA7uW76alkmDgkJAHgGGsCEw6s7dJ5jZiWChYtIYXyBQGQfF5LHnQ/auNjwjeUS
BRKHVdwaoQvjzCoGino8wrXDhrBg7ldWfwTrXV1wLsBF8f6+Xz0NtM2kKqHsQSPvSsFr9eo7nHNB
/yYPKBi4b6wQwdrOjPeSqI1RkLvgdFMdlD2p1eHKmx7bxDbPgfBn4h1ed81xKd09TtkqOZLfomPS
JdnSkHKhld4eYcess6yilB2Ymuj9vM+0E4T9n86gLTQWZqQu/Ii7bmcGV5fX86gUsWgB05giplht
jL7rNFg/TR6MViI+4/zRPgwhRpEoj6al55dZLVmLfQJ6FIUP40Pm0q36L78BRVl5EqC9rNMlxTDn
yTSnPEC/1f1IFWd6j5+O49dRmB7sZGneKopX+/acFt9zs6m+3N9EWxOPEDKwIiYfjaPVA1LlXDhD
2ZQBlxu6evNo/Agdu/a7augOuqKLtxjs8Ha9elQ8wqVIDh1VICqr5V7GZmq9uS6DBf7JU9Sp+qW2
p/Zrq07u27TK/klomH+/P+bGRoawyPvgoCpAiWQVPmqlyLulGUTglbXxvi6V2o8VNb/eH2VjS1Gz
lI6G0gUdwsntRkYYBohPrYiAjrL7l1unaXYa6zGrrgIgWoTDfSRKfGOi1Paz0kNNoWrDJnm6/ytW
l6vc2GB+6MCQ9Mum9Wp+x871emxky0CEYfs9NIdfs5gtX0l6/fP9kbZmleH4WHz96FuvjlCsVQu+
aEUZ1GHYYS0fWWd8E7LL/VE2v4ceP08FAOoXeNm4TeLGbBYRtCkZFW3Fxi+N0CEAV/YCmlUu9Tx1
kr7LcQRGbqxx8q1llanA6iRwnEn/Oho5LK1e4ey+RYXTaoNELwc7iNI4RR8RQ6K9fsJaROp/PwB/
MHqMyPpQ1LvdQYDXw9aKVBFYXdLVfqtizvSIZUTxIR9J1s8VkNY3bY3O/LEJF3d41OE+KiesG6fs
PE7aFB+KptrFfG9cFDTNISjw1CCevuY1I5cBGjLpqmDpM+XY9sMc4ErXn8bSLI4oCxNPT52xE0lv
7C4JXYZChmsb1KHV7TSmZYSL01AGY6QaZyPsS9+bxlcyWeSM08/mGaXdKm+k1YwbSIbTrwpFEGu5
6WdJVV0qQ0eMS1GG0/2NvPVB9BVsqW8imVer62Eq4qhftJmhhkn8qvWxg4GLPslObWVzGJAWzBjK
DGyk2z3UT21WE/WUQVa3zVM0Zk6A4aVyfPXHUBSTyZwkPr2g5XgYWUVKuzRIEtvGZ8UqxwfN6/Wd
b1nX4OTykGAASSWnUkHGrOIcquojFvRFE0SKqX7xlCZ8XzWqc1EarT1UmUmJCouwA+bz3RmfJu+g
Z1P92VKKbCcX37iFUNgAG0aqBQRgDSZPpr7RuzhqArr/4h3eteIbRYga7bRo2LnwNhYQMSrZdKMz
D77ZuF3AtEqWSUvtOujpmJwGgYoAi/jKBh+PAzwVkjZqm8yxvuZVwXkMFdLYLFAdgWZjzlPN14ze
0PoJr5gqTTPaD5Eejq80En0emaeY4JU2G3DR1QbNBVW6tIatQzUs+mh08Bxhq/U7bMo1h/95GKmK
JCnMdKHWlcywEq3uxG0aiGo2Ju4qlVBmNqOC9tME3u+kFuEcVE25OH7spt4vg0gs9MFeqOljGCey
c9Flma82uO/5k220P7QZIsMZ+6T4c9tUmUCgI0v2EOYvlp+FgdaDyaGMWOgL3i5/6DWdcLUsDVrb
6X0BScwXc713S7w8WXIY8CVouAA1odh1O0yRRwkRbpgE0VBzO8wFgG/fagqvejdkxRh+0eNuUR/G
UW+N86AOCcDhwhLKiUL0krk++gGpHty/VF4cMn4TUbAMR6mc8Mfb32T2g4gxVMkCVBGmx9QWSTCV
OTZ8eeHtvC6bQ5EQms/S/CD5b4dSPFqQhbdkgYEI9XVpY92fysy5Jkv+5fUf9fyiU+gGYLu2kYyK
skqHqEs5aIXtd0bTBXk4GVCec+V0f6i1l8/znkewArQdtWCw36ujNaBTGuEblAWEfPrv0qQLA8PH
8L4oEF9mPE7z4q+aif8rTdUsfbAhwbm+hlfSD7hATX6om9406JVlSv/WqgbrqaNuppycPHHKw6S7
4qcahqbmD+1kfC1dTCd9PS8oMoyRMe99zdYSyc4xMhZUuLAnv10ivQZ8TAMvDZwRXyJwlxRE1KY+
DJTtd3KSrTNH0CXpWECvQG3fDoWvXizAeqaBmeD1t/Rz8gYI0F5HaWsUGLM4KNOQBHy82nPUYTov
d5w0sFPPBaGHDEiZzPbx/ibYGkUWBEEiEi3DMrv9lhZNJpRI+iSwitk6Aj8wzq7pvtIXQe406rew
qqivbERnCRD7uMS4LkC7PfowuWjx4k5S7FziG9/CKPThENsE2byu7s2KPQqjjxhFnZsTLI3sjDq0
sRNlbGw0YlspVPScj65HaRSvnFOKEAFs3Nk5OdL33g8n1xU+ynduer6/QHIz/VGyfJ46QmnZDcbs
BIGZ2wXKihjhtW5JA9rN87UfXKq1Wg6RyMMP9dukxUgBq6nxt5qnewmO/KvXQ3PhkUmpugYVTM7E
H/3ZnLafgYR9FsTqUFyMqeUKkrzzj52Wik9xlib6Q222r6xUyy8m5CWYod4ssTWre90OrUyIxsuC
QRTlfCbYcxtwiXnvBraXZRFWYXXz1AKm6k/zvBjGeabmtYda31hm4LJkV6wyncB1docM8YjmpIUR
4GgZMyBUUVt+gqAvqFJqyK9/YCCtAlukfMsrs+6O4WXfOrElRFDiTKf7Gha8H2u3jn5PxmzvhVQb
63ozmDxHf6xrZoa1ZTUhiWufFY+Km0ZH1LFVv02/KKn6vQytcmcTy7tqtZNI+GXoSAyHacFqSfuk
G2uvMrPAQqd18LM8HT+3Ao1PrG4T1ZUaI8X09v7BeZkes4+IwKUoG1hc9I1uP7NsEdEbsJYOCrde
nlBXjlDFmeYr2ku41dpiPA+YpR6n1NZwsyuHQxrVzQmgYPOzncUeZP9FuUf+GvouVC1B5yECcftr
2tixZZEwDUqvMY6NEdUKzCeN9taE6+1bLZ7GrwI44L8IADu/a9X6fX86thadF4sYHm0NdC5WuRG7
N5la3SWwsFImXB36h8lzqzd9FKfHkLzp3GOYPb/+qaRiKXMTchQAP6un0lLVTNhKmQWYPy9PXQnY
qVYV9+f9b9vaXqjGkWsBXqMkvLqoGn3BOrojkFliVzkL/HDPAJ3rTw297Y8ZftDH++Nt3Q0UAKRE
LecV+ZXbtbQ7otzWU5hLg7LvsEzlyYp6jCnsYk+Se3MogPvSKJOttzaKUCd7Qi6/yAK70S3fqqef
lakthxkPlZ13TW7A9RnlzeS+k91jWCy3H5W2iaLkwOGDuE/FG9VRxoeQEtf1/tRtPGfGMzYeBBpX
/AudH7Vpe2ckX8G9exnei7CNJn/ykqU+JWhxN/iuRoZ+9MKpdh5EXMb/3h//OSFafaZJuCvdMqWs
/Royv5it47QLoXwmXPTnBjWegxJXWeeYm3H3xHFQZkyve696NLTEyb+JusTY1aXMPfqJMiM/7Xee
U36ZkxTFUdzFm/awWKkpTgJ3O/vsVZ62Z8GzsTb8aKnBKJcH2cLbtQHQKoy44Ri1LQlOlifFI3WO
nVO0NQhLT0UTY0UC6NUGcIXmKMBCosDFF/USxlnvd4kR7ZRGNs6q7A9JdjLBDDv69lMckGz4xg9R
oJRlfewShPm6KZrfusryw6DJf9pZb1mSW683zRJdMpfAXqurkh0FzwR0EDobatg4gYeBzFVMhvl+
sJGKsLxp+RfBJ9X2E7zP3uUGkltH9BLtp/s/Y+MYUw2FRIjSB9nW+sYodWG6kZVC1JjN+TS6mIhI
0bRj2LXzzuW0NcFoQgHvREqFwvTq2cuxDRup9qF8OGnKpbe78FPdDuIvp0cKLskUfU+QfXtAePxc
vXT31ziNkNkyiwivwVHrnWNUGu8izST7MtvhYVmUauf7trYpeR6EekkSI9C/3UBLkan9oMIOCFW1
PSaGFR0rDCp27qmtUQBmgYbkyaYKu4pYYAchG+oi8dEaeXcwlay4OCXyLPe3xcajLDWa/v8oq3ON
S1y+mBNqY4ZiVocqGvWf1lBrj23RoP88twT8dbsX1m9+GnU8imqsFpnM7QTa9jLFgzwRUd40fsYR
vdBk2jOp27joifc4degwEQKsZbzyJJ5yJNSjIHQM5PEzTTlBLU3OoAz0h8Ju4kvk5uoxyudkB8O+
tR+fEwdgUATva7+/Xu10aBactX6aE3gWUXbBcV7zvYzPHYfC2nk4n6kvqyuGfhMKWs+YASBntxNa
hTh0jOUQB11Rl0+GvcSmD4gjto6gh8QnbQyH8q0bqjYoEX7udeyXgRabOc4P9rzo1tnoMzc9CkRi
rb/TtDAK0FVpPB/trhgMX52zKDx0qZjMQz/pGsBkzYijk+0lRkZnyTUowsKdU3xRpJpyKPliNHOl
8M45V4vy7Dmp0jzUoWt0fjPlqXEsUqfJvkSjVzrnRpvKZOeMbuzrZ01RasbS6XUNpfLAtZKyOkg6
mbPyZLaae84okp7nCAsqFCJyoDfzHvFuc1Ca9OTJ3EVcn7fL0NEezVPLjYNR08NTNi7DoW9iK0Bw
wzkOpdVdPaqY/v0TvHGxE01TcqIIC/xuLXHrtHYdKkoLi4j3812V2R2hvNN/VQbPOP+HoWhtofFI
GEAIf/t96HDYgyvfZ5Ek7rm3w9wvlCJ659bD7/8wEkV+CeyVsNvVhk6FV1hFhWqTa9V1f9CS3Kz8
pC6LHwX2eXsg2I2bAlYLMQGMdHoMa+mCqKqdusyRz020mq2ZxR2OQ7HyvpjqgWG10j2g+cNNHPbN
f4gO6BeSG0pw3Evpi3mK4qrL4jhou75/Y7pKdnZwx8al3I3sT+2IBNjJKpalOJhha/6Ff3n9pl6K
Yq+Xu3FnyaCILAnEsUmOeLu2sAjEaE2oNLdZD4MzdX4Xht6iUpNZ5Iq28x92LW1/iuc8AGhLrRY4
L0dTD0vp+Szrf8dy6hNYaV38swOdu6eWt/He8AKAMXgOu7V1wWwqF7wfykq5JsU4HuCFNQ9zpqrB
6/cs/b9n6yKwzetMcy5qu7dySKZTlbTD0QJWdZ0zSEX+QBT74/5gW1cNJAkwxhC42Tvyv/9RQYlH
1S5LHb7b0MAz9qNSRJem7KZDG2pzoJFhH6MeJs/Osm0NC8SYdg+MbguC5O2wlelMAINgc5PYGPUD
jVonKIY+/tsptRoNhar2rIOVF46688RtLSHdFoo36AGS9q6+t64Unvq8j4I0STkKhekBVrf3Rtn6
PLyDiIaoUQD2W11wIRwXshJSg0YoPcgJG8vaSwON6+wORvfY0a/AKtiIrcv91dy4w1HjBAcDbAGp
lvVqeiNlsFiobFAr1R7iuExOmTE6fkjysLOCa58PWdyUrC96dZT7qCvKmf5j56CjtcxeOiTBEOMM
ftGLsKuPhcjD5dCPeqN8DUerts9GoRfJVdiWUh9C0QJl0ZcQLIuaqu4n1QXoeUa2sLxmfTF8yYs2
tc+pFVrqTii1NTN//lr53//4tY0yp3nXFkBQQVQAvB5Q5ho73Qd580o76v9NDLwjWOJSv2ZdAc3b
lA1IN5tK0TJ8VqelPJSCJrOhtPX7sq/MY9t1/c7Ky3tuFblRIQSN/JwavhDyQ7u7qcuGkMERXvrU
jdrs24oWH3rsWw+unStHSjPmD5ZHPQ69V+xkhRu3PqeZ61dWRQ1+w+30DmVsd2MaxYGtC0Mcoyan
u+xaXaFfognhfn9WnX4vP9x4bqUAGkmNjCeBfN0OWqC2BHIStXVP0ZNHrS/bM7bwmb8oucYmohis
YREGti9+JQXkeYmpLjAk9zRI+1WANkVVmumAJgOlCu33paNWtAZj7aCnjbOzsFszy+GySdwkZGd9
lTizDbiukF2TNJRJTm1ol8LO9ItdUeOM1HrZOSlbs0p1lTRAoiNIvG9nNe2L1ADSlwZxNETfxjar
QCLV6amxtNl5SNreK32uTO9MqK8UO4M/f856H+NkqP0/QdP1DWb1Wkj/u2Zm+zjtoVMq2LjnguLW
g9GiFn6K0nKgMzpE8dHouq480cNUdb8xXPFeidvxS9Qo4FizSG/Fe4iYjUU2qoUPDgWR7CkMk+6p
rnLxrW7aRfWryq2Wc+Napdg5ERsPDVUuanPsEymuKdf1jwtnauLaRNsxDuoqnd5jQqhFfo9Fzfn+
jb81DCJu1NR4RTkNcjX/GAb6TYaSWx4HYlDmN24P9l6YTrwzysbtSeoDIZAtiELHmlJpt9bS26Nd
BJVlDsvRiCoP2V6lAjpmUkD+6/43bexAUBA8nbCsuD7XhbU6yfVm8mrQgIOXGb7g+bGPRtGn2rmL
4vEB2syk+OmgpJdSx9vzdH/45wb7ag9KmA6fK0UbXrgnD3jeIBdPVyk0Wjc6h22FEznj6J+Swhz7
gx1XIvI5JR2nUBs98xhBLA1w7R1gTOhWupyZxSQ/zunc/zbQ81oO5qQ3+dUpHf7/qVAwUOg9N2wv
5RJNTyN8nPG9qcbR+Kmz7Sg7mAJJ/kNfh5HygEBpzXs59PmjGfXiCZu1pX79AmNYIYuyiBfDUVod
eoQ/it7pjSIYtDRv6AuGxTWMprwBI92au7GDDO/WMywVAEhUJJ5/LcGx5KIb8B5jhpNBcw/wMHLt
0BdqU/jCwvee6p6a0ctbsCf27chJ1APY09b1laHRepoHBjp341JUrzSklxc7QRt3OjhFqKDrkpxQ
tWKZBjD5InVZc7Xqz8o0t76V56/UDnweSkqQICMOBQCQzO3J7cwyjnFiyAOEJ7UzNJ3uV1iE4tDr
i/j3/o7eOL50KuCDgVYm1l5XjiPZeq/QOQnUrnTPc2bYx45i8sHOxOf7I20dXV5FA8gg1TZvnW+P
YdZnS1vkASWxv/IicU8ean6+SmX6yfTG4YAea3YctSr9cX/gjXtQas0xIqJlMAtWsxl2wIcLi9ks
y646GfPsvJ0BeL2+uU2ARcABZAZ4jruKIvPWzEXbtGwPHKSuS6ZUp3jCgkjptT2V640UgqEIpyg7
Sn3O1YlMOjUsNDXlg9wofoiLURwam3Qw6WeNN0+JD3mlll/uz+LGRvGIpeho8YnAqFZpWdjRt7EG
6DXJ3LQgtdrwMdXwkCqdZAfhsiabyu3PeqE7L+Ma2hqrBesS3Ws0TQN8ssSpGpjLgkvl0Lvqdy9L
qxL21zRXh9qYYIMsaTlN7wYwsfanKHL1cCcp3MplpNQMrRzeN9IEuRh/vKLd3BRqVKoQflQz+RUq
1Bexuo3Tz5qd5+DRHbv4DHua4lid9mnzUZkriDkNAbft95aZvNc7LIYvA0SpR8BomGxWYxSZfh4O
xSuF0P43cQ7oYBDCtB3XUW/imEOfZrT9cEUIL4U+2X6pZsu1tIzlkBekF2EyDTuc541zTbgrVWnJ
XUgsVwGvW5WjGjpDFvRObvxAN9P8PEfzckRlo7uEudU8FvTieN9UK7i/JbdGRtGCTEpuSmf9VMRa
PQt8JrNAd+a49OdyVgMNqwDvmCOsXR+5z/OcjKpHUW+I3b7Z2RtbR0JW/SmKS+LOusfAjswHjmge
FJGjOD4mr/r3JDJr/TyEjbJnGLtxjUlqENkjaTw3mX27Ecnri7iseH+AJTrHtm9RQkRW7nh/Tre+
iWo2QCjJcOOmvh0lIkahXNgzSq45TwBPDD9WZ3GKeBZP94eSP3j10qMWjQgHdV6gf2tUHk5hWa10
NiQ3K8wubVE4ycGYYufblI2xQc+mF1/uj/jy4yR5nH4a4CMqdWsfMJjB0NW9tAgEcGdxmGKFTgIc
TxoVDXHlzmgbVwelXh1IAykaFMi1Co0wKUEqIVeHO7iINPdlKqV5xRi/j0BQTxezaN360MEhrJ68
cowjPww9oO1zYynzxeYdnv3E6ZfwNFZemZ7s2hzFqRZ6F/qFZdTmqxeEmoQUgaWDSyN5fZL1FgUN
gc5mYIHMOiXeZD1YWYVRq6tn7zuvW3bG21gOeANc8/RUYYKuC7Rg/SoqPWUahE1qHIg6mkPqoswv
jMG53l/5DUQE9xNpq8SAEsG/2NddjcuS1uUBEzC3R4XgWj/QWxKXqgGpdvB6tcj8MG/r8rI4TUIo
HzUdqI0yz1BkFHWVwT0uYvsxRkMo84uaVvdRj8YxOlLvt8fjkI68wTs/W1YDb8+IrBGi6oyyJU/9
GsgxoWg5NhVPYaGmYCLHkNsQAqi+2IcmtMx/yE49OEiFx6WTOWb6qciyYn5ji1zK3JID75UAXh5a
NFA4QOB0qO5hdXp7PzCFPZZU/KBRK6vPWqLYvjF63mmAkP2l6qdv9ydgYzgABVBqZFRFm3rVMkgU
dRzzIcnh0w3jJUb3+V2fLuCrPJvKkbmkexneyzeF00r+QYuSfgTqirffl5qdMJTMAoqUdMnHMQYi
rmVzeIRp553SCjfcxa6TL6hGpzthz8v7HZw11zpia/J2X98WkDNKaGTZEFSZWp8Wt80PjdCdnTeT
FFk+yKs9JdvVpHJcgcD9V3NqF0moDlnuBW3UGPHZhlkTvROzY508bVZivxixWT6M2KX80LqxbE+x
NbXOEU2MYfYLVxl+459B8gUzzP7eTVb0vgpzcCVW3WL712jFUL+hC9W1h1FMcwmuoIkjsEV6BOBm
DhEbq6NuGj60o8iBpCzYgx+mLMzxQeUQNgiHO97fjZor383aKj4UWWdHFAz18LsbRfHi2zkR1BEo
pvLvgrLYfBTLUL7Tiqj7e56nvHjjLdP0y9KGIYWpYg3iYGRQNg58Spz7aMyhkgeIrf3aeJMa+xMF
WOtcd1Y8HxbPmbMPKIXln1VRZN+dVC+/a9OSNpdYz9uvsUsF/aQly7L4eTOOXeH3YZb9gyhKXAY9
VSjFd708Hv3Kwl3y0xiKDh8GaJOZeRlHm3aNp/Rz9XeUGFQj57m2Pipq6f5MRq+2TgkKQeNFxzUr
Qycj65o3mUJP9k0BhSs69taUZ499oczqI0B2w/g55B5ujjB+xuXXoFYZ+lJ1rgOh1xYRHhJvzqk5
2AqNvoZL5EMuwvpTYSlhNEDemTz19zLVnsArvR6Nt6lRUsbFrnNSda5kRxGk+FjuAtb9rbtxbx8A
hImJ0NawftPDEPYjyfp8yealbg89aFDnOlHbGq65O+S/41Dvv9OZJkIpQHp86VU0Ia6UDeLBB3k6
imP6fxydWXecuhaEfxFrMQ+vQHd7tuPEQ/zCyoljxChAAgl+/f18X8+QtNvS1t5Vtav07tscT8GE
zBf2ACbiuoSZC6RT9Vc6TkFYsHLYHvk6Dv2H3GvD3vdQG+iROU2fcRT2eqRpg3jDe3uaWXtb+t8a
t9K+8FNF+70HzBfo7hATnshwGOYckYF35MPR8+73y5h1ecQy/WdVYzhWeB6SG1YE6r0u0c5lfUmj
ZF9JJPceoJD1b7QNejyJSXXLaetrs9A1pNuax9i290Wa4exbLNGhviBhonJDT/NjV9nY5M2u4ztn
XFPkfwlk5yC9zisgarqiraZ4LbZMND8ctWDyG2FkvOY4AKy3XZv2ksA7ubzWc9ffthHPlTMO0397
EA/Zxe92byoV+2R9keE5/KPRMm5zZ/Q3W3D8u5ZETxDqfDmi5J+3BdX7QWTYjWxtY09s+hBUNLp9
0JfaPargTsyzz8JLN4U3AmRc5u5k1O3a4H2Vd0ld/fAOt3nPVqZAfD6a+qfsqvaXG83Hh3BadRRR
I7y9aP2q/kuIjSBo1N/6puhYvaxzh0ykvay6ZEyvJk/b18Cfg6dsQo6WN7LuXm13RC9ZHa6mOOY9
flgH1K6laFLzV4bO7ufrJkFKlzSVguWsNcAVQE0tztkJKeqlkNu+5pk8Nod/vlKt6fgrDPtl+4j4
rfb4yZpkbstVyWgug101+19WCbnKKmsiUcojDfsrR8/h3QA593hUIisHltexqiEfdc/RP4ZHgf/u
JksJljLkA251xdAr8+wE8UIq2pqGj67t2t/40ldtmfVjP5PnqCsn34hJfU/mpPvC5Zler/5eqyOK
pk40p3AklXwn9LqI9mZ9E3Wv6mK29XDkxEhwQbbFanygo3H+r4vIK8oritlQqhmo8KxFHL/Gbmu+
VJz2r8G4dvak401HRaZi8RThYFZf0NiznLSP81qXol+ibyiN/ryk0c88mpu6UrmpHf8Sqm6oz4GE
rsq3Wi33tvPdjko3mJfK98G8xlDytcmkDf42blOL077Muzp33Z6C6MDz/A6OsRVlCkJGjiSL8i/K
EdVaDE0cvYHlLfrUOvUic3ZFjy9n1PJ7q9CmR354zv5GfvG4FFntDFdLyPxcmLnz8KHAibQrY85M
lnvOND6xcti+o+RAibcpvdk8y1z9UdfVTAbNKN0/MUjsW4+oA3cD5XcffbTH86nGOC7OM6PxXUwa
/q6ibZpvqTobcFHeVs30ZRrkW+USxe1w2jabJMWcuv2jz4rED499EVtoK4Qu4lYEr1jyAT26zZpO
L5V2Y40ucBv/HN9KFq6j5yynox5JV/MTIt9Cb9Buiam1Xgpcv+3rxOaQKnllnYjQnJFE2Y72HKsU
bHW8/Fh8jCvZOMLVNh6PIzmljkkQ+yQOkgkEs9iGhuGEwNetouqi5PS9gJmEDV+Kb+EWiqjrfKfA
99AbTq1x/FeQADnnCMiQSa5SBp9qyLJ7NqLY/kx29m7yeZDrSMhfv/8I7DbdRZ1QSR7WC8Iynsju
cfeX/SWU3fEi+5mzWpPN8ZVWNHMnedBFUzs6/8a2HS6n/VKn8zm0OHTn2bTqHbUXdpy50w5hfxfM
W3jd1BD8taQsEBAnRFfs7Ta/qDAQ3bnd2BXYIBTkDd5KxwzRFKprS574H5LQsHrfJv6EFefxhjK/
uvVpXBLzNW1HgF20F+JJMA6KMugqmd2z+FHV5b7uycXzRzUXQRXFY4Hnpv4XjeAV+TG5QpzbXScD
t6zOvmAdFtKOqSZOfkhey4JE60OQN9mQiQjbPXytTbwd9BZCAkHLPqRrRMWgC69e6j73zJg9ilrg
p+LukS32noygPAzm9n3rV/FPTr7ZyioZ0h0w24l/1IEruf+RE45wW31Eg4GrKEooHtZu5vech+uo
Ho/UX1Wxw9U9Ez6x7mdF7b9eY1tlpR0qOuSJl8gHItzXFF13g7sn64O8unFcLW9+KP2D5ZS6+7Xs
B1Hwo0SXl5P/kz5OrPxvZWIrzqT0tVVXHRt0/4LRGZ86ZwyGPMI+2hR1mk5dYdpss+XefVctGIv9
h61lE1+1ftvc40OGlZIiaS0qxmjZnjqiG/bLLtn8P1Ml3KeUAGdLU+DtJ7kOU/aAu177A6ulVpyW
cE6Gcox2NHW78y3M4L3ZqchH3U8nt8FWMp9ql2eH4CuR4JXTu82d49TghHqR/VQYFkB4Hzc7cUWp
9v/GQ7dPh9qxP/NCQXgmNlmHf3Xo0X5m3lpfVDxGGfdF218y3uWt2AP9y3UHnkEM9luTj7Oaq1z6
VNiCIIfB5EPo8vg7XYeDSpqgcIgXE//u05Yb5h5LcFO1Q6r5CQA882qhKBdeb6YxDx2xybz2ZXzP
QNfYPMFAdirDNljd09FJ3wemmKmLS2CjqEQSjXSpx/7C54pk6SPCIyIxkkpUXe6YvRo5fsK5U/hC
DPmEJpp/2WzZo+xB8HhnksHJK5MZc9k07CRMXU/j1ZIR8G/yo7XBLYAmFinrQFZjr3zOSrWv3SdB
oLbCDlZ4P4dhql+caM3eE9w4EAb11PS1tZF7MUJUy3k59IBrEdKsBWB6cmSxKBs7HPjRgTmJR/m+
Ze42FT2cwBUBnGK86m0T/BqWtQ+YP7wmyKfFRzyZrYs3nt3ZCdGZRqhBSuz/NW+FGavHMD0Sm4sQ
TppZN8LckQmrX/Jp94U5CxgajcmcM393u4m75ri/dv+t/ngsV2MonOdhcPEvUkj0X7xvKUoRLbjj
5W2MqjVHh+FfjUTew9XhMUqCkzXrz6yZZrfoSOD+UK5X34mEa0eUfNDPV1jYe23BmgcvicOw09Ee
DuHDElZjm3ep8G7M7njmMiCyU3mfmvUXDioRn9qNevKS9tj96Ka2vTFxZbpiTLDnLPQ82bcZiZ7O
hadiQyJqYG0h1mXTOWZi1UQ+senEyVtpxItsZLIpOareWMAgLX9FF24YGWVN0ua8Mo577zlITm4Z
DpI+91ufZjfY/OF5bhqpclyB/L+4AES0INmIWXQyT8PJtCOHLCQhxeRuNs5PNdpJmeOGUP0XrJ5+
PaZhsaWl+Rj5nr4ngQUvtaXc9u7bsyW13ZJXEJTofOa5+anaI3tE1sD7f8T7Ys7qSIcwb+es/qvn
oPoDxekNRZTO7lbEVTjx12Kc+yChjz6XMKLDFm78POAGueSjs3QP9eROpNWPkf2Dwx1e6Jln/bQI
5aRMuWfr+B+74cvbt/mYczb0I+/O4a1fzMjfqI8FyaVID7vOO7qXP0O/8eP5at/aokee/FCxxm7O
vtM3fxnR7Fc/9UKB/fcc0XCYlo5pYptN3oqQIlzZiA9sjIdvSs+MMSj/d1UF+h7tRBQW3Tj1fwkB
Wv6Gdcar0Yd4v+WzUEdT6tYJ38OV2axAMm/eGWgpZBQsRKIp5fmuq4ewKXav2URJmzd9fz8DHLg+
+v0jsvE85eTmMFtG/hF8sG9H5+M0m7ZlF2XQt3u2yfemasxntA6IRtqB0SlHBuM80rFHjK/r3FeX
bR48k6+rtvya+2huTsRSK4SraDs1r6Ldfw8N/nS5ThbXKXjg25uK7BOqzdLt/zmmbm6lb1X7Y/QQ
HUlniF8Fy+vdeTJ7xkqInLLgFgPyZipTNdSXtEJkWNJ3TkhlvH2bLsOG80Julz2o6bMrOSJw8Vcm
5yH0udaD7Qu3ir+B4qHmGSeIZflHPkja5WY/GmbAWs/96fvR/jic0Oo8RoTUldTo6sHOQfMVxzps
y0g5/fPmu81Yfh/qW0lyykLbH7tzwXaHfxegIwdtUxqdnqF7/JnuMVSCMsa6BeITh+fP6dbPrjrQ
QmbOQZQ3Q669Gtts9nJaq+WlTvfUFkmLuUTuLIvzp+fR+K+ysfzogvrIctNnK7U/khETcUzX5YXW
Syl/k5MVbT+pt71PoiZfHLskZ979/WfryuYPgpz5B9ZMw8cSH15ysZs36wJ2jUFJxfvEizGMqyzE
MSSU/wHxbz4w4TAcdyL8s66Lfgga/t68Ie3i007d0DN1H6bC26ANeGp4q6PCna156vl3z33jZM4l
Hrz9dzUM2XO16TYrKweJFzdhXniZQ4D7HFEWHZdAwnC9tdUhCqdfA4Rn6RH5pTFj89LR+16yIc0+
zBGH1PFsbCPqHTbxaG+q7B9GQHOX0wwuyylbqrA/49WQtkWQCgrqXpnhja7RuzM4hq95OEUeA1ji
KXWW7pz+sVW7f4TG1zeR921fRwLm/km55qykOuIvzIZ1pEqiTaxzDwjgU+9R+rgmx3wUQdw2/9Ef
ZWG+p854w76KTkApVoQG4AFzdS2mAxxJze5hLm1mWqB6t+X1iI8lyRhog+HSMpnbqwXTS4dF/cjx
TkL16h6FzL4XjU4bycM0A0GRPMpvH0/+pc+VP/Y8Z8Fu0ltnMu7LKpb1kc1ZmqEjHMQdTTPj2i4I
9EARobYh3zcfwK45nIC+EE1hn4sJ//vTEPn1D5ekjKvR9+WzOZRyiG8gUiWvvNTK0lQimXJMs8yI
aUWaNoUQO7djZZ0FuGzz91Maiv6/Y/OyD9fRS0t+WubBvc5HtuZbuvuku6Zg48W6TsGvwN3kR6sz
S4LjkhqTC6sm95q5cTV0rGZpClLKXK8QoMt1HqV2+lmHE/NGvM3iwXUypmU6OuGcWZaE5WA3M3pu
ReyNZe8T8cOxmjH3DL0Y/5k2sfIz7jet8npLDt76LFWvXWurZ2ODisAniIt/ip/moct8FhsTr09/
2EZbPuPQfm9o+8lHhfhryLuWoSxXFch2Hi5Z/Ufj9FgXg5wnXphapPNpmpzgnx+YVJR6kpJnRW/B
kUdTwKqqzPzsoQoG3tQZgEadvX1K+xt9zNuj07eDQHmos6cpXlYKtOMeABvJEujSAW0dT0ckHQ4D
OZ9e7g6HfyNXGYd84Cp+x1qHJRuoxuGHE3rinkAMeN10sfIt2VcVFm7c2F+m9Wu+r3qPb5xFOskN
q4mpB6G01hYH4zqJb8jCtl8Ttm3ELqDU+5rCHVimDl0MnIcoo3Auul8/xy3tGN+qQd3Tme3rZfhe
csyzBoynsONkHxfa2I8xi1dsg+DdXzJy2gQDuWolVpFr+jGNWf9rI9uAp8Lie4viMmUW6w65PWUw
WYJJW/reKRyOIWaxLXF/QgQ6y/WIjducZ5UfP/RRFdwkXFw/T7d6/bB1NPxHB+d/BcMOISCIYyUV
bgrw6JmqBJJG68NbLtXYuLcss04LEu5K2jI19fSnCdY9hTrLaoWxRBarkz7q5XUDa/Np3utuOtEL
AC1CtzUqF4OYv3qXPC2on2r4uy015bMHs01Lk0qHm3fY4Ul1nvhCmMOM7c/r9uvwlH3cQ2F+cz6C
Z9aQw//IqfW73Cp0qLhmVvPHgIfFfV3L2r8c3Vb/2ekY02JpdzChLGEYy4/Ol2+12cbfR+e579vo
TT8XrJvenUEt8cWgVHzEwyD50zR1NZ0mtXdtOYPAjeXhwCsiQXN9kjGV/+9Ab/5b4U/03o92sAUu
RgyudKr+57CD85e4W8WcuZVLsqZBh3ed63W/4rDCwa7zK7QkIe+/m2f4bmf5PvTZUkSutfaSLSAs
tC1Sv0JY+z/aJJM/10jIW29uku5KD64ryg6/krAwPCY21yJwSSHxvUPluwnrX5Uz73VuE799M5lw
KJvWuMFJyiX6NzrJDpwK7/N+NCtmnKJvphBou3OnE8SPuZliYxMEDol+9WpfzBS1OkguI/7gac65
RFzNT4f9wr66dxQiyltTyQrGdfK2L0SLVBV3FxgawzBJ58z39U3yccx/7VNimRc0U851MFkTIS6A
P8ynrLNpTuuxfcwsKYw52T0pWFxLL5v3sAJjPk9NSLCIpsLkA1LvBspk5WAFtd//UwAM4Nmei+xz
UcF4DpERekWo14DxWSwtcAICtjqfnZ6R+JhwesmjccITmcULvqu+6vuntZtJ/hVmiCVvrsyyom7n
5cb4WM7xEdutLQdyoO/7ecjigngi97WyS/yloC9+jvVGj6E7zueKv+ECThjJkPKknKwMeuSvvjZ4
59omaV62NdiCF4JUwucZBdk0ntMJsvsNrlr9W2ffocardCXh8qJ466ILDvjTfefDphbBPCx3XoN2
44odrG047ZusPlZqxzWdoR3O7ZREfdHHWn6GTdUeJ1n16YK1awz0TLBdxugst/VlVkaAslKzxWVL
9Hqfac1SOmHa25eYzffExoD4I9q76WlvvGTEfWEJDM1/O9ybyfOfus26zWlmE6zJU6n2r3aIg1sp
kv1XBLn6NnBKI0yQZ/O022D5I9s5fh0h2EHQmphxcwza9aVH2C3vEnJrFiai3jBWzj7N8zZ4LZDQ
tkXMEhTSZn6YQFcX76qXabB1gDDRHgVA++4uNYHy6NaHGLBgUfUJVmBM6HLanc7dRYLcncTiVcxc
XtDcTKT98Y9HIsJyJ7WeWy7U15fW6YKnFOSUdgPVzT/j+v7b2innfeGzePnoZtUOL6Q8VkOZ1j8T
HbB66zMiw3RL095oMK2pFGr6xgGpMg94zvaSFTTfzKe24uPAatj4hiWMMTy7Isi8z95jiTIP22XV
5zSuNjqZjIYSlzAmeooD6jOdrHkVN9VDZEPXFts+ZD9HM9v5ysfFd79sAwaw3+CCO135hiHuFPmD
3U59MNZvo4MmFvhiAdLpDyPiwsURti3FLg5968Z1W51scCRZOY5xqvNGYVJeym8jf9oSPT6zG7K3
+YIHIaLvxPBFdNlifgJESFW0We+mn8LtI1jBVCzujVq9I8oTXk9RqCmgPdNp1XdcJtr0C8TQceWr
lcFhjqd5KOdhmHfwU5ZEToE3ugyADToOoKUdYccZ/3LrPbGGsaHY5I178/cqTfHRib5lyFMYDO6J
GBH7uiWrzkgqTDR75DFUVk72jDke+fXNfqFjGLdSb+l0y6M9vG+LCa6ytp//drxg4mpT3didU7MP
7Tme5+xx2NTQlVwWIITWT743pNq4y07SYy01b9aIBrEBYJ/O38+jd12bRib3LYPC36oPMQaYt+C3
1GKXZdt745hbHGtkkfVsxWACeHhf0RjS2eTAYTq+eMnk66c9atbjHdDDqvsDCDw+hbQxAv2Eqf+x
wljvFw/qbrgdCPlhJFhFMrxKlqL8szfjYlACCobzdVCHbX3ekkXIh3CfKpvX5kjGawOcvjCJhgQu
cy9ogkGjm/1mCELlvVO2mGiyiX2HJm/MssZ53/AGP1i3b6InJ8OMJcidbLf6xJZq/4uuqoqvfWD8
+jGeNwa7Lo12vxxceXzKBijwz/q9JXrRHDTNlXch7kTjeqeAkteemhqxbrFpkqepuuPgnRF/rMym
nB+oVM9gLNfgKqz5L2UV3uCQFetb9Mm+fCEpI7V/295ZFTeY4pN3jI98X6pR9qEP05XSJt12wca3
D4L7xNq4uWHaHbrC5WGkEzNGIHWvePHjvzKOpuwClD/URZ8q+BER1dl2gpvIXsWeOcj+5sP/G+yh
ss99Fav1JE3XZbCqo1b3JtxYpxZZOLuXXvi+d4/Hq+NdnLaB1HMWSu+ZOjd/2cBZXPJ9KwwrNFzo
uT888znVLThIV+3W0Lxk3tfGH77dAcHN3TkAxNQveJ+Nfd6RBWDvRNRuQTGxBkFziytRUPBDz9s7
lkXrnYdDxfLJQ5KaAqZp9J6cak6DQqRT5jyFNGzTOViPdXvIKpNCSXLfzQ9Prou5B5tOwncPJ5Lk
pKwKYVbk7pubdk+NvufMe7pgqpzwCtVcgDKUaeLn26Yi968Hr72UaQMUfx2Yvp+ugXHxdEBbz6Oh
o9RX1Ckeh6sl0pMoo7gx6uKvyIZyEmt2/1cPHKTyoTMuYI4LdF7Mu7Tj/Zgoan/P3KpKs4zo0C3+
OUPeYwrd5wgj3FvX21pApiZY9sKfwkwzCmHSepMBtH0e0w6nzHKi0icG1So413OFGyErBGa7G7OZ
cwOlfdhS0+rIny2+AD5vU4M1j13t6pSSNIOOj7lWbXZCAxDbopJ6+/C7YwsLlmvCI+eA6fiq7pNW
n1V3xEwNGTnjJ3/cRl0sIdG0pSKDbz9VOI74pdDhvL916eC7kJPhGv+K1OQlNxlcKkMh3opF4Ix8
cJLm9Msy28ovJiISZLF5AR9AEaJ8lE2/bUTb6l1re/Nt8b2X9gib9sS+js+PFR9s6ghnMfIhM2P0
zB/Ogyj54V6VNsorD71mmIrA438yOSnC7f16v1q47K9xg3V4TrRF6t65wrrmPGWGTiIy9JcwdA5t
nYjrYbppa8072AnniEsUHwdsN7rmaS+ATefghpSe8GfIOIvKrtWY7OWAk93ImFCtxyvy0nnI0Q6l
FXTCaPxHma1VdXaRvE4vEA+KX8zWDvUtwAWsv2q0BlOGz4pPvRUed7hXCuq67r3tFdhd1OfDVhiH
YpcWz+WUspx8I6JU24dxTZz7CDlFeg18EE+5M7mNdxuBdbzwGlVbqcEVqO9gSD99vgWQuLALiQBK
Rig6t1vTtah9NZsbndTxkLcNY+PNdEQYEhO/5z0DwTJL+HvGAouKHdYu+R20HyL05FFKczRVMcTH
RJT5LMOmbEeEOr+nYaDFDeCh2jwJILevFtko9zHrWMs8D9uQuvcuiV2U6g1sAPISQoT2Bul/EJ0w
TG3xzITm6k+pHVlUWxfFtpBoe9BcDzmv8xBUyMt/RN8GKG+dFkLA+m7QsqeprRhwQ9TU0c8pbtyt
XDfcjT9bXaUzrAAFs6cRB6gBhXU54biLVfMlXMAmHw7fa5vSQdkanHRkMn011qFazxlyZfFzXexC
34AkazxbB9fuqd92eWWM0r8G5Iu3y9KmS+k3+oA+RNBRBsKLxrskaOV0zXM2VFexbcBCGq1gBJcm
2MhNCZrhHWCriotmTiuRp1W0fg2HjhssB/o1vJ7qBUeojVWPz2ny1KOB5XrHE8b+HyBxQfy13oMz
mLDjX9eN740/+do0lJYKk7n0p9ap8uig97U4MMNuISMIzuOI1dovvDOQoSfE7P1rV2WPm5HqZ06O
aVLkHtQ6vPAn+BnDPfOfEVpI6RZDB879T/amby+YgXRDsUBYJ6U/JvF2nkP4eDbVrLPOMk8IYyZg
23W3bbqvnW3c8EoGi7lD1Nps57iV8wdnlF4OGxTLdgeOouS5eDVR58o/fBiQ7VjeGBiG7XGJMnHH
ivJSX8Syb8FZggMDBGwd1KzKDm9ESTMGVTn5XRfnC47+CHjiBdxPzW6Y5BErbkNuncDcN9Dy2aUx
1I/CU7CCRTRYf7/y54WBbXVUs57Hbp4uGj1VXQQ9WwZ3PrzYUFYr68dXKb5cCGz3sdtL9qjXqZD+
7h2lriO5FtAIPMq85E0AdR1+R95ESX1viYvCjH40KeBd1okHjVQTsZBYI36wxjtOcePp4LJn4/K7
HZf6YWMFGrlLw+f2sGAezgej0qsQc/yw87nHIqsI8gG2bOSbsb3/B2+F7jmM+umjrrwBccV2hMfT
t7gmvfeCDVwVeZLCLQhceyrAn+SRG4xrP4LOT7rz0hMG1LtoCi+HdcZ/XsNdPve20uOZFL0ounD/
dHryRbL1ZzwgEEBpue/TxXfizl5i1AKqUE2dRGd2fFT1a1sZhMslDL+L/6jdN/4wb7nTNKPeHxJU
s+gipeP5pRTmEOcpjVV23lsyTJ7XamtewjbktjZyqX53pDKBTtgw+IDKQaPVLp35qXfAwJOtTfSx
1CyF5DPDGzwwDQm3nFr0qsDTRFGJZf7CD8odygbe5wG0r0MyE+vkCZeBBeFCGm3tGebc7iADonJz
N5ANWiK5uiPmiHUM6j2444uQNntp93j6Qggc9vfh7jYIkgcWGPxN9kORSAF+FrmEn7GDxyf7qaNZ
iitkWST12Q1U+teafBMSdNHrj9jM+38eOpsBc82UeTQlh+gT8q1t7oj443Gv4liFt8GulXo3aCGT
c9X5KrwsgpJys49ybi7dOBC1O6tgQw/jm4FF1oqhpQUustdrk+ifWAFzNh0nnj4G1tP+M6ipfzgZ
ztHFWONUAyJMNvJVazEdKOPETOYlqMcN7VSwNvuV2Ml0ujjbbJ83a2B7APJxltGw71nppzu8UO30
7MSnotn2cpoYXRFqmF1dIVJaTcn/6j7hWQ8SJllJxNCUWVacUUoP/+SWWoinPYFonpE6zLeH72tZ
xAS3PQ+rPj6rarPzNaI+vggahylXpIMM57Tbx1blQGP78AqLjTpCpd3CJU4lXHXOeofEiXnylTit
QKvtfSfb5lWYru/KWWLEchqTOZXvfR+Id5YMRnRrS5y16AOH1Sv2yquo5VhY6CvX06HBvGlw/9OV
QZ+D1j46UE6Z7T+lnQN7hrlZNaYULdETSRSRoJUa8njKxO+iRzcRi/nsiVQN8zWAhSuMq1hJ7kdH
yGIGfWnOIvyWcGfYvmAMGEzTq/Ex2T4vZiGolrrUBacu6Hc0RYeb9YWKPY62mgdNOm8VT/quH701
RsDpIxMYraw9TrtPSKubOfGNN9bS3lO/vttO3D7xyEgiVB81e+ogpLVbISuCRRmvR9LQ5nIb0xpw
VPuLKGfPjwd8i9R3BO2UAvHtMptRAgMHoSfEzTrK14n9L7h5CNzSbgKiB7Wki4yBAkw4ZW0PvzzW
PlmuGujxP4dqAMAS0N+Nzqzu6CAaMf/atibbrq2w3r9Yibg6LSDYP9pDIRPiDRTXsKlJ/E0wDusJ
+XrMMogVYQkjGP2aEcTEJ5YRqn84HKKuYf3eezpif2gva1PFybUglxMVb6ACnxdgmplpo8NFBcRE
Ls41jWB6ifidfrnJzPJW3eqkufRIjfs/asF/P6eXgFVm62L0rwD26xu26J31OvSjrPtWshxTEQ+W
Cd0HRJyfZQwenvtjCkyn2tSzt1TH1hRRNqWn9HvRK9dwAt5VhB3tcGHUEazp1Z3ob9AedxZZZaRY
Yk/Ays6c5rG795CIDtwzcIoTy/3Vzbjsy73QcUW3GK/uT+iv7ZnljexjQUOxfBN5QrogzK4Ic3sY
96tZMqfLNdSkKKFyvODcZRZ6Ahy9R9NlgbLXuVmeExO6piQSx7KLuY5TmmukbwbpsTL+Cdy8g7bz
Gh8FOCh7c9sRDMLtWzxdQ8WDTL0nYyCduyaY1qbMZojcInQ7bP984TvHD1QXYGd6rrK4NL0b3feo
uMTzLvnELUnQ/+PsTJrjVLa1/V++8SUCMoGEaVVRnXpZtmVPCFvepu9Jul9/Hzz57LJCCt8z2JN9
zkEF2az1rrcpOr2FV5Lc5P1klXdyGVvGdN0c+wdpJMkaTdBZjyYCSly/jERMD41fRePGNev+v6nq
0/FqAsWt7qg15tX/wAspdEuzMg8MT6k2bLdvxD3YUgUSACOBTDUxNddVN2b2RoaY4D4tILjUSVkE
uhtSKBifraYxhuuZOLoStpdvOLcAWPmwx+rfsT8aVb7IHcSsCfDXTaS39h0jEgxoR/Guo2JNNtmY
9gavqfbvU1ouAGhGm+YRSrL/RcLfTve9tlk3vp9PkBGlnF/04M/cdFnD8DiCC8OiCvvop4E4ZXiM
pMG0zQuzQt7bsTfDAwXuGe8XqYevUGKzFlIq3LtNMyxucbB76EykxPtGt5PL3HXbalLD/aJTMVCh
htWXnjonQkZSGV8It6UKzB2Bl4Mvi2F8IvDC719cYF3I4PbYo2+plnr6sODWZd73QD6QHoS27eaY
jAPXUASn7UGo2bZBMhz/c2nl5rfGb9UnCdder51b86WI8tT/IMIU+jeiltS/Hs06yu+nRa6Yk5d4
zUFEEq03qA7ct1owrn1YErCh67ZtGv/aqhUTArsfsg8O+lD31ui1SA8UOKEIRMYohBgifzBAqoyw
pVd1o2S6Th0QpWDU7vDic6EO2y6ua07hrjJLwksbmvfQsjrQe9zz7lJYhcXGTWoNgaKkt72fgYCq
HbZgZbihnij6vV0v+bCB2Nri7EneHOj7tDof0FAN1Cb1QlZv23uQ73p7CfutaucKMKsSWm4j3juG
V7oZK2oI16u36NXatUJF0bmrCFfsgOZhQZ5DtqC/nRNQyG3WFF5FlVI35RZzZ/5Cz6/N9ucypVLE
K8NZzwEqJkdsLYDtL0k25uMGBa0UgVaxsm86fJuind1hSX2DBwYk6NoXdfeUg7Iu+5nkk3U1+sBq
aCvSfLu4XZnvbcgmM2RK2pYU1w9YTRIwgHPfdZ6tGqhoSyFrFYfM6Or2ahyy5Mlq66LbDl06Gzs9
wbNlpiphHdsg0HcL8RjGnkTCQgZlHUX1ebSaNL6yvXqgHpUDLEteDVVmmYzzbYnFAcZgTV5Nh25K
q5Rusis7Kmt/PqPoSPNnpMrqiBWhfmzI9k0B5Ov62+io/CfTRO+JzBtAbS1CCPSLWG5QIWZ3OZLl
+7GsyKacmDXA0dSzeMwpd5laM7B+tAcuIaaS2CVRAY1tvw1zAYHZ1N2wH8tO+tcAjZbaaS/uvrIb
mmlX0NQz3LZGsiIqas0vhTcMyB3mFkLbHDnez2jyRRSkSZdNW6htXX3040b+LAwIqoGbQ4ugQyRQ
DxfeJq1dJsrZ9F1D4v88ddwR61Ta7fb20mTmnTVzzm8ZRIj2JBMdLofMjuQXeE7IGMRceE8Wab3t
XQ3NrgeEUtYIcuKF1Z32Zg7pzhtwvBsmz/kWJ1mqDoAXzLuqqEvOUs0+sgSsvPMjl3oPeVRFZqAc
1RYBrFTob13eWldLvTBjSPEujc8FzpgPVd9Vx7CsoCSJJuRHzckY9kFYmfbZUwWnrGyr7stQGMLc
qzjlfKch55Dlj6QHypLcbb5ZXCgfp9jt2m2MlY4MTCeW3rFIKOMD9Ex2DdekdPCRCqNKoVyp4Yal
7li8TLmnP8+z0eizocyRqNJosB9ry6lnexMWWvyIlGI+ZpcCMH/EfOzLsAhwvAZHaGO/cHzhiUvY
GapaLMb2i3ZossBgp7jYW8ZkJUgRRn0fG0b5A5cO2t3ZNNuvVZKn1R7KFbzjdBiA6Ctywh1q8dL8
TDpaFz+hpxk/0o0gkJu82d/NC7cn7AdpopJpuY1nyvLvpBmOE8JEzXFGtDM0K1N60JgL+sjbFO7k
R2woGZvZTdy8oCXI+o2XYeCsZEX+sxdqsJpuyZIrkA1WEYaaU7f1SEv7SuR1+mlOvERtOgYf8aad
oWtskiJZho2dxwl8qnUIeO0R6TMFVtjBsVC9BeN7YBDZbEdpCACSbsYvrMcI48leioj5A3yHF6VR
K5/UMC75KTMXt90rAeF7G5qTbA6SYi1c5/N+sh0YSASNEVOD4c5fvSRsx/jcl8jPAAmFyHfGKDlm
tVHZoFH8oPS6KBhNwMhv4IjADIQIXwo9LEHeeUYX1H403eK1NLrfF94k3ijUjeZVrewCtVOqxbCP
E1/LwB3lnB1zNdkN78vhpMiXvEe5M8RTsqOFwZt/M1FOshxMZhqA7XX1FbcuxFt8CpnsmHGuxKHa
9L+bNQyqDQzwPLldzC5vAsP14GhRl9g2L9cuOaHLZgj1vkX00h09A/CckewC+7XtLdZcB4e126H3
rHyYMzNU3aSWgFx+hH9NgFu4gKIS97cZndqNUn0X7VTcR+ralbP1XU5YozIhHUb7AG40zYcu8cf6
W9apTmyTAa77eWV91TsLCmV9AMHzhp1rRKi1KDA879hZY5reLI1VvdAIz4+callyQBGT3Bidq+vD
OEWJcwXZ23/C0Cp5UWMPs79jQD3eUKYmMW07buCbQg1czfCiyiSYYoijW+QCCIoYwEagRxXN4B53
NTLxmkRyNUOlc5bDmA69fY80ykr2oejTa/xdlz7oKHWz244OY19qiUeXbzQtpyX5hj+JBrLTM9TB
4dm3w+RWDIz2dl3h6BcYvv7XWMFKuDZ0Og7nYoLh/C0v+qKDO+A1LsJNH16yEkhAdrSEg88VlU/q
RNBW+R/HnvVxsnALZlhXhvaWa37JNtx9GvNRmqUOF1+rtA/GqG1jh86gfASMTn5WxmC81FDwyg39
C9ytNtbFN6MoqQ2xDWiWI/MeNwmcOM8onNIpDghMXcdVnkwgF1HHXrcgBuWuMaHYbjxbZnaQWcpw
QOAX9b2cYgZv1oDKh7qlyZbdVKIQDXKVwAUcMGuTR9eA/XFI9SK+KA0bamdBqs4PpqvC7y7xyo+t
DjVqZmZpdyg+oEnpCUrLamADD6cvyrk/OeDY+8ydpwa2AuunQMxWtp/jdDDEEQoiPoWtdMbp0ABn
NhwEhfcNEbB8gBohvnOeD+7Kg8qiPfhhE3+wYlPX8PK5nfuHOBsrpjEwRMMgLaZ55OJxkuxoiUhQ
YbszbSXNfVntDKDu56qJbX2QM00W86ioKm5iQY4Euryw0vdm7NTdbmjm4TobshKuKMRGmibJFO8G
0URlQmlNFgb3hawJZrT7RE9HwwKx3gCaWkdR564JR2tCmYPgokt3ePiUV05aNvYdGRpxu3eNFWbp
Bj+55w8qv8IR5v1sFmZcVGqzFYMTEKBcf5DhxAADn+Meii6++Chaxmruzqmq/CLARk19zdDKwaPH
/9g7cK6Zw9GIIZ9CbPA7TkTw7yfI5TOVs9OI6CZqddnfjv6yaDAKxSpEbxrRCLUEbx86jTz+ULRh
qB75o0ogWWQ34XYMTfkxrBjKbmsrodFVceyHEOlKDmA/hu43mxrd+MDo/zoUhqP2JYKFqyxj0T8o
k+CkIx065Hq6KwhwbmMZ4XOeTRqgs6zGnw4kguVEw9VOB4MRrTxDdafEdMtM7qGp5yykNMludGWN
MEvhtz/Z64bYLiVn0QNlp/8CXTFD86si3WyRYwl61b6K4ie3iaNvcITUvK9x/XToIcj6Q21lK7Fv
il8NJ356kn0HjP4ixrodN3Bh05thAbY8kxxRDNupyLqfk4gBrjMFLMmZvvIZjKbkayeU7MvedHS9
nCu2ckQKQpLcJ1GRoq5QbOVP3MglPH6m+tFNDNPZO0MKT+ROZ0hJIToygt2Fc99cFblMwy0Infe5
wS0nO6D7o4bRBc40J9VaWXy2RFKNW0D7HHEN4yI8NiPwvk0UMrPetrnd1Z/HKmOXCZFifYkXKVkK
Tmn2fQCM7eV3kGzJCHCnGWXJLOrojhS+ipt2yKcAXN8OgyIdwa5rQ3ofywhuEr+UuPQbNhn0iLWN
+2BGtqWP+eJRrYTK44hwHURGLkJdb9dZHde9L+vKvdaTQjKgAAA4dq1R3YyZuzwnrQPXrQNt97eF
DJmg+ZlJNyPSYb4veA5vBZVBwgau6UFAmMtkazL6dwJJkscYFBJNX1BatmFSWOqKc6eFJYWtgrCz
A1SazNuLxCvsw2Qw+MRGq2wPppdAjW26WSZH2w0Tez8ksVy5X0561/djWMFPy9z6binapHxg/1bu
KbSMcTohggAOzm19FytUsNuqjgfInrxEqnAcp4RZW/oGI5/JO/t1W95GRNKHJ3/GKQTqSrbQPSSz
B3MlTH8uqFTbE6NKGifAKD8x7wvD8eoNVmiZzWpLl3xX9LFT7VpGot+7gjF8oDqjareNAj2irFqi
hw5O//St6SXpGQlVWhaEEDvcQz0wwDrWQ6uoFjGx/Cm5HNFnKIKfdqYr0vIwaHsY73urylyEefn8
SY0kIfAIt/AQG8j2yqumyDyYPZzVjV4i5g54NnCwlxFaQxCohpunyKCxbKbMtfhDw5SBBrBcDtXY
NNwffqyiliHhFCdbr50bKyjwvT5NPsfnFqYkZqgOFXLL/TW13cduiBZ3M3akRVUUSjbyqkjPH7ss
9B4iZjcW5QJ0/J1p90R1W5CK4CpXMZLlErtnFBm5040bJ1TNN2YcjOD90pd0r3YMTZCXk4BWUAtm
R4jgVhYIqRZAGlfbCYMtBMEBljeR2lst4P5phgYDXFVCHaXsyswOGBBq3K5RY2Js06zjbgvxh7RP
0wIZ/OhMhfeDmQJCKiNECBDIqZlksFTF/JFdzIQQIeW88ay5sg6yxLEWM4TBfmrgDlbXlT/O/Tlq
nOETG3xN/Bt0FBR+Vf2QvZx/QrVNUH81xgyfy6NgBtoWCKURi+65ZoskMP2qZ3qNIM4/GFO3tNsp
CsMlaElcfqhY7vcV/KafDMT9Hfy9VUcE3Nw+L/OwpPxxLvXvSIuBLGSImjumTw0l4QRf5US1PnrU
4m3rbapw4dSTPvYMW2QzZRUQPeLAXVmbnN0U4x2/oZCdPw++03+QjdV9mQo1H3OshZJz0+XiSpme
vQpQR4QzOWkscHAVuQmgWWF63cBfexZx65WUk5VVQ6Hm4GbJq2YKsJ4KwTLJbFFHbzS8bDfLGFmP
P9reIfYgLhxqSHrYMRiNB7vAi8p74teaL5jixo/JnBlfLF0yuCkUt8k1Fla5DIAoB2cLad27VumE
CIQEHxsSk0lIoMwUZIciFONxnWsys4MwP27wN5c3nT3V302yocdATzYmApghoPdWXhW5h4lIAJ95
CnShx352fZo67p4NDZL/qYNHl6B5CbW789GGPjkwkdMD+MH0RF3YfHbtjBgtaVXxt55TbwrywlTf
GwO21gaCcDQdsK43v7Ek8BelNTHphdQ43WEOYa8md4tjE03QZlnQ+brr7sumbyFEy8V6cRsuzA0i
fJi8lcJ9exctqv6QkGMjg6bW0X2C7dMPLnPl7gydo4mnMcUnAdlW/r1kEjdBH28Uvcwy2jDkZMbI
qh0qqECLnCGh1+hN4bV6mXNUgoZsG8OZBzYSODUzqMVbYiusmDGFPUU+/hIJFkQ95C19yKJqCLnm
R/cZh84RbYosnLtIRfQ/VurL5yFUgol+paaHNMmj/MqFhPLTVUPy3Bk1e7lgb/0CRxe9w6SuUFvs
jOJPqqrS4dgkC1oLFSn/aPhSjLdou8gtG/xJw4UUiZzPngtjlOJxAAepMjJRN1k/uV/mcWLyP2m/
Dw+ZpmuxENwl+5r8GZPSqFsBY8SM9mExlvlaN/2oTwL5nL9zMxpV1IKjr66YgnYFm7DhrzB0BQSN
xjLNmHHiB7FzrD6tb8soxJ6C1Wt+zDgtygN0K7KjDJnN3WPm6vQ+6+blxUKpcJosFJFM3fSMlHCo
mogw+NlZEBZ5QNV+6Ppia9dUAafSbWwTWomBNZydxFl0cPBVYM7u2FW0m2zqywNYfGx9nbppfKrs
wej2CBLdm6WPivbgYufwJdF0FgCrdfEIGbMcN6PDi2MZ+CUYI+d/jtjDXR6rXDvzBvBghnnbGh5V
ieXCTNHGDMZEhz9Hxwh0MhDmlLB8k8KyKVyG5kcvPJqEHrZAv+lHd7LpdpbwodCFNPYS8v+LyZjN
PdmjkP/ppXYK4BTXvA+XrIAuX3n6eY2k7uB6tTWlgl36znmBJElSOo4fdyV+UzYi/YiltRqa3DU+
9PtgJnJ12aMZLyG8IorZOESWfRvRwYOce073zXeL2DhpMLYPDTKDdIOyObntIQOnO0vW9r0FHs6C
myUDATFXSXiDjDBBrpm1/l1n5fl0QF5JtLFYxzLwY5oPhtWDTpml8OPA6fOGnWS0vb7zx2iKgnnM
SSnrsIqvjpxUFF9+YRGTzMrMCSaZvCxnaSksQZISZkgcMSLjUOo9eaiF7aCH/AUQFavAE2iDG2s7
I9O+cqppYPEVkJOooWLGMVixaBh+FoOr71kb+3cpNx0mL9wpX11UWu05icNIBMakgB/AI0YZKKxC
kh0KWvUowsWCuS7ruCDeolX3fdxw4Heaes8oGkSuONvUHOU4G/qMBvw8krslC2tANlGrvclwCupS
GUtnqxnAAEKaZvVIvUZNN1amhWKt48Q6LI6c73KL43QzzMzSRidN1mq6BXReBjcFGKuSeJtM0Hk3
Q0hUy5WszbxbVSVUld9pb5TC2MMRd7xnrhXHMUkgY1Y8P9j4an0Oq6bDQyGW0OmXhMNkP5l+355N
mpnHaFTIS22nTiAAoYsaNlUKq/wG7AEcLKo6+1PoZeF9Hy3hjcm4JryyK3dRW6wzjDHw/dEqNsts
ufNVHdnYn029WfwkWLH+YsQ6/DTDAV1Oq7vWTyYgCQFpJWyHjdcvAzbiTQw0ZoV+cd21q6pM2kP8
HVuiWB2IDSIHcp7z2aXDxd3gZKi6uQvjxgKGd+nBAqdl3sdniEvkSI4byqMy4MIjq0dHtvPapl1P
OVdsegRGZ7ss4K6S3uaQpZQwtIAGk4Y7e1EexDRYy4SIZLkuH9Ev6Ps51cODLKqOYxtyegezPp4+
t/bar6AFGc74KsAM87JCjVeceaH5gSWJKMKdZTlAR8OaM4hCD78G1cJN29Cornb9Zj9ehd4ED9Ix
HEwuGeMVW9eLLDPaZIRW/dcwRl/5aKiGN8D3wxdtebC56Vvax7ivod/jbHNVQYRygnBmGIcHU4S2
LJRR8iNqtDXtoH9j47L6X4jNAsUj3DvgMD3if+l/dkIRf8LgvfqQTQm7J7HL/ji7lWkykIntK8Q2
kdikrBwCA6h/0sDJJA4Rc2L6h8pP5TXz2b4k6BzA+67UOeQbIGvnqfe9odvUWrbsBng+IfBCxA1q
U052t0uYNP4mwnjK2XZWuSqyI+qcwIis9Nnt0mbZN4xc9D1/6vTYcllh5w82BYrqOrIPFqQDcCW5
y1xel8Oss7CX7hP2TcyB8tyrXzp/UO3GilyPqyPXqDAgbcARsdve6DfRGqmwTWVYJIfWnGrmBbol
+gN0SHa3YvGTJ0B/17llNeZYfQpXh4HVONxxjAEYokca5jTApdNEgZmNuLvwPx2aAAdjPAhStbT8
Wx+AY8u7RT8FnAT4ik2DSnftMPbpvnOUH9NwxcOtEIO5GgJ48c2ySMP7EIX2/FSsOxK4IqXrrSvf
fTJbwEwoUnV2FbVeLnHL8bvngfHndCjQy98WXBAkNpWE70YMoCquCj1+7Y10/A/3A/vaNgobmyLl
hd42siFEn1GlmZgw19V0wmnIObctkY4bRCpRv12otFiv9P3OVwtQ9LMF+5IyCo4RoCaUSfXBFbms
g6EdXFxruKC3HYKhE6YSQ3Pg38XZphsnBgW5cGtzJ1EJwUSx9fw1VyPo9jLEfrQTdMTFV4BZL0Cu
u0I8EubBkXbPkEc4g/o8yAFcyfAahx2sHP8bczSRI6i34vWSwOAZ7UM+yidc1cwPUyfyF4N18qUr
puomtqN5lYCEHKNOOJcviO7NVW1sAZ/5uNL9FxcGeVlMYtxpM3OJXfms9Pkqt4v83sjSzNkucH7T
jaMgHTzjchGhXCOaFaUZDstg9wudI5cNY+ddP9Xj45SmS/9YMbhDA+W3/acCjBL2p2M7z3AtRu8A
XUw2sH5KjkuMSpWzaRoa0eNoVkb3lRG5WW7FmDT1NThHda6ot5ZDC/dFBLEZGcgToGxhuFNM8cPq
3v3VikKq0XKBQAIfu4fstphp02ONQ17EpmHCVAEwyzo9LIs/ow4rc4rp2jV91lxc2pTNHIDTfvah
9my1Fc/9vV/a2S3CmDa9HuvcCTJlFpCsskiWMIFTOwocUOWaknJYJ6JNqOwHHM2QoTtW4pUnyDKu
3MLDCr/hphWl97V22nRPgIYog1b4I7xLTzS3ZNo2zcZKTP5qRDNCnIUHtRsGtpcfcqvI4zOAaUUd
R7wRJPiym83n3quNH3TnJW93rNTD7BY27Mo5bd0NDpA6+dBES7eX0TTrIBcTCMAihg6OqwyrPSy6
9N7CtQjbp6qql9ukaSSxtshmSO+DYBsVt/8DBdA1+qQfT643xGcsNmt1M4gk9DeLmidr9z8ilK0N
77U4LeFAvJZVlHWJfY5d5sGIme+0h2FuVvxfLdATqrSej3U7lyrINdfWrPlwiCCy8R2HzlfMQF1X
4QaLla6wbHnhL80YdGbYU+uTMSzm1nIqCUMEiq6g73zHt9d6xVUTww+T5IXV7BSh3v/7w9M5nTAj
Rp2jTxrLg12IgVGQuMK7nTF62YIYqa9GuNBf+BSDTLehPFdU54j6UvmOa/hrpo9KEmjAaEgR0nDh
Lm2wpIHPTH3q1NLvNQaX57hLhsPbLprr/8ul4yNm8vxY8lfwrr8wDDciYN2ZtuSkw/YDHzD6LGN6
R1N6xgk8gaaqyRFXv/3Q19+yvV5f0sVj3r74bSVyxjEEhDyNw2DdQ2jwDvy3ja2tctZYaOBCBNMm
KDp32dUjmuNeLf62Hqv3Qn9fW1rqtz9k9fz8zcIb56RWtS4veSgKnPQgXHmelVwh/RzeyX199XNC
qCMGG5NUZLR/Pkm5k5sru9UnlxnyQbL0bt168R7ffrOvfk7AZX6SJE9NXWwV2UcuTKlJn2qkxycy
H6LAY47zGb+r8py28Bipxob/y0r97aEXNt8D9BhtdZLemWBbIDLbOVZj6wRv/7RXPhX+5d5qPW0q
y5QXT/GpcgEebX1SeBsGzO77W52NIUZsSPjeftQr3wqfeTImXIhLvrAv/LQ1xkkwQ1J9InFPoIVl
wLmHMckA/V+fI0xpei7mw5Zlq8ttEJcc59BZWH1pJ2+rRcAHXabonTXxt1EuT0GhIMl3Ij9MXvjy
YrwIAdxh5YVYJ+69qhEfQ38ypvOSpOIELhiKd6Ln/3bKJcXKxLd5/VLQPy6eKIgoUXgLdSdKBP0p
dmgzjDTPgql0I71pV4v+zK1wcguFeMfE9pdb858HGnMT6fFCEZ6arJg/9xk2QBKRV7Kc+sFwrVMW
lkhkGDX4dMF1KarToGAgnlpNPXZkSuA2tCmWc9YaGcI+M/2G5ipEH8ycHg8WJ1dzsUX1EDrHEmks
RIICT08mr54fnQvlMImvO6zdcuT1RUCIVI+LKP4lcAbJtn1S7SLrd47Pv5cnTtVsbxvuDF7+cv33
vx1alp9XSZKIGU5r5j5h+gSXYYnNh7cX59/7bX0KsRi4YuMyfXkTtpmR2cw4ZkZXWAbExthvjSEW
p7FeuncuoVd/kA9U6dtrjPJlQqKJ7HTxIsWjhpAptw1Su5II39nVr/0g33Qcn9sUbqW8vHSM1m9b
355PK/dpO3cONgYLTR0ahX8PKsRYz7S4uJF/EjR5cVaBbqaFtpvpBGZhAOkVzE+rEcIcbf9V05jp
zpVV/c4N88qu8ywLkMsimdn1LrMxoFaXCCG96RTRlVWbvBgxmNLj6omEA6KIr/Fpjb+Nvob1K3Jj
jt85zV55v56FGQgZSMLD//ZiWdZhnaSqb+dTaiT5OXbHPFCtHgOJhc2/f0oPb3hOGNsUtrgMjInc
FCP4jLWZ2tMzxF2NgIvZL0dg8c6T/r5Q+ZL//0mXLuN9Y2AHo4v51FOEPsLfcm9Lv5qRwojh1OBY
wozWc/f/vPU8NrYgvXnNj7gM34auJqSb5AzchNvg0lAYuxjWzJ4kmf/L72OHc5pAO7Goxf48S1DX
0at7aEU6eCPfJcyLl6KmT4qTtH/oe8/6PDP0/f7vv8+jDYSV51tC/UpH+O0Aw0eaFnWsp9NoY/A9
2g1io2T4T0+j/85N9MrnI3rEAx7kEOM/F1VXM9tVOVjueEq7ob/HEVTuZ71UHxn1NtdeGEFkTMyX
t3/dq8+0hY+4zMQw/ldQ2G+/LpmBFa11XDpAEC6YAnf5VY5n/C6ZMEFC729i5TPDK7ePbz/474te
Wmu3QI4FHB5KpD+/JXy4MsPjqOHSc2Kk0Qzfc3vIf1SFrv6TGI5E72yOv89tHiip3z1kqDgmXZyo
LRtvjFGS4ktvdPSM+MIVWdK98w1ffQrpOsJk8qH+yvyxuhKnxqlvTkU1QSfxIfA/+Kkr3vkxfx9f
/Biqc4/SW7gEUv759iygU3sI+/bUjniTwebploMLnjjuYpyIf779qV552JpgRNHMUUnS30WdzrRr
Vk0S9yfMc4yrntDCfTyFxe1s1u9lJv19LUh3zRR1XZhExMteePr7o+MwVQi7kwuGNmMLYk54uWM0
CHd6YBA5nEusOe8JHcrpci2u+bd/6iufDzMjcoewTqSq/tUL/rYdcHJcwgw49eSEsb42ew31BcnR
p7ef8toLZX9zWHMHIrlZ98ZvT/GSpSIcqtKnuBDxPlyKbwhzi0DZcI7fftIru4x9zYHC40zH9i6K
W6YLY2xNqj256WIe9ORFKfg1ps7Mnwd9wDq1//e4avpBbjnTNS2+42WaUF0RiiCxHDiZrTHdczzj
DuQu/pVAd7t/+9dZ63L4s36WoPeK57Bc2HMXJyaqvhhODOZGNjrP4rzmzbVMzxHpbNBW2OfOaav/
0L+O3wgVEAFnoPkksOt+5yx75XuyYEyHc0xS4l6GssBsnkQjVg4DnN4nPGgZWXpJZxznApL927/5
lS/qc0tLimmTX27LP9eOUkXu6iTRpwSm15Ux1s7HsNEFir4O3AQ7RyJedv/6SBsaOevI5p8+++LP
R8LaKcs8SbsTURE4NDhuwBy225nYl2/LEUH624/7ew/yOJcqHntkSEvWxS2/jACTce+1p9iK9Qkj
CxSd/NZ3nvL3N+MpivRLFCkEwV4+JYdXbIdj2J6S3l9usc3xDnnkQ65eLVve/kGXj+JLgSKzUKE8
uYCD6w/+bbsbjY0DvzYYpmOueu4q2cFaVdU+cpJ/jfL69SiqFemBp/DPi6Oa4QuMsjY3TySClEcK
lmfkg+OqzYreeX+XX+nySRfr0Jqln2V9RdBEXI/7UYfuzjaw5Xj71a0b+PcNvj6FOwfBLQDH3+DG
kM6WBaXPOllUIjinOu4noFd1ol5XAb4JaYC7o39D9kkXTHgVvrfZLu8jnk9fjhWYyV8gfPfifUJr
kkmnYknQdRTN+6luE/HgaEKurjAGxiAG2yZ9JUxl/ihxN0Abhw0IhNQue8Liznzybe6rbVukDdRI
7PHLeAslWCEqwmsLoX7XW+0uDXvvE+xF5plWLMqfC/3yh6Gm59uH2CcaV1hBhi9uDj6+MZw4+gj6
WBXXHoxbb5NqJSySMfB92npD6L7kOnPkgTyZ7EU5DPHRYBrOfzi5ypcWY7c7fDe97z3aLRJt4tV7
IxtEjTFeo7pD7NdaPYFfYoaSQU0YHrspT8urDHn/w1I6Y7YPh3r5gcNeS3pqhQB8N48sNWQajXga
mbiytnE7rracGKW1n8YMpxAiJUe5iZg/v+RZGA9BNac9bBRSb28yMh3MLYpU2AaGk00Dgs/e/54h
hnmAP9HG/1ig/fqitH4sKdf1qdD+3IwZedlkS+HmKeDUnEvD08dk1Y+8vW4vT+n1KRbtO8eLxy68
jCDDZ821Ey6LU5k5WAsUCIwTcxmJ+En8rUNSzz+GLq3PQ2bCiSYIavN/ZSX9dsToxaC4DQ3zxJzX
HLbw/tPntlVYBb79u145yghRX5svHsSQ+mLXD5C5ZqN0BbIkDaU/xO4O+6seXB7xFL4U7zzulUMG
gExYa17t2nxdnJxO1SALQFICCuKgLmvS9JpkPPUODPdrJnNxynAwY1nPRiWb8DIaWPRuCjYCyZJj
oPM/JVUZg1fZVffU1AYUP4/AvQSILIr3pd3NBJM0QlBBLRiYQk8exNYgBSXe955WyT7yzfbIcWV1
25YaNwQmjdm5mpsSVwHGsw9VW/bGDu8j936BigUSlxvS3rtjlvhf8Myeu69xLQbo9QhFBDNOMmjO
U4gbDr5OC2cIAUom0gAIvfM7JdVrH9hjV7B4TV955vrvf1tIUySwCMJQ9hSbXnpaEJJuUiOvgGnY
5G+vpVf2CCi4I13y7GwTCOrPR6UpBiRY/S8nc4qHz4pwoRM6w3GnbV3/N83DP0Zus0Uk0DJVqYDY
J+2LssJrR10uJo8jORELqCUqfhL36X2MCBHZ4kss7vBkIf67IErm7R9qrbviYn1RHVK1AZxzi1ye
BkUepV3TwKYDqo+cq7q0k2foLf7jYHjOmn7rYTcY6+iOOXzzNOLVf0a24T41YSU+j/1Q3A0gwMHb
f9UrX/p/STuv3biRrl1fEQHmcNpkt5qSlWxZHvuEkO3PzLkYr/5/KGADbopoYmbPkYEBVF3FCiu8
geYE5QbqfmR269pzPipKGKf6TFbXGmdMAttb9FrKrwAkk50F2B6KK5cwiGO2fkUdfUZ+QjL50kJG
zrNsQGAZcXFfSoCG/sOsVCJk1bAIWe3Vpsp7tU5wDZRxF62ho6FfLrxMiqLPSAmIp+tjaZvzoghM
Tky+g1jM5Q42Q+Ykw1L3S2lUKwjisf7WOJgx+MKq7eYG01DLPmGYk8bHoUkjKMo1SHZwUqPxzwD3
uXgEQJ6qKDzHMBOCUh9sr8I4CZs5OMLpqYW6KZ/Luk++5ugULWoXweLXDYysBRqvoiIOqHb+mqAG
CMhgMkyAYMBP9B8ihFPpQjIQv2Yxz1C/bXr8HnD4+mUaEgulVLsegdl2qFLdIYChYeJxfXk2zrem
8L2JRilg89Rerk49kWInrT37oGHm9DU0LPnrCHTmvstQufqlqpO0F65tnDPF0mXqrBrC7OtKdiTl
caikxewrQ2WhLYEYKphPPIq6kK5DFu5Zqa+LZ8uV8t4X5gIzqJyuvn/bS5VVp2Ly0yhUvVGF7dtX
gAcBI+XgpMNfsqOZ/zLXfB9Tp0jCyqIPvq6bOREo5jw0eJ8Kq/wMFAoeMwD4m3LI4v/PoVavryhB
a4So1fgzGy0+FthmPOcpSLiDlMnqtLNdNkJ9MmeNYiBdP5ui1uV2gYjfFXbNYk6o7N6CzplOekHz
Kp6tzqVvkb8uJJJzOFfVK2dG/XJ9t26dZdUi4YRgybW4jgEWRGo1UHPyDch3DyMimTeCaP9mKWfs
BGsbSYWmQoZSqLSglSGvXiKBjG4iTQVDAY5169wCe+dMyNOOhXPWR6X73UctiJbGLIud6Hdv6FXB
JGkbRBYKZ0QjQ6UvGJb1GXawAks5RU9vIELFVS48FGDgd0Z+T6jXj6DGy8uxM7n2nFX9tTaqHuBJ
OvlO3zQlIY8IeuC8U9x7SF0ntht3gV57Qw5OEqlr0HMHhOFs5SBDf4lcu9BDxNlRBRCoMOjGq4EW
N77gnQFDE46I8hXpQye87wb0rY7/fm/QJuKVVLnG6D5cbs08ygNlQsnPrzM7Ow2OZHmIZ2SE2bK9
cwq2Lk1jqSER8CJstC6Ayj0y5fowz37f1NMpLKP2jOVT6cnhNH9CIGe6uT61rSts6XxjTMuAlAlX
U6PAFIYIGPu9EzjqSe+07h5MVxA+9Vqp2n4eLLoqStqKz9cH3tiJOg1AnRqv+X4KLgeusOKIeiEN
PqDN9ifH3XqDBZf+pl8Ohz3SUNkD7qggEN5GPdWm66MvV9dqM+pUXhFaYDvquDdfjo4Qo9YHqOr7
YY4ZBULKzP4ASTb6D48glRja3rrhaDzIqzu0Can9jw3TnHQr4IVWwKwLTsDJkMbxSy87O8u68T0X
ESfqR84S6iqriTlI7ML+y0dfR2wjQuBDViTYCDl2r4jdpvgkRPP8KWmn5O36im7cnwjTIRim0w0E
jrK61OYhaU3ZoKGqotOOv4YZT84RzyOtP/aqoe60bzeOia6jrUzMxQ3Kc3H5/XQ0kKYaNptfi7lD
WkqgrKrHkjp6lpiRizFRgN+5BLY2rCHDSFJJMamEroa0yygUWlTPwMDQKb0X6cLRNqPUBGeav6E8
em8Vlja6hS2CnQdja7bARDATsXXTImK/nO2YFK2JhMFIGsy96KL1nlEUSqPhB/SDJDu1XRfXp+vf
c+M51nEl0WTFok/Oo3g5JjJ3hdySuPpEoPWZ2y475gIkZmPriY8NsH428RrziiaR5kPV183OF97a
T6ZjAg8geKTiu5ozZzcnbFeYsyiebfyffFwqfs5Y5+zcgO9Qg/VdQK5ACsqtS+didQWmRQ2Zpq4n
ioqQlCE0YsD5GZqJVHgIM9H6QrTLpoqHR0/xo27r4gwQz36V80IDaQqb9SeHrjZvY7BJwoe9EFQ7
BYr3ov76J/L8UOqkRQuOZkkw/8rKJVXBixH1TV/h7clugj7vqjtA7+Fth9MStPF+aDRYTkpyZ2Fp
iupWWMzfqaSX+LyOKewi6AvFjWzFUC4sq1F+tzK4ejSqVQ27mFm1hIuym1TcoJsEy4eMENO0IJ9g
3CSOk1g/TalFLhhxbVm9I53LprPd1thX4/aeDijF5hb6y5WYKi+O0worA8Gt/amfpuTnSJnxWY/D
8I9ambnwgmExjO3Z6kBjwbfCH+j75lYL8Yf1csmcCryGBvVWk9u8+H59V2/c+0D7KSXp6tJ6dlaH
GESXsJx8nH09gvmsdgIN/BYO//VRjOXPrL4XyoTAJ8n3LQto+eX34gZJgjKjOE5TIG1uRA97BxGT
DhtcSqnyhMyoqT7MeOd9cZIIQdBSt6dvkNxxMgGGEMC9tO3APIbzbNswnis8qFCFGyCGDKKNDtVc
j/FhcoZG8UA5V82xHZA4dFucwcwbOy3HRS1ghvkWaoHyJ3dQV4KwFE4WFouV9UWpcAs7zGD0H4JO
Mf6kliJFJ2OEUutr1G1fyhA3tkOPSwObu+2+OAPAqpNDxQp6izAknOubCZHV3sKaBDaLmfoIaUC1
Nei4+SbSpMOfMoK44dOQwnEKZSOj8BqIVIGroHM9Yt6SQy52wzoyjZ3rUtlY/uWWtJbMc2lGrqLc
DNll9ElCg9JGF6u/eEmq4X8dylrfkDSI2idZb3Xtvs4jZzzDq0FjuRuR4C0o2EYuFc7pjwUZI/d2
dsXHTQGmkV1Bu94BpbY6xLaCcGxWK7qvlbBLDqGhfKX8oj/h1znuJDMbDwZDLdAmMmGahKttLjtN
MZSVgR+tRJsN8URRI16VWPhyhwK+9mdaetFONWQj8qC+RWGdc0tMt0ZuhnOsxthlaKiw5KZ55k1y
4tOg4tv0jznYFUykGOc+Xsxw/H19YTdHXt5GasVgudZV4qid6OnPiubnGjIKGkShm8bEQQPjgvwb
jInhlMvV8/UxN6IBWwFxT/QIVYsDfXnCbUpdvSgiHSCJBeQblTG1dQc7H56a2iFwr3tKieGc3qFC
EO5xDDZuMdsAIAuumLcAxMTl4KRIyF5gVwoQHMF7KIZo12FLsPfqfNyvrCaFBvpvNBfW0KAhxnoI
5VrTTztjwNrVwqU+UpKdw7rxzgPCo1pHuRkg+LqGlgjDCXSiZH/EPcJzENLDqVBIR62kYX/9my3H
fnUrL0wJwAJ0ZXhIl2X96xW10IJCIrk1ybvLyTmhQuD0JwlVuvixbXRHOihTbJ0VEx09ePEWIl2I
8yXBXryxbI31z3DYrCytAyl53auBgAOFH591v+ktZCbM3Pik2yI+xpIxn63J4nXQc/GP3vWaF0l2
4s1ar+18240LYoGacUotavA8KZdLYUI+QlYusXwDvuG3LDEETgVKcCrtwfg2tdg47DyJ7wdiNWv2
K7eRAVZDoxx+OaLdZmYFy89cEqHiRS4MeHJzAVfbMSqPRjLmmxMeV+kwIrccxgMOq7O1cwNvzpqc
7/0alkl7L39DOsnTGGWyhTqvo59S6PkulleI1YEn8krNSvZqHhsHFRQRQAMKobpmr7N5FDAyMwk6
y4fsmNgoBTnpsUZYzRM2/kRWpS/e9Xb8GcQT3U9bbl3HojM0GUlz6GkOeHST7ZsYMarX60fh/Qlc
f44FcU58RYhCTHm5FAiBl6C6bNMf8ICRXDQ+jAc2i6G7eq06LzybyR9Ky3iOK9xn1WGJHzELbYbC
hPdNJ+4wmKFVnSADSOUNLkqDgn95mKSn3u6g/KLx2dhe6PDRn4ZcqJ3H4VKspwJVLulxmmd69dSp
F1UWgGfQXoFIDK41m7aPnD5+OVWSar/oQHfqr+tT33gtuG642Li20V5aU5UMhNvyWI5NX06V8EiE
8MN2hPptHPS3Hvnx23YQ2s4dt7UN/h5ylRsrJS4egywZ3Ne2/plFxsK068Od3aZtbW/yb/IlKioA
9VYBBlYbkBxswp6qyTvpUFlS15zKYqywc8LR/CCwoYKbmBHlPRZt1MLPrBBZu1eTrtA+pbLovyNV
PZ1x6Qr673Em6fjXqAUiZBNqUQglgU5FYBadgtBthiH9HJgDbmyp2psub+WiGCJl4yuNTgkH1zBs
DdxFjdbygppw2NNwLYdgjSMJbldNogQepkpG8NkORmCYpbYUlkOYR6HXDkjbHFrT0PdQKxuvDd1G
lXaEBqSX73+57Z24UxaPKNOfaX4dEzPETDFRsQJ0cnnnstmIEBiKkhq3Hb4n1vK1/nptUiOFyEid
2+/DOPqdwqI82DhqHvOwme6h1o7nDuWTW4JYY+eu3dpuwJU5OIQIDgDR1ch5XTvJNJt+OyMxWRhq
7+pjvNe+3VpKOBC0iGVgDgBEL0dB6nVKY2bvD/OItWqo5FyhifYNUeyv10/s1kiOSuJL+Yw227oz
gNcOjlJaTiACQfaQpnH5tlRr72MBaOv6UFuXA/c1NXnguxQEVteiVKBjWlXsj3y0tNvQkOoXM8/V
TzEVpk/qiIGDZTY7oeTm9CjYga+DCvfhkQiTUUuTmIW0tLCzjhK0qJy2Xl8dUXRKvl+f4PZgOuhB
avBgp5b//9eu1BunzjH7Mvy40JbDWC6OCEpyRlRO3zkAH4dSQG/RTyHUovH9nqX9NdREvI9pOxet
o2bzHfki0viBMX+p5mivav5xxzMUsBQO9RJkmKu9iMJMyhWmGr6BnAf6C0QTOdKqp+tr94EJCmaD
RvnStCWtou+7uj1iIct4dqSaDz8sDt6qpQp5kOuIywrrc0W/7yttAAaSJlilRqaTodJPkRk5foRL
UfywK6fZecg3qldAiGXoYwpTX7r5lx90xLAhFWCL/KZMns0qnZGhSRDMw6R6bO7tyRJHJUK1iEv9
fzRYHC/SowRFLE2j6SSlnpqI8WVnnZYL5jK4AGmv44K3RLjEeqvocs5L9E6zUvX1bOpSpGywnv4U
F2jEAFRzwm8887pzHotYlw8tivyJmzvyLN1CFRPZbc66Jic9zrE/3flhH19IWLywCxVbJhGArXK5
WBj3AX2eStTUorLsEc0LquSYTUPt3E+O3L3NkpNOh75N7dJFbVQWLjZgGKkddCzqXtVcjPJZQopM
88i6swqVEiHegBdMj1Ws9L+v/9qNTU3WRZQKyB9mor3abQa+sbjtNhrd7Fz+kmKGO7qThs7ozqos
X2P1tVSKVeTupEYktauwoe/gBdqRrPnyUDjfsz7ENARc8aNGFIH0EgZJOdrjA/pYY5uhycVjXig7
nfuP9y4WbMtbuTwmhKWruUpIEaBiVXOA+ccXfr2NgHGuIoGDlUGI2vLknDOQujsh09YSL7tBIxuj
6by+DeMKkbFWzBSK5l7F3TlPbuGKqTtndOMiJOIg5yTQJv8xVschyBCWgLek+/RH8KShFuj86pwq
fNYB7Sd7l9TGUpKuw+WBzwMna81Xkts4aQJYPb424P7hcdDN4suQVk13ZxfSCIVpjJzczcaqe+kR
Nm6RkZMRigfLEIvvEZzSwRMSEnVneivoB8rwN+u7Ohks7ThJA6JlCvqye43pjS/BryaYIHqlNqau
UjPixH4sEJn3yyo3/Il77nkWSbjTVNgcha4GSHaqY9AdL89/PdhFgha15hM6hbcB+f+BvVg/XD+4
W1+A80SVGRIEwO/V9y5mYQXaUA9cf6Q2zwWaRyNqJ6qZenB0dJRlW26P+4I++M7IG/cbTVWLogLP
IDfGMv+/ntxiNkfbKuvRjySrvrFxM0SAs0g+qVIR+lOJueX1mb7HQ6u7Y8k3QHZB4wKqv1rQVsPJ
PR613u9T7H/uc7UGo4jXBd0wYGTNE+uD5xvuu2LRZQ5pmSOkZxxDo42qxXUBittQRVjxxHmeKF6I
UGn4OCIF8HWIZzqXnZ5l91ZWFxiBpFGlvEQh7/phhAiPDXnKQ/GmYUSUfq+o37xJIlLKc8pF155a
xEKs05Cl6C/nhJDh58zuc/MQlfsc540PTiZJSGBTTMHuYvksfy27FYFH02sh/CTRpi+BhCp+DIa6
Bicj1NPIQ4TXkFIPn6+v/tbXBmBMg46OK5nd6tKMihpdRB0qiAIX8SkLsRMwMAh1YY7bz2AMxM5D
8TGjUcgrqRXQFaRlvw6OIdF3RIlwMuIxMp6HQml/oYcXuYiPoOfbiPmXyZdexJKLnX22cW4XmjyA
ajh18NBWUatRqW0VYHzjdzpi/lQoxI0RGuPN9fV8vxpXu5liJwyX5XpQ5fXVWc92MtSVCdUz7lD+
EUYgt2czUVTfrCh3sGHLdKYRY0uSl6HmNd8ZLXviS4cvb3roOy0Qv8dMMctThydv8xSojQqMqJSG
ryoO7frO793Ydgb3JTVEtGaAOq5WBb8e7LybhBYpnBMa/mb1NGUZbha90NLuEDdB5pejyBzv+jpt
jWtD26b8DY+SYsPldq8SDf0lXDN8qbSqc9aJ+FlvSmyy+1R55Hlv0Tlu4tfrg25sdto5mIhw2wDH
MFahW9+PmBMsNFzNniuER2Ws0ezePo5d+RpgzeZfH25jx3GL0rkjLgBXv+6gNEUq6z3urn7bdijo
WL2Dr4leZXv4kK2cAjwUfV3ubP5bPxazUdPXxefVN8Cgz94QavGbVUMNQphBN8RpjBrdV5DF7mnz
p/EXWYp09abXa+MTYlv69HZ93hvf1iKfwO6EB0TBGPfy245BISHTLLc+WWE93tp6W1OdVOlhdmp5
l6LWpx6VLCr/fTVhucaA+ENppc+trd7/OU3lmDYDxNweff0gwGc0S8P23BMXHK9PcSPeXaisFqBd
ok1Sp8spTs4EtDauWr+cI8U1QlM51I3suHISs9xaFdwogSxOMWfpFGE++XJ9+I1oEDgQgQ7NSXoA
2mojj5B5UC2FeDbihO6ZDkDvg05c1nhtXzbyzj7eqLuDiAVzvuBFl6hw9UInMwyGWK2Ej6rOHHiq
1aEjVuAv8lQGnG+3svIgPtUWb9RRizOdMmGihN/kCPnunfdj4wgT/YKxhCdJBLZWqslrATpetNAk
hxIAoIi6M+lhd3AwpfJwnih2yq5bK/0OJoWGTVNyzfiOcDGsNCcRPvrnaB8g8oY511hM4XfsbVr1
8fp33Xgd6enS2aXjDOphDUkCmVGhSNoIiJmdcDtJwevCUEq/SxTpZI0Ib4+UY55rRNV27uOPI1Oq
gg0K0pqiLxpVlxvaTCZH5X9NPprolf5lEfRw/mCY1kU36N6Dc4jyBpKJ0aP57epgd8qdH/Dx0lh+
AKhr8n2ZvGNVNavDCJM+S5r8ILRz+QWmg1rfh1Sqbyi0Jw8gRNrHCWLwP9dX/ON+oq7EM01zhUqd
sz5JcUvXZE61GRlt7iPZQi9WxhXwMKCDc5oGnuTr433cT/QMF9AgeP+ljrC6OLLUiuplGaAGtcUx
RpT+aDTy/0TfDe71kTYW9O+R1n2jUVWLGCMS2Rf40h/F6HS4afX4GpQZFvERTk7GONU31wf9+OQx
veWq4Nrnblo3RkQyISkQMT01AO00xJp9249ps3MhbYzCyi1dc5tKGviMy81al/08wUnHs6YukvOi
FHI3y0W3syM3rr1FoIePwTtmcNWvvpUorAQEi8Ew5jyistnET93UpN/xzMGXVVOFotFhy2h+pC3v
u9rU5U0rumFnthvlOZJAQkptiVs+wiLttDLiJIttCKRxWAPKieyTnqv6G2b05heczrUflWFk902l
NfdxHNqnNlTN4WA1RvQj7IsxOGJdaFsHVNGVnbd+4/yQo9KjgJdMWXPdJ5DMWLXHToJNGwS1Wxlq
dRodZ7wr5Ga6k/vC2NnVG58eTQyuf4WAimxx9U3MrMrNUsOuCIvJxXBVSe+mXA13bv3lr1wG8e+N
Au5DJKd4ZZaz9Vcy1sEwEE7ABpMyDbwJlP9gxO5j0B4KjKdfmzoq7nTA6J9QhQy/IBcc/Lp+jjYO
rwNWD1AxOi4mRY3LHyBCrMVExSdPCCueGwuX2IPQtewcRAt2q4hN52Uqg+71+rAbtxPD8sJjcqui
cLKKoKgHJapoGBavC+G1+BzhlguyaMTM53x9qK2NQxCO/gDRP5ogy0/5a4llKFby2KksMUnHIcA0
mKdOUg5IYTsPCkj1ndO8ObV36hwVBgKZ1ftih1VNFVC3fKufsCQJzfrW7vXyc+kgfnt9alt7lJNA
axCeGvSa1dSgW6upSpLpwzYA5JYNyoPRD9Pn66N83CJLAKrRa6aQBZZ4dQkGk6nWvTLavtFK8l2S
hBKOiJHFKorqTKmldAeVXXt90I+rCP+RwvyCTCTlWEPDzdnO47QnU1JxeUEwDuV5InED2Gav7Kzi
9lDgLBYGg/6hIILJQB3IQ2P75YR7Nlp12iHSjekmT4LodH1W7wJyl+d9mRZ5KFcsr9caqAyPs7Wa
urN9BNPEPUhhi3417p3PrSrx29ygnSQCA1mo9aEUJWIFuZwWmp8WkjZAfJFDBadVc34DyQoPHpBk
qB3aMlHKA6wnkaPnPhcoWBObZ0c7TZrbStBpd/Hxiu9r6lB4/qRd893suYywO4jsrvdAkdfyEayw
88tWBKIPuLVpD06O48wBaLlUunCOsYXU5gLdM3SLnZ1L6OM+5i5gFHoHoPKBVl0eUbyZ4gjjWNuv
I5C5NfjG+0rP6p2Y9+NFwCgEvaQWYP6Bi1yOYuEUNHU9BzPLjV4+glcLs4MG0w8NqcRGZGZapAyv
f/CtveWg1KJQWl2Kxat7rjEjXE+0xPHVEc8Q3A6TVnEtnN9dIzbqnYLxx8dkYXcuXUwaWlQfVne5
BMa5hqJk+GIW5Q+EPMLoPGCwDW5pABHnjaNm4w894jo6ockUeEpfKfnOFt/4lkCmkCVCPGSp666+
ZTZbUgWORicaVOZjnCg5IHXE5a+vK50lvtbqJJGaIVm6XBCMt1rZIp8GQTNoAaYlxfCq9fhJ/Ji7
OhvfLLS28ztZj9ThBuq/hZB/3ODlE+ApgyVThn75UW9Vp/apX6T01+ALJIfKnMTsSTzy6U1Z5rNx
0BRR1YcM+91FnLqqkrvEyWgHh2ZadWhbQn71ADt3td+yXfsnCg6ziteW3f+u9ADlmSiuBT4vUTBL
WG0pSnEQizntCeOKIr0J8YnuoTFPWvckRRblKGhj0fgC/lf6asYJWvNhFnbhndHb2DU7wRD+wW89
tTy9wgLCq7sYVItuRu1hHlDyduekiJMbWTarB4BicXZc2mMzioSx+aiDDIiQ8RPFr5Jq0Uk3AuXZ
hs731PCD79TBUSIvjEKZJ7IZmtabZ5oS+N0kSf0JkSAD0Q08lV4VodipG+HuOzIloT4MQpmTf9qZ
83tAFUSgMhJMlkOenDfVDzvp7OanyMoAgHafOdGdgRL39DDLUvIqpikKvLpuh/KEhYBz06uFJn45
Wh9/QYg/T29ME/eVs40lbvkkl+Qvvwr8uhrmK1Uhhudmi8+ZmNUveGWhwNsOXZIdK5pF5VNSow3g
yqNhx29qS3/3trUbIO0SC6O5St6oqIQbRe+cueaC2IdUgkHUjJ0dykyVwNwpbZTptq/peLpQrYT0
mIneHKApF5i02XjqBd/NKjFvhVBxyEUYBGkTjX71P5LRtP0hM5V0fMnmSnU8G36t9hjEiV4doTTm
qWthimK/DqHVDZ/muhvMVxOPm/ItTFNiE9VqxFlrVLYfhizWeNATVPc/SSLAWIfzy9U9A4fS75o5
1pNzmJcNhdUWevcBpw1J8YBtmvHBQBWlPSFADto+sxv0T+TE0KpvfRtbwzeioFY9ZKhDvIW1FrV3
ZVzgrRe2EQKhI8mwfJ5qqRtdjE4Y0BFa+UiJl5yV9qwln7B8kxFIN7v+eczhb3l8iKLxBFiCGEMH
U9GTo2gCnHcSMWe3cpnnszsTuf/AtDrApQJraohQmZiesabFtdoG4/rTwQtF45/meF/m6QSfBQ2J
zk0BSv0Mgsas8Y3Pk+qusJ3xt9NacX6k0spnp1k1andVZBmSbwkokIcsiaP4NJsUO44Zvmsmr5mB
0TWUADVz294WiqthC/qzMQC8HVG9AT0W4DwnuznRb+6FaiPHXjFKcX5W8k7JgaUH2GHFlZO8lmPZ
3Zk4JeP6ZQfZs2zAlT3aCYSnW/DQ/XRbOUrcnqzZCnwS4nR4JCKI7/Hyk8ubbDBF4+ZTwcHiPQBK
M0ZTHn6SFTFo5yyThy8ZoqK/EJQS+CdnCPq7s2F2kTcM/WJOWUkJKupm06UEDYju3+DnNd9PjV3f
sWosOngtZHxq5Hfyw2TLhXKcEwf7dDCeZvc6yqKxfmuy3JlHu+2w0CVJDxqKiyqFkMkoFjtqkhaI
4tQPfhdVbyq/RlXuX8dYFE9KpipfDYi/4U0cZbE/jG2ueFOJXfBd3dVNc8Of0PzepgR7KBsD0Alq
mHtVrI3XFVzLEgGDceFZX73oAx6pThM7hl8s7tQizWIMMGKgn3OdqXvqTsvruXpwqNuAfLKoCNpA
US/DhwSbGhHK4Nglbjm3c8bpn35e4jcbjN6TTp5cw7qy5E+xJnaVIjZeVZBC5tKxo/qOqOjl4Jrc
h1pqAkiuLbX1wslMXTEZe+Hp1iiUU3i/VYTrwXtfjpL3eUDbNLF9u2uzI17W2pn21h6wZeurIV5D
ZkSwQhFuFSGUjhyY4UgmH0NVdkdhpZgOFPgs1dOwk15vTmhpMpM4M6c17C8eraIEsGn7ZtZGx1RP
eo+S/bjTyN6c0F+jrEoFxB9Jrespy6bGM4iJKj+FY9C/JBgM+dfjnuULrDchmQOJOk1/mSv08gtN
aaRosxHa/iQ16X2fRTU3uNL2P52aXiOsy73a1NaAS2eJIuKiDrVmJwWzwJQM4Qw4aFjRGNk8nOQB
B0noV+OxwVTp6foEt77YEqDT2WRrUei5nGAuN2OvD4Plpyzjw4zPtgvmx97ZFxspLUo+yCBCUnSW
ztHlKE6mLbYsSLMRNznfS6y+HYw8FbebweHZca+c8ZLq/0MyQEWWWilyH4g4y6tRbQKTrAFG7mcj
hh9xJQFzmEIc5JzIPl5fxo3PtohFA0RdZoeO8+UEucGARxWyA1ZoKJ3DIKXpH0mTxgdoe7Jfdbax
g4naqGFSHn0XDlwY6lT3L0ccw5pF1PLAJ2ZF2AAz19/g07RvvKrOywjszCtSwSutw8zEFK/+J5nq
pDpdn/a78MXqfFiAOLWFKWBqqBhd/ooEGdNwdmqJmL41fkWGXfDgSci69AqGkYd0oJ92sOxW/p8s
WelTApkTHyRnih9l/CrfVGU25pc8SpPgYIInisjYjHl8KOO8zLETm5LWhW8SLy7pvcDMI5Ri5SSE
YgVY/CQyljNd6PCW408+H3vIWJ9auEHo5HQZEr6tmWEpFZmTjR/3FA/pJ04w0hY9snTGuQpD5QXE
mzOcFSlBFyILe+1zO7TBN8Q14s+iKTLVS2NcGY5kC5G4meBxPc+IyODJMywm0oJyynzIplrHuTRd
TGr7WB+/mCl0YDetdHnEebtTHjEpMHG4MvLsc19EuelhvFm89DxfmATaFdGeCCRMjowY6JfbjHkD
9qgWVuvlvVPlrsC5zDyIUMGgzCDt+dzJSo94XxXhZhV1Y026Uo7Fs1FGmPwg34//tF1ko/pUJOiE
AOvU8NxMUnu6LUxR/8kNoeI2DwizmpwwOQ5hl/9A+C51DiMRW+vKcEJ/wpXTXpo8zn/SQgm+d03Y
/LKzWJ1uky6ZvwKWx0fNZqoNwgGd/QkqGPykxJKyEw5TsEOCha6M+eLC+c3guOhfc8kyo507eiMN
X6CBdP1J/GnprdJwWOIlanZleFualVV6uZUMd3MyjUiHIKjwGtFTcLBPi9LIddQiRENQKap4p/Cw
Ea0gk7HI2i4dcrhqlwdBNxCXjUZHwltpjv0RQMJTiZGi28dTc44j6GJE/C0PL5aD18/gxtXDyAtk
Gz81AOKr19CKcrjmqEb6QpHn6eDIUj6BPZWmP8UcEExEZlTu1I82GheMRn2FdwqoEC3Ny9nKIqZM
IOuSb8w6xQ3axIfONKqbVMF/VU7b+3mSsdJTwlenJTuyBHJ1Sp9IbtAEzyCefgRG8u8R5ZR7qFsg
U07qh3br5W+aOrvVlK6TYNDG37o2RuxXMjL5qOtFvPNobgQg4FugRlEIYc3XveMaq2TwzSoBSN10
z9Q3pAernys/xil252HZeJ+RzDANqi4EcGgdXM4qHWlVYT9n+4Lc8JziEfowJVhtXd9DW6NA5Fwq
wDQHeMIuR+GaDRPqCtCrJkQVJKvv7zMVJtr1UTZ2qs0TASyI6rkDGv9yFBPjq6IcLBs7JkX6p8o1
+Z62BKaei99X5I2lXfY7Q259Kc4G+DdaWIts/uWQdjQodWwx5NAqs5f2+ejp3fBLk4d05xbaHokG
xCINvnypy5EkiE5FVsgU0PU2c1M0FW5IXmNXwCQ7X1/Hza8FS+n/DbXa6bopZaYZ8bUsPLQXk0ys
WKvg33d8yUk4xITy0IUAC19OqCtqO8UG0OEpx+++peL6u5Ws5Oe/ngvgUCxM3m8w8D2rUUrLzqQm
cvyw7fOjhsbWSSnL4nh9lI2PQ2gGjhtddajv6zBeyHOQ521j+UjYdi/pkFCdVLV2PFDGq8Odp2Br
MLAqZI2gLWhxrKakBj14akF6AsAo8GDPggds+xEdKhzPr89r+VOr8AsGNm4CRLlAetfYitAseHLU
iRI7pVvJxbCTAl2Q2gnqoOgYFMeC3AajAaw5HxTaGM/Xh9840GTHANdVOl8kfKvTFWmoFuUznSrs
qfODNEl4fA5RpcNqq6YXZBTCnZ2/kUewF2nSwpslyl5X3OeMMnxCSdiPYJHIh84wG/0YjqJ4lDKg
YCDD5Ye2b4L/kEJTCdCp9RMvk8Csgu0ZgZ24W7IkUIbz7TJp+7RYPj1ScNbVnTtr43iTKsHpACsD
3GLNDWy5OoLZKi3AQaF5bDQnf7BzNdsZ5eMuRSyQFVyq+Xy59ZHotQ6rxLYNfIdi65m6anvo2qh8
HK1dN4+NcIHkS0H/ibVDj2l9IgjcFGpkUeAXNT0zj1xiirylAxcTEGn2V6KyZnCxgTUHrxV5O7pl
jqc5kEq9wOR2yLo6PtQVQpieFNXRN9mY8VC9vpc/bq3lN/Kigw6nJ7nmYVh5KaVmHUt+PowTOJrE
IrSuK5BTbiK3QnfVKWxiMrtGi3dup4+nmKF1ZHVtmDxUdFcXxmiXuGjISuDHXWfkLlbYU49qDli0
gxS25V0/yNq3UtWywCNz3n38t2a+4GGWV5kq1LqDpKIjN/UJmWQEEQUBF7v3YtHqXp/okjdLcfii
V+MepWMjfyVkXYhgiFQw5/V6N01dA0ooA1/WcErvdZHLB4i95s3U4WLaKUI+GkqiuGplD084E2Mc
qQ/V5+sffesQgGTFjJPjjezg6lzzVfq2dRrJj8ZBcydnRMI8E8VRLSxj57x9PNVLiE6lD+gAOIw1
nsZKWzMsh1KiM4kBhZ6Qnlhqrv2HrcRLwD6m88o5Ui+fU/w1u6oo7GVVk+kkKxkGjaJIjmOKeE2H
MYqXpYPmxRbqrteXcmsXUWOhUoYK2eJseDly1AFoCGY98NE4NUm3TMftUGq6CbNxxtFA4oqGYLT3
1m6tKkxVdi0FM/bwKu1KUKrJ8b11MAqKbeVYRsianwu57tqdl2dDpllH+ZNQCBwyUIL1fsVBTlcM
Qzj+jHrHksznqfoDrauw/mz0s5mfirwrvllCaF/nBtNtl4NaxscZpe/oOMd56PeQl561si32sBsb
kkb8Ng20MjUoIEVrGK+R2nMmNxWgosxI81P/f5yd147UShuur8iSczi1O0z3DAMMsIB1YgGL3znH
8tXvp9hb2rTHagvOECBVu+IX3jBl2QfVTnXXtwej+cdo42o6YRlQ/qsqXmT6aLKX743E0dvDNDjp
EjRKrWU7G/51Wk6JFl066mEWSfm6ktllUmGgdZxLmqgvYiieKkA858TrrKuItPxYxvV/g6svhyhv
8i9/vBnJA4EgSZgV7JvVtrBLPUYTlnpjpNlvhjI7ZHEb0IDJn/Mqpt03emJnf2zcJKgYmBYPNuA1
avq3278akLqIssaj1mjNB1paKBtaXvQ9FZO5k2ls7HmGkkB4Lk/Ag6vwf6gFhBeENy6JU6BFo7TD
Ac5Lv7N8mx+EVMT/exjWKmVZYhAbU5e70J6M6PQ6Gcb0eoVZ82SQ4Nxfr63B4E6StNNqsRFhu509
JG10M5xJqCObcgE99/KAzITl23q4l4RuPTxAgoEfybeWrGW1N8woSdxO4SA3hToUyK/xq/xwxpTB
x71qrgLVTrSQPeJGH3ox2D+x2Y4+C29IP93/6NfRMzeGS6FAJiWgBFZFFLIUlzCPH6K6ynJwkWQ7
LkbfHCpnzAP4O3saylv7BiVX4DHyZIA3vZ1kqHi6JmT6PXTW9EbCBRF2T/aQIltfZbsAfgB7AyzX
VwdBjAo9BTKjSyQ8O7lakVZ9KBKDm1+tnXA40h76c+g1NCegcuDreVtRbrn9sAm/yE6PeAScyfip
q137VBdL+IZCbb7HctvaqLgckRlTkCFGX71yQikGb2K3XuZanY6jjgx7S8k6UGN0xe5vj42hAHuB
hkY/TPL4VttDXQBnGcI2LrEDqPu4THRRqKhayv/quMuK4/3RNqhG9ElkkkxJD6L3Oj4ZE2wHFTo4
l4xH3gzCIsq/4pKaW4iQpG313minBS3zqEUKYvQmdTxkmd6mQd1B6TtSuSnsnUthY7+6kr8oRfEk
Tnp1z2F802RFBP86N5X286JGn2erVF7uf/fGINRReDeJRXlA1+KZahwaGg7T9kWr9Qihmiq5KAJl
tvujvD4UEkYNExMMD4W8NYG5CxttMDPy9MGt6veKPXgCD7DE9rVmSb8lIjJ35k6mDLeFAQZE45ee
JQ1jY30KM9T8nE5DwgsyU/i+t80CzkPafQaPQW02Hr8g71gGXmp1O52+zS9FX0bWEWUfWIaJv6F/
Oy3sjVQdQeOCbzgD8KzpSBl2oEM6pJ1p7DHaX6/fr8o/UQ+hhpTUuR1PZJ4NUrMBQh+O87maQ+2h
HSfnj1936srSMEJX+Sp2yu0og46AoAH44NJGdA6EakRPZbt89/Sx+vP541ukXgebHkKWXNjf5s90
hjHTJ9DTaE/rz/rggQjpO0RUW0U7LSpgw/s783XYLuu+CL1RZ6DpvDbka50xje3UoLIhxYNTO2mP
M3T7YFTC+Qor2UMgpE//YjpRrCXLxsCYevPqJQJg6+lLV9OYbT37kFR4L9BUrY/Si+LT/e/b2B/S
E5bl4+zBpFwNBTZyABExhw+zncTvx25qL26tTXuWTnIDrM4bw/C2QrUC+LDODoTR27WNnOpD5ZpK
HSiaVh1QgQQeoOrZXk9gczCySeDugBIov93uEfR+TW7GInwQqp2fu6Gm2mc34UOsNXusjF8A6ZsP
MzBRBECt0eWlfrNmoGp4p7mF3cZXRbhghWPUCZyjOmRo2LTC7H+Iop7mQ4WeuO2rbY49wGD15bdy
8dLyGDlWiZfIPDefS6sqfk4lSdxpWAZRUd/Iq+8xQRC1FnC0YWBag5MHWEbBTZgNV3HeGhFrpvtR
hPWtny+p6fjSFCYPqrJCRLTQkUE6LEMWhQegPOKz0YTNz0lkKYp04GAxhigAhHCxC+RbJasvMPBh
4x+XcqI0OtCWCuopbN5aykJ9rVgiFN67xSg+8x/wRlvacvzfkkbtA/hwSzvEpadh+j4NOVg3dcle
5sUFAfiHG1ZOOHxfjgWQYpK528VtKLRiIKVF2E53TtAni/cwNvEeUOfVFgL4zQmkDiFFiGkf3o4C
46mz2nxWLqiUKi+8ejSqySn+yejE7DxFr07gr6EchpEinjyBt0O5MVR4y5oACbZdcjTGVn9cymI+
/em08UFkXwB1IHYRm92OsuTDYKNxQPdvyr0zcoLKsQS6u/Mtr25LJCv+b+wsRQCQL7odpV68Nh1d
K7zQbdSPodPnIF4VqZBYUmZPXT09NLO3/HP/2zYWi50Ak58yOzfYmpNMT66zFzyPrxiFo4TZqc45
JP7243jczY5evd98IeUNuhe0MIi9VvNYaUJvYpU+dqiLOGaIdgqDvons93PNLXFM8iGfQHYvE0cl
tvsrdnXRS6qn84tezuqH2TL6GDe0WRn8qtJT98jBLb8DSWj3GlSb08IhwdhOco3W3A5sTftIcQzl
MtnK8F4B0/AlVtG8buekOd5fgV859e01SK4GeQpNX9p7KE3cLrwWZUre2B7AUldJQGjE0eTxMBsk
GKIFK/yQjbO7+F2YIH8o8BVSHiIQHf2DrvXutyLxjPi9UUbKiIb5aH3B2wXEaIzWj/GQlVkrfLqS
vXOcVG7QxxHpkiywYquN32vhnFmoZhR2ikSj3ltn4qqu5LJKJxxPosX94JmiS48YZnfG0XKGpjnF
BspilNlVIDiqvoDE0KOsHX/cn5SNg41LIrVb7FhheKzvEMVKNStqRIhxmRlzzTbiaoQNKPr7w2wt
s+SEIu7HUK901cZOn6xyKMNLYyrlj8Ey4je1ls+mbyej/ceQMba/AxOFi5GmJAjy1TqPSByoUx5e
8nTMwFovum/pefEEEG/c2VOvCxFyLIPkX3YmbWddx/HmeUw6EpCLixKqP9nQ3ossd49CXcanDgX8
s1Li6rW4wP8mO/eA0g974aYMf9b7mhIEX0wZHnkveR38Fm6WbYH/eDZTSyJ/S/xaZNZDUvAa4NvZ
BDgbjEfdzrVgnGzrqRt3HW229hBJJRcbBUKX9b0df9IWfLaHzrtYZRhfp9heAljpexyZrWubrh1V
BwlSQ3P/dpQMTkDc6qF3ISDIP80Nfui5FedfJff2QVGmb+3kdDtPxda2hfQEl5UyKBXjdeBZefGC
b3d4sabFONetoZ5nwG+QxOry/OcnBHEQpk+35E5aXU6dOSLOJjdt6LbZU0kA8Vg2g3Nq63Evr9xY
L7YrVH7sPwjd1+G0kEU6hCCiKxLF3T+NEUmsezHuKK+9yl6l5Bp5Cfgi6hGkQbfrZVdRLGYTES5j
dLP/Rfo4ncfcwVjJcDoDKoZWGI5vWGV8LrI6PN2fza1PBI1AZC3lGrjbbgd3MsV1e3pv1xr7qDN0
I2NCOQBy5OH+OFvnn/AOKVGqD8BT1tYiNiZGUdfzlVXZdeNRa5yuDqKkM/KgcSY4K16hJdZZgzXW
B51orBwuYFm8mFlbFjuX7Mazz4svgxsA5xLAdvvRXr9kJW2M6LpACz5CXnxYivHoJf38gFvInmf4
xvpyt0oysqTNERrejiYMkZh6HCXX2KibY5473qkehI2HjJ1+Mhq9uehu0X7pYdHtHJWNm4BCD9xd
2Sqh+70aec4qDzXDNrnmNkDUWRutc5/n2Ueo9sZjvrT/g6cU7hR/Nsd02U8IoYF/XotwNl6pDVMO
z4nyMj2jYtF6zS90b7L8rohq+zwJ/BeDOW1aY2cvy89ZXe94ECJnzwNKm38dey+dkiD2W8TX1Bny
/pyPWQQwtItM66XKuvaNZtrTd0XPrLeEkoP+hKAlPaGdfS6D4vWPkOxIDjXqqPSYb1cb33RZjy+S
q9l0g/JPbhnwfHNgi6g4V+3k+QMykkugYHn7HfMX69PQ14hrsn86hAAaZ/wAmac0fGxkqsv93/ar
2L/+bewD+kTUBsCmybX77f1bjKRm3gh3PbedxTVBQkPzK7tyeh8IZdk+ggOE+YaDkqW9t+rKVAIj
4zz6nSXbuDoZYuFneloogUiz+UMYLSa4Y9BSsz8Pan8dtM4cDhNiVJWvY3pSnLyBPDlIozJvg2gW
7pskHsimhV2rC2S3LPmR9ebARlzs78WwGC9WJSbgkz20KF/t4iQ9Zvrs2odoUKzu0OVuUh21obH1
wzRyuE8Atud/qtYoTJ5tET1UlTX1fpFo6r9NnYQ/izq0nzVb4OGCN5n9Ed8e4zuNEvTe+9Krvcew
hELl11PdhSeRLePXdokLxc+aBHxeHinpdCwGlCyfnKiOhF9NgCIOHq4Jn+a4V7LTgu7fRWS5+p8b
ls7kK2bbfy+aURRBRRkhAq4NN9Fnvybam9Rs5n+0FluBk0sP1zpMqTCSnT24dQ4I3fF9kRsQA8Db
ZTYHYCTUKaKrjl3RQbZgj2ktwuc8p2kcFjaunEpZHpJ5bg8Z7fM/j5Rp2BGByBIw98Dqdg3FWE2t
V0TX0mwb31WE9RQS6H+8v5k3Ig4kjgH10EviiV7HUsIlNYUqxSgRKTBIMHiqjHKammXvGt0e6hf8
lyHp9t/OJ8XLzgm9jOci071jP8zmeyPVpgO8wr3Ua3sojIH5LGKcdceljgbiqzSKrmkx9fhHqeah
KJfFH8Zhr2O99SKjzsT7RyUPR741QLWd8ris8B285GVmP8IFLo9KaFgfDaXsnuekQr5JLUn5kW88
9bOGlIAR5v/cX8XXzXyaEGxSeGHU7elQrq7LBv+uJNYIsQZNOF9pwSaRXzdt/bZT8xR2KR6dxXnO
TLLzPuP5eCO0qVoOVWRMXytTUzxft7GY3zlBW48YejBUH6QKMJO0WvGsWBxu6ejKLTp+j+txhnuR
R+onJ+y7R/QOMYvQp8neiUt+6QqtLmhiQYqqVD5og62V/bB4HNHJUJIr3aCmQNXP679XECm+VbNQ
v5b60LyMwsnLFz0dK9ikjTqoPny9FM5z3ip4ZvS98zJbbvppQeM09wtnUb5hxTeWQbkM2kej9sCs
J2XTjL5qTIoZwCzWhoNrg4o6JErdnsbK1BFI8Lreb7gUkXsYUucDquw0x4wG3DmgxxaP0niJu3/p
q5T5Y4HH4H+QGsd/Qe459RHftV/ciqUZAljZMTwLkacvcHKa/5Q0qaaggrgCowMOqgVbOk6NYwaX
DvqLENW3ztUqzU880eDRlRrFOw8QcPWlc63qcQq9zvgQLXN2LMxu6R6bbk5/NHTufiZRPP13f3tu
HMeb9VgFUNz3rsgMdudkZd/0MXGOonWaoDSz5eGPR5LBEr0rG6sCGlm3O24QJHNTn6RXYQIFtEaM
ksppdA5lMlvv7g8l79/VJqNjLWvpsm8F2Pl2qLJrEMZV+uQ6Vl712C+oq9hVuyeEtjF1lFxpHZMU
Aj9Yt3YccMG2MOb0Sq1++GyGWfJcesjrlbhl7IScv9Ty1l/Ek8P0kWFIXZzbLxKFDf3KyfMrHNY6
PAKvUBD2c6uo853JHeZjY1HeAyDmjPo5nGE0XguYPtB5xjj6nDdpOvsCpdgfkPh1yx/NpKyPIF8w
B9O9wfLzruI0GCN5mt+ZSnTWlBnHvtZrLZcM3lLf1p3oxkfQnd3y2MVt2PsEVa4eJCh3/+cWAk0U
xUsARQ2t7teVlzw3KSJw9hJOX8JInf6XRCqeqFED+cGPUUn+AdI5/1pi/xMd7W5Q42fLEt2/fWaZ
Lz2CwM8OCRvJ4aLaIsBUoPl4f5O87pBLsgfFbHDWgFhJfm/nFBoGArZWlF4nxWu+qdg6/ovc5vLF
qpzl3VD309uprYtvWjMm9UOixhM2PZMx1McJDt6/93/MxnVMLINzmUS90beWMfdvcWtsAWQfmwR8
hWm1z26/wLXHcIPYz3aOVpXqXzwrt3eOydYGhlsjb2IVKcE1n3LCELIvkyW+ir7Qr/DkUKWMwvq6
aItx+Ivvkw1XOoEEnuu4HO2JYYn4wGuaJFQUpTT3h0grHf6YJ+FX4B2gCk1qjsbOg7N1FZCrAWFE
8B3m7yoh6NVR63WHiS0xUvupaNMb2jHOTjz4GkzIVpJuonRfqKHwhbfLJ3DV7h0K7FfdEMYHN3Kk
PpaZI0/dhya6HnWUv1Og6/5oynC+dGOdoyXS4Sx7nIqpCfpeTbVTs4zNX6ywBAIT/LDL2eq3vyvS
Yci0Q0yqqmvZ86Q403kKXe8pW7K9junGRAN64irk2AADXl/vFbZVbo7e2nXWveKb0+rGqUoHZYcq
vnFOED+mU0oxV6IBV2cWxHjjLZ4ZXRud+2o2lgNG4oFQUxGEGTnagNPVztbdOCWeRIoiWEtlgzDu
dg6nmZ0DTpQw3Mrzg2lH6tnWpsy3Udb68ycS6Q86s7giYMG31iMjsI8xHh+S62Q79fslSRUR5Lmp
9adlQc4ruH8m5aZcvSlgEqQKLxUrioCrD8t6vDe0IuVoNGX1viGD+dA5rnjEqlO9xmSxj5bduUqQ
hbW2B5HfmlTK5VIoAbg4ZarbSY3USvROY8fXOm28o+eyalPqURwT7t9sTIaAdcf55AFcbRmRgSAb
5dmsELl9a6vuNxVEyQ7MY2v3ywInOGlY01zKt9+D5ctkLLy1V61Ly8cZsdL4GBtmq57vr9nW/pfK
Z9QzqRC/qnx3OlaQaTRxykpj8tF4Xa4Kppc1/GW1DrysH5MAfYjmL84AqQv5gmSHW9rq8+wSvzas
1LhHFDN819ZTEbgavi3Yp+5ZQWtbU0mQA5+JNjYHbvUUQgcyusiu8yt01zk86UPXpG9zOnTi6Mx9
ZB4MSsmUi22z++npCD/RIIzbTx3Irx9qFA0fyrxHPqgoLdR/Jq929nKY1z8QvUWpiK7S/qbStdq7
WpKYnShEfq0JhvxqCLUjdr31zuncGoV0kR1rAFHnZr3dUa43kCM4ERHfVCaHFFmwo2iy+nh/P70+
hzLYwBmQZaWQsrZiqYeYEk/foC602PmJ3Z2f21arL1kLdef+UFsfhPAGzBBJEaHIcPtBTeumejdN
6ZXCv3Wo864+tlWxJ1L3+oDAwuP1cQGJy2x71WooRD8UUZ+mV7VHvszX+2bpg8Kw8zdDHxnk0vWs
tccRCNEetGaj2gBGT+b6kOeAYKyLs23X9ujolOlVcysrPyRZbP5IWzvUfAEXKfNVT6BDipb+97HL
KZZKF6AfetTgqXx/prcWVTLIHYmgpf25uvHgCQArNfTkWpd9es5x8D7qVZ0FlZN5O/fe1nRL4rhE
PTPp6wpLHYp4Uow5uc4oXfkAd+3vtDOAOztj+wFKkBa4c/fHkGSwAZQvuY0oikkY2O1OGodeMxqq
l1d90bWHTsA3UitP80HuKoeqmvduv9cPpeQAEN2A4uOKXy9sk8aZ0oVjclXrtAyDMRTRR4r7+WMn
puLJ7tXmYurtoB5I3PYadFtryeSyrfhkGYDcfmsLJEzoE2OXee7BXBtRDwsnE2myXNnZNlsH1CUP
4OywOyCv3Q6VKQ1BeMFahii5HWe3rB8qr+h3bhy5+W6jDp57kNYAPCSEaK0LnAtjSfLFzq66Qvk4
L4pzSEPDVxuUauxdaSFz46OkIJOk2zMiTKrbj7IpDKFclhRXQJgGDSrR6W4w6kM7H2r8ZwD5aIvp
TX6cE4QDhPOyR/T/8ECN7HH5z2HXfy/RoBsJTwYI9AtpsRlM+Jr+aIpeM32liSIcoTHJiJ68Kokh
GsDJ+UnCO7+1EOmzA/hu5lvTi5OXRrNRGG10ry18tyqM+bD0Wo6TYs+5OSKIZ8DfiSNdnAEzlCJg
nlDut8LRzdEQ6cwWjRSt6AO3lWKmeVeYSVDVqvnPYlQIloyeBbwhrQQVLTNvXRygLP76/t3ySzpg
vX7sYyrftL9UBAZuJzTCDU+xoMdcI33QTajImg11tnTeJeVk5ic5/Hywog6OuTtSD/PbJlOexgLA
WJskeVAqQ1M9WEZRuIFTec1jqkbFjpiOvnFqqM3LIFrSVHkHbn/kHDHFoCt41iIEe84LyCZATkaS
4DrUI3T5pOVGpB6boR7eRuFs9gG7Z6yOyVDnHzWx5D+zNun1R1tNqgvw716KNbYm5rFJ6hztRHjp
QQViD7E1V+vqklNBVK4eRI8xcF1pdxS6SzYfi9DusquSpuMeHGFrXxPPkkmTbwLMXoUHNnWLRAws
g1Z6+UezMD3fQB1xR/J1602jcg2wEPYyvZZ1iUDYMQYsKB9e2m7WfTNWi0ORJ8kFDK767HVpRZuv
L98USj8cevKXwHGGPSfvX7Xo9ZazMfGWvAly+LXwLBrpRpFNwr0gXWOYRy8a4/rQpF3TPttJ5Q2+
QqE2e8w8b0rPRc/rh5SnkiUPXTq3lt/33uSdwWOF4mQYE2KbhYPAToZ0t+Vb1LvdJ3oRYvipaix6
oBc2teSCjtwndbC6/KFzlxhtzKiFxjMro1q91IM71qeqz6bvRe6gfYrAo1a9cd3Fe2MvwjYPbWy3
71JLSb+4tWJxy+RmhgBSPnf88r4QIlA6Z0p9BdWCr8gSW87DEpvF9AKfmT6kQPWxvI4CfNDUJQMO
oeyz+ZB7QnurGgumWI7HA7jzAGxczXS0gatL+rKs0d+eGqxpVLNKC8R2O0LqwAbse5g0qI9K1jUH
wi7l/c5lIi+L1coyIuwUWOvSLW+1i8NKonFbBf4/qgd+agPNmLKiOiT1QEdoqPLALTrwih03oErH
7xFdrvZsdELfiWM2nnhAU9TeAC2B4FoHpyhIFintA34IzLHD1GTLs6LP/ZEXxXruB3VGrbNwTpa1
V/jbuKkYmEwOGj0967WSmkNR1DNqubdVrzyFXaoGZMTmSQoWnndme3MsT97ZsErpKKziwtYSDsDn
MbzojPoGGR0cQlIXgLXfGQt9VLvIlvdpMiIl6jQq3UBoXkPycZiU5V9ktOOIGz2cxCcjhMjk8/LY
Av6+SPao+xt3G5c31GOiLTIse3V7ixmLj0lqiLhKmx+zpFiuxjwVl/vTsRG6SkAs3SbKdpCcVw+Z
Y1hFIYiCQMbmaNnOuqj+B/2kla35wbvOQ+a4fmrFyV6c9SvEWe16gh8DLTU6rgToq3NGSW7SYOkr
l3rhxIO7pMlqpQiuIQxbmE8LqqDvc50uU11p6uMcRnrrA6S0AohT5jN1EsRXlVF56xmzclrcQf0Q
iW56AHyifDHMbj7HubInh/MLKbn+0XQxZcedbJH27e3lkOY4hHt4/V1cKx1f+qowq6ON3HpGd8uz
6C64k2PCIehrROatUXyfrWT+yf3Zv6C3TZe1zISGJWxs9N7R1kKrIQhAfv8QOvX4WYCFo6vnpMqp
F45+4fqOowe3FtHwcH/ZNy45hPZ40Qh0eT7XlafBW5zOi0EZc7vkl3Qp4vNUm8XPdJ6zj0mhaC/3
x9s4dJQiSI1kgk0vfzVvcdZAI+kZD8ZU/iOHVNIE1Ti07yIy7z2yweZgUr2PHgLSD+vBekwn8Ouy
lYuYh/RAlQJN6kRPH1Dls073v2vjkDKOrC1TXENuZJWYVEgBVkrNd9GinQNt0YdDJay9vsHmagHb
Y4vY3MxrRVXXUoGtxCWxYw6oo26W/GhSRThHAE4OcaXvIdm2JpDumqyG0puG/HO7yxXYJy1iyOFl
LuzhYIFgOSqjTjbQVfpOJL05FJowPCEkl/qa5G+GoTPnkfy0RPRPVjH0H4F3dBfdHrOdPb85FIIY
VHgkJXKNudD6icbIkHHhgHL6aTndN6BGWQJeLsv/5qt+G2p1qyKtrcVzlHK8EIE50RHqgxDe8Kco
TP7Yd4J8zkNSmFcCUjsN2Nu1cmh7Trpqh5cUAfLYH4TRBnqTzA+Ij4w7M7jxWFBUglVKvVq2U+QM
/9afU9peT0FreJciG6JjZy7pc1yM6cGxln+bIf5pdtq081xvLNrNkKvXeioXK5utxbtodgIjrLT1
+UOF5upIhNrtNeflaV3d7hA8QW6j6oq82rpN1mhE/yo+NZfatctnBT3ux6zpzMdCS4GaQZGBcKV8
dMZCfJ4RGtqJvrY+FYgTTjYy1UD843Z2+cul74bQxWNSza52PFCnqxb9FOHwvrM/Ny4U6WELNdoD
C/dKOUzgX6l1PRFnNSr9YUGq8zAZfRjAW0sCcrk9i5mt8UDdYUGOVNJrE2KIweEwlog7ZMOYnpJ+
Wv6bOuuriej9NbFHbydh25hJEIzoC6K+ACR2HdQkWlIqeSvhHHGcP/FK4IeL3vgZudE9X6DNoRDu
+vWQkmavT3qVwFmsiRK5hacno7TEM2UB+93gGnvaFRsYKkjPLBt6APKsrz/LsnPMHuyQx4Z46oRM
OtScJMvOM236s6I5gjxlgVQLOe25Ner+n2LKykDXauUxiqjB3H/6tr6c3hXELcJG6ryrLzcaUSgV
rYfLghLuUUB+e4Dvrhwj6pI7wI+Ne0fKz4Bo5f0jN1vdcWNLwO2M8PqwgBBPdVdFD1qiqKd2ifJj
21nvZqVK/73/eRsvO2N6NDjIEwiOV2+g2hU56u9CuaRdGR09UWbvKZG1OzWazUn8bZTVJNZqUdmj
i7znaKcJ2blO6Sz1pC5YMoIPuv9JW3UMGjXUil0gSK+xHkOYL2aP68VFAzb0DT2S9Ng4i3cwsTwV
Qe/V+dHRkuWt1mSmEySLAVCrCf+Y3A6ER773lOUlHGHtZmO0ZPSpQXhWCzW/9raTX73I25Mc35xZ
efyBW6CJsi55KmrqRGlRR1dswTB1zRvsIKy4f/a84i96Okwnh4B2i0GRWr+9uCfwemnTAFF15xiA
o+6VD/lYfLi/eJtngFiMcy+l+tZ0GPQHvNYNpYU7/oG+cER7tOwMb5UUVeQxT7pgyOJv98fcmkMa
STrQYqjG9CFvPwysijY76CVfTRF1h2nUK79emM0shCv8F0PRxNC52kjN1zCyipszRyeNxAr6XSBE
VgR5pxaXEK240/2hNqoc6ANSLUR/hBL8GvRJdtdWakPiiTZsfh4GpMydachOE9ISh2KY0q9kk9an
Ppr/olz5C2kkVRAdSYe+nc9ppvKCdjgXeFx75wqxrYOTDGIHHbJ1c9HAl3V+CWpd90yzKNYmy+WU
A+tFAaRV1Eum63u4ia29wWX8K1yiRLHWhtf1JZ4hl8K1HlVxXdw2/+GVunG0nVn7i61P8ABWml4g
VbLVtGlCbenr58olqgr3IBEqfmKrw7nuy/GUZfjjFVWV7rC1ts4bzS5g2DKK4B24XSsp9Bu3Kkge
JZxGlBs17HNwYjhmlvLedgWwemhEf3EIED6QCTm3Fsjg1ZiUYGIdK+Kro0Xmh6xqkwCJ8/aHcJav
f3wGKIEBHUJEmBxvXQQr0kWruxQEkVKiMQQJwmwfjSTSnuHIeVjTWFHxwe7NejnDr5x20oiNDQrJ
XErHyMTPXVd+nLRvJtyjoqs1AxL1tVYFDId4rboznZvjUNWiGS3RRGsJSLMK7bjpLBjmbVaDE7Em
5zThQ/39z+eSRBkuL3UNwAOrGkBcIMWwmCOFwtxqrvRIkYMSReLTpgyv6Pn3gRfBs0vyei953vpA
vo5DTvpHurLao3qtCLsLp/DSDsX4Ag2ngRbR7j1vv66lVVokWfMcAnjpAH1XwziDRpfPQwRRaa0l
8pGhayjOO2ZsHdMhSkIJvtVfOLv079pFm+tD24mxPRf5Ysna9YwHBv2g3jswe8DSda3UkpMdcj1D
4Cn0vebqBqaVsFSKX7o61Ap3XccOcVJxRCO1P2OpAFu03dAdNCVmEyi1WChoTmXtHIvUK0IfzseE
jn0YTzRMFmNwAqMtjXonhN1aKvCA3Pn4RpM5y3//LXWu3Dmy0gqqfWGq4rlTvBmo/bwXk2+lCBxQ
jRSBZgl55OqqrPooyrvc9i5ogdRBs1hlMOttfXXLuTpENgQKI1d0AIJF9Ew/ePa9eBgvau81WDSl
e2JfmwtBAAZGEflZIC+rC22yBmXkqnEvuYKAyaGIwQvA+raS5lDawrEfUB4akG9UG3z1dHKUY402
S3sy6Ou7fqbYU3q5f1g3ni153TE/MGIAWK3Wgau3aIWVhZdMJPmppWX8ZKSzdqIN0P/FkksvUAaR
HP91Ab9YqhBJsYTT6ajx0eqb9KjMzR69R67o+nA6BEwSIYVo9brYOYsyNLoGrxI7o6cfN3X0MKpa
BtalDQ/1kv748/mjZC/pRDKAWee7Hnl0lVfSi8yezUBtEYOoyxH3mTHL//wFxkyV9J21wnF3Ddul
NNEgSRUpSJcl4bkzulTxTbutn8ZusQwi0Vgz/MyK94RJNl5+LnF4rVxY6G2ubQMqtFd7PKzJkrh7
z+2gtFfXEdFjmLo4oaB4cJ07Y+/O+kUuW6+jjAqlfpSKiPXq5MY1tHYN+vCVskZqnLqKDkOQxAg0
0lQoScegoQ7XARdDw0+NuP0xtC5Oq04DbGM00pDwRM2QNobi4YiHHtB+5g/wjaugaVsxHN04n96L
xVPAJbTZPPlaMswpAI+hrHFfSUIsFwvwtace2aMvGORmUdCOdvtV7SF2vOu8ccSMExzXQ1q3rhOM
XGRRcH9zyYdkPQcyLKGqQIiMlNbtJelwQydNXVN3VuIKGfvZyZ4aUXunxkkpP2v0tM99m5vfZqtO
zvfH3rqgqdjS50eejwtiNXZuwdcutQblcF1PjkNj9OciCfdg1FunlWotzc5f79K6klEVdNrViRdb
adL8wVJbFTwjPndhbWF5UxnZTk1xK+UnNvj/A67uu7aO8yHGNO/SORUup0lXBEa1RG+jGSgcf/J8
U+CqlIPZ8/UQfS8noV1yf2o3P1oGYLxHdNXXtB3MFFFRgfbFFeXgt05IepbOr4E6mt2byKvKnTv+
9QEGN8tYhNFE0YCsbrdRlQIJ8VLiFUh9S1Dh3PhmKZYp8NA3CugRGs/qUo0v9z/y9cNyO+jqqYO0
BpyLzvglrrUp4DBD64S5E4xDnp3uDyUDyttjwlCefMZ4W/ANWBWNbDekZdKxprHSRu/n0EsCXGT7
U9YiHubndle9zyIqf57SoddmT3saL1ufKtmkvJ/o9L7SF2d2wXj0A7D1pbU+xPNSPrlDUy+Xfswy
decV3RwM8hqqeg6yGWuNIkufoFwhinGta6++OotVPShOOL+jQqDv7JutoXT5kNIdopCzhv7NZiTM
tM2BcdpefehTF9MpKFrHLjP/WBqYvJxB8JF3XVqUa9VatS1rNeohnuK0rDwKTcn/64yxPzjCmD/e
3y2vTx9cZhm7U1yg0r82SsQCVxH0PED9kTIrHc+FZUzRKQun7ODp7nK8P9xGzMd48piT2CF34spZ
/i3SbbtUJNGESC66tu7HsS1Df15CcLdKoR3HYRDQ/W3jhA2EOGB8lj3V2JoFc6YZO3WQ168Jmq8g
1AFRUFF6RXmw8ykeMRwFyTn16TuvsrzAsEmpjVRxAnMWlp80uJo25Wi935kDecOsT+jvQ8sb6rc5
QOEot8ZBZNdmUdUOEE/3fzg7rx25jTZMXxEB5nDKjsMJypbkE0KSfxdzzle/T81isWoO0YTsAwuw
AFdXscIX3lB11km10vR5cdHm8yssdwcflAH83FxrjKAn7aqCPgvVc8vL3LF6tbGnLbbxGrw6W3GW
0MNFx3T1yE0IurUDZYUAZ1+s9IrWvnTKEp+TYSJLzbPq0Rja5NgNg8tHa6JLUo7qziO/dcoI65gb
5XXk8+Xt9tvatKaGRwZ7JEg7yzmERaN+1/q+O9i43e18h62tj3wbrx/poM6mvB1qUEVNegm/Jq2W
rygVFOrBRfjlqLSV86mgALJzV22uLwEMI6EzDQFm1TQwInOoiRyjIEz67KxHGolvPOeG32uhfSyN
0DxZTZc8lroWvbNqirZ4ETX+/d23NWsiGYmyIIAlprydNRL1btGKMUboNHH/VpvOfjfMaXFGlKd9
NIng9uTFNgekOIdZAXgh1vl2QEdLkjDzuDc1l61l5Wr2cVbwTndGJQLC49o7odrW+05TjxdQZtJv
lKHKqE+NyoWylfcIQTjjiCFdQRffL/pkJrcdwmOTmMbOA785S06hBIFS519XQSJB6J8MyPs03jB9
n6qo8wslSl5GK6RRi8LR+f5n3HrlPTJUbi6g2yCObldVr5tc7Qo3CmCI4cY4onSj5cP32Q6tBy/E
gxycdXrA+rnxi2z+5/7gWztZnhvqu+CDVGvtIWINpRRqxX4wpEeF26TQELfUNFjWF6Wzl3OOf1ag
N7pzFnhSP9M7MD4WwxI5O2+yPKKrm1Sa7kmNTfTdQQjeroJdW1OUTb0IMmoefoZ+wSeM7dWdMHlz
FGQ4gPbyKKM2cjuKywq7mUuzaI5r4x9opF/qYjK/3l/TVyrhei4A1BD91mRBcm1jYlD4qPsiJqGN
qZL5dpMsP6vRS//WPEmljJe4e+7VqqK4RrEgUN3I+cYZzlLsNie6gRBQGpPSd8cHUaJwafzZY1v6
GD8SaC72hCdmCpm7O/bFIF1HS2zg9553ue3eTAIkl065k/BgDSrPZI8/zjUmYZu1d1DGaHlKpqh1
L2WXJ9O5aZYxPGa23n1r+6p2joo6JI9amFY/RNeHT3aZufmRqKDcMwzZOKBoWJNkvBYL3sRUIwT3
rLAUMGaKGM9T3RnnaB7Df/SsVD9MxbKnmr+1aRBTgwXHQwooeLU12TSOMiDzHOhwlgNLD83C76FY
vr+/bTZUD0Ac8qZItRAimXVWjLCOElEQE0GeJZnrw+CIfkShbX5pF71OfSUPkTKEZyV+6L2jTc/K
bORXxIGa4bDUFIdejLlMnZOeyxwIQuD0PXJscAKGXrjiWINhxMzWytwGDZ9h/obEkvOzGZJOvWgT
N8DRdpMa19Mlzz+VbojhrN8Ns9tdR5QVvFPZlzjOWVAVXX9RYYCex8m0muvcufPiz2ZZPgL584Q/
Dlr6KQzrTgm0BEpo1+b6dzVK+ooybS+aiw6C4m+H/136bxfBZQaP2wjn1FYETydoFrX4tLOyG1tZ
WgCaNJckAnb9bulLWi5zB59TnY1ArT37ZWzb4np/lI3XipYi20PeY/Cn5Lb9Ld4ZvLiELE4jqUpK
9bGpxvrRLuI2yJY0f4El88UrQ+3b/TE3YiwohiAmYIbxLq9f5G6oWh3rLxCQCc67U27mDzXt4SNC
Xnsc5q1Th6o7IlQQw6SYze30QEUmWb0AJZrr8lflucOzGqXzJ3w/vHeh8Ip+J3zcGA9Bs9cUA9Qb
Ddzb8ebQFUBNctADoTHrvmbMFYZihTtSuWo8SA/QgtTky/313BoU+CWtd+jGXDByvX/7hvg5Z/Xc
gxnvYkU7LaP+04mW1rfnCrHGavlz+KAtRYGkXDZCkdZaB6N24hZeC/2LvilHInEhb3PqhpZ5KGMj
2bnSN+4xU/YA+XZIURHH3U5OmEYl1FqiQsoaNQEVjz4ghcbOEysP0+rdgLBtSJAEJDTaiLejGCY0
3sqmX9yoNFnOU4uewF9OZaaP3qCaEXqJdvc4e81SnqqmFPbx/hfcOBHwUSEYSC8vtPlXLzzuslaL
0oryUI9mfdSdNrn0nhj9cRH5nw+FypYprT/pwSMxdzvTrJ2TCN0wUC31UJ4dUtznLCV+OozFHO9c
YfrGxwMNBiaM6j/YsLWwOqRMW9EXIwsc5JiL0xBqECTtRbUG37KGxvZjUs1fTe/Ef8d53ufIiwxT
StstM/+Xpkn9zN1bLUejgWt3qlId6edJRNIHMm5KH9I1ZWQI3iAVPDjeOu991/7UBl39x3CFnUK0
S8ZPLm5be9bTWxOjP42BAwE+l6dMsX87cubUU0aYlDSoYq9BCX+ujiE2IzuX89YoSMyyH2maUa+Q
f//7KDxP1iRI1C1zya7V6C4Hz5iX4/3NtzUK2FyqEUSxvOPybPw2CsZgInaNIQuACnZPMTSuQ1t2
05+fY2Cr/3+U1U3c1wwz6m0WxBYwCWOyo7Nu1+rOKBsHiWsC9BiRLAoAr8IFv80FID/kSxgpQZWr
ymE0KCrRpSvPJujVP74ywEHQQaPnjEo2taTbZaPjPLXtkqSBFoq4OZByNKfQzt2Pg2bn4miMlnNG
F/hqOGm0k8m/nSXDIqcqVQFMeLOrfeERMtrqZKbBUpgFdk+x6hvmMAeR0s87Gc7bi1EOhZQpjgUS
tLMaKkIAriA1zwIjghN3idqk7c+NM7nikBXwyX/pzgDF1syNMOimGQrn/c25OT7iCpQIqdchs3C7
ynGTjjStWeWusopHcxnFS9h2qu+2VnTNoyl5yWtPPcNIa3dG3lxkVGVosckjuA5sO93poJfKkRdV
Ww4VXgg/YQBYwnf1am/fvj2DpNG8QOTTRCu8lbfTLMYq61tk/oOYbNuHBRk9IaDRX+4v5ttgD24B
xXko0WDx30BOEqMY6QYXUG6RtStQ0Jus/Agtvy39Iay5XOuoC59tqjN7naWNuitDyx2LAPCrEPDt
BBtVFH1rpHlQwpr+EpbN9Jxlia2eciSmfkWdNXzo2sI5orzfP6YGvn6HtMjKzLddvMb+w6eV6QrO
s66sX6xuPAHkOoEGnlEArT7XUe48RFakH9GBjT7/+YpTdyKowCgDntxq+wJD1rvejvIA6HqG8Jqn
fpghPfteVrWfGywszg5YyZ3W9EZ5RDb2aYJIEjjB7+p1aoeaAm8u8qAYyuo82wLJBc2a3o8ujiq9
o/8z1713SZsOYcQMx2oKI3sd460NDXGOIh/FFel4fPu9Y2UMocY7adBQRb/0tWscEoC/p/vLuzlT
qUCD+yfZJ7iJ22EU0xWaGlppMHlN9gHb1cHzVX3yEj/Tqkg7T/M4P4E7iU6uHeelX1T2+GXB4XAP
vfw2BudpowbEiiO7TL59+0NCfezMHqpOgOFKuviV4Yw/qxTaqF+jgXsqtHTvMG+tMDVNdLzwq0Zu
a/X+UKnWaqtNssAtleXFHGs7wNW42SlSbx7c34dZ7aWmxz+oJ/wITCMz3iXk+AFag8aPCX3PR68Z
m39cnvXHsQWUcEjH0K79Po2H9NDoA8Tu+997c86wyylyEru+2dgTlVWR1yGfu/WsIoCSFqI/Gove
O94faPNz0pwlhgDs+AbUGakj16fHsxeaen22jH9MK/6JM5h+KDwU4+8PtnEtQztxZSwpEedrak3f
qZNwUiMJ0lHXk8+pMkA6rDpI/U+p7YQXbBPKB1Xtp+v9cTcmCTMQKRF5WaCUJP/+t2CpM2eT/raF
MHvbA54eFnKGQ5hQMov1tH3Ui37YqRZtnVcecsYimqADt76ZyNOHKm4oU9vFSGHeH+tRr59cpVPa
U46h4cdF1QfjLKpFoE+fC9UJWqSPunM+is78fH/+r3iG26wPnizRG0I80mBy3apua7MDd9cmQT0U
zoepNJNfimfAvANENFxJU2LrkkVK/Ex9rqqvXufEJ1Li/mhPbfy5XSJ6U+iT7ER3W5+FviCUey5v
qAjyEPz2WdAt0VPWJQ5ckN7PEI/LY6U3AyDAUjxFTr8riiSP8JtlgCEAFgGKP3im1YDc4bR80K9x
jR7TryisjkM8m08NffRL49j1sY5ShE1mvT3YeN8ecPd9TBWhfScS/XMWHzBLun/QCORnWaP60c7v
TZOyVFBG6WAds95U8rPVevNfdePGx6E32wev0kS/c7VsBJrguZAOQq4D+SBvdZ2KEWuINKcbJ0SY
H82lyI6Ne9byk4XnzdPQee+NxNlzZJcru155qkWALvGHpXyzSsZBQFWuM3i0ANUQzZKqc168pdzj
t21EskTv5N9UiNhP63pb5Om5R26HsKelSDCGaM6LNofHOceF9/6R2hoKWCuld0g6oGRWkVUBUAdl
VvS1vGWE01V3zTIgOeWB38oHDDHvj7Z1UpiRtC0BfE8edrtxawUKdRspSZCrE85zsdCR6Uzcq7fE
PxfwYsf/MNxrvwkjMrwL1lskWUozbvQk0Nu8fqB97x6L0YAN3GbpKQmtdidc31pMPhy6qLT0cExY
ncsCmZReVxhvGNsoiMZwOXVIyRxLkLw7gdTmUJK8RuQiuTSrjZhp06zEqKsHSk4cVS2FfkqnVvva
4S61s4pv9zxNCd4bCl7cbzBZbz9a2wrPS6opDRCzJyQmWT7pHRTP+99q46VhGBN7UvC9ss5l3A4D
I8Jm4+sM06DFgGtueiEDM0+VJ1zEFwz3PaJu9cVBwdNXtMk82mbT7DzsMsi9Pd7yN8CAJvD3ZEHi
9jdMSYcfxUwQbFk9G4Zb/DoNyvyU8L0PY+VNls99XvoYmGHQMCfOzml8e6fJ8WnOwpICcL4+H2on
bBT2XMIl1GIS37abx9Rtm5Ogb3noQTT5Q7XMHzonjXdO5uZHBolL2c9ArmVdH+u0tkedPWf186g7
LaitX9rCNP5418qyviTusm2JgOWu/u2lBCdbxHWKetMUKSFQOk09jI3mHEXbKP9hKSWvjT4vYSfQ
4tuhmCgq/13FUGFXXkfH6c6dNVW+oy4ehLBJPYMOHc9W1+L8dn8rvz2bzBIGHwVAIHVvdpEwhqFQ
DIvwUNj1DPIrCT8uiJy1R6VpQB3fH23ry1HxoGcoxRxwsLmd6CSqzMFlOglCTKYMHzMT93Ptdu2e
AOLW3gTMirjH/+V8rsaJHRr3S1wmFAT6ZkCTrEq/uIO+DIh+uNMj7VrSfn5eJvzMNMKdtGZrTXlx
Ka7SpnlL+bacOMzLIk2CRtXzIE+n6di5VnbtFmNvQV99n9e3AIEcUAVN4jPWNUnHHLKq8/IkWJal
Tj/qeTfhZWOIRRw1KUn4le+g9Fc7HLQhgHuC8cyYjPp8NEDeGfBRUDLzY9esIjCTOADMRPL6abJa
t71my9J+6ya9wnekrwaEFufQJnCep/iqqoMR+stsRsbOvbZB5MCWmaQeYWKKGyzh7SbB1k2r22FI
gghA1rtaVPUZb5LxoBRqdK6UPDog0tMcYpQenl1rRDYKJs3/3C4C3qehPf/nW5ZuP+rZ0Bgow+m3
vybp4l5YFqqlgBa7l2kZlIOT587OZbN1MOQlCrBVhhvrEh2at1HRuSAf8rQeHiynUa5Ikbl7hYSt
nQlbyka9zyNgWyNKl8EdSs1GCrlqNPsYqbF9aDv4n14mnB1699vwiWo/xDCkxMB9wM+4XTduyhGa
C0LF0VJ1z2iwa9i+U9qc2IjHxXDn//Im08zmH55llnIVZfTphMofCn90lw31J0JJ83DqnGIwHzPN
KXARpWhe+xm+UJnvFWmJYGFfuO/UtIMVdX/PbC0zvTapFEoU8hbM38VCcWcUwyMoR0fXbMIgSjzn
nGBztzPtzaGgO9HfY0Qk8m6X2QSIAuEMjHAJEXw4apnaas8jemIHjFZoFd+f2NZHBcdOyQ0UDA/H
6jBE2JioDspMgegkvQp81KNIgCt4cWj+AtG5hxXeDLSYGrVrmWQgsX87Pb1Cs5vSHC414ahnPm4l
2aPRmWZ1RcdzSQ9jSUEBASnxeS6ipD5VYSOu6VQZezWbjXUGjWaxjz36Bfb6nm1t1x4NxMAooyzT
IdcW3F9AISTXoRjrP38/qNTLWjq1PqSjVjtZz3o+Nb4xAVhp/Wp7SXPyHCh6qQal5f4H3bh36AmT
BEDKsEAVroYSY2NGUBXZPuWiXvK8rc6hGu6RWzbgX9CJUAhxOZZSzGn1GY15groMGyOw0QU1fazE
pl94QGl/g41yXwytKPGBGEO9eOzLoUIu0aj16Ye9cGpOyIFXX8rGttMvY5WMKUSkXB8QGtXH6pqA
fhz8hES38bHLSCX6x3VO5lxhr3p/qbZ2APo0siYqKRprpWMsy7nu0HEOFNvAzLd2NR8R5/Sa2pm1
c6g3jhmCdKwU0T3be/1V8iE2Bn2Ms6BEzvpZU/rOPVAMrb7HvTKdDTOctZ2DvTk5MmsaFpQ/SSdu
z1nULQh+5AS7uqXOz31rupdaER00i97bid43YjOpk4+VDTEn2IvVw1DN5TJAD6RP5Ir4vVJ4ycPS
pHZ5kVnqM9Q7qnJLUp8rmJp7+OCt7U5fE+FaIEkU01djo0sFziNn7BgpkBM+W+6ps+JuZ4Zbiylt
ZXjMuSiBXtwuZmkMWtjJfptX57Xtg4GyUB9Wkn/txUwu93fl1lYhOQG9AnfMJlq6HUtDWhZV9S7D
Tc1OTrEeVY+TIj5W+lAeC8cdd+SFtoYzyXfpQkhuwVqJdUS/qBrB4gUF2Lljyzvzl+grHUfAIb3k
hrXX4tpaSvJsoi9UHShir0o+NHp4hxAPDETkfFzCtn/gv3zx9HJPFXBrZ8hijySxoxuxhsGSk6HI
AqArUMMhfNSqoT4lIt9rOG9Oh0yRpgoFOQ7b7dcCo933pktNqZuFc8AuGsmkyjP9BUfFL/c3htxk
q8RA9orAKvBYANtdXbnpUAKkqrI0cJtuOSvcivTIIvddoSz5pW3b9CGrQ3WnObi5ih5vF6V/bsn1
2S4A+9W1SLlGakJkS5BzqE31z/2Zbe1BYNE8kbQMpBLl7SJOEL4aHeJtYIgBmE7V+KhIz2cxD/VR
0YqdddwZbd0ENOuiBdiCzvJQxtZTleU/kjpN33ccvEOF+uXp/uS2dgj1FNrYUqqIHOh2cp4+Q84o
RBrMA2SFHkjCQYngsIqy0473h9qcGYYlAIx0PKDWdz6+uQv6yGxGU1G8c2zo2VVvRXeIk1g9NdE0
nO+Pt7U5YOZTPwQJSjF89d0MffGcwqXKgX9sdkanqQpCKdJ8f5StBaQczTuFAJL0BL5dwMpsy9zr
S1Tk3ME7WXB5TzNlwavo9eY/fCu6GtQb+bf2JuNwqc9mo81lKBI9PpdhHBlHZVqmE1rSQ74z2NbX
QraHbQE0Eo7u6qIvxeI0wsizQInUgQZ0NB5iB41odaF155TtHkJl6/6gQgOEAUsywhC5zr+Vv0Cl
QF8peMRmLy++NHnX+qjyxue4atUvKoadJz1W9hCuG4MSJko0LQ132Tm7HZR9mDepLEpTXGmDMkOV
2c86uzvMdicOtpLjBNc37bf7W2ZzVPpQUl+KGtia/Kg4OjYkzpIEbYEdYUzmfMnox5zxnHEekQAp
cF8qtT/fp4B/YENQueGf9VNQDd4yVEnDoHObvvTFEn1MtDg95vpk7oDJNo4E+T4vAWkib89rF/63
T6k7kekNIT53kxNp7jm0s/qdSDlED6VNSrOTUmxsVO4TRLOgnsGUWLPJJwxNMiMKycPTzPm7jurw
MvR1e7HiUWl9+q3jzqOz9fnItEnNEDxEC3T1qLKISzEM2DDCrVMOcYydim4iHmxE+nAuQNIfTBUf
wft7RgYeq+eVeJQKijTso+O8GlSv3X6wsVUP6kKr3jva9EL6ap9jB+9MJ6rjyyyK6TJhA/X5/sBb
H1PeoVKdjyBz3bfRiqZPAaZQXEQeLDlgQUE/Px+hQg22Hf6Hb4kyLCbHkLGIiuQq/LZzgAmEkU2Z
KOgdkffnuRfmx8qoImpgJbSs9xHIZnfnWdp4JmhMA35EEP5Vz+V2TGxhcetxXSh1sq9he0X27Ipd
AN7WKHBLpCIgiGg6CbejJHYNtaqj7l3nVnVMZ1lurIZi59LeALhAY6MEhIwW1lnMaDWMyMYKUes0
GIy29PwO5ZCfXl0p7xtOYXJIkb4o/Bb/NSQe+tg8CmFa0XGJwZyojtHtFBa2fw6q2ngpEFpQlbv9
OVy8ZQ7AkejCAPUhhjI/FBieP2lLYX+ttLL6VqB9jiWKkl8zelzHPq27ZzGhOnl/F28VeWFokEZT
8KSStA5PI2/KOLga2XSWWg3u6Xl+7cLBPixjaZQsVOYFIp2XL0MziutcWvM7dKDV56iZYxfzm+7P
CbOyouUQlNPwJbJcRSdY+NpLUVLnbdLoV4Z6DXlb0voot+qXMVHqnfvjteSxvkBkr4dSEvckINDb
T9HyzpciYwOqeCBMp0U4NHzsxc7z01KX2FMMcRaNwWSkpQbVcbQ/JlYXwRq2qOUfJqfSvmqaQDfe
dcd/1THKMGho9aE7YNjePqdVKDKoocgh+w3WeM5lWCbxIdamzsRtvqsewzJdVL/sEpHAHmnLb2ZT
avOFyA1JaPpr3Q+K0nV0pqTe/IXPYmz6Bb2T6DhnXuxeC8ue42OuifJ9k+dw8+YIud2vFOEIJaGf
L6el601xnepSaF91vZs/Y6LY7jVBt44xexlQK+Eend/VV0PxCVyPZROda8ny0XLq9F0ExGLnGty4
c9ERwWqVUi79j7WoFmIo9ixmA5VLOx5PreH+mtuoO5N1VDtP9cazQnVMiuA5OOC9AaiItBwcpCzg
nuYZQjVmVCbTQ+622YuK2EXlt1FeANap8SOZtSQ2dkL0reFlew4wNuKQRJq3m1IsbtVmFH4Chfo1
nWtwQkndlmcNO5ArSnn2pcEj4qRHYGfvXwhbS4yqhrwJOH34Nd2O3AuhzXOW0y5Q0/mUOIp7jJww
vZRNV+5cynJPrE4eaG/KBjAK0Qpb549I62Rq3I4iSJe2C1S1a66tm+eHvBXTZ2g0BRvdnC9OhKOj
T3f4z8malDIo7nLNUMwi6LydKhYfI2blKozbIT1BDFrOS7dAb+ra+MiX3VnYjeiI7iDCPjKZJM1b
jYbHe4kqZhM+FImHPpZiDU8ubieHRm3mY0rD+RSNqvh8/2tu7COpfYZ0JDUpxA5WX5NCS4qpeAK9
EFGRlyVe2gtou+KcKVXyv6SiG4NjVMSlp4mdj7sxXWoDFN0o4pC0rHUko1Crm2Kkw6VXURk0Glp3
+hT1Hyh9oLQxiAZt1XQPYL+xowjiXxeZfs8bwk6dYcnTe7Ap815UJ2/J1GOK6PbXWjeyc7xk1WUS
xXBoHRBfw1T23++v9sbZIQ510JOECiV1P243VOkMSQqNFNdYJ1UJQQtcwRYhTbbHvftp474F1KnS
DOVyIklbDVXl0+x6cyqbbEMpfNxih2OZFdNOmXF7GOoq7FiexrVYR9IuLtEHoEFrXIrcz2eR/yii
cs8tQ/7a1U3AbDjSNJyhkK0hNELK3vAq4ZMYedZz5dbeJW4N3W9tzzqW47LXrd+c1ut3AppA9VR+
yN/CaWPEgsorCKeLTqmCxO2yT1M27HVbtkdhSiS01EzXQlu1UHs1xXIhaFsLhwIxqxZsDBo0f/4q
0p9wpfSFVMZcz8ZJ4MIDAIoCYzQ74Q9aSeZVOi2s51EBDn9/k2/NCjC6DJlAyYFovF27qNT0JK+B
qmVFrvhNBU47anaFC7cuLimDBi6bDoGzxo/ZXQ9xH+BPYApDeeFMOccEsbinxU1bv3Um58i1Uhw0
bfpz0W5615QWgI3hccYBu53foniwylLQmtpCC3Mu1eyQLEr/AX7ht/sruXVdWGQ9nC5Z71jLF7MV
jImYLQ4w2R2+l1ZRM7O4/TwBnt75aFsHjNuCs8VLy26UH/W3DZ94g+HGHbbBOKLSj2i8oNOz7GAX
y19d1H29P6/NwSipYNVJqs3DfjsYfH1XMVIzCsZedM+eFUd+3qvuucIB+jSxFg/3x9vYkTJioXBK
MR8PHPkq/Da5eDH1bDRKFG/yZD6DfJwfFminx/ujbHwtFg8SBtcUbKK18UjcZeM0a1MU9Dry9FOL
w45NV/Cpb8c98OTG5keY2KaqzgmDta/fTshW8SPCVCUKzDzzzCBR0yw52kvfXEtX8Sy/pNh5adik
f3n1Yu9c+VvzZC9y6uhaQOdeZcqFUWqRg3dRMI1Zkx7DMdc+hcmYVEc10ufz/UXdSoTJGuAw0e2k
n78ubCiZCAu7tosg4/uetNkIj6k6ZX7idMp5cPTwGmveZ6l87CtW4R1qCq5Ht093juLGluWrkn7J
WgdbaLVl0a6vwyYZ8iDTS/FQIKxzmICIn63cI4Eakr1AZeMLg5dEUBTGuywir7asrpaKWRMgBKMx
qc3RcePomzopent0tHAmfIntd20axcdZh8h1f803jovE/MkEm8gQHdXb3VW7I495aOZBm4P44wOH
1nuCwm5PkmkjAoQO5yB6BbKZB3A9x3zpLAU+Z5CNg0DueIBECzj+VLRg/mqEzQ9t0+bX/zA5wiGy
eR5SQqPbyYmkQl6t0YrADNX2MTeb/KEZk3onO9yamtQ/5NqG+8YLdTsK8E+zSpW5COgRWb/aYdGv
oeak371K1kwGgTLUsR/TPaj41pdDwpjYEmQVw6+OJrxrIIZhVFAfT/tT2jgxGp76uAMY27gAQGwS
tMuiKsXN1RKGlMDhI2VloBpVqfoAeYzvTdKWA96Xghrn/Q+2cRIQ8eHkUaUmojDkUv92edcdEdqg
hEXghoMujs5gRHiBqvbwrfW0qDg6BtjGA6auvQY+cp5K63L/B2xM1yP2RMcDLJVBHnr7A/QW6DRC
nvRzBPqnqnDns2Nk5pVETt0Zauu2Y8cg2ANoGpjPGk9ihlrKDnUZa5ngnyy9mao+qLTmRxt5Cc58
tVUt14ErCq2NJO0kt0J3EwrZndB8BeJ3uLP8GxcfOCqL5wypNvDVq4tPATFvU7rJiOHq6mihSfqE
52KPzZr0KoeUvXP5bLCxsA2CHyzpDlQ+31z4VibgH4P86L2we2kT23pPzF+7Z+xbZ2KESJ8Wn1qo
555bpKPtwMjs5pNd1WjYj52jJw+zV5uPQN5RxfzznQACGxg2FD3+XO2EXC+cwi69LLBLtzhFk4JI
q4bUSdZOyo4u5NamQ1UF1yLZOIcjd7vpFN3NJuIMFAyM+F8rNL0nt+mHs0FB8MufT4pC8yvKhpt4
fWdMEHTCWLeygEJAeZzVOCarQqcu12dnJw/ZAgmCf4EHgS+b5NOvUoNEGaw5ius86LIw+XssmuVD
N2ZL6I+plz5oo2de7KbObd9McoR63NI6jR0l1Z09/XZxSRvgv6PZwBPHu367uIlWKF5SGnlQG9po
Hoo469MjKDcJZ5v1Zk9tdGs4jdP8muZJlc/b4cq0H1w1AvntyOuyTOfsr9m2fyxFZPzx44ZuG9c+
cag0elwnegO/oQgRsQ90TLi4JMPloS6zPVK3XJ7bZJxRsPiSvRKAb2u+JMDL0RjcmN4EMr5f2Cfq
tUSC4W/0I0xxUCO7Pw0qWvU7X+3tTUQDnzYQPSUQK0C2bpcx5a1O6gTT+1i165fFKZJ3Y1u2L/Zs
1uIyGLGmn+8fjbfPKSOiciRrnfTx16YZTtmQmFkm5ZpYWEdqAvlRqRxt59LfWk4IUBAuZWmcmvLt
vIySy66lYR+0dSauTVlqpznv3ZcYe7YzpdHuk1QF/fOjSOOejfKa8LGkq6MYxSQo2kIWGyeF7qch
R2/xeqykUSL41CCQ++9Iv/RB65vsjJah8Cu43cXOJ32VWFhvJcJplBFM4gj6wrdzl4BXcKh80ySN
s+aQQut+qvMxn/3FqFsatKnAaUk4iP6cE07PZ7zIcvGzEWUEZFxvvw42vvBq1+XNsbPrwbi4Titk
Vt4ttr9Epan5iL4ZtEQmamxnt/OsE84bVXtRUDE8Va1rZlcRIbFz1qYFvIanxaWDglWVmL5AIFbZ
+dpbe4qLneTptX21ZhBVrjmyDeheUfLOL2HkhY/EaXsVHxk6r9dVgrF5r1lB8qbbdQXUMmu4ZiRB
pShzf5lj07sqxA6fhZ7Y3lnvBlWFmh9lH0Ebx/1Bx7jr/Z8fHiSxqSzrBiTQdTkbmUPR5XoEUSIc
xINhKNpxRGZ4553cuhQkhwA6q2S2rZtzPYvcdzgSBborlsOcT/37tNFRkhfiZ5KB8Lk/qa2rnPqI
LNe9SvbKs/xbMFogbUNKDFdC1bjPlcYwsCGK3IfO1uyds7F1LYAGlOeCt/kNnQXotMGJc8CxR1l1
7D0LPD0qrsspduxI6lN34roUc//X/Rlu9HuZIPsTagsBGAWu2yn2s1KNakltQVj1FB5c0EWHaQrV
JwHK918rbxs6l+asXSy6vp5PWmyGp3pZ3HfYlSn0YQrh/rr/m7bOjExoZOWchGPdpMhRjHSbeYiC
doyNn6lwi/fmEDk7C77xbSHAkIaCK0UheP14Kq4CLaWJo8C1ujBwRrRpPH2Yn+1G3TMb2JgQSl4S
E4lAlQSm3K4xgtUEeArIian0Pmt9Zj9niLrv5KBb8wFNSh4IE5tGgH47iDAyvUs7Iw7gEnVHQkAa
APpSP1rDqO48lBunUEPxwKWZQ6hKsnA7lB6l1VxLqIs5qhp69Mv4buz06NlZFv1HoQL8v78htscj
u5Zfivq8nPpvx3BwCl1ZHB5mJUNGMY7tbwU8gutAqfId6r/uzmO59bkQLaOYTU4HjXb1uZTKG9DH
iNCva9SeRrk2nUSydDujbH0v2OSyuCQNPtYoz1osWlvCugymOUOMtrerY6no2gEmWLWTwb/NqWEr
MBeKovxJde12/UoUG3EwoRkfNdb8K0WN8tDz1l2nPusPleImTw5eU+/pCe75dG1MEtI3ux7RZqnv
sLpdrNldIECjWYbt32D4E4AB9Pm8Kn0xReHtnbONfUKXjyKPLBwSX6yua7sxZoSZJYtAneMzJhBl
d+hN4BtF2iqN3xSmvqPasbFVdIqypGz096Q98+3KpoaxFFNc5cESKeXBHgrjIh1rTvf3/9Yqcn/A
WZNrCHPhdhRbsSAhLnEeNK1JQVtEBMWoVhwA6O8JYmwNBXCOUBHdLhqJqyVEEKv38CnNAwS6lh+D
OovwQP/N/hZDyvvn/rQ2njzdAqFrIWYni3OrmHQgMDMTC7/VUh+zZ20a5+YQ5q3+KQ71uPAnXStR
VC2zy38ZljgfxhDoy3Vi0UtucjUDoG3cqej9noul8ocos0jxTcU6NChNBzNaQHseg1try6UipaKk
M9+afjJD3hhe2UPj1NvHGFPFz4WBcWo+qfrH+3PcGgryoSyjS/rhuiCppJY+pbnDY9AVFrouyNP7
TmVmp3w0QB7dH2zreqHEysMG50+CPW+359gheJvbuHmoo2V/bbNJ07GDap0HO2ush2SpjKsGaeg5
KRJzjwW8NVHM0aVOBoUG6nW3Y5tAZmezI6OwXNguZW0uJ7WO63Mcu2LnrK+CbPRaJEwXbebXJw8X
g9VQc5XXi5e6wXJ+9847XF4af4/MuDPEupda0xEewgyxrdz/Ozp87vwX3d9NBeVt/1uysJ7HOrya
7f83j/b04dvz5/fJ8f1y+K76e5Xcvcmsbi1vHswK0BrKYf63vz8L/yn0d0Kedf30zVRWD1s84QkK
ns4NHP+d8D9+fXr59GFvGusq1ptBVnd8bTbZbM3M4/H/cHZevW0jaxj+RQTYyy1JSZZsx+nJ+oZI
Ngl7GdYhf/15mIuDiBZMZBe5WySjKZz5yls8Xws/JiETKcO9bbn1dv1xkLcN7mKYiriRGhAEt8yO
VeZ2x4no5NdipPhhiST6+749dfaVmwboCY3ebaXXUDrRpBUOGYM2/UrNMXoounQv/eVfuz5tqzX8
KtNDqQOkHqHA5nJAzCalZwV+LGoSy/xYwmxYah95BAWa96Crx2JJO8ePIj3vAwSRrAF7Kk+7xCIq
Mt8yqqoMHG1Q5pMtXLsJ5thS33VjZ3xxujJ2fAhbWYvXRSmtUDWLzn47L3n7K4f3luHw2Xof49yq
qjvPRjLkZLgCZFOXVHXnK4jFXwpNU/rQK/NIDZJKTr9stXJxB6pd9atmV54exqBv343jFL3PR3vp
DhN14Sa0danVvpfF44Miva4/Ci8zvrqVIsfQzIdYBFVhLGVYcLy8sLPEOPg4PCsK3r3L8kbqRmOf
m2mAQjEpMDkCD9b0v1ZH6v4+gqTJixTZuXbSm7bTKFMu9AhGlA6DOa3zIugjxZH+bPXgOxaQsLh2
zmXVvYHHhg22KNwCX6q2lt9LdC7RWKeMCNapiuVnGcv8E2+gszx1nkOT04dCUlg/0DiVyIx0WvJP
l4l0OpeN6Z3KESrSWcHwKj6QL2lZYOSqWxwitcjtg1rGJg4nZqwbvJqpoQS1kaVvFsAnRYjlWfeT
t0na93ohU/0QK0qrPORTVo2fspk0Mlxcs6zeLrXoPjSZsB9RdYxLf7En2b7lmkoav2jt5atr5d6/
k73MR0+C0PSHFMrInaLZrXOqVFEirDmN45shr/T8ceqmcfKhM4N/J3OfKByVVh6HSzmOHQIVk7nc
qRg3xn6sElMdMI5wilCbB7MNmsnGdrOh4Nnd5eqolX5cNMIM295L76t56gYfirH3lWLz5Aa9rKxP
wrO6yl/TMvdRV6bpYjXaVKBoTYExUAlj5N2Y1LPwK80tzRTrna7U/J6yuYA/1kx9WIC4E2ctT2wR
NIQiwnfHuP8hTNQl/ahQkFYcDeALQSfmUr0H+m99HpQoAelrZVVQDBVannYO4MGfcY6M346k6xjM
urZQPley1e0ghq1/UZpu+WBk2C68rXCuXnxygmzkUHJRn2Uq2k/j3Fm9bza98aUR+qId0fe161/4
peploGP0snfn3Xi8CYZQhwWOCCJwWxyTmeyWYhLoaQuvficTOZ81PZrIW9s9f7rbQ61If1o5JK2b
xwg6ehV7KgTIaBqqsKzixaeWaB11Jdrz+LqREyDBii0cDQ/Eg7bU2DRZ6m5wK7rbYhI/Vquzf7WB
pt3rQdetCaGltSILEZIjLb6ORuIUAbkshkYqjZFz1S4y8wLXzaxvq6zu8vchnrHK/q9qcnh+bEcz
+8aYvYoMMkeZ4MFLjek0QiOQJ9uQRO3CS+XZHCvtUKua/C/HhHScmhrJHWqrm1e+EkANQahkF6vD
d7PszVb1dcY9V0rf/71KsPfb02T1IqM/tvU5qOxU7ZOFUqquoXGQ63xDbi9PHf4tO2t6I/1Z605r
zY12N83m6x1schnnTgu7zRpK4y3MhuijJzz335La3wfRaT9a2cw7Y744NSurzaDbzGo6lIs34XKX
u5MjoGVhdDanQbdSCppUyQ6zYn1//Xxuor/1oJCI03czsfqkNb4potSFrvazdMtLEhcj9570ynex
0dvgN72s/9qMjXca8q7m4Znl56IYZyN8/Re8iDz4BeBaXFrrKzN+e2bxa51NzGr5BVFbBZVucFF3
y2SEReN9G2PHOLiuLIIoqvaIby9iOUYm0aMYTVUAEMN27lqaTLEYSrLISB4UoyoPRdOMJyt3lgc9
tea9AtnvYtEfMf3v1bZ1F9wCiSUemJtPRLcVu0b1GCRIVmRTuJbf7+fW674vZuX+tBOTt1kt3Zx0
ggbrd6VxyTsjhA2j+9lsDCx6FTbnNIwCcoMaVSowhIla0es7cuP0IRbDokADXiV41nX7o46H8rWI
RMK6VFhvXwjitLOSqVoA56nYSQ1+lztfrAhYEfq9NGJfwPMwZJoBfzv0ufUlGn19QqgA3/HJikPT
6FseyEi4tU/osrJ2RSWKyzRn7bOeZ/U7Faexj7qVmnO4zPBi78YBsXa/Sq0uuTM84Xwqu86e8CRp
8mcwKMU/hR6BiJsl8zuMeq0th0kYy7+VVFBubcYIyIyejlqBv2Pb6p+5W4beB04tx3dtQkn44HSQ
lunhot/gE//YVG/Bfv4j4tiSPnmBkwbY4Gaez60w9n5cY0T0hv5+/qFF/Cvytdmdvry+XS8eMo4x
siOwIdZSPP3f6+2KVEXgvot5QwO0MDAJRe5cBD53PtObo6z06TVTQCt+cyWpToZFm1qUF7Xodd6T
VHlsS7EnUbpNFX9/ITT+kP6hrGu9qMGnaFjbBUjly+JE6akooulA4KOGMs0G9l+LgqTQzack7VOs
EK3lOWkd4wlBtj1hqBfXPqsKohjOL4hikPTrevzxEdhTtOpkgvlJc3M+4JPFo6p0IB9UQ4a5q3Am
eYR2PodbdyE1YPg7/IGfunlr6ln1lhViRKktrn7GVjmeMyV2HZ9E0zlGZm0+Q0DMHiNE4fcI67e+
+tXQCoAj6BaaBtcT5mg1fGRNdbGHebpv1WIExRjh3zd6404T8uZQ0AVIORmNjvf1UJnSkPetgDgk
yV0q6UoMewcxCpkv7vH1j+PGNnKPqagz8nxDadlsI+lEbMzoQF3mzqtPs5k3lyZ37INGNztoRFLf
q05U7Qx6Y35g/XTODQ078Gn69fxaQ9iE6Et5QXC9fzawTT2l7QAxNNUXZw+v+RvYt7lCUZPhVVlb
rWDuN88Y9VlSiZFD05I/+u1oaWe7bUufKwFF7HRWcSqqskObD+6via5s2KQgOXNb7e4yaJMnpVqs
M8XWfpUeXfxIqHsqWTeCDJdaP3Vxghla35v9HlGk0qTkQUktB6BcMnQ4xOvlnN1jvFd/xJeq+7qA
Sj/KHO0x1FyK+e71Y3DjqacSiLcq3xQ8n224KFzAVC0592XRc/teHay3GKQgszqVsMdw2NmJ324N
txJiiGYo0hPXXB+AxhbVAqihvDSupnxy6w5hC6tERrYZi8PizL3cGXBb/VrvTVAvgPZXI5hVMPB6
xG5sKq8oe5DQkd28AaUWH8q+SVD1svLsH8yxpmMh+sYJjMqbP0Z9Np5ht9Z/HzlwcSClR34PaGZL
AtalUrSlCYSrtLv0voTvigjzKPxeKdOd9+jmEq98R6rZpHBbakRZqItw86m8uLh/HZw49U7o8RR3
XhM79/3SOv+8foJufdO0kIDE4DrDMm+uRz2RzTTZA4TrOOmeGcla4Fpn5idrHKHvvj7YrcmttQgg
eavQ5Pa4ro7oMW5qBF9LKU65li8nTejiVAPACgZHJv9hciv4BWTnim7cMuAKrcqdaMGpo+FLOS1R
9X70pDykpm1+fn1mt5bxz5E2ywhmSYsXwqFLTz8/BHSYUwCjAIfJ8V7l9OZQSJXhxr5+G1sFFh36
VuJppN5z19R+nUz1Y9H12JrJNPn0H2ZlIlhJWZSG0TZinmk84hgN9i5Tq/6SOnzsYe3mktqwTkj/
+mA3IrHf4r80p0hLOY7Xn3pOzUylXJRdhiQegsk15vukcZedUOTW6oEkZ/EgEK5Wl9ejTJ2dmj3A
Z0THF+NTtiT5QfbWcmyWbi/bfQku5vLi3SLbIJnnit7MKBoQ/KwSsNym1+vxIdMjW1IdzczjmKFX
AADNLSH0K9DI/bry2uFU1yX6x3mOKyweXGXpAz4YzgRPf10lWn/aGjqstzg52/ql/hEGjoVH2i/o
VXdxgSJX4ogLGK497OaNuI9DCoeSBJxaxla1Cgd7O5MCKz7kA9A5VrvEN925O1ujnRwSlxpyKsbu
hBXX3jV6a5tXUgn4VNj5XNrX8yvtAnwdDy6CdFkKQ0md76BR5UEh8/r49+cWeW7QZ/BLeKQ2S9nZ
EgO2dZcJ/WGnzz06sqOzB+u9+RKSz69kEljq6lYjGxxDIjsHl7k08oZD1mUL1Vw1+TAbS3YkM6dd
gTZYfzDyhYLKNHQ4fjv1Dhvr1obSrCHYIYdhVzfPcTvGWRXpdAMqwPj3ky3oZtiO8rZM6+9TJNVv
HlKAzyO9h52X49blgJThGnSs+L6tXYgeubZieE1xkepoPzr9lH5ZWeY7j++t6a3vEs8NNaoX3g44
i+hV3pQgxu12+Cji6Gmhj4C8ZqeiLaItJxBb0vdkLk6vn6Fbx3VFiBsYK61dsc269iY2Tm6PZJhV
Wupjqc1l40ee05s+CDj9++uDrQdyG1jD8fpt7E0quLVRt9vOXdSSwfgxkLWNdGpOZDURMXKbmKcq
guuxs303h0SECX8w6hWYQ19/jklTxOi8ct3QVDLfC035kcvC+4ULXEL6O4ztTrP81nHB7vr/422y
+jaJ9NFbQRZ9oY2FX+n9/N1b9P9QPABIjZABPA0O55YZSVMBvmxigC+qa+VRERDgSdX+PoiBBsTr
C95tZcZs5qI6ecvnTISGL/WzYeUYSbuDHQCnrf/+bcSfjjIFJ39VQdWvd0mNzNbIekRDh6GsP/e1
S42oqmF4FrP9H95hhCdAt+HI7DLUuoN/PkAgNoyhoOzlonTxoXFy6ynJmih05OjcvX7eb12djIXL
4FrxWDH212PhGKHS/EUtdEz0cbxDBIwy3Kxkdminha2Fim2nmm9Vg637Sdu3lZ9iJ1aEJV6Be4iR
W5UgJD7WCu1aFaa6df1jsHOpFLtDsM/qzAFS06wPv8q8qb+3qmgeZKZFR63oBNIQ2PcdQCOOZ92o
Bs2faHbv3Hc3rh2PBBYYElX5NTC//i1z1zauohEf63YSfxnaWQusqW4vRRHPh9c3YW+ozSmuMdse
Fw8oXoKPblAPgwjRQyvfKEa5lzTeqI1ASHEQNiHNBtq12e7OwJK6W2PxJNdAxTkQX2SSpWdP9vlJ
AIm8m5M9dM7LCwdsHNyCteFAl2gbBEg9FX1WtVT7ZYT5XxRbH0kZ1T2x6XVDrq9uhgE1TArFN8Nj
eL1huUkLak4A/NlKn/3oMzFEgdOr1smNJPVlJFbPlkVDI3XxvvzrO5yxEeZa6+eEIduSk5HEjrV4
lDDH0Z0PaZwaj92kVGGkVPZD2nV7qhgv34wVc0jTDSoMrmRb3pSei9rgzaW6kjSa3zVa9KhPSf5G
N0YbdB7mS6+f0FtbCAqQDgG3LArNmxNa2dLrOwHpuotG58OgaPmbXtXEzigvvwOQ2AgSrh3nNcHf
3LGpSQnBRuHjMpFx/IsQdHTMh0Q+Gmq+o394cyTK2pCGSHbIP67PihklSTnrFftl9erbWJ9z6Izz
fMxFsoezubV0yDP9f6jNpICNwJQ3QIjWOHGdOym1h1Q2e8DoWwcCKtbaPFwtBLeQ5Wwg5iXmRz97
bvqgmhQn8zErie9Te+hOHX/n3esn4uVFQrnHBl6L2DrB5xYxaXeGFk2wby+tJqRvJw4QGwQ57qI+
bxPf6Ve0Q9N5e/fXjXYa467aM/Aj6ZZuLbglmdtAnlJepmzuwYU4RE5+jxe9FowyqT42Ite4PVVQ
KEY0XHI5KA9wIjAiw3/0C0R9+xuqvXlL27PMSvS6onHnbL3kbcDuhkRGUkcEuYY/14fL1XML30iT
5gw4kPfok+XHqR2jjwjVjQ/YlC93wLswTi+q2helq/qIgBtBPHbuY1E7yc5H9VtTY3sv8jtQPKcO
+rIwaakgodJ+RMAAZYjKH+wyQjwwN8zLVE5u6w+JVaUh3prlfFSmuqlDVyIq66eaUbgBkCaz9N2o
td0AcQDMzieMyaKnadGSNqh1W86+Uy7grtLEpagv+1ZXd6aw3i7bGXDNAUXGc3pVbL9e0ES4SZ16
dnnxqBIcTOpGxwG9qsAZ3PZRj9CKolfzbUzQoIEpuKeOfOPTsqgD0A5akdeAoq9Hx/bZm7NEh/Y+
tsrTpI79UbMK69TWM603190TEP1NCdtM1yIxp25OI4Gewub88F0pVRxjg1RhkHguqQkeoth8QHb2
ICmQnAC6Lvcw/8VxmJfpvupcDd+rERJvoAo9ezs0avshidw9WsSLbaDIDCqcVvbKInvB8Koru/ht
Z3TGzfiraM3yLcIK9tp6te7api2fjKUFEqYuxQrOss5/eeFQPaD2BW4A5PRKJbjehqYebWxopH32
FCiHNSCyJ/pH4yPLKI+ljtktBdQ9zv3v5PJqL6gyUyOB2bIK6gPQuB5Vut7iZmrmnT0TWcsHbnm4
kN2Um/m9aUnvM5Lm7sVYiiH17dYVb0cW3/bLcsiSMEfM8YlzpSp3kTfTPVyiPP5QcZrfqDbau4vZ
Lfc85fpeHP3ixPKj0ZP/TR4Dw7jVLqBYLWVRK+55FMmXDMfAk+nE+bHjsgr6zhQ74euN4Sh/AvIm
jaCpv5V7x+WxixJA+WfUQOX7yOm6gC4xHvRzrHx3Rfvxbw8CXDyq1qtiHcXybe/bdWJ1NPEbPtdG
ZdDUyqPhwRj1r0oRmW9LlFHvgIX2f1uEQO4CiNUabgFpR2x7cw7KRoyr/cgZYNd8dk3hBuaM6uI0
Ifr4+vzWg7w5ciRAXDkIZ0LQ3wpKjkMt46iTHDkbfcPQRVM0vjPBq/x4fZyX22YSkQMx5glf9QY3
MdBo8TVRr3LOYircMANEcHYGoFTRkqbHvhHazjF5eX2seg2r4gBVAWBVm3u01ydXlHrnnq0hbt95
ed3fCUAVd7HV1BdNeqOvOHX9xpXo6c9GuVdCfxGw4ERG7sF1QL+DVHcNCf9IqoVZeOrSa865NNTo
CSGP4h9alwOjWpX1jOAjr7TniDh8fZVfRJrrsNTT0U2hLEgR/3rYoe1xJoDOc04cZTnhVAaIGojJ
kVwi2zk4NzYUMQBKBupK1gZTcD1UXMZozRqjwmevfgKtrZ+nVHWOBFFVODay+Pz6zG4MR8mAb35V
IwZJtVlQNGrLmr4Zn4TdTqUPt7D7Z3Lz9I2sS8wepvmvsVtsm0mRB5QSWCXizuv5zR1sTUoC3tmd
KveDIhrVz1D6/QoGnQ6P1v56fX43DgyiH6iFkyqDWdg+wwNG0yStmneO1vRqgtr8Zs4H7clQHOG3
njacF9UYjq8P+iKJXefI9cZBWfUAtokkjCcgKkvrnfvS9OJTjIte43vlCv1YQBrl5xqFk2erqLRv
ddn2e9bTL+8ehl9LMKiZkUrb6///4yNBo3aYbJurvGXSx9k18ruISe7U0m6NskpirvBiUD/m5uS4
mWEMUe96Z9EK84tAW/VSp/FeAfLGl7f2lbhBwUnRydmO0ppmTBUeIb3Z6w7Ca8A3Robqk5zvPbg3
JnQ11Pqp/LFsZdzJ2FOgRTtpRdVf6fTD0OR7kfzNUUzOPnkXu7MtQcY1x96MURp2+kWE2jDrZ2Nw
o/D1E3hzlJV7Ak8Z8aZtOVomjTcpGsKsiCovZ03mAOfjZc+x8tbmAOFVwdiuEcq2B6XFmlaKFhlR
I6s+L31UnMpWSwPh2NNO8sATw+pfP6hE7jq3BnIBtIVfqpuJSZcpHtjd5DpPTi3ir6Oh2E/aoiaZ
Pxg52lVplZrSn+oS+T6wIXrxuRotFAyicbAv9ZwkYKjNKb1DMgZXD5Pq5FOiFNmvXI8hhPBJA61e
SYv5Y2qjSxcm2aD+q9aJPfjwNvT3Tu8AaK2o7yUAu0bzMXHLYvZLkzqqnxPS4sqt4CHjgHBOA69P
R/1YaL3QP3LxlnRYUHkaD2jcOwSaRalmYS1woAxw8qVNOju1/dZe8kr150ZxioMymbxs3qC5P0w3
VxuoDDHvTd5K8607D4i0d/HiLX4yiWV+Q5Br3VtdixbpKF31Wy297FeSGM47+ORxRMaHDZJv467z
E8ZV9b4oEDM8Vdz+TyhiRXU42Q4YTHVQciMYcRb6kilV/dyNQ+kFk2WVbliMTTT5y+wkH3MXmk3Y
w/Q8GJE7DXfRIO1Hu5qq8Z29uMaHxvIkmXkXGV+zHlYGdWdjBe8kuXKYBkPGvo3Mp3LMtVQ8lHLq
0mDKlfw5RQ8tvatQlZO+02mtd8TtPKkC11MEQFIcbi0YMRI1u0G3xBMGepoII9nrDQjKUpjnpYvL
H0vSZV9qHAgEFp8JpBclXQbhW13v2r6dJ6MSwmB0hiCr+c93Fat5wshayUMRQU8PbWI3lZ2yFeoS
Pa/wm7kFDBVOzmzcO6Uj20cFHFT3rosN9WdVL5oR5AKpZH8UYhFv9SjPT5ldY+MSA/5SfEAv7b8N
mz0G05JHWSC6ChaJ6cr63eLIyfGtzBPtnaLr4hfqD0VybhmS/dCh1/hW6mbeWztrdPVpHG2KNWQn
3QMXLrIVQOIaMKxO4XzDhSfJoU2NZfY+gsdc7+iD3PwKKVUCyIPu/sLjxE6FpkI3Sy9zH0/3mtFF
B8uu2p0s8da9wluNY4uOCQdX//VNPHPhS+xwENMZpjSE77PQ9B2ysI2mPW+mW0N5iDJiIAr1Acmc
66HwgESmNS0Qfl8UbKdIP0BLpPmJVKjbUQm4MRSAIIr2aL+tVftNL0LVu3qyMqGco6w3gky05bER
dvxg9KO3B6G5EdbBRFjLa5ChYURvosjesjHfA9uMl4g5HOxZzQ9WbRXflDIuHibNnNqdsPXGweA9
A/qLtjyV+200UEC01uuxis6L08mwxNkjFHxme1W5m8MANwedt0r4bkvmPaDhAnddgg7CqbAQgxdg
idwGLvIivj3p5r/W2OZ39lwaYWnH9f0o5u8Y6BRhvNjV3dToQ9C39Xj3+nN7I8rkTaIfS5pAQXUb
1K7KckaC8vi5sxtcCmIvAbAuVDSV3PrZnG3rRFC2B8u4cZ5IEGji/5abp7F+fXQjLqSlAF98Hqik
hlGqieO4xHS6B8XZ+exfHidO0tpapAPEym+JZPPitjV2MfpZi+Ni8JNYRunnVoV4PlVJl36rp2hP
U+Pl7Gg9wjOkFo4mNBpl17OLK7imshu1cyonN2wRGT1EOjDurBJj+PruvTxURGIQSYjJVhzTdnaR
C+LTxBTkTMpi/TPGUf+ZeHlvlBdryEQwlgBAg2faCvK4npCN+uxQrfoxyL4D443VbDy4Fll6KirT
97jfdz7JFytI6kEzmE7hmrGCf7wecFIT/G17eHJxBhuzV1TjHtG3JYjh6+zkAjfmttaNaN9zQtiu
zdXmjJECXwJ7nTIW5Z3Iq/zQFn1/ErXaBHBYdyt66/11FQ2uc1trq1CsV+qRfj03CvGW3adTfjH7
tJhDgciSEua4DrwrlWxpf+p6I366ihw+znMGH9qqpHM3OKsj5F+eHX4Ipq5MmowLE83NrkZmUo6J
iW2hUrgdNjZa9K6LhuH9fxllrQZwq5MErev/R2riGe2i2LlL8DvoTaig6PnGLrPxx+uj3DowYNmo
i7Gq4Po2z+44CGtoKsRPTKvGXFrMPwpnrsIqNfbMHrFEe7GB69Fc0TLrIYVmeT2jBrX52RV0CTNz
dMUBS3v7qKtxZAd9gsiMP8vG+ZVXvUaEWPSZ66tm6bhHo46aLMAIyPmk06CNQyrIaRTKCZcun6xB
EqfVTu3nht6JMBmcfLXKrvWnFDkQifF7TZqAermZH5Vust56LY7op7xD4SJ0IAA/WN4c6yePfo93
VmNMiB4MAgQzKIE1EIx5Uv9h963VHbGmmb46tSbnuwYVL+cQUUr+p8KhLIUFX3TLsTeK4rho00hv
t60t57xqEDRHzctmN7RHmgf3ytAR5sbO1JqhZRapF6jKNCCq0/VqdEhqCd5cI714LqGg19jPlCLz
6aoZVpi6Sq/7rem1H7oO+jxhqguuA/1RRwvqaKA6hWOFgfaeM9LLU2RfR77i2bPum0Wca//IsrZr
mBRdwWWEZ8l3K23TKCCCzP+NaXaaxyr1vK9Q2SBCeXFV3HeaF7Wnlii5DgrT7pLjgDbI97zUouII
vb1/r+XNkOEik9bSr2CQFn5tDMbDtCzTcm80XhI/ernijkEEWOOrNaU2iVDioIxfevlyn6jzVIQu
4lN9MKqtofjmENU/esyy8RytUTENtTTKFVj/RvPgekU+Bshhzaafydj4uRRl+Zz3vXGPa1E9HfQi
lp3vOFks7rK8U+/wBVZ7f/BKwDBTpfzQbdRZXa21nufJU+7yUS++D20nvrZV13sQaN6j9FUPUWre
FZHhfRiWZkgPk9RmRGqJPeDB8xlWfrJk4082XTxmxrBob9Vise2Dq49D8Q6LPnyWR6jKbSh0Zf44
phLKWlmM40nJ5tQ4mFHZoyHTpN4TsmyKQM1gSp2gt5f+ULp6lpyrwYjqAGxd81wUUOx9M22t/th5
i5rfOXZk/qxl44mQspACojbpzDwshgVCqMyt6CjUuKkCHQxeGlbdEHMEVEW2sz9psnsfIQoxhotR
G+JBjck8/b7qLCec1MjIfTxRkTCQi9Lf2WOxeHd0u9CWlXhUPwklMfka7On9UkfeY1eb6oc5oRd/
18R9kfrlaBef6OoWM7tpxu1B9K4bnzrH6J7hRsEObOAej99ifZm0sPSERuqaz5Y4JSnskjLt2txf
elEnQaK5zRS6zVjeyVRr2pCQR3/fa4m1vPEU2f3T1rb33cEqRbmXy6j290kSk58qcVrfT4mduIe4
zyZwT9IoNB9GTf/U5kYB8RhRAuU0KyjgwdeNvE84Q8rpA7KXLKWeccL5PgmpnmoC9v6DJsll3y16
1cXBUCDnf2FXdHgZS/8lQlnQOpnV0nxs6lYsO2HKy+uZ63+laNCoBxqzjX3NbFo6ZPpyFJphd40V
GTMkA8XH+nqve7nevtfPK0NR60ZKFHsIqtjXt3NP511FBRYgQo1CWzxAyvCgAmFjpLtf6tq2P/FO
jOcmjWFFKUq8l2bemqq1WkxQUycc2naHEPzwjM6yed7jTLs0i22eqEMopxrzvJ0H/EXojqYSjVr+
wGNFKG7zEKFuMZOgM1VMLeXRLbXijV0hojZNdL78JKL4UXfLXifqJXKeYSlLE5VBAWOmmxd9HB2r
rpsIl9neEfJUVqnt+YZQvebgNFEV+QbVYeddi/fZT7dvtDzsPWpcuBZGkGOL3IVY3ie248eaYu0x
Cm9tPyqZSHetCHqOwGb7EQlHZRm1bAySrQP8V7qek7BPBm/cqacg+wmp2yXIp+SkJXsuLes/vj17
FProTq9ALGfr9+sYE/Z7DQhsoVj1JyycFT/OlN6PSiPPfcwy1J28/NYJYKo0XSA+rfrE17PFQlCN
lB7wpLSs6POYxEqAQUbk5/1UPg5NtqxxRLNT0Lx1wv8YdCtHBGvScdQsLS4LCsUnC1ng+0msFD+x
K4j8Ir1ZjxodQmiNtCLNrXAliDoxuFCuLqPUCTCoTjypUd7+LXD+9yhIOlDYAMi7ddg0kgECW8SE
qFrq77G4LI/daFUB6iam5teytE9ZMn1VtM47vB623pof7IRVBhFZcKod1/vXJMTGOAXmFwzL8zcZ
qvbPTmr9p1Fo6bAtaI+/MNstx1yJHILwy0i1HoJVOxAme8XfFhJYxd/+ABQbqUdt7TTcEgALVHQg
eiINZCQLPAEG81CkLWo+S2cfxvqvibbrkFy2rCCMGbhk18vn1CCKQB3Cxyun6dinWLU1XZuEgGna
s7M4aTia2bxz/G/tGTUw1pJrBoTVpj5VNfVvTxTUA2QXfR703HxH8XdPr/LWRwbAgE4Y7xUknW1z
XDPSpUUE+1JIUQZAqLQA0R7xfjDr8fT6IVxfxO2tRXbPe6mCn2C861WkcgCgFRePC6kDchzT0GC4
1+bwG5BlivweU0WQ0HVxzI00/vr62LcuMCxtkcPgXFIx3exgndLr6wYA1zi4OkHX9A5NeFMeCqcn
8ZdprgQE++rz66PeWFyYDr/v6FWHR11/1R85aVkmKHRN3NNKk7oPhYLegnCU7Bkd/r2u/62hyEqh
ylI9heK+CUcSxe3J31ncZTHzYJwxetGMsgoHHNF2Khk3DiYnciU6raEHYdb1rAw36kxZ4LGmV9pT
Si3xvkWqaaeMeXM+RDeozdvGWji4HgS7T86QpTNI7v7CoCP5SBbWnaBuVn9/n1CMBTMI6A7U3Rb5
1ChWGhe6kl+8aGgfExxyA+oIpJ959DPX8T5zFDc6//3BANcDmAifdxWlrevZRTluRzk0tEvU69nj
LAvrXVQuk/T7XE7pTpHrxn5xfa2VZ1rEdLzXpf7jFKJ2YHjxhHi4budqMBlJejS0do/md2PDdFqS
RGpcJDBHNmd9tvOlplObXepCec67qgylUupnZL2nnUrPjdBLp9G5dm5xkgewdj0fsII1/ZU5vnSN
PfyMKZwsPJ6tBnJABx7sr12o+KNHGtCF6MAtMiQjtPfYWrdWlUo+oJDV+BdmyfWv0EZDwNCuYqzs
7RmFviQ+mkq9R2G8MQpmXCt2icNOZ3ezd/1SS0qm9F4yhBDuvUkmVuBkjbsXa90cBzrYWmZau0qb
NQX0IXsbLT1I2amGlXERPxXwVXeetPVYb14AMJUUtei5EExumQuam9v6VCrKWR/KKqAN7OFOry1U
FYT+xm0yPUhwCXgbA07bCb1unE7eFlJDsJWQUbehl24l6pgi1n1J4whpPEuJDuimueEQL8lOrHxj
KVdAAdcWW4bcyabuGhvjpJMo4VaMPsLbdnK0bxbY5J1RbjxoIKCALSCmjUryb5uLPz7qJRXpoAxR
fKldzFAPmoj1n1Zue4gKyaJ1j5S8G3muY4rmf38zA/Jf0W0Us7mZN9d/UY1t7erATfqJeoqX5G2Y
zksTykpJ/v6ahIdpW7AluKJRArr+xiatSwugchgDNCmGvZSmK2CQcXrEnEv/D9Nis7A+WI3hINle
j5WPOaYdkROjnhgP2AMViX03Q3WlaZ1W0x4X8tZ5pHYA3ArRkPXSvB5tai2vVdIuveSCRNpBBiqc
RGSFbqrsNd5unUcKFYBC8OVbrb6uh3J1rXcLfaGpUkXxIwWo+aQY06/XH7SX9LpVe5mCOPy6daO2
H1jttdZkk6Ijmpo0h8zI23cIU5VB1U7GQWa9CMkNsNDNFPsQpZOFEuj811gbfsOqv4DkFu+csS3O
/4+z89iNG2nX8BURYA5bkh1lWbZl2R5vCPsfmzkX49Wfh9ocN0U04VnNYIBRdRUrfOENUWx1iRxQ
nB/kvL5kWq2ctAF3gDpsp53dsrWoJATLbUbEwFVxu6hQAxw5KRBvTbNInO0xmU5jasc7DNbNVUWf
b0E5ohbG5rwdhnSEjjSshatcKaoflap1LOd8di0Y7V4nd5k/oFvmlWjduM3U5R/rQP9rstKyqhpl
ukVgXseU4PY3xNPUZ6FcxdB2sayJ6aSB6SwHF1xNtrOqW6eC6JVGIw4SAL9Wr1CEAXnVtU14BRuL
/1w3WUiNjc33qd1tNW4OteT7gHSXNtlqVrWlRboBlf0Kfz45qIiv+doYQ7WOtT1k7Fu2J/ocPDqL
nR/VE20dMBfIP2hOpuRXvPJmv0jHyB1zufBqrRh8qxg1CqeG7Fq0Jd4HcQcBlB7pyZxRYbl/Spft
snp/6XICfOQy5Zpby27bRhhKQkNIJ9LsyG2DqbyqTSKdeITt59wIJ//+eBuLzHiUAsC9kfet61Sy
1CWhKjNeV8059oG2Kt5pVOY+gBcLdvbO8sHWc6PDSO9vQa7TYr3dpr1eDZAmFvIloIbENwgFfaQQ
nAKFhDTnP+hpckJu13q+P8eNmAbMM7wjbDpIpNelI9kotQopW3jFlUgOURAFfqLJ2ZPWoxdQKElL
Y6OTn4osH/4+plka/1wCGMvTWF29IWOeS/AjDHQYxDD6RhhFPraf2WHMd62vty4iahBA9RclS2Al
q9VtzQk5sSzCgLOM9Nq1YnM8VKoyHpPCNJEP0FRIOmZpXVUJ0JdfjnVnPtSO1n29v9ob9y7FfYyw
SQ2XQv/q2JbprE2VSaEuylXnEW0K/VFUSXz4D6MsPlYqYB3uo2Vf/xFcYRHbWyOtnasYK9N3lDnz
LRmW7f1RNk4HQfD/j7K63Iswq3muQASoVHg+K3I3HNVwWkRfduVrNw4+VYhlPgtzkgfldkKqNvWN
TEXzqqd5cUAmy6LKEwXews13Y0beSTk3DsXNeKvPBLI2qtqlXpwOQ/4D7m74okIbOlUEIhc9KeLE
FYpR0O4zu+Ll/rJuXbcwdyF8UPgGer0WLCrrpJ1aCYEpAKBhRC84zC6JSO2vtBPwmxw6pK3cFpyU
L09ByC9xMu2dEZbzI8SYfA/TsvWVaQ/hnUL5Cazxai8l+kyugPnjlfcZewiL5tgjAqpN5era0H2+
P/et7wzciUyRbg0Gf6sHlN7TqDl0p9Hxqb4XlNGOUYKYNezH2M+U8a/hVeg2oFjCnUuxl8mtbiBS
7BqA6oTMdOxU10jXWy+xdMmPQtPYgVdt7ShAiHCzFfrenOvVDo7qYIg0/Jq1hiY5iNEg+jhIJULq
UQdqYbBCICxNbAajDzwr3dlTG+tKTEmhhvoljKU1ipu28jQaSAte5Xg2QVvUv+QJ2RtDrbqPiZVk
O8dnY88gGUsYy1P2egfdTlYZNHvKQCBf+6YXH1Bp0n/X4VD/U/VSt4dK3ByLPhIXKqJbCG7cjmUb
cxp1JqI6wjLGd0VgGhegWcalMxDVvr87t4bSLbYKJBrq6euaXhEsXUaFCy8SffR+lob5aIZ5/zmR
avV0f6iNd4JAlL3CgaOut5a3SYvBlMsApYlsNJIPI9jgM337//CdiB2tBWeFHNMbQqASUFeubXnB
HNXRP1Mrak+Au3jsu1bbmdBb30oQRwiWIS4BoJGztjraEnJySYD0wnWwZ0sCv1xZzaEcuEqOI0iJ
2NOaPOk8OGfAZbANNn8GhY7Yb9Jo8ncxY/1N/lBOgFwNJf3c5iP/SyQGEz8eqW/R9M1C/l0YkwGt
cyBYtfLcTg4aT7/jy1abWJ4TOVLsY3DFhg/LXPuFY/qQHGUjaJH/FDYAjPtfcWPDLNg1MtdXENR6
zoByOhDyEBqQVK0PMLumg4P45FPUDh/uj7RxvQD0odC2KLJQ1l7dZJKdBm2DhDyCLCoqx6TRJ3s0
0xPGDSWWoHnuaV04unKL8+D9kTeuFjqOHD6FvFnhwbo9f50lmiBXS4zs+iQ/JKyHW6fpcEpEKNy8
kPf0aTdOBqUbzoTOiwSEbV2eioIJnzCA452ph4eyDOZvgOud5/uz2vpyAFO5qvFF4t5czQoXzmgG
hhZfgxmeXtKrwydpQNsOEd69AHxrKLIZcgzIZAAUVrGGRDGPvEYm62/M0q/jsDnCFcncFBb/zrfa
2iVLiK9S9OW4r1NhfE2HSVYDLFv0RBpOptDAQXVd+7XWZXFI6wm+ST4m+Uc4p1X4Hw4D9TaCcCrc
izbi7UapB8Waw8Rm8AiQF+qV4z95ML7vAqv+9PcfD6g2jYkF9IFw+e1IFPCBEhsGIgNSmKBYGOoe
8qO6NynlXqS9tft5WV9Ho8CwFmYWw2vbfYpRBJpyz4Q4+yMLMtkznHB6Z9WUOu5P7fU5W6WJi/sg
0HjI1Qug+XZueNiZ4PTQBbKGyPimTYX6tQYB+VEGofjVqPLo85jV2PbEVhP1SLMH6u8SuOwzJoKF
7MmdJU0eQQ/+qFZfF5fRoenh2i1OjQPms+LYJVb/ozdauwKNUo9wnkajzv1GLY0HfS70v9Yq4Fmg
3LZgaynRYKl5Ox+46r2O7k9yLTq7p90u5f9WahX/LK2k6T191m0qNY06+jMhwIs22O288zJtXSj4
l9KNRxRwaaHd/oLWsEerqS1o/rNRftVMOshlGo47Tcflr6y/G/iFpd//ajeymidkIdFj5LU44E4F
oLO4PY1x/uI4Y30G+Nl4jhOr5/ubZetmgTMOERFCPJWv1SU2W4reBjpdut6SfkI9Uh6rNInOaia6
neLF1jHg8kJ+YWmMv1nDGU0U+seEK9IsS99tSVd+aG2WhkivzeW7oS325NC2bjI64XwvNg9UpdXU
IgejFNNYDOKjpnriSEyeE+NCVUm27srVIL5orTQdsoy9e39R337IRWZiyVAovXGZLYv+R27dalB8
ypLrWjhDdsDwewAAa48HG1tfb+xwUq1zI/rr3cOgyORSWiRdcdZ6a/TOcBnred6d2qwRUUt1L5tD
FfujzHgy5Db0HTnEjuL+VDcQbAyLoAJKs4xNPH87V3sytCYeMHLRyyr9BsonM9whnmf4iJgMHCAn
w3xOmhQZAuFIA5eO4XwJ2rZ8X2P1pLotQazqtX0W7d27b7V7CKuwQ6UZB/WJ6uTq1IY1OnmkhWQ0
RmJ9AV9XhK6BqHrgG0pf/JLKTB6xgkiTzzMx0A8LgDvOmHT9Y0+oOZEeHb4823ni3l4l/Ci4EZBZ
SCx5ZW/XSynHUso64mk578RZ6xHJNRuYifc/y9vDRlUD9VKUChbBxjUpyCoSAFclEZcT5MbV0Obq
W9Hl4Ych1ejAd7qT7xn6vD1tjAjsi8FI66Dr3M6rU/LY7iQu6TSKpYc8o9jryNl4IKeUT7msTccu
LPUHHfmfnYjl7RW2jLxQ3NiCHPTVtQmBAA5kR1cerCbg7h6MVFPzkEkKmkz3l3VrkioVN3hC1CJR
k7mdZK21SQ6nkpAvjPJLBJw/9orAkXTfzqQCp7gpsL/UQVs9JDMqrjtbZ+ujUoPgm7JvFu+r29HD
JDQTvcJKsNam1puyOP1ohVbkzuWQnHQ1jU73Z/uq4nH7IEG5R+qCWMJCMmdtNg8WdYrrcnEI77Xk
MVbFUEIJrgoBbL5BER66RN7wccHJe3NpVxjJ0V38YaVOax8kpVGzH3Tmpm/ZGDkPdlSL6uus2XBp
oyEe3vfaLOyvfTxI4lANFNHOZhoH30ILiJ2H4B/cPfI9Qzo3ZjoGJ+yv43Qp6CuOH+l45B3H2mm1
Q97DcELiNShal9JFp7mz6OvHwewTgV9XYCIPpirBQ572IMhLeza/0kK2Q1eO6mJhQZT6Y1B1kezB
iuorJAVE+SmzYlQzh1HSyoNT1nl8aGZg766VNdTQQp5I3C70rF9wsBqCZD3VMYnZxyVcCnBz2J51
kzZ6xmT2Pw04V6o/GKNFW7LpM058bE+WV7QzbsaqIRrIgq1Eo2TGfx6w/dinplvNRq/6WRuY9lHt
4khxs0rOx2sP3L66Skk+dscOofz6TEinveRFJXePOSj+yq/HXv4g05aP3S4w+8ifxaBon+7vjq1j
t3ic0OwhIXnT3u3QfOARo0c+JaHmU+bBupBI8VQPQuy8p5tD8VLA0ARRgW7U7cYXtCbq2MzokTtz
fuwlrml0WIKHtpQ/35/U1hGjhLzYBtK5pn90O5IBqX3O455mJBITmts1ZvKJfMQ8idEWP41a3sO0
LX9wfcQwJVhcu5eqxzoPEdbcD2Vdw6TOrcJwpSCssX2UOFM7V9fWzIgLoIniAc1RXs1MNjuTtgLm
7rOcNN5AD9XvlFq4yKb2xPnTuHNZbX0zUJDLIlL+x3fodiXHQEfH28ZhR5Pn6oTVUu2Xad9+6mhI
Hu5/tM2h6JSQziElRvfmdqiQF6eXiyi5mnLXP4Qozl+VSmsP02Tq/n8YaqmDoejCOq5xWcUE0D1L
RlaxKPSD1Ka6W4dRc4h0uJx/P9RCEidjXOKEdetLmOaoRRVKy1M+otcnDWNyRl4sCEjF0M6/P9jG
w7ZwepeOAgETbenbJYx1BTSivBgPanbqabNjdy6kks6VBAh/yEaaJ5CZfk/Kv4doWP706gQAWKXj
BcVjkbFdvalVVqINKhM45KMe/6StUh9SXalttzFGLN6p9gf0L0zQxzD7HPMllDpnN1TcOIYgdpf9
yrGnj72avyU33Mu8L1eA1xYlnKKW3kvOgLZsFdXZO0Ra7PxTyAo2iM+DePQmSo48HqhZPKnCSJ9q
zQ7VQyu68nsuiWinM7CxwwEeEl9TJgTAtr6WRiVXezMu2XY2Oi64n2H4EzXpwRTBHpN1o7WEsAMx
Dg3fpWAurwI5px5AQFpEGZGaqK6YnPFcd7PtJlVk+alRp2fTKqujHs7hIZ3nhDJtF/DDcFi8vye3
vgmR+yKdRFuCg327J5XekOPcJn9Lsqw7W4ERf3RyPTjeH2Wj7csTZjpLEWjxYFqvbUPjrgXBj/eH
LfpjJ6GfaTvQvbDkMB7a3i4u2tD3LrXT5piK+YtOUXon0Nr6vMRZi+gwSBjCy9uZonVXlhaiENdx
GkN/8VVzayOdPcze94pDG88AuDY20eslBqvndqixwvVMrVjUtKpBJgJc8Ca++PuEaONfM7T6z/eX
d2s89u1rUkCkYKxOd66Us5DqmMqJFIcRYgwWrN6ARPTfvpDbT3lvVzvbZvODkvMbiy8kZY01oi5v
4yDOwddf9aDWelcuW9uAxqg2/xIpVk9QJ5KXMu6Ms9VI48s8h9olm6w9pdFlIVfXGvc2sAn8OXlv
1wJuo2oy17nimxqtBGkyyvoH+l3dB7OLuxPZefOFEsS490BtDEtNWjMI1xf08Lr/FApBuY7y6kUp
RuwKy9mOMH5E8fTYUCspPCjKCAu1lY2w4/0vvTEy+B/q4KQK1I3XQVplha3Zi9S56IawjmpVFBdn
sMaTpMO9TBAAwnqm+GsZLZ4NgCGLkAqAHwwUb7ezhmyLFRUMGuPwcAS8kh3MnqLH/altnE90pRcs
BiI0byFqsKRsOocoPicgTn2pTkK/0bVjCzd2Z/Nu3HncRBbeuNjp6PRib+cTznMEwrDEsxyEhDtq
jfpBhIm6M8rGfIAnc7WzPykSmMuh/aM+hdBrYAWyCK8BqdqxhAH+MqSW4UbWvKfzt/GcAMskO6Cr
R4ERDsLtWMTTGeAw8NBmgStr4QTz5OmGqX41+a+5S1dWekoUpyYHrObgOdcThE3tyArehR1Z5k6c
s3E58HOIM0CU401Ai+j259h1H/UdV/4V1nuAx1MZe00DisClYhUgHdEqxzaqJk+N1cnP41F11UA3
f/3tfuJHcDFQcyUcBxtx+yOmujQqnHmlSydXsx/ye5Btsk2vRl5rZ+tuThixZdqLmB+Rya92VFXm
etSHhnRJwXhyFYR1orlxqWHWmgFkOEPUVsWpjGQpca2gN6IjILnmWjc2EhP3p725F4B4cjHxzKIY
twotGM5JhWGEtLHaCJhzWZnPCdJr7/Ow6v+XSFp8pgGkf5qyZrp0JVLUBzw7dc0t5gjFrPu/5m3c
CVDxjx+zCi8qReYFnKFYqIVcfIp4TmD7KpP1rk6qwcsmxUYwCX6tY4cfKlS6ds7g5ochfQYuuUga
cmneboK6rbSuR4zumpAC+tTxUrTeQRL/xFghb4m5K+f91JfBEXm9RXNOcq6shVQc7i/D2xsHY0fw
oZTlSZ6AN9/+jERnM4ZmF15TwxLn3DAnyZuzuO12xnkbCDAOmKUFyUeDw17upD/unFJYTiQNCuwL
fYTKayUgFY2yO86GGblIlEkf789r+Xu37y/jAVugxktXA3D97XgRxPlZd0buuLyS/HasxlMz9507
pZqzw1PYGoquLJ29V2z9+qkv7D4s7IE7JTGk2A1prfmhPaOZVyB3sHOBbY7FOvLBwCoiinY7LSsx
irwo0vAqkqh1jQxOl9HKIzAvY6/ptTkU7XqKfwtqYB1KFCk56RiZSNBmcvQReQ79JTeH/j3Wbc63
+x9raxMaixwqMyINW6thtoGE+byZhNda74eDXgXS0Uqz/Hh/lNcC6XpPoO0BlAmakQ0Q4nbxtDw0
ymCYgosTd2N8tGJa2o9TNOFvIAyl+xo3aaZ4uTXTA+6rWvyIYbokJ6SgitSLSqc0PB6IKQZO5ySf
82lsk2PYm7STajHJ/44ND6hbBWPZIrfSxCmeLCLTTw1P+uz380TRsI3M8HesJ2DjeItwiIm0eEy8
ssms3hetBMN9tow48rALsX8XKBypPlfp+AHHsDFwqUBl41MdlGxnGYlK4Q2OWqiekjSWdQ5tuda9
PorMwkvQIjvCcM1rpPk6s/F7MY7OgZpC2uOXAKznUVZn+yVR0jF/h7uuQDsakcrDpCe4H7b4V50z
q8iBalhVlJzn1NS+mxmC/W5QdGFwSMc+n09WNkjtQRElIpqVXGX2O2Ls6RyGyGe6i5rGe00qQQlP
g9R9aewsDy6R1jT/ynLuRAdJrtJHtRY1ujVDjhQJZHjRHQSoapR0wIkjzouWVOm29K+e6eDA9ozC
WG3cVsWBzS0KZUKOp22oy8WSXv6g/h4nOw/FxjlAnYiHGtwMovHGUjv54+YKYpqyKooil0Qfsgf2
FSa7WQj6YqbQG+2c77eFGCJn8DnIBuPqRyN4NVjTlFpYNHTxzDA+UNMfXSS8Zz+fQV+gMuMXeYYW
ohXtDfw2fAfEwiaiCAL+j3/eDtypZac1lh1ddTlNvyTYI3wdlCFBGl21xWXMU95iUYXmznw3XmGS
Bi40QHEL/2+1uLYWBV2d6lSRo7J9AgfunBGCfxp0bBESR/8f/UXp1Iw9NfCyq3cu7o3mJQQBpv0K
MCDCX+6lPz6tg9ednosuvkKnLBwUi/rqhGcSda9OwNlrG70vr6hbqq0L/Tf/DuSn+9BpDlkcCqop
hvGNdoqjbjjfv6k2thwAHDYcRZhXvYbb32XlYT7HjQyAqcRAkqeTxC3pRn+kMbWzu7e+O6UqZ8lV
kU1YhyExglbqnDQRvP/YhII5d17m5L9kLSzdpHOcA83bvf741vTonS4dNMTUEcO8nV6UTHk22BD7
kDVRj1wgyiVA5uldIil7GtxbQ4HcRaF6SYtJEm+HSgVIMAIstrVCy9Og7eL3jdLjVF1Mp/sfbTkh
q9cF1idnFyIICfA6tQgGxwYiovOIJVOguWXmhO+GruwF/e9EnGKoVPLO6dkYcgltyGsXJUG28e3s
QpxUMHOzQxzAquiA7L/xmdZPeHQiZKZSY5R2DszGZuGcks7BBUF0T1tW+4/zUibaQOkA1erYUXmi
u/G5aLLyOxBp05u5Jl1jmKb/cDMtXJclgVlgyesCXQYy2zJHhwwyrjuv6VXzSZqKwRvGNvOQQhbe
WFV/bay4iEBiAM4HXby51nIYczQ0ZVtD05qqIUAskRonvmN2FOyJ7Gx9wsWJQkehkfL1useqhG1p
ovElXTS8ol0aJpGnJaXtL8pcpzLOpMP9XboRakE0Xeg0C5gd4MbtJwzSIE8sMUqXJm2q75ZddJ6d
GnsbZePYEeZT1F/wF6S5q40pxf2cWKktXbK2UE/D1BVeORe215aN8ffHbpkMuCw2JbiX1cOVgO81
6ZWSTEdO7EaRoZwmrRC+EWXqAdDWX9vDsTP+HG+1gNM4OV3mMDVdDcvHQYJnkmvOtySp7QM+n38v
3wk9mFiVx5FlRCXq9nsJLWonKxidy6TPg4sMTHlFd1X3ul4SOwDhrY8GfAOG64KloHp6O9RUwahQ
Gt25tFO6LF1ZnfVqZFYd7Ov7u/CVXrS6LCkGEWpQh6ZYu04728aswtSKMFEr1OJsIvzd0c9PhstY
WEnp4eqnPQ1p46QHHJyTfxu9awZ3WEyYXTiTCEHq2mTPZ1FoaGtnJM/msxw7s/hstaMuDjrWLrKn
0lmq/bycZeMDpmbqyS5S42uii3LwDDAyD1FWmM9WORtf0ZYkdjfNOdPei1qygiPPfPlvlWk5MoW9
LR4DcqHwp03gOblQMHDfikfgXd6oKhGqkcDJZXeQAttxKx20uovyvrB/ovQu5AOsz/B7jH/I5GbG
IOsXuynkwQtiuf+WqsnQnWClGl+oyvFIkaEgXK9FSMXokhKmbm+1E23/yUp+50Og0pS6/zE2Yk5a
b9znS/5KBLGKgmbTTMy4QpE6UlPzIRvSwJ8UdM8RJTdJPkiaJUAavzIosTtnd2PH0XeBXUCnnWBg
bY/TKgRQMi65WFQY5XEANOhnUUu9ZzLGT/cnuVVvgWQPdZrhFlqzdru7RSUJsyg16SJhrneeyG1h
iknpRHzNDpSySXJ5vAaviUz9SS+0Hyif1X9dlMBfhf4i1gWAIKmD3f6GHOvAzigABuaicjwTMK0X
NNb8WRPpvPNUv73nAXAvoQF3IqCsNb8vz/XCCk1a4QOCGGeiW+mcpXX3+/6qbo0CmI2nhOIRScPq
njdm4DNVQfiOC6LyrpwG/YIuqLqHu3oNxG+vC7qAoMsW6YIFU7lspD8Cj4IOC/AjAo8QvuuPnlpZ
7pbUk9JToHXDDxOF48qTgDiErtP07TM4Cnp2wEbED5P8VbwTIZoAo972OrAb0np/nB31ZwWMBj9e
G4KCi7rVPB6jUBbUcKSyTt2619rPWOnFX+0mHyJXo0F4ntQxyfwkDJQlxy7H74Ciao18tIGTUtFT
dXzNnJH/biUFtak8H5HrU0KjMmCsyNoPQc2dQl9WGo3bc1v8Hocysl2BBLxJ6XlKak/tRzug7ljG
z3U0O7s18LchxyIpoy67wwTzu3arF2ONrB/AMSCIdvdRoen3I+3H2fSQR856D9R4i/uchTYmpQHx
gnHCfJpiWLfxrJg/4MbG/0uGxvkpNeb8EM9ygaGObL7c31lvnfMASC7y7qhKLRBaedUUBUGZqXYx
RFfUzNtrSeFrwpUiyn/3kh2eydGQy1ahPL6birCniJDPn/M5HQ5VIlm+0Vvysbc686mPzPly/6e9
vbXoOSHMBu1qabVpq18WdXM84nuDqr7d9icsFZuzEWDfU5hK5v/9UJDKIZMhWLMEurf73pZsmnkZ
mi5C6mRfzjrsJIo6OGRauiehtDErrn5nEWIj5oUSfDuURK8pbSOESHI77j11nIuDCnr646iVe9ig
t0n/QjFEuJ9AQ+HyX53mzskMLXDI/+Yi+a50WnSaJUN4dq41vmq38gcHUoKPQ7zsxoXYY+wva7a6
S1D4JJ149UVC4PR2ogoYBrvLqAw3Wir7eeMIH4pu7YWOg/Mu9AwghfWels3WlOHTcEdC7+RCXq1u
OFh5KqG4fB3lxD40NGAuwmxVydO7IfhUBMEE4CXIg1NUlRQW6q6R1J1n/vV1WU+cshJdTFJ9aEur
XBhtmWFyAjVASFikXEdOll/oAwXO7wnrCeV/DpWmzu3pfFwE90d8xgWJV3GmgS0dmkJXgQ8n9hd1
Lozf+lAOuQ+gXUU6Wc71w/19v3FFGcjGUHdehHGs18f8j/s+j7RaKElCYCAB2/ANyYk+jSF1JK+c
ygY7namwvtwfcusLLZHvUokiHFofNafWQaZZTXDJMa6pvcoGI4fUcEzcWaE8b7oijlUL1s48NufK
DCP5RYlb3d75ShsvKgee2JieDMzYdTpTxDLZWNowc82ZPGSWsg96Iaq/JmPg3mDQe6TchxTQugIT
ZgSZyJ0HFy3FidNvpMo8tXk/OQeQP86zTVv95f7yblwvwFsoVEBIQs5p3fNslQD8dxsGF8hkH2qi
6oPQKBiMWZrvFM+ct/EspaWlVY8OFsCyNUrbSGsg/JMgQxtz5ZnSdmzA2cbZwYurcfzJ15/RYgfd
BICrKvLpkiZK/HOgeFP4UlE1P5A912oX5pvzKzCRa3R1yVQejRSleAxOxsFtlTpRvFmRR3SPc0lu
j00vFcZ1UivKZlZLCf2X0sql5anhMPJuBVXonCtjbD5hZYO/qDqNQXUSqVq9GHFLVRXsTJTjBkPq
euj7uqf5H3TiJ/0WtIXUUdI/9woQGoTfnOKDRKv04lDQImMRku58WoAZDxiKKYqv97pZPnJ9j+Ij
xV4QznaX5LMfKBnA616v5486Mbfk2YWTQonNC6k5x2mBNLhd1ErkS2qjY6yG0+EpQpx7/JSXgYLc
fDkhEdHYzmh4slZZwos7Ve6wp666p1oWTU751KJ7GmXySwer47lDB6lxpUjqH+OsrkJ3zrmSvXkE
Plnmjv2saWRUgKZ7670GuuyLrbSlDWQFjUc/Lq1aP0bUoACbz8mIpsw8j7WbNz3dLgwnwwaSxij1
7hxikOTWRRDZvh2ZiL7MeZB1Pn46SedDSZAzNEpmx4CmVmYwQNRQQogmrYp/oCtgk4SidrJzl2wk
G4sGDabRFhUWuECrrL1NMkMINTQv9SRGSlWklJ8SwgWQt0MYS25uKCxLL7o0Q6iwqiuk6+3cPkwy
JfadTvPb9w6Cl0G7CPbbUstavXd9IwybTqRxkSltH4Skxt8yTDqOct6jbjwa4xH5+b3AZYN8s1iR
0m0jqzR4a1aRSyRIrQyjMS8Tul1oHOm1jkqVXk4GHVKUOlxTa8JfoZ0V4wF20ZQ+D+he/Tb0vviq
Rs2UPdgJav07H+btLXT7q1Zrwc9ky0g4MStpHvoFxoWH0qzVwyjveu9tLDvsCYJsRYO4C0b+Nsyw
zJzjPqj6ReHx8gD8y9fOKKMcn8vZOc4c30ehIRL2t9csme0SWi1lN9h2q2WHtifiLu+1S89lfgpM
ufYRP4C2MezJzW4s5VIvoPn4Gk6sLTVjYeJak+DM0wFZ92thJJ+EHMkPdWdE3+5P6k00sIjjvXoY
LrA2e80xo8UYV70aOpdKlT7NLOtVGdrPThsjBThr4d5TtTXcUmmDRMsM39ANlEIvTWXxiSbLMw9z
JHRvxkbRc5JA8/R83jPqfLOSTA+cPNRPQmGgbKtvhiVEZATyDGYvsPKXoBcBFuASZqhVMUt7AhVv
wpxlMDJp0GXgfCmZ3m5LvQMMlBESXIw0joNzAbzJ8LJCzQ+1aradN0/1GLo9Ngwhd3eUPbXdXOxo
vm0t8EKjBcJABEI+f/sbZpUuCQao1sWmm/4YTrqVnfpWUWsyjqx4qLjYP9/fQW87fUwbCiA9VRSg
obcvP+mPgFLnTcnBGzmXKLXN9lwrbTb7Gq09XMrCoFZ8rUua2uucrtB82lOO6U12LxoULtPwpYqj
AbRF1aYtnPtM7FXg3gR9/Dqgv0BIUPfiy6x2gGTPvIUSTrE1aMbPKv4Gv6xe+2v52mUU4j4KriBA
EbW5XQNHhb+GxjaGsEU9fq9y/N6tYAJxECJl9HJ/wbdmRNiOQA+P31Icuh2r1BzaJnh4XpBBGQ9E
y91DXMWqf3+UrZPD+eSyWxDrJMi3oxBq5jmZE5s5GVIvxevkRLW3cgOHCu/9obbODZBaKswA9hb8
2u1Q5tDixogT4qVVCjl0LaPXvlUEER+7Lg++ZmAkIuxswoY4OhjBE5o0caad3GDr3PCGL/Q/qP1Q
Wm9/g4JhESZIk32ZQCsufqHUtmCFtX1CWbmQ5AtupXvzXuZ1kzRa6LsihgYrBPUJWke3Y074T5An
qOaFZMf2iyKvzxpS1Zf7q/uacKyHWUImtgS14DcwUb1RbCmRF+s82mRVAh6umdoTUPjkOUdkQBwS
KAK2r7R1K7AGMhHgxFMpaz7olg2gZ46NsvZQP5eM7w3GNx+6ABF0l+poGHqyMovpvYNeTvQ+sKLy
mygNIT3MHYpZ3uRY4b+9rucE/FIxHxHLdVpPNrB/0gMJE6UOGzPMjFpFyy7VUAZfBB2Kf+0uTZ+x
ydZsH8mfyT6rOj4w3tDU/XfZmkC8YP1iY7SYxCUy2531130hHE6Xjii1BBUopbE6zN3oQGQuCueS
5Qrq8koW+T0u8Ncqqfeu62Vbrb7NEr+AsebS5pytgqYim6LGlPDqngj/PQAqjtvqUeIrEgAgQ83J
4lAZO9zfEW/rf0wQuKpF/xXCgrGu11NWTisDccMLCj7SkRZZQYZCa+65BG18jQkoQ6+gz/g49rXx
NLdp/ihRY3kSZppczN6ZZlfwDnx3kNSNzvd/3MahMPhJXNY8XgZX6e2h4NUy5qSiVqBKZvm/QDLm
j1M41sf7o2yuO8ohAGZVWmRrKctEay0R17ZzkUok5RL0g0ro6ZHevLNgNnSXRGrL/9VJiir4fxiY
E48RClq3XDW30wtKJ0Cppw8uvSMcfx6dwJvMpDgMSSlfxZgBClGL8Ov9QV+rfutthn84hQ+wbQs+
/XbUSjiTHRRZcNEXEqsrDPBVfiQSfG0KS25hV6eV+JXMQ8Rip9Y/tRHpDyArBgWx31kbz4KG4vcg
0HmeCz0OP4wQhKudpdl4BgzqZ0S9kNaol67OAq7CU4oPjUPUa3QXfnPsSUmWn7OmqxDiUrJ3jZN3
h7Yb1GOVGepOV2dreJI43jwKtbxDq+htUswkU+qY0NS2my8kntqToZUy28JC5FBpC79WstYl3x68
0ZL30OQb7y25BcSaBS8EBX09fJPifN0TqRZxU38f1cQCspBMFAMGLRz8+xti45BRLQKmT1V60bJZ
LbUVjqPUhET9Ktha+rXC+G2OcvfP/VE23lSCeeDPZGmAB9YtuSJSMlmSSvsSprN5RopLeYkmIY5y
oEuyJ+q/ZrVxoNHEhoG1xKHc3re7PNVEUw1N5FyGtAhOLfLfycHKuyY/3Z/XxqcCvoIUPAiyheyw
Wj1cES28Amsbu8FmOqKlHnxUMTg+1DJwlvtDbV3VN2OtTu6sIgISJMRG4E3l3J2cPPzUZR3YRRqu
4VNBif875h1S+ewEU/+zVXWUcilTix9q9n+cnceS3MqZtm9FcfbQwJuJkRYAyqA9m6ZJbhBNB+8z
4a7+f0Bp5rCLpa5fkhYKiuxOIJHmM6/JTKzLPJOqu1Nn7VXutNl4Yc/+Xo1hzrc8Y4uwAVGcurKg
Qez0Tau60WzG8jCl4LAyyMi+03jtsWI3BxA/DJ+jA+WPdKZmJuuyuLCcz34QhweguQLC+RTjzL28
Fko7EOOj3n9r2gqktL6Jr9DVveTlc24oCrvAOJFMgsu+/f0vyU4t136xKtZYY4rkxyBGucPIXHxw
7Obd65/+zB6FKIq+yEaYR0Zo+/tfRtIsCnsZWL5osAZzV8VJ87gOqXNBBfjMHmWD8vnQ/SQ1Pc1Z
V5fen9UT9yJQtX5QuROOE3YfDxlTnQSFJ+0vr7/WmWOWOIdDflM03cChL19L5JVwErV2o2YANu1v
noGfB1rTy8dUqzzHNxsvfV77Uj7OJWzkYERe9dKqPfcMwKcgtePZxWFx8gyoKuNEWk9OhCbo9Nlo
zXL23dGocz8m/E99+Hz1Spui769BK6xXi4vl1oWdvR0SJ1cytxz8Cb4vdYlTH4RljWlpSdWKvJQ6
bCJdw9esqdjlWgo7qi3Fm0WuSmANcXPhovudK0SbjAYhZUvSHUKCkzPFwfrNmZLOjlynddadOQ/m
vsP/0vX1UTfGG5QvW6rLgH4O02TVT6lw4ne556x3y1DElzbvNtmnEwGsk9SZ1ASpv5PTNCa9Sssy
tiK96gfsAPk0/gQFI7Qz29trbd/u3Kpfn19fhmd2F6TGDfeFwgZX4ckSIBUErt9VdlRJ+3O3EtjD
ikgvFGPOHBaAVbkgbHbwJh71cq2TUpZqNfBqIsPMrFLnDk3vRS5fMDG2u93rb3R2MDpsaCCBwyHA
fzlYnCebV/lCLTqvmqhGv+VqM/8MvWEyj68PdW7yOAF/dunBNp0uoF6t7Li0ZyuiggO0oWrFflGt
4sIOObtOATJvnoFERr81m2a1MqZ4ya1oNeeu2LlqXRGpVmX+SFUpF0G3avmNzJq8COgVpHcIJCPu
Us8Tbre1WiHT/Pprn5thAmhOL0oiMMNO9o3nNMNQLgUrVW/S65GiUuNPMACLUB1dU4avj3Zukjdy
EAxDh9jplBtBedKcV3ewI4XcPhA0tTaP1/JCInT2naj8kgWBnIKo/3LVmPgDjXXDKLRvoQ0a1hQU
Zrfsga7I/2T6EGEGUg1CC7ray6GQNmyttmYomAmFX+JGFHn57IVx0msXhjo3dygswHva4NvmKWE6
zXplbXXbjlRHqa5GxgNzOV8yNj0T/Gyae0B+iXvYcaf6Gh5lEhdKOFsuq7xvApvkOIhXISZ/tRf0
jzVAq9+IjmyEjqq1xIi5qYvQMCcKWq8vlt+vcZ5kO8pAx8N/PXWiHxL66G6mWZEDAul2LArUliZh
JyMGwE51oy9Cv5RDnBuSA9tEXQfECfXVl5/TBjubJQSHkQ5n7giDatO+gfy1T7CivJoNeamS+/tS
hbQDBYCPupVmTklz1M3HynAzJ4LKMIZ51SdoByfWru7BNr4+nWeHYsbATWL7xxX58t2MWTXAalp2
VGJ8CYtbxTsUCdN9N+TqhRbi77EIb4UOGHE0xVb8GF4ORexFxxtjz8hoe2enxvO4X8T4rGWzuSty
h3Jo6sboZ3WYJyz5RfjfuTW8kQMxQ9u8edksL8dXc0NJwSE50YynEMiIpH+L15V2rY4xHoCdNh1W
o2+kX+CZlPlGnU53CPS07/6DCScQAi+xQehPn2KEtJdbZuJE6qBVex2aRwAKuTxqOsCB14c6k1JB
edgsaSjzbgvq5BhH0s11YJ/bEfBvBFVRAdO/lnm6kK64yrsSKMVBsSrvbd/PdjTPNVbmEsLozVqq
03XvGt1BZmP+6Mhi/vH6o9ErYrZfBkMbXHdTKUB9ASjTycKrFF1dR3xnUHpIlecWnYkYPc0MdUV7
7Y0SQr1Ui0DU4zgGWLKqq18Mw3DTxYZKXbxG6W23JICwUZbFWiuSYK+f9QGBFT8nzsx9M1HHLuzV
SS5hPBoNGtGd6j0vRr/C1t8Iy2HpFAl2QKYunsxkVOanqe70ImjN2vo4qoXJBaFkBZ55a2sjExYj
RwlIac3xr6uAV629aDsf/mWchWA2MmVX6J6Ir/gt8XrdmpwWfhYnWh+mLf3dAsmlyb2Pqfgtj0Pn
uNlOGavWPcxdmT70rbqYn3vNmA0UxnUE6zSRa8nmVG/BD0wF9pth2XqoHaigWONDIxQMleDx9lee
NzSbmtkmY36XV5qcjxSSdOheWT0T6naVYgeqKmIZmpmBpombq4p24Cqfi3BUEsveZ96s1WFTjrWE
tmd3zbGbnVTsE13P27vR1qB1AW3p8vcOqgOK7yLhk12DYu82j2mzhYKKyRqa6QZYoPdmpqv36wzg
IshtYciglfkK/8VA08+3B6ps7LtFfZgrdyxv6aJbb1fLA7GfemCYd9gmYxyreUmDWRoKfIlPx8sy
j+3YrM/zvGofYnie5q6v2ja5UTRnqH1yjAK/uqqpYNllVdYf6KN0D9Izm9WHn1Z5fol33/YPEcTY
6cgTA1Il4Ej9JVZWlxwsaZWdGPtMBA4E4swfpZUPQd16wxvFcCvssUuF+E8RHXMQFM1ivKtbu5SJ
X3n2JLCklGV3V8VZ1//I175+stXMBuFimYt7nWlucoOaC14ied4WEvkKPUYgoWgzpNoVFyEQtWyG
m2rSB+u4KDbJGcD96oNXl50Npke32AdUSJ7GSdpXbYv/8mFYtByofZUsV6K0+sZvMyseD1hYavjV
2275UWYgg5GlGM3Ux0bTeCut1vsk4zR/O3udfp2QDCqBTK2qvGldupR+39SKd4QvIW9LcwEvOhWr
kx/RLRziYCgI1vaizPXJr+gBNyHmJLL12aoq7NtOd++KFIYrveAaZvnQJXWLdW1W3bkI7b9xvdHo
fas3YzU0kyqd2D1ra+4A26pkhkkCYgmuirYGOtgoCyWNZnyUam0WN2qJuhmI5yV+MqtqrRBFdLOP
kJCcMrBLa33nEaD8GNdOXXeYzc/vinVu5UGBgiCQwjO235ljX7sv+tF+TFaxgXhURyD9XFv1XTuW
XUMKahnfyrFbldtl8uTbqUZmxx+Bvau70s26AmTX4jiH2JVZ6Q8VkqH7hkrDd6W02wXQ02xO/mhU
RoXGo7U8IoPQ1UHKaa/72AfLKvLauj9kQ+V5gUAFDo7K4iUqnDDY3ddzRqMALraa8cmkAOezetJo
/FQxcIku2tjzVcXuin07lAaEchy5+LSKtTemVBJnavF8LfVR5gEh4FwBbG4pKziNmN6NWe+SbHr6
8C7vG0cPKe3YdqBZTRaRA5TSX5Hz/pgMiakfrC6ZwzgfWyjpQDjTQCSDGhW9MY+7qu8VGRQLVfZo
1hPEIbUxzh8QJLc/V7pM+0sJ2M8I5LeLgrbRxvClZnx6UZi5yx0JTSGKi8QbnxuPKsabySo1JTAU
w+n25mqjd+kgcanfQEQVkHsWZVn8TY9T28+p7J3Wr60OpaisAHNtv+EEq4f2xipMq3igKDRku67i
1/tjPzdsfKfofoDKd5vvS22LZN9pkC5uhFrn+k3ngfx5Z3HCJb605sm9YpEmAFwXtVk/paU31IE9
mKiMKpa34JgGnSB/plvZTeFoLNI4KI5RaUfhasIIvDa2zQB3CBn/cHBSrEZfn5HuDIA7JfntME49
2tYoqszhiOMIeYvZyOfSTvNiLyYb1HFaIWMaJIqVLkHtykqEkNxoXA/osi/3aa6PdHcVb2C99nl3
JZdsijkQa3f2MYFB7hSFQP3BzRra7P3QIcBWFItWBbqRDRQpYPS4AFXn8UtvNaMdZHoq01DtJD/Z
Z3H64OhNJ6+KrNPiIxgIVd9hVArVaEi8afhQSKPS7dChg+o8r1OvJfvaHJx41xpwkXazmy0YC0H7
WMsnAIUulm55ptXXU24tzb4vqR19mZpqVgMYWfYY1LNuNruslmgmNkhG92/UslVKRKrX5XPfWbUZ
Qk4s3wo8TJQvGDs3d0lTGGqIEExtTdGwDlorfGknqnlbLp1Ug8405puNzgv+bxTWF0fqVvyg2UMy
7NFD7Z4suxuLEF164M6aSAHxIgaiqz7iocjFo1GljgfMx8B2LN6QvBeorVp+rc/zTdUhMHCwW9bP
I6IR1TONcKfzzWkqUh8dMe3jEuvKcA/BeNb8XquFcQMawLizRnudUFA082/SspP2Q5qU5XKgHznd
CBc5noeV6CrdZYml534+FstAq8uer7A6G+P9tDbjB3TDdI/ARJketdiyrlW1UD54C/9F7X5ZyNYy
pwrkksafGgqAlq/2cTGGk1hWVHw8rabbLDMnXQOois1zBdAnCUyzNR56CuHjtY3uG/q3C+/oG5U0
lqA1OuwVUyLR985Ui2cxuFIPvSqnv60CMZXXRdxXxoGoypDHbJT1d0dz2imsRV18qTxZdH7hWb3h
t9Qs96uws+cMCOTnytEUy7fVElnJRJm899mQ4sdl07WUfjLK+Y3SKlQNuFmzwefqggQrOzvT9iZc
BG+PKi7uZArF/XCOY5A46ehoVAOzqo5ETjfuWBhVG/OQZnab90v8TUyu1oWa1s7vZbLYaUgt3n2w
0VStx9DuZ8N5M2txZQZGFktrD/QKil1vtoRMWis19ckYEJuNytJOmuseFl+sBL0tnCU0kPoAGJ5a
gIPrdoPQ96bDZT8NqRcj4zRZ1AikYSiPjtlWzjURlXhfCdAgz+5SlLm/DFzft1qfa/aHOV+KI2UN
KGBZkw6QjrpynsT1XCRGfO/oWdbf5lbrNAGCxN61ZRNU7hLFW25bT52/jPlKHweFmHyEhtSZb9q0
EOrD6ng4R409QmIcpaX5VaNFXgRoLHjzleEO5ngArjLczJSMbb9Ua2C5DVE+4S6MGfGQAUONRDx2
uN6uEBv92NBGwNJ9Xj9N+PFC0jPlOnGD0V96kNxmd0oTgyMb47YYd5KuQ8KiqxYLSdSseWybWoNC
tTBjnbV2b4euaKYPWirjcpdwvtxzWeYOFE1F/Wy3bndvKLkwfWMYVA09kkagxEDrYvHxRVgd3xXC
eXDQCTXhqJqOvNFalKHewDoXH9deYX8Yidvf9jZre59yIcBv6As3UG24pQE+Et0S2AYeimFtsZGe
MDEsln1igMC+blYtw0YsmbPmKVUGoR1MVFXephKqwZ5v63p3pIWLDOzUHu/buEnmABj7NN22iwN6
etArR4RG1q8F8kao4vpltgyVb3ZqWnKVE5zsy0K3k31bU3jhjtNkuTN0rFRIXbVmb1UYVQZZMgJY
Hgvd+irNWWh+LfUS6xDqfT7NHhbvgvmj7yxl8zgDi/yiKTL77ji98VBWqKNDwa/zb9nQT9/UwrHz
sB2TwYHaCFErJKMy39JXzWE2aKsKsZP198SNPFShJ5vlk6d18dvRnofrZq6XHwQ3M9iicpHvRyq0
nBP1LISPw233NOlrWV4ppbL2ezAo9XvHGNpPbaxlb2kHpvilFWW7Qw1aw08pG93PVkGzDxfzOivC
GtG5H7ZLF/kqVtOxiTRZN2k4jal637hK0UWYA2R3q3QnO8A/OIl9MXp2GlBySd9j2dA6lK9Y1UGu
OlUbCRgLeQg6yl5uRGNbTyl40RhvIemoPvYP84/JpWuO7CIWhy6x522P6bpJQGuhTl/aVnJjlnVb
+DAxUxw+FtGTeg6cZ1bhrLQLSeL4ZCDa31TzUIOCEQkpklLn2de1jVdzR/kJKzpTmMPnMWm09mkG
0P0B7MmkQJ9tEJKrrZSTFmM+xYnk0qaRm6Rxw7lheJ+ncWm/mpigkRpxdqiflnHurH3cxxpWP+mi
mjvRtfWd7lT9JwMVWG75SRe3Uun1j1SexRpYgPtm3xi33LXR+X2HtlkyO+yGGUykL8q1da8c9D0M
+MzD2PtFX2ZIGaF9ih2G3dRvpjWZLdqjVSmDeFDjiKKD89GmLFgENGPid26N7nngLt3QP1Bs0Llf
yqxFacLLvSZcFGX9WjujavmNxKMr7KF0UmV07MW4moXu5iH6Mou2m5VyVg86cKXjoAnHCpUmH9Ob
UnfWx35sOvMAKJc1DiZ2/kBGbYhACt2RQep6ZIrwOyjNFugzbDhVC8tTAob2DjvOdTmiPcn1WyTx
+l4kKW/pQQWBwpBNWmDaE1LC82JUSoqORLza32qByMPT6wWSM3U5YO903rdyGQ5wJ6WbxqtnzVpX
I7LiRuy0qSaumrhpPbRcLpSJzgzlElojFYM9GxXHk97NJqmVxeVgoPZpxUSYkywPBbaky66Q0Lsu
1G+3KttJOI8zKpBvFVoDKkVbsfWXZi86lBhpKK4erSOQI7aPfbsK07rQ+due+XQUdAq5HEGoYmVy
UoHPTdXqyi5RYaOr2W1vkYxmemXfWAskkFFV22AxSu3f7rT97DP+xHRRnj5VR0f+J3bMTFUjGmTV
9WB2RdR40rlQ8T/3anSiQNFt9rLQmF9OoAveUDex3ImwpXLvdWrCxJlieMDv3XzXdZ4a+0vKgvoP
hnVhSMPSRt6bdv3LYUVSiWzNpBppRqu+UbIcamxpZfuRONAMtKJGl6zx8rG7MO6ZOuGmO4mkm4Ze
Oifzy3HHcYMmpoUWVU5lRoWSyykUagH3w1ioGvuJGifXA54aN7l0tO5Czfrc3qB5jacR3T8YGCfr
CKkftSS00yKv9LZ0JckerCav/NbOLwnLnRkKOT60wfCZobNxipcjMqlKRRCU4PwxhclcxIETx8Nx
Ee2/LdcINA47700PW7O24uvLOW0MNWnSCf3vejCsXYxBzT6hivTm9SPsTNtkk6Glr0n1d8NAnIwi
KqnKZrKiCoVBSqeWbD/MXM5vjXjq9zb6zV9fH/DcDG4SgxusDgbmqUzTaPZNNZUetBUSrJ02Cv1m
qh1kWMvikt78mVWJgwpwVpjOQPlOxW/nEZUHHeImd3CjdbsVL45d3C5xfRSxMhzQMHbxixRTTZDY
auklM7PfpxZuNQjCrUcLBcI8WZZVMVAobxpoMyIx946axdd6CQPJ9EY1pK+0HF+f2d8PbeQ2KbDR
uQE0CJT75acsNfQfkEwyonVLFIFGDKE+Jt6Fi+hMG5xhIFhAeaIXBcbq5TCaUxN6dbkZgRKXuT9Z
w3Dv1TkCvqKY6u+0Eur7ZaitQ5EqmuZ7dt7aG7lbR9TUyD+9/s6/f2JuIsRlVP5Ls0bdVtsvF5W7
YobukOlFWIA1N15MFK7ouryivOG8oZKRo3DqSd81q+Lw+sjnvu6m484EIEpFi+TlyKLsBt0ZuJCH
XnffzHLWiKSWam9Kt76btFj5t49Y3nTjc+D3RfDvnLypmaI7OrWdEW37mENcNHCyjWxfxs3n2Kvs
jwSCFSWZfty//qK/b1jknUBAgxJmI0HQe/miSj7CFoZsGNllsiJOZ8lw1guX3F1dLgz1+63JUBsX
mkXMhjlVciWBK/LcQqUd+M8altWQ3ApKyvfJ5gFUGEAARtux/+1YB2FAjbYxoQ63x+k2He1laOSa
q5Ewuy7yZPzVWtRLxiVnVssWtnEYwW8D5L69+S/rtB3TJsNVQ41mTdhd4Mqp+gJ3Wtxi6+B1u8HN
rAu87zOfDYMBk0uKsiuQupPTJ7PlgO2ksUZLQR1btdLsarbqDNsDt7oQx21L/WUch10FbXe0Bvhm
BB4vXw5/Un1sLKlFuAKtu7W39S+b6N8BWqd51SPvEUBx6VGykOQyCBtfOJHOzO0m4MaeoGlMcnxy
UWZpUTold3Y0os+468eRlMHOY1qEax7IyfwPNgQ2sGCif7KdwKy9fN2qoDNcCXWNRr1Xg3YtmgNg
hzGyrLG8AIc8Q2aDwUYIALJBA0VsbGf+L+umt+yptqStRpjUsbNVxRmeN6eKztemtP/qlRhI+Ulu
1NCKc0/JA+7zWUDh7rU7KboC2q+jjniJz179b0cOPBqNa5X4Hfm30yVtEs7aUh8sRIMz67E3jOWL
Ns55EU5ua35tNdLDCzv1zPGwqWoQT3MUutBEX05GV0J0tZ0CghLoo2hUhzlcVgPDUquVV5s5aCDh
k79++p0BJOi0LdlBSFKhvHh63UFp1s2RTCmiNuFs/JeeunvZu+sT1G+gNd3UW3E4cPPu22xGp0wT
VRUW9eBcsq45s6M3iCDKyZDCHELCl6+vCMgnWtVx8S5rsY+pVkS6Olg7rRsuQYnODAX8YksBOY6h
k5/s6NoRIqu22pvZtXdx5oq7QhMoqNSKvnt9frcFfHJ2uOAdAf3ySg5grJcvpQ1iaAaUYyKdok8X
KrFFsdNqKu3CGXVunC0tYgZRISNNeTmOPqdlVmFdE1lz3twA+6/DZdTVC6vlTDjCGcgdBmGCm+j0
riQ+rxWrNdXInln/8Gn6HAHSJc/1PXLHeudnrk7ZdC7sJoEHWxeX8s6fXKmT+eR24T+Y5260kZPD
EKKGKRN70bjNiK39AQFn+CFFTd+ZunLZ+pa6TKoPKF1/ZFN76FF0hvkV1Trvo2e3xle1mKePMZ7p
Kyo1SnUnOwoywZxuAucTtenPbtpX5t2UpxDc7WpqEYzQ5PDo9XRqfFXixRAZqC/cGwSFz0XqWp+U
BD2yHaoZK7LPgyM/91a+XhtDIRSU9eB+hO0CguBCwHTmWuC+BcwMhYYG6Ckr38rdZihYe5GB7QIt
lhnpdCWhwk/TN4BxJo+vr+TTPcOtDkALqjMrAL2i06M6Bx+qDfAMonG2u0cPluahXPij1jjzhVf7
TVNx02qHpUkxCGIQCLTt3X+5FlDoqlxAMjOHUk5td4i14a5UnFm/Wwv0bgKvn8U1CgxYKShJln5S
DVtpfGv0zHtObPdmXmlv+rDK0P4TNDv0IJ+avvmYm/Hi3HXAhIMevPIz/lNe9q23Su9GncSAiarb
pbYNkGGykFscLa0IUdmw0vshnS36I30rm2BecBgLktKOE1jnjvppXbwVm0M0TsV+LlV0XPW26+dQ
GexyCJSN6+TjtgblWl37LjnKWZ2fLEVPQdJWNi8oKtdNwjSf2vphmqZhb81iXO7MuKKlPiBE6x3N
ycuMh05PcqpIyVggyMJF3UZATrLk0NCpt4+0ZBe8C11gSO9f//inVxMfBMVaMI+cYhxmp0I06L+U
CntERpnbutFYzwMVT4wku5sB555uDwpG/+g16ZxcYgr/dkEx9E8GCLk0uDmkpF+uBQxedFNR7DEy
3D4pMFRpsZJKpyb5rDaFMwYp/ibKlS3Qv440oWgfXPQwF1/B0Uu9YF52Zha2JUksSO0Cyv/Jozgy
BykPGixCr74PcoBDflMM+nfPpHdlt1UbmM6QXDjZf0tImQBMiCDqgaPzEMPYNuYvmwFWIxCUtpHR
BHaOsY3EuEOiE2l7QRenCmJ7Kp7TJW7U22pO4Bh2SSfsUMnbgeasluSXNAxPTwKiNW4zNHc3Hi2s
kpMHSussz5DWXCKzbrz7RCp55KqTEa7dUFw4CU6vNYZisje2AkHRdlm/fPeSc4L4f1opccj8aIoK
WjBAi8Prq/vcKFuZlvoa5xtR0MtRqsJbY0Uf1WgtZRWma9EftL68REE5s5IpqqG6j33QltSfUows
BKkmt+DEzqBFbjLoKrp77rBzOqmFerG52cO9abLu2lM6+06r60tq7L8vYJ6A8SmgoFsHxv/lizbT
QIPWXNRITmV8BFuRHTuYufvMiZ2oMPolaOxkvRA0/Bbkbx8RkvGGXia4dU6h9caIGF85IV6IhAaN
WD12sK9VIDune1nPajS2RWcCoQN3pOnLgJqkqTIHuW3hTMDB/mm0DPFjdBBPufBoP9kuv4YTPx+N
FsemykgL6FSjrEw8BDxSsUalVurXTT7ZG7TR7b44K446NC/HakbIDhhhOGwQOnq/3lpH6tibaQAI
O6kD4D+oVyGuXWf+4AyVfuwFcUegCGxDfRs9sj4wBMX4IE4n+8kwBnv2+1Y3tFDq3fBgk2bMgUqz
7hMexEOLBng3AucDYfY8sffv5yrNez/eAhu/F11V+2qiTj+w3MioBgknz3xLAFvzS5D3DyaK+59U
Kdp89/omOY39tqmiBkWNhq9EIfwkLTTtNs48MaxRb2nxnWrVzk2VJzh+mGvhfatBX/zA6lj2e6fp
7Xevj33mDNxUPil1kochL3KagnukTQPbZ40oQmTNzll060eRoFzhm0VF/EFTPb7vcpmXwVABIA23
EOKpFDM+E5opqBe+/kCnJQEmQ4e0RLVqC4cQ2Hm5kXB+QtmuE2rkWNakAPZb8hHlLkzbNAORa1+k
BUhFjc5+FS6mkRFbqorx/PpDnDmHOatgqwCupt9zahc+m0qdxEs/RW3T51Ts1WWnKkX8ljCwvXBC
njk4qO6gQUd5kxrdz4DtlzvIHOKYuH+doxWs4H0nCoDPVdcGU9KqVzUHf1gVefmPSf6vr/N/J9+b
h3/sw+Hv/8Ofvzbt0mObKE7++Pfb7Cvtz+aH+J/tx/7vn738ob/ft9/rt6L//l3cPren//LFD/L7
/zl++CyeX/xhV4tMLG/k9355/D7IUvwchCfd/uX/71/+5fvP3/Juab//7Y+vjazF9tuSrKn/+Odf
Rd/+9sdWTf2vX3/9P//u7rnix/bPZVE+19/+Eg3b/wynP/n9eRB/+0OxnL9yjsPApgpGXA658Y+/
TN9//pWt/RUnLNJObjMECFAI/eMvddOLdPsx7a+cd1zcMGodldSBO5UK4D/+Tv8rTTlI5Aa/kuq3
rv/xv0/54nP9+fn+UsvqoaG8Pfztj59J55+nq0LVgNB901p5uTv6TCKFVxXlEU22+zldARmZ8HHm
NbtdEtV58NRB3tLdq986QFg+giotgiZbp33VaqgVxfMSoGLtHdQVYPKoxtqHogdH/8uc/vNpXzzd
yz3859OdHGS4aKjj4JrFsTTS6lo3l/amwNQ5yOEH34I5iAO19yz2NIALbVzA8Rnre7zKtT1wy64E
qg0KmvdJQhVA8B7d0C40SPIPTuPOO5QSLvmTnwQOfz7pSfSjNtJOhVcURxlrbmD0sgdF2aIX7RTp
V7U002vbnJvduFIi9K3YxMe+Gy7yV7eGx7mveNIIAWMVeyPevEcV3Pfe3jByOJ9aO7ezdLTFRXUc
mrYM0mlqw1abAON1uEC9/pFeXjr/9+anPPcGH0M8z/TiuNZJjnWxPWZvEqgikQI8OrCAJz9mRrZ4
vnDg7Lw+5stj9c8xt2f55YxDOFbVFRgwR5Dx1X6Cqeo3bl3eNrH67fURfvoPnJnSU4aqS1miUtep
OI5akl6vbZfuqF007yo7m47g4Dbnk2IMvGRRA6et6mO1jmLvJutdUU6hZykIRpr1fOsVw5e6s819
k+ky0BQtvpB0/FRkOfeEJymOopQNnMEpP+pFPm8C4/nOptCwL0nPjgYK2VdgrArs672KzrCdviN/
B82ndR7mClDYlzgBgooH2MEoZnS5J02/a1c5Xxtdu0A38sBtd87gV/MiLmRn/+q7bf//L9+tGqZM
lBDrj2s8IzzqkbmDCxsPdeu8ff27/UwEzs0KJ+2vQ8i0SErENZtjCaTtCgOGzk9rVzlaZTtfj1U3
+4imNwdlADy01ksfyb6DCFlpmPbOUnvj9tmySxHHu2+KjqAtHYsnUSfmMWlTeXTyRQTUYGvYjEl3
MOhU7+a5GQ9WqqG4PkhtV5QLGGF9Rpgg1vejQMjOHGUXYQYILs7ilXssCK7NxOzojEJZoSz2fUAD
6VaH676fEty9X5+LfzXbJ2c7jGfEugB3H2tU0YINvxsukKWgTS3O/vUh/tW5dxrYdP3ma77MTLeT
D3skYFRQ64jKilretUn1NMX9J1OkdTgZIJndylgufOifwey5D31y4gLglY7Zm82xoMFE9G7lph1M
pmZ+UMFgfcfkGRcWNy8dO3SdpcC8pNWgwHgiARYKRVs9rhTILyXc//JxTo7gdgZmvTYWk91Wxs20
FiNuHENWHZfFoklam1e1m5S7jtzW14E57BStAOE2dJCbsAO7cDCeROH/ezL+jmmoqQlVqtYcEy/J
KHlBhipGCLd9Er/vDDJ/HKGw2wNeTWEG85i199yD62LA9fqC2A6f378KqgUvtx+5m6mMuVIe3Wl0
Ak1V3DBpyu66Vt0ypEBxqZt5fm0TWr8cB/09dtbolscxnyuITbbNZe91oap1715/k5fx9J8zeXK8
9ujurXHrFcdCyDyMKXGHeaF4fEFN0hXOtV2uL9rT64NRnP8XE3d6NM45IpA4Ix3Rclm+OZYJs7Fz
nOXKtlbF2w/WDIOioErp+LIvy+syUcE2ChnP0m9Nr0TJXtjzrrBb5G+VobjN7YnZyURsB+XoFrdz
2YO41vJF/WrpIn6GwaLJUIX7+Ak6gPyUqmMSVqkAE0yXr4dkksI6QJUqxwNHOPT5ljr1ioMdA8JW
XQlsGMkujQ6yS3/NX2b9dpBUQo241OWO8gwqccvgEn9kmrLuMGEEnaxS7Z5DmxDtYNcoYofwC+WD
stVg/cmpnfvEcqvFh6CUX2fwCLRghukEPQLV+qfF7IsfmCBV804gOYCBJKqhnwBfOteZBEN+9//Y
O4/muJFsC/+Xt37ogDdbmKqiJ0VKorRBUA5ImIRPmF//vtLM9KhrVGRMr99iIibUEkG4xM17z/mO
CqSRYGuwrYg4yYxQHPIFcCXAWnajIPc6N8lbSWT30mTjnnhF9wkCJw6eVTbbDw2l7de5EEFipprv
HLpVWg+dvwHXxkdpX/eFGzwB9naMxLBT0XLQVSLBV7Vph1Uz9c9OkCK8DXJOLxzI+e2T2rd653qF
m2hpI38IHuEwWdVlpW+AseUijDpkCk9v1DCn4qXQreWJvJbyrhxUe9HJatw7mQktk30xd562QeuH
qmrzNYQaMovDsA5Ci6UZ9ITIEBq530ppPLu6Yr89tyUGiNlwyzu38ALtMh+d4TtC5erHXLTBVd95
LUYucoYTioQmMXxH0QMXdC6iTiLIj1JnQoZr9Iv/VPsbd9kARPruGAZbh05r+kxyBHoPbYNsFPaD
XTKEtIISkqwy6ucZPyniwk3YmCdaaN9hDga7hneVW894tNTB8sv+fSGL4sUoXfdrbWu0zEG2r/I9
O3b3a+Cojcg3213GuFDmkj24wpJdZLQafSlyASg4TVqu7+jA1B8ys5EAKiuz1A8IUtnzWsao73I3
x/4vCxUgByTCY4cNiOexL7tn4bX64+CsgRVamir7EFyoSmMXgcsUHpvoD3DdKBnkpMM288VgPk62
ZmaxGMFshcYqq3huHTcmVxR/SR/gmUBXHxfWliaGkeLyJMXFiAnuAKSTZsX2KVidrsO4uhGXaqbL
+Ni1jpQhHSut2OlTC9XMt/O9vcykQ9gYXB8yg8c6mlKfZ70CrURqZDuGtjMDRc+Mwkn6hv5K6E1b
d9AgPO+WoWuLOzTw7iNgqemZoNJ2TIAG8hjy5GSxs1h8rF3dKh6GPP9pTXSDLw2vWocRsfce06mV
PzTaX1/9TBmYxlblfAcT74rIICXCjFQ3qfcMbXAToegLvoxqGPPIGSz5vcns4r1oBqwnxN9YU1zZ
y2KHJDGtRtghuX/p9Gy6nWjbfFyXadqZWj89ub1oMYCmKG5Gv0nbJHW0FB1Tbt76g59kS0ticztN
4gd98zahoe+Efu60l/g8lqfRqLM+XIq6e2GiUJRhXut9dzCbGrEOKKMqrhrf+qQQq+cJSrjLudbz
i25MeyPCNt21B3+pGpp1awHRz648E/eKsX0pg74dD+tASk/COEe7TocN3xZrQg1ppVpYNMf2EyPe
tb7U21S/ERMyl26CCxRa2Gg+2Ezml3ACMnhtgOIaE1pRYCW1uecxT8UtWD0t5kZ2B6ebF5exZiOm
KCi3IjQqbwMKLCrWiXEVB4Ulvz6qJ4LvToOCLyHOUv9aZ9gSQvaTTgnZZpm+dFSscue3rJ1h6xlZ
Hbm2Vt2sQUPrs3J7dw5LOo5hL718T0KAD+pea+1PejDWL6pC4xFWg8lILqg70YZuWfI8DwrXOks4
S2YkugCDuU7m3XWw2LyGr38Bz3zQTxUV43ocTvbWcWvAiLrLSskjgL+snI23AiyPW4Df1CanFLyW
0Z/Cwd+wF8AZgV+xIXF4NN6QAJ+pfE4nTn4651vtufLQdU4feUHw1PR1cDVU84oR5k1E7u9bIjR5
/1r4SDUfExMMeciXdkv0UZ9vq0y7ydp1uwZESwm8Gn3kYoqKXHKc36grf3Zvf3ftTrZVcqkXIx9k
c6hTvftQ+oITcrWC5Vqr7O1ZAFTMQ/jl2TF1OYOm16MGtEg8qLc+SjutvB6r/uhmSUX5Q/pN86Gx
qQ7CwSX0d180Ci+f/FllaCvfyE0iJ7qynK7Zr20937f1op69RaQlg10Jc5gYxCFGPp+noZXyEu51
urhHh35HbK3pr/2DUbb4zGq7JyRpGQf1gPOu/CDXml6RLbvmLSDhuQf3ZJfVzRa+k7an8B9XpsHS
yi6AlqxQIKy3FEDnHtxjzfjLtnmZ6qHu6qY5uOXa73FcWoesWN8S7f6UIfzu3p7spMRmNsHmkUe3
1A1dcVnqezvAzD05GbCRshkeK6fCX4mVFqNXYEdLarmXU0/NHTQi35UGsiMf1V1Y2I0TQo7LMVkX
4kOLbXKvmWMdLxXzq8LxipC1h+oQSACx6/5wq/eF/cYzeuYFPCX99IvwoB8PBYWbGS2FBpZb8irk
mvi20Ol/4yhnbvcpnS7zNqFlXVviR7Xs62xYVNzXVN8zeYZvLIVnN3En91tKRmmVtVQHy9nyXT/n
dlQJi94s4nEv9vj8RItTrPeQmHs+iig7Zn8r9joBVt9fX41PBoL/3v2cPBMewYWBooNy0CaYKW26
rnszkPm9UY7iocvw4000HN9LQ05svS3npuhq52Hryi5aUUEc2rR6Cy56biN2srOWfSZSRBYlcYlQ
XfwKzAsj9Zms40aLjLoBZRqs6m/1TP4jropujVcWI98IsIOscG7mR43VaInVp827N67t8Rr+7n07
OaGlmBkIjlt1wJtSXOsbOgAsTiIukPftxIZZbciaYzkTDBcd+9B9lXYLrlP1luLtzDfkVDDu5U5f
l34nDs5a6HeFstObBfXUs9bhu1jneogJK8y49TLfF0Td7F4/8Z96zN+cuHfSHFjxj6p8ssUhJbj2
G7nOo7MTqPWN3Jvba6z/rhM62ZR2oerq+f3o2MPLSL+i4yFflY4zvmTqDlkEq7m3LXWyGLMQkW4r
wR9gIP5A649cHiS6CvfNUGVPWlUzbsUM2wSJmyv3kzbyYalmD3J7Z1spFZot/zuK5p8vjXfSlJB2
WzRUr/khnxaQUGt+7BQDrEwmomadcOl4jkOXuCY7lHoqv+VD0WTx6xf3zLrknbQrNjgso2tt2SGQ
bv3JzZY1WTWETUVbvJXjdabZZ50K/ycgLVuNZ/9AL8LaraVbPlSlB9T+2BotDReXBwS7C81uf0yT
3cf4eOXj66f3Mzjod8/OSQFCJ8Rf127U9kLk8nJoNSvSG3/7tCI/vGkpiGAJtQHuWB5u6loTJIlu
KCbwRqWWipluxko10h7KYmsWwa1c09SKe2eFLODM9U6j4XKwamEw1efr96XU/frZFnm7Dybgr5FG
rm8VmjxgrMiIYG7cyhC3qHeCcf/6KZ5Z57yTQiIYZ4ZZVVkc0oYwlKrcWsAt43ZtVf4QFaIsnom5
yt6oVn8/tfkPKwVCHattCJo7lOb23bLGh20zBnaHBeI9ZewHf64+w6F5SyR07pN2GgOiu8VKNgUT
Kjnl14Y/TQ868DgOSOgo3IF2N8Ez2FVB+ZJunvYcOKUeTryr969f23Nvx8mSWxppdVSGlAd74Bkp
ssZLBOPEnVlX4o15zJlDnMLTeiYu/qJkfmASN12kwgTkXYvmqnIJQnv9LM48Iaey640k6bqdtOww
wgwiQKVTCZuN8rrtjfZi6chM7gxb+/r6wc6dz+liRuwIjRFST9maD5E/6+4F+PwgmhfdS14/xJmK
7dQVl3ty2TZ2mAfwxs29sR1BYRLw2QjVa5+O+AleP85Pr+tvFo9TGVwwdg5YdxYu6LLyqmhXGoQF
vih7kf6N1CztZvKH8nLQpzuDHcQ9OVqgwY2m/TBJ03ghdbLiG2J8lxTC4MWNBiiE/pTNhTwodENp
e6jyDvpNVn4kztIFRQIuih6EjGZNg8w6ZeVO68d93tT0+9raSZSve7SVVHm3Gs5X4lVWGghipEaG
pqWazAp1L+/CqaG+XNy8fpDc3iQte6odYmeuygnck7uOIoHV9+0Y2bDz2OK/8aCde11P1WeosxvE
DCY1gA+fIC9kA0hk7F3YWcRzd0TR7/Pe1A+9Nqc71VXap2zoJtAUlX54/Z6de9ZPVkPYQXWwWUZ2
GGov+4xLXz5uZldF5qQbkQLW0IIes9X3149mHn/s756Qk5Lb65TWjKQsHKrR0288d2gSK5XboR36
/mJezHx/TE5lbzOYse2pGrU4HVfcRnaYwkWKGO6/D3Kg7kMNWm9yen1nz4AqBwCAn10mLccJYYFC
uTJjNot1qNameeM1OnepTmr1QAWD5okpO3jLMgD3kHrIQrTebrXzcRSleNgq+kevX6izT8bJSrqS
glHULcpos2bHCIpy2OvVuH7x1KquhBLqUrnlQMh9nj/OZd1EW14McSeQgr3+Gxw/+L+5U86xqP1l
M1yUgRAaKKGDN2puvAK0hVsIE+31n36uxjlVQHZDH0DxoBbIjIzmuGmIQwOIKvEgDkfBsnhXrbaY
iVlvBfI6opAwZ7v/lWHuz/rxlKxAZBBslZZ+iO5UKBqmRcZ6WYgYmsNbiWxnllznpEykp1dAc9Ly
g4ch+dmCSHWjD+nXwd+kitjhv9XOOyMsQvb219vkrxJFkevlh9JD+wEJaH2w5g1baD+CHGtSc+87
lb6bq8yIidoUD9KctES4gt6R2xYMiZichMMC9YuEXOtydUwZD56b/s1rfVJPWllmjavP57rqZfGQ
mnTbjc2sGEg5xofXn6Xjqf7uST1ZwsTqN1OrJnFAYhjsCdNGAa/7zp092W+JHM+Ucc7JsjWQgb54
luAQQzFcerOBDEcrgx0h2sEezKYJlcSYEiZyb2XSnDupk8VGq4F2tf4oDty+MXLx317yyA4RotO3
zJxntDfQL/767FjLmCm7CtifeloOyamr9yrozfuq7wFxZBpheV2jHjkuLtlB5Ac8VV3kZP626z2J
Kdg2QIuCbAKIuFSxLd0pokczxn1PLurrN/fMi2SfLENT0I0zozdBH9ahWT4DeV8Lb901LjM0T2zd
/u8d53jnf1nuoOFrppexfvfkPzFLr9errQkMUmpXBF31+laG6pn7ap+Ue0EtkYh1jqDHOKGxxj4Z
amlABPdcvRXoc2blPrUKNcxaR2NDm6DUnCbbGNg3YyfX5PULde4Ejn/+y4UyXLVInnp56IlHCME6
Q6ogKSv2V4b2f+8QJ2tG2TWjReCaPBQyY2Rn+t7t0G535Ai9pf4/dxInS0YWrJNPDC0nkQNracsG
hVnTb/dKAV96/STOPbgnS4aWiy0I7KA+ZF06fkhTvU3aBWKJqw+AWat0vHj9OGeqklMzO796v0yl
BQrWMR/dob3FDuWGRqNVsWphN7uYZF8/0rmLdrJcbC4fFpLF2dxJutamxHRUeJ3BOCIP3jjEOXnG
qe9kJHsMkKIqDhgoJ6r6Jb3UF6FFhZLmHhsYmQvHiZjJnAL0qjGGvWGbl33te0nl+W/W5Wcu6mkk
iJ87tAUk2+i86doFQKs/DpHZL/rnpbbdJ5+txTHnu+hxhKdTgIhjeqmHxvjsTENLIO9kW1/HVZsv
gxI4KPPy2sB+hWkj8jODcczrN+TEs/FnIXPqAWg04bDHR7drTSAai01/XO0JeUSx7My+7JNxoaWN
/BBhr9v40WAB0WNUP+0CgIahXTlOjHxrvRX4CMK5siUTda/7OGWGvx8dGMyqTpcE/eUW1+mcJcXR
OTWV+VU/g/xWMJ2bYWPuilEUG+h2rdbM/ejmvtrXQKV3U9ZfcRu7vRq1AMZ1Zt4u+hAb/VsLxZnP
snVSZVVtV5itwdOCxMIkRI/E9j4o0N7qPTvGzfxBCAMb+L5/C4ly5hWwjn/+y+I3leQ9L6mdHRyU
EVFT5UHowJPbwfZ+q/mAsPy35cypq3RCdZtbOK4OGOyDmLjYdddmfPaI8su+pj2znYacPASv3ZY0
Ms0+gQTr95hRseWa23pZmWkVpjgD99s8Io8cgvQmzSaxq6sVoWQW3DfEwjyUY/O1dwKxe/1ZPLPc
nSY6+hDzbAxC5SH1W+8hcCd6DCwRkRlsqLp6760EmHNv5smyWmZ6XWb4lvZ5sN7jrmr2wMunEItM
GnKV9luGVuL1UyIY8cytOCnCkOaSKLzkJFJtgY7CfWoghne13oQVZfcWk1iX7R2/coOoxTl9Y4hG
QbLD3tonFgnaMQ0DJF6EQ7OxENRWRugtLTXUXGwy7B0ruGQoqCK48ju4nhn9R8mLhIO3mj9zuywv
VI2W7sfSHy5MoBsyrBnff8tV2s9hTp1273SauqNFbD1WlrHcg1d1vuUdyXdHQAFW23EQ7g3gy1aE
WJWmPCosM72rAw1IuNKC+V2GVkHFWes2007LviI7kE1UA8C9ldAd0VLVJUM9c6svCQsgvDXYRtKj
HYvGr7difdkLxppLAhEyg9nue9Vh2hamlZqnbVUcrEbpEVBGXHTowyH57tK6ixfP0bxYLNbwqVc6
BNXRRzmrdX3AgE/H1sWvtqUvOq/VB0Ln3o1uPl86K3PfwQju2kz1aENWMwvtPp9IpVldjVHd4JnX
zSx1HfZpbiuCggcELpyf+DZVlXFNQFHqgAjFkhUjOoN11TX5i+n1A/PWtECb6Yi6yhMLYP+zAzX9
sspll+S5P3R7vZY0pwDZkGFQznCGIr9NicvVOB0xgzGOfIqV/L5m6TcimU6FFSGzWL43ejuqd0hl
u3cFQFe0J35QpUfRWPC1SyGGRzD2qwPgY6uJpeGmoHPbtdaykCSM+XYMtOqbbHvnuVrpO4SaW3oQ
yEAQf/ALQebCjGcafGvuYNmf/SWNQbj678dmxIemtqz9Ukwr6+JWVmDN+2xVsDQKawp15CkRIp/O
3CF5m3ikN9NlLIWshf67o83Pq2E02aUwlP++NVPxQ0NKKPYSvnoZe6RKHZZRFk409BKdi72iawrt
2SrQD/kOS5CbjZO9h8E6P7HHlGgCJ9EVO/agzoYkvLaXfTnbJHpYyjKTtshsO3JyT9zMrtiIQXBm
/WHO8s3DgTn6cAKBg2aWwV/wDYkfRm8JSblQeJqNsFyzSiakCaCG7AZNfhGjDXRnmUbwm16wS30k
E1EL9vTeD9YVXEwVeHul81iC4AWMX7iDIpCAfM3ruWrXckcfswPUKbKXQd/ETlNVcexb5kVEkroe
XCrm003UEeCbtDNjr8tZGKaKgN9lD5OXtf6Bgp5Rst9rXpVMfcsN5VNtfwmKfHqvga1aQt4K77Iw
jWWJSil1sIueXty5gHWegfqqK0ZMfRqasL2KiPFs8JiJQSsRWDP/YpQZ9MU7ZgvNXhaa8xWqURvz
LJBEMaU1nNqx7MT7SabeN4idJWVaUS9ckmAYskSMskEW3yEy2Y1Bu4GmIJj+JpuPKH5Lq4aHzJH6
Gvl0upwINyMAyt7vJ0Y7eFvACucb3n99mssnrVsQV9Kvq9+jgdfscIEA8cU3GnoLpWt3sD2wkHIw
7Nx3m390bRDP6FYxoNZ0j/i0zxMtSJ1t19E+vq3qhfDGhRVEAJ3eDJaaVmnYiaoBeeZUrVqyWlpr
xJWFTSRpNn/c2UTKPuGRQt+vdO+6tObS3+VBPX5TynCCECj3tltFoKMQAqJDK8mGu77ZZkUKB6hm
VkbFZMQa5xtlA2YK+Xl+ZOJlPfTpUJiX07QRh8CpI8Nt8776FgRqnmKQGdNuoBb8FNi9ztIFMJwr
1CnlX1hwVJywHhzOgMdXXS1bmYHQMjbnTieGOQvJLp4vaguweugHwnngre+Q5OYBNOOaJ3mN18yf
o2aTU7/PmNt8ATd049fdh0x3RR9jlA6uFlPLvtf8e54E1HEQP6S4s2vP+prmGd4YVbQk6RWu6Vxk
+Cm8nZWzTiXBJpA0SN3xHtplKMWu0elzD0vl2aHbUT1BmJ9USl07MimCWrLGQVBkzFprw+hC+nH6
c7rOZnUYa1ymwvLuaksZT6JhfL+Vet6EndniHMZ+GjAXpt2XImaU9nWFUIsHvZ3T+0WvHDu0x9b4
BERjahIHzj1wh7S7G1L4t4tY3yMAPo7Jg0I+gS+AdkSTfvgG5LlZowGlZIPIv6w/V0HFL9cIEPlR
kdr9JT3leosMHtl4bRttDhfh61psEgbyDonn/C4vguVz1tjDuvdHC8iNWzr9GFWdmFd2G2AlQz7p
OsqmJtMPkksQEgQpvyyiV08bBf1ta1XQrDM9I5MeX3on4gWcONQDHpyD3gyrBQqhmYko9wg7iISY
hLVvcSF+zXl3P1EY9GZYM7tt0a3iJg1XlfUbltmulJEepMHIgN0jMXmStHeRSEzXCEWcEGWktWde
ooUoQK+F6lsZLo45vPtfKIOuoGrw90oW9Ud0RPxquSbbj68XRCcBRn/uN8yTeltHJexq9Bn3ypif
MsKcolXluG3K2YrMTFfQBx3ic+CHhyaryAVJxfrV3M1+0tqljK2h0nalrl5e/3XOVP+nuJdlM+FL
qNnd6yS3h2am3F2/yeE2EHmzR7laRakupl3GR/WNI54pcs2TxgTL/Fi6kPD25NmXH0yMTLEFYOJS
8IJdMLFf/t6M8+f05JdthtHMR7zN7O2d0ZZJXpnVDbWQiltTlA+vX7wzO5mfu49fDrFVMN371vP3
JDTQHwrcu2oB7N4DTn5jL3/uCKfFM4lHlsZ4a+/62vuxsKx74q0lKiZgC6+fw7nbcdKQwPdfMdVj
N+YJIJuzP9SQzRtjh2212RsTURqvH+fMnuPU2p72lj20+aLtszJ/ZodN/tuM2LzOvwHNXy9KAgTe
kEX9bAP+ppf9s1X7y21x+4porLzID8QXmFEHVeneC3p1xyzMDbcj0cZyJ+TJQyFvMMlZUdNnRmLm
+RIDg5k+wMP9Uc8931gxltcqXYwPRT1bmJCsGaDG6iV+hlDTbrQVOPlYJ4ji3YSkZvfeGsknFB7T
YJfOOYoa6V3MGpl642rXicaclMCVFftCYFZ3GUD9veW15U0KNzQaJhIwlNYuSU4w+UVdlQywK/Jy
WPK3RM5FnZRYFWLviGxn5zSidxrWNx60c7OyU9IXuUIFEp9K23euHC4M6qKEbXMe47IcYju1i1j6
K07gstQuBzHq73LDoIDw8/yNB+TcwngaNF6aWWf2aZ3u1TwE1pG/X90xx7T6sMdNs/cMtzNjf6wC
AzXUMLwoU9XIdtxp7zetouJdSyMmXMW5DQo66G/9WmdeEOOkXcHYqZzIHxeHhdi1ZEY/GNWqnHf/
8Ctvo3ffW+7XBarodbXaziEQDDFModtxS01xbxnBcouUjEcgtYNHaMHlp9ffqDMb65/X8ZfH3Mqz
YbS1OT/0VWfspdDaB1RwZvz6Tz9z2tbJugCEaDL6hjA2vV/U9YogOqLSnXfQM7HJ4f14I2X33Afo
ZDZRpOwaJtBw+8KneDeE8dWeqyMaF+V0naU28h52Xqqcgr/5XTgZUrCVWGR+PCD7s/ahxGj2g06/
ewEH5Ovrl+7cXPanpvCXOzPr9pADuwj2nmIuKC0yepo6L3ektgxfRtdDyz+qiucD3JUYajceq2b5
8vPg/0+5+B/D5yt4HnPxOPVCArz4FW/x85/8i29h/RHAr4M+DHtdB77A+/RPvoXj/6HD0wcHc4T2
QNPhYfwn38KFbnGEXhxJiISEQBj/E29h/EG8L3//iMWAxQgy9r+AW7Ab/UufDAgOTNYjQhBosAuL
4JRHnZlm75J/42N2I1gvbM3Nw6tvFqhsidzx851vVC0bXD2lxYRY82PtyuXKydKZcDBAwOnBJlzx
A003SeNJDJJ0SZtclchgj7nDe3b8v6bbyaRwYDQRLFGjg5+pKmXfGSKqnbn4XGgbopWanoa1972B
ObftkXwdp7NTX62eb77Yy4QWlRiwegqtzcvJFjVJX4spwk3zuIU/joMKPFGhFFN7h6tIb6K1ZbeQ
FM3S7+V0NBY1YiAjqzDphxHq55GHuWm150WV39tffKXw0s3NBiNjct2yvSCohZ6o0teqw7Utt/KB
vc0GriFz1joBelWR19QUwRz6lss2iOay93X2/fyD1OZ52+n9WC+RkS/Bg50t6Q97mrL3qTMP73ur
4XSQkFkf+ynL35mLuWABG6c6mSyTDCLla4pNNgGqd4Vk7kXLRvU12qqa8BoTt4d/0Wbe8kLvvPjY
2Lb7WQjZTpEq8gVqE5DILm6MQkxxS8xOE5fWZkHy0fqbYJvNe4qU9N1sLt7HJpuqo4yprJ7qvs7r
WB/E9ERnI+1jaEb+bZdn6Eis0Q+eRaWrhwpCZh8Hmar3baujAZHk3+xAKLXMyBqo3j2oWRLziGI0
SBDrpiWh3eN2N3i7/C0S+E7baAgyWwtxo/aPvjF0eUhLVL6khW8O12ZxVK9khEi2CPkC+0eBKjyP
OwRpVtxxrn5SePY2kqSidWvsDXi0wmnr7WW3Opl8sIz0OEdVYBSw3jgNoV4zIy9cXR7gPasV32H2
i+eqyLJiv64C4N3mZhq4wwpOCTv/qpjCtJKNGw5YTctos2ytC/VKuunO9pyhCNPemNJYDjqRctu4
Od5VjrfRDxdMh/mLNCZNXELTWX7Uvr1oF63m4cErEJLUD1lFZB5RD1XwsHb9CHMBRGg82Vr/vFRo
4y4Nu9KLC5eomcdRTQ18eBvQovnet2n8fYHN4BZXq7mpR6Odlf9R2o5FW1ew2YwMPjHLoeu19BFz
akZMiyYt5Hm49ppQVF3VviMNs2YcMWuS6Cy2ntt8yGFD3qqUoX1IyEGGf3KoMMBJo7CK69mc5xuj
Mb0pBlxPzsuQjezusemjIwjabBvvUzyULvgGE+dDoQ+0gVE8LN4auk1ul5EYikLuxq5g7i/Xwpgu
Sbu0moOu0SMMy1raxOcZTpZFONDU9dAAh4na2XG6SENnJBGrm6XOLSKZAmmYox6QJ0+PRQBsLDn6
ysaLua+Gp6FdoAmM9QjGayYXPi6CUnvBtVfeBQKua9jQvtS4mIX1cozp+jy3GDzDbMnmW49NMH2K
NF+e2i0QdaR3+CPpKXmbFrZZobSY9Co0mK3ZtZ96IjA7nFSD+wk9Mu3FznHWF3Z86bNuWtl3lKbN
D/odE+lrhbPZtB/bVSTNyB6Rehf7SjgEXn4Nd6Pvr3wrLb85uiW5egyJ7mC30LNbMhJObzubDiWE
hA2gEL15/4sjGRkQquX50FGHqiouMt+aHrrARRYaFAAVI4YYJGXWIsdU3Yy96Uda07ZP7cL+Malt
66ocwcbGimjG7diEcJz9sImKXpk4ZlCuuTdcBBs5lknXtPWtA7Wx/4LOhAbTmuWmnQSZ741h7nlp
nXR26V3O5UQKdZ43SktY3CL4gD7j7K3vP7OF4e/6dt9p0aovmkhWZ77B0FzbIWlx+mHBSYW9zaf1
FU0Aoz8zNlGfpwai3jG9eIEH163iS6qCCUd+4QRL2MwoShPSnFQdBdK02nAturXb+31PX7Bviu6j
OTTNd+XK7ZtcNf0OSfBxzSl6lwZdZdo8+ctAMt+UVbjmJgVCMAxo1ZPYY7TIFyoxGD+c2WH0MtU8
iXHK7XoY8Sd/FlW6Jkj5LytP+lHQlXR786Jed/O6uCockPo92aNYRTgNrv1o8gPVQV8w6aCwb6Yv
YnJJAS1rLfgiZuJI8KfmJlFogj19iLWed3Nza/S3q+h8cMupYYcKIfAHRTATKlIc41lMD8C7SYl2
w2Ld19OjqQGcIw3LzqY9xo362U05vwv8+AHeg3XM9zhfBW1/bQadMHqqIH7RVfkTyb36R4VZkUhn
SRkQiY1R8IMN1DHU6rV9l0n8RLhNjZy2mXIdvnFN3ZKaxdjwn7E4/19CUkKyiztfQt6/9C/Z9LL+
tYTkn/yrhLT/MJ1jwQdk3nBd/vdnCemaf7iIKF03oJBzYaSZf5aQmhH8QVkHpZOv/z/+4581JLqo
P35mcfBDA5xcCEr+myryuCf9d+fD5QtDwkgAvM0+ZuCw0+C//7IBofjyzdnNysTKqkcJriF0eeWY
r2beG9vD3x+JHA8deisYv+Pm9Jcj2ap0Dc0uygTp5HrbTrpzD0/GpnfAQPCXe0CBs2aN/JWs9rtD
WboOr5UryDb7ZEdKqAohZyMnhbr9PsekyefIedf16Rt9o7/ueP9x8SwLxTi7Bvc/ky0IEoF2RmJb
Ui7mAPhx4eWUZm5cISXE81UgnH/9xP7aEvvnAR3fZUsCZd05tRYQAg4zHtMMfaS+ugsa/zMQkP6G
4Gx7V+aBFhLxNbzV5/G94635y0Pig5nknvlw3Um/+tkJ+uXWpfXQkZ1r5QkcIu9eA0n3XRLzgyQI
panFxPZRLe18ux4bXtY4tAe2I9XlglH2NvUmJybMtIqdtqw/BoYYdgWT1kvl6e49iZN+ZNfARPJ1
6i8CypGDkbneY8GgMWyMBaLpMFRptNU0SxgO0EwgpNq/dJem/ERAPH4GMyedrexkM0TkiI8xaNS0
DtdqMZ5T4GWMhUvvEwy/ep9DK7HDYR60O18xGEj11P5sc+sEvjsMdnVfYlEap3G95gM5vhA0+S0v
VRGxRbxVgwe8xQxUhE02QN1rESJqk5nBrMOhz8Ro6YrPGIggA5UzflLtI4ld/q3jdXNi1FDUXEIW
xXFuvnyQlKJ7AZDyrpx9M6xalwBqxvEHKK0vetOZh7Q7rvedGrIPutsYLz1imMeW3Qs8h6X8P/bO
bElSJM3SL1SUsCgo3GKA7b6Hh7vfIB4b+74o8PT9WXaPTGZ0SZbUXI/kXUpIEGYG6L+c851x8qt1
/a6z96NGVG4ZbbYi51uA0/DLap4DzZlYGXoZKIRdSVlyb+d6N7JtWkrmCp6+iwG0XNKSHC/GiXoR
cK71b0gYiieqWPUi09Y4uivx46ZG/UYJbn5zNlLS2YLXUO+TDNxynGkX4q9dsHwkFfbKnb4npH37
cRobL5rV3lQpTWxnu3Ws8ovToPCaqzI+9myHQnPDtBb33nBKUS/d52WfPBD6Ex8NcLazb/A/D1Ol
a6yYqrIM+ma1owKdt4PaZol3WWnOpxZAx/Na2R1pxFWtSFdNK3kaczt9T2iaDX9z6X23uXQQ7BdL
hJvJOhELU3+ayUAD0Iy5+Z2DmqqtqIbpoGI0wH6KJcQvzd49GFmW5z7rtDWk/zMCUTXzXm+y+2yQ
G2OubfpxAx6eqsVDEqY7CrGhZfXG06gDC510fTjnceKgQuTL3WxhRdmwdYB7wXfMft1RcbVmznK2
HLu3zpmTI5h+i+U7DeTkaakMrAk1GDzZGnFYtgXWOitIM4b9Oqq5eWDph2IiqYmlbdr4qzsSyEIR
CrtGVPqJkXnxarNGghrclR+rhmyva2TLNNj9OUJ3jsY6k29G4xiB7YzrS+ZVyVM9287FmYX3JWYA
oPzEcfeUe8nJA3h2ReXiLkD2DP2LtZEwOlltfGcYmYsHfquX5xRMcMAeLv6RQVu9JxGHhKhVFmcv
W4pH4InDG32cHEHQtF0Zavwzhu9aSmZwaK6EJB/GmgjxSNUzcRg3BvI4U9febMp9MVjdnrVq18E1
cZbqcdbNnOZy0jr9R+2VqoyseZ7iPThYt97HNjgH3/Ksprmm9MSHwhq8/EtRED3rJ2up/xioTGW0
6ipZwyQziEPsXKAzV44Uvm8SPIm7jddRfGyd5oyEMm1SRpjVppEYjUKok5O1kujwxH3QgVHKXDfs
PTUqfVgPaUAFmwf+5lDDbqo+2RdPL9ncCID+VGAytIUprjDKSNRiGlypU2qruDnVuL6/UroRL8zw
Z/msZtN2fMbYNFWdOSzfJ52RCxvJwXolL92Tp0Km46+qHdZnYOyp9ZIXMTsHWnsi6mVlbumx17RC
BEQHAgtMc/BBARVB+YQEyiVQNf4CgKLf6ywN2UUIjZit8WLj2mQj3pBsQ1B5MI09jqiZ7Oveky2t
vDolDJg6hDc7A9PpqzVnPXL0PP8l0nXbzW0Kp7TzwHNyOy38wZZQLYEbaU8HeerpGnYMavWzNjm8
L/g+jtqs/YSlMF86obUPIyOtnV5O9HaNbR7YKbOsX+fngturGXW4v5gCdK63NxYK7zH1XoZpuIfe
cIjrym25lqtHVTfs28Q5ZYk7h+s01X4dC+Mej+TrdPuOtnTPCQRQtD/LUZ2dVDtWrTyXS/mqVPdm
N122X+L1u90ZnxahjvkoALPPF8Npv7iE7X7hHNp3q3PQnaQ8Oj0zXFbaBC0roDaxqRI/SaZjUzf7
jRmyT575a7Hy2ABNurUC22eZ9ZemKK6ckvvR638hat03lrgnYTyoyva56crH2vJqHwj0XjnWPmN+
9jHxbvCr9DZfkIyjEcf45OGIu7mOf6VCvcC6upcGNwmZRK0JslCafUgE+NceJtnOi9cG21tM3OEw
PLot99G8HSTE87Ts9vHaMVrL0++LjsxuWv3E+zm1CC0624NMX77SkY5+ac+8MkuajwLQEp5jCEr1
xbaX98yRB0vYu3kg07nhvVsYYUlWpBjHz37mX7wZl7RY70GYnPp06Hzke9Sb7caf6KKhVzgB5f04
KFhcukNuvcm5b01XW7jms5B9aOPS6+blpUpUsXMAU107Nz4wAOM+MqsDwI5obUFfyXJ9B7dEHrpT
npQaQ5G5SK0M7uG40cydQvnJyFAT+2npyA5eNGB7jB92hkLf2bhAo6QNkMzrd41bar4pzX2DHNrP
1/5BS2lVDXd2iXsX/T0J8Q/WLLCjxIvVXMptgjLfiTLCJ3MSSBGDvEtHuDHlS2ZTGupFfXV6LdkX
ZR1NW3bUN/dsD+ln2RSQzPXuKRVJuEqAaMI0TzkDovkmrcVI9OxV7nntEus+1/IaByvOSi7Ah8/r
UMYrPjxLj+So9ZG2uF/XeP0p2oYCxXam3dTcVIPpVO62QeFIGg35aMq8vWPKUgUluwVf1/u7tgXd
uHja9AiDxjt6jf1Gz81XNqxnT+Zx5BC01m2Vvk/acXya+ymOmqYDn6zFB28z1adJWMe1k5s8sap8
iLP6sOrxtBO9uV0LzT52rtYcMmIVelgjCBS1D4uz/oACcfaJ3r7SNz/WC5zaHsu7T7wFOD/dRevZ
3qECHt5Yy1g7ZkfYqQdzv8YKfNtQBOOUvbFcH6J+YXWMuI8/g8xzcZfHYc5eG0M9MdY7e4q8Y89s
Um7ueN8q07wzpHZFugbDzGGY1ozp87Lqd4ZF6kfVPnrWepqy4TIDjYOb5kAg8NJa7bvGvbJ83EJX
RxXTJWdH9IdmUfdNZ9fROpkXYTOXWo1fRaYO0uqeujR+ZTj/RBrEXVL0F1mmD4U3zdG8TaGxbjc1
JZLUbF2+O3oWrAiwROEevZG4E5Xvt1tOAY8rThBMOUNxbdLkrsyLPHLd7K6ZjW/WUgXblKEwy1Hx
QS3yDc39MET3lKwEa7GuuGdgHErXiphw3PdDWSCZqQIj3bSLo9cv46Z/Q8Oh+3U5B6m2ZMENScIt
q9LTYCF66vngCfHRwBEXJoUlqItUTRiF+F44l7YLErXLlvOs4zLlXdgwrsky23qS3QgajGG5Kybj
MBbMbZfehWfYwr8YWzKCvdb8og3GsUZoF+o9MfWVPq9HTwlzRzz3D93lRyxu4lpNMJ0vtO9tKfQI
uoZzAryh81IcvpSNeK7TScOvROaRqaD6DYD9U7+3+uzR7m8aOZY0PvuTbVc0CMImd/5O0ni8q+f2
OjlKO2Uw9TcebW4V720o64+lrwM55NvztiBjg8DIYl1yOIEy6KJWYV1iT/fVJjSHv1K9I9y6kv1d
o5RmD28gWgO1MBgHsYHnGpch/2HO8ps5lvt10M5r33zGLM3DBbEwr6lQOHy9ZUKaT+swrOkcYyO6
nFl97yJz65L5mQUKh0vrHPn8fBSnvsuz9mdJ2ryrxzgJnJtkk/hKZrixh1oHF8ECufmq55707WrQ
/NEshzPx5TCcRwbdoC1v03GjqQ9OXtT7ZnNyPaj1NqdmTbrA6FCxWs36s9qmNijYU7OunG6QSYJ5
zbLr9iMiiprxcg6qZNCXV/y5y2lIEEtCbS1eoM7dDTDnEDj01fM24fXfWg2Ebhqblwp9PH3W6Eyv
ei0NpmzUxzpk5W81Y9BkZ1apEVZW4z5DIKACSOj5bs8id13C+JkZS/PTAPR+0drMfmVK7f2SiID3
o7JwqjsVqq8VyjvhPcXohe4Nl5DMZfqUuqbzWejlcuiFdYVtlUZKd4s7tPvZz3xioRZY3uB8aI6n
7Zj0QyIzKKt3YxIXhH913rF20wUH9aCvx2wyOlYWi4nMB53H4CdGZV7SeMlPIDqynVBdF9Qwch5i
15kjR9nLXV804/M4Dva9BVXs2hfeO4iteoduQvyMS2iLOLFH2hsncXZJwT16Sya99LwF92JsbpSE
wnnu1zoPdZBdd2Ot3TLryyWKu74LWtYs6LLs+b7OhPO6zsOGqzudaKLWdrg64GzPA7vmiRXHED+2
XkK0Hm6mnRVnPE4AEb9ma2qeWQgZjwwHkB57qVVcEahnL1pSUP7Guq66XWHHRcQdK78LQ2vQFzfu
14W78JeUUx/OuTK/LZ5VXvRia3dYKNpzWvUZM1+IT5OPSndgkUS8Gw4Pnv0Tmu9kj8ZMHjoRj1c7
HsuwzPSf09DJKIHqh9AkdV/yZbHuO/KfntVmasE6KMqzyjim9kYw4+z+mHsjDtH5ydOwefzQi9kH
qd42K2vQbXrq7eo21ZD50u1RnnZ1sNx+qROTWk0lPGApVRMOTZ37dr3oFXkc7q8araHbhK7N7fAg
U3Ndp6suusxQQccqMUetPQLmH/0V4qYVdgR097tSxQ5kH4I0UdEumnEdSDUUD07hGl9HUa3CJzfP
YmAsmuSpEusFpRUv10oNRz1N5tY3gZHu2d+xNlpti2YrS3YiVpAXpNOEDv96CtHUiuq4NyPDIBir
JQovJJJ5CCB46GGzdlOIe2IlzxDpzASWKDI8Rx3mSac82eawt1Y4V6kVNMSARax3JCOYXIDCtcaA
OaF7sQzh+mKKHzpFtWSgbsaW5S37hoMfAElu3ni3/FxFO+/5qMupEG67p+V/XucFimqi3GO8YmSc
xy7MR5Vc82F5F+7208mwZq4aIIrZGrUQ1qx1SlsUPnN/rKlj/Voq+v1lHqGzsWsi52sMys2wo2VB
0jwD0TyNRdZf29FV+6ncynO6ihKtIPtDbbWst9hDe8MDvU90G9qBntVRUzpTCEBvxdkjXmKTKni1
h2jKco+WwmQL1y5eukM57ZxHk6WBbWvzta9kG8X41Y5jY8PvrGKTw3JbtDtWwI5yjWgZGy2Q6Np9
296+AZbk1mMTuIOb60SrgUzTX02yWqvUebSFOPf26oQuji7+PYQLrJ4Z9NxInd94TRO0LrlQWSMv
PMsLJ6bEsVIYfPNFKu77tr1bMlhpqaOPUSIW79R5ylh9plj516GpIOYObaKO4JW/tc3gBE45FiD1
jZlQXJJVl7UToRgSqKu6VWGuGD6Jv6wjhMtYrjJXi9I4yY7p5nb3XTM9sXp1Atknr7OOXFeuZIz3
3fqxjJ3wW31mT4VB5cADLw/J4rBwIeDO92Y9akiH9OfasN7Wqu6i+CZ0WhgU4NCw7qTtrqyryyGg
rawCeozpbKNc2xFiqFETsaWLTFP4DSXHrjK4MxOd7NWewAdfJlp8plP71M3iVw8JJXV5N+PKL+/y
ZXWvmRffY+umn+jN+d0ixPXorSn0pGa2fuFnBMx1A7h+ARM8MTxLHttRzy6uBpG32CwvmnUEgqg9
9HeDN/OxLfQ+gJ8rr7zj853ducOBPqYMOQkm9kCyBNOXmeHaS5u8AfvmUzeWt435ajg47nphEF7d
54ta6XTy+psWx+pRMJtH3eDZOeTnughb14iPMR8+ZDe6hZ05CgVNl/85seg/mTqse71HW+e1NpFD
a691u6TS9C9uN3FaapYTZlU9PddgYM40423Y9FgNEw3AJSyY7pqr2jtihTbwkmw5k80ctiryfK/F
UFK58Z1Gwiaa7+51nQoyjmPC42fYWTvb6jE+mGbFgr/8NPFw7DgvuN9Qym/CujMI5LkHY6nzYvIo
y2RX54ufWOgTg2L15KsJR510JDPZL16vnSzPwRwA0IwpBLARpzDwLA5YR5Y0iPNGUC1q2k7FwgzW
xXJ9w97euB3yW/rfzSSQ40vKsY775kwNmvJ4+PbMnSKolAfjoxIAJq3RYOpsoQTgeXpwlhmojVu5
0VQwsM8NUhA9t3UeIL5Ud6K37tB4l4O/YbgK2D8DHm+yL2NpfDFgJTP7TOnkG5sCcO1sPyaID2tM
H7i9p/vWXKC3cF47MMNkzrTUMFsE0R2zQk30dR2KpX2XuXvIY+vBWt0PnLXfqKVsalwSI9Buj/ep
WH6IdhNRLoYqjIWk7xiGb2mi0FSSYQFcly6v08ej0Sv7gWeuv25NMV56zvhDlRtD0KJLP6RdsoQk
jhZRkklNf4AoXZxWlV3tbP1qdeunlncTLZtan+tNH56EYsLREeS1Er9bIVMdzft2qqgzwTa7PvYL
TKyZOk/mpKLarr2v8bAuXwGU0UhZrnaFC3Gdykz4smVnmrhwlaEkPzuz+0rw2RnZQRmVuJnKwuaI
6xPH75fuvSbsPjBjtW/n5SRBa1A1BEx0LytpjB/dykFapHpAQ3WY5fSs+iwcF5e4p+3Jact2xwg+
snNmIZneXMF5mxS/iN/tfMTFk2WPqh8CJuABuO+gsbkXc2IryEo7ysW+k5n35vX6OVf2rhUmfsb8
lHTi4G7VyyJ0N0IPs0PWfpga3pde9jho08uctl/6etr1jXtgqBqlMPsm5iFeNZ+SIQvK1IlUbPwc
2RAQvUs8xfBQa5v9YZqw2dAylwanLYTywOy0sEn6cGjW7Wsuq8M248BPbdj2a9hSqZelBtCcp7f2
zpY0oiqeIXbPLoap5Zb1iL/Kijy7em3BcaVZ/w6SF0sHvfGtt9mSEyY5dFotNFPQPdo6vs8Vuv0C
7zpkp7Y3R59YL+9E7vOXGA0SGaxhKSbuoi3A8goNr6WiBUcrGf07Jucbkqub781Pqh+V1XZ3S+UN
B2U2AafGCclJ+6Ys61SBq0tndRQpx3oWL8cksYK0wccu4JEz3b2MTb2nM+Veja1LjTeHiQEpuMNu
5l9aJM17m/dBkqPQ8DJykdsH1qFvUuM16CYc2rpzqez6qR6YIHk68hUIGT42f8LfDNYCBj/GtMul
c1nksE8dGCVT+WBZLQa0PN2VKYuj0Y00r6gvfJVXz45fxrE/FeZ3S5mXIcsivFkPQokzoW5FMKBS
ceLyYXVR12wLfwnjZ7odz5zxXSeXBEoVpPrqGYvXtVwZf3GiW6NJJGV1Q13pmFaU9ZikAFk27wPD
Id4XzBIcHgxItcNi5qFlbSbGk+VS9MN1cFveF+5Vm9ozcRpBafMsa82xjun7J54xb2Hz57eKSCZO
+ce2TC7WnH+oYXpYE5IAM3M8mfm2S4mhfmKyvlIGlEETT2Po2M4VkiHuRu02wewRcTTz8kjKJ3Nt
dAIItPIHDvzH0hmvPTXlphdMEExma3z6YsY/Z3vjGWvpEzDtye/lfG7LAcchk1jw3fsM6F0rjPNS
TfVuULCLmTs9wLG4CFhaOydRT7O9PqdlHMjcJHEAt29tDSqcrL70R4+3aawhsEiBa0Rjph+yFJ+m
xX1Fcxs6ufiw3JjYhWJ6b8T02pN+utdKHMLFIM/CXCUStP6HriZOl+nXki7HXuVH0XjBUmfvcyof
WRl9Me3aZfQ+fZTWfN4K1zuyjHgRvLValoMsOfFppN/WeT2lM57G3HlYvfyQuDGvS7Y9RualQR97
kTT6J9J6t51JQu7OyJZzJ4yjXVT72LO/uJt2L00K5UbbEiRY4nnK6mEX434SSXlVc/UzBym9dOa+
XbR7z0k/PYRYxFNmx1jQ+d16uYaPrrTmnuYksPTibJfpOfaWp8LpniYCAnepPZzqdrjj/PtoMmDG
juF+KZN02VfmSP0kgc2zFtxVW30v++LS4+Pax9r2lRW2r6rljAPuHv/tRmMR6xf8wdmzkdCIa0RQ
3G0baznlNgmVxmxOz1tWvRS5WnYpyRBhQdzfip2qp+8SsXGUHj59Qy/WizJ0REDedtf2QODcgeeC
56M8Dmsn98kiXPyHVnsYO2l8WW+LQTJuqPQNd1x9aY5EbSwIfsypZuLj9mBbFeXsmwZ0kexs6W3n
TLeMKzKocVeMQ9lFDZz40Oj7WwnkOhGbZLbIXXlLOynT5woI+7fCMvMHkrQZ+xQegdqWivVgyjLz
aV4z+8GSKb7FNfMSmOCF/nOePUYxOFAmXkRxlu+SGIJlp6ffynSJ+0OcEY0HIiCZ3jXVEZApVKMe
iBNoFeZPd+KwIsoBzH32DQoJAP6q7h871oeHpjDls5V521dHs6GiEO1zp3mdgVa3pGX2MnJQh1no
xDaVywOzQ+s91lL9QzFKPiCkQk5lYyvCVq3Hu5w9XBlmCVkxqOqqKJaZeur4ZcKV8iaM22ELDJMz
rB6S7NPrJB6VYZsCZxmXHWt1i3ocvrSTjwiEp8WK2Ccg/m1i7wlzMbB+faBxLCkuMn/UTCsyGJPw
Yp/VVcwmHuHVdviNalO9lnW8QMGY5Wm2lfuZQkGMkKotL0kxCd91MVYpUS5fiAhFzIjmLkE3FjQr
qil/VBwAJB+3h8Gsp5N7o1yobPhBFvqHHO3xPmN8EBqq6F6mSuiTL5phBthfNMd1m4rn3may2qqM
qQyD1WDrDWMnG7veFexSdPSFfBMkpy8EcPi23L7VLAdx9nueOi7aUO7bYeT9o28ykm7Xnrumr3mA
eLV1iR6IxrhrGLpHC3O3J0/finM22nuUCY/shqyntNqog0EbD6GOrCdY3LoOZ6rtr8uwAB/CQRua
w1iD5LA5/+2kZKKerXM4MkMNiBwdg9li2tChEL7GjdTuYMajZJUz+kXfBs3HCTqX9+aq2JnVIjmL
flGcHSq+nSZILnzMwtNdNlgWrD4jP8epyB+Jzv7oerOLGAANUVI45Z7aydtp0q7w3jYc7BPk6zt9
lk3GHTDQbBeQSk/YmL1nbyxwlA5TM/zYjBi6QjL1VdRJNd27rV7RrjlY8qfNnPaz8jaKfso3enwp
9psY+pGyAO2e36coYH1EyeIa94s4DfiiTqJoS2yk3QZX3knbYo4qctMOExvQm0o5j6n9zV68IOwz
28BerG3HyrBSTN82776qJszX7aqtVIzjercUuOpXRLBvxmBUh2LO0sCzFfiDcbSvGZs6/k7NuWvj
QQY2kH++07UCvZ03pv+PrUay004GowTPXBGXuoluxryvY1qJpoyNN8/JnfTNkhJrOVEvACOls2CJ
/8eYGp3RsYsMk9nlaC00qDMsx8ZOv3M6OYz7fxSEkxKGxqCizQnL9NOMa+1W7vFlB7czfU1iAmCi
P8RC/1+UhygPYdTfiPJ+9tNfBXn88f8R5DnuP3FNAHnFFyHs/w4f/R9Ph2v800L+6XmO7ZocHDeH
6//JLNX/iRSPzHXPkxLp2k18/n8VeYb7TzRmuul6nnET8uFY/A98Hb+JrdiN6uRiC8NF4KXr8nfk
dWrHdOl9noSdvtGLN/a2d4zi3wEC/2qiuiXocpWbZwT9mjAxpfxVjdez9Go6YkMYU7RPWu7uWy/7
TBd5JfvEC7JiftCs5teffoV/Icv7Tb32xzWlzX8OImKpi99kebXb1jUrX6JhYryvOvbtp8Sd4os9
bJ/LPFvXpcYQ8vfX/E0K+Mc1XRQdDs4bwwC/9dfPqcYiWTkjNCbh2VfDS8dTOSSb79lW+d+P21+y
gv8sOvxX3yjzO0cXJnI593eTndHYmUzckSn0MqjXpsb/biV6eafIGmJLEhsHS1djxPCrPP6Hn5Hr
mYKdlelY2JR+5zKB/LHsQpgdY3Z3ZjkiRuO5auybECc28cL//dX+1/3Js2Mj4TRsy7EM7p+/fqP2
0LFSNQTsUPbjuzYbeG0btO3/D1fhShING2Ol3z/TeKPql7nTh1O5xFdSUNNAS802/M+uYtvSlELy
pNkmD7W43T1/EjZadWsNIov7sER29ODNphaZBhFWf3+V3+/B21VwkJmuI6hFKcf/epUWBfZQl8kQ
TuNGrVgZ6rmxYufUdka8//tL/f7jcCnJZQyh2whSnT8483/6QIWFukADehiudPTEuEJsoGb+dykh
/+IqLhtTkx/Ydm3G/3/9QP26lJNLslXYKsYbGpUcWUDbvwtB/JdX8XSE09QFxv8KfcRHSoncdkOo
qOX9oUIYV00sXv6zb4wXA+96Ysw9Xuw3He9fP8tKwCYGiXwJu47uLo/bxQDSrXXi37webn/PnzS0
loNq1yUp2+RsEbATf3vh8iP0M3hNPZT6ACYMF8PB1PTiPREuM2y3EPXD33+wP1S5f7mix13AjIyT
iXW96/1GBEirBhI3RO4QGw+8oQ5v6WRoeEtNPT8Jp/1MBDjVjfIlXOkfCaKGGi8Rw/2bT27of7wT
/vxPkTan6e10xA7JV/B7NMcg5DbLuZpDlZgCwtAARtHX5k0yToe73KKJa3nVAK3LhRmpoveq11ul
7j6yVE5WmnuV/Fx13E0nVs3LcO0WTHpvGFzECF+NlewJWnTKrMqqel7vk1Iy27F07J+05cYaxikJ
GqRqxNYfyly1DwOZf3NUq7a/6M0NrbdY6eIiCmmLF4vnqzqkDoSrfQZWCdHumrlpwOjMHFlbTY4M
dBxItAVEdID+Umr9geku30K4Ppt4S4xuwIqcOlV2JrFbFMwHNLQzQ5Es5ym3lQcHfazmHdM5RVW/
ttt6ZxQMcbWzaRWje5FiLeCikut3abIGJ1Pp3Vxfg603XwDRgK7P9KENvdqOpzBHEn7OSf3NgyIp
ipfWo2fxSfcbrrVNY0gKQlsQzuFWlYSKdHtwnSKTOVPGuMeeNRnkKzNSGG42yLEy/XFxQLRYapJf
B9kjRTPNsXfJ2lt0VjBGyhieEBP7Abeo0+xkr4mz4LxzsXcyUg90OBpRow34gurEMtOg8jqsOVZm
2pM/IAK0IW+Z20I3tMgnvZL4p4bl9rfoxeL2ocanhyXYM1/RRcauZx7i4Xs+dgoPYpVOSWjrS/KR
GoP3hJjU+tBSUjZvIaAzLCNRlGyzhdIV6Vmm0fpZbij0P22r3oekXX5touZ8nkTyNnWi/8x0vYmD
KlNMTWMslcNuiBfnTUCvR4Ade8CjWzHIyy0HsfCZK2j3OhrI7wWKrPSQE3C/RaMD3pQsYkd2oUl8
2Cmh4aGdlQ63ZNxwc6P9SofIWhu8PCg6G19LpH7Xd07/OtRYGPbW7CRIggkM1NkfxUBf2tSBl2/C
PQsIHYttn+1nVgTzmFZ7rcjlx5hk7RteH+erstqlrB7c2cnd5tHTCfS7Tp7RTFM4EoG1z9jm4xBK
Te+Jn8wUjMcVhq6C4kj5BOx5r/BxWxVW2h9cLsjw+dnVULTse+mwDCz6AslANrrY08zC7nCHTgP7
UJXY8l4UMSOQshcZ0QPwt7dLkiY5Gq6eWKX4vXC3/j5JFoUzTiTOj80s25d2XJCnD9u46L7rqeXW
z3bzh6YmWwvrFlnaCnbx5taUzDoZM9TPqWKS46dx3N43jYlDrh0NNpAm8mc0qEY6v8gpZwjRu7n3
UmBTto+LNRV3aV8JMj+xz3VRWYL7uVpkUb5r29zFvjEuhn5GaQ2+Tesd0wpjbSTyatp0XkdpndpX
s6qMnzJrNxerp4xPyjHN8pa7uq6RbfQjyymPRTI72d4ZkmuXG4ZGqOY2bb4RGxIOQuPGKORN0nyc
uiZAeUw1xhw6kqizLHhrsYhFeRYC2seHnWvMUpA91ezip1obfymxuCjoedUg8SAIeUYojEqWxXi3
nkwSTrkpFZk4qD765AfZFh1cd6PXxdVu2/Rbw4G2EkKHTMVf7cX+OYm5erV6Vr77fjLF+0ow5wey
2ux1M0brvdwWhnNx0mJqWJPKgTeUJsszXCnWPx27O7SKN5Uq3gAqDD1rIMHZa6LZ/iqleC+VtX5T
gKyfkNrkOdPKeOzw/S1yRk2x4QXohhnHogUw4kW3vAyIoEbDD+gL7JnPN6x/BxPVdeGUVDw8JU+F
Qi5rg6N2ssH5RZtWotztWdYdYgE/z6/sRHZHBKnWYS4lxc5cpd3XEr9GioST4SZmctH87LOJTJ+i
dA2ExJ7xbm9ye7tZPrxdTp3R+oVmooWbkkyx8hArT6O0CpEeAeSKPfeyFLvZ65bPTVeDgamCSQ4T
hGkezpOlr0/EmLi/vLoDXYZJwcJ2AZNYI0i3bL/ZvAN+ADHSYHEJzXk0u9FOiPUurJsEkY20P3MS
hfiJB3YbzZw+eIaJazNeMKbcuFa556vZSr9N46AhJHIzluoxgDgCt3MP/GUTG8VzzD2foAM1tXmf
9Ziw/clqpurcGoLoXcZ0aIytG5l2TcupDOO0734ZaWbNgS2SBs2ozFDNLNB9HnTp2o+WjamnrPXq
O+lS7UOu9W7Bbo9UD39b+/4T+GMPEXHKtRe1bOsb3K0RYjDU+c2vzPa/2Duv5biRtE3fy55jAkDC
nqJQVTRFU0XPEwQpkvDe4+r3gXpmlwT1s0Jz/Ed3qKVQSwkk0nzmNeLN70NzPE3kEcpI5KEeRbkm
hcYxagUWduBc6dkolAHrs9iftMoxmyC67hD7BCoR4VovY8GEWSfYq3IjLLXpZ7hecYC4S/NKlQMd
ud1sSD7sEqS9k9S5lq0CSxp3dSs6c6OS+u3VpotpbNPpDoApGqN+YmhB8WCFYA+coVIQBiylJrxP
8kylD2zmNLiCUYwfVK+E7rZZm1c7LQPkcSLB/PadYtIRijUqeZb0z824PEe/Xz5YScDWHivDPFOA
EmMWHIzZldLEDSqiFLfBkLagx9ImEcZFmQhzhr3LkYeLo9KdpyC6G75L4O0HrriGs7aVLyrThENa
xl59x5kTC4fr3b6MkKuSwWx2xnspq/02Qaj+HZMsJOaSMYnGLUjG9qYDA2MiWopK/wUV+YEGBCwK
2wEjJT1XWjo9trIJFguBpfrgiRDMeTnE+nqig/7MaZFQUe24pzJDQfss5aR7Ho1RnkvGWoP+l9do
D4aaq78m5CVOWpqG2aqIVfUem2NaKFMVSlfgrIzaMUMRgEEu6yvCAPlVo89UOil/N11jleVAB1CT
X5VaU67xiinfifA02se+3iDcWCYZAotEMqpf1EgsW5Y3uSUu6alTAjfYK40n3UqpAujLpvm4aytz
SlYt9JrXKbX60m3Vnk0GcDU+hSePufhgNoR/saUB8WkobxIZY32eQSxBvlv14gNpJuQzIyq0G5pK
Bkaf3pRP676SY8InQxpB3wqaR25RwGZybKGWvWP0dnRaVwHqmAhpYCVrDeCbVqZnWdeJyQm3Isoy
ivWk2fFtRAEYzhpEq9dUVWastVdDVOzLSZohJ7S2gqqfKJZHUQiCVYyZ7E59Xd81ZWpdVBrti20p
lV6y1tIaa/h28lTEbFMg1icScQNUbWPEllSjXWwg5FCrgjtUSgLC2SIb1lpnU/ptAiuQHT+uw9TV
cyCRa8gfLaJkrQEIRM+AFiPVWGn41A2SBVY3qId7HxWqRgVS6ZXAIGM1Tjsnt2GQOmBj9KcGB6Gr
Zsrpd1l9RCAGrY8NwOxLr7JcgBGShj69o4Zso0ahIGU5lDCAXNlQu2sz9UHr6RSfOoBCcb6pRrQh
EEkLk2iTBUOQb4AP4l8iyriQyDtpaiMW3tH2R7VARZJLqX6VNCw5M9QyBZyr4wniAEWisSpVOKw4
FrHxW2l27UxR0bS3nC6LsSpLmqRODlqPu9jo4fQZptTl4B6ASG+0RoCQG6e6Ib3wKddu4rI0D8Rz
LTS6MgvvOnKEcp1btaDJiIY3eNthpJGFa/mvqu6qnURVIHdht9De1NFWeDf6Ibvq8qp+lEU13DFr
6Tu91FKls0yDCQ2VoHid6qA6gFDH694LAuLgMMnsZzoWau7UY4X3XjYK+5IcCDVMELAU4vswQhbV
GmcNB1UbkHvwREPTEHGH7K7rxvRWNqm+0TIvzXsP0b63AdKEAUjbx3Sig+3vxKLRk1MfSBrHJja/
mRNyNl2obQXHTwti86aABYENs1QC29alMAGlFXrZs1JpPVw12BQFQH8dXZpaSezXRAaYurKTGZST
R+1wx/6SY+KcbPgIsH7Xt7E91S+GSHprJcjhOGJjdEg2ZYmPpKjMmdgRDyPEBTp/L0XbWx3orqh9
guZVPZpBFcfONKnjmz/IGI0HGfyBTInhFgl1vNWjotccWQf9ct40UmSus8633qy4TM+ENk01t5Ha
Prf6iEe06vneTqpjFNdGXdxqdtFfBfA2Qf2aUXkd0CdpVgJ4FXE12ehJoOnpB12FAYP5rkYWUa/y
4SHIbQ8SXzYBVkCUGFRY0dXiV8tKIBsJ0cVyTFyoXkI/lq6kPOneQAjC4GjajIC2S+GRubWPBXra
hPTts77qb8esNW+7aN6ZaSQFHxZJ682gtElwVo8+age932ukLkjnwxpo8hS4lEKv0cmkMdtHmpx6
YP6x4EOEuO+RPO3BDGall73G1gi81DIMgJKRngNajOWxGh0F1kgHr8jLxlUgmdkvPYaDiiBGZREx
GY1M47D1iUN06JEvnpnDlKTzYT8KKQRyAxFg1NYAbE2aNLGKZIwXFgBNepMgIgrD6dywsg49Ys+z
fvUJrSWnTJSKrF1J5DO9ANzmQmfJHzHpDUbczSwNsgecFBVtOxuYTNXBv8FUB1Vkp7As5a6YEmMf
5dGY8B51Fbt5JaSnwuzrdxvwOsFgHrdX3CgI73FQp1dBWY1PU22ndybAdnRv0iH88KqyKta4bjS/
RNP47203xDXTMGWNa/lSiHwtxlcfI1MKzL4zkOgqPIMrs1K1m14hrVlVWT4bSQklWMH6654pxAcP
LVIueMdXPrX2OrMD2G1WY6AQYtFW3hhtbcKGjWyxazKN2oVBuE33fSzRlqCfZ/dnTaEUAwB23+R6
CHViBBtPTJi5Ta4Va6SL83ENsjAgFcuBWrF3W7Ny1TobTLca6+6GaifqOKUicT33Az0rV5QF3PvO
q3U2MosBuo0FrWpjYjIKUw1l0dpF0kJOVnCtEAPJ8QZ5N8lw9rIZDu+SVET1CmRKH2LsqEw1a94H
6YKd5DA5XYi15KrsDA2QZDVFz14pmy9aVJfC0YxWAbeiWpHhokxjg8qh/52scxHAjm3JYHgss0lS
V0SlPxa70K7FhZEW3p0WeX0mbhul9Az1zvTp1rp9i9g7XIR2sACFT40eVntqECCZUbIFhIWmY/tg
lpN8GsQBzDtJrspXtAcGBQCPXPs7ZES4EK00KXWIxWAVZCDQ8JICOAVAeSwKnNibacOZFkHVXhtG
IzVOhqQKu9Ecol8GJN6ECxh4JzocUWY72Hnyo93NyiRQX+ULCfz1vSSXs29AMeb38jBpN1GdWvqq
MeaNKg9e+ICaM3YNSN4DE42q4UO1JfWtiTIuOnVMyIE0a6iB/dSk+oiXREk8q7vDM0kU8IMrFUSf
vUqNuL9uRHDdSIpGzJ0GFYgHYcSOD3Mw2EKw0h6HVtIRSBhMPP3g96TZyue6gb9YjQGiDCOkJCo2
bZKd+mZilI9K1Fryzp4yJGdzAOucgDU9LEhqCl/KUSs0ltCJx6yUs0NT5RC8WQ1muyCFkyJBTuhZ
0S6NMo/m7oQCjHXawaCEIKRbKeJ9VhvM2N5a7xMVcoIPzj7h1lvlGBU3JJ6BddYXvV3dolXd5pcR
rXvL1WFqUtsEgFI3Z95k6e1tFfQD0KFBDDDappg6oFPYjdZCJ7Mn77wYYMvuqjHtqhCSfGbVV5SN
anAqY9lQcF7loyai66qB370XqLz0z4gFGcmlX/RN52161RPmVgug0LtKy/StW6+vKGyyaeF8Dhmy
0xL7AL+EauZGTeEeUIElbxUs+OxNawqF9LIZkbSW3AbVIq5JnGXlMt0pxdShFgZO2MMesaN1TFLT
ZFXehSs/AB8PF5eu+ABNSpC1vQ0tv4T8hEE4UyYHCBVvLA1nXtJoMcw0n1iq4OhOcwoiQzp7D1S5
uhBdr3OslYiirZW2h54TqJE2bcc2J3AckJTGiboXVCf1UDNJvnmLjGJNWIYjxNsuJ0u44ziMTH8l
TdrYQEuI26BDgF/NYbA5Q6qm7bvVd6FJ9XMEZEVTIk/fUcSxROVGQ2qY50C47eRcVsuIWcMYmgZS
VDMRv0Kzhg+ayR3ySaztcCh3g+WX/a0O5tZA3Qt1J3HdZppsUjNTEx1GjIJYAFgBwBlt7PR43oY3
3Ft1fN9AncEsLDCmAL8svYzusE3CxMITpVWex5Wuh4cBkDhy7cYgUISD22CdD6AxYbYlbYsbA1x3
mgEuIpO5Ojoc8rkhXDBXeIE4ZQmB8gQogCROY3ot6kpPqb0+piiAHej55CjtD7Wwk3Dr61UUD6ej
Ug/KtG4ASfjWFsJQI3WgwjCmpngcC4iUFJVJmACRC7luZMzRe4PD1hmKIql2vYmAFcGxBD42hrMe
tPW0NsyUtvQ/Pav/BQ/8H1WjNfM/gwfuEO1bCPr8/hP/EfQRCD/SZTNMC5A7SElUe/6NH0ATUrMF
zUQQs/wR2aah9R/8gABAYFEXsJGLBMqvfxKFlIT2L/4MvaH//KXG38AHFs1GMA22RgcGdUh57vxo
C0EfhNk6Tesp309pJj/VycxnmfzylngNwsWnmflDQ3/R8v5nLAWrDN6YIGZpDjzKcijCMhZrMzNr
ms1GeN2pprWhbNZuW5oXN3GUAyqugumIws+iN/jPyIyp0FgFTSAvOpDWIMDVqqFYxz6Uu1xPZ9aC
ODLIsoP2zyiCF7RQvjHVpbKt0iErDy5CkPt34WWbIZfQl5V0W2hSzLXi1e02H2hWUGYBe6Qn8QM+
9/tgaP0jQkN//KifHmTRyku1thFxzoOEunWDzC0yBt1FfMwD6Y+Tih4UoviapoMl+NoK5YgLDU1K
xLrr/RzAvb6ThkE7MqkLq3N67PMC/TTK4tP1RCqB1bNo+hWKd269yi+kVbjlutkq/EhhsN+QZjhw
5laE3Hvw7qv0lWT+DE7/6d+5qxmUk9mq9P9tvi8qXRbb+TMCIGrGOiN5FesBNuMZFeDkEkiDcOCV
ZH/XaUaKAQgKPVC6spbOZp9306fevCZqHzAu5zyVfwRDY66ToGmOyWyJWaDsc6d5Hsc0IQOwZDXk
wcxFp1luseEC3sZ9UtFIckD9B9OJmrdjTfoeeNlW69og2Bah0F4FmOXJUQ1PFLSTaPlT4CUv6ZBi
kqlj6H1PlkNU7RVbFJSGeB93ZekD45dl7UpPpNhHFbSA20qzDlVUcmJFB9emmvV5lYTwnAGnJzRl
MgyP9q2IEN2gRSTDvYooy65MKVGti3RkZk6juNBXMQrvl9YM0Lb1HWKvPoDyUqZwgzWySXbrDwra
MGanuYgNjXdm3yAxQS9As9xBk5rkJJx/3BZxWNsnQTUU0Q3OwQX9gr5E+8kqS0DgQMvte69sPQ/5
GlJYdDIUHQ4vApXIPEihFP1KSd5JN/tCeZpSSozscIoWaxyNlAZ5vUK6txTLyF20CAa38rM62jaa
FlLUTi2/3kz4tagrOa1AQZao2swJKYVM3zMo0/VjlDjoAAgK5kofUrYKm9MhTdL2xJ8k6YK6LSEY
vGDrTcuHQrnCbaMtV3bjN6ozdB6ST0GihJA5W1m6COl+l9se6cVx3RuJ9WbLETyprWkP1rkvjbyv
bY61t5GEBfogHprkRQAYatdV2k3jJgsHNEFiOAYTOQ5av1BOM2kWgFOu1UqlI2AYo3Vd4slxDZva
3NMJMV519ki+SlA9PdhdQEjSBza6FmGMRiuaOcbUuUIa649gIKZxCbPIJqoBSWGn0IL+NtbRRYAf
20+0ugLTIqNVykpxukJNfnF/Unrqla58CrWsSVc1eRZyH5KVAR+WtV8ShMRLwAuS57Bh6bMGRYDy
WGH6Ps21xk+eNDtLlDkKxqgK9EjxEdOgvYAs6P3yqSNfA9WdwL2Hg1+tVLPtrvqxyB7QBOIY9wvf
vwqFoHJo0tLZ1+j3TY7I6q5AUUDqbuCglm99XYQFtLh+oBZXSpU2pznBw1QOXuSmMgAHxwp76sCa
UiWXqNlQaB5Kq9nRmQgRxcEAaa+2IqG7I8b+UvhioK/The1NpSIe5vrkpXcWwv6nlGNRD1YTkxor
Oq46t48sYZ40pii0SmEn78cgbTEqiaoCWSw/o9IxTRJaozEL/UqVKtwGS2rQyLYmcD00jFFow8eK
eKO70MnnuZ2SnkLCfaZngz48y8y66ktMTZjMpkeK1kzkZ8POzBgPotAsUDUttIPtdexLj9baB4Rm
46WZRoAsdpVHs3SEEl1lXjHesaQQUfMDBb1Lms2DU/QjFBNTKiOopArTFMEZONScIQrEEz4DOPuR
TT3BVb3w9FQjEjZE8zh2Vgq5d2x0N2TFHNIMfTnUZar0PcNlByvCSMSsW9qZLZMjF1wpWakaJ1oZ
pee6AvJjRc0/0U9ilc0NzbwoYzDxmUhR2DDhEo5VX6cr2G0QIUOUyAJXmca4XanUJJ9Fj2svq1Tv
rgfwXAN+Blb5LssS0mFodKM0NUrKsCMVT/RdGJNLOkkAuntjhuYUb+rSt7V1jwGgvC4NTweN0YFe
cdA/1od9ERUY3oRtPlJSTIvSw0q61q0zry6qypn0ssJebQZfbLWprKadgjT9PWDrVl1NftjdBDXF
KKzChBysvLATKEUpQk/WQR5V08Usgns9gZ5THWVUEuGoWX2FZEZUrHWlNgeIDnDGZz6aDtkCK6zo
RB7Hsl9BxhnEiYZiGMpHcoMFsW9oRb2aOPtYzdA8bnQTcQi3BOvck7NlsrE1oNpwDFaGJM1Qt6Hb
qrZPJ4oqutev6MghMA0KKGiQgW1jRPfo3U1ObRYypGjYuzJlUIxmNlZM73Ydh3Jbwt6w+lstRiN4
rIOkPxhVEcJ58XRVnAMnCHpIzaAuuQiCxDrJNBirrpgG/XpQ+wpFYnMQ+jqQY6DjUxYiwqDkPPwm
1XNVOldaVa8oquYIrWG0JF1ESlXcEWD62toKuu4SuXfJWGMQn1hrVBKBw+SgiGUwgzPwLZ55QCsK
w5hVGTLONDsdTU06sr6ewHuSA5GsizxSm9uZ2tq7XJziQR/KwTyBVjnYyDp7TJiUZeWwmRP0YQW/
0Osd9peek/gr9CoAG3ndKSwVIa3RUxGyg8wR7WfFbqILjlXaw1ZVGKfaqKLOjLTzjWIWIfp/naff
IA9DP63y1IzQFOFqV28L2wDkE+g6f4WaVNHOsrr+o6hjE6G9NKKAn3Kfk1Jj8NNszRC0wFkCelYD
zp/OrFbejdQ0M9UHgP3J1RirxmPTIAq5kwKpzjnJMA2bZW3FrhQ1oklaaDbxpkI27fl3DvK/iSqJ
Krnb/5yo3r9n71P7nrx8hrr//jP/SVXtf1myYYA8JB8kQZsVV/+dqpriX0IzNaGBepwhnJ9SVUX/
l2GSvwKH1FjNCFr8P6C7jGAt4FJA8DJ/CJgQqPH/Guiu64ZODm2oAGOJhgH5LuJh1DQGLE5Gz83z
e0V+rYL9p+k4mp1++/tn94bP8XbTazCLxh7sjXFSGg+h/OzH19RlZ6khJ5fvfx5NnTOF/49x/Gc4
qgIGYGXyG/N3MvkpvDcssDAKpgqw3H23tShEpshp79panNCIdjrtozTTdS/i52l4Ga2JMPIl6w5a
96BpKb99Jk0vY3zXQ5RqbyNTvfz5+ZQ5e/v2fL9LD+TMVAYWhYEJtAeqM4Hn1jKtJv3BpEUYw9Ec
byxQDVWDKL51rjR/lbkyKyQjxGS2Ap+CNfVNX1hS5zpAObl5STPBVELwLFba+/SouunXz684v8Hn
NzQBpWiCbF3VZ88ObZElF3qI1OuomjQ9BmMTULZ46KfEF6uIZuR57jWRW8YWiqb4ffyKMjhAR3Lb
r5kXVaH5AQxFY9uQVgptkUySoIeyDQjfTcpmutEnv4lWI/kIJdQpvfv5Zb/iif89lq1SemGPm1w4
i9UtW2ZJJ9lyAXeWvwUiwKGO4qXTevVQtE148vN4X4sD/4ynyyqf07aY4GWtx8xBwmgAUlxUh/Qr
u9a9NSjn5Mgq/dMMUs9RLJDLKJ8syS9dhXAbdRATK98xcqGHv2TNzKTENvKvkPL/vA+KxpR2SJJt
Yzl/ZhuAy82hCqOmaZDHoRvQg0c8UiH7Nmu8iKVCN6KPZJjGMuev9aAycaelYlxX4RYoJA0/zAv+
9l2o18g2/AKKAWKuQH5dCz6tnz4wTBpWpSyTimcks4Htuz+vgG8nnMkwCjxEi7obpjfLA9XG7Swl
6x1ckMY4Z8aH1DKB8zUnbeudRma9TqT0Ibfo1nTmyp+KE8qUa6k0NsrQnigoDaEItNaH6QUmhkth
BkmObnAg79wN0RHw+7d1tHjU+fc/H8Y1gkg6RXYXUWD7LCgVe0UJjYiemvnfbvp5KCEjyM2NplON
/DqUrHgCoDlDiSzKN40lHoUV0AKKUIz7+QN8X0yMpPGpxVxdxpLw60hEwWkicixDPJFCM9Q1GWCJ
MI8s2W8HC+/DYuVStiG02UvT9dxDRWkoyXBCqzMh24f9Juk79dIAD0ajHamSn99qOR4FXKIMOAMy
YQB52OLU7gKBHtnsBuOXESY52UnlaxtV789ypL5+Hmo5gYikCoECvQ0BEBrOXLv/vCqkSC/kpm56
V+kAlSgAk2+o3ciPR0b5wzDQ69gJgiBLVpY3rV8ITynMaXS1ID2FR9y7Y6c8WoCqqVTMGG8a+zHq
Vnf0ArcDZanWvjNTpCcLTwVCMTkmYqB2+Tj1m1YPHSU4T6r+JNVqN5UuVHJjRYa2CmBERC92AFsd
q7D+SVGeBhrEXnGqjON2kt/UHhsU6cHERgbPxLUJXz8O3/KmIJdPNjoiIEd2wh/em66DAbiVsjyn
xKKym0eanUwer5vmk/06xL72nKfJ+sjs8o0+X/J8Q+IJTZDbmarJT75+w0gx0PaHAu1qYypvuqrb
I6k2nP03g3CdI5xv6GyIr4OgW1XRjKx7FzEmwFIYZDkJ2MH/4lWYr5lVymqBE/51FMPudc9Uox41
xVrsoPKMFEdb68j+mg//5YQpWIUB2SVaUJdxKaqYhhKUXe8OcTwbSieQuinEXgyol29zPxSreBzU
i58ncD70vg1K+Yj5k9kD+mICPT/NE/SLe7errfzMBCxcYvcCLDSRkPOqS5gUCorsbuK1yt+vQkuh
8g1faA7H5MVlqItUytI4Y1Z1gSIsjkouPVT1L8OheRlyltBq4yVpDy2+ncDhUp4qqUM33zc3kZ60
ZwpX2xGrw9/ss+U8anMuBoMQhWNr0ZKREohSeZ32LrwoQVmNEnk5qv5114/WWeyNFE7jId3UeMXz
vwhlXfd5/WQPyYnW4RKsAbdyoiS9LXpzTaX4iDGiMh+Yy8czDIOokLhQVfTFLPhqC+uee8JVaG4g
btFU2as+KMVVFdKTA7bnHQyjy04mRUCmyRS/3tcD2kCAHBLQ1tKkZr9+XnjLi5/vYqu2zmYirhNs
3a97CikYA+00DIdQKEAMaxT4SqlgXqiNxke277Gh5t//FGMEit3Pwgmt2wI/QVo0zweAdphkgx7y
6u7IaMvkhpyb3BKCos164Mpc3F16Yfng+LvW7UIYDKoHBrcJRwwVDEqmqBGGu0nIJ8FA8C8DzfvL
WVVkmRSOSgKXJ7HsYlYRf68sdOdL16Yx4q8aFli0tr3cMzd9kFTKkXedl82XZcWuUmX6rfDsFbKN
RW4j46AhEkq4Lu5QV4nUPBaCyrFnjs+0KeQj58W3o0pRTNo7tOv5kQNysYYloE+oEJsx6DuzWcsj
Co9ZO7WnRlN3hxoNYa6zPtl6kW9tfp7Vbyfz75Hn+IfphQ6/WECJZLddVduxa4wU1VWp2FVt4a8g
PTzjH3CS5Zl/5DvO3+nrxCqgE1hGqj33Bpc3dCjqgaKOwbFYQvwrxrlfMuWJ+/N7zc/9aRRjzhLn
zjxbEKkEMYs1fN4YKbVJwE4TdVIl0sUutcKkPuBhJpVXI+Lp0t/ljAxnzpcMGZYNgkKWFwFkpuP7
ZTUVdsdFUf8KkbfcUlSmk4MDinj5+dUWEziPpQPk+N3ARW5xeex3BN6eiJF0bppQ2XtR4d2GEy6E
fz8KTjqwCFAToIG7mEBvostRoIDvCsxrtpMSRC+VEMGRO/rbZ2IlWPM2sxlI5kz5+pnyYuqlWYuZ
/iVs0E0q6uwBYcki2fR9eKz89G3iBPGHSfPb1Kj50X34OliJNBZtaSB5YorsVZ7ACKLk7h25ldX5
W39ZeoJ9PMtZKFxK35npIzo0SdkxTEjJBK1ZwwiGDfpKAd7Y8uglBxmRJ3qRWTlOxlXRV9nTVODX
6ZR6O0ZrHNPRcVNDZAif0yqpXgEFZNG7lWG+iUNo1q8D9Jv7uZyt4nM9oONcn3eTWmN0HMX2/udl
sDgGDaq2IBKIDhGuIJUwFgvbGO2yw/YzAaSqK3uExSyi+MAYOxdgmPSscO3ofxf4MqSCqS0ngw33
TqFo9/UzNZIFtUbPUlfVrXLdRyAQER7Kj6xvRXz7TESkgEBm/RFCeGs+kz9dnTFyWtgCojVdDojC
IpzqX/ZWhBB9V05nSm8VN2UCZwPUo7+p2yGA91MPjoJ4/NYsa/8Eupfy8PNkf1+gc5BMtK/BfwcA
s7hzUqvRwjRCe9YGU3oSQtLeQHgTR978j6NQfkVwgNWpW/PEfHpxEK5hmpaMElV6eIMlenDdR+iS
/v27cHrM+btGIXIpRSLViNfC8MQ3OlQRSWuldotQa/ZfrBUibBV1AbY0cLiv7xIHuS4lhZ0QXnf4
Dwy96tIjHf+bd+FNqK0wkLa8sibcxkrCx4TNpiQfORoqa+Tog/jIMIu7+PfCx8hN48vYoPOUxZHL
hVnjRcQwsAilPVRNBBvDiU5hEzRbql7xqRmi4/bzd/p+AisKdyR1AuK6OUH7OoNT2OBmy2Xpwmpr
XSUe5BMtRu2WVn56+/NQ3xceZngEjwQ6vCWFwq9DxbT6dNVGU5cCIhmRkmHXEk1JXLg/j/P9lVgL
BnUqCk8aYieLAwSHEA3wA7XHDKWxx6In+i/xcAtVY23rjSrefx7u+2dTabjAixXU3wQoyq+vBWHE
qLmtGS5HcK7ilIBd2o9ImBU4/Wxj5KlPZD7t9m+Hne9OrjSTvMzgSvs6bITcPvCWBElUGROvtaFg
Z7zVy1mhsa2gbyucWZHrp2l1pK65yAJYphzQFqsR3yom9/f99/n8qJQOynwgcVL23nmQm+lpbOKF
DF55RE0CXqCUxNIl7X9kGHBEO/Le37/uPDwiKRxedEmWtTo7gqtLHQvSapL51a5C4fAXdC8DxdaI
yT9yWIrF1/3WIZx//9PbanHDJY8rlutuLtyTC3f+78Zx1qebzXblrJz1il84J+7JkUU8K319DiO+
Dby4DOQsaVMIG557fwWV2Xl7Dp3r0LnyncvAubx+396dfTy+nd38vKh+6199Cl6Woy6T/Qkchp7y
Xd3n0rnf584t+hPOI794fd+hOTf/+n27fnp4uTy/v9y93H3c3J2/7XvnyHP8Dvx+eo7FHlYh+Kr6
/By583i/T53ceb5/vD9/fUesz3nk3+fUmZzb16vD6dXz7anvnB6c69PD4XR3eTjsVpfr3fZwuj0c
zuafrc/O1ufPN5e71dnN2erp5nJ1c3N+tV+dfZzfXJ7t3fPzj/3P82gvNsm3eVzsTgRT4qJG15Pn
f52nkud/fb19v/adW7DCPPrh/Tbk+RHJ5afYazuH7fvtO690O8xf+IH/86Fwrp8C5+Pl6fLj7ell
HzhnL3tm/On6gxnf33zcf7yBFeOf+/3HPXxm53G/2z29vJ1/3ATO/u3IO/0OvH76JovAofDzIUFH
GaGS319g//Zx/nqVMuzr4d13Dpc8cubsns7uX65fLo9dU/OE/TT4vF0+7UPLQENSapnQi+eLx/3Z
ycXz1fP54+N2e3t+8eg7691ht96e7daHw9XhanM1f/Oz/c3+/GZ9eXbkWf64Nf9B0P9uYy9BynEy
ZVBYaWOzP16J6p1D6Ly+Xr/srl+eri/fbmTn/u3YivrW+Vr2KBYrKmwkRKqUanSVXXWtX7X32UX1
aL9pWC84zUN1Ht2P19Nl8DJ9hNf2mbeu3P7Ye8+b7vM3WD7CYgH0Q5mggsQj5PfiRj4gu3KZfxhb
/0zsqfP31xbeA3fydYQC6Wl9Iq5grx7Js7+nI9T1ZdRX0UAEcb88ngCSVAN65N7KBJDbOao9BekG
cZQI7lQqaIAVqtUpR47i73ELg6IdZZCWzIXWxUmMnh3e74bnrbBzlNbwe4BtRtFwZJTFeU+WTRCB
Ug9N1DnKVBYL3G8HTW9Ral7BYJa3bRrdJ+AMTpDpCJ2fD6dv78OtjdmySV+IbjpN+q9bSarbtqoC
z8LrKAg2FrxlPJfi/sj7LC5OZLYYBZgsYQJ1BIowX0fx/bxEVQUNkq4vs4OK5tNzSWr3pKBWPCuO
QOoG3mPc/vxu32aRUck3aPzMeAQS1q+jAn+wQfviWh97Q3aWAUZ26k6J9z2CzJufh5rjuk+7YX5B
lSYlomYUz+gDLZaFEaq2NoFMXAWqWeEuoA7d3mgTKRydKBayf0FhEQnaJmp8LIVEhzXpkerJHz4k
ZUNkzay5w/et9C03I39r2+krtOvqxxr3h3PkJbJw9fOLHhtmsV5i0JyoyFTYh/lZf+g7rQBpmtTp
9udh/vDpqC1TY6aMT4FrmZc2Uz3kUQA6f6C28iFSHbZtMNqHQUN17Oehvh0jJDr07hTdnFNg2f62
1zSUxiSIthiCeT5KR4l4bnLR7D106gxHsjlPfh7xTy83909kdrY5d6O+rsuk1ipgDagGiZ4cVSpE
hqUgatD3eWlpLz+P9afvxVmiAwLjH3Lvr2ON6KWnuYXdWxC1xVkbS/mFqoV/XWFlDm3ehbUHKAMU
y9dRYKxmqURRFEU7OS7XkibZ6dqnDyqD/PXNYy2175+MdY7zN001Dd9xsbj+Ss1Ebj8rtVWCIKdS
Z+2mt3wgvaDAxQD39G+nkNEYT1UAOdBhW3wugMqtCmheW/UT9me7AcZ7ug3lQY6OrMTvpyQDIWFq
c5ZTjFp2r7QURaLJL7QV17u2sTsx3vVJUR40ysenxjRKD6KwrcPPb/d9MTKoPtd1Kf/gr7VYICnV
3C5DHpsMTsSYP0Q4cTqmWgAu1icJ8Yu/H85ARvj3B6SutTiTB4Q4Jp+KAArxRneO0BXWA9mgXJmp
lq5/Hur70lfUmQSo2HPflbrG10WphAVCcM2oIRbQ9ZtCzXrYy+Xfn1RfR1ksfT9GUCPBlHmVYvs8
up1eImFWSliclK0qHYm6/vSxuF14F0oZnPOL05fYY1RHtdNW2OBAyY2ayjz4sA+QJbH05sj8/XEw
oh2TIg2izNZiZUwhGmtqy5sFiP1ttCaRYYpp0k6FTnPkuP/DhkbAF6QGyoK02WY26ueAfvJG/OIi
hlLMtt4HkwBGaMUyHqfJiNN6lv71ZQlCCkwk8RWYPm2pgNvaXSXCvNYwFGuQMUll/8Q209z96wVI
WYZ9bNmkJBz2X9+qVuwi7wG7r8JQg34SJepp2kbR/r8YBWgDiDsAAPYyyhmCRs1tk+MpNbHLjWts
KZR+Go8shj9sJpYCwEGVqHfWDv76LnLV1gPgH20F4aLuzgfTwiUYw0TpyDh/OANRv2WyOALpMP9G
DX9K7SqR+z6u8doqw0APUQVlo3folGQz0rNGr9tJlfLIZ/rDOp8Fd4npZ+lxXvHrq+H1WOpw4LRV
gcHvWsr+L3vn1Vu5embpv2L01cwFDeYAdA8wTDsqZ90QKgXmnPnr56GOu121XS6NUzeMbhwc+6hU
EjfTF953rWcFSBRU4TYuCAP99a362ZEYZXmBaQohjDw5EqaJZIrpiDohPpvcnyx4UGQEq2RNLq0Z
P/36aD+7Zd8f7WSoBf68JOOkKo4mmCXSgzQmdwcz4F9xFBD2rNJQcSPV+/HqiY1eWv1M+rGUJbI/
IR06ZHXSfjFt/ORc1ucBtB4PBSu107Eco2YGvFNxSNHOwBWM6h55gvTFBPyTYYijWBxIXJdKpz0X
RQgBKAwcRSJzYadKVe9WZDvcB0qpnUXtUHwhRv/pWbGRxKuON57C7Y/XrtBTHXPSelbCTAyyGUZY
eab8i0njZ0fBf08fAWkQ686To/RAbCIKJjwHkyHvBgBrhMSZqfsXPwc0zujxfNaCVePkOUimJJmh
uykOaY/ERQmCvGv0OPriiv3kDeIoxppGQIED4vePVyxqGiNAT6M4RJYld6GYmP2mmeMsustULIVf
PHU/ex6+P9rJoMd4urSAhMm37ELjDf1m5fU62UJp3VJowbY2fHER11/44zaScZy5nQoDLnC2/z+e
ngwhidxyXtnKTAU3yU39WOR5CDZoLD3yzyxoHPlUDm6TjJ3s/foO/mToxWYvrw50hl/r9DlJx1Yw
64SzNZrRCPxFCyNk1WOpgNTCaAgfHNe6ZQtGZZZfXOifPaI0gXCuMSoi9T15eNinR13SyIqz6ADM
JoB+C8yd+C+UUbJL5/KiydAYfRFlySejCDmtjdoA00SzJkFCLRCKtSZotF9fx5+ezHdHWb//3RRm
YlVL9XjB5jGW/Z5CTrCNTWh5vz7Kz94E1oA4qlCYIfg7eVTwQzcCykLQNAJWaAcIrqHiGKjF9xVp
1n9xtJ89G/gFEAWxUWZ7dTJzxYBsNZjZ6xiiWITycLtwjI7WWThWRBnq1sUwiuEXBT5a/ScmITDx
mFjofuIAQw3F4PLjtezYjshLuiIEy7q7raSgHredEndHHCwKeYWVBm6jkFvhSSnK7EwkoBjZ31yZ
oKOXxPBTi5UDoLUuvg4TMLvgvnHFkiyukt3TaObo9EqY36RArRUQmyWmzU5vyOKgbdVVDkb+6AYY
aanZWteVB7PCsuyEZPGA29B1DU2PMMl3cq21TzkoBeLWQiicTt+Vsh8aS4DtBx/+q8oPn6WVCrM5
VYyVfs8NBQEUVrBg097oBlJty/mWSDRp10Srp6HUwnIvgvN+twSLBPpcCbpNWgfJkbjMEEmRElih
E7VacoGjY8Vl1WO2bYQxDb2uFvVvpYryxO57dGN216blEfNujTc9rgXDJwxWxkSbJOFTHYjMc1rY
ck6tmCiHWRfnbD8GvYlsBWA/htU5KR/SaKA8oidBf0sDPH3qYctncFMRt9ohcdzXfVklM24zKhk2
EQAxOHyzxaku6+XsS8vUvoWSUCa2NrbprWVmyrwr4EA/NMJSXBmLpaZ2Hgvq7aCUgMfarIsPfQXP
zklg9UPjw+G/zcIlJT5eIl4SazAYYBuIp3BJYksC5Z46otNFpdnjaSbRyTESbQKPYEpLhrtNGM+W
Vs/rjUFaOkjOTBkXe5wQG2H0rsatIFdQq81IVUYv1KP4aZb06ImUVqKlm3aStZ2Qmgz5PaaD9xb7
0ZHyLxdtbpvyTNTqqSF7fAmPZNp2uackhvmSANmToeRSMXC6FVzjZG2Mbb1Ts+6bUY1grPI4VR/g
bIEvnlvtjMhI/blGVG8cyqGKRrsfjPoylftRtnNLHyQbHEZ7HQbkgTuyGtSJIwOFmbxFN8inwkS+
EPg9D7npDW2l7LR4iVhj0g1Fxi8qFO7ClIM5SmoquxZn87dUnrJLaxzKtz7KrAfQMcnkLGi+DmHV
5M9SpbYPiHiFu7iW1FeqfuBIAdCaiaNTza09wxjg2MUqNSY9HtTZg7wLyxbIpjI5RTTAX7WWUYek
pki3ZjcPGn59q7tsh7gyHGpXBOORMtfSIo/07KDwAH1E8EICdwqFVrT1MSBuTE+V8GZgB3Q7zNb8
KJhiDw227Qlrx2o9QnVTTfi2kVHLnjwnWu6rULgSv6SGBHd6iEjpZcYd/XkR2g3LO2G1QKZGQRGu
h9I5qupyn2dDfQjpnseeoFTq22wMZeIY0mSkW90aaq9RJvheDcUilap1MMOdDRss05G19HsR+cwD
6plF84tBEc5qSCPPAmnD3Y6dU3EQAU7CwgQecBWbZqb6bdCFu3SpwZKjQl6JtgAfUl/AUjPsRpkd
t7+0S3bWGoP2nunmdK3XxaKD4R0aeDRcAggqedeI5CEs2a1Qm9G9AG3pQh5bwCkhULkQB0ve6U6X
xebzIk31eZ7wPlKyzUPLQy5dan4OdHo/KNNkOFUrzJYXKzIDlWJMBsQFPcDyDwK8SFwJ8QR+O/bp
XDtt0L5RrRobsH/LdM8kpBubvp0HsPoSLFVfEmQNlAsQy8KfzDS5JMbMFGEjatptLw0EAFbKHBF0
0TX9ebvkgK8HGGWpU8lGqDopcHKiP3npJWcEdg9sIq8l0TXrrjkYZNC/xR2kPptcve6pb9v2clGq
8KokYfpZRnjwsehJzahBNAyKIynPXB6cFMJgBh7UidWgeI9jllp2Uy5ZdFGL2EIRn87zTZLnWFG6
Kglfie7LPyoerdmdWDYNW2lesTITuD3Ouxvu5a4nXEED+2En7ZTcqnWrv1DgqmNf6fPxHOOB9BFM
eXEBF53IVHOey5ex5qW2+7RVvllkHU7bnr4OvPcxzZ6jrB5FfDXWGkhJp8mNlbrM910c969KoCYp
vG9h+kb3bRJ9i+t9ppE2HXDpcp5aHe+lr+dscrxgIrrBlkIBKK4pWGO6kfN4uIqSQLhCoi28zOIy
nq9dn+exDAbmCACh9wVUix5VddwjO4RSpxA7O6EHi7SJLFFoDwiPM3Le90qR968UG7rbcep52FZ4
6o1IXMprFCnMCOShNLygmVS/hPowMzQmATOJJuUyU3NBzh5myqhwBpFkQIcuTXAPD9MqxANEBObh
Tdel+ZUidkEO/LFVoFtPWZU4aWKll43adm+DUgS7aeraV4i7AYztghvH88bDCzgGvgETm/7NikDL
MHxLoKIHJXmqMr1qfIWZqHCMkMWmMDX6s5Wl2UAWYQXYQunVihWvIgzPUhqT8TcJou7xXoH4xvyQ
HVODzHk7MkbQO3M5NlwdmK4mNbk0vUuBUVRgqgVA2QF2IRjeNSMf0A6CYYnoNEZQNnxSW1uCNCLl
ZJq4pQ1EtD1Y2VoDu1kVizuvfjt/0UOg5CYwkMFeUomjWvEgR76qV6AjGN+1+8BctHmrg/24Ib7H
IlZViEow0NiBF4zmYJTtYAxCBUZ1OzyD3OEsGjMqy00950YLGGGySgZd1Xxo28DkMQgjq4GWS7yD
rWIVTQgfHXLCYVmPAFKprf5uShfjrUUk3rhCyGaMy9Jak8MmxXzNxkJ+qOuJ3NthTp5pxjYXAgln
r9NYVq9CJEG4ofMHzBrrdyBtmPeTs7oQgt6BOpIKNrjP6DxQY5ZAstwDLAlITrR8OdYToONE89ym
ZTSJ7tAIFYBksjfB/Kql8K3vMvlb1REy4rZpQwVCrCeTQSdTH0TMtYRGdlkwb/SUaANHI0gRH2GW
TpReAtaVJhlzvPKc7Th08atspapBpnGdCn46lGX5ZFGfjF3eBXTkCXaHiswcnW7eTisDQb5Mw0wo
1xSSJjnkkTQnKwCbB0SdzYCocaEq7zENLKmbUgQiYLsDVY7lCGny0QjKONhOw6L37jiXpWmjpQTq
uUiF8pAMmtj7grqUodssBHpcjqYyqQ7G22ysSTiNrXQzoDpTXULRLbIgdYZSg75Lm2l7+uctJ54l
YnLoSVoFKgt5KiGDLSbImbQamMqCp45dYTxOdR7eGunUjA6SsSYN3bJq9HCHrlNY7k2hqfWLDtH0
squKesn2RpEt8JjjnhWGE7N0zw4C8TsAQfqyizbTIM7pVaREZJAnBH27oSIK4p5UjFDea7mWdm9q
xEJzsKHHgN7K2RxkwETyfqb21xEbMJLphQERYbAVeAIA19CNhmqIyemEo/AUYjQPpi3i0pqwDFUJ
ZmuP+ydvj41EVI7DkKL2NxlrnP4wDdGsgk9lrhTtGK9P4/G7lcSfy3C07pY8w+s2aoNpbYnHU2gj
sewJnBFdcnJTVmGT35mjnHJXJUNMwwejNyfAMEZsio9JAVZM5F0hap4JVGPbwN/UzF2r1gNR1qQn
iGwLMCzZaZWTE6Mwl0qOLoP7JKU4z0XqCTRu/dhgytxAoh/TW6nmxh37JY/0PUibZtgkZUcw8FzH
xnAnkc20XAJ91aVqF8KPxg84ghKIDTssjGh4N4OAKIskrsbCrxUhF/Edk/Jyb8htnF3UlL7IG2/C
XltcvdICcU/BWLH8oScu/rmrEKznrIvYuhBXC+svckhUae7LEc6uF/Z4Em7NUBF6Rg86wOB2AnW6
iQerUmt7CgeBESEsy8e2B1fMSiGSUl8JlobVnq6tmzLI9VyGago5MLcv3lVVDxrYtowA6LfECqM9
r8Ri4P0RZY0c5aGEDXboAursH9QgKAGC01XkF/JrGvOs1PNuuK7MTFM2XROT4j2FbT3c0zg01iXA
mGfzwyx1A7lOhtEHzQWx08gUCdpISthAWdSw7bPisnsTUzNludY1WkbVXosI2MU46EBOzXZwb4dl
JyeCJjNvSW0+u5FQF5kfR0TLHK02iil8jYkxXEriVDasndT+yRhw9V8oDXoRW2kasX+DJ6AVnqkN
w8OUyAzTpjGqtauaDfTsMFusa4SxUuEpc0yaFeUKNfLANI/Fpq8jSQ5BFxnsKixVa0R/mZoJ3PEq
xo88aol1xbKuXgbjg8ReKTifWuKt/GFelDsovjFUJFb2s993aRxeA8Y1FLcj+ko4IP2ANiDmipjb
lqAmE67IZJBvO25i4cPKyglZCpKCZAwrU/WtUYejAsan64xys9RTmV3NLYEHhPq0XX6WJsTInbG1
ZTmhxWMxbfXJ6JszpvIgu5hSeHq33JBcfmhCeQjpswep+VqJphz7Fqa1eBf26Qq+UkZF8LuxqT4C
bWofJWNZiLASmt7YEZ4S5rYYylqyHcIxvLasqM3tUEWv7NSiMmYA5+q0dOJqzfHuEV/sUaErhBPk
PTspmk2CdAmQfIYuL09sWytiWBhxijHQ3V5ngbQy/nvL7xo8hFlX8sZOCZSo2imnefg2zWlhXUIu
a4NvMcN1tE/YVZqHdpjNFHY2BY1DnIhzcYyUVtbOBz7xci6o8jie5RC12HlaWdMXZPBFcMXUCLPo
thInnvt2rFQdLpxmJA3HnBSDdd0S5vdk3gvV85LU03s8jZpWbIuA41xDHp8DB9+dlHvEj4h7w2wW
BizWP+Z81xMQDCQ+FJU03MadRbyHLmb5PdXu0vCmXgwu1apgnx73ReD1VQIlgSuVfIS8SpYHxd5U
/AjEGaE4EekSLqduHjLqr93BakS27hm2nn1AFdgiskfrj7rWgLHqSOUqvFqDuGbjsZE/ulHC30Vx
gRmh5UK+aqQfsAlrjekyMbDU8dZkhICVekrCWNqWYeTz+7DbyUKoPbK9LZfN0k/ZHSmN0eLl8NVy
B45iC1lS69TjnISl4pVDKbebFm6BBC6SBLZNK/DS4PYx5MhrhtT4WJpkM8Cnqja9Xg3Hsl8Dqysr
6p+ZlPPRXqQR+PFMFUWwpzRJD0YRw+jumXBHLyYI0pPqQfymtHEhb8tkfb8bsV6TVhLDin3U2LMb
B6Nxi/yCCgL8h+C6izJqdZE2yo2T1PPwqo+S/jYZYZER2DAt11WXz9TXRKk+MxoSuB1rkbWHrkl6
ja0yLsB6yqXF6UjvegEfSE5eHQ+TuWE/WVTnjSBWUPlWbQK5S1k8vxlGi812zcPQCRTTtfRFW3Lt
KFsB2XXWRHy1p4nJcEN1pJY8FdTYTWYqi+rm8hJPzkgL5B52H5C2YsRT7I446Z4aooJDRx/VRnbm
OG1rW1Iq8aOeChIWJol+vjOPYrdsE0GiJSk0SfXOjcvApc1COTgwccJnE1onRQG1Gcm1stTkUYrJ
aHIMuWPSDK2qeC7JRFT8ahBm4n30QXgai4WoCUiUqSRtOw1VhjcrIauPhA1i77RtIYFsnAaJSzy1
Kt3doqy+GUpS5m4gBJFn9VP+3soxCoeh7B8Bv/aGg6JJ4AMrAovyiO3CHRiZMbVNyKGq2xJrDrZs
0uNbMW6CyO46dBSOPA8fUUFxhyivdKk2VhKqb41CfCKNiXy8UIIJK6POqpjKpdkRCEIhsj/Mqia9
CVrST8TEGP2tNGbq1ZTOCusKKu/GNutFa3G0Pq8kgiXHqHAt0LdvRZcawNbLJn4sOupHaxAblmIh
EZeCOVidSw9M//AUmKlEiLJtsc5QYSGm5gDMIZONw6I0SkWsT5jENmxy6mYMLB2b39wqnyZZakCk
BTQlHTruIXszpRvYkOa5vrjNKDDKSpMpNvQBQlNmgB01CpnNPDYODJBYJ2NgDuC/1+ilhkC1cjuN
EoFtEIajSxZBFXmRZkBNn0VhS67MxJHVMg8BUpnM17jXIMe7XSeF6S4FFm3aJFUmuodJOv4QwApq
jmYm2uOUkjTpBnlPUp6awop3+1KiOFzXQxOdD0MQp17AkDaexWYGyrIjUIaMrqaSWW+lVXVkjUie
QwTsX3KIoFkeVIX0YN+Ym35wYgY9NphdXwMWhKJirpUl4z0EqB856EpzeWtpqPkOakMSlxeHZftC
Cg8RJsawImc7tYNoXXRKC4UPScgIF4McMieiykI1RlOzm0rM5vxcECIz9eTIip95GLPZMZlqJVdn
Q7QhcCbpd0NNooNnUuQvGDhYO5CSIoWya5RVHm7I96sWj5ySoPF78oLZ6ohGQTxnN1WtnSg1sX2U
1AeGosKiXNFPTRmxci2lc6vJZdGuw65RbdwM2QQ6XlILT4DK2bmG1RHxWBIy12yFoFCtHXA/Evri
Dn53HlGkci0zDK9HGjQ3Vp7vKUHVlcuvx3xYx+AhyV5qIJ2qvTbLrjhIeeNVsjXMrkxsGRjJWh0C
10wXXfQGbY4/8qEmTHCaFiXaZRBtQt1llzJMN5D52n5NplxLRq1inCP4YmeiI6d7J58hY4/PMvFQ
rcG1G2UhlpW0NlaMbqfIw3XXG8odr0fTOQ3it2PalBJkVyHrz+FvUcMQ8nRA/CGIXkkgT+jCveX1
oeJ1l5AhJvMsmOJTACYl9iyyJ+AXKViwAP6Sq7GJpYmfnpJi7akuCVVwqTTgxzZRTMi2mQWUdamU
CDdNkschk3spvkpBvCYrUJWJdsvYZdMmXvFdtjwU1cVUUAE4QxAl9uwU+hkZvzxYh2QBVHbIRxbi
DhtfsdhWnZaHzlyUjFWh2Zp35FsITH/VujddcCd24TVNjSi/bNhlnMfwiCPXgLh8phFd81qRZErq
bFevEXX1cqvRzCScFlCnRF0tzgCFDsgrpEld0W9aBOS0h6uV9k2xJTlMi5nQuMjUk+b2Yur7RSFg
YmZRBMs9PTQwSskKMXWWu7Sa94ycy2OtgdCxUbWh3yDfZhw2lFOFbTetATjlZDUUrQS4tL95Af8i
CuNF9V7cdM37e3f2Uv3r+qOvZTU3cRh1/+fHL9vfvg7fS/ele/nhC48BtZuv+vdmvqaon/GjvyWw
r3/z//ebv3v//C23c/X+b//yCpmsW39bGJfF96zEVevy5/GK/zcnEfL1pfjdzUtevpz+3B8Qi8TK
/15C5omaAI7hSqL/D8QiUAGQ/3R11dWhZuDZ+mMagMS3aOqJFso8XGSfxr+2ZF/3b//Ctuv3iOdW
NxsCbNSWuHP+/RJc/ta65ur92VD6k446HPDV260gT+YouORO+vdNh4VY1QbjRl6I0wjpsNAOmjsv
JdZxF7Dv2313jf5w/N8VfX5ZxkXX/tu/fNovvuuowz/EIw+wBLmNvoLVTlq+RGNZdb6Uwy3hJUpA
P4tKuN1IpLcsdA9cc1Tlo8ac6YvUgrelpYabFuRC4Uo8vvskGAjD62ONRjhz6U6Jlfm9qPonYnJC
ZJKSpF436pw9U2ZNN2EgkZ/F/k/wFPJ7dnMyJC/k/4aiUyT0jILmoZhSeDOs8C0/ZK5//vXZnvSE
P0+WnrCmsvfT0LGcCM4kOcgDiv7dbQqigLmVqON+Vh6XRtK+ECqc9INXrOQq6Ed2puFSoKn+Y1/W
6sSsUcgJui2ImTlnzSDtDDanbmB0NA3oa5aHHqruF1qjT/XXj3fzs/0sowuH0PUnTW+ELOVE8F5+
29Qow+S4N9yso1yp0kmwNU0mY4tkKEfvomNhTK+kPU63v77Ep9abzzPXcT2KEF0AKVsnHWmRBJlG
JYP3lmlWPg9rMHr44C2bZLHz0uCUQ4X9QUXymB+Jy5UYtf3OGnn0xJTuQ9pqstelwrjRsyZ9SlXK
BEIlCxtCobu9PHyoDazheWmaM4KP/kJ/L7aDVZ2NSltBQYOj/uT5CJdeUTLABzeJ+KDLoVMKe9KT
v3g0Tl/x9SDIwTgAtBuAkCePxkDpRViT5G50cqH1+L3Lqw3v/WZK7j9vxV80xp/Fr/CGyo/uxwH9
c0T642j/zzYTrIzbPz8TOOVr2f7ufx3e3zPyy/7373Zt9lK8td9PCesv+G1KsPTfMxEoOO81GCjM
DNzz36C7fAfjrKWtTFQIoaux7d/TYZgPsM/zMyZ2cOgD/Mx/TAfy73EJ8QP0Enj9VxbIyfD/y+lg
Van88YVmcDZkAIJMB8jPUZf8ieNcJTJsYurZ6AMtEQThVCeagylf5Pmua1w9d/PihrmB1R51L3E7
dVtdOegUnudCIbRgT6+EVDdSAcYIuoAzLFsRULiO9dpXe08Hma06beXW7c2QbBRhIwTbJvUKw9Hq
Yw4ATzLdSPeNZN8UO2U8BvpujDyaEVrm6hjtp0O17OLSD4ZtjDyDdLD2LDoY9+1t/ja9aB/TS7ER
1PM5v4qTp1nd5cEXxK1P+e6vrtCJzkc2y5B9pypvsJu1z/O78VA+18+y7mgP4jtLfOObVLnGt/K5
fO7fWfiv4ZPfUD1EN7kTBn4/v8+xW8q2ycKeUly5HWkFkBBHeu9Sb5LlrFWceS2E7+DUSOFW658y
4WNOJTuHKwIIc5y/GCA+7Rm/OKU/Me5luGFpScmb0Xismisz24oABoW7Sr5Udft8+RCuzMf+mN+S
+fekeAISmaeOoO7BKRbbqilSEt9pV9djYFMaYM/VEGPND373Uv1s6bCO5L/6mCejpfFf8zG/ekBO
JVL/BA/IJ7v3V1f+ZNG2/LcbFX6cYz+HTaxIJuwn1vhYK0/mWFPM6lzPdWVDoIDmZlWVIMTSXC3Q
GM0W0/v1m/DV0VbV6veCxr/taJ/MiJO7D/IEJTGRTxgaTsnOzdrrJHlE3fSOvqEt52EWcgkxcSwH
bYpDyAb/kIvphn7ohu5X65fffBm/+ADGCeQwzyjpBXlEusVm9MjHyGyqiyr5oBnFNFt7nJ3uSGQQ
dpXh1nyZ3oLaXjWA1Fls/pckTpb46b66sdZKC+DhTUPr51u8zyeHdaDEn97l7+FVJzm57oSlk94J
5ysX8BDfiaPNf/G/6fuwzcQ/fEHCwWTYCkEVCf01Ghm24aUUBNmat17S2V3g6LfhsfsA5CPckRhx
TQIqSarKPrwMn5YXokN7HBXn4C+vkdYgljiSyXhs7vXMqTL7aBAN+Sjdt2/DJr2YH8ZD6ObXNQo5
O75Oa1r/NlHLt2hBIAzUMDMd9JAIz8bIX56SnRS5ZNPEHzCtwo/qtXitXuExjwh2Qpp8tn7+Jp4r
TLuDN0t8YEep7jLdSUInSzel4DSaO1GlBLv0LB9iBLn2WNgs5/ubbhNULuE00YHQp8z59UP99W0+
Gd//5zb/M97mr0aTU1/C33s0+XGj/NtIzV6ctfLKXWfQ/nHsrIdJMiM0KJtKDt/R9F3OUw2jwWiX
rdUoxMAr9M5+/WR/dciTyeHvcciTZMI/nKa+Esswwq8gsR9PM2XrXVtKoW7omDkTIXq3D4sXnTtf
6dC/PNDJcvivPtAnZvN0EsCWw6YEA9/Kc/zxjGK5jJAv1+pmCKA9KGY52gXKbTS3yVaOp8lv0S9s
DavVHYRoiy8syO0aPdXsppnxzkpC7aJDzHczJf19hDvawXdNetkSIdEjzN5pzuuKDC/dZEhOgrRw
g/R2ktXMF1MiGn79THwaY351Oic3qGixJDTI8zaW4uQOumKYrAu7JqK4Gj6Ckw3gmtwsdpnMEFUL
tvhIANhUXzJxBAPqFtuYzoqXDMGlSxrcV5PuT1/T7y/3yX0N80y0kpzPR1p6tROQ1++oq5NYlNw0
F+ajvjW38mPF3oAosG/D2bRpzuIvvEVf3fJPM8J365x/8luuncxv/9m3fH3ifvFEnnp+yog8WMIN
1U39UtPwQAX50vZ2dFZ8MdF/9WhpJ7uJf8Sj9dW5qj8OJn/1uX6SFE8vqoEvjho7CF9q7D8eqCVw
LFnGVN08PorOxUVod/bT0x2Eq18PJ58351fHORlOkGzoA11yXtd9eN3tIqe2xX2wCbfd7lu1a3bA
EjzdYYG8Q+Btb4SN4gR2ZbO2O1bnhf3ysnc9AS6Tzh9KrEwr+0G1dZBR50jxbevLRf1J2fa3Cer7
C3M6vjSTGdckAmzKxU6vGf8CFIJXlh9dSpGXOnXpiLtmceClFFfVvr4ARwzOwkA9e2fsfn3xvvos
n1Xu78aZ8B/4Wb56YE5bBn/tA/PTefu76792n77fQyIcoBSZ88AMfsckuG+fd0wy5Ua17CrzpvGr
l/4nxRvr++OdvPRjUrei2HC/O3d6zSfXushu69jRkABFbhS7zHeVwjrMTrbEAFjKLR3dYXFqF2nB
2hX/ih341RvzeSO+v+n/1W/Ml3fsxPL3t96xzyfgF0OKdLJSbnWoDClmqE2RO+VGZFvsBFtVdaUP
xQGvmiNn/5ufkpPh8h/+lHx5EU7G1b/HRfhZAZH+KHZYav7Uk06TpxA2SAvxserGdZ9BE1b+uDl7
zu3OffQT134PPbt1W9e8eHKuWk+xtzc354pj2rO7PczOI7TLu8Te/nqIpJXHePAnT8MfP5R6UoPJ
egjL5cKHEjeGTYOPQpB+hfrSj271TT/bA1pwvmr35WEN4u4e9bPGF6/oFL3yNytH2M68+p2v2PeC
/1ZvlSfN7R1rGzjEd9q1Z94FbE6uAu/qPnMQQ3rznnrJdic4gmO6+k53U2fa4grYoBl2+Nfr7M1l
aCf+dIj898UZvMVp3cp7bw4qaqbbS0pTgsfa+b08C1z1srPfBWezSzeGhwLf1W3He0IXxK9PHfPN
dN8zZjvPaew9iiY/+sZU/Y3esx/zW3Vb2sTO66V2ZufHS9M1PM3bWcxQOLT4HLqb2V7rI47eIabj
j0mv4muL1PLgWDzEHFJ3tWvjfC2XSRtx95B8dPvef0C0sud8XlPnVXePT6P7cG7aD5S3nIfL69zZ
qByusMvd6MJjszcPfOvY4oUBmWna/HVln621N9Evd4W9P7+5AsaJmdHXbN07tN76zyN6K/vwNl2k
NuIkp3Fbr3MPvfN2LzP053bP5J44b0g7YUWi8HKLI7Ya//HQ22fZTuOpY4JwR+fx7JDsGrf2qA5d
RMdDcVx/WeU2frQb98MjYtbGrkp7dOZ9ckx2fcN/0vmxoYY4gj9dypQPk+O8Vy7Ww66fEGYf/96n
NmYYDv92/qRtggvTftl+9Pb9vXgVu6ieRduuj+Rhc40rr3XFR+8p3XUewjav3D21LhpId9mPvnHG
ZRacyYY3uiHzyN4Wzha75hcbN2VdGv7qRThZxVf9EunS+nZqNoFmnCkncObvyg3817PJXfziOHru
pbFBhbR/aneetOcj+rPvOe4Xq76vRopT1sd/ykjx1fU5meibrq67qfm8PutDFZwZF6N3JtitXTvP
kru4lp07+5f56HjKhnegsEU/vDzu9/BA/9ZB62SZ/z+D1v8MWv89B62TteM/8qX8anw4WVb+I8dP
edVU/MlgTlsLNR2ME+RDJ+tNQe2CJSoZrNbJrHHFzTo/tt7gD37v9d7iL/x/fj/5k0/vyVm/N++x
nbuYJfjvtSO1fm92Fr98KXaSL/kI2VzZkVzNlz1kyl7qxR5Jpd6wNa6H7bCFCe+yoHFxFbgxK2rt
io6P3AN58Yv73p0c3T72rjd42n7wXkDNuKa3zqT6JtmNnnAzM4uSp+WP/Ckx3C59GvbsrBgyVjWM
pueECNp3L4rzUvHn6xafRcPmHVHqZcnseJ1uLq9Vt2NhNNjXpXOUezs9Wuf1q7JZnCMzLZjoy+PD
k05RILK3GcsHANmWvXzO2kzTb4d7pLs29QzDZgU4O5p91dtv6/X4WD/QzQfTN98f+f66qHh7e4OM
t3cSL/VDP9vkLF5VG8uTX3nrZYnc9q52Z1/3c7farIsC00FGtvn1ZPAbs+Z04v7+Xp8s5WNzimDS
l1T+uXs9V6938AjzT+MqTOXrnTwM7trhXG+jukc0tit25qbaEWjqKT60PU+miFKxCo89bZv5oRf5
CV8V1NdzL3JTbrjiGj7a7s8/qzeRL1DMSPzYa52M7/O3fexP3rLNNynfnbbpGXveynLFixwLroeB
jCVo6tdHmAr/j73vWm4kybL8lfmBGAst9m3dQwGEIADqlzDK0FrH189xZLclM8hFWG3XTFXbpCFJ
Jgnh6vrV9x6kolVE3gtOZfV2vZqs0YSm71kiQWMvC50joE0X0MGwGDwEzCq0PCxDxddoQXszNWjc
pdXS9Kq0pL3qCDYPR1Cy6uzCRHESNHAFZK/jZIBMSkW3oDRDPo0VuKS84VfTTjrkm3IlbhqHBhZQ
FCgcwGTCdIR15oaEQD23SiezU8vuV82u2fE2ahvX+KTtwWyJToN1inehUwtImKmejcnTBIokFEMa
3gGpxkys3BzwiR2iyQ1BUTvouLGAtGVfwe8EBVR0cku3VHwB9teE0s4uDxwDrrYxNqHtGrQj6s24
b22CKrUVDUjkLCHoLrOKmcPqN6v4t2UVAs9YwQVWMTd2vVbm4lAHq+jsGoyitlQHnamswfYOwz8E
g4e7JIJHsGeUB9SJgD8IJm+NuIGew1O0XaGZGdmpw9HXDgYriNZahRJFGS7MgdZEqZwZgp41XMKE
Js7azLbNtl+pDwPoWSYe/LDTetwj7cDErfCtzJagPcO+wO0dKYL/+Eh5z5Od+BAcG5qsjVXjNA4u
ny05yL5aoVh2haA+1c83B9xuKQ3l3B/x0j7NbKEKUOZZ0Feyg8Kl841uKSz5bU+ZeGwt5XWyOxN4
sxCjykOymsCVZHBIyWR8kj0AVUtU2jqJmWL30P3ASszaiewA++bj/z44pW95JiqI8dO3cvSzD63E
rp3SEV4Y743BWTPw18jMneDE3pciO4W9NjyEEL5IqTPLLd4H3iu8sE8Q3Mgu8f7AxNlYKfVMDhve
XaUOe9WPV6IoCq/I8Qhs9t1fo6p4Lbilg58YMbRKWjsp5h3iXBK7pAm+x5hZbKVWYWNOWGMGKZDY
LWbAuL5nBlhH6uBrmzpsPcxz4a8jc3LR/QEjsZ+YJ1aS41Vs5PPXnskJ9j4w213npmC5jO1qUCAA
2klDeh2vUugMG7TQgv6QEOOgrOtVcoyO8kO+AvuGbG129Y2wBsirrTtw2JyVnAGWPVNmkKhkCmbr
ZDgFdJelMaQcWjbBt6RT1Uqc/Myjc7PZTRa4O2XSRcR5AWcL9DjgDHjcEs8qKMp7KG96JDoqVEBA
ITYDi7sO7dgOrMAyI8BkBIQzOYh3JrpKCITK9qzRTRwfIm20RzPFc40NT8IPBQv3y2aiOnCYn0IH
fWlmZGVHQC3QjW4XHwoUC48GW8AOmAAju0Zsd+2bpxxZP04CL0/m6MfICU2IeQ9yzaNQSlBeTK0K
Owf4cYqQjAEvUE65reYo1HCAj7CpN5pz2pYQlei9QbY9ZCigl82KxuYDWqBi0ej8h00sQPbsfnlW
iOQnlNVTH4lQV+6VserJHVuhjo3BlDF9021dxHMhcltcEMzWrKzWzOHaKiztANA7jG1YBKKvI0SD
12Cit64HOQ+9zIUrfFWvpHW9ERzxQX5VX2tzfPVBmbUZb/RN565gV+d0YoY2ESnUr5RcwZVjbif7
we4sboujhebpO5ITXnPrwUks+pGBP3x8JPTwhnA6Pd3uniNye9uTN2h9Hg6Mtm50q+7MK6btCQwa
hblYanLDRgFwE+BSRGpAPdTg7mG63p3hVibcICYjMyDEuca1jxPWsVMl9OkRpMWOVDF1vLyy4W9y
eje/ynEwjBey3QI8BsR7itMMTcSFoPVskHgF915vS+vAXeMkmTqeY/t7yogJ0XKQkEfR4wP/j/CG
BMx1slDDT6jm5CvNEbBx0lp94OAayhwsi+5EU6EjNmZDA5e594hlOJZkpXt//5FbMZQID7Sf4YG8
NiyBMWoJfzVwhJqpWgE+hltwWSjn9JdLLHUWl5FR8V50KJbFHWCaaWmhA8WZmf7QUNmlQATlbJ8M
D8z2YBc630H42L4rWoqNAtEbxRZM9G7eoIaRtjv/SsPvzYq30DnSd2XK7q5Kt0xNVTaF/SKQ9hZc
zMz2Z00VXI3xMWisdmbH69Ypwe+gvR5Qtu6gHtlst7UjEHA7vA6c0BGu0HHAZZw5AgfOIasYr4Pm
C99mzLIE8YCZYRRU3g8H8SSewk37KOyUbbzxVyjDv88dlCXjXYbFXKTwrF4bsA0YL2R8WCCYG+Oy
kAyxE+PequCFPz6bw2/+RiYVLCYZOizIxvVtHZeMnRJzMEK3vhKsgQZ3vY1XwZ2L0lLaX3dUXQ1X
4MxOcvItNsfGhcPWhOOusaDBZre+mUDHhl/6vr+vnNYEvC3eyeOa6/hUz4ocHewlwiUeIbQnUNNz
RSnU6grkiXPCCQZO/YLyRvxNPMCOw/1nJlDkCCt4Q0GFcJcy7RY/O5udNIBhoG60UDUa6L5M2YBP
/aywl0jkqeCMhXUKQoTO4IT7ET5O9M20MyfBvdHBHvGw0AgOvIm5VcG7sBkBqFqAf7yFWs2DwxpO
D3Or+NghF9LWNsxJq53ZGIqu4ExFbSjJ8R3mhs00ceAXQ6owR2tjoa0dbAUDNodE2BVm19UAwzZg
pvrYkQR7nlDpOr0Hm1t5NIU5g7MCJaRgbczgheGJjFEWwGjw+czcaVc8oeDguE7aWRSdd8bl8JHa
Y3/FrQJc5vPDTtadgxL8VbbjkSyZ3XVrZYvjYk53EjwDlg+r9E4qggMgpR0KW1f4OpOijnTVHwJ1
IMV9jCkwI0LZoa0avphwjW+9FXeEYL5Kbzt3uGKCmREc+wQOpol3ViqglNiZGbrMGESvFvoCy7te
1Sh/CAnkEB7sNCIwbdHeiLZmvTJCDqEU9A5q0TEXNB6EVx/VpfvCcUM7ozR5b+Go1nG6LQIhJc7P
MEOQcuME6O9E6BvoGBvEdls+Bg6jamYhl/dstyEVYeyA1m+YGOJu2GvZX3Vau+z/yipyxCOTnMwa
DByYUbAG8WoKsltQCBdt7HmL/9829m8b+2dtqLDgjZNn7npN1ZopQZ8VKMxoMgKGXEPJe2ZsUtwu
JWWixnbByGPPf0oA+G28/DZefhsvv42X38bL8H/QiOH6h5HyubafeUAvmS6zyI7AoTO+wdg3Ug3g
k145GnTihSLApTFmAZv/rzGWjbBZqOC3EfbbCPtthEHv+m2E/fVG2KIWPQtU/Uta9BnV4gLPn5do
8HyJzpEDIiU9lc9xj2LFAufZRtoz9xXLHEP8kcBZgeguQA8RQyxgm2rwG0+mbImIYyjwNU3wwzD/
9g+vEfL0dPP1nfllY/qeo7Hv2/20hnsb9ZKW4vRwG7Rw4gxIesxNH+lvzCHDfB4//KxXzD5eyvta
XOks1vHvu9LF8Ne8EuR/afgLOJDfKTyqBJwEkTX5maeQ91Unottdw4gf3jr465jP7e7u7W6kL3Cq
5kh+uMMfChPe9CukCfb4LjHXOvP3wQ+1msyX40T2JV5aUzjVbziyRyrBOttn+9rRr5t78VraSdvh
IN8UVgGHdonMEQ3hqhquJXJ9ff2KZn3kGl7NhFzDFTWtpzW/Qk7qenJKU4Grv7VzeEcDW6D5Ct1E
4VhnKSFoDg53GMG70ch8/ZgQ7fDBcMlPCANgrpz5FpqHD8QAJKwhRqg+RZ7HHUvb5Oyruys4vjct
8ejbW0SR+4FYPrz/d5V5h9AG/IIKWzBSOJEV0rKf7Bm2+sMd9uK8R/jkxsY3vIIlFRzeLid7fO9F
/3QyM9s+CWMDjYNbGbnK7HGFkA996i2guJAHjdg3KMS574DNfhzIzbmW3UHyMnDKCfJfNsiguUWN
jIWWnWaIkAcL23UIrtgZgleRBcgItpYIPte7N6TajOdd+0DuS2R9jAvppmc82C8M9tNKZkr1II2c
MoiIB6hPxYP3jjRrp19rp/BZPfAH8TBc15aWAQDBFJFiqVLgQQ0C5YAtstVPKA6URbQMYdU0w0v+
qiLIB3hbykUU3Vn9mKJwUDyoVof2m4+XT0BiaZ6X5j1T1IGEgCaMHu7GuBNCxGnfWQg0pa8CYkYm
WqJuQ5/eAh7cTizOjE/xKdiiqR8idyEiQsynzfKDL8/pXGB3aU4ztb6pfFmKCxZbQYRKpohEIRQi
2c1GRx4Xi+chIYbU7jnXhDYo4xesHJlAwn1vr5G7hIopRDYRBazPQRkJNB9hqsiJQYyoRwgz2SJm
BK0pc5RHlKgukAJ6AS3s6UyyR1nAayGH+bNogY75siAt4gZblvIzImTLogMsPpQhcQmYOUeWvtQh
EufdIfaDfLRmz7LR6tsEP1l4mwWZPYSfWTidpTOx8DdLsmf0HtIU0XenKixfNqWDf8MArNFbHJ1n
4Xge3Qjp1zUimLUZbgZ46Z7V/WS5LOVHpwXEPQK/OEUdgdMacb/OPofT4IRmM05WwzktyTBj5K/J
e5av0FnSmoeKkCFQ/FE4/dXbm2d9fNxu3lPneJ3FBFiTuH/gUaGJbwHu4OnDMGtkqDHvOPN5M7nP
vvfwfCNujUBB67LfWRSI+coRXoRzvTrHkxGy/RfJS5yVSLRyFnqjBJJHD+xzDgLqdV22vf2t5JaE
Rc9Cgtb8YCVgvOs1OMapoCMp6C1PblPz9vaUm6l9XiF44uHtLUPtHeORl+/B9xriT55yLtD85Pnk
hww9dltMtDwme1mF1oVMM6dzcpYF5lQ4pGkj3i8MuiQtz1V4n0b9LS3/p6TlIj3MUvb/FHpYYsbi
zNn/192WJbZ7TiL+RLi/2e7fi+3ONKS/mVRfUpTOjSI+Udf/hKK0pHTOwaX/LkrnktovzhSkv6/a
rzFvwhdVVQO0PDqKATj5XIX2iSqUvPTRdASqnn546pC5s88Hd7XPTvVWcJHkbb4jk8JKyHu89aHJ
IffAbG+RRk/DNdQLN10jt4cg2Qfm3etAFadGLhl6VjmqPW1zeGIigkS9bhuf8yoAVQnlKbg1oHmH
MQ0OhZNnJDpUJTkABmGDYs0FVXZxeTP77N9seeq3oWWdR7thXkUp77wFoJ6i23DDFCwe2Ek3LVJk
5HvNfGCqOcuFHUwo47S6gfkBAyR24yv1nCta0nbL8kAjm5WJdOheQ5qRtBoSrZC3x4oHzGiPJCs7
3Row+VnKUYsIOUu4RCoPlXCmPh0cHxUEuUB61VEEQNJZlxW5xcXNtIV/q8VJ32Z+fzq5mVYyAkwq
A64g+nVocHZcHe7g17h7gB2NkgoeXhDHuZbhceno2Tt57VwfCpTLCBT2yII5wcTWFw7waSazK1J6
6GSUKJjJ3l6tT5fPcHGZM5n537hMhe3opXXOHAUKwGXVtoKrprRYLmm8m+CksUNwrxfmfHlZ7UTy
/LhxgA4F7rbawWWD7jR4Zv+CZEe8LKfwoTG3wmg9SU69ku30Wtyornqlu+nJb0juXt49NqNLM565
ESbP0IAKjxmjt619BYfe5Y8/o9pf+vyZFGviXM5FDdyjMtAMisQjje9eWDGZsJEpj58ZMjAVl2Vo
skz0xBRcW7hiaePMgg/swDzWgAv7qFCVD49Fv5EoEGfgvZBocpwsoIYgl7nrLe94eeIL+2LM7d9B
5blgwr6kh0eUjh2WDOzvpcbPK2HMXPBFOQSNVGKAqwZVxBOyQtEtiwI8lcKFypEbRhkTbO8X+FXt
FXFQyQaoA6LYL0A6Ie/4936NXje3FXksoNNWBLNEQRvzEAawwtcVOUIWosDpBD/eB9rCIy3vY+F0
JbYLF0533q+cA1xoxAdYBLjKiMk/GOShhAOYeYuftuwvnVmydFYI+MbaPLLD45yKmJcPa+nezRvx
//3vncE4ySed6I/euyXynTHc9k8n3xnT/fck3xm7/u8i3wXpaMx48B+SjksM+OzJ+kRofxsG/G3D
PF1HIEoDdDk6P844cBZzQq0AB8x5CVCeVDs5GvfA2XgPXkdPUFFuwe9M1FKwINVC5YLAM73vK2P7
OfiMOydTI+YcoFCdIqXlDujUKALRUPCxPXf22gOB3c2QbM/S+Q0UUw1oNoU8z5OCQqiXq+rkV0QH
cm8EQY7Ea9R0MQ6PnhqS25neI1LS7d2OxzpE8yPCKjpHv+IR/kWjZVTl5KZETzz+O64Gh5UaRXDY
hzbvAvec+KgiQZCGOVojS3Rj2D+pHVkpUqzxJKo/RCjQQEcyRfOZ6dElnrjMbNF3c2FzxF95F2BC
0YXSw8mYGiqpRxTTMI5/lUP0jFAr2a88WP/2iT9X07DaGlQb4y8aefhnFItVYQOEFyFzJiNywmoD
ngy8EyCf2OsflTisHpF92lNJ8NyPR3DNXoP+wTAKb1AChiR+luZfIJiBkKElIjios2pDOqC8i0XZ
0XKL/Y50f1QkoSxcQ8VAdy6w6PEu1E5lxHB+ZO8LawECakA/mstb9v+QTz/JiZHbp0uY+kLa5jHI
iYeVVJIXn6xKerzxoepBNaxJZtrsD4xGUitbPT3dj+a9RNG5roDS8/z8hg42kOEReTt8rENQfUED
EENqLp3tIuHP5NL/JsL/tm3UZ440E6pl5WVdkeIUz+o881SwBzs0pr5F9s3qBjVEqCVCAflZ6Q9x
vjcvLyUUs8PH3R1aD7y/A9sOiSDQZVdMw0M97Wb98fGBWsKTSz84hGPZ4a4BEY/7TE8o0QtRolOg
Di9zUODG4rXR+hRYI1ngeYurm0n0f6/VLTOtmaz/zbQWmdZMLfnLmNaipjCzMf9UTeFbRdsQeAGA
NgJwwGab5HkqMBYHyEJIqRrX3YcJD2mVgyWsn1WbJ8l6gUd/23JW/zTkbLmhyDVqJGLIQBPeBl5H
Vwq9AgBL8yIHKD/thM5JgbVqxoDYtLMJPVJlAa1G5ZgYvPzQ92i0X6ZZTYHnep12gLUPStoBac9R
tLgmRt/xSzP+VmH4OWN5psqlURwrXg3GiU4kHepwkZIT0GIlkXEL/2CDwl63QBuQ22eWlLDeARR1
KePt7OX/otB9msJMoUsrTR5VGVOAYc1Y9NG3WKEca2eXENYWhtUN+sgTOkC7On0kyIW4rAOITCu6
NIOZ1pQObR0HJWawZdbx22HLGiLubfT0a1hXm9t1RA4LQy7t+1zt+PP3/dzJ/NKqZ/pEXbRNz3FY
tWCX0OSQF1ZS+L7g6iiRVlA6E+4La4yATj4d6c0d6viYapiSQ4ZsgtBEgsTo4kiY9qvA7Q8vB5KU
Pu4u79T3vO4TecxE+6B3HCdmmOYdpPUL0zChlUHthEuDqbQPptNR9CMqyDVrsvgqo7EQa9vo7Cpm
h7DCbte9YZoAm3rP/DEUheh3dx+nj8szXSRkduafVck/nZAXj3QmSf+iI11ikwy17PNG/fVscum2
zvh66sdSHxegwZRsrzfuZbpZ+PB5bvMf+/Az0MSFW37Oj/hElECQV3ivh0jCbalxgQW0KUFjEhpv
o/uGbFgVfEiTXY6UqhYtx9BfA+2+CrJDcwaW8fTGIg6P1uUVL93peebvX3enhQUlYt5E/s9QIhak
0XnzPp3YnyCNFolkxmPTKVS1omJEwlO0EvORyAttCRKgpqz1LZMJHHkaTNj8joIkuhEOkNj2dshF
dJDLeEJtPl3QTBbnNOemf4c5zfjrn3mZ/hAc5v9t66Z6TkLABJO2en9u/yP/+I9T89yEdRO+1nOQ
zF8wkf8eIMgMOeYS9GUef4d3yd71TwhkRftPSRQAQ6PqigKQVjz1A/CSAzrNfwKSVAdwmgbQSYBe
/oS81AGTySPlXjJkUVR5oCT/xLwUhf800LGRN2RZBOotMCv/COYlkxE/GTGQl3nMQwAEssQbCNVL
szsGoHClVStPOtacCEU39isqB7nmNArxEFDnNaAa9gMRpun0aauufwzxuV6S6XGzgTXA52qAVpMA
3SlgYz5L2xTKtVL7lXwEXk1u5loAj6c2BavLo7BP+WUUwUB9AjqJA0hallCs8OsoStZFbdo2/GHi
pC2nle8ARUYSKjes4/7Nl6NsrQn8ghz5VXIyMOtfx5xpsHmdVMUQ8fyhDjySBj7679QpWo7w/rVe
VAuD/SoJfgwmA/iUBwqxLPHqbBtzLgUotIHBgqznTQNZ/0CIi0dAS5PplPJ9YF/eUIHZPbMdVURB
FxRRAtCyPi/76NpaqrxGEw+VHx9FT643lVeusjhe+Vx/A/hpbhWKkNmy67U7pZkCsjABRpGzCWiK
IgjA9dWA/63POHAuAVXdaHLxgKGkTSuLu9DIC6fkes3t8xYeULVGD50uF001yJpTbHdiC028yKL7
MMxW3Kqpu2Z7eVZfzhwtE2UFu6Lzughc8pnB6gOFSiiSULue5Bb5/fU4EiQwoTFUoU2uPpRLNDbL
WsW5Y0BF1zURaF66qMzPverUWtXLSb3OFMOnox6eKoG7EtKitItoRGeoRpxukmwYSFByVOnRXqbv
0RO+GIuVmCno9prmJ7/VtAUB+YWfYF4ospMM1BUDjncOvcWLQ9ynxqRd5zxy3RNlhSazT2nUlhYg
fAUnUPlNW02ROyZCteCQ/HZPDFnlVVUCV9Tn/VeqxNfqtsPYml9vUi36MMZOuhX8wcZsh3vNaPdB
gwZYk1LJlizJ/sqA6yPXJPTa78ZxYwyeuGDEf0cXhoZoFFCFNQNQ17/yH04Ef/VLEcdUVPE1rwMv
tvHb95iTH7NaFxeocL75DGlH1yXG60Sebf+vo/Wh58k9uOBRN9pnoxRXVcHZHVfeDIP4FEzN7RCi
52g2eQtM6HzpP99JA+JNEiDGGMI2gOVmXKgPgwLlLpNwlI1TqOUk1n1TTiXir300uEISHbq6tQ1R
0N7Ok0kUhqa0VHNzFhhf5iDKkLYCxCpI79fFA5hYkqdeFI4dyjC2GmA6pBdZtFt1p1QUtPChqfYQ
uioHaDFa5DRYeROJ5D/Kns5b8WkaM/aUVOGY+Bym4X+osl29Cq0LSMqqo5y2VjPqtSRCv8RntTI1
YS0vOY1mlgFojJ3Ep+FnJNDkfurxI4bv0eBEcH3R7UJzCoEWt+8517+VhTNE8XSboJHTQ5Zc16gq
eb/MDM+QQZeOYkYObZRmuizzwrFVU0BbP3YiKuL0inTDa8YfChBIZcDuG+UF5nNOF/4ysCQwASyJ
qqzNRG/HV6E/hol4lNF6OqAyz1DlWp+qg9NNR89Hi0TJhWggcb+N6oFU/dOU7zJ5PfZ2n9xowP2S
EXKVTkFrpsU6BIR2TH11K4ru5S0661VfZor7IkFyQ4zJczJRuLbKY0k4xpU9IMrYkb06mPpAAYuN
4isNXYHRpBjY4KeupuVr91GvlAw9JQfoZYldZE7Z7kqBiAbJUJBn8rZyV+dmG9BWI7JAjdYVpwXS
njlIftCWLPBgMtAWdUC4/3rDikD3Uk7qxGOMiq/YHZ8rceN3hMseNbQuTWnoE80NZUzeKiML9XaT
f5j62wF9rjNz2AYL3O7sBZ7v4ef5zE57EPIgy7kW80Fb8JSOPtV2erf1UVEd2qpmAZw2ire1v5Jq
MxjstLyNJFcYUYHa7v2nFIwoOaT8lcK7fEg4VGLz92FPqtwSy7UGoJRKRs2XU4SOik6mD7F+SDxX
rQh/BPrPZXJgF+LSSma8y+CbpuUa7Gw4PTWGa2h2Amez/tyOd5J0fXmsLxqcIYNBqhCTsC8EFYj3
vx6jzAWKYWSycDQaoNhIdorGq55rbI0nDVBjlweb+VRAM7PBZivr0V5eCzTQeYvguYR/pKmsUIXX
U7O0fK2kxMjWceDI8VXXAZCYctCfhukYIjABuJRo37U7VCLyBfq0l+iFlxPlwG+mGCBdpEYl8RkE
WTiFJyBmlXAXP8g2sn9jdRsFIRBZOCL1N7XkTt02iKxINtNxI/km3hy+qrkZcEcxW19e8hc15MeS
DYWHGgiTby7zoW3KnJyNwnF0DCQ2lDRFR8pX6aFXaS3aXuggP7HTzDDYlDGtyoVbenbM/UJLbMch
hPED0gAK8q/Hy/WJbEQFdtzwnQgtO9EycDIZB1YylPRqgjVGu0xx8h6p1IPiBgkd3gB03+tmI5As
3/alHXh2H0ZEjO5YvWxCPIRZ0kPWmTLuWrKZ6js9J/JJdJEwL8VW9V6iw2P6YORHn6NCbgeIHuk3
k3DFF2iioedmtoiVNTdDzpsMjQoWsIgs83PKySd3VF3Uhjb52OQETSYnGiM15JkH97xT4SYqaCts
S98Wh3UGx+Gu7UijEgkpHrUdqSZfO82S3D/DcH/d9p8Tmgler+mEtB4G4aiPNIRjSryL5E2PFsB7
FBx3ybZs9l2479R1G10J6jqbzJYj4kmpSIAEXpXEEZHBP32z9swsg+liDjiUjPh7PaBBTtuX+k57
LczxGByUZ9Uj2gnU5U0rW0U6S0JynVRH3fYeVJFId0JMfJXIHxAtukL6u3QHHcDYG9cRkkZTu++o
yFEJ7xLNYs29Xb4BM4f/Py49UA5hoWmyCj/FryQo8iov8FwvHLmTsVdeozfAvCovqXjVyCtesFXO
bsGuN9Vaea8m4kek3GPt6TMUceMBSVD5MyeY6a45SlZxl96UK+Wj2oHk+JRkD61OGwid1/CYbbyr
bCLcAR2LV/mSNTFX3c8UZvCCCL1Wl3WeKdufKEzUkrwZDCwCm1uhRTZyiCuS7jg0OK2cQiFC7OLY
tPcGAF4ZrAo0q7y8jeeCnTlJMSNPhgcDNvcc+b2vDS5Vg0A8Bm8ZMsNuA7R7deLWNNBspCfwyiS9
nRg2mKYSUf5BJPpVfZMdcaDtKi3MTCaJDMtm29z2AdGRj8Y5l2c4A4j7cdCKCvcNlH8RGsGM6I1U
qwpVxx4B7QyJKAkZbiD/lYMVhbS+blBU8y8OOGNuVZK2nMooK6tgShD1PQMEBE9G9I4dybSV0TMU
Wt0SaOviOme0kMWZp6eMFrzb6bURSb9r3/Ub4RA9d8/GXbKgP38x48C6P+2qOnMmcGr6j9H8Ow89
JwBv9yy+KQFDhAwX49xLg83i3P7UqEGtwHQbAaU2rKSW+uM+z5FiNiKzLn8ItBT5AAmBPpUjWYm3
ZY4Wuh1CAns3rebm4rUxuYW34xWfKNWdnG1lkFsHy0vZe+UpH5aaV36rwHzenxl7CSKOa6UQrLZE
597AHG+z3M3ROzgkEiLAr0pEsmiJ8Jie8uUu/qR0dab7Zn2TqH6AMT2cg0DG0eIMO6tP0DE5z5Ju
Oc3MjpFPsHTl2iuWLtp34g5+FV4UmN+Xn9f2cX6fye2Uikfvg3/2x7X3aAhW9lJcCTLhmn2YLujW
Xy16RoM/Bzwn8n/mfn6X1UZeikfVsETdHACybdjpeJNh7QpAuXHdQ8AtiFca9KyYV20xX9hyxju+
7PinGcwIs6uMWpY0LLm7qQAD2JoBwNJCMsY3l3nKF92bqQ9gZbymM4/mPNAZ+FU/jJ7Hn/oBNmNF
knY9lnaXAiE4EEloPF4e7qufYjbefF1xm2lViPHi0Up0t02tpnMSYACpdAI6TGo2qSmWh0QzYxjP
t92hBvyhFcYLJ7y07Nkl6nVZ8foO09CFtY5O1mhgX68F/zHMaKr/cS4zW/Ts+ihRPulegNE4nejo
w4NeNLUNzExeIT4gG2SrU/fpVkecV7f8YcU/ZgmR/K0qIRphxh7BPx/du0OTy2ml0lKASxNufFqI
9uXjOTsJfyG72UzlX8W+EnudXuSYaYIu4w31i02A7vudE8FTuAvqlZ9fFb4zAgFjIlLlZLgQQycS
ZXwt5Z1cQMf2QljAqSkVcCZU2x6QWOUuRkkLGqVzIh2A+JNsUClEUt9p+YAqEFwqHbiEqiVam6N9
P+fmAhCgYaiW2int3i6vUGB7/WWFqiDJEpzVCPvMXA8KF0RtKGKFXbZ/Kgz0LkOrDnVVof+49CjF
KwOm/XSdDLRR6cLQTHJdGnquL+ihwQc8hg5kSzOcqMcm0Bb1TMjYx1VAQehS2dRXYcHO89NqZxpD
loX9P84z2eT8iqdDt+4Mm1fftAAXbisZllYvsGv1C7vGoCIwz1VJ1BUeBQm/ElHA8aHKR6Nwgheu
KVcy75QjCSQ4Z2wlIAaSGhIy3nHgnIYphusotrXAEeCJ620R9ZUNpOYqRed89J4vzAh9lzjqaZYY
mXJPlGP/aGx5dHeXX7mn8dEHLfr46MYMEgL7GE2PumMl2TKAeFJqbPWQwM1YC1BYmaIaoo+TvjGK
ljTyvV46jb/WK9qnMCAWrtJZJs5PW5RUxPdESdQQ0Px1FxIjakW/4fhTOBGMVyFsv+k+UO072Zq3
N1DOl5mgAuCyBy8t4vqhietT3Q9rwMAZRL/hjnFOEh0bsIWCJwcWr7tSbbe6Gz76N/E2xb0kg2KF
OgC0nWC8amt70IlaEB/YA8OtwVmt/NFy64SnUk771p4iEupEdOAqmrCZ94EKd/y7h05BsNHgFY4W
VPgvytWZDn7uwIzJNkZt1G0Eeq/FQ1PAjHBCzlVXz2WKkgNudfl2zfD8IMJmo82YbMDpI5ep2G84
WVbVq4aj1tF6v4T+mKO0o6A64GfeE8DJIls8c0QozYC872FXvVZPUUwgaLyXeMkD9M2Vhz+aFS4i
/IGU11+JgFc0PoynSDhVgDyqSedT2CWXF/5VWWELV3hVw8djoLnHJSvjREirQThpyKMDUg0KP3LS
vCUvvkgijzbAyEVReEEy3/XvL489y9L8x6Z/GnsmL6RBMgI5xdhhTeQ77Z5/1wtGgsp9d9+jPidi
VewazPFHeHtqgfr3HsODjrHXPuEXGgR/J9Q/b8TM2+YbfN6HQy+cmpROAMQ5pArl0afKRw/5y+v+
ahLN9nwmRTJjGrm0moRTPWauHsOZh9to8gDaEjYapDoHw8Xm+O3YLrCVxZFnQiROx4BHNREoqjTh
4CpRFgEEQCCHwEIRiQyoHZ0ogBhatALZUX7hZ5+OeiZK0jiSpVHBwOpTe1c9gsbU50knUUa4O+49
4GkJnOaBQDNZ2OvvJPbnY2Vs5pMyrtRppGsx9lqRjhLAbTrTLx1+BwVS2o/P8ns7OIWEk54WyGmW
O/pP4mbhdl5TENSdcXAj0Rqp63kB8RAaAeRMotxoV56jGI05Pql6R9rgpsofMm0icvQa+qfxdirW
lfRYCgJJhes+RgQGsViEAj10UxSpKo5ECisqiTUiLNbljfqe/H9Od8ZrAq8QugYjnzw4AWRaQM7U
K0+4Q/ixLZfcvN/KeObcknikQsAP+euhNAnH0BoK4ZQ1Vqmi40QxUAGdClmqwSYoOOKFdhGsF12f
Z1jWL2T4aeAZNZRcrhetkmOVUNsBl94RhI3K2ExES0cPRJm0nZl25nSPQEgs2g0wV1vk9pvI4DdQ
IC5ZLcDmWisASFu8GocrEcHwxpEjW1I3qnbo5JOPnoXdquvXSrudBserFxj2t2Lx5wrm6f16Fgpc
nZYgK5k28ExXoA94Q8fosRncKYC+E5uXKeOrS5KxKxU5Iyi70ER5nqCRCJOc9w00skBbSZNCqmhT
Cy3sj8yUk5XYmjXQgAD2xNNKdsc6tQfYgIJEVfRorOwku1PSbZJs4XQT0e003A/TVhdpx5mSSKpi
VfZb7b+Y+7Ymt20u2/8y7/yKBAECPHVmHkRRUrfa7W63Ldl+YTlxzDtAguAF/PWz6MypaVF9WpV5
mqpUUqm4AgEEsPdee60FVE1cnbX7LccTUUM8V18reqflHRGHCuLOcn5oajzjXrWxLICXE2Aq3qcs
eci7lxuTvToHaAD4oKIEgMfhnsNXd7PNWZ4FExKBsPmgkNpRgWeMDGBmsa9POrzj5rloPuK01vUx
re94sZsrtGWfWbdpgk1SRrKJxnwb/mVCOCl4Ns7qbUm2PXI1JGFIHh4dJ9YA2iXqtqPZNxVko5WN
J73r+N34lUCcitCLBTEwb5HP70/vdxf34gCsprcKAA6brRk6TI9CotmjQow6GCH8EJGDVyAHeFVC
QAsZrH4GiswJFj5O+ZEyAFI7igf32KbB3Ggk8O4fiaHPDcdfBV63I3GPZfL3KogKL+qcfdPsMfe6
hpEhlS/a3dAqGruD4ZtQRG62ZY81j7wiwtJosWVpVM+7oPxR97EhHwCxd/m2J1t0bHW96aFdaTf5
tCmxfN+ndtN8R/mqya5q5k2QRFTsNDs34cP7a3WdGi1rFdCQuq4AbrTmNGsv98C0SZEa0diSnZuV
m9k8ybTZGFCCoEKiUdc/pe39vOTe031gboCZy8e4+livfsAqKYVL8GiCFvmfKA6i/dKYRx5EnBzH
5MYRv65rV1NdZ2IN88GJQrLtJrFBaWntVy94JvyubTa9ug+TQ6mPPN8qte1uuaJ4V1faavBV5uXW
fjsly55sYVhio6DahtgM073r7Ef50A13LNuxKU6S+1zvveIx1ftARyHMaxEWb0Fn1wSM1a9ZXQCz
ptJLisx7qeXR8INAd6KP6Yv6Cd5eC/pAdysnu8pQVgOujiQYPVTPBNMHwVHan+1wV4t0E/hnt/4k
7bbtnvv6K1YdqUsydXfvb/LrwgesF+KC2BTyAIzZK+JXR6pJzrR8qVmD15AbITfU1HlswvlbwhWc
UqqZorjsv6dtmB3LpfzqmD9uO45qSDLG9lYnj6OuZUSt/SWIwiOZnvOXNsF35Hx279f2zyzdDfPI
PyBifZ47rW8kW1fZJSbho1z2hGB+INbWKEurnvu5V75ouZAqgnaKJ4St/ftrdY2HoBz3AiCn4G+g
Pff7v7/KJQ2ffKdIefbSiuDbpOoZ7yIaEHyVQYupTLwYVOWHELca6GnonPZoqvvDrbleX0u/fwXo
o/BpCANXrACSSQuVponNXoIJrcyyS7eiDYpI9l1wR/VWCdCmQuqPMSr0Wh0c56EryAtvvS/9mM83
du9yGl5dUcIFpSUQ6EqGYA2F7jqTa6epNVmSpC8TBtm2efWSTR3fuCb9NWrt3Eh+yOqsLMMxGgKS
QkePgSy6ShxLIZk7hwpzH/yHgOR4cN03WdQa8iWp0k3V0PxgiK/jRtY/2hKVlO8q59i581c1IIo3
A3c2NGjaOK3qP9EATfueHdrBR7U5UT/KcbF4bCzvsoBVN7LeNQdo+fFLF0Jg7yDtddfCHWsVByWH
hZ/IhNbH3AI+1J6kuzAp7xJTfWAO9+5kOplN69R4cTWtnV2q0UNq2rLd8ECdrGrLTe6SO9IIPMcq
jkFmnW3B4dTNerg4M//W913pfZEIub9pVgS8FhdQP1tlzKNN+oTw1H2ZAu8xq93N2NJiO4q8O85F
8tnJS+eZ1HOKrvvED1XWyFh2xN0XYnxkRWOO0wSwEPTSB5vX9q73vahJ2IccvO6Ndd3sKcE8o76f
kQUEbHjM3H58zB23iFRdzNH7J3h922E2AQhYYQBOcRBw/LUqPIK+CHPmdi9DEeKNxgyrnzodnAUm
yWOmcxCxiq888PodnNOzKElBpOF1CRacQs6mZT/dO84INAqdZVl2yWORA4JL52AHY+RIadM+G8IV
kiALl5ChwTsTjk62ZEJ1/f5U1r0QUKVBFg3dAOcv5Aub+XIq7jiFQ1g34aei0ero5OMXglSzDvgj
w0aKVNDgHda8P7AZWKk/sfGxzkBo8T1R3ldeGfejU9z7VbFBoaq2oDsVW+Ij3P/+mf9Iy/Ih/1Or
Tv0ya9XKn9P/+VOBcp6nmfmPj81f8sXov/4yH3406z/5v1DfwnH3/P/1Lbu8yKFkkSY39u7nv//b
8qf/n66Fi3/h+EPQsvBs/1a0gCfxrwDES9zqHKwcsQA3Etsl+/d/czzyLxp4oUAeCl6yC97+haAF
KSqCABhTS2WGC/M//i+W9b/f3YIY6OLfX+tKrtJApLnQeSDALbQJAlHL5Z5qRZUbhp1/sn5r70Ng
Yhtfwmdv4xcTHk/tNPuY+XL+WAa13Sao2h4d7Pu7csqmaDLO/Gdli/rzq3V7+juWXPyoNViAH8VI
EHguGJ8BlCirM4uIm6Xu6PATJYV/Zyge6O6qQh3pzMPNEAq81+0oCXyaiLjKqxR8xIZEiSnrG3Ds
OsvAD1n0AhxfCK0f/jswvwr/yUz8RIa9d0qkruIszfCAtp27w/vzvSLigrOCCfseGK5ogtB1U9VW
gZMYMiQnByEtosyH1X3twm8n46A6JUbsp8AccTvMEenm8a+p0XhoImH8LijKAqQyXe1qr+33U52C
DCXn9E6MSXKQQ0j2psurbVIP0zGonGlXNi3deW7WfalNU8sN0LIwplIjPvokvZE/rW9fvsxsUb8s
ii5Cr/InZg2pB/SRT46Ux6Z3AAboR+XlD61EocflwaPo11q2bRSMHbI88i14cz3a5VN7yFKk4W6y
wyW1IZLf17XaFQU/TGp4MQyFqZPsHYLywbkB115/9uVXw0pXBCwAeXcF5BEEAX80RpwyErQHR5Th
xjbtrb7Xm6OAB0RBlIBCxV0VQfWUqEDkUpxsPQ3od9VhbDs+3UjXrgiWvwlRSPeRKwPvh07s8oSn
fqsyUpHsPFQ2f+49MDPwUsME/miZVt2z7mjr7nxR5Cermx5xgYz6QyZczaOgpLKNjSbjHCeVX0El
NfdeHauAFsWN3/nGahAKukZIGSVcrGk8ZaWrDgSG5FQ0jROHDmjdxHbsRgx966hhH1IsuEuRXaxP
9NhoF6HJSU5QhniHQeXNsSVug+YaM4jhDLlKV3RxUTTdfpaTiKxpyUvYlvIbI7ndOkhHo1Fn+c4q
+TPPuvAwopp6KkxQboJsMJHtAx8dww60vXmYt0UTeDvb13KrSijrajtP96Qg6p9CF8tnpiiGiAcq
3pJ2Xn5mWeeEgPOC5zuSarzXFjMJtP0DYajci0DKqFfVsOsncIqLttQfJFftRqmKfnIKMCx7F2RU
lpf5jQVf4seraoELsEUguCLo7CINRmp5+bPYlAJOK0x6TglNj1PuITN0XP8oklYdrUajEdea/tDV
Xb99/1Zd1Sl/jwzWNvBL4HqQ+12ObPy5D/KsSM+1qB+kFwYv3Cn+0jKBpK0Iuht55hKS1vNEGYre
OQH3EONdjsZGyBNA9s/OYVUCqVAcjNXRxzswqu62TdsACc1b/0bgWMMoWFwUwNwHb3RJIH7Lr1+F
p1Qh4whVKE4JZKuPWd7wSPpURoRK9RUaUR5bKs9+P897NozDjRO7TGk1ZegJKZQjKLVDRMnLKRfe
XEK53OD+SgcW+UH1PXOVjCpb3mrpXOHRy0Qh18LDzIKEHl0n8S0NPVaxPDw5g+7xylLbBftUeuMf
Q9tnh9YfH/go+MEb2z8EWm3PSe8dZj2xbZjyX4Nb4yksP1BPfk6+91MyH5yWfkNyxXezQ/qNJeUA
UrB0dhUtf5U0zB99Cu2ZJ0sWFQEjW5Un+sh6/zy71o2bsDDAy9AJ8HqHH/NO5bEVujnOHsA0Mgcx
5f1TW4X6TtUOBCcqr39YxcLIuMzcKT2mu6lr8Gq9Ljp0QWYfRHPr3jh5b+xIvihPqI9MkoB0evl5
Os4mf2gmfoJ+MdyRAUh6XSd43aqt8fRXAILwUNe32IZv7Ehww8RSQwJigrrzctCCpW7jN0EIIYYK
HqYh8Lcel86hxl16p6xlUTqD/r6w6UB3HPsbB+KNLSlw1SCFQnkEeGJ1Cg1z8ahOVWKfZL676Wti
nho/ffZqpW5khlegIf7/giwJwsILQiBZLr5XZ0/nZRGENgtPQT7LJ9G7/dbPfXfbBR3cFTM27kqu
x2gU1o/KAQzRwIz2Br5wBU8tP8L3qUCqDO4fX+MLU92No8OUc6pUTbfacPVQN167L3U9bRLu63sy
V/4Dsbk9AGUId32mskPnttkNOO6NyxYfHfRrBHCPe2s4Li8HOjHV8NPUedWeIjXdhIVSj4Vln8zs
evH7d/sbextEb9iBIbNEn3UNiEGySwcpfXHSOXj/DUTxu0Io98HxbbCvCksexzD4+f6YVwkKpkVR
iiGYgTsB/fLlBx+rUc/UG8Wpc7Mgtrn8oadS3Aha1/UYmD8II6Cw45suXgOXoxiOCr80Y35WDsBZ
NbdDbErf3o1jEHxKuO4Onh9O92ndIp7pLt9nHnHumzw0jzXsruMBWMWtrX5Vji0hlCFCLgp2xJpV
Oly5UsKvtUNq0UsJpZodHophnLdemVQHw6y7z3zfxkne5sADxXjfjd64B0pob3z2N/Y7YR6CwOIE
gdxtnTIr5VV1qlR+5nKhMleZOUDNPnxE7Zp854wMcT5xuVdAFA8sq8t7OYB+3MrM7N/fDNdpDeBn
6MqBkeG3oFK//EwwEXHJlLT5mTlFq7bWlN7n1kvB7u2qbILNOBI+g05Wmp2N6JV/I9u4EjsIOEEs
3GYkfCA4o3a8HJ9OePRjCIfhnJTtHKmG+PGoQFsSFM09ZKfjYXSS4Qx0Fl3vcoYAMglbkFelOBcJ
nR76aei+syBsPpaUpC+9ddEXN5W+72bEQrCZ66e8E91WBpmz6YOEbwY76UNbEaiHaubtixAuAbJ0
w21R6WE7eWVwI35dXylgC+BGQa6ObhzA5sspeqrKrPLc+tyqZNo2uiJ7UZBgq9pw2HcTmW6s6fX5
RmGNRBUOGBxF+BrqZ7qauwb87DOrhxzA39ztfSejNyLUdTkGjQ8ghRDne6ks+eowBW0lqzn01dkG
VmzSlt2TOoRGQs1T7BfW37bz1KNtLJ2PNRvTfZt3P8ecuH8WZZXfCVNXOym6/ESYn9z4bcsNdpnQ
oUKHFg6XOKqfqyxL1ZVjaiLLM8lTfytTVW6VVv6z20DY9k/PDxqtyJORJ2A0KO8uP672+2Yiisjz
bKV8GrVq/uht0YKB14z7rBP5s0dMv8vhjXDrhr2+zUBbBzAB+jp0VXBfuBx6BOmhm0lXneGXRF5S
hgvC51DduiaweAFzVH8UCagMyBzVTwPvqC0XDrxdOlB03l+D6w2+FGuQHoJq4cN0ZNmQrzKIdmQZ
Xg9h8ux4Thl5Q1JvAqgsuQybTec2twhZ11gMLkAWAO9bCIZg/q0qREbqqpCklufcn6ezYXMBbaVr
jsbvYP4n+PDceiMOeq3xAqTuoNoBVj8Ay73jU4X3KxI4A4QZimOZ1c593kxIbIrR37AqTz+g/9Wj
lxKwPauF3RbQ1W9C209HP2j0c9PCTeP91btOAXCJY+XgXL6A4etCPlWVm0BDmJ27aaw+dwWHqIqm
Yju0OtwPpNPbmRXiVsK1rNHlEQFowGCZgWXE39fEmFoJkWdJVZwRK8unpPL4vUoG9D7YdxH8oV2p
49op7LGY6+GxkPyWyu36koJ8DBihQPzDtf+7UHq1ZzpD3DEs6uqM8Gi21DYdNDTNcGNtry8CjAI+
G/Ym2kEINZc709Yun4OWl2fqdiCrZNNwLIuG7wkNbjnyvDkUElc3XEjPaJZdDqWzgE9jX1XnSql6
0/Gk3fqF/6VgUFC9v2HeSK0ClOaUMg/X70LmvxwqzKGFY7asz2Oa8p0HaGDn9G134KM/bkTpBPu+
6786HHota6x56ssJfe1+zGId0DwOZTjeqKCvv2YArjcuATCPkFutxcd5OTmaFjV+UdKF+xoQXjSH
zq06/fqkQLbOwW4KIDlETF0tMfcSzzbeWJ8h1cgfBj4EkKRNcteprD6EtGdbGIiO//RyE7A24SBZ
AzqnwDdXg8JG06/mTNizw/2/eqazXS9mGjfF7Mel7qsboeu6HMN4cEFE4oxmK5r/S8L26mC4biqM
W6r53NdVHk9BOMS8IIDA01bep3PqbZwZ3L7Mn/oH2aN52Y+0vnt/h119TpjJ4DbHyQyAVlz9BrLk
piKh5DxyiA8kH8BfksUtWcgyk4sraGEmLfOEnTAeE//9IsWrmQIKaqXr+M15ILianc5jD+5kx61K
aB87vMdjPaxLDiSfXt6f3mW8QqaJrhPW1gUNAjiyu17i0qOj7kXYfUlZ8OD1xXM3LpKUzDvlsv71
/lirYPX3YHBbg+8zx0cFnePye1pqTe01af+lhv8Q3hw3rAHLQ5d7yAd4ZFRo95UwAdjLuChC7dGP
ad3JuOQOu1OGJDs6a7l3iyTY9NLYyMuGbl/WRkOvBTUmdaX3gOwuQdZr5RaFVLEX0op9yzoWtV03
3YgcK/sNTEjAng7fzAU8AnrZ+g2dHAfQmZO5P9nGqe9rp4RFIzbLh6Rqa7xmkZM4tGDB+U4LfD0F
ZAL2Swc7GvRHKKv4yXCSxy6lTSxFMYC7ioha1rI8ubyS+74d9SP2trivJiZi043li4NsNhYtZJ8z
hRi7wHvQRzQ0fk1FOO1bmfhnUnDIHVxwkQVo+eDeT3j925O8vKcwojqKFB3wOWNenFduA47niLeS
PYCM73/ry2Pz98qA2LLsryUlXuvfKzN6thW8P41dgdc4AuNvmhFDvT/KKvFehkHKh52L4tpFV+dK
o5lkdWho4p7sIAjmb+E3Nkm67Qc1fJ1tiWfb55ztWu2wQ5KLatkZ+d6ZqnxDUIw8dLWud7oPwOX2
eXPj112vAQVmjKwCuxduVIvx4evrSySOtnUw4seFeL6aeniYHd2v8FYIvDrCWIPFQRHcHQRBNJ0u
h5FF1nl5z9yTGFMI7HCZgR7fawisaPURzWvM1UsyEfu+aSKsS/vdJdAgzo6FvI+5sF2H/2GUNMKD
kwgrH9FzGG+sxCWCuHwmYGkL3sBgD+chM778iTTLBzcXjncqC8a2KNNAVM1HKBU8NoDyIvFMdsuy
fe+kP0WHY/L+LrlMR/4eHakVumRohS+NqMvRm0RljgpScqrEVNz3HMycPAVgWcMP7MbHuP4WS/8e
sB1uVRfP8KwghMQ0s24q6Z9QWdQ72nvJFkmtjPyGpB9q5Og3FnYhFLwKHL/nhnoaKR0M1kKgOasB
fbSAJ8R9H3h9Qr/Zmvp3rvabj+FCzGGAFLaFhVcPmvz+nePMNCK6TnZzX5ZPZamnf5Qg/NevAY8l
8OAWwRExL1c6c0snx+L4p3xs7BZoOIMylLKNXxq6lT2XN8Z748tixwML52gwonRYTuCrsEkkHv8t
W+6fcMEnR2SJ2ENq8h4pd+tbK30Zov+e29KPc38rHYBDX47Fkl7UQ4893HeKf5yBEm+H0XkOxjSI
ZzpyUJ4a9+zygu/8qvIObahJhJLVArXRnwlohtviD7xPqMQQO8yrIc/zbgWkN38jzpjngQnqg4hy
+RuDqs6aOaHeaRwI/UR9OX0YO1XFtunTnUDjd1cXim/VMBdP75+xZaX/O4H5r9UBo49DXMDQ1Fl9
CQf1U0pl6OGuI2Q3lmTcaTHrf5SM/R4FaAaobKA34R9i2Q+vvjfjYLjOuUNPwmTephBAU7usuqmU
uJ4Ltu/C3EBTGRYuqzPFp6wIs7SCnRiAy5gq+VnT4RYo/MbWpcjeBUAZQGGAxC6n4jlaeWK07OQF
WXCXuk56oL2Sx6CAP9w//jawbwHjJvBwMfH1W8K2BEnInzGUkVkCSiX6ltKv+xsR/429BwB3sUX1
PHQu120LFGJZ0OuJnnIkOvs55Xxfq4I9j3Ysj1Y1E7THaFv7OnRvHc3f98pq9wUBhQ0S2HRIZtdV
YKECUwzQAJy8fgqhz0gcm8RFbdIfVYVdv8kQVCDc8primOdD8UUbR3wCjNXeB3Uu/kRe3H5oqiA8
e/BCkNE8eMkPR3bOc+qz5qNpKtHB443vDHXRYC9anieRrIr5DwjxCqjOmFv+mJFzenEAeqSISBkA
JUDrtnkIZ5Lu/HYoEARGr8SbW43QP2BGDDzSyZk4ykGwGD5WUKoKhuLU9kmTbc3cTHoTasP+TPKE
/xG2A94r6WYf3kApM9Z/yLIcT4FJ4JrbivWNij3eBe1RV8DTo1xo9wf1B/7ToaZh8TRP4yEvasdE
pafaaptmZfdiqclffNo3FA09lTwlfvchU6WqIuNb6d5pQ/mfi/8s5CJNN8ZIGMd8X8wp8OPC68oG
vgSqOIasHMNNEuZwZwmkZx7KNoGUogVyrqPJlfybHbEtYZBNxC6D8glMIOsjV06qoZvjrprgTtcq
v3pskYntF79zDr48nQ3ePmb6bEoBRKpFOzzbje2IcMqmRP6Ya1CFDHpl6Z0cCdYv8a3/c5gMkC+k
dbh8Oxk8tujn5ZCY9FJHfT3CikWFRbFQhBU0KWzO3PxA3D55GbD80COVcjilgxP8Cnu4EOR+oT4u
dQqk5ojod0Mq9U8/WZj9ft2oEqYFA3E3XZD0X0hVTHKL4sR8adp5LPfGM/1XMQl2KMjEPBgvav6z
zKr5wZ86+OE2DTfIzVQx4B02I0uk7bnN4GnYVi3EYKytoobC3ooOc4PeNAzVnnRt9txOlBxs0UFH
Q/vEr8F51vbr0DqERy6eILqvUl9NcK5hYLWTIgURqSJJ+41gP6JY9gx8pmuPtRF3tMbraaDF/BrV
BHTNg3Gk2bju7J8F3Frh9DLPIYRiOX0wqevi1T1b8HJLg0l8JKZJItfj2Vevrn2zwdsBwS41sugj
YNkdKrZ5Vr/ev8kuUY/f9z8iPXgBaKW5Sxfh8tJ05sEZgGmCU4fY8mVSFly3sJ2cZDNh80NYlKRx
L2m+e3/Y9et9S/6KtjuAfbTLQNFdl+cV75opS1hygtMT+9DmSXsOpQPZ3sD0r1azBJSQvohTdPW2
zdi326GiySGtCX0WLJewj4H437ao/XAkxX2p/PxGZFyvDBqLuMU52pg0QPRd1xq9ToivZGlOJRvy
xzLtqlgMBY/o3EHdVS5Wh5rcQp/fGpQhIANDAKoIrO/yc8C+HYysvh6Q7fIiKgjHE4YpmWMXb62F
Oz7In+9/h3V2vUwSGCEalstHYGve0dCQ3k5OO5ySud1rgcp+KuBj0CtPH8ALuhHQyCUuDGr5kmkg
lKEZCBAUMOPl9FoqA+sPbDiN8zDuaDCbbQVq68dM5cOhQGSIOuiSYz/MNRxriuSQocaDRZpPoqIp
2q1BHzviWRXG+OGQPKLvGDmgw8dZXnQfwoTb7dxbeyMavvFRwGBYspffHbY1h4FWXRdmLB9PJbEB
THyoePIy4uGwS+9A2j6Js9G/RfR748v4SyYDDBY9ZbCiL5cK8MtYmVaOp7DV7cEKxzkMoPttQEEd
t4UZ6huJ/xvjLYRCgeADKgx3V9nTUFam87NuOqVp8CkvSIuGaMqisgnvU2r1jdGWX/86vcBGgLOb
AAq1VPHgJ6xmBwv3ETDVdOq0A9VwlkFIEOpbFcYbc8J8ACYhewcKuJYEDz7c48upnU7StGM0MFvf
mzH4hHBgjijRbx3eN4fj+Faw6PTAcVvtbqRrLk9zMp3mQtdwPoL3EwMj+s46zU8AT+rGaXpjDQGS
gVyDLA3o35rKqKZhHJNZ2hNsl7Id+Mpqp3jqffnHNwSiAw8XIxBv6aZffilYf4hE1syeXMN+sKp/
CsnwV2qnv/g0yPj9sX53o1bbAjxfH9cRWsx4jmJVjaSZ4FMDAsmp5rbfkrLAo2zcmeOh6Oje8iY7
jMi4No4Y8rthyOEgKv1pyzOZRl2V+1HjsmwrkSO8/7vWlQUANyhjUKACrMde/X2tvSqSwrxyNLxX
+5OTDsOuEYW/hQONOLgKIf/9oa7gh2UsmI0svExockCsv1xvNOhYnieiP/VIwTfgbTuf2ywpHsYm
aGK/U+At+BPooCFMT9zQs/cT7Zp9MjfVnUEmvv+f/BzcC4Ds0RRCQ/Ty51SwQ3YVzQbgAU57NxOE
XrA1FskMnTZ2BvbUDcoHDx+0PZJM8MLt53bbe7I75L0cb/CnyPWex+owBh9u3FBIHlar0wyqTrlx
AA+DbH10B6gt2IRUNgQnYRsQ+JHSrAagbSuxaep8eJzyJNy3AnYaiR2hw4eUlM+m3odo50bCKcnH
bq5EzBrmPPadrO7nikCdD7FaBBbgBPNriJtNpcYbbKHlh17udH+52AEpLPOBcuJyXfuwHgYHjNAT
qWYoulToP5YUJVaWGXcjsjCJKvQRjrSgp/e/6MokfInBPti+WDsI7cDK+Q0Av9rM7uBrRGg1nHB1
wA3csfNnMFSRHk8cJj+Qf207DV37yFq77/Dywt7W4be8SMhzPzfNWbGCxw5Swoimbg5/JeZswtJj
sR7R+Ba+40CYEGLnMtpte53RXdAOCVRXcGWew0x9EVUv4OLhE7Sfcr3xMt0fPdAPQS/I5rgJ6BgZ
basnh5Bu3+LRixt53fUWomBnEXT30Qjz/TWzpMwMuLNjbk9MWHgU+GpE4ZmzG9/3+spYHtIBQLqo
FpBjrfgrVit3rPNgPqVM9ZGjB74BE0netWZ0blwZb0wIEnzQI9DPW1L4FWEBClRUzMZ1Tz1InfAt
HmCbIOpbSvi3JgTvRrIwt3E9syX4vdo2KVq0qMRL7wT2C6xwoIPazE34JGqvj9/foddhFGRpUHF5
gA+FNtrqjJc+1+h/tEDfB+/gll4bBV793Fh2DyuOW+7+1+cQjW4P7DBwMgHwXV3tQHY9nXT+qQxK
vnFS60Z4RUh/cD3ge4kp3INVrjpX7nwLY3ljmuDmgVANriTa7OsFnR3do4bP/FM4pvxzl9IfXua6
P508hBkv5+ONm/yN74ekBKxjtFwB3P9+ePnV9+uoFKZJrX9ya9fb4k0Dvs8FTMOJE/Rf3v+A2BFX
txtF2gXVHcWuAEq2+oReMKXaFgk/ZSI9dm0jRZxrkz4YBbAK4hDKP0+F6cqIlo548WjmgkgVmFZE
8xjI+5AkIJgriyS0NxRJL2og5gMfEDBdCyclM9T1bvENcG36RXOoNQ4d9bS39Snq16gIGxgV9zVs
slotBrhSyAk+eWmu4JaeB3IsYuogrUAQhQ5/I3RP7/lY8k/gQiJ2kSbcdOg0nozJwVm0qQLai1QV
/HTn0HRcfeJJbXooFTIG3Uo7fGrGCv4e6YiF3xDgUt02mDPyNVCeP4EVZL2vGW0/jWwq9YYRU1Rg
DznVt4KWRb8X0B2YTYpQWsG/0oJQ3+T4benUOXeLsBxe3pXJt3j0B+Vw75pnVoCXD8zFDuRAEcI+
90jUf6In7TyNUz3DLIs3yRdryzBE/e4OUIGDvXXvtgrpVJYNcOUE15/DV1eDoK/B9A+jDJiWh5BT
GbppVQgn6ilnPaCUEpBrVAbj9GxbF8Acm/NmwXDS8thXi7d7qcpvXm+dP3A7AICDJqzBfVoFB6+c
ce+TJhi7DVNlNm1CUtTfwRYCFrPgnixSdna+SfBBP+uWwrwsCHIiNxUiJ/hBeu6+AL4dQYMHkerF
daf0aJy02mubmpfOFfN3jzuj3neZ9BosEtUA3eg4B3sB3mcBo01rpjjohox+kXPeJh+TMB0SeCrl
2UewLvJ/JuJZIit2fQhiRQjuE/oFq1zJA/bcQE4zn2TeRYYHzQEvWImdyXxnZ3HONmhcwTzGLW4c
7esAwIDeLxRbSJrwBvSq7mhzpqopc8ITTAf0wbplgBzxplDi+r5aBLAAXpeOKHhuqzPd0DlxBmWc
E9Izcw8vgm5PRuXA8WZ5QoHRW5nw9YWF8ZD/QvO5FHDrx0xGlWQ8F4NzagRIzImCzc3Q+Y8dFIe7
W/fV1XWFodDugvopXELBMvVXd6OXQCk6ae6c8o5nxyz05tgDorl1uUFrp/WdbVqE6acCmuaPhhr5
K23Sehuy8T+5O7PdurUsy/7KRb3zgn0DVD4keVq1tiRLll8Iubnc7JvN/utrUHZEWZRSp5xvWRFA
IAzZ4iHP5m7WmnNMY5PYlXLKo/ZSermMo+XjEOCCeI7+6rrzQ6evY5ugK/fNbE+bVtTxB9mE0xkG
AcevjbDe8eoLfzYj66wB2RC4jO6gneNTNYG3BhYqUFZhTpn0bVabGK1Q0jjSo+iB8OR005kzhUqo
B/77j/+NL5o1mEMPUiBsEWtPGFXqJh6c1r7XhcDsY2RiKydd39sV4K73L/XGDYE2IBURHgq6wPWR
ObTsSSnDzrtPss486lGRbiri3E7c0Epl9fwF2ksZxUY/R3dzcbP/Pp6Auqdun2LvMXXS+tQOJMSY
53LHFDxtdY/GhV0IfTtHg+bLcrZAREzKifbhygTw/CHQ0lj0qdjt0hdbzUZJ3aSpETXiIRQ9wn7p
FOEFpxzwC3lslhHihWWZ1EnfoSvSVZ9mXLVQ9hzF/aR7Cn6R9x/9Mgm9PPAsrhc8KFj2yYRcb7sB
dahRKEocjg5QnwCzVVTv9LmylsCUMCaUIeta9UzWkRf98aVp0rGWu5QSOfmsffKR7o5jwbx5T3xm
R4BVlQTo1r1ApvljKo0fY2kq2/fvdqmKvLxb0APeAgxATcxSsDreJUqn2vNiVa/HyfiRIQxebA6y
vhdmpqBgCCGr0EIgcjCwrVhPg7JAKvbHBwO8zCgZ0cEiZ0Q++XIY2mXnxTEir/tEBXhttokkGwwr
wvu3+kbR5uVlVhWi2UZ4kuRcpvYqOlXE6/oOU8e5U+vaB0fJs+t0dJtPeYYqVoc1s+HE4vhZGour
qrFxAXZTfT3ViXviCLZSsi5vADMpSyNNZ531av0ldDLU5i5W4Wjqdrnjr2WXJpActHiiusjs2dum
+JM2cZw3QRF1GQXdefyi6PWIMTlJNlo0RCcOn289LMreyzyH5hNE0WpgNLUXzlE/Ln4XY9in+FO2
4bLPVQBEEF7W03IpyA9s3eEHemLvujIHe8M+kTl/BMNjujLzW88d/nhi5Pz23AVizfWYvF4OlTKM
dJsOE22g3hh8yqX5psKXd+KteK7vr14LTo7LZoWDASKT1YIicPDbY1xhKlDy5E6pZ+UfPdaraRvX
WqaimAcRJWglb6LOmAswu0W3N9SE9KZKGInn66b0Pni0ez8qqEWcjaxiMlOSUQXLFY7OiWrTWx8X
6gAPBrML1WprNY9rInTsInWTB2NK3at5pj2nTGl0xewOVmFGIGM4irwhkjU+syY2DGLq8zNThcyb
2qbclbVa7VUbQ7PVNQmgzJgYwRGhwokX/a1RRc0ZBAjdNACNayj25FDqEvro3lcTUGIly0mFyvQa
dLxUvkZj2H8XY2M+llHWAu1u2btbkmACylLNAs7AuWuV1HGoF50Srr/eNTLhIqSibUW5y3nlwJqT
TjFhpGC9TImNzOdHhDSAW02FDKXSEyfG8StBLHoZjY3cc7UWGOh6MxErRi28bg7vK9XNj6kOpbgy
5RDgrLC3dQfCOClJYWjENO9lZOX7Lguja7QDAxZm290bDmzVUQPQpfbYBmUhxFlOReKm7oDMZuxi
PvW12wKrHVRUESq/OXKTred0REBGeXb//uT6esNCu8xwUXghfadDu5pbq16UKjyV9CFFQHEYHOGe
aWX59P5FlmH88q1cxF7sNx2U6MhLV8PcNENtVAY1fRAj0X8iyq0Ntc9u02judGqr/XphRABEa4Sh
wESAEPflRKMncTEpUZg+VJqw/bpT9Y2SFM1Fk5ftVuX9OCjsqy7Kqmk2ijGqZ0449pQVOyImmcK2
0Zzb13gvta2b23LjREm0lYYHPZgW2W2kzidN9W+MYGr+SNQIXwMisKacUL7NoqqYkwe2jjai5zDO
PufQ3XTfG/ohXSQn9TX6iurB6liOfdVLs2PfyBGRjDl12H3MaleNpbgYwim8swYnJFDISvIb5pKR
Kqg1p/e9CL2PQ16ll8rIXOTPE4WLbaFX4ganhYqXP62hVemdEV4kXljnJKK1QHAiKeMnapy5QIAZ
M0xaCu8az9jeeHk8Bg6/4sxNi7zlyN3nt43p1pmvwaxtArsdSQzwpI6RihdYU1A99O11oWXdo1pH
RE/FGaSuE3PVW4+TbRhrAMLRZTP+cgBIGFwZS2PyYBWaIEM3bzYVlamvQ1qKLddOTqw5b10PdTyM
KKovi7T85fWUhdGmmUqCFci2N0YNptUFlRSYZuNt9WkcTxzG39j809ZcmoDYLJiB1gr2clScudKS
FpSH1CneTK73IDpnuuuHXtRbh6b/JQ5/nMB5linIftQYmE9fZOEpKOCKH7psgDwK3FBOaO3TZfBW
Lza/EaZ2rfQPFFeaY2Gq5l3pDt6uGqozGzvRGXsQ6wP+AdUv3ehbLdBvE6ZR7dSuaY6zZkVbdeJV
80ZtYN9cyj2lURIPh/kLJ59T8UCvpiFEjiwRKBI4n2nWOkLERVw+ZkkLFCFnB0nkV5nO/pD/2hX/
EXjtfxpSbZFlvoNUa34U38Rft2XXCsgsfz0V3//6z6J9ar618be/Lvij/J24tvyyn8Q1x/mbQYEx
mooOBStOif/Crhke1DWPzvzi8aUUvygc/41d0/4mGhxRIP+OCGpvcaXK5dog2UzvbySr+Ho8OmSc
e1eMtfeYa6sDI936xVyLGQsVBJCh9Vk9iaexLRHGBYYl5B1dgfSaMGj7qVfNcJeBD0XhlZ6KQH/2
7P22FmomAlLeA/xmXB5e6jKd/FYKUkYZZiNZl0HGAkgcLrahzPnaeBdzcmNycO+bj1K/qduE1NDG
j7xsoyV3dXFrxki5hsfOGvzSUY9587XRF9i34qf9QQ+PmTMec9Ef7e5jIftdHybBYEZAFS90767W
XNiQLCVkfXmQpU05wkcq9j2S3IrI86Ta6xRpW+eUDGPFSsQOurrdVenQaGrWNCoSgXPrXsZXdAF9
2nQbZUci0jX95o/ZPbYiLWCxO3ESWk4U7z3o1YljGGdFDUeuHNpd5xvjcB02nyMt2dZF/E83kvEu
//ntpfjw83e/4OWtloJXN7taCkrLpgpjcMnqKLe7ertrNxDU/WxnEVVbHm0/392+f8lXY/jl412b
aaaSjgPWNA41x3ibXdNx2A0nIiXfvARbXrRJC8BTXQ1YjWx6rdWJAx2db7Mbb20L8Dbk8vI+Tx7f
v5t1W+fnA/ztWqvRklmNg+yWa0VXBYkE3/GBfWoO43m5Hz4XV9GP6Ey/NmnBnxcfxT5qfYMujz88
vP8p1oWt5VMsxFXq7M99wrVkETkWh6kkI/hE2RJc4bJ58ueFvEDzmN2rH5NgfaqE9MbQeXHN1WjN
tcZWQTRzTaJp+7jbF+0s/QjUccAqtTtxh6+vtuxXnhkqzHz0JV9OQhKxF/0hrQicUjGDCBD1x8hz
w106CXtTlIZx6CbZ7oq5yi9Nr5IbED/u01Q33UHWRn1egQm7piKmXyuxm/6YOIz+2ahbopdsWm4w
GvgOsCGtnodmKcCCmhhksAWNsGFF33hezHlYmZIAm1a8CaPGOjFlrA5DtBKphWPIWiyzsLReKRe0
3Ms0nbNtJyzpoxhudsjM4sP7T3+ZBX6bmKh/cE/4mijRLCuju3qhMuyFCZ3R6WC7k5YGeml3rZ/Y
hXXXqGp1jUTWOW/yBUSVNrYTE5Bihzfvf4T1EKf6v4hPF4IX/483ezVTtbU+4OX3UBci3yZhetTP
Zd+X2w5OUeAO0J1RyKTntaUmmylCpFymY3Ij2yQ8UUNbzS4IJNhDshUDhoACCr3Ky5E4l15bRDKq
dq1hE4obz/U5HU/Cxxr3hxE7w6EVnH5P3D37h9+/geWiLL+4REC64uD3VndfGmXSKoXgotOY31Z5
p+7izks/YRdODzB0UJnrnN83ZhS69saCBjL6sSGbiUZIXxFVoqXFqVLQSrnKZ4JGgthu8a+gz13X
kJGki3KoZ2KsAe8EAJvT89CBbAwjMNypofs9HbIzr4wxhkZs51uvtj+eeCzG+rFYmLZRS9JVMBbo
0eqxWHNYUzqqx52dePABzaHQVN/OevyGwinFTWEneIRk2ZuVH5siAkw5ueVFKJr6CfdWae+8gu6o
L8Y6/Hrisy3j4LeXBuk4XQ6GCriS5b9r6aMZDVLpa73fKbExjLvZ9uabBFnNoUDPe+NYbVz7qtlX
tOjRDn6Do2+Rr+YYk+bPtKGRkeQ5aTe6o5Rbp57nT7FuRPHmDz8lb9JPUwtYCt6fNUCWmmzrDE5h
H5gAwosxa/LP2kAKJDxYO1D6SdulhiZ9F6q3P7RjcWwHy95Kl8SSeALcMQMk38EPTPdj1HYnrM9r
5d+ygiNgWRDo7J7RGS7f/29bz3QypNNxpjwU4eQsvgnX9dtY6DsrjyaivCMgGlpoHMqYyDfXbfJt
EtGcx53t+qoz/Rl1gcM5HwePvsec69GeW6fDVrXRIhhR7UPjgTuxmokou1EzT3wn64HDVQDWw2/W
l+oTp7+XN42otItxFTkHb45+qA2C8AFPxzannOif+PbX7w8cG7gO9GM4myKvXBvzNVnXY00U52Fq
km+Th5Ud77zY6AZWYrstjE9DYxpfkjojNLNNm02aNE1g0ZcI8LiIwBnq8sQrvQLfL8/4pxRtgQUs
3rXV9Ar5MnQdYYWHsG2T72NmmB+9zjqqUaYEiZGWgNjj8hx+F7HASqN/0qah84dkbnfjEFOiD5WO
zmJkfuqFTSBc77bbueq6s3ae3R0gpPqmZhneav1J3+Dr741PTnuRQ97i01/XdTOWLVeXcXjoeme+
iOMldKSr1UMWqqfk9+vVcHlKNAyRtxnMgM6rmuFchpmLS8Q71PSq79wmiZKd3UTdASY4ShXUhtEX
y83lDxEaxk5PCFFHWVIVrB9d6QXvD6O3vjPOxSgHafAhVF47ZLFk2qqo1fDQood5Kocw/WiOlvxY
iREgdRYilvVja+raoLV65XvBmxX7lVmZ29lVFblr56T9VCI4dQnDUiSwfcgxi4so89Jd3xLf0PVN
8pRbiVUenNyihSCRGpwyFq/rVM9Pdckn1gCqcJpfn3RbUdR9hL+HsSecXd5NTmA0AoCRKtutlWfF
rlAj5LWKXu7aZsbgppNl9f7DfGMUccamU47bGtHDevy34VLy6Rj/tTu1OzHAw0s0xTur9PYUPmHZ
kf6+QjGI2NDRBGRSY1ysG29ZnSRqMqjKIekqse2MXmwgnKU7t9OUbS0p3A6l+qCG8lQu2ZsXxuzA
dTFWUJl+OcMZsgJWU0vloFpxtCkrbHRGPWtbnIvFRskLdZvXbXU92Ul2QkiyOkYs3/CyaYOVgGSd
+ueyn/5tQeH9lVjV4uiIDdY4Gyqp+iEIuw+FNKcgHrvH97/M9V5xfbnVZDa2hGC4aRQdafG5h1oV
1pEueAYB2ig3PW7vDT7KU87iN0YQu1NMKxolQ3CTq916bvQsHgjgjm1EwbyVCszDxLpSHXRj/43b
AwqBngItAQLVl0+T/preuqXG7XEO2VgwUVja4kcHlduZkYfmLQEsX96/5PIFvRyzTHoqzWJOPZSk
1lONEjeOGtl8ge3gVcfOQWjfYPbYvX+VZd/46irL2wcalXfkuaX22zBRjKEZjDaJjuOcdk9t1iX7
eFIGHKozSr3BMoqt24A2zF1656UiTtzk61GKNAFtyEL0X4gLq+c6zlni5UAhj4Zwi6Pixpmf0M68
zPNYflDHOT+1z1peuNX9opOGqrd8kcx+K710kriZpk0u8P+oGkdf6F1HLVEhTgDfWzj+4xZ2dkP8
dugdXT3E+znx/lLmK6LHchSnDvvPqsDVx1kAUDZ7exq4ryIfmZoBo6PVZA4EazeYMj+Ihs2mDb45
MKcE5l3MXj4z8FZ7MpnOUsF5zI6Ubh86au33fRZ+zNNUDXDwlwde8+6sTobpc+4kzVYWqtzmo2Gf
x2FSfcjAjB8dZInHrJjGTcZJ69hOUf5BG0PjEhN0dqaSF0WJv6/PxsldfM+tc3x/wL2eKJgHaWYu
xygaS9ZqXhrMuEQCpHqHsRObRr+aiddtrc9FfRUTev7H11r2J2xj8XDamB5evrUjcIYmJ/zqGMeO
uKw777OjRSqGA3vwvQoi3ozc7P1LvrGyLmq5Z3frguJeF0cWx+8ctV50jJLwe4VG+WC3yF+XGep6
Vjt56JzQo5fskV/RGs5FWE7hiUf8+qXiIzDtcyxbwPLrvW4Z10lLdFp0THF6+BTUnmC4EUU0zfrW
HgjDeP+WX8/CaCR4uHRIF1vO+h0uirkwqigSR+BQ3ZmmxDURn3p/kU1Te6Ii8Xq2WhoDOB24M7gw
r6QO7OmmQRTiOLr2WVQ+E5ty+DymxPvA02TbHoa3topspjaHU67MN/aiSwWKCQtUPqe0NWQC7YWh
9AQHHUnicINiit1jHRlii4GHgCzDmQ9yypWvss/oUJfhfF2UCgjNnkSW9x/565cIQ+Oib6LRSLFn
Lfp1s8TKR+HFx4Imo53V40aDnPXYZYNx2QhD7YNk6k9c8/V6tFwTbTayVPp0azRO2CSDnKl5HW0D
elyokaHOLnU4MXZfDyZMSRg2UbSw+L1y26WY35SiduMjDEdatGTLHTiF1L4xQ+F8/yG+MZiWJ0hN
hXoifdLVTOQ1xgBnJkuOWSn7sz607jJ1qavJihmWtQfZkZof2w5ERUcI9omh/PolXfhNuLwxI1Ha
XBMHK63suNkqIT9ozLZwkstdHXKjY2kc596RJy63CvVYTptcjxGKkBc9IA26l3NhFbt1bk5Fchzm
RtsOdaVtLYwgW04h8QEsXHjVVX1yJsRU7FitWHiAwhxE2/YINRqOU0Ad/KSL469q10x+m5bOYWqt
kK76HG6HmD1KqbBRmEXt7jkdRXslhJcTzgp0ZUqtT1bffoTLoZ3IoXljwuXGmGdpSS5lqHVHIEo1
IbtCJkc6nInfuXa+dfV68kVYRHsclee1kOrZMLbdxh354RhPp9w8K9T0z4eLaZ91bZEWA4Z5+XA7
lQhxwt9SRourBCOF7E2ljwY5Z1JDMm8n10o98eWCvTYPlqO0F3phuZ81rZ/2au+Kg17Wj91AdKIU
Nnxs2x4CO7Ksg6sY3oViRtXGYWN9hmqi950m7j6GANqAWigL+q4ffiTj4ygx1BlOZCGi8aIT28S3
JhzMbOzymXbYcK/2aXVexYkQI6NHI9a5rbRiO9eT2CqwMTa6DOvGr4rp6f0X9K25YBFmMCrQ5dPh
evlUTS1ReovayLG2O8tXS5yv7ozs3musU3bqN95GKu5EQYC+YqOwRinGkexQbTQMIqXU/DhUo/Mu
UrOdbqARgeCbnVgz35hMddZmRi2yFN7/1TbUK5tFusug1aSGMMWEGyKsutm8/wBfnz7xIRK8wMRN
f5+p5uUDVGanwjQzJ8dwsEEsWK4I2hg9nMycnhe68K4UXBxYbGR4Yp/95v0twdiL3p4+/vK8fztW
tFHSVySPJUepud0lwaclDiqvOSFzf+tbWzB4eBSeJ7XV/m6KOkF1Q0mOaAw1iJBqiLimVw74u9KP
dih/xfb9l0lwb18PaQAHFmSs6zQXmKp5M3Q8zz5OtiCyy51ud4Q0821CQjzVdnzr22O3AeiPvdWC
6Hr5DMnKMSLP4WqO1PJzMXTpprWK+TCmMwmZ06Vdj58jBYPa+4PmzZtc6AxUhoAtuutlkWZPEyJR
O4pKF3uyxOpdhCrMJ1xVuXRi1fr437jeAozmcoBT1y03MBcmfmiC460KYiI9ruIiTPjqBk/m+74c
TtXw3lj2yRmkFETbnLdivV4YRVa6cc0hiBqnEgwo7w+jZP/YIkw/KqpZAhnVSmqs6FMpGYkTu443
JjU25ig66UGgeFpvzlE121BX7PSInX2gJGONV2PSfBnp9R3ef7BvX4mhg7oTA+C66CXoVntpLbKj
1ifhNoq95tDE9McdojtPvO5vLcK48k0Ub5TxsbSuZpop6UdNtiWDRm3F19SY6+M01c6unpP6GNtd
dYzGwr2E4B8G7IrkZ6uXJ49ey0VeHqZRK6HzY/tIdRY73MsXpsLiW8BxTo6qAkJItSWLq6GEW1Lj
5p1wem2bObl2YOxHQVKIMohsQzAMwurg5copegLxTq8+D9YTermI3RcJ3rqCYyoGhFFk7pDCak3z
W0eU/+StqV07JW73PVKmyTy0VWp+J9gtrPe2GQ4XEGStR9lWI4VlW7u1i7G5bAFSzWC2R/0hUZz+
zBp6CJXmkKpk7rXZh9ml0OerqZgEFtSoP7rpY98WN7redNddNXfuju5m/iOMC7AkejVaj2NkSJdp
JNlwgsSHX803Orl3V0WbyW3IxuImh6P7QQGQlvjFkLc0oSzICn4NBJMAhtBOF9UpCDa25kW76e0C
ORONR3fcDIohi11DbzbzQ5nJfZfUFZsfK8WUmybS5aJWm30rjdm9p9LDipuP3fDVrabs0lUz8WAq
sy2CKhd0nO3BCP2uc2jHi67M9Q3iVPtCbbTqEh1um8BCH/PPumQ2bJpoJPRqomPjT2PUEeRkCrnV
3NB7qqdS3udUepyNRnqF5ceyVW5bPrYgpTrKtQ0WOu0xV4vothvL2PUV4uqw3KlA3cgPqpQ9fTZ3
9OcuKv1MS6yLwa1+DHFyHzmKAxMuK7TPdRtDX9UnWq1XVNiHr7XqZttUDW3DpzycaJgJHeOwPG/n
Oh9jSfIVENtzN1OsIsg79mAUZ01Hbo0mnh7ctE+/OgLjzNZmpXk0S2eINnlrT4+e1trOGd1uM9t0
fexcVTA0n6wU5MWxWSKTgZEZuCiAbF7NbSk938uHIvebOm7CfWGV7re4zOG3GVmJqAcjeHjpjXZz
G6aDRu4kUgdtCwpsdn1YHg5LHcx+bYNDfb7NzZhOaReWbrpNWwdOXSb64lNuoHTe45BtD6Yoy5uh
Se0jbGRKTYmtXmKxqG4ct2lKpr2ajoPT9/1H1NXYdRvppa2fzZ12p4bMJoeGSuTFrDbqB5sv3cSo
MC4eYayIkEfsQRX7KlYjMFW1MQVhPnXuRpP2ZTnZ47ei9jwzALYX9n401G29KXU1yxnAufpdzCEB
fuY8q+5G76Lqsz5U/ddIpjhMKtWpySxv1OrRsOLyh4cl+taw5u5pVmONtCg5GlipJmh8djQk12T2
kdYlJ8v6arVDowbhiOmD/FFXGRiGArnfaDW3XZ26se+GKA/JI7fsJynFlAcTU9BTmqQ40hWIHZ/1
1KH4Og85Znc3rnI868vvybArBjOCIJMzcal9LTOiAPaeTMVHGkuRvriwzSRIOdtsvFaY9zH49bOi
npKBpGOtw7YSFZizYxLvvnhDppNiU+LvpsQ7RfHW0DPjTLB8lEgn6slggKSGRdqpSbVswi3lC6/i
TTJj2lMBcRdNtOsKOFvbTMSd4Q/TTOZlnNjZh9wo5IcyiabCN0YnQsIvm2+lHPMHxUjMY17iAfdV
gY7TL8JeHr1hNO5nCIHfB6rAaLfiCK6NFqehxJ6nuXGA61hBRCYQpTcD2vqA+DD5JUqMovFhwLj1
TvPU8NuQdO39QETsFABNq00/MiD0BXxusp8FAlOT3DFzqo8eMYv32Dryq2yow4UpjvXXj/LWukmg
9HH6rrzlwFs04wdhDtVdLJFLB3rH0N11QBB/iGbGbg8wbYKAEU0fmqQRCvKBpC1Ap/QWQz2usOzS
Pe+DmeTxnrE2RU8DdbcZqhYmB3ixbXrRJ+n4tQ8L8dWZtEHHcYLAxA8b1es3Rjp7N5McPGMD37YY
zhd4213WOWPsT0NEkXywJYFhvHmj4Bvo0iAxnexjrtbtNwsqJ3bgB3W2zG5XpUh4ONB0kXkkbK1S
N5Uy1JscpemwCbWGSmjW44BGSRSX4kMlTHWJySV1ttTnPjqTinCcDX0rBQKMYSfbOJmbGxl34sZz
e+/rwMO8Ayt/AQPogaMjzjm7Y7EBecnMkfZFdwHaeZ62CQP4ser66pkr4H1WswjQARjpyQzyIg/n
rZt24Nu7NI7vksyIHoF/iHt+feP4lKX4nuZ0Cs8w0GEgjBVeFp/aTvlPaYZ6h6tByT/laCA/dTKr
JTeVjbavwberNp6iFBG0KPYioEutCdrMbFg3Lg3ifTZW+kVWpyZje1TA1BRdqzRbhPJw3WsrDBlM
gmY6Y6L1Et8rc8QhIk23U1NAkbTg0R3nXEJ4GWvRiqBDsVT6KVgPwccjHrqVpfbY95HcD9HQuz5w
+FyD66cM5wxmQ/iOUTk9xIoBQ65dtiPuSKNsr9qOV9yfCrt8zOtaXldsELuAPhH4SVtQeQbekS7B
81WE8FOve+2zIiz30qXjWP48R/5/rZr3KGH816r5ffeU/y6LX/72T1k8TtC/KfCijOd/VXqKnB9+
pZHzE459HImoPz93yn6J4jXj7yU7FSAVR3lOMkvt7Zcmnh+x2wdnhlYSbSEVoj9Rxa8F6ohyqItC
pufD4SbiN7/c4UYLMEEfovx6sKr2zs277gAfMfmq9U1DUJbRE1wEVsY7oLvJqPQNWE7K0Yi2vJdW
y8idmkOsX4JFLcdt3abRTe55yo2hTvF1QsTWA+9LfKeRjfElKgdjW1Z0Alm+rrRSnfrdGMGKnVLz
U6SMHTyOXrnBMGts4jEcP2kAc2bfRQdxIZAKfwvVEUY2Rb94TFPCqYE+O1vd7EsRDNbsnuXsQ3FJ
UqDw42GoL7D16b9kP380cC/jb00py3/a/738s29lRRoT8cXP5oT/+6f/aaYQfJXvjW+Msuxf8yf5
11FmeEB+H+vP//TXYFetv1FgLXVT+nHEgHCE+TXY+ckCooC+QREeJh0lzX97QNS/6YPgp6dhzF+h
kPXv8a5oKv4QMszRjS51kuU3/oENZF21tlEwYL0FIsSbCMpgLUH1jDlKUzigh7qSxplObvDg10ru
iE1VWUTOevXsEwM2XRW1IUwyhe/hprvnbif7mxw380XOi1H6mlS/Jk5SHYUdfeDoMwXpoN/GmoOo
2yl6cYXcfPpUq8P0ra/JlaAUMcV+Qb38aIbyssTq91NT+kcj8z872TZPWfxU/AWs+cdT91f5z1+3
7RM1OLw7cj1eXwxfzDS/rrV5ap9e/GFbgCKZPnY/munmhwTE868vYPmb/68//OvH82+5m6of//G/
vpUd6H9+G3uA4sVQWhx8//Use/9UoBnoXv2LX4PPUf/WkacsfvAFeLicj38NPtv+m6Ilcgvq+Ys6
iGH578Fn/K0iAGdg4lhnql3MSf8yIOn8Qkoq1MugLjBgOJH/694//CwUvOdBeuWgQ5SHpRoDLlpI
yvrrjleCIjWtcre57a3RfiCIZgpqCkR77OfFocW36AtW8AsJOfoYN11y3hSp/uTkth6McVluFQRe
9Mic+TpCqI/41ZivF23CXrpUmWaUfF9/e7q/7uB3k8uqdOcuH5iG4EJs5z+4wVfLA6eUylpI5HhN
5002zsAzS7Z8pS69nZaJZPP+9Z6Ffr9VXH5ekEdDOZRg+lcVjkRaJFZlqrztcQ7em7V3befzhKRW
Gbbd6D6kmVmetaDdD54Td5u0Q8lWmH22TVoHRqPSX6ZtJIMkG8KAsnx30Q+R3DZtVgfqBCQetriz
MyfT2SdwrBGJ6NOJItmqyMod6IwkikUe8u6fU9nvhepZ62wznfL2lo6q4IjcDf6URHHgGSCfp8y5
VZNGkiDV3b7/6Na95OXCGDPpo2oMb6Q3q+9KGRP88MXY3pYhXfNJ0eO9HlXxed4hLiaEp/EHR+mO
ZRQOh2oCrMjmVm5Q/p6qh771Sbg+ByOCghfFAi/U748AV4VRkbDU3VrotQ9JVhoXrpj7i7ir28NE
se5D59barpVqc3SspN2ZEtm0WYpTkQfPFe2Xw4l6LFM9RnTa2qi6Xn6SyhxTTS2q+Tad4CZOYTYF
3tANn2pG0N6ZsvGuGSWb/1F1A20qqivepnSLnNz0w74OUZz17scBMf6DTnvlEq9Qf+8qWXalRp6x
P/EFvn7ZCMzAdb4gVoj8Wn+BRu5oWdam+q0LXuDSEXX1TVR5FFgAwC6FMcyBMTbk5YVTcZtUdnNm
9wVDbJoLbadi2diR/j3v+HG8L+hi4NZR1BNdplUFmDGGjZP3khkRORqL6cvnqXRRbUZFYmBQlMY+
qSYOrTqk3MSDdf/nj4N2D68QGGn0huvo58xLhKeOpn7bk0RP+EIeF7Nvl2KIgXlnZCsk+Jru+qK1
VB8RjnqjW8Po4O2Ykmzr4fjnbKbFutyy9e3GnRPVln1OtUl76I3a+P7+p131AHgwyyek50B/jL3P
OsJDWo01I5gybjPyrPZNH1IfxqCwV9upDnC56ed1Nk/HWHGLTQ4h4cT38oxLezHQyaVD967RAYCP
wfLy8ovpTAIUMsr2t4bWW48ZRavwrM8jqfslRu3bNoTV6MuCjTNlI5OSVw0Xz9w4nIsp6anS+oIb
ikw2GrHeUQsrkhZGZQw/GWZGwoQqCIMbpXWe5pojAzudMMkJm1wjgsyE8y1ubLPzO2q14BNy+nNc
3gCo7w2JPDaRHVYwoWpkD8OcatECBiDIusV+NAeyLHKwkbB+73qvJm8uiqwaulHWpd/rUvO+O3ok
ITNPeZQGrpvKO8cSvAoeWLUfqWET+wwpUa83lTlRE4tMXLx7KlVz6VtVlfU7r608fdtCQ9hHvau1
gUtaQxHA5c0pB2Wk0CJoz+CcYHjDdTt1NC930dwk56g+lcpXOQ9lPpRLLb1MyiQlpcKhEbKJwxiy
RSGru8RuYg7yXQTPTGsMbTc1uh7ue7q/46ZO50Q5VtZAp1ttGzQZei6uKwk/Mxj0wVKDQg5w/N4f
juv2CSJPuA7UP6mNPk8qq4kvKqCUJEnn3Nr56G2VGQsKteB41yuV+aUklfYD7ggKIKVl3RI+I76P
EA9PDMpX89nSN0FWtejsOaqu3wnIIiIXZevcKnmd7oFzjUFBMKVPRkd5yJ2TIWavJieux6aPXhyB
8fT4V5OTQ8zl1OrCvVVASB2yJXfIKgkddTGDnJic3rg1EK8IpSBy0aZaA+eZYxPFGmbvtimF83/Y
O5PluJEsi/5KW68LZZiHLRARnOfguIGRlIR5cAfgGL6+D1RdlmJQJVpu27p2WalURAAOx/P37j03
tFIn2RUasSlTR5hMZQbl7s/38zc/jdcYhSN1EWWjtX6fX6bfJAINSTz5wV2xOEm0CNvloS2+13pp
/v2bRrWL6YpLia/pcJoo7NSw40qP70YERatmKtkkrRYfK14Im1HG0xfTy9+tVFBDiPxQuyAq/0lN
+uWnASlB90xYx51dms1x0Ulrq7KyuDN8ntLa5Y2W9QNTE2StW3JX7OOAVNyvHpd1aXzcPoH2Es6M
mwdIJIjlj9c3DgzVyUZz7uZMY+sTGufXk0IIXW5K8OkxWPDKZiuLiesgxqYMoEqzCBPIb551v/RO
BmOiLWPnqy+2PqcHXwwNIE/yWkvCjTlY0xaQWmhdcXDnZGQATkF80sZwnw3BJA+nkXfWMKkJAytW
G13zGqrzebxUJD19sQA/F+bUc8j/12xiDkPeoXaA3U+4zLCKfdlX2nucdNmT0wT2lUit/tvAxZg3
xtxneijycnpFfWRWEajCBEKpH2jGU8A85iHtS8yvlpM85Ig6iVLytNi4KLpWv7dMfuAmozecRxzV
0H3pkMLHqC1tC7BB2zID+PMz9fkZZo1bOB/pBHBoPFSUDBIgJOrm+E5LaZq2bkMA0uIaOwCww26y
5FfP8O8+j+vGOqfptjKvP66xwSpdvcLdexeY8hiFYLzJiuKWGeGV7P3hi4Xzm/tlMT9mN2Td0GM8
ZAWYxtiZRLprd7Vvl3eN1WdXhO/QKYtdiLrDnJwgCNdCiJNyAyNt3FgT5wJrMN87duaLpNeYxs6x
OipNpzwOctfPmdvAWK7iBLt0Onf+iSdJhyrJUjqb3Uw80Z//ChP+u2vGcmPdr80aSs6P1wwjZawP
WpZQ5iV1mLnxi8qXb50y30r7K1jH5z2WK7YyQjBsrzJO6+NnMQIyxdg52p01Jn1UV9ZLOrYY9Rzr
+c8L7/P5iA129bqxFFaW4qG2YaSLU81OkOybVPQvzJGXV8thDBM29gTPfRYwmaM6j7uMg7ZSS5gw
mn0ZMYosoO61vv2bdmSqBb4QkLMVdMYh0j6oHu26N7KqrZM9UEXvGNfseN2TxhCN0suP9RwHVy/0
8nyw63brB7F/xbGk/cJeZH/a6eBb4n+j5Kd24bT28fKPyAKgEabpPkjK8aQtvXHrZNj//3ztf/Mp
aK1JQFwZjlhU1gX3y9um7mTnFmLKCCno001KAbbJkM1+8fT9ZtkiklmBEpzk2DQPllIlG2LezSzf
9x0juFrr7pzZOukboTbGMH//80/6FIOEoYf0Wop71m0ACG39zb/8JiY6xMXKNt/zxt7UCXqD8xH1
D1jYbJbGkUx759Iulelt4jKu8pvFXAEfko7k9SgYMm+XoJ/vSxP+vvK15s2sW/vEjSPhiSMLLJpF
sVxrWeT0nvyiWbI+vx9fb3Qs1nYcJmWMg2tP+Nev7hpKCxZjzPed3p3mLnNI4XX3TWmf6U75bq4Z
qX++WJ8f8vUDA8b1mK6oOg5WupOnxYKOKd+PKFwoKjSw/OWgb9tYfUUy/d1H0XOkZ80Yfj3Wf/xt
Ze0klYWcYj+2pB6nGAw2oyGdcDbKryhov/soOEkrlwxtJDvLx4+SZs4QqePlTP2bbxbRJEfEIWkn
xEp9Jdr/aaE+vGV8Bh1B9NF4dg8+a0qNvLDsvtkXthhufFeaT8nie28uTNznwSDhzyKF9QIhj7Sj
Qq+7+1RqdhHiKTKyEH+2dq8aLjt+aI9Rs0ya96IgNjRKtLyaIrj00twMaJupA5exP4/bQi4blqS1
bMcOE1ddOA1o9sHO27Aue/nsaq37JmWMZ3m0iBGKlMQxc5obvpOHmm6MV1ovvJMciUR5nrhqOte7
pCzCJXFHTnazdK2NVy5khkx5OkbVspiA/YPJnM8IuPcxsvaZfyPHSV8ifFx1v5OYP5fQdlvxrFV2
64VmnKYvejtZzInzRpZb4Zk4ZfopH38YY2Lx2hLDLtfomIaqAXYeakMLcK+a5+ZSam1XbAwXhnHE
MBoUVeUWeMSyPOjOLdFrSwh6frpkfH3fa3Gcozqb57Oyb/UvzHM/GbYHNxcDFSIyGr8r0Hptc/yy
lZhWaYvCkO2+SqqUuTprdYzW/EPSCsF+xRtDX3J8n7PvKhQ9fvEWu3I2IlFKedMoObJjWMJ7XKjZ
+w0zAH1n+iJPQxVP3QkCRuuknpOWmYoildOuScKTKYh/d7D6SyWAyG1731I3GVCK926caOWa1Tiq
EAVT8R1ACZT9pipNTPRpb0zbVLnz9yo346+eqJ/nnIMrwXGSawFUkBbmoVQ8D4K8J59X7u3CDN6d
uuc1LLuBzANDtcTaNlVGlM+SDkkZznrb6keuNvZAimjyB5ENz2YXwCI/bQMhO1aQZr0RzJG2oeYV
lr9ppDBdMCP6c49PH8gNYXYX/K5WRXZLIR/mS+YkYaEVNLJBMxpWaFdOfdlzF0LRZa578ueN8fNO
jDCYQ9CaycJU+fCE2Q5N7oEyb/f6ZGo7I6jj09RQ73zvdpv6QGq8AkHNnz/z87a10qzXthX0JQBv
B6cuvMayD1TX7A1a1xvRwj4xK9vb6nKc7/78UZ/f+xzt1lYiQ0afzztY2FIZutUYudgnRpFuXaMb
tsE0LV9UF+vb4+Oi4VPWniX+d5+67uB1RhfZ6Z1UiP1kF+mm0/2rdNDENokVzK5+vl1niqGjimn7
51/30xF38MFrfjDPLZEKK3r143M7G3abVZ7X7Ttqj1fdW/QLD9TrxezZLNVFM67boi+3Ljvghmga
/5KGafAdA4Z3nJE3/sVb/bdfh+fG4tD685ofXIde9ZSQpdvvp9aYjuys2psSzE7soMmc25Q1rvvz
DfbnVdTpWUfTMqsbILH6qdlmX8F2fnPrYcngUPIsknHwRn28Nm5uy9qe9G4/CmVGlRjTjV6rrwx0
h4NlamjUHTjZDBYy7tDDAxfcXmMYMzXusyw3LvREze9Ymqicg9IGutS4pB7y3hNbAtA6IMDkRW3J
1oJ3JfRhSMNSL3kbuXrR0FTVBrk6AZOeiJU4W94HQiOHjePirkbhJOB2LbNJDIAOgH/jx/zDxkxV
WxzjTl0DiXsYe+iXggjya/6/4p3/aFr4NFWhE8FS42JatL0ZyR+Ut4PhKzsBqLgPGLMdmeRosFN1
ljgR+Jl7mjlHtdV159yR+6UmzbkCG3uEYtIBYVvMuyrJZ/oWojklJVjtmrQzTsckbjbFqE9fnCo+
sazX70o3C+wZ6oLfePJmw80IWJ72ie7NDxgbVTSvescwK8j9lF2ubQpfP15WApzBWrkF2q6ddH7b
nAovCa7MNOifc2f4KiXkcO9bv9f6bPDIInzA5/pxVbZqSDvHree9qIHMtSJTZ4OpytAf5nT3593h
dx/FevQxIf0sRg9uF8Iwy617c94PmQiiVidlEAU0rGor/QodfvgWWX8Vw4+V58YWyBr++Kv0Xtdi
p3Ln/fp6jJQHanMeYz9KcqEu6rLwLwyXyubPv+/wtLV+6BrSTlsIyhcAkI8fagRiQKOk+FBhl2GC
TS6U9qRtVUJTShfp+MXnfdre+MBViMLRHSULxo+DoypSFtJNiZfYV10ww04jtTpykiw9bxWhQWaB
8l5fJwrL5NAUUca9ks1w3+IauBjrRH6xxH9zzbm1tPlXrI0LlOjjzx/aQOPZsvU9PcsigiY43TY0
HsJxrIydkCaxodP4JUVnvai/vnHWa0Celb2qAvjfodfVB25UmK2/7B0UtWdL4NRhYWcIo2FZMX4U
pCE0MUdSWZc7fSl0IsmEs6Gh1J4NY3+hMfM4c6St3wyt1uOSaZdzyv1mI1zN+ZtlBl+V6RijiJVM
Q9Pl4N2PHpj5stcse5lm1UPeDOZaXQU7qbr2i0ftN1eFKoMC2mJprAEIH+9FY0xswHZp7G1vWE4Y
VcwnJUS9nVNKKPWz0jloIJSb4qL/on47fMtRrTNnAWSpM+vWP1Xu6El0GtDBsnfVrJ/20pyv41x7
/fOT9vnnETDHvrWaYRhV/+zl/3I8mKey4pxb6vu6LaqN4h8fa92uwsBuih1omulUikpdVkmvvqhw
rPUmfVxvABc4sK/VIrYb/2ATm1WCvDqzzH272KQY+Zp9WzmxCxU9GMw2xEAAY2tBhP9aA+JPwr4Z
pnHT4y4acAtX3pZBpq5Hra8seOhT2t6bXeocT8z/JeLZhb/JzoNLy2ukviHLcvkxmbg6opYk8zvf
zYY70qmeHWcpr0l4QyfOMkgMEjQ864e9OM1ZgKBkOe0zL5lQNuT+k8om/6h2K9i8VpXbj26bM0ZN
uka7BPzfaKGFbkV8sdZ/dkw+XCeshJA/qD7XaBzOLx9XoF+qdRznFvd5p4uzojb1YQP6aTr35qxM
tilxaXA8GV0gTPbs6qYCcEMqeFyVBlr4bh4iGCmNE9qCuOMwhpzYR8oWr1o1gBOuJhSVy1KC6pzq
ut7ktZqguKRj1ZxpfY92ApdMboZVJdTtQgxwsgvM3jmdgxiAK5zPPoto+nTHjFN8dWnX4kuq7Kc1
ulopwW7y1qcHR1H28QI0WjUiNO3FvWel6VmLevrYcPImi/LErRN2oKbJyGwZxCXHmvw4IRcbBeDg
NnNkC00TYYOtJo3knFqrE6lUx8lUBNtSiSANfYgzzsZm2nHhC595sxcUTbvBVZG+2Qynetg2Rb5T
Cw2UKK49eYX3hUZj5S52vzMwnX5xYv/0WPAoAvdbBRm8+Hj+P/5ahhitKhK/uVdKyF3C28UKuXPp
aZwF9hGrpCFMze+O9SS1+3CpCvHFvvOpmc3eCtAPMxrtFLTM1no/ftkT7KEYusHP1H3gFONx0VRi
23h9Ac+sdzZL4gwnpGZ3R41v8jJGiB6NjZvfpF41H/15c/oU0AP8ZSVJrJAqSnE0WB+/idKnzKrr
Zrqfq7F/9ozRRzbXYxKLyM3LyyhpHYZIk9maT4u+cDBKvCK5quGeqF05l/0N+Ccv0ou5/NdN+lvS
zP+jouHVZ/6f5ZqXr4McPog11z//v2JNJJkMQZA5BXiRGNdTtv4l1uT/NSnXqenWEvkvsSZiYJTD
VHk+DB7qevqrf6k1+Zcwq9dWss2Q3Pn58P8NueYhm8/nb0JIx9j1pw6fGuvjgnJNH0eSaOJr3obU
dWmuwq57QycyH7e+eUwBpIW9g3m6y8c14Ug/z/zx2QYhFvIu2ASl5SBOITPNmcNsoTgj3a/c+Z79
OJBjFeo9Hsifl/f/V9p/0yL640r7Pv7Xy/fXT8r09b/613rD8eb+00DUwJSJwozKlZ3q3wvO+Sc9
L7qPlPRw7NYYmX+rg83gnyw3tIxo09dBBav03+Jgx8SlsS5QesABainME39jtf1Unv/15oZ7yXuF
UTTieXzc8GMOtvKsFE3vtqp/1tGxLVE6j5kdtUyk7yaRjVmoZFnVIUKB/hlF3JrjFbeWiLzYcyQW
bOF+w3ra4q3NnfYh7+bpWx03QKF+uazX//o+vyqCDw4/69dE9ocOgEePC4MA5uNDoblEd5bTYD9z
CjTLje0MwaOpBc4Zbo3mAe1Kvwpi6mmihHCaZ0Mb7csOdOVzw4sfhYyVlz/+/JVc7sEvtSHuar7J
qvdZxUaMwA5l1bD0gIb4DIVnGizpLoEk82OmHsOAKFO/2xVyWLxIWhMB03Vl6EyvDf0RLnfxmnoz
zpSup3Pr5VZ7qTG3S0I5EPUW1oAwJkJXPcQdw7x4F/FUop9TsJD3sRmXp3EJO40Jg2v2Ya+71BGL
8NKncRkcVDPJWNXbOaiaJ97h9SX1jnU5I1trN1Ve6/yVi47XQCtcaC0AUNUVx0jnaorb/H425vTS
GOkBAZ5YR5Spg0XaK93ielbSe0+lI0+SQdlv/TBq32lGigtGJmDANAtxqCHL5WaNNL5eeqNO6ObO
o3vut5I+TeJO/WNj0+Snl98uJnZkEnpPGJep53q0ijNMo/1tQ1cWD26nCW27zGzyYZ66sIP/fON+
sgB/XfI/mwRMLrmBVPQwiz6updTokR9bmv6m15Z+4xcWUcxino1rtmVvDg0pVBXmo5rPl8wyrhdw
u05kSZ8jhyYr5NygSOSlB7j4Zp6xhGLszDSb/rGMr9PCEd9TE+dbaFkAoWH5t54ZtcqUp9ZYmbee
OziX0D3GE2Gkw/c//7TDYoSoDzwFJFJZKMFNRsEHZRHzGmWaw1I9a/gNKafzNvURRGrNC94l+vsZ
jtC70Z+L99Vf5UZjoYwUjV49vTiJHd+4KNfo+Wucpr/4ZutF/euir4BUCDH0C1anxArbPzhJlbrG
0Whpi5cJCM99k8OpCQM3059KBTiRyOXcazixJM3Nwiv4VheaOTGXmtDXC99GVZukevklTvmgkOVb
EU22cqvAhPD9DtunnsunapZfv9A3Ni4bvQjIea6b4MGcC6MKe3twwRPFji9C2qDZi2LsRgWvmtfe
6NHS5LZmkg+u+H5+G9sPpVyEg/+7U+/MTcqrEnP3EOp26Zb/euf+53boujF/vKBAaZhgrPQPZGxr
IfNrBYyTlQ7EFIgXv9W019rJnNvUcZvXTiU5cttKJOyVi/M2OMzSQySo1RCqAvlNSE1d2F99nYNO
wHolEVBgW+FtZlifDulZECRVK+zuRSxBe9cGzcDCqxkPkMoklnvDKtpkEytAuSHG6UrbArJiCcjG
n75h424wm3qjcz4w9yojxD1K/+Ib/nxFfLxg6+EUoQJk/tWCdXBEm62Ko9kcjy/outubHG3ZYyU1
Pdtl5ig4ZJlVG+x0TVs2Q6oQ+PaydU/ZhdwHtATx6eguhJOQxUn4NvVlHSbS6+4ssJZXgxmMz8qa
9SScVRCfeQNNikjSf/vhabqagAJ32j1oafWcd543bvQ+n86TwVe7rHAKbDUu/nRXCe0x1nvuFjIn
SSdxatMfQV1pVzY284fCqubbWC1J/dWz+fne0QnmPMVBhj4SfauPS2k09CrTC8iv8YRJOOTEMz4E
HN+vmsZM33z0l/ukL4wXEz2oH/pYSk4qHbNx2C+esT4wXXwnaDjj9Zjevtg3Pn23gIEO6BcDnRBb
9WHXE++D6deEJLzQDSTFx2Q0DNze5kELvV7nxdj4ebUvzWG6JHdLewjqekRChDQ9CevO6a8Cs13e
2rRzvzO7n5avCpOPVQD7GmwoDENYtPF/c3hYv/8vB1GBypwKPalfYzgtJ0PVGUPoLUt13bZ5cmt2
y/DGzusMEXb17KofjewFKlfw2BjdeFk49XzBVu5V4ZBLfYis/Z8vHzCgg22CPjGbBJ3YtVqh0jt4
I3hjMGmdV9qvi11rKtQYj8Q7z5vMNKpIVn4K5i7uz4OFBGU04QyndzUasDKaphaIu5/ndrfVWqgC
R23cKjtUue1mxy6lQnuW6aNFIDSskTbKxBg3ER6gbuHJ6fo72H3299bP4qj0i2oC5yrbp6pCMFSm
bRaf0i+a3lXhrPWS30EoXJS9ZDsrSPwAMpvXv7TFIJxIOSgcNpp0ym8YGvJb+gFFvzEadzwL6qYg
7M20DGDbHioIEeiMWBc0IDolX2FlN/nUQoRAjL+8mbPVnCzu2HxjK2/8J6ZYeb2lMMEb0BT98O62
LqcquASJfszortY3We1XZwP1LXv4WMGlS81FO2FXpe/sZAVdKfKY4iQa8kAWm0nM7kMZ1yX2h1Sz
+ojhwXDvunOnb0099/0zXioQ0lyCecWF70kxn4H3BZYjK17XR2bnTvaVS9lVHdla0ZtRZw7DtyQu
gxs9a3xCrcQYHK8Jndpmzrw5icZ6ZJ0L15pv8qA39j24ExkKBY0d8YKPnMr3qvY28FJ5O/MA9eep
6za3etHLB4E+/4nyaqmOu9ExLo1KJjbVDoO+cOkAw+yAmgegeWjeneRLYxabZDKt1zwA+b8doVl8
HyqTFEeqbvizjtXWp5oNt5SdwaHkWRzvaWZAVm30FNP/rjfBYSapuzywEhjHrGmrxpHSa/96DTF9
MjzNeLYlc7rQoT/4VqM9fx+Gam6ipZq0F5mI4k6PibIJUf5iBRkXBsthmU6BFXlkDHihlthkPYiq
MXy004nHpend4RgMSW9f9H1iEwyZOOm2SBUCiikT9Q3ij+qbOcHICSUV4/yc13CcQ3AZwPIk/G+G
CwN7HyVv/UgLVmHfACH5zaY0hxPU2edwgxq83wB+gtD3NHbBxQpkHlrkZv4gsDzB5FtVDW9f8gCp
Y4Rfv43kSFzIwkOS0yUx0AbFn7vTpG9cqTKACJRnKC4gV6ZxZOZ9etrBUYjBXXhF+jwQnBScQtLu
kp1py3Jm8JT4j71kzBMudeA9ZkOn3aR0KSuCpNr6WqvN7tLRSdm6Iy0i4Vl2ecorqnDFwcGd5tvU
SupracrgOS615lxCv9RCpDDgV3OmPA79SYgpIcKstArt1LFeRnvGCtCsIBviY+wqUqNeH+OY75PT
pqNNelp7WfpiLmLwT/KA2J0rRxlDttMnH+ZFxQ5t3XVGkjy19aRsoilmVnjgLABqjMXTSDJTmjgr
y8xmb13Kh7G2rVuFX+hHXwP+jwJYOu8Zu+elUTiK+Npkme+0uSHOVDZZ9jbTRW7DvnK9fQua7NSh
4MasmRKfbhckuoTmrHfPPtFFN7qTaK+DHYtnwilUwcwk7q7YBvuaS+t5L5po2tvS9ZYsjI0kvSZb
ycWrZ5kSVbMhDK6tz22eHSVfLSNP3iRb+hqwBHDGqGvzHNcPTsi68/jLPTP2zzwCMB4KnikZyh6f
KQ+RKY47O6u/zTL1XLyShT1GZEPwReMgNp9F7+tikzaU8ZtyyNorE0iOF5m2B0uTnBP0PywDu9gA
ovHvEoLCr4UYp2nD6zPvQ1/rdBmara7OptJNnuSgzCLU89jocPBpxnROMb4027gZGt4ErfAvPaRm
SJLNVLxWnsreKuxQYgNLRBuiRMydF6WLQwZrBxAq2PbG0j/GIjdgsUqCPbiJsboho1481lasXSZx
Dn4k6WhtrMeO7oS9Va9Crxh6l+La9AlTrZsHkqb1c79LvUunUSulpBPla04AutgCtkntEPZewium
mJ2L3FoMFUkP/gshsn56wek3ue25rWkU5Is1h/kcTHFYTIFL3lvspn5U2b17bfrrzpG5S/aNBdWf
6onufB/NKbu3gMb04UwT/dX3uuAhyfhTcJ68as9rNHhO+mx4MMfUvW3Bgr0w2wPvmyAYj3foXnWf
wWINQKmeRvVUgZcpI3T5nbNxK3cyWXEZ3sUpL3iRStl6t2QFTs+LngZXgheYiHwQzM8K5Fi/yVCy
nKdYLphdpN0sIyhFdg4Gu+sfrDgACpfpsr5PpmQcN1Nusmn5iHB/IPQgIVV2bROKxBz2aDMrXucj
h+tQznp1KgL61Vtp27fgYvoorZJsZy6yOjVa3U5CaP3me5DriEDAzuOEjrXpx9i1T87UnZJfPum8
7opxW5GadhF0Lp+TecAOi7Fe3vIurh550crpmEOPXm8tBCGvtkqSu2ZSvh4GteOdGE2adaGdSHfX
MOSyo3kxljWZy6SZUdQLI49+DPTvNiOukm6KlFeBSji/eOWUDdtkrFu1DTqDY1pqVnfkpHSXmFKV
u2UKXl1TBHi32Vh4Vzl3l1jIPvbyLUxY805aFdWh5Dh+q6vG3fOzy2VTZGtwJUGd9UOdG8uFEwj7
ZJjFqF/6aeWkO87VGiPOrM6gzY9FtpGx4KzvsMFFrrNuM04ec+0Ux8ZjfUizGxRQg7XluQ3uUBrb
PaK7vDtFcjpVkVzigbcmJ8VzZgaAoRKPPU1oiXc+p6O/HwjBItMYTNBDjIyH4cEi9T3hbe7TYlbL
mzY2RRuKrPVp8KbWkEXKqP3kkQgJPbtZT7r29TT2mSVCLW21YsMu4Ls807JnjSjXSSPdjN19lTeW
HdYz/qiQEHCy6m0tFdmNYzTlMdrVoDqv7LohO6DN6Wfok2efqMQiSW4aq7bddl5DW0nqblztbTrN
/LRFCKXccELdGj9iZmnUBZJWTB3+yF+I3cWE6Z0aS/cK0h0nqNQtGYdrdggw8spW1o8epJrzAE6s
A33mtf1jkNIlPZND6hm7JOsC/MhZVauQnmaZX4EvqiTvKKYsa8CDeWmNnbLfp8WnGHcsdeGUozRP
B3ys8xZbLvoIWwzS3rotU5iO7dU8wVVsbmnJmA9qWppdkgYeiuCB5GCiTdPV0lkY3jM7XuGGJis+
P+7NaW4A+KXWdDxWaXILC7C5GtIgx4xZgBpFWjOlzXptG3XnQ5yLT5tl9nrWuGg8mJk8y1uMvVJS
vwTOee4kXFayHLr6DIJcW570ikb/hnaDhiHEby/sunSnqAlwWuF7HrgApszr6UjV2N6PrLatrahL
eqkfDeijTnINUe1R0cXO9VJLP9gI9NvDsWg6rrSAmDaedV3jVTwcNIwi2dUyOdMcklU2Q6+0u0E3
nWWbVd1cHgMuqZKd1L1m3pm5Q7yphchLHHs5FQhQY3e2tzHvGge6gbV0Uc3YC2ZVO8dPfjLOrwQf
wUVjw8v1ZFvTUrUu01wU2VFfoJs+dSR51jcFqSTtLjY4ip/RdxZXTZ/P9CWNamPOiUg4IPnZ85yl
/YqAi4uzqg6aJ6/pQdS7+hxs58QDzsj5noGxjOFdhJ69DMe0smmt5no8DpHtFP6j1xnuHd0R7SpP
qiwDsK8zSw/64jlOrdwK4Y6TPUVw1fWcLYAGh0BkS9T7ZX+G/CA9brTJRzfnF4V3VM16/xB0yfjU
da7tn9ipHGbq+wnyoI7jfwjLhvcL4/x2OhrpNvJ6HUlOpx/rPnZ0zAlujbWqCbXSrZ8x203Gbe7C
3b8InNQ3N6wf8Q55UL5xxhTtrtGN5Ta25inf/qPLC6QWaaxeaDdORRQYoq4iqzFBP/yjEI2V626j
XrS+Sk61tvpRWybXt9Pk9T9aaGpp2zl0BUFw3ZTYpuNtNzZTsAFzXn/RlDTXxspfjRcIT8w3SAKl
yYZQhFHZQacqsFTrCTS3L/DTtGNrCLJzI5jmY9kTWOS2pnbKpNcG0LTYO+k52kZ1Xntvx5IUeFpp
x2WZYgIVsYlsswXGlMXJVlgolzu2Md7iXXdmaq23rRNj3vY48De6UctdVzgxYG/hP8K/+CqW/MD+
sv4ogD7rrI5TFH7nQ9zvEih6hbyBX5fc4gCxoFZnyXvLY58uFSy+RAwvTZ8kD4nqsodykOLJsSb2
9RET26uhcveY3Wd4c9tgvJaIZd9VvDbEWrPMeev4w7s06pxfy4H6/s9NgZ9GoI83BC8KGkriyAjP
on/xsWeRq55sr8KrX4XHh2zEUKohalMrPhFIou/577Aw1LpuHi14P2nDYugBaFAE1W2hqvbVR9ly
g8URaF8sHHXbVN5y0aPkRkiYQ94KC8UAXpmjemyZS3IsAtjHay6udcTrKL23xVIRpijMgEA+OsPm
Ka3FUQ/ZirIHnHkgFzILhCG+nIYRfzZyJuh9d3lBeOpQHAjNPUuLrH2QnMUFIA2ZDVEgx+ZaM1tO
drbnd/ARx66OYjU6CjJfhtENolia37ijN5qR22ldEjrKbS59HIcuqDxVPlHxL2AA8rphiM+45LrH
pPuqqzgt6I4wqQ+NwjXPPQqIPY9y3YR4ocX7mEEfcFTqXC2jyeQ/XpbpIvdtgVTDnPuLck7lt9gr
e9CuWXwxDahiorzwlm7TEwdXHnmLr75rncuhixaKK3djSwyezf6TsfHVzrnndCRMx0rr71MojgR0
44c8xhYRvAN9D3ZWW6hHv8Ha4JozgyGE/tmrXKwxj1TBg+QNRnVVDuMyscEBjfhipnIgeOVxwPJJ
FhFzQOQkQJAO2mA97q26H1T1CjBDfKsQQDw3mCfvrAFvJwdxbB1O76dXXelzBh0qjzjUdlBXbOXL
bckpHSG2Z5yPWWNZX7TofgqDf13uJgMH2lqwi7EQo9Q4mB1SO2tgfmP71ScHttk2/Pz72EQyuBtn
17jqvK52jxBoz88tfIobWhbm8aIryrzGcIbjsY+Hs3ZOYNzKxQY7ypzSPyKcwL8SAyMD/JNtd0I/
wH2eZIH/psScTEdSqL0WpMGRI1zmbnlTUq6xs2kNOZxBTlBoihYZoeJ8vbajjuiuS2+jRNb5ISel
6bkq4RiEkK/dS6we2DnSROUb2cF4DdN+WvKw5wgsolk5tRH6i6Uu0XWbD7DpelaXp+TeS/Wh3CwW
RijkY92l5QtxJdOkrDbSp6IO54I6I4zHrLicKXvmqOfHnCy6PXUbzh+9FdmS2SFdBKcHcUu/jcMo
W8fxyLT7gTSR4YuFhFzi4G3B2IqpOOG51AEmLPWDNn1nBpDp7Wl4teF4vNDITU/ZiTFjOXSUHkcx
+//D3nksx61k6/pVbpw5OuDNFEAZFllFJ5GUJggZCt4mTAJPfz6o+9wWi7xkqO/07IkipOBOAkiz
8l+/OY0aLeYg04fcCj0hUmPD2VVcaWMPny7WpP0Jt5tx3C84frQIhnJ5U2aa+8Xipz9pvUXWKBZB
wt4S9GN+HlJieW24hAdcVRMqP9McPtcGl2nfmZFPWHE97C0UNs9CGeZt6jbYkQ6xHtBhTOI9TPuh
35ARp/7oKQVkaMVaa3ziDly24JjNdEOZQ75w1g3eJ1rtUju6sL07iKueWv4YeMxnU5bGL2UaSXAd
B8vB8NaR014H75TYB82iwYlTH6eAusuGw66lN5ZIrWKz6HL1OnWMYysS7Wnwyv4y6UV117TefLJA
EwAlSBR8rjNwLNWOc6a4ZK9SqSyOqVorN93cmJe5Ay3RLz3TecTg1aBw5XZ6lVZGRUXlxM0zzojj
TyCG6sswG5rtK4IeiD83gkJv5G52OZHC9WwsnYsVkFFLbbMkTtMEMTmT3bar9NnZVXNJUWZIYhI/
UT9O6MswbI0DLooE2Vq5NVyPeTTBJLOk8WkpI4trs5P2+nVE03q87S368FescjgW25gSUcRBLnqn
Wn25yybG1NSgWo0Ky3vWCThYtXh1Z2+KTFG/MEnYjOmnjwczH+SOjDTUZfEiK3sz2215rS0zelCH
CMlAiry7dbQx/5wSFXLTOFLV/NrmdYSL1HqYxcKziDUroo4kDznpWcD9SMvRxkXjaYENv1aVI1eJ
ZTZlu6u02i12talo7m5YXXx93pj7ZfKsOgoiWt5ZKBW3Vv16rtoipJ8xXqtNb186CsjiQU+ryjwk
daUXj6XptQUO6klRbptMU45ol7He8dO2xdigkpm4xhWkKfy8TgcgSMKcvwvdBbdKp9XrmO5JcgIA
8H7o9pRcSWE7+8UQsbGFBeAeGy/uW3JCzCTfod3Nlm1BdMN+6OPoxkZ+0fmj2UdENZutiAg6aDx1
F82JIoLWjbJxM/d2MW9k3dFGx5Ma52YzcvCrGC0b1uLEpeE70EX+SV3G1WGjA0bJycJKceJJTay5
uYh/Zmotcp/lMfySxoiLy36cYbonZc25rkBs3U5iajriSQug727J8cbo2c2vOiwY88tm4pJh945+
DxaOwMVQJP030WJiUjX1aRm13g5tI3Y/uagywDi0WL+z82qAVCXSkftj3t/Gsu3uXS1xDppYa/mh
bjDUTolWWHzhWlh/xrLrcMblKnBSuTeAZmDtc4zyxKB80oyDqk5Ovx3ZIkJ+z+EQ98uEnbQp9Vt2
sFUtmpojVtkJpFciN9xPsgDWX1fUcpU0cSO5uud4fUujLk8LvYZ4F9kjPrlDNxWnYlyc+yTpsUDN
ZG7cO2XdXIKVLOommQF5QGRlOoVjUTaPnlwm/BI4KS5bGMN4IkVV+TNVh3HaFPboyqDX2xwqSbFM
15pMwdjhtRwK+tlp4NSFmu4jTBq+xdXknDK9tzd5Qwsx7PWhYYs163RCarbk+JLHHj6rK6D2DEGh
v+gyD3aQ0dbfEtmUD5HWV0gyE4Fhv6oj3Qx1uXieD6KffYoVbJgCzj70iL1MfgzSLvFpxVTc5+Y1
HQc7JtK48Co6REkmd8ItlWebgzfdlF6XYlKiudlXtRzLB6c2MXQSlRJzgWq6vLrFTbCNaNhE5e1I
BMgThkj9JsGb+W5OIc34nd3HD/Mi6yN242odyi6KJky1gVA2aq7gnqkNTvvsMKuGMDHpjQSVlWje
I3t6apymNivVXYlEl3sh/d/yxlQ6CXzR01zbRq41xMeBcGMlKNDRsnnmul4HueLN5TapJkyzZaY0
xd6AFWJdKQjr5Up/qe/HvJH6l0lLZE/jpPWmxK/S2ckgvYvopORVgauzZw13bT/nFUd+P92KsmJi
5oUw7lU63tMWm6UWxw1NK8aDMbD3t3HkfANuTq9w00dWi9O+YWxokRkYnVm9XQZtomjtFUCGOHQa
Za3faH3GXd70khu05U15qzttFD3DyeKGKdgHh+28pE51wemxpN9pCsNihh6VfbaM0szZ3Ktx2rdx
LvUwzyfz6zDgAX4NE7b41OBpX4dl2xVJqCwi+2VnwvRO3aSYjj9o9De2lPo0vacBpzxkjLr51GR5
/tDCaSNDuc+slEQFAkKCvqzxnhONYkMzipZ4X/SrTkDlELY/czdtsZWQkTMf8dbT9FPpdEp+EVNy
4SLDukmBAEteaeSKaApT/JV2U2u4n1VVSAqPwd4aLApwr8waianAIATHFpeQCUDlzqJrYdaN5efE
DHxSXKO919J5uRPqPADmxU6rbYBIovygRCqt89KVGGwXcspXrClVpF/2U/HDcXpaLqKZ9RsvT60v
RuUh3sRBTG0up1mnA1Bz5V9jsqMS307V8u4gHNM+ccXS3GOiU98Z7NEUkhXCM3uay/vUiUCP28rA
Pqxxcxulq0jzA59IvarVQrUuCf2ilRnrY2Vsh4SDKnD1ZLEfRyeKuc/WXHPMYilIUZv6A4mqqb4Z
rSRNHpsIN1TCbTigfTbzpnlsuFt9zlZyV+C0rOZNlC1THsJrb27AGLufuUWR7U+5RYOH3lvyNIyY
nbP5kRema0mmHbVGTw7GLLRbq8Z/iu3RNH/Fedqj/c6V4pApZfpDVRPMmFfyDp9gBj1QK9qm0C8g
BfhIfdg3DKNZwC5TDta86eHBqrjMbb0UvxW/kU4209OK2682cnkA3rQERVTGGtwA9aDujxWBqT5b
d/zZGWT2pVEL7XNbjPZDj2NLf4lG2j4aihIVO2tSZhT4TmOnGwscvw9MAmtQfYx6f0Ivj7N03DfL
yaNZ+1BYLY0ABIB9qDIdmo2RaIm1TUEYlC2FxnhIFgwEfUvPZe8TSom4DKuK7LMHo36XguUrG8+V
4DVeEl+RHJw+MDfoffIp62OjzHMOr6q0eAKjSD659TTcx2oyHy1J6JE/OUomN7PozNulmuYHOVeP
WUwHwXNnjSOwcifTN9ShccJp8qY7RU7WHRbxkrQtAAXVz7qxPvZln1V+ZHa8ZtBi/pqeZIqIO052
qbChf9ZNND8LqyztbTkR2HqfVQspfUWcjyHa0PxUFYNxOZL1smx0ZPh8azCP7UIC58/KmLHzfx/z
+O178eIS+Fs6B3fU4bdEKHXGczWslpLKi7Sfqlqr33N10naNXk8bzSHUp4hFu3ejpDiZWU6MOUvg
oc29fjfbZXfQklzfZaPD6QUYUwCHmEpIWN+0XfpZblQMJNaID3uTNSV2TplL7NI0VkDBYCS0W/BH
4VKP9DvSEUMjyDn2ImlDOaSAtQ0sMku0/QG0odnAPDLDqbH0/fuP/wqDQxa2UtdXSy8b0cZvC4Y/
aCqLs/RV2RrR9zzDQ5RknDi+EQIe0jarG/nc5FP3pKBlfzJYTBMzDq/SsNIK7Y7OhoKlhmeOx6ik
YxdGrszULbJptQ36WWtv1dYhiqRWRHMdmW5ym3Et5hgr819KoWjf+0LtbzATVQ8r5iS2tND1fzKY
/peA/l+Qdv740qvz9b8crU/fShytb9L+x7e0q/5ljy5eqh740f9hoevmP/AMNLCgQYRJ9QXk908W
uoIZ2T+woUa5pGLCZP+2r/6/NHTjHwgibPyR4K5jPLi6U/0PD123MLDm7gjws3o4YSf1FzT09VL/
79WJxzo0ecvCoJrrG1p26wyisb2+pSdSLSdL1sqmBOpSuxgCF+VoGJOdEvzxkm7++T9+j07OeKDR
q7s2qDSpe+fi3c4ks0jzEv2kZPXsK0ryS7e6o1cAgE/6V1Ur6m0Ns5zsz5uyfEI/v+bJ6B9ph87U
+6u1PJbwKD3AzPBQesVErpcS+rao61PDId8uOp3mClxUIxT3shXfqOWinZEmoH0mngldZ/2KxXRf
oUsOQUisU+WI26FG+U6h9wk+SIpltand6Wa07zOVVha6qLDtjG4z9qoR9vGYXixfdLtZKCSn+gNT
ReNcTLCa9Ho2eDKkiZWceq7UpMymXSpb/VhyQyJEpOPG7Rs/CA4lpmprrn24vVlwA7+IsbPp94W4
JfCruyF0NaO7S6aoEtjP9aGEwtHtRPNNuGAcGwpaGhw8L3F3Pjb2x7m+ytKti59q72MnVzk4sIbW
hlj7NjScIEal6fnQVbi02dVW/2nleJpsbXhNJ06sptonj9pXXJlBJVJx0OYjiUZTe1EXwXztVQ+2
UvpG/aPSDrZNzvUFZq1WFUZ7zJydJrCKkGwbbr4aYnZ3Z3TbMgkHso2cEGqntLZgIrjul2aQeAEN
puZuuCFsyHb94rb57HwxvtDfJrzFufEmXxWo1LeleMxd38vCGq8b3IOuxq29+07cRYxxi6891rfK
o+f6qkca3FaW20jhCP8h+82oUw8eF2JqcMP12yjg+CgvmzD62qp7y+Me4M+UpOUOVpil+foxOzoX
Vujct26AVW70LDAqBRyUfn0Zf+erWfekFRIlSKxVCznjE/2wXbQzdyQoYmx8TB8XWLzznly8rPa9
6+lhS9zW1XAZnWbHtz7Vl/22uJJPnuabx6oK+jgcESV8X7hOBfOh21oX0R0ltiRALQlkcwSDJ5nU
uBkVzhzfgyfh59fel2KnXC1fyu8VaVu7sgkzGWCZFei76VeGLe9tcTUF3pV3kWzUUCCpC5qv84W7
lQ94YwZ4sG94xgvS06CyEVuGh2Dp12XQ/Mp+edLPflUwQ9SL0Q2sA62abX1Jc4DFt9xkR7MOeaFf
qh230Yu2D5ssGLZakP/ML+qnOdt5d+7VsvOO42a68J7HU3HybgHplTkoTss3lm23iYGw6E8DUdxo
m+q2usVmyhtCaeL+QMCRv7ppUB1a/9zU/vcQ/C/Onz/299eH4Ldm+PZ/TmixdkNaPX97cQiuP/ov
6Z/l/QOTP3B0GOqr9u/fSixT/QeG7dyOcBcjKmf9l/85AvkXB2EnBycnIdE4nFH/PgM17R82Ox0q
LDoeeDJ42t8cgmuP5N+H4KrmcsAGDZU/OAxozb1sy+EipioSl50rgeUC6D72Tb8qMM8PasGXAPvv
YSzEXhCqKQbQ1esvhyGiqlYK0bhXCjyDzwaeYqHZ9RiCge8/xopmPhJmo18YWqk+0nywP8jYfP2U
HlaIeNWoCBcoxykp/iRMK8TnChz642OlLv1Oy90yLOV098cEeOOAf2sQm8/CN6PkN86NlxLV6Qtu
d8mRkpbgOMSTuAl2H5URa5/05QfjtFsFyKsUmT/X3+KPolohEI1uSJocVUkghFJV5WZxlzJUYLaF
f/9A8O1W77tV+qeezQ2Y0ExrSDDHbM6GH17tKvCuV4vwvx/GQ+cKyQHLA++3v+sfT9QnrjV7A08E
NApENgE4Flbef+Adcq7eXnWLFF2rcEXD0oSkhJcvLkXnpWgjTlGxV3MGGPXi1wYx1XWkP0/kyNPl
st0NvUOXFl1S4/kAM7Erbe/v5yJgLOpL3aB5YPz2t//jcUfK20iZIA4mwhkOiYu1Opq9fwmx/59S
nZfF7brgmOU0JVZPNyRZ5x0tetxlJA09Oba5+nNyIPZ6dnNrwY33Z13afz9TsJxinrBVUaE5ZzNl
4J13qWdzVg/mwFEONl0KuhDvT5Q3pj5pvCoCPaY+K5kd88+pH3XpaNNkyY7GIqOdhCIetuX8PMGz
+aBWf7WUV20FVGV4nXAtGOrlSGXeaQV35vLYV3kEBMTk2UN/1D7YMV59JFRLdB5Rmq6OPqjCXg4T
9W6Zu07DjgE1IbTjMv9px03v20Pp3tKiGf/2MzEevjDrB9KYe+fjzZohpk4k6TFauOMkK8EOIVq5
ef8zvX55mMFiP4bS0eE9rmfXn5+ppePfuplZHrEV0S6gqoxB3eTGB6O8Xs+r5yzzjfsMhyQ2CC+H
wc4fnNaJymNjQ1cE+1bDTG/lzxQp3TbpY/2axtst3WfxC7Oi+joCagzqBT7Z3z6uZaGa1uHUYq2t
n6MctIRmeOpVcjQTc94kg/IzUlL5119u9XnQMQjA7IEHPpsphdDroU1ZYF7UD5uo6tJwdrh4/PWj
vBjlbNrDrCNy2JiTY6/nXpDoJt3Kye0+GOX1rMeYkMVF3cHVDYeblx9uJgbKGZO6PKK9a/cKMrOt
TY7BhVcrc5jDdzm+/1Svtg2OMI4X1tfvK+Jvae4fG65au5MLXFge5xIWHrGRY+SDx/YPwNKwUN8f
7PXk5yhjG0T6BIThWusv88dgCg6uyJqa+miLRF72fQQpbyyK6/9gFPIuWMjrznEOXRj5LMc+pndE
JxF3nRJ9oJjzjwTwr18cz7JaLFK8sp7PizY3qbJG0az6CJzoNhjCKkNJP08gPpr7Po0v3n+odft+
UdmAEWogMlj5IB7D+ujlq0OUjoR1yZsjoSOaC7sT/UWBciLalu7inmL4Sj9nZbCPslGgcr8/+OtJ
SQFCna1Cq0P4fj44ukqzJni3PdZ4+1RhLgsn9ouqy74kNO2+JoWafZRk8+r1Uu0gIGQLI22NYc/W
tA4vW7TEvx5jaQHl0wG9WciaDKxIsz6YL28NhdSY+hdLcJti7uWrNZw4taqh7ql9tOkZjx312Epj
2slRyf92teFagikouB5ac8e2zzBvAnUh1lfFeFxW6rYpnGlXDlB2Y9qQT3/5zag4ViM4rk8QCmEI
vnwqHB86U7G64di5JdQhPtRhkq0SLK7S700U9x9Ubm+8RVAubl0UqpoNpPlyvLjGXZFggOGo6DyQ
gCsYVl01ASlIZ//+o71aC+ujrdZOFAVcDs+pbUy/Tqr5MBypgrRvE6xzkqjH8kpC1DnR1cDYqfbQ
HjhlbH3wAV/tYOvQFISY1QCK/g6v/HMHwxI6h86jDTQsK3Xb4jHytTKS5QMj/hVcfbHYz0Y5+3Z2
m7bx4OnD0SjVL7jty41upt6+VOroU0amHfHV2fS39ePvMamvUUZZzM6zg8eoaM7pBB4fJzd3QjNV
nvBr7jZKNMcf1ARvzhQX30Cu9nj+nIubbR1za6N3hqPXlEtQGymJVFZpBDliv/9kKPZoQHTQctjO
LydlBQttxKN6OC7TWKNyUdUnNVKXQyrMj+xlzwxRuFTw4kAKuMPjX81KOFsAQrfJGEz1ETJZG6Uo
K9zstCh2fkCcHx/VQerVXjaOBRk39Uh/bmJSv6FhV9dtl2u3XWJ9GOLzxmx1Wf8GDEsCATk6Xj5+
o5Iaz2E4HucJCdkSTebBHNPog6PprVFwxFl5yzjgvPqeS7oo/dIzyjIWka+0hKzllJ+b9xf9qzNo
nZdrMwJYh8NoNZD6c+VB/OqHWbemo474Ikg5Bndql7UXhOW1T4MQ2V/vZzQAIKiqtCUwc3PXWfxH
rTLNXiKUXl2OU4Z2FgVJFzj4oASLpjfh3z4ak4bACy4F3An44+VQ6PaqeiHI5JipHdtWKYSuwbQC
xwiVdnLQa2eyzIP3B329iZr0WigmcBmC4amfzY3YKaMWiZp3NAeJjV1GNnO6U4jU7C4gzK2kirGv
xpvCM/L6WAC4OB/8Aq83uZVXuqJO1DUkdq0f/I8XPCRwJ1CfKkfb7dzD5DTa9VwqYodgf3V7EYo0
Q9RriNHef/DX05VSiqsrOTLs4469/l5/jGslVgRKVUfHhVm2qeBio06Nkg/OqNejrKcDSMbqQ4QD
+NnrRQcxS7t2Ixho/bKdTT3ZOBAfwvefBZiQ3/bFUUGULS5WKs1kGwj1/O5jNYpJMpKnX7cjL+xW
OhLjG+FOlnsbe3jLbFeQFD5Ti6DvKvY63TyUXVVDwcgaj8ZF1ja4W5ZaKabNEi24FyFjKuA+EvDT
DNlJDAaAiGFOqnJBQdMZodVlsKCxKpBZaA1j9KDYlQJMM+MIus+h4+hhNyo1H1KLOzgJbdOKcKC7
J2m/Ty4JqB7k169dtpRz0ETl8lhUeprf5NgSd4GeNsK+rMi8QZmB42JTw9oZPISxDY6W227Ef/Jb
mo9TvzVG2mo3ydAj1swzS/yyREfOBdaWSnJV1S7pJXrlDf3tUMRNG6KjL3u0ZvCC90ZfqjleMYN4
isvFccIS6Xt85boo+2l/4NPp49FCjyIpYFlepUR1XKmqLB56sk+MTQZClX6yZyvlTKFq/ibhueqn
JEfLdZ2IQqJsqxb3qwBWelR0AKzd4hE0sxWYHcS7BTP/4bHI21y5gvSaOReQlmKlRvIWRdptNkGM
ojuCv/j1Yo7KtFXZqr4Z5oyIPikrl8ZHJeo2jCQhufvWaWDutkVax0RFEO+yJkuY/cVoZmh+Kxgh
7jbSFXmvjFIrwkZts6euLxtET4ho640wOaroPRlmGcZelH5r4KivSnQLF6YeJPdC6eM8CzXYCcJv
ZIk+sswj8T2adPuunyTAIOXkmF6pPdmtm6YxacP0hbsERPiizk97bg27KEGsHC6EdJhHpRqtaZsv
Dkw630PpVm0SgArnujQUuycLuRic75yHqGuV3BlitC+wdNwNah4jDWrFq7/biyu+213d6IHS58Ww
NcUU57d5l+oSNn6p6l8lcFzyjPvopO8V6Dz1rojUQmzkmDQONlB2Ar0Fh35rS/hsoV5EOsj1VmBf
qQWulzvoWgDr8mVDtmUrD3SNhX2R94alGL5VuAPdI28kMavqW0MNyZtUilAsMNoDkfd5f2kXDoKZ
EV7l8BUzq1ZsvWkycLfJDYg3+DI100HAaRLCnw1LVpeuNdFtaxWL6Z6NokwvUQEW+RF3jF77OUXw
oJpN5mZJcxxkYZHIIdAMcF6gxLrocQNOd3BDGuUbvNS68hvHK0aSo9S62CF58rC/iAv7li5C4iZB
CuCr+nbUxtaFTeM93jpFU3e7ZYj65iLN+WECi90UTnvXD/Tz+ilRD5yUJmxdDGvpmGLVE22mAVGO
DRfV9p2J5sa16Lo+923pVs3XTLYJkB1th656QBpuRz8XSKfx08wtaep8OLayCRE2YcR60Sy5bYDa
u9IQ35qitfq7nNU+X5Hrolq73CnBvfvGADfAhgyDtC5Esit+DroUTIsqq1X2rK1aVcJODotlzFgz
Tr/iSPkuE3C2XCt63e+HBo2Hrj0nmvWl75zr2EuK0G6se0jNzLcIkanoLHWDwKf8JQZZbeGXDaEH
Du9XeLeVCqo21FDdsBO9OC26/lgJk6mUku7cZPp1j/cYrdclx8CNEsVPwdQPw9DsSmTjcI5AmVUc
wXwjiptT1GrT1ltM088IAIP7Q4Cqrs2I9WXS3sL0oeG5LHSqEWCmDerwAcLY3h3q6hSlwHXKbP2S
cTdBprWPWRcPAeZYyl3Z1uZFoXvXRhVVm5EElf2iGd/nZJzC3FGuDKsXG7eqmq0FkrXD+SkOjTWD
ZjZk5cOKHZ9so987btZsXVi3n4apvvLgn2/kTB5yumTZnoJ2xGxBv1lMAsCHvtJ285iT2BQ5619X
uCss3c4Vs7guKtRmjR0nG9OukM5q5VejtDQ67fNti749UEZLbGUKJRqgI35CM5qHlZyfhKYDs+kq
lnrcqg92UlS7rs22i1tCNqazP0XRHgMBOO9Y2rcSVVxXQjLZa4MBfbmzMSuBRWr0U33f9HGrhEhK
hvpmKjNv2fdFbha3uLBYXqC0qaYc2Ce94WCTS5Puu5h0hsDGOhDfJWSsFSLmapE3KJwdi5jF1Skr
yNS0mp6heNfjrzyd9fEOJ+C4P2HTs4C+g5QYu6ZTEv251NVyRrTdWMvyaa7wYligrMZiPLSa6nY/
MARXuxu1RhmHW32kZxvRDIV3KGcM+n0PUu6dwjx3dsW0GPNOy4ay3GuZxpVtBDaycJsu4vpX2ZbI
FoOEszZzw3L2LA+d7SSNqyh2zB8YeaTet4hNGlK+UNthY1dZjGSqciE1wudMe2OfQZIBbWRFWQ0y
REvHriBykJHjEGQ/jYUyTFecXg5U0IQkrVDR4/xUC+l1G4AqPFIdMXoPWOi4HLiKqH96GHzp8EaR
2Vx6pVgQpNd2CYtGTq61AZYozT2yCU/FR3VpvMBLSofPpqsJtyWsxX9VfYS/1FRaONMNVKTFZiqy
9OsardUh3rXaCknvkBwSRNGwS1sDmoc+u4gy2qlQ4XXMkxeI3o140qFWzE8mTi4/2hJ2dIALi5Fe
tTiIcQy6HNQh2vhBJWOnguHuVngRhLwXirfZlWbDNSBufsISirSwLoel8WU80xdDVG/aN5Usl27v
pXOqVYFU4PETLJZ4866LcFG46mSiQm2oO82QV2TVx4DiiL7tsNQ7TblwJVlUgdoZBqLtkewuf+nb
ojf9spCeCAHAtFj6Q5txgEEptW7bTmZxEGsDCiMPyIeTGePi66SkbAvr1hLm3YATQXfTtUWGMXqK
X2GYGRN0GLZ1UZ+8Bn0F/lCTx6UfYVy7T7VJi3aTU0/6wemSUcEPuZEEZMHXhMRi2TcJEdZQwfRJ
eOj8YU1uCor8r1T5q5kFS5ILvW5k5IEmKqx1GY/o79Ok0Jcdh4WVBf2Q56P0DZjZPdLMyKp2cJR6
O6jHJEIkjzdjEYwj8QWkhOawtTmZsXQwpKBOV9ysS7b4k2F9WjhjAQlUIFdUL2mNTbPvKSB9246d
6xcGAlmKY1aX4r6CSYfoGok1wSjXWiLpZEOSdJMrUWDKeuXBpxazxsLwSLmrjJboAuK1OBeg548Y
HQpNsE1wtDQErlRF89NaC82LEV430dlpkq2+ELgeTKHOMp12ba0Z81GDgltvm6Uyll1E93bY6eWI
+4tZZX0ZlFmJgX434X1w4RG1+ZA65AZAdaqd+2pRU6wW67atd+4QeT/TVNMzX3Q6JrBLT/qs3zVL
/A3YpK32MzV9tS2yXBe+EfdZ9wEE/Oq2BuCGVtNjU8XyDejr5a0JvD51tXRMTlVixycoqigEZq26
5iCLNqXe46JiDkjFPrjfnN9ufo8KK4/ij6bjeeuUoj7v6nlITrg2VRedVaWbLJVO2NbKRw/4Cl9Y
h4JRCcAAsgiu+PIBAdA1remX5ISSDC8YRc2PM/7S0MaWSA86vU4/IOe9uiEyIKCJQfALAl/YJS8H
dGINLA47vxNSQ+cphtTwBU5v/QFs8uYodGptWKakALhnt121lUMjDQcb2UVvxV6xGju69mYcbj6A
2t4aaIV/VUTHtB7PNb2jbY4drP701FpGe6EXRMIac9bt/n5CcK2GNw1OiTPi2Utr4GljKCXSE5yV
eO9BQ6DSzKrj6on7AU7w1oRgOhDvvbah6UO8/D5FN1OsT1OKlVR31xce20S1sh3N4Qvt3af/4LmY
d6hsWVvgry8Hy4gP72B6pKdKFOa1Gk+4TAjZBcasfwTUv/mhwLNwSV4/1znVoyqqghhgPA0oCGMO
2W6MxIOCjdj46f1nenMgwFc6HWwbQPUvn6kwUwSavZmeIoRYXDUUx34w1Mnr/4MpvnIFYDABJ5NG
czYOpwJOill2Kut8eHRmDATDemmK6m8hHXwl6INhKA9cRyvuDLBa2irSF7K9Tk5iDWGcaPp2dtzk
/m/fGo1VBwdr7HLWr3Q2iuiTmdO0zU9uJ+VV0Y7qFTGQxQeEn/Xdv4CNMMqAJc5etxrl2+fxIAVO
plL1Ruc4oCcMIogyAUVQi9yk0P/687wc6qyZoYpidJt5duhoD9qxxV3wmubURyneb0y2tX0HmRAo
Fdj2bAFh1FMSnTh5xyZTnIt2QA9G9MVH6TqvXxv0AnqgzAFmG3lTL6caSkrT1IouPjUjCaFzXeJ8
LogLkX7RetnD384Ew7A4+Dw4KauJw9lMcEZHz4fSi09KEavddQVHsDzS4jW374/zxtH+Ypyzh1rs
pfQSpUxOvT66yKyUjSaeyZ6E/x1Zy1a4H3pPv/UaoYXQOSeyeN0cXr5GdFRuuhbgJ3c2iyHQ86k8
GDA80v1kzcmP9x/vjZmB9TbzHVNpA3r/+sv8gffO+pQpOYKrE9bH2snR+tyhSpbNr/eHef1MwMVQ
ynBaxpUS+cTLYdY4JDwmjfxEpmz2ZUlHooGGmrt+oSxj8P831goK//FImVu4CuYr+QnhznILp9QM
a6GiHi5QJb8/1Ou3t8LKGBFjqw9D5DwoeQDti2Ip01NfGtEDwIC2pb/q/G2zBS3Y2qWjTcV3etWM
KO3GMLu0zE54fAhno+HcOdwRoZWNmEourvG3Hat1OD4V1F4LKsr5ZqFGWuxYg0EVMU0gAlKKoNcG
+4Pida1FXu6xEL04YjmZVsbXeWi9vuL91sBBGxEBxWUQGknLpmSN+05166vBnbIr/KKUk2nWEvRD
K93og1/hjUnp8lKhwhpry9o7myiWyMCB5jY7OQLInCvbgoSciNf6keBP0w3fnyvr/+3VAxMFsXY9
KNDUs50er8tmSpQuO5kDLsTcgmhyroaVJsLlg50N/WVcCX3feXR83x/5jVmKXfba0qHCXf97uSDS
MU09zFmyExaQiEFaLC+HSZ8/mKVvjUI+LFw26EuES53tJJYrcxVnvOyUwnl8tNUsKUP+Mo0/WN7r
xn7+HjX6jutrpOV5PnEioI7IkrxHxZiWe7s3m/vMiRFRRNy6GvBf74MB35omFFCsPfIKoD6enTSl
M09LPCnpqREQbmdXIQhJKN6hR252//6XWr/Eq2djE7bXUxTV11kBj3w2azMzIvA5Foi1TTeGO3pE
mKs+kDw8hhmm0//J060fjKrKXtmkLyfHBBpPUFmaIVXXzC0KrurgKFLxO8MRH+yWb60AupkU8Da7
Lkqyl0N1aQ9vQ7KPDWlf3NtJW1yS210eph7v6pH8MWt1wvMO5BB+lIz35jfE7ml9UOAQ56yJLIHF
TcuLspPUbPHV8PoMxYBY+obmAsK5D5bCm1OUuEnVYnr+N2dn1uO2EWzhX0SA+/IqUdLM2MPxEttx
XogsNvfmvv76+/Vc4F6LIkSMkYckSOBWN6urazl1DhxTK8cSxwWkGawRuL2rHRGgqfx4ybKTgPjy
na0u5vffMJtf1luZTVE1FLaoewXFOJt04/MfUa8wsz+l6RONq+K9BjfHDgpn60SZtQRJCH0Uqebq
RA2Rx6OnyMpmGM7vwjR24dKIeyFpCVV9x3e+TuKtL8avq61Mh7IT3S3o1AOtaSvTn0TdH2j+hR/S
HnYNkYqYniKF4Llze+fQOob4xtjIXmSx1iuRz6JLO5k4CWkQizHUawv2wnjxxsThJR5HKp4id8R/
dRZTT+ocqFrpLUZDfhQQfdi0sMrxY2Pp4QfYj6OHojLSx6lRl1MMNWq14+K3HIeOVAnPmFRS8VY+
ynXb0Q5TNQ1myHYQFU3H9iwQ8YYAuoZ3CjJH5x8e+2qnSrNpBIyFA2ojMUfX7/o8gCaEYd/TCO8t
ej2lML4uaaie6txWdnzH1utCPkaUJeH1IASvV4LeuwndDt9hTDSHhlCkvo1S6Pn+RdryUBS3aNu+
hiZrvEBXtplo+zkNSoAzgRrb7ec8HhBpNscCpcbOe2eEZveg1WH0VpiltCwLTCI8bJS8vNVJmk2m
QqaqpUHmZRZkwQuC6PpgPIE52VO/lH/U+i4BKEFQ2ZIjRzcganSzE8LwLIDV60fhYapdWy8/2trQ
v1P7my8xmo/fS7csftDzbHcwgpt3yCD8YXQMILf1OmT8S3ieq1HNfwmzoCEnuChK0THKAjFgfNTh
1/qcVUn3zSkgBzrUo/bfVFjfZzGY58rtjc+NqtD9ja1x+f72D88UigVGBJwW4szX5pXNc0PpmBBJ
LQ2Kp42mLeewWrq/9XEeKNXl4i+6Cu0nRdPtnQPZsjlGeVTeXhu0yjo6Q01q8EoVOJxThiMc5SlK
TYcypU/mN4U6Cl8xLBq/moo6r58XntfvXK0t3wHLKdK4TPSBPl+ZnmKEMclAmwb6kmkvNdCKL8wX
pc/apER+i6TAxYsHY96JO7beSDD8zK5QQpR3+vrEvTqdqL5VaZALEzI0qzRL2byKlZeBSvmjITRl
53JvOSuIAai3cdpEH6tXOZrjKaOjlQaNodVoURSMovv5pFjhwUnyfC/a2TpWU6dESmMAJNkazTws
oVq4uceTFTcu64z1P20WSaZsqGjOI3QlP2Myra/3DXnzWJmWlISEBhp0qxeKaZneThiSDPphop+6
wJ1Iy5ye60UOSPZn+JDaL/eX3DpXCduWVWBC1vW5TijazSkToEE/GeLFiaNp9iHKG5jODs3s428s
ZjGZJlsedCtXZpNELiQmoiO5t5r8q9WDDjyXU5L/0yBTGp/uL3aLWsUrs5hqU87ywOOtTnPyBExs
LqfZluQxCjzy9OLH6ERHdjnaGkxxual9TNRW+E6qQ164OLR/IpjGD8oU7zVh5N7WjhtQHi8EqCmK
DeuQi3JY7yRFRu+1h/656LogK2OKk8Q7bmBkU/3S9xmMXQZ91/eWSxNgJ8y4nZySByLVl2QZgk+9
ukM140O1pfATGkl47mmtCpfMYM1+Cuv0S+Wim3FcYjgktc58rySOdlBjrWcwYRz38sAtvwlCmj4Q
KRmFWnkTfnlHkA2L0fBtsgD6P/dM4QqaO3OJ6nc9RPPnHnbzf+GpzJ+rsrT37EJ+9/WXkFPBYCVQ
67mJA9umn6NcyfJAoPxSouSomH92btr/qXRW2hyR0GkvxtCj37GMVVcdc1FPFuBfJql3nNqWlyGb
oorBNAiGurIJJFVRW1z6LND6GXhf0tBfOsIQTwt6man4n7ssCn8qSq4uO7Hf1soODTrYQFDYumks
dOwLzroUGgH+FxgtKqHGp17pzE95DzQBgq2xhASjm/dK5lv+holi2fKEB8Y1V2+1OXnlbKJDEORW
CYvqVEPbqIr606Anzk7esbVHZjgxMQIztrpKOxR7iROgHLQbALefw6kTR4pa9iO4X+VdW8RfUzGo
O+e6vb3/X3MV6bYW6uRJJTKIGocEErXoE1gC8S4sq+LxvnvbeiuoWtKzhmwYTL78Jb/coBKIX62C
NghCVFqmw6hn83KpRd9DhqaLqIfwTGl2op3NNRlG9CjgAOheOxC4+xhRmqssGAXt+IPZLTBZcsOZ
nsoM71QOzt6zv+UnCChlcIUGrbWu0cLv3deZoWfBlIBbg4bOhL9ThPWDrmf2uxFNDEhZeCV9xWv2
mm+b9kNERVlFRtuG/O+/nHA8gN5CtyYLlKh5KtUwsJF0OyIJ9VFJwtafi706x2aiDF/E/624ctCo
KeUahFcQlungZ01CL7+t6hCmLhQ9nbYb/MUR3wt98i56NyyXJO73BEu3UjW4gWgBMloB4HF1P6nZ
AoatMCvdq1S/tiJ4cXM126mxbH5WOZj2ikqg6nh9tPkSG0tdtFkQCyc7W9T2Dy0qsdAvDfF7KP7i
89DNLsKzM9jb+/dm84b+svTqqyLLQwIVajQz6A4rB8/O4y+1C+bxoDoSRHx/tc3jlKwD8tIAIFh9
UTREhsZs8zyYlSV0Du4wEFlV9TjtVTe2tgVQTiLlQSmgHXt9onpHQV5LZGLmVlp5SG1r6gD/agUF
hQYWup1YYnM5onF6QqZNcXrlfSp0DhM0abFUm44DUq95/Q0QbPtTscM+33kmtw6R3E62pmWnxliF
jfmUxopYFFxdn1d+C17/uJRTvGOTm1ty8W5YPe2T9ZA8kwFtGXlJHnT0NNSjGYONvSDX230eWyj+
fyODIhRkEp4ZJog9VsGp0tIl9/omD/rSyD53Zjd/bwwv/hNaFtM9tpQQfqPKRMIGN4TG4A+56irY
CIUmYLZY8sByFIcYv6gug9eBRcyBph/LeDY/1GE7P9y/ABun6jHnSjJDAR4x7dVNh/88dw1BsGUu
huS5dYyc5iH4NCkSpu/kF1sRrge0QCbjLo/+K9/7Ly4bjx3aDbKdlCcEcxuD3T4lZp4/1rOYL3bU
6AgDhsX7FOQZMkoNDKcKk6p/5lordqxp46n0aNtgSXCE6+Qh1/fRbkMFLXMrD9LBnKrHvglBFIaF
Cla0Qb7oj0407V/3j3rjvYJvSJbnmerCrFZ3shEMLAwLjM1oUrb/aGXEzEqTqKdCHYwXRr7CMwB4
Z9jxBBuXk7KlnFflbqoMsF1vtI2l/O6k8oEFiis+enIdGEk4XrPT/e1t1Z7wcDq+jYCVKt8qtmII
ET0D0RTB1MxmdtIajwacrZf5l6UrSZeB9KcP6VAf08FKT4QNhR/XERPWsK48hzmsm7aYlA/3f9XW
d5ZdM4tbTIy5HrlaGi+syaCLAPCTdurqIckPilbWFwZp1EeGUavv9xfcChKgQZTFP5NE+mYYUw/H
bigW/BQRUHhEntA7LpU+M+mgjnKqQj3Cbg/fmteDikXvRPyhKpnY2faWreEqCT3px/AIrN41+kvA
gzyuNWXV5Y+kXv52lXx+UMzB+VyB14cFnTnQ+zuXlrTK2yDNkt16tIMZoV89cVOWmyjF93ngFsb8
qY9Ue3mHHm7THD1qCj4ERd8yWlIzSJ8+QvkOZtLl6/2fsPW1CQcpZTNXSFN/5UOrkcESa+JWZ3Ma
Ob49CQtpLdLDH04jhu6dt/RWufNSbMRKfGlqX0xRkravOayaxojtzLTzoFXy4YueIgob5ob7iOzk
e2ceKh/OU+UhZiTwfH+zW9+YmhCzfhRRIN5Z5U/TZM0GKm5F4OhDeWKIS7moMBw/arlaM36ipN+l
kt+OYa3EXajvucDQSNbotVu8+evpQgVdg7xTrCIw0qT8RsE3ATTujF+bpRwvqhGhW5jMJ+D7aPiZ
YeTbsDodaetUj2hCxuiyleYFltl0J5Db9D6InFPcJ+ymjLPyPmGpJPhttQiEyxgB2jieDzRvTI4u
uICjojH7FRpMCg3onfmm3tIIhfmPKdDwWNYwImpqnO68rVvWSGpCNk0YARnN6ifN6VyNCGYWQU/d
MGAmEwC8m/RyDjFRGx6aYRbazjlsXULZeZAJNX9flyy0Dkpw29OLQJkr7WxBVProgZp5ZIq/Pk8W
sAHPVVAWKaYQ1slqnPfsY8sqLV5U+vNEFDdZWZ6MsRA0ngPbhG/CH3tadYfBMJgkANIOW+IcW8/Y
1rFmyBMaG2rfNvOXB/xKc4SDvX5K22b+GU/gpg5T45b/hV1UMbekj/l/9y/Q7dPIpZNJjmw46vQc
r59GuIEaE6nGJOgrBNqODExoX4y8MZedi3obYzHsK1uaOEfqnOsmRJZO0KrI9lpXU7ib+VeLd7Dq
yyctd5hYfPOuGBYEJyitjsVWVlcvvcfEgg2eNzftyK9RiV0uZpTUezTaG8cH5hF0D06A+HEN3UDi
GUXIhMa4mwHfNMISdT5K4juvyq175UGBnBeLZuqU5uT1R1J0o2W3VBjogZcJCDC3cn2QJEkPba0R
fy0gl2aIrgWvcqhVLxv+vn+ctxeK9W0KOBJ/q8NpcL0+lMEW6DA0kQBbwdLK8NJyEvqgIlWsNBXl
SKaP/20VtGneeV3XtqdRKSFMvf8jbi+VfFVfIaaaRAHLH/lL3FzHNCUSZcwCJ5lz9DtgCqYPn5QZ
N0abAT3VyBBOda5/v7/urQfjTQN/IHHU3JF19AQ9TVQSrZDZNZMeQngbL9FpQm9jvlgFy/tQlFdv
B4WyKGBXk7SLz74GPwgYISt94os3CA38R0VwOTqDNSBCY9Tvyc2TP2tv8HY+88ZOwb/To6PXInmp
VpGDokR21ffUPW1z9Cj1EsFDC5ILJi+NyUuYhspVd+erbvgFGZISLMKoDUx0ZVrwRS5LyaRVYJaO
cPy+GJzswfNI/VCW08ed9GNrh/Q1JKASh2ca6sqGKAiUoVuQX9qjwbSwYMRpcSfli9t2Y0DBvdvT
RdzYH01IaA5NC/cKvut6xRI0hV15YR5oeqfaj0un1uOpowNTfYXyoXnza4vYkwVcHK4OKq7rJv9i
pr0164YIjHwpfRWahWBAxf4YUc26mDQqvrz5blCXV0kpQMtRol6Fu/PkZsJ1c4ZhUzt/WDrDOBSe
Pv8QaFCio8M4654r3PACQCdA5kuAl06IfX2eCvJOabL0ImC2Qlf8agpfQrg7DoWN1JU19N47L4db
fMdKN9w8FQIcMEUJor81LIdyRQx+dhEBDkj/ojAz909dx/Pj/dPcXAXiLThAAdPfECtpTWSi3KWK
oJzK8oSI0nB0lXEvSty4A5wd0zucn0TkrSwS4lZRm/WE9NNESnw2EyBHhzGxUv286G6sn1t91rKd
F+x2USCwDAXC0kNuwjjK9WczaCWiVe4JClfm8sGJF/OzAe/AjyUOrc85hPbR6a1nyZASSR84UYl0
X08qpUJS0apGGfS2rZz6ignxcOiUnVbK1rZgbqXwTqMO2sCVNYrINNPYdlmlcBhO1HMGwQs4y50W
svV20Y3zb+xKIjlAgciAY/XtkE12OheigMBWRuM57pjHNMp55xm4vWL8+aZ8fUirQJ+vnGSnKDTa
mqwOxlykTyJc8lMYDQPvbKGDuG2T6c8wckNtx0RuPaVcluoJ7LAMx6zbrVUIXHMyvCqAQ2V4saJU
e6I7DieAjX6K4r/5IEEaQRVlAIgBG7I6SHTou1BHQipo7OHfvir6yxy9neoGEkksT9402ANvrKNm
Onz2hrEJ9Dn0zpFnL95RKzp93rH1DSsktPZgGwV6ekvINofCjHJqWoGuM1GGuHD0pLn6Tz2vRDAp
1R7a+3Y5PDBlfB2kLXiytQOZSxPejWwZg7iMvqNe6BwVtf1oW9DHd/m8Nwd4G/u++vvXGIzSsLEK
SoquFir0FlOglYoNZC1Uq2Oopl124vn23ouhiD3IvOqiPo3CG/c68beXAWfJBBXtPR5WijrXjssV
oPtFVs/ccLifhdt867TlK6o93rG2xhdRqfX5vmneHC+PGmhHCXWhvkBidr1ibxlMXNSe8hw3DpPv
k3lSdJgtYuHyvi3aWyOG19Ucrh1AB8535cE0tWUMrdKU5yTX1QcStI4ptKRbHnjw7eoQ4h92Vry5
59ScCfheE0GdftPqRJOpV8u8JuOEzW2xffRNlA4pZN35r1Hjydq5GzdvKqvxbsukic0RS1+fJn1Y
JBMVOUAzzKh2Tb3y0eznPczh1p4kTT6851wIc910nsYmMvACSTAiLuhnSEf5buEqT0ouxrcGCWxI
Tr9x3yUn/vrJyWMrFdAkp0FdTtUTYJ78NGujvtNFlx/hqo7JKjBtynyOwOdmShVvHw4WdExBT3nl
jxLMKFSuSdrYB+TTQ/HPKJJMzdEaibToXW+EU3lwskb39sjttg6WOJZ+F8cHU5/0Dr8kfbGihojk
Aaun6hiWp16vy9aH6cEanhFT7H/DWEBoEs/iR6kqyl/zy2peO1i9Yw1k8wKstY4yVuJ3pei6nddn
a1e8CBJDRyRGV+J6nbGZixmoDZia3EmXA91e97/E1ZejFkJe81uLAR+h/kZqt4ZQh12oMdTBYuBA
B6oGHrEWhAHNp6UokGl7q/N6HehCWRT2X7z1KnYYIdvp7FGhQVnUHuNWVtMl8EMY6b/MjScvul2k
b74PrMhDRBOL2oS2DomKCj4TKlcUGKHfYUhndIRyRvgQgq63b40uKMTrPOeM2K88yZCKMLYaqopN
3g01RDJagUYLeumz7wxVgrhOLSsQ9xe9eX6wEqwf/CopJNtc2b+9kD8mdREFERJsQaIq6lmBAAta
lqZ4WKr2OzrFxk78d/sAEUZAM4GDoYR808NK6V+kqJPFaL9NyalrKvN76dXjJ3x66ithi7u+v8nb
64DYlhT6oBsKPHmtB1C5pTdNI92DbKIq4Xul0/6rqNH8R6PMULfcX+x2dzQqaI8wZkG0STZ3fffq
UjVjG1BbUEwK0uO63qiVP1Yz4oZu58TwRVlFvSeMcfsZ4RYAriIx2GRAa3aL1DNz2y46tHEWK3yC
XBn+rnw2u0+osxuHLp0imMr6RNvx4ht7BUgJfJCwiWbXmlTWFqDYFofGX+YsPzojTn7mQvRfXVPU
YDjpPH++f7arD0lrlTQIMkQJnmVQe30XF0CErYL08DN+KDxqsu3lQkjkx52zR1Atb9svD5RcClvR
6fiAFnUYTLn+jCqYI7Vy7flZIBT5uUlKmyrkkuzEKlur0LtAeoZfTIlqdf26BXolgabhs2q21Bjw
2afUNPIdkzSlV1xtRl41KquSkwThlOvNWOE4NWVsIbtFYJgdDS2t9ZPwGhgQkxor9r2hdaajUzvz
z6jTq/IAQsR+H5FQobYLneF3LSqdT6Xa1dOpFYWhQ5CWhzApJW3O8cPhpKAIBkfIoS1AkT6OKsxc
T2aJ6uZzO2C7xxJ19vxM09YcL/pslPFZzcPCfumbsR583Yy9H6MgI6V3JGJIwWbTiaL3qe208XNW
ua04edXcjMdIbVROykRe9UEFrTI/Cq8uvmRZ7CDm1lTGdL5vcysbl4YgEfBEylSF4LZffaJF1yq4
jVz1ue5FS9ex8k5akUNR5qU1ZGS1/rY5GrkehWZQMbQxyI/XlQytyBRTKUbt2Rhr86gZlXWSmMBD
vxjpnl3cmgWiCoQIJKlScHBl41TzB3sOF+1ZzboO/XDAAksb7b1r8oBWxueCtaZBhwnCybo6QNOB
1C1rJuMZxQ8FYsJmQlHcabVTpGXKUZ/7n12q2eV5Hpg8u//tNq4XBymDEgfMz0233FDGoUimfHqu
LVH4QhHRR4SwnR0LWTlfvhilQKBKFLtoIFC+u75dXATVRohVe4ag6g87gXtqctVDLeIfEWwshznc
ywZut2Xq3DzaahJ3QNfzekFF9KPdCEV7TmHbe2hT8WU2q71Jss1FXnkwKCxgIKtdeWXbd6mNtGDU
gXzvIy0+4y8W//4XuvXo1JN1qp5UZTy6T6t4rsurzlBoNz+DHQjL81AtrXUAk0xNGRLX3SG8jU9F
4YlZckh7wbOuN+U4XR3O4WA+T7Gnfe8h/Hs0mCZ/oskfPddMtJ8nUA07r+TGHoGRsiwTH2CT1ixX
iqW1M/x25jOJpPKf6Tbhl2VMmItCbqR+G+QKWwQLzW0zpcgN3Z1VNcMaZy1pUtd8hlsLSnDFQhS3
ihnKgjnPD2lk7dywW+/IerJpJSkIqCVIK/olo8kKe4xCihjPaZihxRhaxdGZWqgXy6E/wMg4fbxv
L7cfUMaqr1IZaB7QrLteLykT5u2gmHgmSnWGYzgbVffoKK5oHjWvdep3LeMtYNzzIrN2oshbP2YZ
NKQYBTAB1FPMuF66Uwm+xkWznhOYPI/hpIb/gB8GYwS86DI10fzJZAjwOGnDHvfWxiFLMCaIVrJm
hiuN65VTusDRjOg2XN71iEBi2MHDOIcHQJouitWT/eaPSqUBT21RvJevw8qIoLuuEbimZhM7kUDS
ssguqMzHRyPJswGpxXn4ef+r3voa1oMqnOQR3ClB+vUGZ2+JzTzplGdO3zx0HUKWk1tbO75mjYzk
crAMk0dyY/QKbuh9psXMnMxWni0FKVczW/x2qP4eLfWn1RnRwU26z0nstr6jzi+jZj246TTtGNGq
7vG/P4GJDy4pu8XvXe8UuDU4SSKboDftPgY8Fdrj56zkjsG46LkdNKqM46MI6mVx+KPXNMgWHRUO
wp2zuL1H5F00L8iGSDjpPF//jsXU6zhLsijw6tA7zE1fafS2EYC1K+ZWq5SBPzOekOO8/6Fvty8F
AkmLqO6RrqxZ6QfHm2guFklQ2rP9YCN/NJ/MqqjUQxvr9gwppGr/beizZR2qxei+CK02f9z/Cbe2
RvmfYqQhmzc81qtr7DiN6iQjiK4YbqbnNtNStGbrcceib68s9RdZLkehCINbw5LSyQmzHJhtIBQd
Efh0fKLfguLsoDzRe9/L4jf2hEuk+kg8YJJLrC4szqqr06grAhRoxPfMEObJ9dLx4f7JvWYj15Ec
mwJ2CN+gxqj3ulYdQ8FtLrpSBknqLrZ+qDk9KRxMMfHS91ryoxSmuvieGCtYOxW4xMenCCKJ0XcF
JI92pQ7O0S4QG/oMLbYSH6x5pBysecB2j2mr1qU/a15kPOJynHRn5mHrjCjR8vxSa5f19muLL9Le
KUXvFUGq9faRjrlydEqYce+f0e1bDypIKg8yqANO96bCN6HsMnuhCBxFN9HBdG1/DHP7WAEfPt9f
6mZDlNOBPAF/JeYkt1sFaH242JVwwjLoNC85jkOsHF0IVnc6kDeOglW4LBgVSRBNs5XDKsO0R5V+
rLixRXJG2ppYoplt5RCGiNQcAJEP597W4x1b29ic5IEgYGLMmW2uLNowxtyGAaQOOrtbjq3SM61q
atPpzUdIgkVCjJ4sBcV1NTFHlDybEQ8IxlAbjl3bReSdVeLfX+XGJiB3k26W9hkPKnoj15YHK7qV
1MnIXqDOfVhmO33OiW18ijJvnCxkdA9ioddgk/lWxsVWxzYtSKgM3lIFy9jal7Y3HeSgbcb9lPjN
LwhLMbLBWAOFNQkbu94VpZgMpfS0Dnpt0r/xbTLYQ5DqO0F0PiWHeuxD6GIW/a0BrlwW3Sv0D1/h
d6sdql0q9Lhq6iDVDQbRujmF/jxcvodZXJy9IlfeOOXzeqTUY4FmYP8y9rzeZ9LVshQh6kB18+rB
Bd18ibOsO/WZ88Ze2etSHKYETNJmpaB3vdRkab2ZNxpLJVr1oKZQXLaJ2Z8yikPvUihQP943zNtL
BhcJ0RClO1I8ZFOu1zOdKvWU0KgDIL32qSwscS405Y3IzP/dFSVCrgBQeWoo16tYdW8m+eDVAdSd
qh+5WnHIR3s5W/pc7QSumxuiDklvCdlXhsCul3K0zB67xa2DxdLCv4EnjR/abl52fPytS+TYflll
9ZnoE6E5AGVRwHgFouW2001HI9Ub9CQAg/6nWOO/vT2kX37jY8HmLn0Vn2yd2dWOsDQGoptgidzo
aZRM5QZCEG8/Qe4XdTYSSbgJ1rLHltmFStzYTdBDictVTpEhiZP5zR6RkETigSVlF+N6q7c4hMS+
blwMvQ3T7GhCuxq4dTQ9OdD6f7h/bLfOl5UAs4AsZUqPudJrkwDtFzHwtdRBNHjR57xZ1MdZi99F
czLsPFmbK1FUAEMqAavrWm5C3c4SnVPDeqn2vtvCDanFqXucE0r/9ze1YedSSwq/C8REYp6vN0UY
0xlDkTZBN0XKsah0cdYj49NvLEIpUpYTaFmuQ9hCtXt0PEUTaDK174plPHSztneZbgLlV0sg9pUT
FlQhV/68GeCnr/oBg+OmPtYV/Pj1jPQHwVr9GBViT6156yvpEl0iw1gpB3l9dE5CWcvrZ3aVhFNK
HDj3ylkoSffSD1bZ79jE1ocCbgeES5JvULG7Xs1gRDMs5qVhbNqoLkmkItZroZlz/0tt7+n/VlkD
qkKPkS64SZugTZLGp84vjnWKpksZRz/ur7S1H1oIBDEEZgaN8+v9MLvXLVQmm6BRkuExHRfzGLVT
ePqNVUgR+UiY3w1OONJFCYGf1wQVlHB+o83/agVqDL+xiCSZoR1CxL6O1JOmHpVozNog1GPTj8Zu
vMSz9fYgneCZl4+PA6zuBjALY5/r9W7ZBqAM3L80Y7C8RxOBS/3yG7thcFTOhvGWr7NaJJw6ewmL
FoZVRHgPXjap9qERot6jHN20ALCor7NYdEOkLf5S8Os8q2MIKuHYinn2SQ2cA8Jeb05o8dmMUcrp
VeZYefOuV8l7a0oGE0o2NKKMU1i1iC454BfefGjkaAxbSQonwP/6apUBQLHV2BC/5YN2TNNE8Y2q
f7uHIxgBhCFV6eTfV6tEQ2ojvWkBtUfC4YOeJOq/TI8ZH6Olyx4nnNDf93cl46mrLJ26Evuh0Ue9
i7L66nF1xVA6kwuCeXEqtX8o465WPo/x3C/P4TiX9bOYwtA+Jw7q1g/0iLvozSE6pUNKwXCCkYKA
N74+1rHgyCdzqIKsaanRxlGk/ahy1BiPjFQpf0LM0+95wNtXhKyHFSXxLzazDihML0Vjaja5ZkQw
/VEIxSzOQAyWi2EhInJw9KLYqwffrin5oiTSmdINkdLqJqg9A5Yp2LIgmtUx9j01r+1v+WIM0RfF
bBTj7ypLo50ihvwzr7/t9ZryN/1y+6J2HCaKvl3Q9ar+XkPK3rcoKP41Z8Sg983o9qJLd4Krp+Wu
QXa3+oquu7SmAjdiwJiT4k8N0OO8jqqdB3LrEDFVONAplkGJv9pQMmjdoLZ1H8xG9rUw2/6A9NT7
ftEf+7TcC263Tk+qxNLkZmwXGszr0ytLbcmo6fYBAm3tE0Rc/wAHni/ugqj3/cO7WUl6Lywa4D59
LZ6Y65UUg9Jf1U1d4JaV4qewbDLFY7SHZJmbnaVuvhN+ixcZiLFJOHMzsFDMdZnY6CMHoYAtK0u9
3k+7au+CbWyIKBDUNAgoCTleOeS2ngYtQRAMxpCk1g9Rl/w3ZWGBWLiFdPebD4/yuA1igbtMp3Nl
EyZK0/Xo6gP4ILtkurtivhPpIE+rjjWKj3tbu/GXrzB0HT8l82Bqw9ffirjJatrCHAPdHXkGevB5
4ojKhN08oOJl0TeeW/Sn6NUNX2tSvn4nELk9WgJRyWLJO0Sx6wZwOaN6wSdWAzvPk9NAqeXYamF/
GRdrj6fgJnOlRIxhMt3G3abxugq2wR0tcT0WBtBYxDnRcCvJTtz0jKSxGeh54/yTG2Hy1vYnHTN8
M2+SpEwmdb4+Xzeaalq5jRP0LgMFF1pAkXWBy1xD/nZQ5j3Gotv7QNUV2mJsh3YZTdDr5aaxH7Ko
K93AdAf12MWafVD1Xe94+9GkWAhdeAbLuHvrtEUx4AXzjHQJ8phxbL9xO6zT6VpXoJgI4dbOJZfX
68rvQ6hK44puHDh8OeF6valKS6WwwWwESHibflyCebJntznr1qSixlzrx7ZPaChTBH5oa33vLbix
G8j6Xnmn6QbiZda0MHYMiKPonSWAHK2Jzu7YsERrtF3+jj5XYyHIiZKjv8TotJzvO4Ob28nSoEYA
p1B7Jo0yrnduajG6lGGpwe7tVtU5HYxYO3tVHOsnbuow+Ty7lnu04ilfTpXSmm8kqZGQKZOZWAoi
fGnIB1YJY20TRZXaYAbpgmqblXnuBy0mlorHVvuMhulel+XmU4M7A5RDrsBftEJXnrbrCy9ZFtti
sEhpHnQlzOxHq7Ry+pS8kadMJAjejbUDNsLsdBTDTDJl43T/1G8ukfwRUoxbjjg5hMbXp64Akyjm
PLMoMEBYg0vKnxZh6Tu9hZtLBG4e2mXyFYq6OojJ61WKtlrcwYVUbIy18mmcncyvqPv7vbUr3765
lOy3gjfHyXqrC0SnhKRFc8PA8jpzPndorxTHCMm+5Wj28Kge3np+UPFSpeYvwmCq8tc7c4zaKaah
c4LJq6KDHUFRXCdJtZP03QRPkhSOZA/QpyxyrXEBle7RbMpcJxio0704bqP/64BkeaxGNL29Qqg7
0623h4hRkC0DvOQg+XDXu8oHxVi63vWCeHYzZjfgEDjS0c0/2tCVvdXj8TpRdJftejkAv9bwaHQr
Rx6zDQMG0AXs5Mrc+ErVVCe1NS1kNpHGBSupuIV+0pTYziGNN5ed893YL80nWp6SLl02b673m1aW
Sz8FoynhSn8otb73k6J0T4PTzx/vG8zrwPWVh0cKgmI8AA/qlHTlV2vZRi5HFMbspQm1ujvENEir
S8qHN14yte6bk53gcH1kCNEaaYgUurPaNI15qYZ5Vh7wiLnp21bUMr4wSl3N1IjT+Qu8KKI5K2ky
hgdddHb2rlmMZgC46Vk/m7a2ykOJbsKMAGteDMPBrivIm+PMM/qvzZyYrAKReOOnfd53/pynJcRG
M7fJPGRRwywio1Ei/CMzzXB8ULPSjQ4NDkU5jJrdXmYK1OEROh7TuGRmN70wnWaPH0PPDsPHtAcv
914blbp51qK6afzWqyChmERiGo9Ct8oUdU6zK0DQ5WbxjaGweTk3ZhNOxzldpuKP3mGi9dJEahSd
Ur1rF1+1yIsObm5Pf8OJItKjanAhTklRQKxXpUy7ntwimtzD6C5G/TFr9QF55Ma2lAfYeMPhyD0b
ozPnqpqnJYPm5mMvaN21B21GYvSsJk7bfIv7DLrrQ042ZsC7Uded+dIoY/2953sNX9KhcYu/Jr3v
iw9K0lAHjqooC/+YapTFEGMPpzh8co1E9B/CSVfnT55RtjOglESLHpex0apDBa1TdQHhZBH/Enna
H0HOuuXDfaO79R/UdqnlAdymMUksc23fgE9bFPaK7IVw0/hrrOvla2wgTmBUbnFW1ErsRIK3bznZ
Kw0utArpzcCdeb2emLQFAqOheinH3Hqn8WIPfggt+DeKz/HTSKf2GezV8KOdtGkncd5aWlYUeaok
BnWdkGV5VKANatYvgom04aESObySDOUv6HbMhlNeZgb3u6dRmxbvslD43kH13kZQNL9ICZH95icw
cXG99dAw23lQ5Ptj57qPQlH5R6NCqnsSvYJcjtkKz6LmnQ5/3v/Ety6M0j3HDVMWpmush+HgdUga
9IvSF6VOx+moIcN01CGFjY4uus87/vLWnuh+QMUK/TzdRNrQ15usy8xUe17WlzHrcARDqec/cyZ9
v3JDATs1uWZVpzfvD+golUKyeRcq2FV4aMQ66my1kb0o2VLqZx2t9PwkmPUd3i9qvrgP95e7jYtI
xaB7lCRnElS8egGTkkKSq8J6UEBNfcqHWTuHxVuH2Qk5wSIA5ZFhL//gre6lmMZoYYwxDDLD7C4V
AM5PZb8MDyp8dqcMnEb/5nCFBflgkgpEdiuk9f5SVtLN1ExRfAkD5uH0i5eiTYHS0xsFFuW2mJME
ScKL+kqpdb1KQZlM2HaSvnhc9Rdjie2jo0TOmz+RS3uUV5tsk5bLWi5ycBKiptKoXv6HvTNZjhvJ
uvSrlOUe2ZiHtr9qAcTAQSRClCgptYFJSiXmecbT9+es7CoFIoxo7nuXaZTkdIcP9557zrkRHSL2
LT0l3UoN2419d7kR8NxAtwvAyV4g31zNxWjzKuuz0Qdd7N9XuT7sk0jdKp1fGUVMAjAE0h/EK/Hz
X75LFqoL0IE5+rpazHcYRQduDjrz5hWjd55ImsluXthd56MEKUi+aWST/0LyrHMp/jlV1bLlrCGW
5DzCAXjgrBI3ssfw+j4fpoA4hi5omPykKe6jQLK8tAsT+s4grXn9lK790wTqTdGAtJz8BY7wGtKp
TGPiWkxm3zEkyLIdyYx9HNRxsU9VGzbynsjDqE9TanaKO6JSGb/BcnJ0jJz06Udi9JK9p839+M4Y
Q8n4c6EBTb6xga6shlAXEewhsuV3XN0kkpWFCuHO7BP5CAgyk28mpet92yKMeX05ruwibNm5IwWL
S1Qgzhc+1OShX5C6+cgvrMYNQt0q9pI5Nu3h9YGuzYkIh3QOnx3u41XWowVpM6ZGsvhD2g93KAdz
bwZP3NmLpWws35U5OWSNQsCOFw2MmfM5BU0qhXqX5r48y8pNFy6RF6ZZurFyl682LzbXFQ7xIJ+k
WuejWLGsLVI45X5fD/2NmujVJ8SLxl4CB3QdXB93Wd/PG+WTa1ODcy2sxfH0uUhVhXN6ODkdg1ao
1au4yD0VTHTrjFz5WDAvQLBwF+HdXEcGYTP0iZQUhR9XwAcOhYsj3KPCG2UtPenzUn3tUcvnLiqx
8Rg0490k6+NXPQmzu4x+hvdUy5t9WEJrM/V8ywLiYg0AJ4UJseCIoL57MSL85eLDgnhWZ6tX/CEv
AAUMu3VlyVJvX9+vl6MIyBwqKGweMMr1waAKh6IspGFtNEPSXeJU2dsQ7Te26uVtBEVOhH1CgCSY
p6tdlJDjlqna9Y+Zms+m6+hEgj/xQejbd+Fi1PJD0ZPC3lCCntHgLZZdHTPJXuy7OixC1Qv6JOn2
dCxfJncyxwG4ZJnzLfezi+0grIeIs9nlgIywPc+3uqlQFOybpn9UJbWm370Grw7nG1dSU3Vj610u
u9AVAKlB9gcbXoMjsAZIuJBUP1I5abzBisqjlqTO7q0fVxxZRhCDCMeX8wkN+VDa1lIPWCbMxS5P
SGnwflbfGjkJsa/g4cAsBh5cN/GV9bRVIM/Lj4tkKnflkOY7uZ+ljS10EVi/jIL8A1yQLo5r7nKN
iA1ifMMoJA1unxjfe225KWsatJhBuNXY9HIrAFqxEahHiKLcGpYzxoRkM9MUsG0niF0tRf9htHUI
sp1pn1//SlfHErVx0b+J9h+rs1EGLZpNPCEfpSLBhbuJdK+UeDccE4D39aEutx3TEq1nsPaCtrqO
3ekrl/U4FSiPYxeaniKHwS5e6q2q8MWTwaeC64tiGJsOLvHVY7uk2dipC4tH77VyN/bFDB7TSx86
Da1Oo5XVQTHjLdXX1amB1Moi6brMLifTjlqgQuVxmef2oBVggFHab0FyV0chkkA0Ap+Zd/78RCl9
F7ZRqSuPkWbmXt8W9b3Wh1sNIK6PAmUGE2+h0ljh32Y3zVMNf5P+T53hBUlS30pSuyWpujoKwm5u
IRQTF2zK1IjwsZxt9l1j4XOfcC/XnbRF/bi6GRBsCa0L2emafJjPaWEOoBGPdFtaPDWPfVMOPmal
9jEpq4ehCN7W0pLYjs333/HWsH0kJwZ9ZPhCSdV9LUJagvROWO2Mot9if19UKcRI5FjUuEGOLlrY
tFgM9/osKY/aSNPKQbVv4rC4sSI8ObR6ea6X8mvQB+/pi/BGM4eXObKaSF9Jxaliii/7S2jQZo3R
JTH7A2fw4Kj2wwyn2CluMjClt8azTFLQqSDTkEkAeJ8PlXZsi2Vhk0S9o3o0lLbd0tFAH8duK2W5
th+5cCF+84wQkazuQRmAuaU8q9L+0qF7n5NLdyay6ePrV+C129YEehO0N+C+NRUpnvTemJtafWwC
y97TruZnAB1iZ4fpVlF93XiMzwQDCCCbOi4UEooU52uHeKOtgr5cHgstjTD5nOAazZXqZdhwHkfa
Pvj9Ek0P/aAMh0rpggP4ZnVTdOEI7Glt2Q1dLi+kcOJInDFwHkWVdf7b5IU2G/qiL4+TEc5ekTkY
Ui+F9ubAhpwTzpXg6FCvXTfLodbThHhxqo8Fy7oLu+GrMdVbfgSXU+FaZD/if0PB4MIqkhJvCmqr
zY+hVEkHJRzoF2Z3+sZOuYg4cBGBe0F5WyjMeZzPFywIol6JnMh6jGvz3WwbDwPaTTfC44py89Zm
uZiSQXUF72YkkXCAoGCcD+ZMeG4OSWs84jul78Zcpz1Mrm35Ul4bBR2loBRSzeEbnY8C0XdInGkw
Ho3GqF1THZyDnvZbguirowCAIlSFfgCj43wU224g36ALeETXHqMSljQ6wYfBh9cP8pVRhBmFeCTx
AaBAdj5KBc1CX1CFPoZauexomK7sh06adq+PcnFdUIJDYYaXreBnX4TQ0+x07SQlNjZSbfehzqgS
xVra/cAIpd84OteGwmYJRSafR1Ayzydkx7geN/wij3k/FG65qMPR0ikqxk7SvLXqzKwgMIlOocRE
ZL/nQwFBZpg65VQWpTTa0ae0d2cZE+82X7ZoYFc+E42BhAyUejrbbjVUXJZdLrUUMUOZxqh9oPQP
it3Nb331xYRQC4FHk+hQmT2fUBMB7cVazIQc/Y+Y9sm3Wu/gM2BPbwUKhVMDTCRarRFr4mhwPlDR
YdwSh3noa5LS7+1K/VHi3LaRUSG84585AwrJBAC9yd2A7i4VV3JBLKWavf04Ns1c7irVDk81/dwm
r6c2pkNrVkvL5zGts100p2P4KZ7LyX5v0UtRvQtB7cfPWSynxX4uahzITMLHyqOoqD5WTToEn5Vx
rBY30joKnqUiDYarJoOp3VaGZDcubvpIU9zObCcaC2PMWxxpEJq2u9yZ58wtbTmUdiq9ZCYvNYmI
D0GXtaarqMmo70t5GrVD7qBrPThKO+bHkC6C010/2GZ9dKwgP8Q4e1mzS6liUp/mvFzGL5DbKKia
9WTfhWmk1zc4lTrR7eik5V8ZZ/AnAaymHJYxscN3ThHp8UG4sPedO+mLHO/GCv7K0zQRt78PUj2K
jvOoNGA0Ujw379TRNugJAABLXblo0xmNeRl/LfOeDU+A6sho/GmT4MZlkdPVHsKnN1W6mrpl6xTF
O57yqTnUerI8yVlr/ZEqY1by22ZVtJsWSf9q64AHe3suFvWDOWhGdxPTOFb1kHpJqosdRI0DsBVU
pro3YSxUf7Z5n76HGaIo+H4Qeh2KzqClbN7QacpPFCzH7uamGsfj1NKW6JAm6MBvArJDHB/wKBve
j7Ey/CHNfQc3hrfQyDwnkgL9J/BjKHvmMmXzXzQ0s1QvoV1H5xVTXrVeZiaB9bQQYjmHetCrwSvy
YRmOhlIYyU1nWhP6+7ycR+mBJxH9ot7o4alkieLvjjUG6V4GNYsOtZ1qXyKj0DUPMV9W7Z0xza33
cjpnyLuHIHoKR8nJvMpsKwmfJbmud4OVjDIbox/U3ThFET03EWvr92k6pMpdPgZzTKI4O8mpQ5U8
3+hNkS4uH0Oi7N5ate3lKPpnj+J+Ev21zGFne07Y5D+CsC2ezJDuXK5BrNV6VTgmT/2sTfLHbOm1
h1meMjoEs9MUB2swU068uTCkckfb0XK57To57/D2d9TovbHoWbLrIl2KfUXPpOSYkFuGR1ghZrRf
pNJW93PU9bAwxGf4XFdKqx4ACFTDk5NkrA5TmVTyEU5Ir3pKakW1S4HbmY4UXZPZjeJs+YqfnjmI
vhicJ1evAz3bxRjLfB0UuvrsWjgQlYtKf1J3tlYrxq6idbqxb7pWNn8qSp3LXqQ1agofw1FPtSbH
5kmRy7ZMXRRY7ZeUc6t4ppGGKmyxTOkOZavLP15/GS8vdq4XmGGUclHLXeCTfR3GgKsKlfOxeKIr
avQsYU/59MZBeMUB0RUAJosK05oCQz23j4d0KfxBpnTbtNiRW6o0eq+PcvHymiBKwjoeaTLc0DVg
oYzyOGZS2fghENahc6r4xogl9VPT4Xv7+lAXqyaCFfo8QFoiTCZ/PH8/aM9hRGrbNr5RdeZNNIy5
pw2Ktnt9lIvQVYwiylnounlB1kWzokP4RaPoxq/Jg+5gsDcoDMlyoJofInjLr492OSdISmCYrBzx
OBHf+ZxqyQnkbEx63ynHGQMys3TlUK73bxyFWiO1U3SZpKOCB3o+CtYFASWOofNTZ7CNXT6O8r0x
OdMbW36jgkLNDfLOxoMaAgx8Po7aatNcoVXDgxI5ZpVGQ+5CskyeqY3o+wlG0SE0+yLc+GQiGTx/
8SnX4SAE5VG08FkrRrI4moJuJNuorSG4tazviTLSPSxsEfGmBQX9qDNdtemxjHjruoqeHxTGSFRx
L1pHNKGM79NSmeZjUSnTURft0jBP+vD6IJezI9Ik2X5JOwyYjueL2miLlgvbsUfNDqSDKenafUJZ
cWdUtn7IUvU+i3GfcdpRe3O8RoxLuoupJUEPsdv5wFpf81pqnfM41qxfCGvsvqUZ2kY8fXHesHQD
VCALEe3fLrr8kVfV9WhKzmPTB8l7J7WSg6JX0ucuouqOz8Hy/PpyXtZTBNKJ9StKW+F2smbkIqC0
+pBry5+lvBhdRSpoMlVXIcLyIFHU3k1tzY72bZr3+Z+KMwtL1VQKoNClY9m+K7K0nA5ZjVD8IbUy
o3fpfB5sVfEur1V+SWB0XkZBrVprMpWKfzgKnNHn9pWJWppklxAKu1E/bfVXvTIUCR7VJaJ/7qF1
2TUM+brRJPd+bszDDiO69BmbTO2+KqV+ozZ5dSgQZliKVAyR9p/vKCmqZ2eM9N5v4nCyPC4FIB0j
DHtiRbmpzcPGpxb3zdnFAIgiinOimwrJhy5+n1/AvrnKOlmdrdHv+Iq5j1RToofUkhlYQNq0P/Pa
nr92WxiNpbqlNsj1s63T2xY2Y5XQCCxX4vCGzuFUTEYlirewmItMhV8PkjZ3JttQtGU9//XsUeo6
ePiDb0lK7GljQtxKGe1drDrImI0aOeYkbVUYrrw4AJKofpCYA6yp4pf6ZU0iDVePmcKrz2Xa46GD
UeopYE021v7yU4t3jR0lZIuXGfmcYbSZ5svkqz0lYU+TysWnXakT7/p50cONi/jKaP9WuViCXnwB
F855vChgZ4uPIHK+ieMe0mpAcz+0P99f31OX30woI4FZRbaMC9XqNnZKGsDmczD5vNzSe8wZQ+MW
zFzdFbmt5QfsX+rZy9KxiTYCrSsDU2wHRebqejGwPf9umRVCNIGZ6gM/VDsgdcmNFGnc9bJT+kpd
ZzejiOdfn+3F5UwrFBF0AZaLl84SP/9ls1gL/tjlEM5+kc3OUzws4X0hGQ7+fPHwrs1TbNdfH/DK
hwScJEHniqAf6touVdH7lsywYEAW/yG0EjxMsOd+DoJNuuHlQeBxA6fkQ4L1O+s6pVkEirZY+ey3
sh3dq0mK7WAeb7UTuLaCvJ7og7EvvYTaSl0LFbKz2deDaP5kGXG7CxUjO8p9Eux6zKo3mKJXZiW8
ItFDUESEMLX6Yq3T0AQzLmQ/hYX6gXstd0Mrrj+9/pmujiIcnYSruSDmne8LAKK5COZa9rM+x3FP
i6uD06lbbu1XRhHceVBKyoVck+sAJM+yqMB22jfGTr9NR2d+AMbZsnS4NgqXMFgeyCG52GrFxqJt
qUw3it9aECXSrJsQkU757vUVe+kUdv4WMQOAXcxeufOpG54v2WjFoWRbgewPlAu1XVBpUORKMBcM
A8tJ/i5NNuz1DoLv+7mJaucAy78NQwCjSnJu5kZWU08NnOnTbE3z8k0di8zaF7LVGx7dM0fbb9RC
zjzZhEh4lwZN88MKYrO7K+t4sJ9JQysZG7GYIqVmRFFymKNBemMHdTIzCheikzGcOZZzTZroMGLL
hqJWfD2PrUfSGtz10yoW3ENF+fz6gor1Wq2n0DVyekWn6ovodGpy7o9EVvyslJFoKwbcUxcZnXYC
I27afZMlqrkRq15uFZ5DThVAmOjRti6Q2h1OZdNU0FdFStWjasdQmBa93dgqFwG/ALJRTLOMQpmr
rrZ9qipDkeLH4DtmOXzPjHY4sHG1p2IB0pqnxvys0/r6VpllfYPmfnn7ksBBFyXHxnKCl/98j/aB
BlsoYo/il1G9y5pZ+dSnMF/GGfzy9c93ZSkZihIw8ARKpzWBkbemk9qSoQItGx80tspdrPbW7euj
XD6aBAOAEohHuUCw/DqfkNXhT02ndM0H8212hTEah3wq7IdJbcIPaWxmfzq0Vz+8Pujl1HDfxkAN
pioiTwi+54Piqpw1ZaFqPgUYx6N5YPzJdiLjzbG0IEHxlbB/p4K+7iA2V4k+l7RW8ml6GL+bBp2j
bo/mg1lbWwzfy20B4gLNlEuSeJr/Pp9QPllOJVH/9B05+t4sTncr99V8GKN2q5R35ZbEeA5aNKUp
nAm5MM+HikyNpte1ZviQwFOJlr9o+ZJ9muDxdKvo9EPcxfpYITSi6ZByZ0bL0u5qsy592antZq/G
UzV/juPJwZV00EVxa9Ll5Ca0hvhUz2k47+ZGqv+kJXIYv7egiIQ3Km4a+d4s5DhCjWTTD1np89hx
oavUAUqnrJ23ohyxYOd3FwccyR12cOwBcKbzWeLFXgSjXWp+08Z/lV2teZbe31YBWh81br/NQ3Q7
pw09v6SN6PXK1hSCHXJtohHBBTsf2MzaZQTwVn3NKc13iy5J3zKjUTYOwAsFbzU/iuw8AtivMM4a
qRswX2kWuzF81E+2B/RvPGa22e/CpOveK1bb+jKOvcfZ6EtvmsfqRIuBeFea3VYftcudK9r68qYT
T1KJVMT98Ev8Sv7WxzgO2L5FiwkXoFLymqkuAe6XdP/WUy9EfuIw8gAKY63zoTqzDPOAMpqvS3a8
12hkQUGEqsjro1yZEGxieCsgbIJdIjLeXyY0h3JnR2ZukH5EnbdkheyWeSxTaDKdjYTj8hmyRAGf
mFUAhxelaHzcUqevWsNXQkvazWHfPZtKOnhhYwN6KHaE+G9S5mQ3aVm1IfW63KeMDT7Oxc1uBZE9
n6aTN4R8ON36lVQmO1qUhkd7nLca011dTHoXoLEFDceX+nwUG+0UHSgGwx8rKH1JZwV+byb1oS6d
ZOO2vjzxTMgSHHDRlgHS2PlQdSNNtByVDX+GjYlNKG/EkxPn7eeIbbtLNS3/M2uS/ksAFBi6YWg6
W2al1yYrGtjS5pKKw8V7ocd6NFSVxJLSt/vDJEXDA7aK4Wc20xakd+X88+TiywfLBBL2RV+SstFx
pQhU08e7Z7BumrpPQ7cK6DHjKlaSWF7pROOnso2bnOB1yoaj7LRx/WA2ir3sarhYxfH1c3Nt/QmY
ecVI3olTVxtKT2cLs8/G9PWwnYHYM34Tdf5YtfVeL03DbQPle+uEB6XM3uzpC00eiSSMEQUEClL+
+adfaG8yim40PqGz7Q2xHEBGD5tj3HT9xiyvfWNhscIbyvIjADgfqqVmAooaWf5QTKoLncn0pc7E
jiQN9KfXF/SSocW08KhhQxGBAPSsxupGepbX4Wixn7pB2vXLMP5MshpDxlzKl/ej0s6zay195s9j
Gk87BLVBeujKrn9qk9ycjlqqRlsgyZV7g71N4AWAAHq4plANRdi1dRnZ/ig3+mMJi/thgkj28fW5
XxmFHAevRqxPRaOm1Rc147BCPtI7vjX2E3SToi2/DoY5v/2uFxIG5E5k2XysFePILCOrX6Tc5kXJ
UxhH8/w0Gsp4UCJT35iRCDjOH2wgJTJTuH3Co3sNClqJvlj9INt+ZnfD82BEwT3MOiq3Via7sh70
n968gnjWwARGOUKhU1/dvIVU1ipwlu2bVpC5VZch4rW7rYbhV44DhU/Ou3DU5F1eLWA/tFro2Knj
p3nR7wO77z2ltHK8d+VmI+S5siVedGnwgYSL2NpeFcFlD08rc3wzU4bdoFNqCmhFtPEkXxsFqBh1
Im6X3KurWyyUpUZC98jGS83aM+LY8TRZ79+c5ZKPcYwIY3gaicTPb5FJiQrijzQ8LVVvHIty7F1Z
C7Z0LVfmAo+KXcB+E03kVqGZiXUwjhq4P1Wjlnl9bKW3KTfkBhz20pLlbGdzTl/8fKkYE5ytG4ja
yahYOS1nT3pu98tu5tJanpW0LTLXNCiP3wqqS73Tg8L4MeTKYp5GI5cnLynVonqPX7k6PdFTEtoF
EVaTecTmNKcWhhJS4hrccn/EMvYqbk2LV2dHZyeH/077QrrJArCqB9seS6gcslVQUYkNI39usCw5
dVwtMf1ozU52nX7EcAsfhTn7XtLQsnkoLcwTXCUMs6eiT/v541hgh5+6qpnouscMtPa+agLYQFoo
xXgp0O7ScVPVSH6MKe03n+LE6MqbRi1VY6/jYTTeT7hXWa6sgBH/MTZyvOBOpczmvaTHiuXHTlbW
tzE9EwIEKCMeUoU6O5QWl3aZXRpfDJUrYUaaNrsQpqD+Xelou/PzjZeCBan4BVrnzrt00hqIAPAF
mW2/5/3fmVoe7rocw/jXR7m46sQoSHrQxon4ZB2JtZKkqIihbN8u++Rk0pnIzYdQv8+0adoHY9Z+
eX28i30u3PXBXC1wFZQ+61vc0Wun5KeKn/RxeahVzGmjRjfePCuhNCTGBHYA1DZXp8lAriFjMaH6
TWg1u9JKqgNaNOneqCbp1lDrLWnx5SqSQgoJM7xoBQxule3kiSz1ZtNqPq2W9BOt7pzIjWBpfwoD
TQpduaff8evrKGZwfpCBOZgZ3gCCgrvGpubW6apUG4jgmjy3doZV1T8hOEvpUc07Qz2GqloWN0ZL
YeTm9ZFfjP1WQyPIgcsKoxmd0bpsCY9QtJ9zHD9vp35+rCYn+5FaRfqlscY0PFip2n+lsxA1vCyd
wgkvRwcfld4J+p9Vl7fSrZPRJcrVzExyduxJG8agRt35OTLtVj2SLzbLLo7R1XpjPXXVH5qVh1jG
9clseFXa9PG+BOxpdn1slN0Hh0D6r0AdrM/ISrXBjWe8CF0ZDuK3oaVou/G0vTyTq+lDV6LWhVJD
KO9Xe0uRlLk3Ucr7mH1Ubk2lzU+c0dDdZHaM79owfyrsYTfjoP+jKYf2D70xq61rfP3xBX5HSAfc
A8WbwO78SWoiqFzYFzi+lKTxcewapaFirIapN3dpuoGCXiS+VE80YDthBA8+s2ZHB6NG6tm0ju+E
kBhHciYX3epXc6LUUUj1sSjU96HNI/D6Nru4KEgMEVjDYIHjgQRMHLlfUvtBa5CggE75Khv60LWk
pHmIXOSto4CGwHwADiW3Ny9WsrFy2Ujj5DTGZf9llMrMxbdY/fT6KBeRl80oqCUUiBbMZI3uGvVC
B6+0SE7twAG1ckV+h3oyPYBwbaVXFzcReTsDgRSAGICmrW8iZ2xzDNXAXTKHvhHm9MeUhpYXoMHv
+iHauIUuJ4a+VWBbvFMqzgqr0cKomMqwqsJTMw6VNzDkuyqrtEcl79/cfRD0A2Y2+DiTAlRSz/dD
Pk344dGt4pRMJTWeuskPQzbqb951zAK7RLAJwEiSxvNRJLA6Ip2al7AJMo+4I7otk9A5vnU/UM2g
jCeIDpR39RXuWEdWaaVjlLJsqRbuqtKpvtoLQl43aYtI3r0+2sVTQc2El5YZWbgBU9A4n5MRxKOZ
j7zushEurpHjoebU0o+mGu6lZCiPcEm3HBav7AteQvjmmLuIF3g1ZM+NZC5pl54guFe3gdFR+Zo7
KeN0dcHwx+vzu7wpcDOkeMJzLzSILwz4X26KyJpCXQ4r7KHKNnxwsKH+mOh5uX/7KNReVV55YfC0
XsVBnUGkMjs/YQqLiVbbOfvBmbe+1bW5iOorDpUcKyDp828VhYlSYFmQn9TeDg4oU8xvIT3kv751
LthG6RCkhOU4SPBqFLOl/YU2BvnJDKaU1iG0S0s7rChfH+Xy4WAUg4+CTAzjyvWJXSx5Ucu2KE5l
pi3HHD3X3pnT5YB3U3erS7SlrXEKv+/q3NwiwFxueRK9l94RZCRCynG+jMGoVDCno/xUKtYwPqlN
biaPqGLU6dTQjav4OKtV/92sAiN5s6X7S+8FLFPwLATdWu/GtspaJRnb8pRF5mh7ZeXQc45+um8/
YhTPqQkRGvEF8Wg5n2IWz4G12GF5CoalwF2AXpFGjs2Zk5nWmy9FYbbA+8XLhUPrOtbUkryEe96V
p6Ja+gPgiHkqk67cwIQvYVLh6YA4Cj8bohcYNuczittE6yUpK09Dko43Zqqnh8iSgiO5WLxXx8rc
5Tm8WeBx25toMbUf7FF/LLjzNq7nyzcUvT5HnbK2KGCsdw9nOwOmtMpTRVOd41gXppuPUbHXpCbY
KSlltNcPyuWhZzzU+qCGIO8XOEZZz0ZthEl1Cso4QaRVz7QPLrYC12uzIqnlwRZmIBd12ELNdK6v
vjqh6wm9RXMSr3AC1KRqUO3zRW5vXp/VlTOIQBDiM2kK9MZ1TkTqsjRzY1Unjorm8Txp+5jq9sHJ
4Dfai4wDQt2F314f9MpSEh8IyFMongDxzvcQ93aAn6JwIwpUxwvwvTQ8lQjW3vhkVxYTZAsEG/0W
zZjWZGAFXvNkzHJ9KrtC/is2i/IpT83iU0szv71axW9mpSISQ6jFW0oDRDzoVnGJrTYjN7ZdnWDn
anfCPfugTjpVGk3/8voKXpQGGIl7BTiS64uIdYVFNk0N5TNkZsAw2r4Ns3rwyHbQWNVqioVJnOXy
szmj2XaGqLttkqrc+A2ubBzAZKRqsNC4QR3x81/e87ZX62FZkvbEHVdqe+7rRt1rytjnd06pVPUt
rgbSU1HKRrmRDbwol89yO0GdoUDK4yFCwLVZehTFCZyg3jhlNS0zLB4oo8IvFd+DKrzD6rOOb50K
YtS7CC/z5q/KmhbrKI950n4orAXxnJuW5mL+pZhtWd9Lk+bMx25S61Yok+Ti9vVPtd6EaBfYCnwj
wa8QKdr5QvUjTOthUbLTYBXtbljSu1AKToUefqZ2/NZMSQwGAQesSGSDF5aqqlL2irUkxSkqW4Xu
rtlAv1X5rekLo+DSzCUlqEzkSqsptVmldnnRNScaFZqeYUjOka32bDhV6cGU6DbenPVmF8PB2COP
J7OgRidW+JetVumQNm17bk9xJVnHTueNyZxB2aMLG7zRnrJjO4/2vmnM0FPnOtq4Rda3FcOjyiNI
IjziHV/73WRd1XYEXt1Jk2gzo2VKeJBMBHavb5PLUTjHLyYP3Ipcyau7w2xx+tWWsD9hUGM/1Eje
8pspr8etCPmlLPLr6VFRuSsgItghgJeb6zjBbDOpcPp+PAEP0TBH1ZLJPrbOIt9hLbsUh8xekj90
Q6qV91GD18SyQ7mEUyzMgA6bJFvu2xoEQ0Xdm1Vh/DEZNHk5os5LJs8eRtxl5gGjGYSiTpK4fWra
yzEMcvN7asn5xzgAm3DzJkroqmyHzpcZ21dUDbL0rJmtmbwxKGKywAbkvcKuSIAU51tHSxEsTnUx
nUpH+qoOenSMysTcOOEX6gwxis0tiHsAQ3HMV6PUoWrncTWDzA6Ksm8mo9PdGtLbvFukAsMnZ5pA
xaSpczDmDaewOGUap/+YGKHdHuhpneDF0kCtcydsbaQdhSZtfGNqJNossJM5thR2QVFW2V5V2yOg
31KdBscm2M4V61HKewr3L/v4f/2Y/nf4syQLgGdftP/6H/7/R1nNiB6ibvW//3qIAc3a8q/uf8Rf
+88fO/9L//Krn8WHrvn5s3v4Vq3/5Nlf5N//e/zdt+7b2f/siy7u5vf9z2Z++tn2WfcyCL+p+JP/
rz/8x8+Xf+XjXP38528/yp6ri38tRPv7298/uv3zn7+Bb/1ypMW///cPH7/l/L3P33Cgbv/xrfjz
H4e+6wtion//s//5uz+/td0/f5MIWH+nXCka9Ak2HMrA3/4x/vz7R/bvnE1Me1/OZVGiOBR/Q/ud
BI0IDVo7IIEqNFtt2f/7Z/rvpBei3QS1POArGlz83yU4+1j//Xj/KDBhLuOia//52+ptRdYEBCEQ
FagzJNBIjc63MrXxPo4VuXtOeixR3UbLs0fcqTEMMqapPzrUqN1kCsN0T9/V4Xua5NZPW41+FqHZ
fmvzsHvMJi1/gue5HFsLH+pflvTv3/fX3+/8MX359WAQ4cwgeAf42q828Tjxize22T3XSXeqED7d
UbuHfpHmtb5xqs8v5L+HwloAbxNyFb7W+Up0A+rn0Fi651maS68fm3AfytEWx+bluv3vdSyGoX8N
EYLQt/Ad1xniuNT0POjy6NNAzfKomLXu5tF4gvAle1nb1gdc4yraEHZB+lHJZvtxqaWHtMnumygw
XFMJi1ulT5f9skTGB+QczV5SnHSXzHN6sIKn1Kqr+3RIqpskrDSvaqPgGPX0mXfQwG9kZC/lz/Vc
BJiE+ov0BYLS+ZLNga41c95GnyxLiv60+kI7jREidIwPioMZV44b98rdpFMKwUmpOg7Z4oVzKu8o
hrhFUy3HrM0br+g/GvqAGV8axv/+qP//dvqNyOSXo3RxO30sC5Gl/XIjiT//nxtJ+51iETbWYLdw
cYRo4T83kvM7iQOcXS4f6vfiR/+5lozfoV2j0aXCBH2Hi+O/15Kqc8dRhic5wNsfrMx507UkoKCz
nUWgaQDCCmiPzbXmyFiA/wZaNuN5skvnXSFpw5csNpsnLHyHGzWVi496jPLAxZujvNELdbqlKNF4
Vk1rqEkPG/z9lWZ562WETRBnVwjJyZyNtZ1oPlW48MdS9xzIEe0CUntwNSTLp2HGIUCd6n5jvIsb
SYzHl+CWIH2GHn5+vKJBHwfirOEZ+4N+T4PywSWnUTZCplXpjH9XOLEKvQczEsZOq8wuCqpUCYpo
eK6sNN0XkkP/gyaypWMQOeMThATbo8dr9y4HLNh1Vjt4tDPoT7/szisX/XnMzy+BOymEKGS8iKOF
eOx8rnGa6G3g2OUnyZDmm1ZVpS9zPWfIG+3+M8KSbl8Ck5xUrsn3jR5ou9eHv1wE4aNN/kS2QWBH
U6Xz8elr2y5KqUyfig5dY1DmuP+pk33SZIwbS8Madr2RqPda3U6PyaR/6dPmbbGrWAIadOEIAi5L
mksOdP4rFF0qLW0Wdp8aVQ08J1fbXddYb3O+/HsUji5aLxjAxjodmKZkrJVo6j7VJhaKakxLczmC
QtMkm8rzFf1OjAVxBgdVDrCOinOtHV2qYVQoCs+f6FC43C5LKB2lMtBu5dR27gYViY9bVpHyxelo
mfh/2Duv5biRtE3fy56jF96cAlUoFo2aoiiK6hOEpJbgvcfV75PsMQKKQSz/4z9iIqYnYppZaZD5
mdeMjXnCozbVUG8O1NyLtczcSSzFSV7dKvwexANhYSJKjQ6XuHV+Syx1C/m5vG/GJ1OT/urpoh+b
oLhKJuPjlMFUjHkw3z5W4tRsB4Siyp4KCUHsINYDqjagFLPK5qdygrYFbMY5hCRSeEnFe2qFF0MJ
0CgxEhx/Yhj1gtZUG3NrZOXwBNutcnMa9YeFWtBx0ts9cVuRmq5mxVDIBVJSp4sgSJDrWRVVnVRR
MPZPvVTkPsQLCQkKs/GCxjAeytmUj4rVWGBx8j3PptcmCVSfaBmyNGd4kzQnXR9VetpMTznaZFdo
iUsHajqZrxvzXhP1IvJkkgKjAhMc4hLIw/UkJ7qosbOo01OgB7dWmz4DNczcCel9N2q172+fk4uD
yWA8mzDvQFEKkeL1YFalWtkwgGBMp4oGMbirwksTq72q5ry6XWIpv+kLu9y59F4ZFf0hoRfLzU2e
uNlHTHTTubAi+WlJ8+B7OhY/NIgIJy1WpSupb7WDNUvar7dnKpZtc3ZgB7OuBNkiBt58EfwKfRic
Wn4awnDwHASHvIU/cPXuUV6KVTptXEBN26ymGEboO12wPOHu7Rwjo+1cW5v2OFQvlaDNZFg3tLUJ
UgBObb0GAwqhQ2UM5lNS2Xe4w0HNkT25q6iR9rdDc1S0r51luE5yFWVPE7V1lJqupm7GLaunXvD0
9qRf+ThElABVhzCMnsXm46g1hJSyMjef7AYDIzAMOHMfVCo8bw/z6qyBnfBMqoKTsK1Fz6k1LgP1
v6coOqjxecxc7Sa+sz8hDaZ9ZBHUc/0DQF74t1O4wR7h47VJ/j745kuhc5hBvGjNp8K50/tbC3nA
aAdaejmEyNV5JmC+4UmxLeAO0GJkdKG6L9okZ6dsAdOQp7A3k8xI331OeYX58Ikp8brnn9bfvYQO
pI6KsfOEush4TFVrQnOs3NPB32DDOBOO+tKGFyeDwH2Lp4HO0MRA/50n2x7QkIqysvsZgl8M0B62
kvLQlE2iepNRpOeq66JfFOomNlBLS0xJa13/ClQOyKgSmFF6KCW9+Ds3CojARacsCJLoUR16k53G
3SnCijhwlxqJaM/WuvlGr+rhvulN5EtI4w9otelCMlrCbCyMa45Jq3eB7GpD5PyyS6zHdu64y/uG
qWvElqJFygu5WWFDSetw0UbrqWiz8ljBfvKaqt2rtV2Gj6ww97aI1xHFpvC43siChL9R7dZ5QmxB
O6SBUgxu0GGlc6068XjWZhs1vlk3gv6I1MRynwRpWh+VNst3hBLFnb2+kuBB0fxSiW5esTxYoG+3
UyyFT8aoOmdKOO1BldP0ShrL4phG6Z6ExuX6ChCsoDLwIAujlvXES32pc6Xp0ie5CdODtehI0yG5
sLOLF9kBQgsOf57eD7yyCwNgdVLwEFfb9CnirYZ6pFWGn8x1cJWOg3FfhENzExZFcNZqKCVzGFY7
V8Kr44t8VBQ5BPB3PcsGZd1sAUz5hPVB/GHKZ5DGcmhexSVxjpmDmBxRJoxcrZSe60jZ09jcNOHF
B8z8qbAItXpQNVttrCkbbSmKzOQpi3R3lKUTL2xzY9EQPMKUrB6TKIxdcw6wldYIHUykUq7qWdF3
Dtcrmy1ghwDyaGsJEdP1MgS1UnZawDbYc5N6g93bR6Va5p0H5tVRkD7CfAo6EiH7epRxCZ26tjhS
Zd3lxzabUOmSE3UHQPnqKFy5SLHg1IZk1XqUbMyB29hp+gShE4Mc6lYHapt7zqov9Lz19yjCOdiz
OMKJIG/zKPfBALRqkJOnuJqy1lWVJP3ZSamMtZ4VB2hzjnV0l+VO/hk0mPxDUMy8MggmyJnBL8ua
hl+W3Eu1O43wm11pKeZfSiqpJ33SltQ1KGwfszg1/mqDVPGCQakr9+3n/pWjzwRAG4kZiAx9vU7q
BDtFMO6f8qXOTj1WEQLmEbqtpChuP6u6JwXl9xy4aTXMe77Rlxkkpx36BXEifGCCrE3GVuZtFgMu
Tp6gqxvHPs4xU5Iq5dzIKN2leAafZm2yrsa6l/0a5jx0qmB+mAI59rEjjP4H5x8tEWEYS72e+u16
LUyzVpwxL5InJ5OtcyuDlUcpao8GKP7KxZEhJHgZh4LaJkQeHGtqumGJnxZ7TL0gnSI/dsL8jMMj
SXRpTKe3d/iVRRYu7iwxzWTkbLbRMgTehiPatE/OOHytLAPYcqQaLvaW83mZNPMZA/vnQW/DAzXr
hPKzLLuTPLQ3WlPuMZQvXlJKL3StBMYAQTfA7JvZR3FuZclcdE8hQPfalYOuvSY/yo+h00YnTn37
hYWjvBzqOXzNKHyK4lreOfSbDp9Q/wIaR/hHzUJItG7J70gejnmqWZ2oFNhej5LaF6LS8DzKZX8c
5b5284JqBjD/wp+NNPve9dr8GEjqz8KhGTN3D7PRODs1sheI028ng/tflFTwUcf2BYDB1ihaKUcb
BadgeLZ44m/DvkqezbbtRjdAqUB1G8vOBxdUuFK48zgbd6Gd1c9mPeudqySLGblzpmUf6qIP/oqU
TkZNFW24O9OKtNYdxqGlFWFmZuUu4aA85vo0d640R+Wf6HyghkvkLT+rodOjPdONxSOcEUV2JWo7
9+3YKh+psOUApbRYf1TbSpvQcKlluOxlWP8Vxln0o+QZfczyMtEA6Ld0myayM4iu1ZJ0rmoE9cMw
SsVfRd4oT7PtTIYL9z6KXV0LosRTEI35psrdgmUq5q035WQWd0SuIZQoreBqNdTyu7bM5WOpRNrf
nSVpmpug2wr6H/KCp5oTlCAnrD+iJ9w1LoCkUHarSiaQXThLtzFCyD8qx8pztxiJyTUDvqgLpaJ5
RAVknii+ot6FDfciRV4ZVclXuciDfzKC/21Y0LDgovu//+5VXjYs+uFb1q87FvwL/+lYOH840HhB
jwJH/L1jIbqr6PiQgRMgITggioz/blgYfwgbS64DUaXiARNFsf/0UeU/EF0Qbz84bN5m7T39iouu
HjhBuHtgVvhx5IxbrmiLclFnVEb3uc9AqOdwUW4mLZg+GXmvX8V9a5+LdspPZtiU9+qgVdd6FVR+
hvfGfatNw02fppmHkNQpDOEb22Wd3jpOVz8qylTcWgVxnqlM4ZXetMtNrGD7iWFYG9zW0RWuW0bQ
vKtuKTJ7glwQP9TCqcjzLqwfOllvDJPmnv4JzlZ4CPPCPia2/UMeE+n82ybf/3N5/d7gFfHPf6+0
f40EcYbCF50o/PvWI/V566Cp3Buf1DwzjlE02Tw5Q3wqjCq/qZ3IvKv6invIyZQ955p1nv8yNCOS
LAmcEQCzTWgW2RWK6rkcfDJiZzgWSxveZIGu34aG+V4RB3JPUgceFerh4pXdzDLh3AzOkNeP0mii
0Dub33IzkgGIKHscuxeu6GpBaU+B1hVMKAJoQFTrBbVKdP5zc64fgd/4edieKRf79tLdFrV8rKfc
B9qHoOK5gJc06F+4oT8qJRriyU0YfKO5T0nNa6T2Khq76zm/l5voMAz6OdepgmSfUGP8jGOep+XW
VVa1N0ke3zRDeN9Fauz2qrLz4q1DIbZIaIgIM2Wh00D2tQnS7WlOMMnK6ISno+RbcosUS1Cobj53
JWr30l5t6+I0Ih0EREPUfWiQcDLWi1eNk5UmlCgecUAxT0swLVcO0g83Yx4U52oanY+pZIFdbXZP
yDodETMVUAz4zGQJ9OPszQlBcGIynZCns7eoBIVVERxaNch3vrYN3EMMQ+bGotJjg7UPWXA9QaVS
YLRLk/qIUUN5RcsnvdJpO53QdvdmmM4H1UhbGjCOgZauGR/bIDLdRgcBluRN/KGixX+UZiyJaprP
/7ns/3/uAXDBcEUQHKJwCRt1U0CppjrryyQIP8dBWHpBhk2opUi6F1QDAkvapB4HJXqQLMn6+PbA
6sXKiyQQIThhk0iT5qV49ltTSAHSiI+Z0XzusENvgGzSlopcayw+1u38pdGGxySbZ88K8RAgfvre
yeFh1JqDlesBruf9fTQSPs2z8q0E6J/26s9Q0TqXEu13UKcHHTjcVJGny4P/9i/fhMpsJpEy6QE5
GQh9WtKbdFyq6OmGlGI/14Z6FyzmacyqQ2k7H1pnvEkK3TM6DA8k/YvS/3OO/jdK+T/0XX/bhYso
5aFv25ij/RuuQvwL/45STOcPcnzKjZSP/wWe+AdXoTh/gPXkjaGmIcrXBmn2v6IUW/mDhh3S6sQq
aG2BKvxPkKIroMMoTYBmFyIbWCO+J0h54Xf992lACR5SMiU6QhSSPJHXrD/+QCsjeU6chT6FrId+
j5qY6YV90vTPk95VmTssCUaFfllT9L6XCbXNh8C2k+QKhxpnvm8UVOooHxNT2TnfQJoPV1wLXelm
c0d3qgoa+WNaOuUT5SgbExOUBmZi6TQ2jmVkBuZHPTKCwKcxKEWVqxRAJXVP+DRMrY9nR40popzQ
CD7Wtdo/GMuAWqIDEf7eLpr2hyMjaHCP0GRyrVaTsnhDKwOamsvY1E/E9SMa1HpvPCu91pEOJOTM
B3mEQOPSVcvujBH9LjeNY/KgUe/okRR9kciuGVtR62O3lj4gmKK2/IShynxZHRTzLJM3ZbpvtjNL
BTO6LhQXUGc479mTr4ORf/aGAp+4ntnoC5mnWioGlTWzEtqmYdKQvzUNSdlSOTd5qjTx4bdT+8p1
u6koivFEVYpA9eU/dHI2ZyEOW45cpycuDrmL7qpDCN4gIasev8tqrjbkeHEd3ZRFOWc/FqdVHodq
bJ/nseUIzHE7jTs5N1/Ab5EgvwiGp6jtchfzD9Aw17+oDaUlCcMCDnqbyDTKdalUD7irSahvJ9q4
nHAXidqjnTmteVDB+JbHIrfCvZ+hipji968ECY4XAy04P1S9+DTXv8M0CwRtsmBGKwDXG/NQxkGp
/pkWKXJ7adThcKIHUoDpB5jr9GYKTe2nrGT1QZkk1XTTtFKXb1o40AvgyHNBn4AsRXWBYntfLX8r
FFCtB73TxujTGCxz8MMYUP/BW0TtRuN9WixoufLFKyQ/vA7AvejVreciJ3aENYxRRW4c2+VfCxUX
VAQjDQeUt8/TOlATA9EFRb2GnrwAlrwct98eUVxZAk5HkLNoOMyYXp0qs/UhKXOh0pFP8eyhWJK9
z1HrZVTBwAH3AH6JAtbmAcztsa4KMwpC11ZRoY0Q5vA1swwOTeI0V++cISwfQmU+FwTKRKSwXsoQ
Hkamphlq5IGZTdVBQRoquOrmYrCv5xpxh5uupwmw5yciyl2r00jWSrSGfhOKWYJBtR6W4jGK3dDs
Q5en3vQmpU3v8yCpexeaWPukzDicd7lZ8Wa9FY5tryPSPiB+9Buo+NKc3Iaji5qPcwk3n2HlZak9
xRgxMrTtCsFAID0/3h5tHXazj7RAiX0BrTAs791mktT6VbhFVhK6i5T2V01TWaeg17STFGTOfQtY
6phDXLuOWGDv7aHh4V+sMFrU+OUq6Jtg0bvd2CBIazWuNc5PG0xVEXqpo2M31DbFkiI8aeutQ7+e
333CYsrCXioNgeO6yiBlRYdysKzgPKS3nalQFUrJDO6tKRmKu3nQWtOTiz5T/6wnvOh5JknWkwkt
naVEfKxsp/IUsMH5R4wam843R2Um9OyDsZ4fqk42F1cNTMn8uCDTtPzS4royxiu5NdNZoV4Hk/cz
usnS8JM+0BJ+HoEL2g6CF3aS3uljrOof0NhW6o+UJM3JC9WwNBNvzLTQuklla55Vb1RGO8DrMyvn
D21Y6vlxsqe6wQFliVUM8HqliNUviVR25nB29DDXK6yZLSf7HOGeHLuo9C3KdKisSAcmri3T8tzb
Kjy7cDAKFClSNAt1DKT6SLLPVYaJzE0Xylr0oRnsIjmZc5nrV/yN0Fl8NPbKYPBSRk6+Z9ihBLdq
qDfZIQVYz9XRyqZklx8iK7GT/MzJtabxUE1YxBy6ZcB2xx0jSUpLt7fUwDhmtZpP2n2uTNQ/fxWa
WYzNVV3lmYSIp1ZgmQHUUYf07/VaMOuqG874g53DOJfsn46Ei9Vn6H3p/Cs1DaSZ3Amls+q7ZFS4
QcRRUddUOqlfdkdHGaX2J5GN1QGYWaLkp+NkWXEtaQExiVvkSa3eSlNRmbUbAxctDzhcTHT79S5J
U1cfWwRG1cQusi+6uiij25gUeq/V3swd5PJHzKCMsOqGc1QMkvTBlOeQ1wdOT9R+AqM0F/fELtUv
ipO28xA20hiZXl/R+H5udSuMeNMzeUBIKp1m+Y6oMFYf5gKRgJthmtvS13p1hhCdmrFxbXfIdZmH
mMro9HmumukqxM4t9StAfPwuJc0sL67yZDSuI6toHmM5V5xjSTHYloiOwt5cvtuFRK/WrdiyEsiE
XerpaVRarehu21pF5ulUFbFCooKhWET/3w4N5ZhJVhl7fW2lxvUE+ys7jxVPyuRlVhejWXZtYyZj
1UcrcfTkERWHvH9aomKZccpoEjk6T1orRZxa7NgmP1UR+9TdVkZBynI7Y9TqL2rX6zLm5eGAvuOA
Os1SulioGeXo9uCHLc3tx840DyE6duOh0WY9OVOYqySvqzDPAd9A0069t82ZRQW1WC/6d/SZlfjM
vkbVUQ8oqB/yF3s+NTWIReVxnJK/JuS/bd+oy7r/UKllVdwuWDLPd2bej7GnxJo01JB9x5omViAP
0+1cWkqEkKilhHeQQcP4ycriMO3vhiSv7PZIpxKRSI9zoU/nKpa7wP6eNWHQfg4AT8aquyCIAHoj
shAnHVx7CpzoczvocXxl6m019tdokpvmeUgtVC58e4IcgyITtm5B42KTZpUfS2wVISVlrcYl4S4B
Nmlf53FUuy89Sn+xGy+SIj/lVi/3N3C8yuksNYhy3UlB1D3o06jrP2a0w7K9t3CdqYtngqYQiu20
Y2iEk7Gv30IlxG7UHpPgVzSH2nXSK+rZEHi8t1+EixdX1HJRyAP5BwyZUtB6FIr+7dJlefMrktOm
cbs2r7LjpGjB9ThaUnistawv/LZ06j2npm0E/EJuFXmjQOYTnm9aX2YwT1VpdcGvmh0YvEwvcEdu
VDmZfFK3cTincdoFHtTEhbQlmLuzHYAoe357/hehHKMLN1xeRUGE3ELvJ8OsA1uLxHsYBcTpp2pC
j63HURiyyV1N2hDmrlZrWr3zFK+jAGowQndF6NYDX4V8sN1eVQtnVQVtdKUNMcTAIKL/dLLVXnko
+HKiU9ki5ruoy2B6XYwb6E6At44DSM0R3zAJX5EXoORNzLzed0kNzR50h+XP0AqvMk2tr8HqRh+C
gvdz54y9Mhb5PoU4kd4DmtmMlandoiVkLz6hl3Mb8gC7k2Gk9/iSTcf3bKeYFmRIKprIFxKhE2at
p4VkYJRKdmD59SyB5irS9tzmZX2YLLqm1WTt2Susj48YT8CtwG0QTZGvvtSnf8sEEoEc7ofZ8dNg
jK4KeMlXpSWX4C8JapZF2yt4b08N44kU9sXWj/Rxi9aTAnMYutF2/CotbY8rfPKnaFg8YGXtLQgV
Be3pwD5IprYHLdvk0C9TpTdOvV0l2KAEt8mu+pI4PFMXChp91EbXmEarGKdPWXAjy1H9RTaH+ZzR
mUIfrWkML0zyMfeTOmnTg1kWyg64/fJMUSUX9wY3F8oVW1R21ssDPd9aApIQWtHBnpLsJiylOnZl
rat20DPrS/Jl6kIryXAoWnFRbqWKZzWmel6E4alNGvucoMLtAYRoXARcAk+zC4jGFJq1nSm+MirF
edISiw0XQMb1WYY7S/Cr6ZKfGVn3sVTV8WyagE7USVY/ZZKdesLpttn5WDd1ViYr4OboulEcBoVG
4XY9rF2gi4lwRXwqUROQT3kyjAT26owsmarkpu/glhuEnrKU/XLMsiovvXaWrdF15CYJu52fc7HP
Ql1QBYBCoQKMxPaeCvshCCuTqKpPsFbyKmxhsqehrwfXmOt4j4t/seTwvUgBYaijdklFaPMmJQ1A
ARUG+AnX76HxY4iXHlye0dPnND/YVt7+3ZuxvacrdnGLMC/BMQMkTgp6gYHRh7qcojpoT2M6yZ8S
TR0f5KId4WX2veTqkPb3Rlw/vmwy+FdBx0TJjAsMiu16k+VUkbSeGPAUjsoRaaIQ/5TEOhVqV33h
UD+relI85F043YbEdB/fvqQvLjFCfoB93NJiUwl01oPjRCxntRl0p7kk6UwzABxpXLaPma4OLuY/
ij9KlXWYknTa+aQ2SBcxb6CixFPCXZsEfPvqBmEhhdEwDaehD5dTbHeL60y586NZBkh1sZ57y9il
nqNU8TEbeiEBZJqnlFbnwYptyUUxAG5UoEL7fHtNLs45xwg+FlsJzwQe9GZDSiyazaRr5pNUTzAF
jL46Se3yDbnsvSfyYvUZCRIrIDOkFGnVblbfiOu8L9tlPmVxAwy6UOXrJWq7c5oY0tdOitpbHENb
LwlUqdh5nV+bJErWojTP4Eiwrje+1MOi0Rf0SHhfeLOMoUtRnAi/YY9l//32er7g//9bSmKnEWGj
vQUFih4j1clN0KFjcY2QyqicoFu3xz5TJhccTHkCUpSe68xsvVIFvKDadfhhcmbl1LWJ6dlyI38C
5Gn6S1Z/0XO18kK5LTwnVfI7kL5QwSUcnN7+resdIXoQrUAsCNBKpBjLbb9eli7Pawayk4MRg1y7
ziQ8wP9ChUriAgiD9E+rstqHfJBNRAedeZR3dmU7PFcrQF7AAeI5hdm8edhTNEaGzDIWfyyt4Yys
cfHRqIdvqRINJyoImddGo3NdwFbz3573+rbljREDM2f8CPgvHtf1vA20W1NzimQf5m7xdyalY36I
rAapZzSGK9mtdXN4imkXfX573PV1K8YVAaLAWNIT5n9sxlXUtESSd5b9PrbVE0V3rALLST1lUclO
t2N2/h+MB6qTD5tgka98Pc9qRse4DCilG4HV3lgAHe+khC5OsyTfI2WSd67X16bHeRJsRFpfIIbW
w0la1WS9Xcu+qSPPipMmUWgH6RHEQllRdgPrsvNIvzoi5VoFEzVeze0BBibtxHSWZX9EBPGA74+K
UU7aHLVgwH590vfcLNb3yD8bCA0ffxCAqZcwmkyXhnaqVBZUx7kjjObhATzfdBiw7tzBwr82lAaj
hMHgdVL4Xy+moJj0uhos/gJp+IiBAtKzJUiaYxpMgfSuR+CfeXE70uPm+iIx2+xcp4zhrNux4ifj
ZNy2RmTfmnVTuQXVuoe3z+TlvHgAxadHXMtDuO375KNpLmNiyD5QHevoRE7qymASP6dtbb0rehaz
AsksuEWAOMm1t3ponYPcZ4KomI+Re3U09F4/NGECzXoke5GNqDxyv6T+++dH/UTsHFtEGrbet96M
kE+yO9mHZmPhHBXo5eOko2t/Ji7K2+Pbo11eoagwo5rHawMvhMdtPZrq9OkQDbHqx5bU139iaYB+
HholNlDPqWm1+pBFajC5VEHt+RGtikmLdyZ8eZlSLxJ9buYrtC43AYSRqtK8DL3iq4vU0p7LJ69A
B9ev+f96WOeaR31JsvdvrUjpuWw06PSc2PW8rSXLVWNk0Nq04qOo9ZxD2g43c2wplI5mjM37uXn3
J4mEHh8+CTd/kUhuPSiL2yPhOGk+ukLPA17tvjIL+Edutzsa16+tqQiUOL70S8gI1iNJbTz12ORq
vqwRjKtF1p/Jm4gRs3Q5DZLTuppUGYe3z9IrXyboOQIWtBAUMcn1oDH4gcRYWo3XaY4OmFjBza+X
9KrNamPn2IqV+m+M9PJlUt2hoWCgviO+lc1QGtVcyZwVH7C96kWxpH3AFHO8DfAiesjUfA/u/srU
OKGCD4sCGJntZmo55onSmDCeWobaQVm66V6P8r9TFNav3l5E8Ze2MyORFcJmAkG+vbbpHY0pLg2L
D8G4e5b7Iu9cOSuSnZf9chiQetRo6aThmEFpYL2AztLmU1OEit/inoYrQ0kt0cPiQfvy9nQuDyK2
TRzAl9sM+OjmyEdjilwSlDTfbo2CormRfpHqurjFVi/yq07/XE9Fumd2c3mpUbUDxoNJhygQbslu
NlhAqU10xZczm4PI7ecv1NL+RtMWne0Axi/V08FPnHqvynV5LgU+CLEnhP7QIN5eK4stdZA2F8VH
E0Tyi1r7ZdOVuJUG9esS1Obh7cV9bTSK33RFMWlipptTWZCs4MFhKv6kFTVpHl70x25BqUfLMuu6
jmerfeeIokSpI8lANY/6L0n4+tgEUo3kRrh0Qn4k8gZH+dmr1vWEFrBL73t8Z1TBaCDGdb45ypWA
nTc10ULJB6eUHRQZpEE+1wSiJykvMfnJMzvZc8PbLubLYITXyIvgIHPBXTTIj8uoY7CqV6OTWjky
6lV9fb0M4eTJVbln5ixe1t8/9JfxeAzQB8N3k3R2vZQ23l0wzvSOnkWH7XdYoabmZIFxmPs8uWG8
FqxgE5zV1jSe+ac9D4ztlSbGR1If0W+qZTJVlfX4bUq8Bk68O3ZhNnlU67HxpakstKz3JHovhgL3
we4JwAkgECLS9VCTMwSALrTqOLbm/HVIsiq6r+q+Ta4Rn0rv3/4oXhvMQZ+A04kuEUSE9WAaMDlN
iXVis6pIbgI7LY5OSVu2c9pq52t4ZagXqg9lD+B6lEHWQ8Ec6PXa1KvjoiCp72ZOOEC0CRBSF3zB
4q93T4zogI+PBEmMttmwtDcD0Gd8eyF9fJ/UzH5Kayc5dFGhf3p7qO2tTSWH4gKIHcwd0PjcTgxF
C6hUgdUd86DrrtF/PAts61FIYsAl1BKvqpY9AcyNXgHdPGFERekWVVb+gdbeejVjW6MrnpXt0aqc
4l4yOCZuZDbd1TLSWYY3qdxYah/4wO7kwKM+OB97w5H81pgKj1aC/AmBnMYfuqn4lBU6/ZOsjPbI
CK+sDCQEavdk37zS9mYTJiftCsUCToBneuHjQ+FkXq2X8zGkWnhlAr72m0pHgeSdG8KfYxsoclD2
ooWxeUa7RA81wCogzgdjBm4IrlFvEIYGNrac5a6h7qF057fHvDjdYkyBdGRfKHltw7kgnKQpSsvx
qM9Z+ivGp91vYe+cy0pu33u0xVC0CsCTMxbI+vXW49hcRsYcj8cRgVM3yzPNS4asPhezle5ExuJN
XF27DEV5gU8W6iCO0SJ2+K3vFYOSQtoP7H6rS/qHxGoqT5aD8b0fkBgFwgrPJIU8MG/rUSINIVa1
t8ajpdXD9aSmtd+3qXOYnaj2olQO7lqp3sscL86mGFR0XcDoQwnaKolqRtdrdRVOR7VWtYNjLLVb
Axz6GFVx4MLMMP2s74v33oHiVhfIPs2kMAUobD3TGN6roiT9dMTsOzzoXZldcyvNR0XNa//tA/nK
/Cgx0o1FmAb42bb0r8IvKnqbsvKoztrfyA9NORLeqGNMVdw9lro8nQJS5O9vj/rKZ/ACyQT7RqkP
ysN6gmqEiJzWKOMxNoZfWl8qtz04Ggp9+rxT/np9JBCa8D0Qmd8iGvS8oMSOUPlRj+XwajElrhan
xQiO3uTOfbKNkCHnMan/DrX54KwgkgK9mMejjUvabWKlReUOVdB6ZgonIpmD6F4awsSTcKvaSXAu
73kxtgHfD5UISjjbu6xJ7Niq+mU8dki4uTKR8tmBTnefWdMEwDlPh9It4haJKkzYF9e0Z+deHoLp
TxnK7A1VmuQ8O0F1SGGdAz+ogF2QVst7vtqvXBQgLHj+0Osmgd5CZQMSWUen4nlUuu6XUmTz44Bv
0M49IdZ5cxtRRiYTI9sTTr7iyP92Gy1mllJCYsvbwUqvK7Io324C7dYeIu2oTLOyU/YQz9PFeGgg
UfUgZ0AnYD0e8K6K23VgvFpX/bYDRqH1euxzmSgH2+5bn/sj9NoR8kFWTXuU+de+YCERS97Oe49r
3nr4Xl/wlosB1dXmlN0ptTLIp9a0pzurxOPbtcus/7MzOkPfsYB+dZmRaQavI1p325sRlfdxGmSO
HLzq/kB2bd+0naUezDxrDkNq7zUmXjnj8BUF1ID3WnB/Nvf/0IKuXExcNqq6zgKUyMzkJ1VX4xFm
xtS5Q9bo/gwe+O8hGYdDhZpzfZBkvf5ZzvhJovSHjak7QK86DvIU441NNeUQ2pP97b2XG4eB3JEy
GG0cSqrrDWlxtaUuPgxHdSBXrRakGo5Gg8Cih+KoFuyE5pfbIAIK+pgUpYRdmLgAfzvtfGyaWYG3
O2qpjCYn0dlXuCLcMkEXMVtJefeFKj4pusTUb1FD2YpFKlW2ZMNiD0c4i2rjxYRX1de2TxxgLuxQ
+f7hMPMS5TY68eDrN5dqp9PY7+WkP7ZVnJ4WYt0viM9U3wI1TBLv7Y27vJ2wN6JuivQCXETu0vVS
Auab7VnOZqi4fftTHXQN1LI1fnl7lA2kgm+UPAMrX4w6gDJQ2d98sK0+NqMZL/Nx4Lk6tFYXPSuN
nNTkOqr6q9ZaS7pTtFIJ3FkN5Z/hkk0fWV4a8m//kIunkcgG5rZYXErxYB3W082IBrSSuMBXgjZC
lpisoIzQo5pJOI9vD3VxSIVpoiDmCpdfgW1YDwUoWCsN7iCEi5LhPNlF/xDrjXWlKU1ySBY53jk1
F1cy8ZMQFSPloqnBSq/HI53KumJOVB81lPJPNQ7NB1lLtV+hDh/FLSGCTW4By2m+DntHzq/aWNpL
asTqrV4FMbrgKdKScgzyr/VP0IWyS5YOqh8WUf21oJ35AT2P/lluu3L20ikJD20vm9A11HrnhF1u
LMU/ju8L545q5yafsqKx1wNzVn2aK4LdZDjtEZGM/hzms+7sbO1rgzFHkaZShEABbD1PAw2JkUtZ
9RHQl27SWWpHDOJby3guw0C2dx6di8eOVUUkFzUhSh/I0GzegEpDtENfKtUfJqk4IIMsPbB/v/I5
jA8GdL6rbFT2hHheOUxC8EYFjihe2e33OmmOZOhjp/kUnuKDrs7TzVLbsE0VrfqkVWPjy2Ga3Q1Q
2NxMVsufb387lwvMfKlPCGQo8LatvEJETxwPtgwYDA4ZV7NcTycJcLZP3afdiWAvP1OBw+GTITEV
ygeb1S30XoMuoWq+Q4QuNGGTb2ZjSbfpVAd3Ud6+T4+Xm5AOMRLMMF8QNkWAf3NQo3ruiU9HOIYl
Dem6MQvMkFssM2g+HN69ijTliC5RwOWR3NYY8rLqnKJu9f/H2XnsNo60bfuICDCHLZVsSQ6d3b0h
Or3MqapYDEf/X/S/GcuGhf42MwN0Y0qs+IQ77HsomceSAuQtuYG80XN2TcPr1SyuOfCqCc9+oKsa
rgv6nxdZNYKcAzLfPh8BaMZpio6x34TNoyXbD0lR6n/9NMZDYBcVPvyYVpr7xXiBnatgUdae0kLy
xQQ8tgUgD5nbFcK5Zib36lpjMDYhzGsK8nRuLm5WA+Z3K4vC2s92M3/Cimkm4KOjiQx5B9+6VF/I
HWhZt8ty5XV+dfS5RHlAUOaAtM4XX4xcD4YA+M9nAoPszh2S/ie/DbwDF4K/8yM5b5UHefT9bfP6
sYZnTiF59Vck4OGtvJhciObB0vC9VinSR5ypxQb1dbHFYjKPi8wwd229TLG23HY/YDR+FA1ev+//
iFc3AL+BXIHONb+AWuVFXGI2Y2oYfscC15m3602tQQMsVVxlybWe3HrCX7xaDIVmJOkEkgCryvHL
z+0Gw04E1I69nUTl3TjN6WkpIDu9/0FvLCWxHGdjrU6CeLrYscYUNSHePDSK28zdZ3lSoPgrsr1h
5u4p9Wv3BHT7Wkv8rVl8brEAo0WP5PKy8YdgyYOQlZxYaWStmuoIkgPB4RnSy/vf98YNwLFHWoHo
KaJ3u87yf26AMKnRsqNiTmRVmNvecIwNOqRym3d9fjZS+1qT+K35BABDXAZoFJ+5iw3iJGDLoVJa
ezTJ7AdbtdTNGyvZASCNNk7STvHgl8X+/Y98cz7py5EOcDbgZ778yNqe/aKHL7AfQxT9elWKOLON
aGfC87oy1BvzSTaPhCkPPkjVy8470N7J1iKz916FP0ncVYQZMTiW6DukRHebeoG4UtF8Y0YZkeFW
ORnaAhdRDeacy9gnxBljil94KooFELAdHKDaibM9Zz9mwqGbf55Q0gJK0bQCeagum1dZ0C/+wCpz
j1fpxtdusR+DMIv9opaH94d64xbnu6h8UYohtLgE+XXm5GKdl5h7DKPEvnS6dttMabt1uoqUrqux
RA2XbpdgYHXlaLxxwUD8WF8QkECE5xePoyvCucmH2txb3Sy3abD0Z0QWl//DhiEjXiMM4gvwIS/3
ZjSEyndK8EwFqtT7sJ+WTTHo+sHOJOR1Q12rv71xFsga1+IPkQUfdfFVJfDldJi5W9J1z/gz+AKk
0+sbYAB/3l+5N0eijQRigjeJWObll9VTa/sI8Zn7znK1+DnO9eB/mOScLduodIwr4fbrg0fOxsvD
27M2Ni+xissibKeMuKM7Ery94UblLiebwoMur45mRd/sX79u1WSgeIfMLLUMfz2W/7k4FU1vNA8a
dz9kpnfjVrThM3vpf/hhkn18f6jXJ9xaUzM4V88NmcuKaUfTr2+NktpgmiReH/P0lOmvyXeXeuvN
Oq13lFTBEwY6L63b98e+YM+sZbrVD5TWAm8RgIZLoUcybDid+eCCAXWD5r5zk0z89segQiY1zQPR
HxBGKNK9p+CX3vvCLst6Mw12rT93IYTmG4wUvGuFxDcWm5SRHtwKtTBJBF5OvmcFnTUl2kM9FKw/
L0hoH5vMDvdQZftNQB5yJaJ7fQs9X7D04IjpwOVcnJoqX0aKWk1EG6ct98Os86ck1M0tlStzV/SG
vKudJInHRLdXrvfXnwq8iTiWFhwsJvLzl58KyosbHiTn3qA++6lHZQsVsFCXCLMEetn1lRtVV67c
56DmZWjFYiOhvIqrr4fq4knJAuXUzTCBscw6M4m91FMb3QPMw5aj+7loZzrVDbzR3Gv8szkBBO51
1x7aZRo/u0E/7WosGa4cgrfmYeV6rikfqful7oiGke3kfksg5rbZybPlsCtn0Zyytl3uOy+8UpZ5
fXmRuK8Jpo88G7H8RdzHYoadBX9175QZqpW1bGEiy8xv9xpxymsIiQtt1/WUAabhUkYYkdwdocSX
q7xgaARhkwcVXSOBGFWHwrwc7I+TWhq8M7TaeksJq7uu6l9GZj4hKhFs6olmn9f67ZX1f/3w8QvI
Wri66XATG778Mbh6WtNgCZtmQK0OlcJ4fANBKrvmGPt6SRmHLcbTsEpFXl4tprS1rjKKP3kzZ59r
M8hPfmXVpxq0XexV4a/3r7I3PovuOUVuAnrw7Ktl1n9vbInFcJohyLwvJ+YYqQPvPsxa8/H9Ud7Y
OHwNz8KaUa8E4ZejdKFKu4WC3b6tCvezmrKqjqNyHHEG6Qf7n7MTmhprrQXoLlCeSxDP3JczSXBC
+Uxm2c/MiLyfUHXS5TbXgyF3KF1OxiEXCDxcuQ/f+MrVHoQbguuXKPDieCgrUHQl7TUjWoaTl7ki
jw059BuJZ+iX92f0jW3y3PEl1+ETOSMvZzS0KBNMruYFmrP6mHFzbQsH4QBi4WyHN/w1Y4k3xyOO
BvmAKAhN/JfjydCfwoEi9N4vl+SmKsLqGFDevg370t3aM/4Z/4fvI20nClzJ1Ze6zkS0whdqdvfo
8vq7yAZm2pZJsCnXPGxOfHXlRXl92dBo4XATvMDtQCbnYos65Zw5YR9SYBJLIPZdo4JPRj714AUS
IXdmKAMrBhrhprHRySHbBpWMsJKlT2k2FvDC7uqV82o/8ZOAgHPhsqsoHlzEigtQSeEBSd43ZH80
ee1512Czu6+C+ZpJwavlZaj1q1dQKviwyxpUVoglB4Pi7mkLdvcoA06HbJmynSoA+WuY4FdQ36+u
nbWtBXGHKAXjICh8L7eTlyfJarHk7pUtIOJJVJCRbp4tda1E+WogQEncBkwfDTZCoIssdwoNuWqK
tgfsvtNPLKV3BFyfXeF8vR6FeIA26nrsseC8jLOR6rDBJEvvYLWGU+9whLMxq02mapLhldvt1abA
YI0uzHooQAXx5r+cucWpXDW1KjwkkHJ+0xTxb5JmRtOpNMd/hn8+m7lhuMZIsIEu5RSqwBJe6/Th
IS9deh6mUFs0fZxz4qhTZRrJP0nU894zHNIRgJSpX3NFX2wKXaIk7IsuPLj+jImAsyynpHeNm/dv
luc24H8DOTK9FY7/TBYDtXa5WNoPQJO2CisXY7T8mB5W1YhbCLqDv42Kzk51rAcvGO84LUypDR8h
OdBqy5wjmHq/QkSvtCNudhlU8SiaSm2qksZ+nJLHib0FgvxHP3j136xLxaexW8IHxKOcRy8p3YqQ
sZq/gMIcTknp25/GaVBmnOKQZW1WQeg8HovU+11MqhuwpfbNuyk0p5/ZiGvztqdme1IFBbZtYM9l
hje1HS1HCkvcSqXbKTtugjlxYj8Q5od0tGEbRDbMw3uz1Uqfky5wpl1blf6fyJHQY+3MzT4nohp/
1vaS0V0PqFicU+mi0sOV0KubxFPpfSv1qPZDHRh673t9vmzBPtUtTL+07uMUR4hg5492aj2GopN/
xqGtm8NAYWaXoMCC3pM3LeMfJ4UIuE0nTiOYNicfh80svLJ2N6LC3GVbucVUd8ehGSHDF/7kyfLG
8gq0tGIVprjdbe2oHOoH3HDSbIdPppf8ddxpKHYEAogx5mbu1LeqmzB9DLO6t+Qqsyt6Js8dyOgJ
D/N+XztjVEexGdIrNfbo8hfTbduoafpbd73XUw1zUFS2xDDP33QSOOUSY3EiooM0NFynK3uRw/pi
K1JzYNMDifDoKVNyfHmYaTUsVpfpFKPtoj0Unau2NUCDKs5Sd9kP9AvitF1yaJxNuxMqTK6Mf3nt
E2ATkHEguEyoyl8m0XpBGx62bLFL/Kk9qkD+TDQCMX5o9PvAbtXnK597OR4wPO4sHpmVu01X7OJ7
PTvJqgUVrGPq1F2yHyO7FvtlEjYimw1MqO2Cu+B469qd7d0Gsg/VDoUp+zQt5hAdgsmzvUPgFvmy
10lvJmhtCjOM8VNG6yeVeVj+aGW2etm47mTetYNZJp8ADED3cRDM7O/nKTWPtAIdPBBgNiFFxSn4
gCGfr7+pNLDand2Pttr6QUkm7znlFMRC+goZq3q0kodat63cIjfZlPEYpEQmdBUa8V0CXgkQGDAy
WoiQxz53NsTzhxIs9Nkyur6NeQSDX6bOtbsTfVE09xHqBM5hVGZm3diFXf7PcovSa2KzJ+WJuS+K
6HEM7O6jLHT6nZWq/Y2F0txdYclc3wWesezGsVf5pxHRKfPEb53yX6VHO+VrWhjpclbLLJ1D4vRB
izAAljHhpimhy8KCB7w8WVKOj/mEkOlhxje1ghU9OXf4Isz5H2eJmgM5djJsS5oikbvzaFIZcYHg
FmUE34P8F/tWIcS8LXNR20+9SvupuxnzLOtuQkRYczQvi9QC3IMOl4rz0V+8o02uaGy1iPr00ZkL
c/qENJ71RxFmWSdybitFsaeLUo6nXdW7JELbbuMKP9RP7+9EUqmLo0fjgrbQis5EWJbC+0W8J7N8
pAgTtkekTaxebnpOR7CH/MqBz4y2RfvC49iLPToR/udqSqb/RSnXwiPy1jzqZQuwNJbCBoikKLcM
N3gs5b/MsMnu05YnfFdrF0k4x7I7d5dzIFKcaW0TlikyejMy4HlmNw/s8bFAZdJEtLSbF0uxXmbb
PmojHbsPwHINRM/DOml3pjl6+abpG0eYKGihD4ZLX2CVscK+vB02ZtYA+mthRZZ3Rl3k+a7p61Cj
SIr6W/jNnaW7fPeNJfSebFG1v0KZOejHIXiDzHqeVinieCZeX3DSLbu6j2bE/f7mcxJ1XES+LOZ7
5VetdZyHctjVzWIX+yirIlSmVlPcfBMAI5M/aLUhxl11CUJlWRepY4HVd1dzn3kzeJik7/Ntvuh2
ia2sSJN9QWns3rXbSKL3hwvWd9+vtR83rjn3t/kQtPO+SDndd0mVdmCk2Ixqk+ROcUykMAZeztqT
8wdku6Ihts1pCfZeDuGg9KgOfRDj2NwAL57KDdCrwbydG+SETgYh9wfDq7OwjEMxjavpty1mY5OJ
QBVfsLKzn3DOSwaUPwWnD0kUo8c1ua5UbW5NJzfmbVJ1pbcN2tAzNjQastbfSJtXLm7A5ISrZNBc
L2AMdKfH2M/a3HwwGzSpfgeLYyw3xey09U5lYhjNGNBCUX0gZPG+Tn0jy8+ZaS1bo7GK8OgVYfpb
VJX1sRtSbd0y/ea87ZFpfFKcn/TGAapGJxOgbm9sE2+xD45ZFEE8+i1McfSvnCds3XIPRdgh3/J0
Ov0hl8jP/WxyuEoPEqWQ+WcXSYdlsuypup/KrMpjuA7T53QIg2Jjm2rcgj6lT6p01dykLZJW23ns
UvZxkmcebGPUvOy4QgW2+tIYc/LDNTrlPOSY7LHgxWhme1929Y03GrP9OViKOT9LlI+o43S6zT8n
jqwLGxFwCFu3kWD3D7HA1ET0W+oxZb1b3LGZPyPY6P11+UOjit0FgGTsIOlZzdhUlkoempRn7ibF
Izjxd7MrpIs3AA4tP/F2s9xvY5K4BmG5j1TBCZPowj1mSxYG+8YqnbMwAgk+owMqeZdFfeCclsSo
rW2lik7TJUY7M86WcIp2djvY1R/6WTo68f/yCFMTZ+h2ZtAHh8GfUxQC0zybnJ1OjXzZtLCAotgp
pex+aAsNtp2Uvv3bTKjO/9Zdl8ttVi8q/WAMjvjqWtjhxo0/OfNhHm233URdlp+GYSrnO4EcyERB
iNdlVynLuKXGYBD2aU30HA99FGFiOSPcuTdX1Pu08cc6e4J/VLV3xVgPX/oGUer/EX05DUJoSdsd
EaYbrXgqTOtPambFNRb8MwXnvzEOtQIwptRrMUCBoH6JFR/9WXWh0fhHWraFSSO1a9ttqIlLTkHn
FOE9SEB0InWah0fDJn+aYzHbwbKxhqBM7NgZRBR8KLXErrGUVYWmfeGHBbgsD9GmaRxye8PjV937
/Fd3LyrKzVdyrgudfeiLtLrWfjAVSfJWOt4v4zSXTKic6DYfQ0umUO+cdqhuUXeLxBZ175JwtUV6
vWra8IvbeH296+ugCx5Dd3aIwCc6FGejSXNzTSkst49bYDXJR5KbAjJOmtoOQl8NjsPIhLTWN1mq
4ui2neV9atzS/RZ6ysIFKUeW8tbvhvoaKOtZCOnlEmFevpaQV5T92gN7+XmRAmGYpI4+jhEyfvuq
Mc27wSeD7ZRoHorZLKOdcocij6N0SjJQufK7mJvW2c5onR6NcP7u0n/5C3iq6uO5nvUXd9B/wmS0
rzEEXz3b1ChAkNkrwXklHV3kiC7tRxHIeTyyr+ZujKdOFm2cFh2d2Xgq80Juwrww7wNznNo94Drv
X/U/UBVG63tt89KYJBNfY9z/9LjcIaMzmPjmUdF7+0KjSe16IMOIcBZc+FNaEzm+H6y8ipoBIhOr
gOgAcMUaXZSeC3ewtdFL82iwzauDtSTzEpcB3eYpLjxpWRs1CMP49P6oF/Z/66YHXUrgZNM8hPB2
iYBMZ2Az2dR5x5KMq/kQigUh/Q21PvHbsXF0vPeEXhLEnoDR7IxB1NOhy2oCAncyvOUxmlA6jMNy
XP7nzfPibWTbaDXg94X662ExEvlrHKUux1iNoxkgsGCFZzcKentb62HQ5ZXmxZpbvNjkK7ifrv7/
L0GT/79ct6FKUWh1pvCYynC87QiIHqiLR2fRT8HfQYzGhr/QXCuhvB6Voig1WuzqgdAiaPhy1MgZ
+sQeKMd2VVCsTvUiGm/aMdDhY1rNVfa5jBwVnkMLzeJrMe76RS+/mGuXQfkMUkuMaF6O3dBPpiqE
F5EszegcjiGSuXjU89DkNE8f4ZyPXVz0jitjCxl3+yErkcjcu+mcoOElkHS94QbO7+ei0AJbtl54
1WGq7eppSm04A07RAVQnv2n+J/lGBxnDpIuu0ODWzf3yI0DfUn6C/Egab12KuKVSZoNtNsYx8If9
HOXpz9FT818OgvfIW5juZisbHtDX9P7O3pJcKew9sy8uhl+FxdZsgcOAysHLObR13jVIQ5cnvTi9
tc2idDxXqvep0xB61NspL5FtnpzM7T8FlC97Xn5PPqIJ7k0YwOBN891JvTbd2QEBbrLRS53Uv8J6
yO/mIAnbfbmQcm7aqcX7Ns7Aihm7ildCzLE7hLZ6HKPMO6NZ6E7x5KLeD/mhQ70/bnCT/+N6hksm
Os1or6TK8tUONfAsPdFBiuzTMNtjGM+y7IzvnSJVLm5dZ/TDDcWqyMxiz1LQSc0skebh/bvjFeyO
guGq0+DQCKExzL9eTlszLqAZPLM4jX46LRjKzOpoyWW8p6LdHqgDFKeIXnVsWumfbgqtIxwU9fP9
H3G5c1ZgGkk8iqgwEEATXfyGqO3yNPEHfWoEnZnbKuEijTnjFh4cWlPVdJzCN7euJUZnb3itmZ/c
vDWvuQy/8TNoF0PvAmMFSfVyB03LMmJOlKlTGczC2Y1+MKFxbVrTxrOz2oqzMFc7Ly2NOz3VVTzr
qr2yiZ/LKv/dxMwEoEuTsgutGzCIFzMhooxiXJ71J1wb0vCwMvqXWOoQ+ctFDbhW5Mmk+zMplvjl
9iq0kax32/tSTYNYYlSeEU6oUqQMOq0MuR9ErsVWWL1fqliZ9qxuQm0OxR5+qjy3i9lMPxPWODrq
sQ1PjYsnbGwEVXeUUSrQkg9F3/l71IqNQ4Jo/r8J0/GdIB/BDPGhPO/0TS5S+5HO3JKiyn0yQv/3
ZIaG3hZZ+S3rVedu3t9jr9pG61jUD1b/J2DQr6RJikKFFa4s7Qn7x98TPCU3Tqoa0xjdz/mhG6iK
xrlwgnYvGlV/GROM55e8Hr5TkdO3YNSunr3LaIGL3sT3gK3/zIq/FBaYKWiOYi7EybAJyjZK6TRG
jLlXG9OjhLmxZb5co04+40pf7jB4QkwCfL318riMFbhOfHPq1XBCgy0kK/KqzrnRrS31zVgqhCDd
tq91fpKmkRqfZjhm3UOPPcO2nCtVPS0ZBaqniELHQ55FCFU3USVOZHZ2QGlUWMMfdM7HaR9g5pkc
Cur2Kl78NMi3TVkW/neNQQdvltPk2OjCyCjHD2hM8OiS16onw21zo9j3yOK0G625qincuFN4j0pL
n+6u7IjLCJX5B/wEGmYVGSOOv9h93ZhgMp/q9oREoLqfM89MAWXIrrqx6BiGiFeVVroVnuwXXHxU
9xsywhTuraIY500o2aRHG97WNof1m6P15Gdfqy5t55tpsYxi2822c6sxY78KlV5DkYs1hCNBooN1
LIpMl/pBqqEhn40t3twBO/hBtrzsd3lGddiy0Is94Yvi3ZuL8JKDYVde9mBot5SbwfFLdIvxmAm+
XZlK+/UvovO5KltyjIHHXwS+tjDnsASdwNXpdKfJ10Aah8l5tKz2YejD7HEco+SRLMO+FZ7XF7GJ
FFe3Ikunb6kAw/iPgThLCxsfYgXwzhVRd7G0U1Yn4zhUzklSSKbes/hjHFjNcnB7+u+LSVv4yoiv
HlK6YiuM1QfltoKDLwHd7aArKzFMdXJGnYrN2AXNtHFUnZtbFrPumli4oy0/WgV/aRe2lFm3BjUj
MDBl5XhXVuT13bLa+wE7ZVFICi5/zRi4SWp22Ld7MvDz22qh/bU1U1f7v4J0zLutxBTjms3m8+Xx
cmNCzV5VS+iTIM70iuNelJhROJ06NZS6nTv8AhKk/XUB9JWmQZ48dqVryBigVF1jv7f4vzuWaTyD
zsnuI2OhoI1LS/8VLfSsxMFEZ/sBJQ3zaE5RZRw4ybLFNrqex1PnVPpHYWNDsMtnw9gnc+k0V9qc
r9CDrKm90q1gi7K2r4TIyqJCpNIIFW9GVcrPKuqth6LyexlPWB0VcZkUS36E+K0f8PQbmg+OGu0B
aJtdZF+JJZsr8cGrCIXkgGt7FRZC4gcvopfBmpuiW4RmcXkumWVREg0s5bJBVVg6dEIUdZ24S4P2
q51jRLLFXMeiE2AstXMFg/EcFb5YaO+ZHUZ2vTakgKq8/CHSE9GCClVxLhJ36pHtb0c5PrVea0eb
BjI4zcs5EApXWkm+GjeSXu52aSx1nt10UKcxFMrLtuClssTagIkLzSo2hsgS1qZ1ajP8i8LkRKU+
Tdpz0GEcQf6cIhPqJ3oWf67cXpfpF3foqtBEg281P4Ki+fJrMNLoTaetnLPRBkb7sZTD+GA6WFqc
orpzwm7TJYF1H8Hvq8CGokdMNX6payRavMk5vP9jnkluL6aWH7NyUCxw6dDDLtVZTR3RYx6ke6JJ
5aIN08wT7jkmHLEVIxui7v65QEIns7YFzQMvdmRZ6XxTJaOQMu4x/0HwySoSUBrKT58I/njWpE4x
aM2drHC22lPlqR7MKfxo09HbYMfhGyZG7FVtnFTS9N/tcGg/GorGLCJSkRJnI8lNvLkTe65xIRKl
82nKVS3jbJgmbJuixnlQePoYh2oo5vRMdVIcw4ym0I5Wcao2jsbIagfpOPefajnMDS6v8OZpezft
QZW6T/egB7vpi00Z9qvSNNy3isbebyNYzODcSjezNoVsw99hjs7Esa6F/lMnM08I6G3YcqhEOfWh
RWp3OviB0Z2q1qObr2rbPUhc1fobui2VvQ0SDBFW7zc4hOfODyQhjiSt3fuVN0cnY5WyP4x9YN2W
XdRiPTS4+ppNr/3qFPNkO5ACkHniRNLXerndanP2QLoY2dkWnSpuR1U0nUWCBZIqRuapuM3sMcmP
A6l/YcQUKzK7i4UIJkT3A0VopsvkDARI2bs2VG0h6cI0yV+9lFLfIZ0YzF9MowrFL5LdQe0XPAm7
WxAK5Sdsj6zmwDqbRGWeL5ZyO0kse+LJKGhC4hST2JirSbfy4gRvtRDrKTsqQE+8v8lfRV6AijAP
eOZFUFK/fCcGtCH6VEXRKRjr8W8H2OTg48j0tFhu8mgaAE5i7YzYBk5ZE125Q5+hti8PGLJAFIm5
0ymn43r2cvqjYMYKqvbD1W834T1ROA3JDRoHza8ga4v0CwlaFVBij6yfaaC8/IskLvZ/eeGIOV9O
YVNvfMO2flLPUErEKCrND86YBto6WkU5F19IdNABjqsQKfNpQ1vN+MrOWih/ekmd3id9ZuZbOqsh
DN5F6HGfu30ZfU2tLHoIk8WRG9VzMgX2K1TdDboX7T0oihYxykn0vyZraulivb8kz3N+MS1QXuDj
A1kitryclgX1S9vvTO80DXgLEK/T6ovuLa8fdlO99HLvBL0+eHWBXUzmGfWTa3DA2xiwRL90VHRl
Ef3tRebnRzPL8jxuEEcwvkeip+uBgzOHPiAFsLdW15tTsamxVBo+TiLslbFr6ajzkDY2VNHYqive
DC8s3P7gitVgMxmnyP/h1Xg6fbL6KWzvwhJvyW0gC8kKeuFM93kqcvdWOEbTfwKp2DiPJRgmfVZI
U+FakE1LtxmtfPZ2YEzafIzrzra29hAuzUE0q4gSXWCm1Q108EHUJEP3ET7NH5sm6JMhnvwZsaVQ
dn3yrS3MYpXVm/sRCYOwdIsnP3HI3iQnx/iienc5OarBoC3maotuMAzlx+KHhRtajNC3+F+elyGd
ui430q/vr+Ozk/DlOhKFe2C/gSZDwHu5vfPKBDY7DNYJ5+y8RhJHhD+JulL8NSVSqr8txAezWFnJ
sgPmNOe7GebBuNMBB2A7YAuVilgks7TvZqFL60EE+Ix8KIRyvqSAPde6cE0N+0ebezr4lGYl74Nn
jr3DU7Rk+qmTVZD97jN0Kps1BYl2EWzgaBOpgicrTJfpU9TXVk6Vuaj3XUYEdQUr88btwm+C1OKj
EoQ55UU1FaBOWIV1NJ98IwnlEQXD4dExXGe448zZ5skVGoRIpIdc3hXKXPJrrMQ1XrhYAiR3CdJW
awEQvxc3zEjvEc6ytk6Db8r0rlRmeifcQemNVSVmtpsx2apPgIQWsX9/9V+PTNSwllSIIeiBXeY9
zjjSqZaiOCNuDyiqEmIjynn+Ukhb2psqCqatQVvg8f1RX7WlnivnAfkW2Cg23qWLgvJM4aghCU9W
WmtBaB+mTnqToOmBMoozNu3T0AO73YzO2JUbSqSGx41oGNa+NpUdym01zHI89XMxHUI4ZW5sLmmh
PzRdU9m37NuxxqEPYef03+cLalCA+CgNKtKkdSv9p0VkWmVYZLk2TtWUh9aBbqFZx8EC9edj64EV
lr6nv1rDyhV8f8rWPfhyi4CbRBAJKOpzn3L98/8MXI9rSXZYsjO9uW7cQuEbblzEbP0D4P/lRpWT
9e39EV/H7FBIGRBZVcrjr6PcpharsFWRnfs2d4c/kR7tH5AlQn1ADiXtIAYjBMnLk2BUF0fUbDa0
hwB7kasX3kgVpwE4kAEIXuKRFzo9lmVuzYclbb1p6xbQ5ejbR/nX2ejG/N5Lwza4GXpXXPPnWXP3
i6lDYYxdRleRf15qJ8BdaCdDFfk5zFBu+7w4AEi+mEMKcC8m+PX0Na+21/cJmAyqlMycSdZlXdyo
6aSHPityDhXiMO6eZRrdrSZ2Th4Jo8P8ITQTq4ulktmvAbqT/PD+yr2xVxA4x1EbRRcqopdCsiRb
QQHGMjr1WEkfJzzYWZ+gND8Mlu3d2VWy6Cvx2TNg/eUcIzDIw+itfVdaBBefjBE8BkMmFp56tAKq
ztg86Q+5rpEwM8xW9E9VqnK5KSeRAxmiX6U2WHFm4ePYYWO5J2yfRUkmCNzuU61ncB+2Odf+tWrm
G3vaA1oJjJtSKlwO76Jebhpj0EW+SM99lBBwx7Ohy+U3GNjh3pgpjcSizhdgdI0TxGWVdQ/IOkQr
OEsl1kPWdKpJ96B5DHX2FaW22LfrzLiPmsrPN2JuQ3ljTI73y0gsA3fsgUVo9mlQ6/RKpeH1vY3c
CNB3mNdc3XQ+X14HzdB3izTK7NxOlnUsEAkF4mvmmXGTZ5WlZGyAAq5WW+qmu4aZeJZyuVhsj2CB
BJhJpA10sdi142EROhXBaazG7hGGu37ywkYSifV+Y4s46MaU63dReEy6UiWJz301ujn/tFrcU3CR
OetiRqViBvImCIPQ/f65uNgbfikAayxfwVgP804aedR+7/vZufH8UqcJ/eRsTe1VSuF9F4WUcDbT
UjfltgUkJXdyRAv73Fv10PwWvdHl4iHDnVuKXWbooknjGTs2I9qM2m+C8+QEnfdZg4W+pY/UuXtZ
01uLbUz28BmHbSdjUBPNT87qwBXmRTgdp+Vk/BgdM52qvYt1LKXp98/uGwvrARu2AjhVcJwuARsl
GLA1DU/PIXdVvUW7ntwmzBbTAiLjjodF+uG2pCZa/vvAK2WDGv5a5WdZX+4omtckUykodHixQ0kS
AqJaaHxhjcgQZJV1XZxppV7L7N7IrtDOJ7uCEg5cmfrFy3GDrCYO18lyCqHkBMEGWJ4v9jNYoipu
q1D/NaeuSGJ8Rq3omLjhcidU06hdIkfXiP3BBec05kV4Koo53Gni1GCtrVnJfonASm4WM6pB4pm0
y78lZUlpXsp6lneE3lZ4k1ABmE9ZNBf+Sc+eVj+rGSTwvRFQjf649G75U0/4JGP3NKb/j7LzWI5b
2ZboF1UEvJkCaMumFY3ICUKkKHhTcAXg699qjR7JE2Lc2R3oHrC7gULVzsyVTmjHmNzUZvTwmDpR
bxVxPUXMir/zwvx9RXx8xM52HbbkvEHQfI1P+4zBqIRr1pp/YfPE6AfKl9wuMoeiXu5k3dSPPCrs
bao88e852TTP+A8nbwbvlK+9ywTVTutdXefi9wwB8bss+H/8dTz7JoUUGEnO4tjnad7UCTuNvfI0
l+Maw6/MW5UeLD3jlOSvhefuEr3pL1UKxPnBaGcKaAM8/JnE1aWP6b1fMUiNGDln1q+JRt/su6Kb
r08RQ1j2aBoME97Cn7dpw5mtOZtVe5pslR81L49l1HXsaGALDdwoO1AmoBssNeZ198284Ovb93wg
JtFx7kqF+fNpaVbLsBYT1lLs4b33h2CIwlDeZfuuADgZ6E6bWdt/rxlfx85k5ZmrcoTwzl7mzxqd
4ZJtoQesOtmzk3OKKOPM2fux8nZdVt/qFAD+KVAzAkx5y73TKdAVUvnNrYaW1x7+/cd8HVZhZDpz
avjeHXZbn+5cN3fbnuZyBrfOqqmw8AyyRZ0hqqckwSwYyiFF7QIyUSbLMWvc+lfe6JYYv/kzvpgT
z788UzwOGVDtvk6ci2T2WqPsh1O+TmLJQmNqtSlij+1BfV/sWbdubASP6xHXjAhxsNrl7bjKibxN
Vi1iFdhAZi/F1K31mfdDNmqynGD14kE89KWw4lsWQ5Ee+rVc2/3Zn5be0Jcune+OHM6XG4p3AY52
HEaIv+dt7McVssTmDMcp609J7RX5S26aaX3npJOHCzX3jaPlLlmDE4tlG7MF+mU0tWWmHoEyFdvM
ERj6eXXpsggF4/EanyZTtJCl3X2Odbeqf1DNUt9p2cL7pizX+CUuJtqkZcMLLmraynugaqEBJKMv
vHVy04rdHYTYMqdNE2yOVSJLWZY62k2RmaFI49k0Qy33dDFEA6Gwah+PceVtV2XYyYtD0mqKLHqr
7U3R6A0ycpwyI1iNniQP9Z1jdZXYpUl/euNbL7GiT/I4zIbT34lyBjpe1M4QGGlHryr2EiPbD3aX
dQTZcNkdRh4PGejKGoag1ZLM39BeooyDg9Uh3qezjpRolwZbOxwPLvikwV/XX5QH2owuAYO0SRuA
WTKcsHQKryoCrMyleHKwvGGOTM0OF9W/n5cvSxVEwPMRmK0zKGTcJB9/Xdhyjk3SJDkJp9bH19Se
vBAcoSKSpkYR+SPF6QlEfnPz7+t+iUnwaJzfMEgGLmdK1qqPFx7SFm3Ec5IT7fDKDRtbpPveUYb8
g0s764+Z1Ft332G9bcKFFe3VVrXzTN1e0dHRMhf+8pzYHKN8znITunygsqYemRvjdT4mlg5EIhgw
wr2mvMm+Cy1/dWe4cLyQ2TAfU8L1ZSNvzMVqVkadn3zBFGmn54sb0WNkXblmF58QbzCNwuOImQWW
qtxVTKLS0Mp1M2Co6OKWx+f5zRjp6zLM33SO0mqoqBhIP3MkEg53Q1dW1Yl7njJ0MPYW3QF607mn
PkkyEZLaYLtAssDc9onsXms39p/x/ZOZF2ajxsd//8RflmKXjSSNQWeSCcfQz34FRspOPwyxcdLw
QPFUp+VmHRsxBmJ1+584K7pD1+NJgI2wz7Mhvvv35f+6cT5sYrg+hyEcdg4mEYxaH++wGR8MGwPh
n4wJG+37clbFbrkpldyiktVNRLivPfvYihTCSkDQNgGFv9RIv11Y26rRJZZ+vzFzBoxmZjzQcSv8
A+UHDBHD1nAyvQj//Td/XWvpnDgXaaBUshn+/BM2ppuaQ84PRtxHPJBOso+8LxT74c4ZdpZnDt9w
fL7MCohK/y0XZ5qEvvG5xRcXhNGKUdknd7bq41g07g+vHJYuMCAv/oDDMRcBgD1xXU+p+40q+/Ug
h3AIVO7sfMBSxZvy4w8EDAlr4eqbJ25ary4Ootfbx8HSINqGtFCQnxhcM7XRFNslq4yNnfW5HQfz
0pG1cXN98gJ8L/YYsOHQwFISUnhNB29pLttSFd2tpeX9smuMpdQDNMraCDs8W7dKTjN6AYZGMw09
4Y9rsdH7Ilt+aJqwvLdC74p3q6gzImhGNtGfXJlLGhoo+/dZu7hzsCyZ7W4g9Ix5RAZq8C9qDf4S
ucOpp+wpsBKUzrCxDGnnEauc0KNF0+rk2Rib7qTyVCYqKIlmmmOY4IS/nU299L65l5iS8f39/wfg
DAvjza2jGp2xMp+nqyMltsrp6vXYKT+/cmZiyZFQteEElZ96RpANtXmkCcLOQ0u25XxDri75048m
VoE6L2r3oWOXe18bsn93Gl89mDN5rr3IDQfKmtPX2cl3QXI+N5Uq522MAhmfKhrr0W+NuDiZXVol
j6m00vc5O1v93dpRjybGsQn/g9Htl9X1xqBtE/EnbeNZv5S9GadLQHSolde8NMZT7YlurYN+JYUW
9f049vdLRnBnS7KvtQkSlKtm7DjIWDr9h5pd/aJ7Sid2imD5QvnE0l8h8oPK6IZlMkLedubNONdT
89AMdsKgYtFHgheV2dva3jLr5j2lnfBaT9fxpZ51h6FCYkwPyL1ZysKVzX8GpbfirrK7QvK2MaWx
8dtmwohmoXVS2WRb1Mi6atvEduJuV09Pt4aZevHRJ9PGsR/bDQHryZ/K+4aheH7d6YOm9uZod1fK
sbVmI90xtffKXod0R5p4jsO8m12xyTpZVJddWcQHy56A9/m5I8fbxZEzCPHGb9I0KOe22CZr3ycR
Wa42x+WGmTXKtEo9qCGu6msr0wmeNfWacCz1JudisWwZh/Y42gfbx8CNltw3Q7A083Qx8OKY4CKv
3kvNBs/FGyTnIsp1vxmjhDfgM1shSwtyNfRLYLvp/DoKXiVB5ljq3VO6Zl9NhckJfigN486n5i+5
qnkil8u2A2EVNJCOgG+ss9YF1TKYF0DtVkYOmgcbI8Ph/OIQr75V6YollCduweEPCCsNx4bcPB4M
09+6ZNitnU7HQh6pEuFrP3t9sRXdNFlBwp1mgBig0HYrTdJ3e3C5WAzmUo1JoDNa+z0tiXzTtNbO
N8Qj9fLGcjFYn9hsW/qO7nSpX/qxNGUoR8d7XEd7bQ/+5GQnrIBqxPNemvqpgFzy5s4p0cGVDGOK
m3Bqe+41xg4/sE210/so56S9gDdL7JeQZ/WSrbOX/KmdOC1ubYK0M9topygwKfpuHBHzc+K9mciW
jelY1E8SU2G8U5x543AhxXUzmgiVG8tEnKalgYTIJk9WpwoqngEqGyzZ9xEW2YY8aeNN1gHjD1G7
RB81/Y4HV5g/IEksLigzBNCwRMJ+S51ClVEynX0EKBiWEaxjOQwPc14bTwB86vmmVznp6abU9Pss
HcckjHVPONHisrL8pM1C9XqAbcbxj0ayWr/ZSHE/eJWldaFbrNXtumbOQ0XUvojONLcHTQ1z8WBM
pUbEz3LnPigTHCWHJsnMZUvSrexE6FmN0nXugCmfIqIffv0L/1P/yx+c9YVAo/ZbyypGpVM6+vJl
6IuuCbSu93b+OYwYFWaMGhzrKoYNYLLiRzOeoCJw1ol/aPlD0mEjT6wMtbDX7sqCDoBgmAf7pLRK
Z780j7aMerKb9YXsZpNaalxzkbf2Jk4PF0BAyEo8Xs+9rNdrqXVr9Sz6Tpy7PDUetNye8MnyPHTt
CWx7PG406cZ2qM2Oc+gN/GRHX1TOGJhzpX5xym7x1gqfowY6un+hj9bcbVbiHfY2rlubmYcOwxMd
eo1/9hkSWSgNMveBPvjNz8laWhlOmep+Ln7LQxsDPn0ys8R/zsfJsi5dg20z6o09HkUXxztkAnEO
yvVjtafFB5ZSUDLcOLarAVsfMk1OP28rWgMmGZGGcNKHNr/T03qxjk2btymNVfF4kDb7u9s204bW
CBh34PlxEy+79C06Fo8kgo2jWAtk1RrmgrMBZzY9+iX9ZNHYV2zE4l5XghW5MZ/xr0si237eVzuU
htyNvMVOtTCdcWgRr+lFzDi100sN391UNz/8itfbk5WVRn3Tjr3bHzuv05eQ0URbXUvWHQHEvk3e
497WV4J90iAxP1S6NUemGpje4nIhQo4FRno//cTwn6Q4ZyzRASqXQxk73GjhbuOQmpC0OBAp9xTj
bsuco/NZs4GvMcLbuV7Y8zZXtIRP6gIzCZnksDoTsvKgyep+eCay2mYHCAX9qfT8ojghQc7HSktL
7W7yZwsB2Kr1IJOGGKPFGfDarNokD6aOrBNJ+FPVoZ2mIQ9VbSofunns/JiTzn+wkOmsfdcsbvoU
N1qubpK+055ZQJrXwUzF5ZplZnlMyWF3Pxmw+WoDNYHFSPzNo3ot88Z7x4x1eRzhKu4kqma20XCy
6b+IKAsOs4ZsmAPE2kGMlT4RXKarswOZBlYBHRJcDSYrN1vbHa6MteVJnq1iOK3GkrhX61Cr7p3K
Xfc9LZum2Xpzaw17bR2G30uflAXn+RZFg4c8Fx0dSmJqosFa+d+QGVDuODF0r+OQwR51vNJ693Es
xsTK51SH5oRDLZqdxNbf2tTR65O/+pQYBjq5h/IpltynB2s19PQP4wDDCoo5rp/m0q69fZKtXRJ6
ZTXtKVeyvAPJVfuxxH9LvUS1aPpyUet9euHay2xvuroT5n4RrrRChZe6vOAArX7BhIQbl9tCExep
dMrkwhpdcK1+klnuiU2gtssw/JfbBkeX9qDNmg8egR02aPhGq7YuEfT6NWGdSLAnSgtd1yXIE871
YDo7ogA0bJ5/Tiece2RL5LtB7Bprtt2gxoNaXbFCwbrXkoQyvmmop0NF0y/gwibtBydqdaG1u8Ty
qkdh5k38m22/FW+r2uSFT21KvtUTfFyRkdUUMrrrvORb9ogYoxOy1nkw6XQmXtZLk/mhUEk3bnSi
/WPkDIP9NPtqSUKmPk4TYOBz841q/PJVwufVt6U/DcZuyEp361npxDbGa2J2aL70d7MpfEx0i9u/
ujleeuL0iTb+cRs31Q/NQGHiHlkpGY4Tpo8cU8KqG0PgVGt+SYlSaR/wfGVRGZ9zEWKdzY6DbO0s
TGDc3ubY0Jqwjp1uqZg6FQ4GrVG42Qsb75K9bqrm6wLfWx/apEbGKKu9ybvCC9Cn10At8vHHMoka
sq+/sqXDl+/vxNC7dR0BcVgojpGwcO05aH2ow9TMJLp7Ew9d0V4y9nTVXZkP+WNbYNjZz34HjIcd
hiEjZbbLT9FMTCqD1qEZOZyQCtu96LXJjbqstMWG8bcMG7zfbTTV9jxxHMIRBIOtHjBmlzIV6g1A
BKcIhArT2nBzl+7OM6rlsI5G3YcsOJXzUhQW9eqxzFXBSoXgE82G2zt7id/2IiFxk4T4n/vLzHR6
58ptxywGYDNLu71oMh7OjSMaH3oB+zIOKiLX6TcvLXMNNEXC/rK1u7ab6HgVMg8bNsfVCSN3k3PP
lsI5uKM9nnfci6hvZcrtyebRksKNpJdJVmZm4EsgRNffU45rF5HeeDXAGpcR4sac6/HaWXOxvKlV
NMh5Va4OUis6E78V9mrM2pjE+5Cih9i4aX3V365aMha0v8LWYHDW+4y1gozclXZaKz19cRANukM8
+gvrVlw3xh1OaZgcmH/Ze/osXfhOseekkPkZuqFZN9JwDiXUanPLG3WsIi/3yyoaCK0mUZ2ocu/E
mCYvU22yXw2EIvgZg++mO4HFdZ+ZPuT7vCsKUBrMwLSTWpUwQ9xnABE5DevVtsrYr4XQ+eN7Lg2I
ZZDL2jD76hy14yaS9jYFm6+Fce+bxfVS9iSbCOZWRK1ayu2MaZ78K5xBbJesNK31x2otNe4Q4tPF
MY27JX2Yi7FHm9Tsdu8kZaZtSJxzwNMB0VlhU0A5j+ym0RT1J66BczawJT45VjLp1+EExKFiKzIU
6tUTbEiCcvDseZP4fklQQE/sNoB30S8H9iMG7ZGe1G9WicYdOI5wYxrGqgFSa20OPrdCXxsbWEl2
aBdYWS5rHxrRhm+59A6pRvgrGNrVuadpgt1nQ6tnQiCi6iFBDY590sdhNmmjreaMxYrkoyq9Nb23
pj7e+uzyE/xgyu8e3diY8iMm7ewe/5y7bMpFXywCZbAs7MBox7zZzFlND+vUjV2574mh2QG7DNdD
79JhnIC/ioc56IFtpWE8F4MTVpljP8frQh9uTHW6t5HjwM7ZXmr0pWAa1sHmECkyncJB1ogmyEy7
LE5zhmn3UjgGFkCDhOuejLBH4tJzVva5mAUHBpfprPG7VXA/p6mLfzreOJeBg5UwWktOhQETLleG
rZpr95ikCLebYp6ml2W08E5PpjH3G3YgMd8+wwznMe2J24HpUBMlZxJWljBnuKY6A+33jhWkiANe
I0P3NhRN/iwrzZofq7IZr6DPOky+VGaCf/Plcun2+NV2CvDYS2qulOJoleeRkBBNMdz2cTccK4v+
qihVwK/2xWAYCCswTiOw0zI7Vo2bNNQGFcBbdtNK3hQi+9LwIjOzscS9ADXDu4fUOnVHxfnrl1wT
/U+bOZIKA8/qrJ058tvOvMiqjT/bpLpqitbBuLRmJmUaYEKYG4BL5C0Do2/HAmrLjOLEeFbbIsCU
67F2p3nYumvTzhGHGluFVimbh6WSo0UWmYnqsqlkwUqq2av1BFqoJAswIbpv9Iw4WCSZ/IWjhtHq
qSn4ENsKmL3zwzCU6B+kILELd6YCnJasgDlRjjPPDawMO3doUCm3vsS9M89XvITVELFyV/ZhwrvD
ydfWzpaFQgDTmKHb4Dr1aIw/4pOeC9BmrGJJiKvMGXcFokMf5LkF6mYFtAgMSlZFVV8pkHCKTaID
cJuDjkZgOCG2czkWXX+biKnPdw6eCNhWvJ2OyilboDBltfDQ4p6Su1WvM22bVrXWXhY8PL+6jIUC
MgpG3m0ucUnkwSDpmt/EJkr5le/IwX3kRau7D0mms90PklJ2v/TY7vMbOfuzfvL6jlcANky5Xs5j
SR24WpZK2+DH9V9ZWXmP1TBG20AyS+CQJhdhwcKS+ropRyGzLQ1I2hNcUEsLu5HCF45kWOwDa1HJ
u5Pkg8Y5zhGAqFF8Ken9boz+eQbL1IyBPqV5DGFRRD53NGDYx5Aqtfo4d1NjB60xMI/QV1fb8bCP
d16Wgcqyz6wkpMaLxR6rrYrdZq+1ZwJVqopdoZL0Qmn2fMpHXZkBWLjvfAufZRvPosSQPCqtd+fc
xWcDjmPPhVe7VXeM7cLeC19Pfze4e/eZsYhNa9BtVU3p07+H0/9xTWLG1FPx0PMlfWl4KdJGxb1Q
R8pdtD37gymMNaNmr2GrvY6IyJrnTt8Mib/MMEnGGwgIOloq9tjP6FsOl6T3PTnuayIs97Ybu0WQ
4pYegl7DwvzNzPTLb3++GnrBefgO1+OzGuYOvkjdQRv3zCTZEwDe0mDf9G4bLfqcMtL1J/O77N+X
r5Vrnt1MGqKNCVTB+DgFZ7qopIRgsR9L336iPZtG8NZLivrKmvMBepXoyvtqQBn9xnLzX18t+hXu
DiYlkPqsjxemKNwHcK+P+2bou8hVdrNuvaLPeC8NwOe/udqXrxbTKdmRM3DhbOb8zIzo2GFmnFez
Q2XRQzQXTr7xq8HYgtZ+7VrcAf++Wf86lT4Mv7neudQJRYz7FaTLx083Vr4a/Xp19h0BWDbHo1yS
cQytOqtYqXLdUqE7rs567WRLe+wK0TqnEpBQeyOrDpuOXPXkBd3IyKKuEgJc52AS+sp91JDIcHL7
2WP68ItY35IFS7na9cFRTX5f04FUbHhl+/4+82rjVi28kIOCHqTmVHe+o/Z+Vlbpg89Q1U639RAv
zJC54az4LYM6pv9KO5/4Dz7FZlhVKLVxKN+YOblLxTCawW9UsTlLo5IATkkCO4sHJpPV+GbE0sgu
NEFN9haWjJs8FbhkxgMQ/TaSoM+SA0S5SYa06VJYxmhdN04K3XpDNRFUiU6akxMCr5saSUTJ5IBv
w/m3jvXCQI40F9uTezf3i++azP7j3sDK53MAIf4K1enTbyV0C+tCXqaHpUn09d5Icz1oikp7V3O3
jlflAoX/m9vjszRCWxL+S/Yi+Eahb3zKNPGuRJ21y+xQMEO6ckdPp6zN8LUXkQ3Zd2Xrn0U27+/F
sGubZG4R2j65PqumGbAdLdnBgLZpYkXC5kfSnblRDJ1UJF27qXtPwychqva75+DrB7V0BH7fMtDY
WdI+PgZ2pigdykebh3yOsUkb2jHRW/OSUcj09u/v9Pyf+vTEcQHbI/6Momd8piOUMOLwVnTOHtVf
8XZvcsgiAMr+1zZOvk5PPy+Zf+VdGmM+fiTdp2YMTzhzm6QV1tOkTco+VqgQ43cr5JelmWw46yJn
M9gDLCXGxytlmQGngkDbfsy0+JrwibrTEgSdoKrblS1aSUbAV1P5jYH6y8KMDVKD2ooWTRqa6368
LN6V1Lbb1d+7la87W3chv72dzLi/nARm8rt//2z/dTU4aoiEOC/5Sj/dnZjEq8bPY7HHKJkPl4sm
MbpaJKOuqJB5+V+vxe0BMdvxuCB5F/PjJ+M8K8sGwAQhQq1/U3MVb8a1W02Ghov2Tcrj6+dywMLB
H/OxpbGIfboWYr7wElelRy+2ibJNM4BHk9xgFw2tN323Ifu6hPGQ47fjTQrTihz/x092NrU7xFXj
Q1v61r70l/5GyxcZraPvMfeo+m+6pf/jegQxLHDINpsi97N9hsJ3a17H1T7U0n7MzqdurdP7I0+5
CjtbTbt//3DnP//js00Ekk8HKwGvD1/ox49XwCHFe6rZrJeCQqHVsQJxlirNkaNKrAl2ntWwRslI
PUrsm9X235f/4m3xwH+QJOfaMJPoD/60Xldg5FwxMCZQpBGfUziwF0k9a89aZVXP3sSc0G58owBA
VHsnpKblXE5vHavV0r75U74u5n+3a77nE2+gIf582/2/JIxtVpSOWZZ7qMkCRqBmlrd2SdKd08vq
skX/XYKW+Nq+IDr0/u9v4T/u6DPCnOZmoiTk+z95G1c2wn1ml85B8BI+DjBoNxlY4x9uI79by//r
UuyeqNTAYO+Y2qfv2zA7zSr8xEERLv1HDpYY07Do4IQfa+fh3x/rv25ln85ILnO+xb68Hv24gP3G
x2pri/bSMWuYENZeIEAt7JwF/uq/r/d1VXe4g887DeLMbMQ+3cvYcYGDLzqPDmMhM1Ay7y+8htOM
3mvQhxaaOEN+we8wKF8/5vnYhGzGskQy56/P8v/dOGPdYQGJZ+vggjL+Oeldhfo4Ajgxey0kv6BH
/+vHZLuNXIU5F2cP5X8fb1R/zSwHAwhMl9Kaw0FlRuRb6XAXx3VMp2qclDdiNPrpf95ZcVm8KIyo
+aQAXz5e9iwOnddbi4VwynZ6Iu2Dh9k9SFCHv3lPfv0hsVmf42EkCMkNfA5O5oyr6eqprMMCguxP
H3vdE7WKlhvAtkHnhoi5XtYVAIpvvlmOg3yIj8vhxyt/+pAV4NVG9ZjXWLQUXhCUzEPbOZxHdbp4
/WBGW/YDKx46+6ppqlZ7RW7vD5Jndjho9TTHBG4ztIN5MhRnDXNhYhoaK0EFcssGFZ59nVdMpuyh
u0NXb355rW09J7lrqsjUFu2et8zchwxgKTz07ETphwwa3HijmYiTm3WKK/lk4KdcTqoSnXczNYRi
Nm7qt9SnLbLuogV6lvET2082hZbH13hcjcYtt+Y0ak00de06PTIMMswfrPs6akdFGB9NHcYSilMZ
PzRWXRs7o4YesmmQQx9r+B1JZFQZo0QT6HKo84GvpszR2xt6p92DyGcmm1nmlNCXJsB24E+dX65R
uT8GK16BoVOpvFddYv4xwCe8avbUi5CkPfNUYYksx+6DfT4YzJbbetSsgfH4WMgNHu5spLK7h9yz
VoZz5TkVG8ROr5ZrN9OSuzPv57lmV8Opja8vcJmuHnM6CFKUYLxbIeZmr3rQ9bqYAlUo6yeZhy5F
ZtdXuYFbOJg7b6zni7GaBeEeqzQ2Skhbj1bTZobL/2+8IIbpkTqoOpi8U1O2F5m7+AyM08KEqz75
ku6DHnrFpRe3jMg4dAgQM05qOJdprvhaV8LWP0bZ4fKopiK97BQxIEw6rXorEpsJeG1NI4e1RLzl
MOWzwDPM8jk5l+acCyM6qd0K8NHpyS6rsrzBFGWJ18KU67GvEs9/VT4yynZOkQujaUJeDZVsZ/9I
74x2woap4qBfFlkxb59nzuf2osvrGnglJkCjLa2tjg3sOHSaDmov9XX/Omkzz6Z6YpJEXegbKHag
nvo5zDygtG+tjgPzEnwc8rq0TMv508NZTEMbxg5oxWow102CcvuH/AYuWbfCHef2xGkY8w+9bl/H
Nnam87CcGjgXT1/EQTEeH7WyY7QaWoNpnQaW2n4MyKtJRa5zmcV7Jf311vK6Yf01unaz1BuQ29Vr
C796eDaWWPxqsZxAZrc7fQKPHgOhAtcxrBynZdYaNd0I3dgMoF1SLfkh4ZnXUSEQki9c4LQJpg5H
WzCPuFmBk2fFbQXssCjED57GqbsrjQbiLbZ60p5p37lvTMYFMOh1ov8HuWlYfLiYWvpUgNNPgwJb
QRpwM9tvmmJ/sy8HhUsQbtCZwZQYPwYHRiSeprG/ybtRd49OD/o/bLKlfO9kJi2ox60UG7P25MTf
1pfDEwZpNUAkzSpQm0PKjHKxQeYlZ1VlX6+6v4b4DBQSJEG55aIk+dr/djMslr8nYbXtTVq0KfwY
oucT3P3BbuzQqsbuUBOpl7t6mdQSkJwgfyx8pWFzHITdnsjtWeV1oWbU/N40l99EcPw5KjMiG5jZ
F6a5DKXddsM3a/Q3kAYsL9IzW3/qOlXfZLZwvG3SeYz1F6OBSz8aRc6D0a/jj9rR5luM9I1PoWzb
j8llf4a4MJcYMGLruA2Nd27/1LsoEs299JIGqIwDBNw/5L2RPNQkPxzCMAn/wDdVH4yuk5x7MLhV
tqT/ymNnyRYGAhODi0qUlPNW9VBWYd+LDio2hLA8WgapPfoVpoRIgWVhBArBBLnCzaqDZ3amGQ1Q
mCQQ8ZU0WdufiS4ofp51kjJxXupq9q45qc4T8a1xFEyOcDRt3Inv4bVT+ZxggoDHHs74+0iNYHQn
/unMMYx/IobJFs0Vx1WTd5kKE9AeRiBTlb8LMqd/VJn4r7OjpfdOZyKynQ9ilOLq/vx7GnNWH1Sd
5SIfkvRudRrip5OvWDjKNPUfhZhMyNOplssd46X1QFEMMoEeN/HTzIy/hFoxZi9z4WqXrqwBzYm1
HS9To/CSMF2Xcdp4o5gPvt83P0tBMDlQi9G6gTeI4REzmPmnEwY1eg0bZbmJq9Yaw3F2s9/AHuos
6Bq38c1gIq/EmAL9ON21E1Ula4ulaTcDqqfGu5uEDtFI40dae2ow0nT2spCR7nJrALdIgwXJubz2
02J+HMykvM2zmEoPZEvZXFu5FNataQl/SQP2d3F/wNSW/BmWs9etMwtZ3Jbzal8sg3KBU4qlfmnj
YX7WUmkXW43ZnbEl2tKdUjxScPDLwbrql8LRAzU6knFA19nJDh3DObm1LozAnZv6vuwT8Y4+oMsD
JQKKeZ7s+VUs4rOcEAF4huOQOlUIWbIp6b1GtQliVP45VDExxL058eXCQs6oDYqlRZOJaVWXCFkO
zMcW5Rq53j/iGkxsfDhWXh26WKr+YHIoGjZYEEZt06HiQ8jJqUEKy7yXJzOjV4QWoCyle7op0Tft
3vD1wMkGW13akC6uFQdCGeVa3dNM0FfopwDUslPpJ/689Rqa7E/WiI8k7+JzrQyRRAQ9VQ14LDKz
v8Pv505npb/MNzN0yPcRptzzYDKG3FAJNFAvYCNU+6R5nSCG9H9bZXE7IhZq5RToogA3Tz2I8HeZ
msY7XBQwfpiu6ddLQ2Qb9A+nP+qS3PW6Li1PIWhNSAM6W+w6mHu2MLxx6obsCPQUEViFPrgsQ77+
5lpZrcjtquFyEF73SySawqusqf5drxh8BGtDmPiHVpV5wm9a45yze3o8dFVN77nQ5+KAxVCv94be
xskF/8L0w1ZQDxP0BsRgD3JvfuGl/0fZeSy3rbRb9IlQhRymYBJJ0QqW5TBB+fexkXPG09/VuhMR
UBGlE6ZqdqPDF3ao+/9E163cBGZpNK9K3sSAaepKbjewNDTlzgT+WUH1HQGsh7oCSCac7ObZCNBD
Z4KkMFvg0LaNbJpXeUd04osvY1uYxSmo0Jp1G1OztL8DffzwYE8ArrfAWLqdk9c4GuUwlv92vCfN
PrcHSJK9P/j6xYh7E6S8b/k/HL3uK7c0SzXasp87B+wN3ARXpaAWHIc8HaODJNs0uatWLvEJwK5K
h0CoedldEvfBjmYzio2JVWuvSMBO+a5BvAVFhpZm+95xpvErrLEBU4iBMHKnquBcjwVxGpVtCdjS
Xeo48bNEk1Xb+7AN7E0BHPwRaxdge1mpKJfC0XL/VCslMEptVPT4ro19+2/gZABKoQV35p52bwS+
Lgi8kvcVst82LkAGb8BCZ80J6d6UGnajZAHgWcWu3NxrlYMMsEveYqdQYbanqmI+Iy51SL6bSnrx
oJN5h7JAHNENcy+MjrHnqxzEXhl6LBBKmF/ZGJq0nMGY58+mbij9KWDT4w6SlR4mFAGQNRUkcQt/
zcn/Q3omfsZgglDQsHhtTr0Kk6ztBVIjRgf7LCcmXwhPApQSiE5bfBwcXwK1i4L45BrZREiXlHBF
aYJ6MeqEVsum35rh0MliU0fgm5DR3WW6HchfwyG3lEdnQjPWtfs0LF3ZaXoEgI0gPscDmOPtMNXx
g4nbRnVGu7ShX8/FAeIsbzi/dTENzYvRtE69tYOCX2ABvfuWpaj4vciF4vVAaLOGA6C2Ed3dSspx
ZdFqIFskoi3OMUNeNMMDHXI9PqoATBzwx2EacIEHBXLSXdVjxKPKCBSJ/hNRtqVChXUd2ovfc4xT
QC+UdudvlS6J8j0sf8vZAcaQnmIHb79fdsBfdotQrTw0+UtT2hZU8aVHVHgVQgNurmKLXxjD4gGa
5hdYLDVhSppIz2U+9S925STh2QDBEcP/oDckVQ33t01wOmxiqcnye3VS1fio650M3sjJ+XK50o/t
F1pNlrOJgGH1F71OCWeov0USYtoxoZfhl5n1FZkK6Sd6hJr3a+rL6ksD97U5SHUp2ytmhx8lwFgk
I19JpVMQaa5zbYMecN02vn70u/o0dUnzVVVKdeO1kr6X0/Ff3Unq4XZV4YMqBlRf6oAqRWpa8LPC
EMoSg2xkMTZPIfLOY8Oc6BmOm6JKrRfPS1aKuB8U/uAHUsCgIg6wQZ5zWBCkKSg9esbRLJzwTg2n
6FGaenvaJpU5vqoVkG9rsMqzGrYIveCrxtvadoV+kkNpWqm/LUt/QmefG4FmqaIvhFV4blWnySzj
iNxZd1cVrbqPBsR/4HLhToEGcPULF+H/gf33rJWSw0dDU4gTLX96ERTmrr+0gk4vvQLZPMKI4L0k
LNxzBVd7h7IsIYCXtT8slulsAZrd3/7iH30Cqo7qW41FURVnVkjS9NL2U2sE0Cc13lbFPNRyuzb1
CtrUUrsh34zaTU/aqgA/Bz6BUsRAx7PhNvpCSzsZVna9KRo8s+oL64/DHUgESt/2rPrS43lXIrqn
HXEetaJ7Le8GbZuSQ4J0D0Z4KGpgJ+iyBVWpnjwYDZ1b9J16FxsSNsvoWsHpMgmLv8V+IAz/iCIs
l0p7iHkhlXTXBAp7L1dBW21VPzRfsIDSs3vwRMofypHZXh2DMcAoLeb+aEZI2jTySAM2tgI8/Lmw
olA9q0OfDvdVD7d3N+pJx3ms42gD1jd7sPuOd9mVgH8Nv+Ki0A03n2z9H7AgTz8q2Ed9k2k4jfd5
ORjfzQZ8k5sRxfwLedS0g2N6UrgXwOiEAoBdhGeeibIhda1suGdx3yAOkicVitCDiQlb2XIdn0KA
7dNxDEDn7+GsT+cRsm22V1AFVHYBtJNvo2O3wbdC8kAEUpWgXai3MciqaWy8lWP9wS0CDoB/kRmh
CzvnOWqaVeB1Z1G5m7r6UPSZU26lQZJPIN+KkCJTNHS729v4gxPEkCiaINJMeVKZnaDagQgb5z0c
pzZVt2Eb+IfeoJUfhHpwUpVxOEDXcAjD9XSlwfbBLe3Q7+J/zq4Oe+z67NbKAOd3oN7sNI29Tzw/
+g0Oq3NHBMmPLcqJgn0+pZ+/MeA+UhQVt6dY5utRNTX1fFFaQiEAR6rfSeJowb7D6HLTq1aPR2nv
4YDXIjO6D8bJWZOh+Gi5Ra+Cf96sAWaTHqVhaqxWYtLxUO8zBDfO9jD2j2XfWNmmDirvjx/m9V1G
gJuuvFHL6iyYDwdYjaLKIArm4KhsoMpI7m8e45YkHCMSvHU35LCgzZy6zyKAdm26GVSSCTPszAuo
j+TTVXAuY0xh6DQIHZ05ogF1bQ0HUNs4oveo7lPkQ495UN3HFuyg2/t6eT1jRIxxEEp2qCHR4xdf
4l1fobZ6FC8mnoaWcme31zJQBpxcm5pSGgB2vO/SJIyBfFbQEZ0yjsonDHmbYA8Vx77vO6Vba7As
5LhQqONq5hvwVtFCn/fIEOHPFATxAPUWpXFQK+Jb8LWSfzATZzqjD1xFp4D+5aOVlE1ybmXYt2c9
M/XxnE5qugVtQjIfK2G1gyHhrX2cxYHk53EWERkCHaTJ8xYF2jn4k8HaPZpBFlxKldrwBrKVgQrh
qNxLoBg3lW2Gd7c/1OLOE6NSLhcIF6xBHdFye/edKG6mddp29hFdCesRpdZBd9Wij37rOpx8N411
e2VE8Rev3kkwOkSGOuMK+4R5T3rwbduzBwxPMeJTkaKGkXUXjrLnBtw/+cpgYptdD2YQGAmTZe66
ZUOaplKNuJkWnCQn05/7Wpvu4zSEzdPDd6Mn7Ft/xiavDhABXm4v7HKaBhxnG+gKejsq7hzXC+vT
L0C2Mo9OsLNOtpV6f1EVcfaagm78yrFe7hyGoi4q5Hj5SnNMgYNXO6exjU5J0VHkNqMO8GxYbhXf
Uv9Oer7rMNasVgb9YGVF2xBAqgBdorJzPb+p1muaOnF8MlJFCtzK9NUvlRWX58D3kwlV71BpKUyN
UXDn49BofvYhAdLA9pEVzrMG/l38vHf71pBhFva2jo5RLziR+EmjHUjjjZpdopR3UQMp1W0Mr9tJ
vtl9vf1tl3NH6uktw0HrybHf5LveDc6d0asTXe+j51dogqiFkuLCQILv135/kqU2P6KM0EPNBaH9
7/bYC5lQIl6wig7udVCkuSdmJxYjTW0sUnBb8piN3xI/rrKDrDQD6Syq+se6p5t2P2Ql6JI6gObw
isIM6IiiFaZtjYku8VZv8i7zNxOKeclvBcKbekbOx5cPcVppd2YbDz9u/+jlLUOcoQvdLpSReQ9m
h6HA5omCql6QL3n3JpWfH2MRNHvVqP7rBkdfE+Nbnj2GM1gfU+eOoTV5vTmUbqA9W5oFNBlAjDrV
6n+NOsX7BsJc5N6e2vLwMRbtObYiGor0lq/HklHriQaIzUdfD+vnuG1QeJGlN990BX+DXY9X0EsY
jt1KvrF8YVlRcERc3BrAJSAD1wO3oEt5U/FIrZy0G06UqtVdo2WIl5N3/SwDagEVgMrMtaAHeW6U
S/XfKu+o4qeO568AfxYrziEAGYY6JK0UkLTa9Y8pYFNNnDntqOTm+L2mD/2ga77mHFNH79YMHBZL
jlypcHiTFcw2yQpmSw7wGuPVHNgPFUMV09q4qZS7kI1nHyVoZnhMmVUMGR3r+WRFYnKxkW1uWfAn
DmhIXrC5g3nZ5GWYkbYdJ3NIVFfl7Fy0jIZfrnYPZmGtCKEsl5XhgCzA90NTE+Tw9bL6KLQOFCq7
YxWZ/bZoxugRW7PoMPQwvj65j5mZgDMhIATqhVv1eihDr1JUPrPuqIZydEh11dtFMdil1Kd+jFCJ
+iVVoDx+flCAQ5B6WU/KGLN7ASgIuHZD745Om/X2NsjMBOZegmuSSzdYT+78qSz/RmU6rNlaLq5w
xI64PaGYU6DS0Wa7nm5BCcyyY2eCmTh53/XJV5+ogWPMrnmdXJ/GEHITVKBUUjeh44Xq/rMTf8OM
ER1AIWBjzibe4r0gUZrQj2jiOaXbyBYiGTpWaA2EtV1cp3+hVDcrV9VyN4FytLgvQDSBMZoX5sIh
liJQm8YxD4v4lChGp23QH7OqjUTRzru7PcXFUUG6G2wyGB/EjnigxRd490hi5EeXRbGqc1EWfera
YUFb0PcDmrL4qvylXM4Kf3pIhWAWNKCqK3zfWXoXZqje2JgFn4EDQo9G44qGJoRXekC4Yvunwi+b
lVmKE3gVYGIyJyRfBYxZIxia3UXAzjOPjdSeZSi6CgRIq2mPRUMX9u/tuS30JbnoAEzZILVV5ker
8no9K/AUZhTJwzkqwYUdQ6k2s01IPTz8z68H86tt1MPobKahD+MNKjj2T5n9m15oUkWPtL778E8O
Adh0kX62+pVocPmxLXH3k9eT6lESnS2DVFvdoPqtfC5SKr6uCrvBVQFnPNnt2N+l9fh4ezUWxxcJ
UrIk4UdLzY2KwvViIFWHbdWA6WOaDIN1qnG8/tKUxj+Ef4MD0gNK+xSVGgpeXR8dbg8t/vT1F0eo
HeAuVQyEE9CYvB5aCXoDvgJ+2cgMdmhjpPD8mosxIO5zj8JTsLKyyw0mpgrQm+o23TVrNtOp0WK7
gBh81uy80l/x+YOtj+4BxNnb81ouKTUZKHIwxnU01eeHx84Mmt2mcH0hognHXYN+EILlcht/T43R
Ho4SiVv1lFpS2v2BJJn/vD3+vD6CQKaucxO/1YUUa45ElHnXsIbSvVMtq+Xe80ZlSx0jR24H4bOx
Lq1tB737ANUS5aGuCXe3h5/vYDE8SmMIdaN1RgAjlufddRV5Sd3nmoM8jBZnhzwjiYiVFHqmbQff
uypwVsabLzfjGRT8qBVzWkRJ6nq8LvTlipc/OA++lP7UYlVHUNBQd5GK7MjGg634u8eC+6BLXeJ/
8q1/G1uU4XjudezdZldJPJRS7amMjRxHhF9jUJ5oo9GVtorpR9On2esQVMP3Ty8waSrEp7fn1jFm
Tx53W2SPSRWeQ49bzg3BxT3rkMwQRBzQlIzAaPgr78Fbkv3+rDJRjJzRCIX+QZxhiI/+7qOC8KRz
4E/RGfXOYFcXgYcHZdw8albYbM3BTO4QbSs2LZLFClpcgB6t1nRWVvuDLy2KbqD+UWTk2Z/9iAhs
VFnT8TxjVat9d+j1Pkj5kJ7tTgfkaHjRcHIsRNAMB7Tv7TV/S4PnC0DeBfaV2A5A6uz2qEGBKRPi
fWeEyvLkLgZFgBGrT0MUXTK/+FYlYALp31bov07FNB2LMeB8xb4E+KLpO7hflTru2xGEHvQEpBpS
dJ0L3bbO9AKi310dfJbeIspzMDq5hKgUE+fP9kmlTDFnXMYPM1GT7iGi74EugJ3Q4AZcWBwqC+mt
51SX0JW/vVriyF0vFtkpPC+DBg1EoTkE29Si2o5irB+1XM72VZnBuZckAJGuFUbNoc7LpDtFemWu
eSMscjnCJJGn2qRyIjizxCPwbp82MSgbHzf5M9k8rUJEpRIJVl2hksv4vgw8yUr/5w8xaAYVpL9r
VqoJTsmu/1NwZF9JOj78NQRvFMrphbBnZxu2tgYDZw0JfzObtNlV0mk60Z7Cu8xoi+JbSdmsOY9x
RbABDOJXZAWoX1F2AFOmAEm4/VEWp4c+Ev/BAAK7TTF5lpdIA67hjtr49yHGca9qMkXHGtc3F8J+
AhImLoY7tbFAGeTamqT34kmAX4VnBKBqCyFItJOvvwpcy7LVqR6crDhPf6ht5e0xwAEGoWvdGSTi
GoVsMVU2PiKshMqwX3mKZ+uuIMA4ZdoYn3r8CTdB3xsPRpkrl4nfyBYQsmt98x3eebD2xRc7n5EF
Zwe/cbIhduL1TAdIsHWlO8mpHuit4d9qV9GTZrTjAByR9HNSctnaEOs63cYOhizYdiNiHnsL49rD
KFeAZcyxHZ1dFXeZ8z2SBnk6xBDx9T2vd0Iz2ANps3a9f/Sr6TEIeyJq18r81BSTZ1WZNCWnEVkI
ExGKXjWfgdPZsrjGrPoPfgkpYpqIMhcr/Y2PhhY+pRjPqRq1l1mmUUxj7OWNn5BSpPIXvk0abjQM
2b5JCMVEGxDR//DvWzO9W55MvhMlVwFKpvhnzIdNPRDklT2mCHPJo+ZqfZwf7DGLniHBZ2h2UPM6
mJUVhsCLVPtLjGsI6HRJN/+YFW/f7ZP54a/BS0UleKHMtqhEGir9EHsyk1NTSwF1GEGc6/CLfdEl
nmUX1IMqNFGc6VWOe2xvAPbW0Qa84BQ94CDfrNSgPjo+wvhcswwRx84TJLPo205O5fTUYIcXmnW3
E/xdN809UL6tD/DGUhFDkAMVaPztpRDP6NXLAd6F/i3hFAAaks/ZM5uALJArRIZOUmCUd2ag5CNi
8tb/9Dr3v31+KPoJ1N4pPy3dYZNyarowhuTRox/zUpf+azRW7UXzTG8lePhoUlTZKbHxFIjX6fpS
QPSxRJveL06+JKt74T+NJmAALTgthIj67WktpOmp4tO9sAmISXLgt85GK5FrdFT280mC1nDUtEQy
tllSh09jEOf5C559+c+R3rj9te3M5psmtKFdmWrjASX4TO/dolH8HxLS5fpZT+CQgY2PUMoI8c77
25ud9a3VgljZR0qtyV9v//gPdh5XkGiHAMAh+9WuV8qpa8QTNaU4ATPWUFey0n44Unbwv/RSpaCC
2mnp1xHfwAIEdmr3Kxv/gw9FdkhHk3cKGvLceQICwYSpRFycmjKNHtogNR/rqe5/KnKv3X12pgwE
tdNGoFl8kNkTJeVVp9dj1p18ekLbuAHjJGX00ytNTS6SZAYXuZm+taq/lnXP02DhnMBFQ3xGgkbe
MouQyqyTLQ/RtxO0ofA+bS16TqZu6StLubjX6VcDKxW9A0R21HkS2tihGQIBbE+TlSi7oQEvnfnV
dIBLiulBVdV3g19+v72mi8QX7qhOD42wj6ICwITr3WPWVmwVpoHcgyqHYAebpNzlKOu9yAOABWRp
cusxLyoDFVDPJxaOq6T57/ZP+GDaxBzMFx40/Zk52bFGJi0A1e8cfQtCFApu8FsUdZrOEXad8San
AeImLWogt4ddflSTYAfDYCbNQzovSMpZHBk9Ae4pB78cuEonxU9ag0jw7WGWDxXmqLQLKXxSowML
OXutpbBA9xHo5ilwqKB9g8QCXHJCHTN/rSZHQTo7xPYydHtkEY9+rUnt3gmy7MUGsJU3d0ULrPD5
9m9afnSbFgYm31RbqOy9/eR3EX9VjA4kO6k7Ja05oOJhlGBH9Xg4cslkmgs9Jf7rRV6/o6pWHLWG
ysDtH7Bce34AcBQCWyhR1lxURmqRVGyNpD9hQqf9p42ShgR+ok+fPlC2LUID3g/hIC+Ln/FunonZ
V2NdWN2pE6SFREtewcfYO7Ucinu7oTYotPlWAxNx4V69x1SwiJSAUqCkwb08O1Jh0YDxN9XhNLJp
H2k1FsWGjyHjKl4KSTGJquRLaDUaqlLA0YgXFQHVpjEybj1D81V3ICsJvxihFJyyTvcw94WTCHkF
6xwivbiurW2qDJ68QdIOaa0KNBry0uDldKKwGpSLZVXRVxkuVb4Z0kY5N4IEAJBksDvM3iYveUhx
kiq+xvboAAlGj3DaWF3TvvjYrvKniKyLr2hCVsjh9WGov+gIwbYPnCf7DhH4WPmlVKTCf6cOlfjN
IGk9cpBh15v3+KZAmqgGszLdTinhPIVmIKc7xNQaNpmUN98bzy9eITY4xak0cu03NZR6RLMsK/FW
BTqkZFtTNPs2RUnblIJ0mxyKAaO374Sg0t8MEVLnTvT9UTtjWTC1thv5e92lw78gH5x7OJi9TdFd
aWwkcq3JOXRySxLjG0p37wyhKqyPvOqbHo3xC8Yq0QBC0HNQlO5qo0MZuIqHQw5A7QWsP2iNAHVs
HXbN0FLFoe4dfJ/UwVMPUatHw984Aum/Gwa5S5Amg+NxxBELOFtt9Eg0V5YmXVBm7b5GCP6VP8Pe
6R49QIvettKNQnU7a/KnhwJnHLhIamX1j2oRxBLUIi386pFuxRvfxIZzBw+rtI/QR+m1l1FKR64O
sXNyMyNMq38sEsqRZZEF2aaNbEFuSC37l5ckbb4SmS0wABRHkNhCZoNwg3rF/PZAJWUwCTXxB9d6
+RWaix/AxyhsB4/gWvuhogE0bqQIfsxFS6xB9TaIU4kNVrTyQ2I4PsrzXtMOgCVobuzThtkfo2DS
ILPiqi2jB+poxbR2D4u64uxY8mtpBxG3ktHPYQCxHfrdKGOjYrXoLZuAqDoAylGOBnLbfvNCa3gm
9cyp2lfpl5oW/h3qzsqpwX33l5FK0/jZsP3NppmXnvdH5yKeXU5Q0DPEnswKYWFAOZGnU1oZpd7Y
Or4yrrx1y1okU+cGpOzKcAjpzEInMNSIL1tZfeJ486F4fiBu5Hrt/AEv2D2mCqrBlU3Z2Ury9DkY
ymDvJaahreydRbAILkAGmaRx8SPmMpdrcMgb286raXHWo3lAwLu7YEgZ7hItV1aGEjO6+tyi3ElJ
gcoNOQSR/fXdr1IzIuLoEbyo1PIpiTMkqzt/5GZI8qBUNl0RFD9uv2qLQAY9ZWo2LDJZOeWi2Uuf
FJkF7kYtT7oSGE8wxvJjKkfSRc3T6a8k+Sgfx0W8tq/FX72aKIaw9BsJwYkx0OWZfdqoy9TMgbF3
xlABBXA0fM1fE9gjpAzNqPkDOB2OpBEadbVRdH38Xw9hNtiOUyOFQppeXnlzF+tOf4ogh4oILB9W
WMQe797cKcFD1fct41z7k3acHMirTaJLW0VtJeQfacPeXnTxHWfTB5xA4/gNXblwK5w606r0KtDP
VWcYO96D/k+UqJWyn+gw5zvZrqMnPwiLCN2DGFra7dEXnxz6l2iioMjJ47fQktLHGgcrTBHOnsEh
bul/Awer+jN2kGjnUjZOH3Unl9YUVz5YZBvDAxUpRnJ+vv71IhvloNlda6tnhM2dTarYYfWaECj+
SQI/k18j5Bueb090ETJCK5EBLShEsdgPzXOTMQDcIzmecrbCUX1FegGcPMrTh3q0tD+01B0gL7DZ
0OXU1YNOs6xYAb988J0dC91Dg2Kb0AacHS6/r2N6c5pyrkI//5EOrfYVFUAJ5aJcuovTQT4mpl9e
QHE25cpHXtxahI58X1pHlEYB4MyvkrZJqb44yjkem7F2gWtML2rloOPqU6VcQaUs50mcKrzlxHAg
usSOe3d+9C6svamXFTwVPP+7kUOj3UA409D294bpJzVufVOkPlosvpP5a5DV5UMhwuR3w8/mioxT
n7e8BGeuClHslvJdXMoNttFE2NuMWxVpzSL7WyKq/BWggdofB3WIVj72RysuGAmgDviPXsD1Iowp
QJRsYMWH1rM2JerMMBpVSb4TilPhyuf9YMVpNFD9RvyBHHju1einZiqbJQT3ANarBvTaRoA+T/0j
vUgzRB9cb/54UjyFl8TL2zU82fIowyOiagfgnlRlSUqIgjEHE2GepcnD1MNH6Xbcjm2ISkdhhdug
UI2V8vGHI6IpxJalbER2dL24toEKZE7p9KxlabFLAGOi1SBnylPhVOYOfpx6d/vu+OBrkt5TYeJF
prU2/5p6q3gyxsTWuVQS56xNvZbuUin2ZPwumnJlsA++JrBuWo7I34ji8Oz8mJJsgLy11HNsms7D
oMXmV0SEp5PaTaUbyxn6Do0Rh9BQPWsl9VvMk9AKcAwmZdzKUC3ET3t3dPsOneIqnfJzlPt6vZfj
QaZOBHCncS1tyuTd7WVdfEcK3+xYjqRAeMMquB4ONaqW0EYumakQs1S88AhuMT7j4hUcE+TiP7uy
Fr488ANoO5CLgju9Hs+sIsuHJFudDeid+6LkZEJAbDAm1qydksfK91gKwm9K0mlPt2e6XFg0jYSm
m2hSAhmYxRROJxmdoY7VuYka9Uk2J+0hltJ4E6FSvqYOuXjRmaUtuvUi06T0POu7BSk3uxPq1Znu
m300/CY+VbzmG6PsMneC8V66alSuVaA/+JaIYQqMjZAA5MNery2UujTN/AEodIoH1wbBF+mlQsXg
a4c69g5njXbl0lte9BY7B/i6mKfQnhVr/m6zTkFom5KkNGfJ05NnJL296o8po6FDMmdmVPlQPtCj
V88w0p916kXVkcfKCxzXtsOcxs5nv7BGUZdKFFkKir/zCiuWIRytwB7PFYJLEAMFTMEf/xC2rd23
y3qcBQ5RcIN5yEU2NNvGeZO2QYUO1tmnhpAe1QmEftTJXnlQ+4zCbjZQJN8Omm/tysmUqhd5IpzB
AyDXx9EFz1FE325PXox4FcLyi5AuUIAwA32l+X/9KQq4kHqA48q5GBrfhkOh1AkiKqRI58nAUGwT
gEILN36Qhc0hI/O2X27/gOWep/3BrQWOEP0j6uvXP2BM7dGndzacdQTWXwdba7MNHZjEvJvKUNX3
IYi3/pfR2NpqMUFcUu/mzqMnROfgRtHtF8282cbnwmoM8gX/oXWMcjonFp/AOsdtDb7AlTDbKrNN
2ud+/HtoEZTa+f6UR88YrcTOVyWq7NbZFoYBRV9MzVJWbvT5ZuGToK5I1K5jh85vnEsmD2IIvfP6
Bx+FIr2G2iCROLph0NTWnZ1L/QNoLjhlVOYH31R2k0d9N3Gn0irzo9QETes23BnT2vGdbRlWiy1D
gMSNQdCw0HnzpsyRsLfDY41C3uj2VLDruyBpcR6qTKs/d6MxXgwFS7590Y3wx25vmOW6cEnJkI3J
4kUa78xe2ZrmqsK6qPelrRWHlM9g8hjAcPzTZZZ/UOECJXtnTOI4dROlzwqIApE8bp3GGzaKVqwS
2ES15P0+YkEsQUkRzwPlDXO2j7IklrxAijDOxEvoDkJlOboBNjFrz8MsD2LhUTSlUWKDEbR0Xvnr
o5I0zoiYVGHdW4mEMZXeWtiBdkaMslGSATDbdWmWm5ssnJrUHSfTCzflUFvp5+7L//8ZonVBxeEN
1nb9M/D4nUotl+z72EBMwk0lfrSL8FXdoRSE9t3KcMvtxqxpkkK0sBwWd/YoOgmie95g2vetriJ1
E49KftQlD8+/PIg3ZRIOW0tSTFRxMMFeeak+GhvjdtqbFHM0wGzXUw3bMi2GLrGxY6aqfcwoXdGG
8nr1GMSVL93BO/IdNwjH7KuAdq3hYmZ3o1hpYAYQFAVQkkaCuMDevZM6hpHdSEJ6L9WpcdL9Ltty
Yxn7SVLqTTWO0l0dhGvhwAdzhksHT5Q2J0+DMQt4FC58I5Yb5550PCq3CSBfVKvaYtyaehid/brH
ywKTyiet6hV15XB/NGOyXdBX4N+4nWcLjrslpEKKTfcc02KHCk5yN0aedoG38b3Ogm5HBd3er1wo
i3MFYUjwEQgiyH1BNl8vM0g3f5jQ/bnIsa+hKRbptf0/TfaUl9zQ04RMu3NSN1S6znzJ5Hj0fwxV
QYOSPkz4mNqJ8RW7vSR5nqYOac/E8EfDcsfByvzv0M68qgBMPCntxpELIYQr9CRvz2A5AZgUbBAw
IOCneMWvJzAEU4LIbWBeWmx4YZAUSm2hdYdhq7yxIi0tXppUkxtaNt5AKwisdoOJUd1qCCHe/iXz
zSOSSCpvdMq5EU0gP9e/JHcGbJ+ogl9GPJawJHWkCQYeYi2IAyHh1R+K0urrO5w75PSXGhYObj23
f4EhbsH3tzH1MCRK6C2SB8lEdLOvCXUsw/OylO8dXFr8bSuHhX83RWDX3KgtLWnr+VN8jnAA9o9U
NZVvKN1xibijVvvGa5/3yAZsYod+15cKv2kbKZEst6ZNLZcYNLiwOwbsL9D2zx5wrTEHfJQY6KXw
g8DcJQqwUgT95UB7Sr1+Mg7D0A0/jEJph6PltbKMsmHVdgffSPNu5+sBpseNKvsPNQFwsIc9jAZm
kzjI0dralNSVm3mdKpe0r1IbGdA2EwkdlEIs9loWz0He8aUgH2sKl3ZbHG8lo7ZwJes0AyMive8T
5SmR/eFY+ehbPCharVY7HHA1fYu2b2v9jPppepEDYF1IdEB7vrv9PeYnWkUGmVvsLcGgVjkvu2OF
ZgV4tgf3Pq6gyt5Qu/LBLzXpS41H1NZIEYTFTGS1ZjhLaoAci8K7iLbxJ+M6m+0C5Nv6tDYK595G
b3OTS3F9rLOcOWbjYD7FuEF9sr/AiIRD5PXieiIMmPubZ06kSbEaOfdtZthbD825pxb5ti3xWFGv
bPJFDMRgwHRBvDA5m/Mmpv/uZYgHmkd1VQQXQGGTgpRKCNQroNWquRONv5GKlZzb2zIaG2H9ZWEh
ajWjHG9DIwjO4hQnKyd/ueD8ImBANFnFGsxPPnK/NIf93r9kdmX8b/SV5BsJLI3oWmA6kXtbK76L
xOD6nDMg1x42LbTUjLkbALHQEIJI8i+5oTVnlWH3NPzCk9kPxsqrtBiKFg7SFUKRn0IZ/fzr1W6D
ziMLMdX7CsDfl1YNhy+Q2ELs4ZA6vX1clkNRzhWtTaGTT3ylXg9V4U6OFoKCmt9Y5LvRiZRoozmV
c+EeG6WVwRa3tZAHoNZJ+iNDKJ/vIllF3iGju3H28WHcQREGBq/k/Qki/XQou8I4KFI/bNrOWCtr
z18sEk3qcQp9KlCsVG9FSP1u/3b4TreAmsxz4oRIpTZ16ey6xkNMCT3jJnalAj2IXlJbt9KD4aeT
jdbj7YV+67le7R9qLTSSgYBogJAWcU7px2YZ90pFqgIpfFNPGm7gfaB52yL1tMcxR1PVLUelCEiw
UHbewH1PpT0LSZncrcPElF6U1iyqS6p2CnF/0vZYZOm5arh2ZNA/d7PGdF4bcunM1QCbvHq+o3XW
Sow6zz7IXAGaQEGjbgSsZV5SHfqqLcoqaS9ygNrWNqk1J7n3yzEdf99escUJZyCHmxTpKVqNXCzX
3wzURUt91q8vlEiaU1vjy17FoXLywB79a5ET3X16PN5wgUTnQhVAsdl4Xa1UihnUl7ab8k2ie+lv
HmR1xCIyfUyL3Fx5qRZHDxQhaCmBS4Iys1RukXCFJiZtLvZUjqc6NNGrHcx4+k36177cntviVRRj
8SqC6uMK4wK/nhtgGCeya7u5yGWlXpRokPbYfXhnBNrVfd0awz81GMaVnbIYVOhygDY1YHzhNPUG
rnh36ITUbo+LpnzxrWnaIBeJMRLI04PSFmDswPlYmy7O4xWTkcX+FKMSnFLOpPlPne16qqg5q3i2
NvKlUCZQhZIRjj9BGgbH2yu6+HrclYR+grcA4Z3ayfUwBY0yXZMM5WK9yRWrmZ6eufnMJxXp58/u
TMaitS9U7pkVGfn1WLpMGB1iLnkZQj07cQZQnhPuhkb4JuxqZsXr5ycnCodYmuD4BmPsesBCDimG
RZ16QU/NkanrK2gtoLkbICfl92v7ZK6nz+JRDCaMhk9sQUmb12dHOytjazTiL5PnIwgdVdSIt4MT
tfR8hUDkVJaa4zqRUb3mhRn/AAWEuCWUdRPpNAcWvUTJUd6o/tA8a8CVik2KOOYDsqVJ71Jss6Rf
HeVe1NG8vEj+1EPKVhwrK+l+EZ96abZP2gKPzS5p01fk3+3natAIhRFRhAOAnWpYfAcYK01r7PQ3
uu7Vo0CXV5QCBR2T1Z5HMV4VDIAafOWCUJxcO6RKlY3pl0nONqKNHtgIVfb/x9l59UZuNGv4FxFg
DrecJGkkjbR594bYZLKZc/r152mdmx3OYAh9sGEDtuEedqiurnqDZ54ouIWQPsLQfImNEhvh2OSJ
Q6MSTaGHGmlY/T4RyGFvtNhyRj/Lkga5/4Ya9sat0LL8UgxZFuW7mlb68Jil/Yh57hRWKLb6ltCL
7kOBRvb4nYRfE9ugaUdlJdpd3P2yn63SFpPlaKLQoqxCJGiGpCSxmJKo+mjGdoVeKjJ+dxW8QRag
UsP6LnBkCbjmop73793RNI5IcJhiWclb1rJA3bkISZbBE9doAcZW79Ax7SVmgbc4UJLbo11+LHc9
iRVADdpIxL7z81NpjkQZFfpTiek7GsRptHNMVNg9JRZ3lpsU9xjf4/acJmvCa8tehyziglPjA+EX
UUFaJnR2h5d6F836k92G8RG6Ib5jaYS1cIzslx9VA+p+Zas/tZWKAs3ktj6d7WatQnBxd1PYMOUf
Jm8iCbs+n4AcIXGzi3vzMQA6cGq6NH4NhIUZdVJMGx04pLYy4xd3DaVrKYRKuw7nRvga5wP2XoFt
3dSKJy9L5r9VHX8fJD0pGdtgA4nb3MRz/E6BLWIyQAia6Pi64LCGTsn5mKJ10e9vgvhpKBRxDLvR
/oUB7w/heWtMwYvpZCTKgihscaUxtYsHwWQEJtwvNXma8eyFpK0FZbU18mGyOb1h9wOLjnbVQpFf
fxaaGBMWFDxa+DakDIs93JV9gxNFkDyh65Dfz2GnAG4aihkIqhKupCcXl6kciwNjUBGjL/KmKPdP
ptBHeMREsZ08jQHS/+g7aD8NZch/Gbnok5XL9NpYhFuJq8GdG87u+aoVgGyz0NQSzmZJSIUbvg1c
tbuPNSVekQ66tmzYRLlkQTr58nLZ8BKn+xlkKUGnlNu+U5/EgKqMhfB8sUPqul0jrl0eA0AHRBzG
JFfgtXH+cSgkhA6gmuQJg+v4iyVi9wsicE0ACjhuOf3oH/vhVPJgvx3wLsMOK8gRBAxIFZmbTM76
Pys4qWmawrdlBb0++omfu7nr0waDY3DC7b6cJueHjU+t2GSxOf/IK2f8okPtW1nbi2ee/BUkSqYs
jgC/lAvyz6/oUsvq0fJmwjt1fEHD/cmKqj9JiFD2fY2sg49J+WygoQ8+kSLXWin7Yr2legTFZE4N
kptospwPPzujpyCLMp3MNi36I9Uxs91VQKcri3KfirxAnfZW4G5XJv9i1entUi8gxaZWCAd9sept
iwlIja38yUlE5dp+XinJR8OoQFFtqrrsix6oZAQSpXUm7YMmEajHIrCydGMreKttpsCN/wChL1q/
xynIs3ze0c7w4GRWOj06qPKYUPqc7tfK75ZB+SzEUEXhSiY5k6Vw6kvn8zU4JQXwvuqeBdyIbTFN
HQ3hCJ488u0GTFxMHjZOowTHyNOUjyIpvANaIGW7GYCCqBvVLKJPbdCGK7toKWCJayClPPYxD0G2
EciI8981W60XFErfY14E2dYf8zSNNmmr2NLwBlsFwC/1Z7IzjO99NNaqfVvaZrMdm9qNsSYoy/EV
sWH5C4XuxSdtxDdgJWJe7HQKCQRmXqvk6eBTFjeCKDqzUNs4eVansXQ3kaFTKuis+DlrYMhti3ho
zD0SCC48VdREmoMd4Q/13kvXfsMCUqKCpCBn6nyeXKvAPS2t22c7owXZRbr4ZcWVih+9l2ufJgzT
t7npzF9vb5vLTwesAnkRIjUlMsi556O2VlfjBGK3z0XddPuxCvp7e4pHxAlpTzrYtRdWFm+VqXRf
S9tZk4O7MjrQAbAbwJBIbt7Ug/4JMUVAva9Tve459FRKju2gdnuewAP2Dby+w599EbUvVG7LcIM1
6IhafEVN9PX2FFwEGtuAFkP9E+QkhYOlXFlB+x3Iudc+40Uf7F0lqny28fTHbbRgU+lK/f3d40nc
Hjwf20Fze6msUWOVnKJHF5+aoFBDf5xqU2y8PClftCwt/trBVCaH20MuZZg4hIAzEPmmGCNR3xc3
ihsX9Mm6/BTKRqk/FcEUKj5JpWIgu98F8ASx3Kw5diWOjzuMuexuT+pbl0jAA5f7Yumh3j8aiFwI
6CJmFanjSqCQl9pZ/IIWQrMUzhvNS7C6i0M4FWgx6NUgTnozZdnz2ExoYeZ1F3xJgnGq9rdn5HLn
AVphlrlY2H+UM8/3PcPH1ohj1wlj8sn3cM6I+Kv1NcQZ4mPVut8pTkNVj3r7YaqEqq4c9rfOyeJr
gahQk+PYUZRbvtLrOKtBiAzRqYC9ckpQXTc2NrQr8TLaQRU8RaM5dV8iGPX51umSuHyO+sTEU4vg
/r2pkym4Q9Td/UJAq8MNanBeCPiT59g+RR0dz7sJzTRkgLDv88sxhjCEXYY+HtxEL1749pwsFBi2
5jdqYZjPOfv8ibJB/Jp5taLhOyPy1xYnFO9QAfvE0nzEYWXbVEme74LCSLPQL40GPkBaauiqN4Hy
MS6EHr+ibtj+8no7iD6BUM1mxNNQnHrEjm8mjlSJ/ilVnOCLVPU1Hux5nHBsSp0g/Rt2XVMeE20q
jc94xbfTxjPS2thakRkG2wb2EHo/LZ5G+ySRDx8Fpne5nyg/jA/xAJb/WIG7+E6toRQbC7OP5l6B
44S5HTZ39YktVGj7EfcvZHQLL4XrpoSN8yEd1DJS3r+7eK4aUp+YtysX3/nu4jLJa7RrxMlq2+Fh
qovxkw42+TFAc43TZzbVXyWprInqjCbw+4hS591XmkRbADjh+cq9a5jnv0BN1I7TTRZD8aX7UCtp
9CmKsnZbO2oabJo0bzZCUc1nU5TBnrKKupJGXZ4vTjHdfmjJ7CJeI+fjp7Uz07jSg+fAikS9jwtv
xqjbHbBB091krkffq3G+/YZ8ePXUwfFNt17jzsnKNLxB4M7PGQ8uYiy/g9CnLWu1qWVPM2624iRy
XMR8GBdC/ejWRvM4DH3jwhfOskfeAM63HGLLQ54X6TdQ46H7Yebyt7+mcVnGn7QgK+zvVkoj7Bin
jWKtNXMu7yA4zG/la7JOJmxxDTcISvG+oLuqgRl7mPQ4qDdRxtXkKzgBKqihqsXv2xHwsg1p0/WS
CBUpngY3YzGmyEBceV6fn/oGeOpOUYf8k3CbvN4VfUYTOo0sKJNIhzci/jxHOBFv9FwZngYtrmAV
KEaYWN9v/6Y3yPzZcsk0UQqZIRRhoKy2ODjWnCMPO2TaS13UqfdcBlHXvkxSxPURPeZm2CLd5Nl+
mpte9DpZo6U8OUmJqVerFn3k63UcpZ9AUxfDRm172m96pbTJrq+nPPkCYGEoDwiTD96nseymcFfQ
aHmutUkdP0zdnI37MjBCdeXh+obgWHyUFLPC+Rd8MGbki7vGqLrE7XLTeIH4Od+rUzj/drsiNz46
ehAejLby4q+iqjiXXjQI78HLrCa9N9uu/WrgtpZuIyDaj7aZmubXOo2qR2egXHEAatsp+FgmffbZ
sxDr/ZA5va5s6tzJvqaBLtaI75fvUpeXisGBojTEO3yZKUU2gv9OlnYntXEaHZyFgR+srRZF+KEf
Gkf4ePl50V0mrGHTlHptviYYAPOfjHZbvjfAvD3KOdEujRj6E8vdi3pTlyMhfMLNw9HulMgIn2dR
FQ8BwKhNkqfZ9yowMGxiUvCOHNx3Su/B95bFCHgfPByuVAf6IC7oTnjjyexAmPtAZsw/mV0LazNo
YfFRbaNh5ZOvzD/FXipkoDKkIsAyXTYij1wRfNdJzYTxSx36hwlrgL0EkPgxb3Fst9wkqDaaExQv
Da/bJ+ol6crdtqTx8uH8ClALsj5I02b5oBtHvTJaXiKnRJ/Rx+mqymy3Sj7qD8rspeGmV3JtvFd7
CuuFNfX50RjdGH3pvsoM7D6JyNrXUZmN+Mmy297cKkMjZd+9NEYLCPwL/nMTfqW3I8tltJNq05Qz
qOUis0poOb+QtCaAOgyP99Q0JayHVO9/cWlk867o9Pk5aOffeM3MyVbta2enNMo4bmBevyqIS655
JlwEeyDTGjo4pNpSBH7J8zeFiTpCIiewNJ19FLt/zKLVP6nQsp6TtCm9lWTzooDOeG99EailCAws
KxqzcNRRb93pRAyH8R0180vZuObBFXr4McL43p9Hj/PhdLX17fa0y1N4FvqQ+ybyoRMCuZPurPxp
/zzwqNPX1K57+zQ3ffulD5JG0CkJNWcXCE15MZr0P1F43Zfbo16ZYASngOlDciH/WZYK4SKMXtlY
zgk/lKz3FREl+96x5+844cZPXSX+uz3exdMFOWbSeKCujuwrLmNR4/R1M8BsP82zRfir9PFT19Yd
gp/5GsbyIq9aDLWY0BlbQMUtYutk5xkQYRdfpmKjWkW7jTAv3QeeIw6Jl6W70RjjU4zd4lpx8vJj
ucOoUPBiJgihf3K+pGj+YXwceOppNCsXX7esLJu7OqjnhO5gVd+5OS5AO2Qzs995O6BlpPD6nu/T
tjKfe9pFvwwci18rwIPdBh6J2OdJNK21TC73HQViYMeEKMjmFypQSq+VI5mnfiqVod266thtVbse
PuEDOnZPOvJrhwCJ8OK9OCogh5SPJAKWxx1H/HxuqMuPdUxafoLApW4C1ymx5zGd1wIQ6x3VhfD+
9sZ7k+g6P198HPVDGdmoXi0fzV4jRrMse+eECqutHRJyCWRYktTW/FINU+chatW2YwLs8V7rBnva
t2HjKdzIogUwgIWosokFpO9DgkrYiafTODwac6eAPpxM9W+pC3c6YArc3nWYfQeb0CmqxK/c0SnQ
e9UxKy7wzfZ2My9o69C1GoBJXSS9VJ803QRfxxxxjixArWLb6Ch2v1qdZR4CCBjRt1xVho9UAev8
x6Q1+hfTmBUiA80b1+9FOdxHbT8FDzUt82/ZUOWvomu64HHgbVz4qGUH4eTnQ2v9vT2rV3Y4REAi
iOQoEEMWbxcLn6GuqDXn1NIki7ZBZgXKLgeoKOWEukBfO1GX8RnkA3hXuFRUhBCyP981bWjgGNyo
1knrIKlsjMIk5Us0V/drdC4PTuU080GbRIerpG31xc7oCdf3JeYId5Fw9PbHgMNojVnCLG2uafhu
OxCuGipioIv3+JvgI+k0Gcna7YlaCrWy16X0py6h/TIfWTYKs7LOR1TV2hMSTw4/NNOjrT435smh
TGp9Ck1J3U9HRf8vS7pkl9Czcl+QIslRqc8jQ9uJqU4OdUmFYKOoXdEnvppSG/+pSF+SRnfz9CMz
Hs5rPeXLMEo/mco0/V3gY+Qz51MeJqKzKxAKWPNOM5SpAtPw3DEemqIo/dpTvG0+Vj+8Xk323CHv
7q8ybWwuVJTgCNDjWIRQ0Gpungxde5q4OV81L4h+wMd3dlIx54BFcf2lbvr+vVwMFksa3yAYREEe
NO9imyltqsy94xSnZhyKYAv9KNg6pWvclWMTbEe3btp7wmN2l4UFgNTbW+XySubdQIWXlFlyQJeD
FyYG5K6V1qcsT/U7tRoLsVFdzAJiao/f8lBNft4e8MoNAD6LSwoUjAQILvI9OFCFje1ufyoqo+m3
2PaO2n3WZeFWlNGwifoy5KmQJZ9vD3vlLHucCPh4CGXRPlvcz21SzbMbdcMJmwYj/cYPgIPgOIC1
t0PYlM2fWgpsP+UzXiAfnWBqV2LX1fFdGHl8oOxq6OcbGyRfThmkwDoZh/AE9AcMss6YhHWYvBr5
psmwJ9VXpsYVh0Kx1LV2z7Vpl7gUvGXoX/L38/ENKNplqiUoIOuJhnV7Gwt3b7p98IqZGmbUNlU3
fxwVsVLNuLK/ZJJJ6YBgxNQvxqW75fWok/HdczXc64OwQz9SC/WXHgii6RB4aynGleCH0AI4Agld
gN+05BfldmJU7N7hNLqOGB/y0cj/I8YjN504dtIcO7CwfxLZNzxAXw9+D7XTK9u6Gvtgoyu9bR6N
QU+Ug5Lj+rubQsjYFMUcO/MRzerCQ2u68ec664W9u71H36DB51mDlIig+kP5+4pwwaDHelFM2OfF
mhhesXvnN5dNGtLANwJsmMIkfolCatKb2XQz3KltEtzt3PdtfWyiSBR0QLHM8YtRVXDKho9S+ZNH
I3gj3Kr07soyKxqfmmxpHHOt0JNvJUqPw6ZIR+c/dW61r7M1cv4ExWfvgCRmkWBthi3rys16uSlA
tAMGlcB+NuWyuTWmjlYajtKe2KrxHdYpweeQ1+dTFutiy6noV9Kxy14nlyCHT0UMFJACAivnu7/V
YBN6at0jeFYl6ex3+RhbtFmy/E9ELq4ciIJmAlDTnc0fUSeGI0cIkX4rzHEY0XMLRooFDf+rXmid
eNXs2f51e+0vp0RC5Mg1JMuB2ok8v/88yBSEq+KxMeeT7kWagcCsGQHk84RUuuv2SawCg7494mVE
YESK0fSAOZ4k5ecj1mPpzYMyzKfWRNd2MFP9IRyVT4FbEp8KrMZ+5wSiw+1B5f/0fIdTJ0FvmGoi
NU6e2ueDDnQJkZYd1FOPlrKPbnv7w4isb1k86Z9vj3RtQv8daXHPFAjjuXXbqiccwKdtniemn4x1
9M1N1bthdOpPt4e7TFzQS+XypnBAFQOQz/mHJa45amldqifM1Jq90w+Bs6f0ZKW/EPcjHU70ZqST
ZZiNNMJNcGPEQAcXxpXr/Mr8ohzFTqegAIVjiTHqROY5UxRYJ0ebamzVlUoH+xequwbY6MqpujLD
MhEnsgPHg9yyCO1m5FZFPhS8Tvp0PgCjmEzftFK4VHVj3/PkybT97Um+NiL3J8Rv2by5SFaioDbh
uI3aSauU/EPsJNHBG80Rnb6sC7czikIrycqV6ZSVKRIkSggSI3a+qnXYaA0QLf2U9/M478zM6t0X
NTW9yQfHFpgrz1S5JxenA4oKmREvZLqtS0QyOFXd62tPOxWCAJMphhcfKLHW+krl+zIZkQhCOhqk
nfzpLs6GEpUzQKFEPw1t0W20xqT5k1rDPoPWh4WEot6DLo2R1GupHb97CTkhvKegqEgQ12LT9KFh
jBWV2VOSVslD1Ivg3ghAm0AK7rY5Wh0r6ktX6ot8K6mb1Dfk/b9kNImK2iLQax1+XG5uxihGCtJr
usc8xQBbC2Jv48Ewe23R5XlSgsrbiLqbdgiOYddw+9OvBFyLa50iDYAWDfGB883EG7vKjXjQTtzI
6ce51pI/cJ/TO5OwO/i5lpnzVlN0V1k5p9c2McVpR7JZQKkuz2k3lJNQq0o70enFWRsLQeErMgLZ
RuD8uv2NV8fCTFIWFSnTLp/M1J/MpODfn6yi6n9UsVIj6mABgu41VFD+h7EkdoKnLni0pchFocRh
pI98V2lk458+gMmNcqnemz+Ljsf8ypm5tnqSMAP3FU0Pe+kQr8WmN9eQB08ocXt35mREOzPOm73X
qPN3GvyzX9Wz+Pz+TwQVAgZIbmGgNedbpijNruvqWTvBRCTtCBP1IdOrNNsAL6Br+j8MJpsYoPSp
ly7vjrZxS9QDLf1UJGiiHFUY5TvDVeAgCCW1VqbzSiinMENN1ibZoWWxuC+Lwe2GIYkJ5bYVe9sE
ZpfKO9vTf1TVoGy7XvRr3lfXVpB0k7BH+iGX8Hwy5whZj0JJjZOjuNVWOIWR+4XjxlstppOr1Yaz
Z0trKwHoyomQ7EbW7g3OsgSUTE7dDd1sEn9EqX/n2k61n5RSmjsuOdN8vb2EV2YVQhCXMdo7rqQh
nn8iyq29N0825VVRp/dD3v8tGwRI0Wt0VPZnYqxpnl6ZUwZEYwbGH4nrUsTPcfNyFJS0TrZRqt3v
vum94Y4SpNUd2NMB1W8dzgUCC8i8rEjKXRua3MOBmASoH52B828VqRV3thkbJ8VRyhcQW1lycAyk
bw4A1ZIfPJCGfDOjnf8/5D225K7ymOVUEljPB7bDpM0jYvhpVuxkW6MF0u00MQdPc+hWJ7VLi3p7
e1mv7SGp5oOUH7xkaonnI4ZvNs2NoZ+oGisvwnACZ1sVfZzsE3vOkpWJvXJlMgbnRCI0QGeoiw8c
tRIalKlmL3PNY9CNvMzeOllL1QB/lAcSNLHvtST3B5zrHhTDCcVzVCrhA+UU7cPtL78EyEleJJAj
WRCUVchFquIaWBI3Wpy+iNBmrYu+NUzkrEfxoajn8cit0t438VQ+dZM9BMhyj/3WLsf6D1hJStZx
imK2i4jIStvyMoOixExdQ4rfAeBbUm21GgCcY7X1SwD/A0nsoCStAKD1COqHcjBa7B8T8FS+mOCM
rtx7V9rNbD4es7TtsDHAsOZ8O4BcSyLRmC2bvvyrKROo+8iyHqs8cg6RlmQf8jrvd60uTN/uwvph
sOJ+JdBcHj5XJ/9mc0hZPLji5z+Byjh8rNwdX0ho4m4zCnBvI9WR11azYyTFdNyhmwqtk5U76jLA
0cmhNguECRg6G/R83Lxs0z72yuFlCoz+7+x67T08oEb5DGSfK9gyQyd8900FqpTiFUk5OmYXpBtz
yuoQkyT3lElHzjrRdb9p42JnGZn7IZur4N1vDvmMRKoFzTrugKWLbTSLAfV31Tnxei3+9n1vUR61
g68DBMmP7z1dFCIB9ZA/qTzkCC/n02lmIZdtntTPVpfN95055vddhVL6zhuy4MFM0cnqo07dRW2C
bWI1hPpny2gjtN0tTXyLjKn4LRKtaFd2+MU7CJYFeFMiD+sMZF4//1l6HVQtOln1c9bp1d/RU0f4
TbQy1sRRL3YT6nw0dois7GYuksVuaj2Rm1rQTc8wOdzhYOYRJ8ZseaIj9pv/DWfb3t+e8bURF+Es
iO0WDYJxeu5gZzQbVJ7SuyBsm0cBHOYghH64Pd7y5uB8EiRwL+dqZhcv76rKbhSITCJ7KnMzueda
Np4KIzhpKJOstW6WIfFtKBcCtEruSGlvsZfSKpuw98EiVjgBLS4zw1HHDdLiG8BZ+Jdua//UiiKf
NokWGitnZhmO5Nhwx+jsUt+mm7GY1q6xRn3o3PRpHGlJibSyof5lrh/anVbu4Iwaf/M2c7/fntzl
Yr6NKsMfmxTx/KUbRZJXplcqUYouz6we9cL9qplNBM5mfhyyMlk5rFe/kbsfEgmvASoS54cC7wd8
Bq02Q7ZpgAcX0izS/QlEYLArtbDeNGVoPsAWNrrt7c+8HJgXDy9HUgJqLpzJ84GrKEhFYo7ZUxxE
00MYF5+7rpobWsgBRunJKE7wtMe724Nezq1DBZ+cGXoXe3fZist6tQysPMyfQleyk4vU8Jp9Ksxx
2OZWYMBGGJpi5XK59qGSeUhJhLzy4onXV2Ggx6rIn7hytb2RNt6dagADDoGCvyA4kW7oi68NenlC
8eoBVgm8H1o4gMnz2Q2jfqLdXuZPFVpJu17MmokmYjc/xTWctncGVlJWkmW0xsClUvJdqk00lcAJ
N7S8XajlgyF7ukHsp5k6vrfCz0AejzroqmA8eOMtImtlaEHaZ423iwJuk2AyzQ9wo3tfgo5PrdsW
KyL1y6V7G0+WlOgxkRotxbrwg0NUpXS8nSnSxs+VON02OdszUdNxh0Mb/hBOuxbxlkv3Nqh8fCDf
QUdxWUHX6G25kaJ7u9Qtqx9Caatd2driEKVxtZKTL2/Et6HQU3WBa1FkWCKnNFSXGqqf4DmywtoW
oY7umN5mK6nOMoTLbQF8kiQH3ArF+cU7w6oGZOGQ6caqCmeo0CzsnRmB+dC1PNvbCu+NwhswER7z
NVmSy+9jZIpi4HEpXfD6OD8FOjJaXdW1rN+YaagBaPY+sgEp3A4qa6No56PA1Mj0wO69nRprCP7Z
erFD6mFNQ2kZut5mEQkp6TwLuNhd7H3kb4wyN2pvR61aUkAGcxMW0bR3rbbbiRYBhPd/FUUpNDow
BEE/dFHX4BdUtQmQn29x4r2Y4UnpQ7qm4nDtqyRP+k0y8tKVTg3Usm6z0N3Vs2vfJdTkIr/Wc2c3
F8a0s+0K/u07vwuMItomMjOVGPxlDFGdOejGVkv2c+8WT609VU+4Cccrt9vFIQYmDFoHERACllyw
8z0RJpqNKTpo3WrWq41qc5OOdR7v3KnKV4Z6i+X/1vclJBmwJXca5FnZUTgfS7FLRcH0MNk3YRV/
TsEuHiyvw0kng2z8w0QB6IVbQOyMxsULqS2s4NTajf03zJoOuCTFYXPlRFzETX4RmSG4YeaYutHi
F5VzCh4iwH8RybvsPjOa/GEso3yLRi1Nb3vWHia6kCvB7NqU/zuoPKb/9DoT/B7qEmL0nnp7vW+1
OtgGaFNt+hgm8e09dHUoenKgD8gnANmcD2WhrjTjJprszagQZIbQsWALt1N+17txXv4PowHjeQOp
wVxcYpm7IOkwPkvBJjUC0eBa56hsyKoae4/jY7VWqLk4khLhTpIke+l4k5mLoNmDiZraLE/2FdIM
zypvmY06QyCKs6jYZ7EzrGyWa5NJ75wvozDEVbSYzNCKg97UuQUms9IpoA7jzhBOvq1CcrPb63Zx
E1HnkrKhfBsPfeSkz9dNj0w9xB442JmoD7ufkQIzszsriYr6HjtOx9hgkhogZEYCCTKxrxCFXIk+
Vz7WNkGQ8J1SGGKJUVC1FsHwuFN2ejBYf4LaxmNqzIzyBWOYoliJDFdW0kYcliKxVE9jds8/Vw3n
gdtPJZNIitFG9EKACWydMgI8SJ3c4zlVz+V7b3syFh5q4HE5HEDeFsuJwnJL+btJ9xPWYhtk69pt
OejdfkZm/YU9223bsI42c1KuWSguV5c36f+fEp6loD+MRc7bBjZQ1tnojhnok/kgYS8IihjNMxL2
/bSFjdN4yANl9TFOIso6t/fWcmXli1jq8Ep/XZRklpA36XrgBBCYjmrmujXOjV71G9iVses7bU2/
Uu7TfyP+21jUCalhyOf30kVYCK9JMjSUUfjt9WhX95mJ0WkwVfg5CL3delUSxx9cOxzuW/QynEdS
Bi883P7gZZDnRwB9pp0AwERWURfTbUQKst1ejIi46hR3gaeHr148uR/isvFe51Fp94jSr/kLLbc0
I0kBJBpJyNvx98WWdhPY+nR1huNQx3PyRcMC1doOE0/1r6YNmWTDM3f4dPtD18aU++6fi6VlBmZ0
QcdjVKlj/bcpEi9V9x76se1OibW5/ZkTuqKX26Ne7if6ncB23mTl6UMsskpVKaxeb9LpmCvN7O5y
Q/T9FvB2ovmuaIY1iMeVj4TnRbb3hoSG7nP+kX2JIAH2TNMRkLh96K02/JyY3Nuowkc4Vk2xWEuR
LvcP0EmMeyjtYFFOSns+okJXvXIj7Ay0mUjhW1qL50rVtNq9GqqKfddzHTy3uu2ttM4uGhHsIZO6
AyLfPHt4Yy2yE1AdtRWIaTi2oaZ8duugw8oyE462ref8RXcr507rAY29BE1gx3tULbXPgWI56X1s
hu0aZ+YyaknNKalaDi5ZognOp8HrzbbI+2g8VnEXfge9HT4khfq3QxjpI4fKOdGXiT9wXVUrAesy
iMiUkbYsh0niQxbbeo67rKmUajgGYz7udWGE2xBhmC+l1WqPeRTFr0NP7csM5uaEaHtWr4x/9cMJ
XrQcJJRzWUQM+l6rLYdloLrVA1ywvZrifo/NZtjX9rzB6iL9UhlV+teemuLL7dN1ZfPBZkPqhgwd
OOCbuNw/ZzqioNcFIx+fRrOyAyKXPNXeqDt+N/XtdrDaBqaCWr+znsDOAx3nSaIKUHCi5/laj/QD
6CrhuxAVkdhNpjMdHSATW11Nytp3jTY/EDPXQMoXnZ23YVFros8sr6glRCTR1MhqoXoc3QBUweSN
6taqYoHUrx15L1kwYkdQjLj/JdZJkZmfBlb+8D9MuPSswVOOeb/oLqE7PTt0549KFPQ/EWD+EUVq
hJNnnSkfgkhUH1ol8va3B5Up//k9yXyTUcp3CNCuJTxbnUQ7a607cuHX9kGB4FAi9BoFf24Pc20z
kVaiREozFQ7J4iShHSpbY/iiaDjAE72cKfFdVVHLDSLHTrgxmkQ7TZAgy3emznJhKSpCzeXhB/1+
MbA5YemeiIxd7JTlHhfY4GWo6k95k+UrO/faYWUc1ETI1CUS4Hzn8kRUO73px6PEeH1qqmn6rBeJ
e6eEqT7sHWfqTqFee7y9gKKuBOwrNyF3vWROsJSgvBYRMpgh4VC5nY46TWOfAzQc9T4u6gdj1rQ1
1vOVqOgA6JKVAcqm5OnnH4o2gzuHeOoctbrXeYOUxjYyW/2eJ3Z36EX2BzVz4z97jD+ZRlz+fvdG
IoX1oG7wkKUst4gPNo/4udec+YhnyhTsySm7XPUFHlrhZpw6L3rMe9GpW2cQ83sdS9hL6IiCoENg
GgDvMiJ2RtzEbjLORz0r469JLTpEsyH99wdznsTRbV0KDHUMPVZtFRDgsejzNV2EC/2Gtx9Biiaf
1nCxlrPfYbA8pLXCUnsuRslq7lnKNjSsvnnKdTHnm0GZ8GVFp0d38k04O6F6n89aXG6p3to6Cmkx
LsumbJL/ULEKwPRMpMW20wdH7VfuryvBBXYmLUUYxqCblhM2V64HL1sfj8gLTt9cMzA3jlrFa1qC
VxIz6a9BLsjhI3wv0uweGQoLsf/pSH0hxkBtxiXbNDqv8wM7i/PDaHVrEgZXzoALX4DEDFSsLJed
n4E2Ccs41qf5iHSYDn2kRs5rjh31GaHe4mSixZr6ASZC5T2ULeul7Ft7Tcb9SrwBpo3e6JtxKVni
+U8wM4yLWitWj8XgaK0/gTa2nrwW+O9Gja3yJQ5bM9q4hZtuRc/BWAms13JEAiqBFXgVv2FZUwPf
IdJA5OrRNcLhEMVZ9w1JB0T50OEbd8IuoNVY8dQEd+7Qd2I/QLaafBA0KrTYZFp5C1xbEFhNJMng
VXjMLyIgd95YaFmkHmNwOZum9syHppwiXyv1bDfamHmPugJ7HYfoU2BU4co1euV+A/RFcZEiuoyM
i4Q5Ghw0SQMNr9HJcH5n3ew80uGJHhAD0ooNOXJUbO1J4nluh8NrW59k4f/1qCV//nwTuIoehUnd
a0e7NIZA+EU+p91zzV3b7KXHO9KkOuaXwX+3h72295CgIf5znSNSvdh7o6HmQlc4VZGSGFsN/42P
7qRii4xtyxYqVLyrR7qERjqmK/ifa5kaLTQp0gKSmZt2cftYKp0E5OfmY08BSmw6NelEw8seeuqn
1Eu62I972C/f2y4bpE1H4Wywj9Q1PzMC7d0gZ3kAaejRtJH1f6AM5/Nv5mYIob6cj1FeQ9lJQDpX
AcpZk1oO22mo0b9FP+EwDKZ338V1tg0KU/UbxP1WNsK144iqEf1MaUQAamtxAOjvo4Vp8UvwVat+
Tp1d/oTnoGyaJhR3YhoNfKXsQvHdrqYOPoupePBaCiHagH7lSty/cho8ChDMjYFWJ+r657MS8Y9i
d9BZo2xq7yxqaztX5w27VYy+fNYTtYDjlUdrEmZXdiUy1wQkFYASDftFbvB/nJ1Zc5y6uoZ/EVXM
wy1Dt9ttO3acOE5uqKxkhRkkQID49efpfbXTccW1z3VcoRGSvukd0CEeeqbk+qwjYzITa8T0IGno
zaBr43MNN0k/QZoI802gcG3R93vnvd9IwyhPQSVcnEtRu7r6AY5Bh1pp6vVSmy7SOfikImnWv4Zd
YP3v2eYFHXUxyqaLSKH0+xK7A47vjNUIQPAHz3qqt3PIiRTxyoV3b0/QpeJJ1033JBRance/n/83
TyE4Uo7hBd7iXIsTGz2O98hr84Xxj0gWV3sPloUKGeq6orrdjEGmCKaID17nUiRvdMdjTw75ewXy
Wwt+YW9RsQHv/4PV1JqDtLzpsuldCyR/r6u0ENDre1w/33nly569KpRoxtAOYcwNPvi6JeKAdsPP
ODDPlEv2k/TbKcO5z3r6+8K+tYX/+ylXJwd4mwHCwzJxEsmN212MEiEdv7W+zFubv/YI5x3acrMR
+Pbnm78/+vrQAh9ie/I/UH8Tya4RxaRwlbeFuz43Yx7dh0ErXxu51V9M3VXIRgk76mM1IY3398de
B25EJgEU0nmnKHB59lWPq2NiM2LgFJydstvrpABtE8XIFOlj081CpdqvBG1SIZ/lHGLKiF1l9B79
53obXX4DTUTgaNS3uHZehbPIWqdIN1Zw1mG9hOll4umm1liD1GibKWjeuSb+XOmL8AuMQ2b+9OGv
e9NthM23RAsDoxrdfu66WiYdPgFnf4/WJw1zLAuq0HonX7vOFC7veOkMs9Z85j/o30WoauH2fYgj
KBZSkQi1F8/zHDwPLjDEHd7olP39y77xmgDwL8zPy9iKQdnvV5QUE5+uFOFZ57pJTDWrp3IzMT1G
TKNKR2Manq1o7d/T4n/zsSBjgeMzWqF5+vtjG+Xhc4fB0bmobe9kOQrWbrW40ZMqlZ2ivhGgSBxs
711F1/cD63sBTF2Guox3uJt/fywKkL65VBF7SPiqifEJi6K0813AeH9f1jc2Kw+iuY9MJxDta/V/
FwHQuSja8NwFtE/6JlIHmXv2qYOA8OX/8SgmcBc9Tvg31/FsGqRbRWsdnr1dlffT6NmoakmRrDYC
4//7oy40Bq5WkP1gm39fvgkmYFDLMjoL5cl7y0TVEiiT92Vdgvcg5G+cBNpQl+ntBd3wRwbJbDfa
DfiaZ2UUy4dxx5qDKUx+XvOifJzEFp3+/mpv7QwAkkBeLwZ+YIt/f7XNGvq6DkbrXFfN/DrNe/Mj
tzF//PtT3tr2kL8gZNA+gpdwFTkwugQkQkZ3DgNM/xLdoXkfj8HsnQRg8vzoeHl/XJwqfA9c8cYF
7sPsphVzGbyDwfn99YJ8WgpbNc5Z2DNGLhA09K0Llvpm8gz0ggER2sfON/WdgnlsJLnXle9dqNdR
83L2mLURP4AUO5zD338CyoFBHRW+fV6VdKd4d4MBLfShPYzdtqgk9FtBhlBX2AnbLdOh/33lL+JG
9kWoGimRq5O/ch1I1y2cc1BO8BA2Md5gujJklVGOz7oywniCaZj+/aFvbarLzXp56YtA5tWqg5wx
aEaV1tlx5i6tGPX9U82D/Pr3p/yR57GyYIovjWEAoZB/r3aV2Q9hifOufe5xBLztGbFk/jyB2DZm
O2NCHgBMM8SDLCCVtzPKoulUReHL33/FG1sbtgV6BUDkuAauKfq214f23kXWefPcxS0y+LmTm4wN
POekQ9arQTOd6VOBNvfSc0beiZxv7C4oyHR1GV0jnnWNvqicBb22yXTPai2K+6oLrU/FMKNTN6h2
TvS+df86mG2nIZqW72T5b1xV9BMurXluRULo1VcmngyTbqR7ripnGm4qNSgvmRo7enWmzRNlJlEI
t9+TLHkjwgAj55sjE8tjg6uULC9kZK727J43iKZZ7u3TRzRaQkDlznsuZZcX+O+s+rK/LhQA+gio
fwP4+P3kBntbiFUI+2w4dT8c5tFe/XQZC4EJswmQFcd2ignvw+oaffUsYZqe+lVE72lnvnGa4Fvx
cVlqPvT1G3ch4tMClzG4l1EbxXPlthlaZe7+zlZ643vC0uJLUqBj4XOd+YV6tcPJrZzzXEXFr4Fm
1BjvnpyyYgrxkiqX6Z3BwBtHhxqcTiVEGgSWrnmse7hzD9q9c15Wc//erg1DvGl/qhYRHkEIr3d7
HXXvtOLeeknOC5qcNIgIC1fbx7UXBeuwdM7tBGGX5p8LWghEq+UpN6Mofg/I/ebzGM+ygyi+ecnf
91DttmSvy+icq9qt0iDHtbgyxz6RTtceSWDU6e/X0Rv3AY0N5OUuWquUnlf3fUMkqNUucHvEy3YY
4tkqou1rWepQZbBara24yaeIUW0u2tLYDisC5O9BNN+4mGnXY7sX0V1hQn+tIzk3wSDKufXPoXRD
IRKrs0rxee1UQIoxVhgGe3W9LHY2R3VffwKCoRXae0hy4Jicb8176e+fi0LfEyNFzg7tYHKo3z8C
8pJBowfpn3ta421WDJO6bbAgTArHbZ6aoJmfwqmJXkKn/3+Ef54NOBtmMd0QQNRXz1Y7REM213lt
92VLiCXo7BVqaAI01Aax3K3hXC0JrTfspCfw6v/+fUP8eV+y2eFSwwJhag0S+Pfn7/Y8WJWRu2e4
04Mb7323Hpdu9+sYF6z2ncD/5415eRiOqmCpKOOux4xzbRMJ3d47B32ls7Au+0Mjy+DGWadnEpD8
JfKga/ZO2R93tdT9OzfYm48n2woviQfQhKu1ZuQlvEJNF6mmSd+BJzNiiRzgx7W0dAqNHVl+xRAg
XYNW4CmOYp39Trr15mqDXbusAqnJNbI0whwiCPaAcIzd8iesgT5O9jqcqm1776C/9SSPhwDWY2T5
h1bruA+19MvQPRuyvGkLP/9RVK55cJetfCfOv3V6KLNgHtK3vDRCft9BhFt0J53RA2gSTeIR+fg+
QLu0rLrtsStVsZYp/MfoFTSmWZz3DSPB/30Lk2RQTzI9Jl5c3WmV09StJ33v3Oyrcx7baftollLh
6RS8J/b7Z6y9TOrAYzMvgWZ5jftudOOgaxh5Z9wGfJkMJPRVVvhO/+Xvr/RnWEBxg44OPXGi+h8x
fTfcWbhCBmfq5fJghdvTMuVIojc5ttJDvr/XyHprt9C/onFGA4C78OoWKASxUCqel7uL3uJputha
zmvf3/hLL97ZMH/GdV4OAZlLE4AgdP0wQ2IoSZkTnBnv+S+4N67jOdp91f3U4eaO3+3VaZd4zOfB
Pf3vy8oFY4cwDjkV14EnnNXqmU3un0eTWXccekaYiMHzEqNr6ya2huaf/8cDaafjt3WRh7x+1dGR
djgUoX9GXVfMN2GLCQYyem3xYRm7aM2gPL3XK3trdYHFsH1IuymmL1vrv6BPi1xCZ9GGT8Yv5KNc
+uWmDKT/wROqvdmrwpySNqz6/72MBegFrR1wA9AGGs2/P5Z7s4EsyQ4KRlckM5hGCtaxae/qSiCW
4c1aZ2tu7M+bMt/jtr9xWixuVO5UNCVA2V092x5sw6nKKjz3uaGScm+NrOpKprbSzBNw8P072+iN
0wL5gUs1QnP0sshX72qbA21unkdT1zsBrwvvFjV031asDd4Rd3rr1eg+XgjHrCza+L8/KtgoYl2p
6cwxJM3MpTUz4DJusrfWAjcoeI8W9Obz6DySnl0MrK5lEOulzf0gpwHZz4s8basRPex+J/7ZTT09
dM3yHqj7raWkl4z2NPqSBA/79/erggXeL+YvwCP7Pp3wpPy4Yjf4eXO08R44/48xI+kdMYrYD8/4
gk29Ohp136GLGBXROV+kd5i7yvjUhfWeTb3UByx0x8Q1nIZbNtBLarX0pBj5e9YXmrLOO7XNn0GT
n3KZ9nHnXoLm1RbyK3JsR9LHG1ujwuShLr/02rMWpJfn9uRb2nlxXVkMhzFv+u9/v5T+kMe4rAMn
9D8+IVy/wdU62GNYoDUxRed2t01osn1/0XeMpu+TWS1tvLndcnIjBEoMvN5U7GEgyggswq4n1e4S
frnY4Vz0cN47x+CALt/7v2pq2yQH5rr8z9nCqfUaDlNIIRokMZZssGyQPYPXNE5Ce2yek7Ip0Ifw
u9xs0wXXxKfRo9CP5xGbt3hVgzEdF2Md+9QzIvUZ9yDPyVQJBiCJHEVd5bSDN6a+Nbq3eePkXnYx
aXGSbXPzL6Ux0+WCNaL3F0KXeWOJ1jCS1ctrRyc1ies2J3Ud+cpNOtduLdQrcrUUCqXLzqr3BA2b
Kn9QXQfms1wc9B/QRN566743ojUy47EIIuPGrTHG1klJB6bYE5hdunpCo5NZXLzMy0amlm+GW2Aq
lAtZfraseRH39lq3FGR7HjnFJ7o49vivt5ZBeJNjPiJ0PHHlW0scySWfjmjAlSPcy72IuluBp6KK
gxqH5JNvCrdIpiXMrUcvlOBTGwHEJymrYvPRwIBFJV4xAmNF9gafWFWZulWx5aLqdNKjDdMq0uFY
Hadild2dDsXifigLpMvOGnxtdbTdqQ2TqLG7AHcI3Xc3iIea7amHH7p9pvW4dUmP2mGe2ZH23dep
GXVzg4xw3meOyj0dzwXl2cEYpzzM5s6xuoRxTyHT0S/s6WlVlr3/zGkgOfeok1vbPdTddq3iyENs
48FAgR6PRgQD2kfl++X+0zPGpjqEdV2V9zMah8Zhw1V5fgqKHuXBBkOjIYV+f+E+WR1EgzMwtKXY
ToBV9ygZ23YLX+ehGLZ/0U3cLP8id9vMtwwvu+nHnjNGFuk6r6jxZiscaTdBSz3iJFnOLts2Dsu+
KNH4dqSj7ARLBpPvWg0wrD7bas6Z4RAO5+E+arXI06KkzJtj/CcLo44jo3TDu91HgS4zhm1eb2wo
PvzZ3lYDhlhMgPyyus/3ORjvKwPCWJsIXzutlVayt/abjflVa/ESnPOHAgdE6udohpFeJiQHlfwC
70t2t9a2u8aB9riSbRa1xuIecQ2zVyjJTl1uVWKhozSvsaXlWq4wencgcCkW4w2+W/2UC/+2j7D2
zHaANsMJVfAperRE5dR+YimrrR4QWCumn0W+N1WymXU9WVnpd2qaknWfAPi4kcS13DeQD+ziaF1Z
YhTmnLJaE2somc+lytutPvPqi5Rib+DHE2/KiILvRgdFDyChNdyPi66HOLeaOYov5KDupcHyQ2Wz
EJO4j6hraWh3o2he6MGglFd0+SwOu2SYZyeOXfr2Q8BIc0/zZXLtO+X50jvpMKB0StsBsMjR1nkn
v+UdQ4HbvvPD/XltF7mV+JZNyorrdW+Kn8hnYdNFvyivIvLXWpo7zuuG6U9HKPM9CCcjGIwh3vfd
zLmbQlWIm9qUgTpB5KrRoTAnWz9Onp7wRpJFkUfnbSy8Pe6GOnB/NoM9FbjN1+tSx5UTGRfw6BKY
+c/c7Qz93cG2d3yxinITt2Mzl83HoiqkeSGxFMY3bC0clz47ZuexjHY3esxHU5m3JRIO+7k2/Mm2
TyXK5bmIp4FhQWoXSOY3h87zwUbIVnT+t9KRRvGjUsvogQZiVJmVtqrVsRHClAdbLXZxy8cdxQ+B
PMR472+eAZTOdxuTs4ABVLn+o4q+2Q8QucK6jS3lLctNsdKpIqyEs/WDfr5ZFPGIgIv+aOQjf+SE
Vd7cjLb2g0NDd674ICaplgerlMZyMsXUbS9skMBPnHWTKvFHdxLHxbc2eVPai1ne6FlY7S1ugNvy
jx6CoN7P41wwavKX1qpPaOas+bnCzH7hkhIGAyC7GCvr+xJAUT7Voeyx05zR0vneCwJIEgI8mtvY
H8J52TOnGOsN+Q6BV/PLHg2uNye5dOFZmEXpmt8gcQrvti+11vOh3bpiebWdEcmGNewYGRwIM506
RsLH5ySm0ww/uoQegaeD2Ot6SOp8XcUNMU/KT5W7DdMrqDhTD5mv8kl+2zTbRx3KbeoDihqwSuKD
bVWePjUhcLOHwC/pZUJjz/Mb5rxbHyXlXPjDqTNVZZx4duA/76teq89lwak+ocQebDfCsCsA4Z43
6CpGvbS6Awiaz1SiU9h+93zDX8+KuQeOou7caO+Fjn+DSHorVt9OCQSoOyHvitIPQRI5rmMjPa1W
7H7JSI4KeM/8kZ6yO6Rk6AO9yFF4whcxkDSqk0gCCnzU9LH7rMd+BGHNzusGPN7WoQoea0HWfC/r
bu+yZgkNZ46BFhdV2kGQNpLeCP0JHzE0XEBsIgYy3JQo8RMsJDjbhG9rI5vRVa5/U+CShbZzA1r0
HPXmUGaNoYfyq+cPkb51/G1012xzOkx/gamH0Vc1LUb1Ec08W2U+HOvRuRnHIMeuaZpxJI3RkRG4
JZmc0/4hcNfyszKB9t6h55cbx2Xvq6rMgPZWgYh35Vf792ZaRftrGqXJLxzobEePuhjl/jLUpdvU
iaBC3hPtdjm54oYK+/rgqAmzqn2OHH1oJ3RQcWIBoyrdhDi55c+5azmHvTPkDJQMEeFjD4vQfigq
XQ5ncAfQUVMYGpjORNZlRVrQkj+5lfotm4euTVEhgEKp7X0cY7z2WvlYS4NPpde2R/eVhcIKRkTe
r7ZsqudgHMuFyO0g9aLUMpGP4U96bjad/5DVxNTdEKQNmS5R3Uts5nVfvToMqwch+rA5tlM49kfV
NyTcJooVsJILWx6gYXrdQYkcP4lcihLRVYJK/7COuRfwtNEMj3qY0A0Corz8rEKlvDgMi+obwufF
y+hoEwhjESzWoepUi+1zgcbx1u5rnQH6UCjhNDjNRUeoKW5zUDqQ6m5rUO66sQwFSlNWhNHbru3X
581x8u1RytCIvuZ9Y1UxDF//o0vD2PhooPi2/pBd5z9bg7Xg/enl+aPePT7n5iyoippmp3420NWa
pHWF+zzNg/M4WvvuxlFvR/KsUU1P9YW2czJRJaxjEWxznXbW7JP5StcjtbMRccdvSVvDkdu28G6E
PW1uDIdhehZ0/SuCAsv07zi4ckzQct51Gvo5IseDK8rnfGFDJlZgdM/VIMXPJgzn/GhHatDf9i5w
2p96x2As0UHjs5tLYZmYveFanGflyqTyGwmmip6wuhzWl9mevBmUboHDxI7UTZ+YnVF3d+RJgs71
1JDMjARzSX6ey+CJ8FaZtyvDSDeNQu2qeBy30DxUbNcdz8yiDn7lYLUoxiLKwWMBVkUcsVAmXV4x
uG3AACyuerRHRoZ36DOt66trMKaKxaDWPvOLsIhuGmQjB5KovSiOtfILx0txMfHZPp6zBRmY8uDW
3bRPtmxxDd4tizKro+UWhl+R3kU+/riLZ35sm3b7tzZxpEs9fsmnxjGiOSOEuXbsh8uiP+y5tiKq
Jpc0AU3DXUdVihMSrQ+vlbJJG70s5S3j5K5Ma4npIqpdRSBuBtjg0VfCZ+dlNVHKODI82/Y83k1z
NNJ1gL7FbDrs+mPj4E7/gHacU3xpgjHos1WYk3OsV9ccEl163nhAY6Za7yc9KiZIop+G73RJVJsZ
QUOIKxyus6+y3gf7dMH7VbAJ1i26KTB2GL447uIfZS5GoD6doxEg7JqtKVFx86v1kcoiWFNnbkJk
3oXE88kW0DypDvH9avKzOYR1wbF26uCWG+Ri8uON4egndSMxG651hKTiGnWCFbVnZt32hkOJ27Zr
kECMK+Vxh1Y1x25YNN2XYTSdBSVpR+xpoDal0yYc8iXWESL2p22nms9slNLbtBaoVyZO4xUaH0AM
UF+VaDGQ7QdExE2OEClWcTNEs97mTztdU4AToLGjFRjvZM2dio3aL9rq7OVbYMnHMAf0Trbpu2Xt
nux+Mx8Gt2KvbmY7RKnja+7MeMphgSWuu0Xe3Qboz48rvEHKROXjgnfu0vRLfMl+1vsKtkL+MIII
KH6MFlrnKdhA8KxKlcH8gWqQwm9z5ggKWVQUn5rAB7THKwVG2oDx+h6CiOfwjYbzql2nwuhJ5i3T
GbtcnZNVqHm8FbgZ+0kZatQ0K3OKnv2g8j43/NRvHsmsGW+Y4cwYQePzDYvE0m3GMUaKr+Flwu9t
H5h1YiiGLBBI8TXApK5xTs7euk8dBRedkcmK5En3hhyO0sKCJEbnQ4epGIdpjqvNKKI0D/H8So1N
b7jRi2H5oBoLXJBVbkAZ2jq353MzuJoLAUZXXNOQrFNtOWMZ48Fnejdb1RQOlbBwX2lxRNVhqMLZ
QZNd9DJB8noUWb0LQFtOWAZuvKFe2cd92Pn6aBsdcQ53pO0wTb3pxy5+eL+iZSq+9qWNuzNGdf4v
c4yKf1jXvUvWGv0oJxoFPlZuru894wJFMFtvCUg6otrIROQWbYwzufe6Lsr7VW5Lt2Adr6RO/Gjp
vjVBCyFFVNwDKQjxgfJH1H1+2mtTSYgqwIVtp608IJ60UNLZrUj3g6hwrdhBGuEfD7VuGeMH6G+x
RJDikz9SncSVvfl1tjVtYACJC9omWeEEQpFdFbaGhjFPBpdpoJ76tRujJKdtcWcsG02ZpVPWlElX
F3g/k2UasTNphQ+yq3OVDCiRXww8VW8lFdVJmazDGAVxa2zlB/Y4/lK+VNt+XChCPvhNecGX58ig
HmDgK5Rc8mq+s4Iasuzmqv0V3i6F35rLnfaA3EbknVH1+KTsGmenNXCbH9RnA6ReY9TjzXY5fHeL
HGsrsWRVLXG+RBB/Iz1Zj6GzN6gZmNHyaLhuo9JKa18lPfiouxXxmHs4Ei3VKjfkyu07iV/2VPtm
lo+qRZVvNobj3HFJp8Cj6ikJmtYkWm55WcRtQV0cG1vEqHSPejwFJmTwfxlVj9utNaF6krDL2jFZ
mmH+6PLLrAxwV1Fms6m3PS0rjQ5eQ9ciiPGU6j6J3t7QI9wE4aGcyOjTwq+sH51jIhirBsuq05pO
I7+lqDH7QMpweFRY9VVJ7xvl98Ge+wYWbmMaMRUt0HZPtSt2bdQeh53q5B5sFW3PcK09KroNekNW
KOkv3BkN/JAwmP0v60CVPYcwpCh8/fmFwXjvxY63OzbX8+5sCNyZACrXGixgvk0oi0XTzAeup5AM
J9xLigLLqVXOGl9SOHvDJiQdZv8nZiowSjtbV4ndBPJfsWrOjWm9NOUUXkpb7x9R1da3rQnXNBph
aSVm3tcPaqHbwm2Sh59kocfqMDo+EbcE4iNjfFp9miDD7rzO3JotvAkPE8yO5sENx6x3IEJLq4un
ddqcuHakG6S9veuC/3vtMrSUBKR8B3m5GKQStqsWXjItq0OciKfNsnIYax3yuWGvfZJQPLC8C3re
X+NcNgu00cJaZByI2i5Q/Ru6LrX60Hzwq2k2ic6mjV2ZlpGdoA0c/XSdAVvZkovvtUIQt4r9HIO8
OBiX4YkEaMZrzekwTtb+ACfTJh1Yn0Ar5iACND9LcnJl4sxO26fdrA2yHiHkmgRVu7kf/BwILyti
2QfI+LS4rM708tSr+uofUgYbmo1Uxs91mBov29rRf+6Jyl0yqFJQYJth+cus52HO6D/pb52Nk13a
Kcq2eC6hoSU7/r7TM0jlovtAeNmmh8F05G2w+NVzVePKFw+lhUcmUbo/7CG43lucG/mRvQqsgXGC
ykVW4D35aw/WuU7qTbQe2b3DqBER+eWmoZsYJE2Llyre1ZGfx+wtXO06OhLlAfxaOxxcGk/6QAOR
qmXwWzMWctoJ7MOSl4RMo5mTwoNym5FdjDXkgE5VmckIJfpkLnuO6ri/tlSKXf2qV6MKM4lIJUW/
mLsms5VZP/mV4ZonmxOzJvBYe/WjNUyg0EM7uurOkvT0T7mCZXCTV3vdniKSAZHmpEXPwtlr+i6I
KoGq6G1JG5gyeU6kngKKdGG79xoBXyveeiQZAFdjNHcstsnXqV5UyZ/MgVucSEY2Mwk7Y99i00HQ
ImFCynDJ6nVdYrlGIzsJKw9Szly6/Gur1kUcWmfV3b1h7P2cLiQPBTlCV5s3Zg3qrxqF3xwxl69r
5h6AjJIL6zBKKMmxWmCiXk7HTqqe+isaV+818OpgOQQTDaEEr+i6i+mHzvMPTB49JggGxWdSF2HQ
pT3WbLgH73h3hmwAc7Au/eD/ZE1q/7RT1DRP4W6vLzaZnkiE8HlUP8/ldF/WtNOPfaGM55kWrx3L
sRsrRk7LEAzJshsWzKsh93+5tiDA9QindLGsImrgXiHaHltgeYxspSzakt2e7JOIZimPPTiLlwKQ
ZZcsBexriaHbfsg9Nb6MTdTAAGWn1WlLwdchFcIEJyPS0zN0hqkMMjfogg+dEdCw8cp1NlEwb7nt
uO5FFkSV0SRwX/RH7MHDV7Mwwvo2LHZlPdpSduQ39lAWGTziaYyJKtK5v7RtZWpXet9PAQisjxUk
jSldJ9xpsqbjUB6sfcn9hCOtVoy8KX5PwAHyR2nOhcyU8KyPxNyowE/S7F+nVXky3i8qK+fKVJ6b
0V6l9olWx/nY0i6tYmH1xj9N0Ms+Bozr5VCdlaAfUeFeSAlX2k6CML08uTWE+KRwO/WLb2/8q1TU
i7ghH/g1iIDqph/qvY3N0d0YPsiiusg8MZk5RHVb1NncLFGR1TjshEkbTO2PwdnFlAkESoi/u14e
htlz/nEvlU887dQPR6qBrmAy3A63fUixneqwtPN0FYv6WnWD/91nAPgrt6rhexEZCPjluTFasYk9
wZYRXMiq6qmjGzZ16KfcNV6ns04s05A2NAR4Z8q6WHiN/tAu09glc629J75toDnMbv/iymBoECgp
L3K05eK9dFQ7VhKKXbmkr36gEn5bNxwKsmwah5gdY+OJpgZGDO5ebpnihr6/nMrPyOzkYxJCLeuy
nFnGfsDC236WW3ARNfDWz2O4VVtaNShw32h7U88AV/oydcd5f5QTES4L+0HtZ4jfpc6os/hcFXoL
UdItBrMfzFD7gmVf3DrxES4YkzmXzpoIeiR9NmJZMceRAjoWe1tbUquFzc46l71fJfvs7hdtavBd
Hbkv5tlrHUl6BVMVpMEow7RuFzRyfPQSDzQT7OLgmtP2wyKm+1mhu+K0rGvUYGbJdIRJ3ISEzZqX
tD9qdygPyu1ZwR6x2SEeZFU+q8Gnqc7e7V8Ha9vIlVZ/bZIOTUYRz3jWP+6ykjKVtlF/ZrZuVglj
7f3ffKEySou2Hb1ENFX4vA1SBkeJavm3CC+M29UYZ3VXUDKdKq+cfNJ7a/1ce+tsJzVQio3Z0tzr
FFRSvR7nqqxPzS6D6BDmGGUnHqMjg9JuLm9ptqxzjJtSdCtdQOGxPe7jmizmVJ4hzTdj0vp2LtKG
QHNLOSzRBghGZ067SXQyGTUIk0SOory03aKBOVtAY5Me6jIwu20KBYFW7sXnCV0lmXkMnsjHyMTq
tCmM+Zl8eljixVkwwVvLBktD5aj9l5OH8IEbe9jvefG9vPc8o1xvK71Q69udV3wPkU0y4nGhC524
bKn7cACMmqjIHr4KHdJCD6stD+Natup1H7WRx3hMyDxRNCf0oRiD9cXcIHSajOW+5qVvfHYLM/+O
GdGEAPXQ0KzWO0XiSv8VK+ZuHczb0SmGNbGt0js75KRLwpix/7yPRf5r4wbWMVV088GFNOrENP4H
FW81oMekMC3ja70ZTZ81ESVgAm56rzMjcnoGfM6wXSx9+7BNOmVcEHmNTf+pERGSRIvPRkzXBcpg
5s57RaqnhefHvhKI6QxREWC9twdqSjEWYZood9gDPHZcGY0YXo/7YcRgMl1Hj1rAHEvt3HpKGlay
qIkWkXCX/jFw1gu9dptlGKPA1eHCEPWAkPJuew0WsRYH7UXGktIwWvKTUYy9/WCAFm0PhU+3l3Bd
BXeoWa82PZyuerUUkoMkvvbQ0S64uOgOm9TLwXLxskxQqyJSisXibARSS/JOvVVfHMH2OwRliWPF
sPflv+H/cXRmy3EiWRh+IiLYkuWWohbtiy3J8g0hu2X2hIQkSXj6+WpuOiaix26pCjLP+VeV7DuU
l675a8u4otoevpQ/3/trcqnZaJLTIiogNOvVNCSFVVednQ524TyNcjSPGutonPlyBQWE+DDsyROT
7BGrkEoOTLNNzf7GGX1C6FWsl8LTi2IO8b2fjY2r/Qx4zSA799Xa5jFRM/apxv3Lm9Ndy8KvD/or
1qZJHk23Th6XRFl1HS+8qhygQHr6VqLMo3U813r2j/TYKH0axiVUh21JxjYDQUjdSxR24oMzlYcz
AQjg6etWqueCaBEOFzxDCR70absb20kDUa6O3jIHyKrONDQfQH3Z2IbQP52kh9WNanXwm4r5MWVZ
JkdCpmTkDUDTHz5vK820kx9dv5AlbTIePf6pSq+97Zs5/bFTHRgd0LgBPxpKVXFshbb52uBwmGok
OoVjVW6+d2m8aduZ6kTxFfQpGbKB7ZY9d2Onuo0Jy/nQVYVs2Usm9gTkJGl3bKJVj4z1aCwQtrmk
ZrfG1PRlJ0wmOHEbcyCroN3zZfHDX1KVliwaFSQP5CkyuLveOt1DYAzlGdbQ62+TWBTtg0NvX/kT
W5lyLqhLuPK9PTRzNo7e9pnWi4IU68lXuBOqbvQHT8RMD7TQXffYMDkAzhfQ+weZRAbGL+iD5lhX
Y8xxH9cmOZVrAcvliOCVutfKP1pLSDW2uah2SXIuBwZ0F/vpw1VRtz2uADD9O69h1bdZka7+9tBJ
r+l/rNz570Xp99sP0v74yEmwSvojFO/wJ5yCuT/xY9kKFx4h6U+zxsL32VpPq4cCHfdyXv1qPiaG
6f4yyJ4rcdzpks/CKYx+2yHQpD4DcTWXgZj04OKuo3R/hGvCN7JtfTgf5ySaOJRJeNk4BvX+4tZ9
v10Q/0AcZbs3VeIsAa68TEkYnfttBHnIQkZW/TL0ln+2QN87SzkpTeLGh1KPf3UxChQsSqmxz6PV
fKFWJb4GMG3E8KOZK6c/7IZS1zvTsNGcxsCJ0+fdRMY56Wgw45HM8364qxJ3n7KAXj6yQnfpGrjm
oNaHQYbrcF/VHTbX64e03sl0F9HPlXx5++jxhJXMMrB54scu5tUTR7SOk2oIE2cxZpjcaTVo7bj9
lVvPvWW4di5T4hfvK7gTXiNjIcOCbkniTC3TZPKiLac/i4H3O0KOtb93FEHVkeKcLs1NtEkMxrrq
Ho2Itv6mdJblABxkDsqtXlioJ8609on75r2IkuKQRtP0p1uXidp1JX7V19L5vBjX+veOyc559NaQ
ZXdG8s8bk3y15Nq+xyuexbHEDTRTUFKapKYalpU+oChx6HJK2uS5nsru3dM2jE7u2Gmggsr+jgFG
U+6qrlj+6wKvfYzcCTCvZQJZslCp3bntGj3bQ7IE0WszTaXMtBHp975oqIpSTfWlVCJ9RG0BblUU
ZfxXBWEZnrj80/B1iLfRP1UMazbvm7IlKNFto0zQputfSuHvZ0jz4A64C1gvHPpXH+npCXgjkZlT
V+Zv6JNFPiON4LgJG32ckrExp1UO2p4C+sMoz+0J+KkEcSBHGH95dEVFgBp2MZEnLCUQOXEjvhpZ
gQLQds/pUpZb8Qcae/xKmu0JYXkq85a+EBDvKaUT3fjY6bKZppQqwxcdH6dSg43OdbEt1E5qc57R
A02HSLu9PvsdV1RWLXHt5jw5Ka28UTt1zJFsFtruhkCaJGRXoCRieTHFOt/MNY5edqa0/c180D+i
bHXZwKJJXCYeyYBlbAnQYo5li/O+q6t/ZGtF17bsIf681q16bGfJ9ncoUXYe1mKsv+OKL0WIvdIv
+EvjDLlcW0G+LfKxETbuTsYMU/BLbYn8XkfbgjW7GmA61tX2Qc5tyXawX/Ef4bnOfdunU/prQwEU
PDaBNL+qfVokQGNvnQsJQ12DMGei+2uQqFeyXThrnPfK4eVPtA9fOGGNOAfFHhcn5cb19KCcbo3A
2yvxXSWD+x8S2HLOQNhd93VjKMKuE9Rr82PrXKySfWKSb2cveHEK27RHKe1cncUaw7xOzGD39SDb
291NPbJNStQcId+VA49h56MW7TC+8giy/429bb2Tq915PdRRo6bjyuyrckxIg/7WY7UYtDg+d43D
8e9dPHxLIJoKjC0PYEvM/TZZ5fGfUylyce7n8lw3SVCBDa+6YkSXYj5V1FLRqgwznMpDhwSkzYvY
owehSy0T/LRH/FRRwfLXxS4pfku6hazarBzj1UQ90+lctaNz8Bpv/KC4mr9+rcOFLBG1N0lmlrJA
3JAGgKMBoRYps03IXZA4VTxnE9p+xGBr1Na35eRRMWvHUXw72sj5cXMMs124k+mIFMVNMzopo7+B
s+jhMIeT1bmzl8hn1gSRar5JuumzYmvG5bbb980/XRcDsC+XpyhaAdwzLt2wOOqNyytLbVyDzYy7
OsI6oPxIdZMiOQqXmrnRAUc5yCVC8dKgLmKP3hRMxtjN1XQbDdUeXWI8fjrXYiq3G3q/wupY88uI
k7FhYiB9hKzQ4jXiobJN9zJWdvpgnynYtx1XvpaFJ264arSbp/uiWER3eUXql865mfq97DOc1UNz
LOpJvm7QuH8au6WP4RiMK2PMVP/TTJTgzTCww6FcIPTBuXfjX+ItYPRC3vbUuJv5dp26NZlFPBdk
vUr7u2Zo9I0CZyRtBa7rOph6U+b2nf/Nzt4jNAz8/ucQ922TT8qDemvnsvOyNird+OAl2n52VW9v
uO73uxiAHm4zrMou53R6KXeX/wVzsmKhdrwk75JuIzR5rfjg48JFzkax/Coy2I8tPeoknG79plvf
QzLdxWEoioEcrHXr4MECM9ySD9qF5Gc7i8DEqJpnv1xbc2cW1qVaIpvMcOGTJOtHfRBkW+hN75s/
RKcZVw9qAp8czJNkoL6GWtUNm4mj5hjEpC26TO8ps7hv6/FNJE3/zXmIAKQtu+rZTdzqeL3p95yr
Iym+EySBpyQpIFppY+hQi6hiei9IvYCMZS5OziItRJe3veQs4CInUtCvEBDx0nQh95nduCNsOK0L
JQu4YRFjlOvJoNG/T3fL/QJY3c0HzEN7fUTiAW3s0B/XvVI7KT/DHoDisIZeH9zQEqK7+3goe0gt
fxnHLa8rv4JDQ195hPrR3Xnm90RiqoXoM8AmKeHveYyPYqrqMe8iFUIvBA07g93JrD4rtgj5qNPF
XW8IedbnyNcT/WFb8DLbxG2Puiqb7kdXtPiXGn5cRoeeX5FCIfiPssR+ddF1oVu+CLIpb+mPoWdL
7G0IvOigUrifSzalnPuPXrKdfDiWbbE6SBZ66QP3RQ5N1y0mGFb/jXSag/aJxsl008kl72Kt/7Nt
Wxb80EnXHUH5kecu7D5/onio/ByKWFQHlISBe+jcIv4SwhK+YCGuc1sqzPVDm1anuI/i+y5cp798
qs63O27jeFTsoO4lkDH1wTESSsgpSq7UQ9z404LCsBnmP0iqWdgRjPsPQ7zvP2dep+FQF4652xjF
7dGTjfuHFPL1fiNbqzqvjpu8rphLwszvumW6RMvOMCt63foHXpSmw6RLrOAh6A0hWBoVKUCWKgYG
hYFIJvaDIn7fxQZqo30TUOI6FmPxPHdhWd9sCDqiQxyatSehKg6Wg9PWwj/VzuhyASzesuRqJwUX
1rxL3fMWRVB8k9fNjzvRQIpWq2IeeEJR44uscOMVtmBKU0IZC2uLy+pPKJ4I1mGBGBMGkrZJmuCG
HQjr2sLbLg6clTSfzjXo32nvmuCRlE8EIp4/1l7uzjvYKljsEmelsO7IKC5t9VHVdeL83tmfyvMA
JtYdeEIH42WQL3K94YIUJkejCpxnkR7F+YpkWR9Ccqji0xIDeR7WVUTrZfUmVOBR6+9c2ajkSp7p
ketkiHr3K0XU+t0I7Xf8CMUszh47SHz9k9zNzcbr+AMqlSLAySkS/qQqOakR2riv1DauCJSxPDVZ
6ECt2HjufzUF2rIHQm7L6hSs0n60rZ7qw1o3UXAKWc1gaaRUy3lZJssRkMatdzM73NfntiYf9z4E
+nJOrF+xznzYrPjMjAWI2YDhuRc8K46Tq9VMd4FeqGCQBedAkrR8vI6j/jNdFC3npNZFyARStzsH
jhNO95Hlyzv0qjYvukfNCSwkpiBLp6us3oHVlSdR7E35tHfw/nm0BOFyirgj4n9+PMbvWGALe7JQ
mPFtkybzn4D3Gvij9wHkxohCq8wFryUTry9Rq+yT7A8MT9ODN7rNXePN4al1zPqQjpVHmABXwuNA
78AbEsk5Ou4dFgZEgckcPCxIH1bW5iB4GakCLg+TImn0tlBr+FNMKn3qQ7W1OVR/vx49I+QPTH9B
f1ci/6Aasq1c6LGkcC5LqkBVIjv47jGGcWSlCZv3bSn1/tY3Q9Redn7jRyygLaFtEYKYM3XZ4z3+
H6QuyuCIuOpEGsW1jRuNSz0qoxyV51pm4apDZt1dsBfHwYy93KFuj7ho0ikhktJCA6KRWXpQTVH+
W/Y23c4xHqMtb+ha/osqFi1wBbStYTbC/bTivaZptSpuCa/V49EEtn7b5ohn7Upmvm5bydoOp3qV
j5eVdg/a1PWndUB9s4h7GKFr8bvr5/gentq+IEXZ/sMDFeMrAOUGoEHkSlpJ1fbDvalDdC9yNeFx
qUXzvoweKMzKTZi7iG63bITYeUUns/y1BuUki0ETPwdRZYpMVsSRXSH98W4pbXI7V0P6c4AxfqTH
pfue04Vlaq5CfduoVjzXvjFPw+Qtv9wxSBk6UrM+KX44cP5RdB+NYqjftVhspscp/O533lRkW+S6
taXo73q1u8xd2O7yMHXtg+pdmETukl7E0pKV3kf7X28Bdx/NVZyvRf9LJ2w/W9Mx13QwXn4ZuQeV
hPZ4xY2P9RKpU2vleN69WH6PtgtudCGim3lx5dvszd5dGc4OLGrISiTkWOXpANMnZv8BAeVyZI1e
X5Ce/ldJVDVklKeZbEgicjqPyYIkJoQsfbFfuir9wm9HpEdzpZ9GdXbjUT+hg4veri/0ufVh9BzL
j73uYX2RQanPiUzuyxH82w+3MCN4F35ZqO4TIW/6CPV7StPuRXaJD7vJXXsY0vDUmG2+K8l2kO5C
N3Dy3S8rSgS53Q1IFDP+rQXFiuz9PM7Dz2IiJPNQjwhx1rd6dFivSPZcDjoZzZCjlIvekmuX1FHE
c3CQ7JoPoopiNOKjnv6Lot2PTq3XxQ/73KmbdY7mEuR3UijhkwHtSG0e8anzdAMZoPZO5DKf9sEM
y7Fq2o3wmtGLD1HSil/a352XHcPn+5RgCqmGcnoaHFn+t6IXZ7QiteEr6kP3Y2Gh+O1MTvhTOr33
BJk9PLtz19+q0lnn3K3a4FRyV9x7g+mPKTj0HaQ+U/Ky+f0/SiFLdDaDrbIkHKPjgnAI+t1PHzct
rkIjo4/ArN1vr/W3LetSr7ntoIvPCRpp+DKy0d8juSVfmlv/1oct/Zf2CI7iRw+aRKHlX4CsmXPU
CaGEfSChUr6VnmaKT5S6AynDpt6X+/jDL7T7JXCeHBkD4G6NAq5Ld//TmUKkonvrH5d5Ct8S3pVL
u5oaNoNAV0byHyX39jMJsfxVzhT7f+r0arqwokTvJ7ZbztwO8tCXM1L3tPZOcGvxOyqu/p4ReeCN
RpX+7LVh98HlHMPcFf6t6xDwiQZiK4YD1kT3bNeku3Mlymx0Q46EXfF6+ycInerFRvhyurpxHmPZ
2te9mXybBbPyTwZj0G/HFMFnvU7KYriYthuGNcdgHQmLH2QF9J+W+B5Ew15Yf09VEfD3l0UNNKKM
/xtAQL9GiD8Rq2wRz5wdOv6eBn78GQU4kf/M2GV64/WhAxSZ+up6jBBSsyUltgGz8r6VA/6YUfb1
cR1U8ICYcrzTyCPvfPQbmY7l/mTJCasOyPM8JxerRAiZVBx1HXvkEaRweE7HdoPQB0B8K8q5fmnh
vJGWuo4FbS6H8veyFXLBX4WCSO/O8F+1zGU+R3i9s0iLlKVBUHWaeU210SdNjPhDyhj5uOO40KC8
Zv9WHrgJ3AoyxCBM9jeaS4Yl95Q/mTqPOqIGbtGGzubL3S1keLbsfqUujCNe+BJot/Zv2cPAiPbU
cZbvoVermwGuue9BpeYIwTh6vs/CIIO/tKpc+79TNcrmKQZwn+76xvN9Vr2kmI5sLLsA53Lan2gg
RYcqpZVef0Rgsja5mrtxZ42SkUfm0D5OZXWwu2zFwK+1tv4tRo92u2HL0Cj4rh2auH3skKzcCeGA
mJ4906FBeFJbp9+cqEJod4C6r/dTHasiftZJkfgPZY8s+ihEmdzghtn/I8G67g/V1i/VpWILGJ5l
z7hwQhBkrXuqJq9P9sfBiVQ8nmY2jKY8zzEoXZ0lyowG212KV+2HUihyDTee3pNPCecQsRzBv+Nq
CMZtw6kg0CrP52BCyFHjlNtp/Bw26IYj4tgE5YLeC4Uz2EE94d53A8JFuuFgYdhoB7fx5xFdN3yS
OljUdbbMgzWqvEcJuZRc/H7WBZ8k/I36y8Hmg5+uu/KMvvELSjU++nk3zhn1Wa2XLDHodwOG9mKh
2MpN5mSbKQtjT3ZPcVKv5c+FDvjgNVmIlnxECTMt4Bhz4LaUeGIbeIu8bpE3BnddDA/CrH0bohJI
WWPtuh7C0i8IJ+/QYh5rhH7tfRXGusj5vevZhTjzE/uL76JCeh+t9mvBVOv+3CZOx99z7PaWnWBr
gPuyci5795P4Kp90mZ1ptX2JFu1NjyMkrn+DXXrwz6RkTKjjwwk+hmegHTFD2a6vH6MRGg8d5OwG
xxC2Jj53QyH1vyiS7Qw5g+r4B06GQn4MweJBPa++DyoSWMWMaurRqx9tj9MVrJwWGP9QYz4qzruN
LMQaixnXReA6mmG3R3CalwmRRncuYo1ix+ORBPXJ8YM6+FXpOnYeIDk3vt5pdubtsYDVSn7iZsFU
4MpqIM92H9LmuUMuTMk5yT7FpdnduMiIft/2m37DlPc0p/VcQPDHATvF7vAfrTI+raS8OMmyWURP
7qy1n5tgRIkM3DiI5onCDU7hPXGRUchoFAA/lIxN05NTGfCPrHRUW6YE3utGiDO/YRpfPDdukSdj
P166G/zqC4xxPEGfZ9E6lCXpTazN4pfbJYv3FTb0ER/bVWNUOWIfHgtoThxQ13ygYkqX81Ay+RxH
fkTfyztN0fo52KjBDG440BNG66WeAIikPwbB79F1eEbiuXV853CVyTPxOhi2lCEgq2BoxVwj7H1h
gGsz7KzOkBd8n/GC4u+KgBwCR45oMIDhC++9cYdAPQtUQs1T4SVw4QpkYvq3xELIW4bNeMKiVKHX
RhMUNuWtp1PPnCEotPOF0KSY/k1qEPON9EFpjyh7q4KHttzUeYmXtb8nTsFJgdjpUL9oZaW5c2RR
FLkXIwI9pGsYhL+xmobNkZD7dX1u0DA5pxkYsH7g/61EtsUJuBiWY1jrSrKJAwGWaj86pT9GPKU+
0Tq521arn3tNx8N/SoC5yw8GRa0knLdjA/dWpKpe1hN3ig9rMNVx7dzRSGsSjgHaGiCzW2LUuTMi
iaidSceuHQudXKa7MDTpCNE66ybMVRw6mwYi0Zv3w7FwDjBLbOI/oh1zCIJbLzAPPLC6unAfROvb
antK1XAz8O+vlDBaAjth9rpbkQaZqxR5aw687FL+wwOom1M5eIHgmMPKOhA/J5rovCky3vOyGMdY
XApBWO2PQQ3/5xRsNd7Ct4bBngWlC+x/TICC1ZOOm6b5PXpNybvqFdLF+Ry7/mRD4hjt7rhnolfM
BjeKt6ifzh0fyTa+RxqQ/tPFsOJvILO8989DIuYuevOLABNzVlGdEOVevSQ1a1SpuuRWjqX8ZzhK
0oPTmSY9iVIbjfp63N39XNigXe/JIMf/urNGmed4G7i8a8JnXuLVeGxBQdvbw9qR3cObMQf+/Gcg
Wt3DoihgFqJTPVDz8bSkw9T2B2BQp7mPReuEn/E+UNdJD9EiT3IU1C1kIx9i5eJJx3d3o6IwLe77
OPIAIjpa78JbJ5lMdww4MDlp0TKmdxuo/3CDXGGBtFa+HB6UP7btbcwVC4OzwnAMGdKBNeVh2lfv
FEng2EsXWMoQMcUEU/kROC1l8QCTqeNfjLeNgfc2GQ7cv1UcDNWHbInrCtCgNjbSGVzjPqNgol5K
ZmZuIxRBjUYXZD1wjKMwgAo+u+M669s5SEGnjiuFS+O91B4uG4KQ2ng+zASh1i8ygZyWWZfYAaEx
NGCXbc5Up18TyYBzCSLvVHVFQiCh2KdwasLVP5LIHwXmKRGL3G+wVY/yD6YIWA5+i8B5GUegznsv
QUBd5aNTsqT1q12KV9zamkaBFaiiyDAII2oefEqs7zrM3C080V6KEodo4djzxNj6n9gjpW9DXZA4
4ZhogSaJVTr+2N0qnX5VDlKCkHOtTcdbWCDtgEPCig0Tlo+wYLlp+ZyqvEpWKE5mHRUdbJm07ZkN
fYzQPIm++9uRFlY9RyRb9P9QSqrqX7BeazezWZM/jqodAdvGiFa7CreWEhg3MQ4GueOXvQCDrU35
jq+ha24WpKnDU4QGoXrpPMxWp70JY3mzbo1mBtqJeepugppZymYxVkJ8nckuXGhj5HVfRmouJfL0
NDOPWeexN6du1E6DYVynmzlXwvXKIW8MBMEF7yZEfHEtVrtzlzaSR9VP3vcmu659QZovZoMulXfv
tkfDddv4oKPM53iAfw1LmhR/UaYvq5N1CyrqXKEEi5M8KsZ4/OPatti3y1aW8fIuJKEVMqt80puy
kmgSglwgckDvE1O2grxekbBkWd9Gca760pjTmNaJ+uwnEHYska5nP5BZGInBgvvH+xkgq+FmcsJ6
mHIZIjl7HP0tgeraPLc8uySAoYAJx9UBQPLa4sTtz8FqQMyhqBLlwCsaDeV56vzmKhaDFw0g0V3i
vT3fTs25YGBaLkPMjN8wAjat87mDb6BmxVyTfoTLQErDAUyy0DZb4rDp/mOuLxHrkjHLqiIgYYv7
LdCxIooDhPUV3mcJDg16bSYuiFP5XCK62t5LdF8EUzhc1/mQOFH4l/tFcTZiLCNPtahBsU1FCkCd
BUoU6lSnta8e8Vo69THR2xj+V8RubOZD6PbhemqI6GqYSdAsW37AMpq+QKzo9Q2Jt2oOnhMCA2XY
7TDgbqLz0XaXtUOIwJJAYziu0aTHzdKMtFEXchbXcbkc35zYWIT2YqmbnqxIHVf/dMFxhkq0tN36
E891sp1LnyQCBOralqSKMyB6V+MYbkYEgqwkvjcG8s+2y2J187EzzBLLZHhBIu6B+CfB9mtzj8AG
K3djrpqAKV7q/lIPi4vuhDINIhr03Abbz1BTTXflJ6LxDi8x8Q5O3GyNZYjEvPWbAJFpOiuB+eyi
U9sNmid5dOwPciWg7U7jNoPGbMLgLDpLpp4qp/jU97aTs6IqPrdJyZbLV72Kcy+WCAUl4iU/wEw2
2wJR/LCVuOvWwu/EPZ/7vj0utgrGU6iNSf9gROXEyt1Ea8pPytrffo4U1H6iAAs/x9Cz3GIjgqL6
vlkECOARaSlxDMJfvOrO86WD64vnvJnQjGiAp5xaoW6/19Xkzx+Mn7P68Fc82NT6clWt953r4Ppk
EIunfFtwjHc3PO9yTvKNqQorrYm5QB1WKKOTn26LvyI5K6ddShSjRbPTHdVJgsGTMbXzSbXzpn/4
Qa/XFUHpWskQxmFEsXmDx2vx58uM2a/RZBPty/DkxbzZEmx/3nmEx4nkhR/o7p3qeWdn3n63qFKc
L0G7nP3TlnQq3gwcrPWOutT10i8+1mE7b1OEBgrHpG3K3O1HbZHYqYQ92jXhtv8lpAx7E8OaCX3e
1DhFFw4DVtVOkAmt2fp5DpVxVEbwReikUI4os7m9uXAjdb+TUzxPRzDGeJCIGmYTBXkoLHT1JWQU
b94oTxhQkyNxEPa/dC+n7S84gKv/wtZF/uuCbTX+Vy3t6n+7Vs2mzWBCw85/6FBPr/OxcKWRZ+XW
M+/3vKYmTrikylWL3LMDMRKHGKEnjpbO1XV37gD5yWLwMbJfBsfQKRWP3eZ/DKXxzB05pkq/tnJM
xOOknEK+TvCqzS81IOc6Veuejo8uFFyUBU7YULLDal9/CRD/4kYgmeYe4Rb1ckPPdX1wq5D2RA/e
J3zbAf2jV3djZiXyJJDXvwFi+96aLQmmq2xyo05r4gqB5RwCE/Z3Renu3YcQnUhf8bFh2mdPbn2Z
eyMn8iUtmsi7KGCt8BgPnEB3mudCnUl4ClD3jC5JwUlFAUW+WYzmt8R3uOs1WWBnBxH1YiyH0qbC
4Bktzh5eIi9KAT3JuFkWfZ6SFLEMXPe6494RW1zfGh6wKMoxDsT9DVyU8nfCpkPgnKXca+fYw9gI
zZ2Lgkzl1HNUSL4GkTjTH0Ji+m45rCXUMFO9chhFx9WT1sl3yKv/r2oWDzIa3wbzZUbRIzVKGQrN
wPleA8aRkfrHqLBnpJNr/SgUdhuaqPegOpXdXIqLDq9mZbIn2C1uZ7tj7MKcPixXSWqE+/qBb83d
2Iq9fkQHsJbKv8F+LcOT3J1eM3z0O87/Adda8sAMJr1ng1Num4548F08Apysy4NuVCRPlbKLGJGP
pG70xaheER6G9ZeVbO4jeYDXptuSHXRZnE8WCGF5olEs2UMYImefc+SWJRHdNeYN09yntqolVtFA
6u3fVNR1+6BaDqybysJr3En0vxgDubMM8SSt5+WzjJIKALEpZXO7QI82BBPtHGb0pCmAbTJiVHXa
+YPpi6mibTrP5FrNPydUI9fzbQji6L3fWN+/SUtIxrclkh0GrsK3MZY7CW/6jonGJb4kQj/7boY0
mE6qlunwiU5gY3tmuHfrv+vomvEFsaPDIIctkdcYyYVvXpyNuGLIM6/acySWXf+S9MtVt+Ipj/F/
ShZckibqVifO0kEVKrqvhg5B/VSi5TjtujHLeSPbpT6GJF0IghkmRBf3bRkD3KWhtf2PIQzH9Gls
dyjHVS/8rmvC9OblVK4t66+14uMdmX0EZ++5b8CZbjsA8fYo+OzT9NDaMg3PZZxMn/M1AQBfZ7qh
HzGBt34liyay8RaYD5ZJgDe5Z+Zpev7u4xH33+8iCWsAebR+IzO/D9nQvO9EEqxMbAhmWwb7CBUn
YrUC8yACidH57Agw1T/ho7R8gyiGFM2GZa7WB+QH6379D4ObDmuK28SXGhi79lK5TU9eNZVtfNzS
wQN5LnRAHwgSVnwsRroBRnbl6+2Re3OAiXI0ng4klkM7G2zGaRWyEzStmHs0wwHagQZgq34s0lA5
B0ygevqy27yPF7TaQ30o64jUg4RxB3lRXa6kflIuswiRZBZAHnZFpYmdHsIq6NI3Ow4pSt5wTNww
4/iqFPuHT0BPBjZmBf6XRPEjJzhL8xrfW/K2S+z12CvrgmPtWHsNVUmTGDQe8kHFDqYyUXpyzwe3
6JLwsfR8Jo+bNlSUOkdq8LfxGeHNUolXFquAemmKU+PwZ5O6wXpjp46U6ZXPd8YPvKUxQFNTByeS
8Fz/petlrV/EBuz9pglM8H65CcznqSCdpLvDP0xoq3HNkBTZ/zg6k+VYkSyIfhFmEMzbnDM1z9Lb
YNLTK2YIIggg+Po+2bu2NqvukpQJ9153Px4VYRbBU4hlcj+bsW4vdal7YqF5GSS6PBY2mKk6VD54
/Qpbri1w1/bXUlEEcVG1rPZhh3HxT58ayS+j8LzLnKRO+UAKTrIKqp5RZtcRBOmOziRRhTc4Egn2
7aK8QP1HriuAE7RYLwqCHbWKWVuJEmRq3SP7cj5N8O2zhzllFKg9IKcpfeCo25YnnjbIUBz8HJF8
9ZKp99OqQXA25LeH15/wIScxkr9e8GYcy7i8WSLU9A3MRe7K6ECxy78yq1d1ngicBruK99RQbcu8
46AZ07IknpsMe9K4jbsqX79G+BfQ3yiB6jEpYPTO+Gj5QWemfTrgK8UNWHDo3kMIwirXulOiH1ek
KI7+pJpSfGeOAW4Z2xyDOTiKpjyJchzb4u7KulH7Rq0W+5JmDeseao4Cbnk217msZJAgCNjtzDT2
GJMwbEYmyS/RPLH73cs5JaKAyz4czX9swiQkt0g9V7tVF1XN8qJmDw7YgdJ0r7th67fuv1UP6eBv
TKoK4RxEsNSGViDT8xtdV4SHHRndzD41snDbZ6guSTSf49UPZHMhaTJW94RyqkPP8l3/44DOhQmt
CufdSPQUgojwzKs3R4b1VY7z34VQGO/LfJ2fuUsk8dHt+/K3yDGhbtYlNH7M2dXVTrtZeXz5B8ek
60fAl+I3m+A0URMEU2zDSunf1MGi5v8Y773HPOhKVExTpN4uNESUCD0N4mHR3KgOjZMV9dnh5HRo
G1v4pDMX/TR5Vy8HZuUp/uNxU+3Bi8xwZLAL4aacCSlXLwqsYHdf8BaufyaynK7HVp4WE0cnof35
jedsnPgbN+oj+64my4SxYVXymkPPae7qRRVmvdeSTCIpxVVNW095msUnmK4bASoFBctkgLDQFgOO
JbGQK8drjVX+oHnFw8OIcx0/8eJxf5qmwPVN0Me/zGFc9EcczizmEzwwwWe0Z6PdmlqQei/IfWUc
e0r0dL+1q9gh1HX/JtEBuo/xRr3i1vFxN8A6FZ+6TejSaHrMZqfQyKG+VEnneyDO01bsO60rc1ti
XxyeQjrP/A9ct2PwkbeBEQ9ZwjHjxqGBVN2UOA1AwzRRK9QHJ8wgPAPFai5SDwv39qhLUww3sFyP
aVZAy+WHdepz1WTZiBM17yP/B3tep9ytqqDBnTHixNWh8FfyWpHnps69LpuJa3dr2Xg26LzJ+l7U
YTvf4R4CBDH/HwkPSbp4DPCHDpukGdP1krZONH45vC2TkXGRoyZXla7g/4OSG8/gcwOyNeE7QZ9D
U5iGnE8g35Wn2uXWypmxH8uy4wibtvGy5w+3pC2xCKwSaHp906b1NgzWGs8XDDYupHhzs2768DmY
BljOEu73Xq2d4IYxKnJvcgx45sYhAhVgDq372nwEYTg4FzfFmc/5PVwE1rdUT+okOOKH3046wICj
JSGcz2NdkzSVaV8/4DRdOiYuP673XqgYGJhrZp4qCR4uwC6QY2p87lHKc6r0+F9mq8GVXLVLIPdJ
0y3RoeFKHbwIyIcEBytCrXKHOWT8Zmle5l3CFk6ItJrty+JU1XgwYvYhLOX4I+/FMK/9NZgRPdIW
Pk37ps3zGXNDVVSPczan/s7ljV7c28ZeAwhz9acko3Of40ckhefhed5HTWifhwpj9a3vQOG6WXhE
ImrVSlwa8kuMyAwdnMrXmJjUE0c6Epxgmlz/OAjS0rjNuZg/Kr/Ozg2PPOJIBmv8A++eUm8SHmTJ
6ep5CTYgJqTHJyEhLBaYKCLUBMhkfMAxW/t/Z5gSOWnRgMY/BzurVQS5pkHjNIaPVgzQiIMGR4mC
Czh2ITcxydRLC4mulJ33dOvSQpC7rPs8GecA8uy2Uu44Qa9wnJT5uvf+43na4EgaCM613SUvcbAG
R8JjBcor17B1rxebB5w1RfuTLFZIvV2Sof8C3El4uIxNm1zLDEcn5UPKBYOEGOFWiZtRFtOFlsWG
P3omdAoOPuziCFx7Xzj9aYXNYp8Ad5CgYrfW9s0W+IrB0XRVYB/6vvb/G3y//0cO1A2PaZjk92A2
63VflYapyu3YUViVWQnxhGv6j0mCleNniHd1OuQMW+c4L8FEj5nTAJ1YS59/N0gK15t1G431IcO4
8owXviKwRXL4Fm5gT2Ico7Z34Ofwn4l3dd+eJ+ryVPHHaQ+NUiE3BbCM9MgypDgX/seXQ+XEa/ki
w+X/MS7GsUvm0vi6A3OA5MvSyheXu1KEWDEXf/0mml5jnnB/HREk9rYcxljdj707vPET6eArb2tt
fsKCExBH7bHuTl45qf5cNApldOhlnu3Rj2Gi5KkmjOBZAvCoIn29lxAm8J0XZWueBD52e3I4TYMv
8Zo6v+Wj1f1QVtxEh1WV2bPhFOjvZMB0vQfViWNxwBdqOBeERbKDi46fOqfuAguL0q7bfdt6DPMt
H26mopLVcNgLOhfqn7prIElx2Mp0Qyi6C0Uldi6qMs70FDMlKbOhmaIT/OEc6EZSMRYSIZB8keye
OrFeblFihna3TNzI/zhlIJezGMCEPLpuntkrGooGVfzbsokBNQweA+Y64GLdVK5GgdukZO2qvalL
B9sZLLjwPkdh/Me9zgl/DTjTT6W9snpBB8b+ESM336MPQodN1pkywyLjLZ8PrnVOXDmTX05PzSV1
wHQRxQgKSXg9jp9ydvHqEOkZIAuZTw/AMgzgFmgAVc/bRsGuA85CgBrzLCGNB59kK2fAbCgBDtQr
CjvvVSm2Eyr/8EZeVB0zjt6WEasGqQGZULr3Gayc6tynIa7izM/X8DKkfP3R4b3kIXenrt+OC/rK
hYvh1DBRSdh8U+/hbZS8aHZEO0cJgMDO9wJL5rTt4X55eKWS+GVmHZMHxQfmPweC6pU+0AO5zTCk
uoe0ztrsWOjEPbeyGYJbTpZkKnV9Rb2wWhWvNScfQH9sC2ILeTU5WgRGzvth45H6dugpvBu6eHhw
aUButnR+db8zHxw02YmK74grHu0QCOwOzSQtwu3GKzsv4iIyynFXd3FNUfGU6vjEJIAwOs21i88M
+YgCq3lVzzwNcPCuZaGXHfyiFYMlyrOfHu04rPddTOf0mM1Bc4yuiniEaBMfo0VqMK0pgYDypqeX
K/APHX+o+oQMkrMks2t5+8HRYawuieTs4r170gnHYU+gsMALQLyk/TObyKtua01k98jU1o40rEbZ
r0Vhu8mMl8jjOFcg7nzSBp8FZnCEUnbm9wiWB6sf4xNFGBHvCee0CDWO31NDfubIpLl2u7wKeRRy
licGnteR4CvG7Bzc5MAL3f3Koct+gz9B1P9BgOyIT7tZWzRQBmXm0ntKFDfJMUkMyY3LPxm3ryhv
kjdNPPDIwBrCE7x88oxtkTO9ovRyDER9kS3WYl7O8/a90el66rVn8s/GXTNYigIo0nQole0U8Qrs
uTszR0AotPA8fyP8Kb0Hq2tQkwZsIge8t2hGjuOAEko8vm9YrxWVSaRMawLSvL5WPPXLaD7LxWsW
yED9Uu98KGHpHt0fVK+aBcgcPiEXlwimOk0UVN4ntoyXXdzaidaYYjKl90zfyFT/LsMwoCBkiQTc
A2DG8z9wTtFzsBesRv1ZqBi81Nj16deA8pLuOclxBS8bKcxJtiPR8CTLzYX0WZj8TSyoh0+e8ba4
BTShdiDCbIKaYpZzya+Sw0ibdPUH/ozyV9QRzdK8RUOL/jDMD+zwS/faAJr7Txsyf2SRZQNyQFBa
uCl1p+t2N5QzRmJiQTa/DfB/cs6pZjAfosWfcxaQ42GdlK1tjnOdLuHB9qqxL6WgFRQhNU3kZQBm
WmAQEtlwTFQbkq6VnHU31YqPllsw0NeakySKxknOxYIJKwEokeOfrw4Ydtg243lpniKntnJXjqKW
h6UQBghKU/PuzJN0NneLrORF8lknYBavzrGV18Y80w3uUzZUTrKv/NDcrsPqYf5e+WbfNNhJSUn3
gzlXPvH7XS5MjevflnhBs8xDAt3Q4iJxF46xvl0InrNBrY667fKB4Fw3MbC9KgT64igmFplNbMMq
/NOOxKw2NQf/X16x+WOiSd0fyYtVT87sBLAPrmIRd2e1KMxMaPDOBnYH2tTsLeGfOLrGVPissLkT
LYSwMpAu3VlvKB4VUAL++WnKPzSNcfOOMIXX/OHObvwNbsD1HpLRmG+5HsWYTLncweJqQnzjaSwC
nLwjuaKDRwhbbhM7OX8i7YwL1gqPFc5UYNyI2o8/i51IaV0RDTiSIoraqIkjUN6W7MoeVYBvSx+P
gD88H68V6OL5T8RltXxoKjc3xJRhiDPzja0aH3ulBEF3wkbVsXAj5ljjTGQQaO/q0BFW+kTUoskO
LCn0aDJ2bXlUvS/N3cCka05DPec/U8VDmMuqu7zmdpr9vbErCKcS9W4gLMo4vAGh7Q7bhtqXE7Tw
iWt9UZnXNC/D6ND682wOczUPf4uUQfu6FI/PXeWEcusbh4Qd+4MPTQfv7Ex+eA0+Gpz9zb6urV9v
lqLiQxw0vPg3bPLzZ5rLuNs1XedXO0APE1qXFMmxW/uSFKAsb9vcNm8jmAmckV1X/8FdmDc3EgDu
uydg59yALPKf0Pmbd7A6K2qeyPUlSSZDqhwjDr631c4kKLNl9Zt7/GnJPxTVPD4HoN7mC/66frhP
o7A7Gy0xkgKJSN8IW0NSnxqi1DivKmnvgzYnVl/WSHDFNFX+HlHB7LEUWkJhg2k46dD0JK+orgxH
L/Ci9F80Ta2dDwH7/HSoZIjykAkg3AdJK0G2BTyRXuoMI8uOcGI9n+rJj85QEcdj10wjiYO5SLFr
zwwn9wQqW3df9tYhyS0prCABhxNd4LE9lgTHOXPhtWPzW23Ns6eO3egAjGx987JKOHdFj1h15Z4r
gojQAfgCZzCy57H8Qn91+chaOaXxfRNVmfOMNIV6lCyhGi9uNPj6vAx5ow4l7m9nUzlp+mcZMvAT
DRMfxN1FkMGK9JK7JyKRbL9phyDyOtRJiOjuLHH4ScC8Snh7aAwTbg2qeadN7GU9vnGLjynybYxu
uMZd1+5kBk4b0ng+mi9PpKwbm0wX49tE8Re3X29UOzM6cfncXB3Cm7FLneGhVhRFHceGRsLzyjpu
j2PlxqDBpgHjzjrU7LNac7vYrhjtWBwpz1W3Zkq67q+GcvAwj2zdt5mCE9t3LA5cbosANvhm1FXU
3XLhByYG224acE24PPxnS+xx169r9VQHcfM342d80RXLDrl+fpEcLafpFSboqDg4Niv6b2wh7QM6
Rx6QISZwX3Yxp/Bc1t2ujNdEniKLZ4vHWp16FxWn8WXR1n8Pk7K9p6MYmI6Hpe29cAUUriAW4Ek5
Yi4vlvEJ5guhcn2HaxLNPF9wcBJEN16/8wqni7/XmUqMCxWDSXEsNTs5Wya34Z2EWUdy2IGECAqF
x001ksfYigCg6yYGgfOGdssfuLJdxnOhmJbxkHQubn6MgJGLx7ItPyYIu8WeJ2B4N5Ozr7fD3CBg
zyUaxBEvKoMnEMOAqXZThJyxj0vH5XmfMvfbOzCx5N8CfqHmMsaOlz9HKFHivMRILCcSBNVXQ1FO
+O5xXjsbbvEZTR9U2t/x0fLXG0ea6accUBw3bcGMt139tiwuwKdVi99hrn9k6NSPrXZrTHiRgBjH
3459p47t4t+K0CUkxNbCdYRc2Gy/4CaP/1XC8mSMh9xE36biWLbFzzgN+6qCdbh12rqrd5RtjvMO
mHsb7g2nmNeW7FJ4KmdZa2TjMm+eOFfP8ccQc3V8b9xCJE/zyNdmV7MpjhdZKedLO6KJjjHThX/x
Vu7IW2SjpNjSeJCRmSiD9Xma2SW3MBOJzHYzlrPNkAzLxN3OauzSEnR7vMH83NgPnEeeuMV7K5Yz
/BL3X1+XaXARYSLcT/Kr5rkfm2y+6LKdYiIQnqfhu+LLfWQtabJXSR4h20741Je9Agf7vOAE7FEb
jD6nFef2lx4gL10avgmPdafhfzPaA1gijlBhivjCoRaFdwmk3XIzJXg9aQ2jZOFUp5guSdpVaX3Q
boIfLEWZ2QZwofdAxqncNGXg+I9qpkXwNrMCbyggQLNsEcC4KLZzujwVNqe0i6l9nLbWL0PwFsrr
822fe+28aWXW4soOwdxhTxkKkj3MAxAQVeb/C3quBXcupqsPAHuVe8zQJGL+5GJ8DmfeT7uo6MVK
eYisxt8QFhoqX8pRBhYtv+x9C+QZX40uPa4qq+7DXVmhMN8WAzc9EbYm+IzHwfg/CYPnWVOIwAWQ
Fpr6L3gfX2+ZcXpiBXEAY3nJxvTClcFjo19beVuOlETviMFlYFV7FqptQbEDimal1VcXeAVSfa/C
kORwPPykdQcTQq2BKhGjRsz+4HvXXyfzWR7AQAe/a0s64y6fjUXfSuqM83/PNjNoI9jS2IL7DQ0e
TGqQdzEMTKpxWFi7CRgd1M2YZb0JGv1Alwq3GjTbPN6G9WwBl2p6HBWWcwUYqaZXhA2rvzIG8UGd
cEJk3MMMZgmvBLeH6iQjvaWbths43njijWE9grzvd4DE6hoQi1+EZiN4I/3nWQzlwHBV/5eCgJyS
CrYJnsIZJ7qNO2XjIylPw4ubd2MBJzKZX2ccJn9BvENnSMtptmwNLjgw159wOYc2XE4ec/GC4xLW
8HYA0/Skca5iE2xApmwGzEL+DgSk+SrqFYRozdGKapWgjaq7co0hZcTSAQXohFP/uWq09quzKIYl
NbfPzWrNkU8M/B0YB87TgF0mY1arhoufpi4xytARHddVE/znpy4XDcf3m0Npa+cHaz0Gr1Cl1YNZ
JKJ8BrlLcvht1DsmC3iwcUXXGGdQobe1vJ6LPSIO13gIuNBd6i/iXYrCfdHt1Hd7tGi817VpBX+J
aVp+uZG0byHBvxACFyrNRrS+oWGHowkMKkB7LdS3KCSW2q5ffT00P2skCuCh6DOU4bUBKbZsHDOO
dnUUcTznrLrx/KR9LmZ8q5tmxmvLjzZFfy0I1RN/tIg2HKgdA7m3snQObhFJ+r/t1Wfb1oV8HFop
cgKdJbcGXG4j/SU2hbtLI+zabD02s1fTRcMjb80GHmGYw0drbUdxfYTh+r11IWozQPbrh2kj/H98
M9tiG09R8lB6EzMCS7YhCCkc22yMJ/CHAtbswetkhOoOGUmXZEtnc+uxHFQcv/H9y/dJi/UbZkAV
E9DEOJ2jFQKTD6fiv+tqDKJ+dZeXOK5D6G34rJjg+H0zruWcPW1HrUfQG4dcmyWX7NKg8TCIeAGt
C5432VydlkdqZrqUTK0izF5xCCm3Fd/nMzi7ZLjwqgz1poBjQT62SLC2zkRcvmZRz/jfIb4+TbVA
Umq6LPnbEJ6FWRIR9D3EMkrePdtyM28YX585b/IfMbFeC2tKzRfTGY2M92sfw/bQQPbWvUiy5qnM
veJbmitoMKqR1LrBh4espObTBfwmu4+8lvwwgwNvFH4RvKVtljJHx3m69NulvG4hbdcxIDUi6vN9
P/mae19VDvgo6AZ7w1iK0E785Rq9tqk6Tx6ukN2Ix+Cfszr5P5p/lEDET8Q5i9r1Y+I5aLapbuLP
ZXFUgd5Ulm+EgefPpg1FQuwrMA8JbCR32/szqL3J5a21KdliX1LtZdxuIwMqCPWafd+vcKtzg8CB
SI6qDi9VrPuP1HLQumT88v7iIIQbAjuO7X6ti/gS42AtD00PDQH9fzT7zmTxQxRax+x12Ba3ol14
JPtLVhWwOUL5MDF//LUlX5cDYYzU2dCZJNo9rEi0xQmFghM0wi/1AxEr6CoX9CYTLrO/C0MFUxUd
yvv1itjDzBcsoT6VRmdPdeuDwZh8LJe7BVRxv+37cQZCpUo3aDazLwQfFncOLiTMnO+Uy1PK+L3U
9/wukaw1lY9nVC9+ArI/uTl0tDexXulF3vTMEv0uSX1c5tdK6xc/Q0cbNqg7HuMiYH7C7QSnyaZw
+2m9W79wMsAJEsTWR4UxKj4kGjg/MSDOJeqxUbhiNzQo8e3t1gHIBAJzntzkYZn8YG3H7+33avhv
njAdUAnSzyPFniMcz7+rBwkl2LSeVMn9lQaAEY2PVY/fjeu0j4kfM0cnjjMob/PZYP9XhI9pVFgA
EWFaok8mK0/YqiVnBPwL00jTq8uU+xmHlvP8wbJAhifoqKiZiGnghhGxeeUMRbKckJqJWvWTsqeK
IoQKumZdvAZEZ6ubsPCH71JFKtknhdfAVB6i4kfyYPpmFqWiqx/7tGC5ZszcLd1IQlVxmvxNUxmt
2bYthnjsL4xwfnLmBizJ16Y4avn1q1CZ4HbiRdT+o47HstCOWnTXCih13WKgtrVsEzI16Z/Ywyu2
4x6bh0TLUGOOQnbFrd/iON5ehzkI/c1CCM3i/yfB2ShdbdeSc4NpCo+Mv5/N38jRAUO1J7vl1sIz
TyHFC7rj+eX27YxjCETrNDyHBCyGiFRPTLdHideC4HLOeeZsVqXearfin6N+wsqHcuEWsokbJ/lO
MyBWTGXECzYdduv6cc5rTQNLndU/MdfW9GTiMXlzVDJbrIYRSRq/7c1/gw3Ih7XAIvnDOJB4aYFm
od+D5UvUMdVD/4pjUYUbY+YUTEUXt3Tj5GqJ30YaDF9nUN34CPxU25O3+GCsc0p07DElSC33Yd+5
7W6MR/8euceMPAo4udLBhl1nuJk9VY4/OQqr+8/Bqi54S+gGvg5B7+PsL9FjPnNs/ZDljOJc+a6c
z32dtATAIaX1zZY7Vtl8G6TOUe+6gnwxM4XNid9uPLJ+zi1tMny5MEjHv5MZIf7xozjNbdmtfgqI
RYcoyVk1hDc6wX1JiVKZVZsxCCVVUlCctHig254xUML7X+FvFhEmOL+uK9wf82y3KG4FLC5cIe2y
l26TKSDdovbnBx4tRfsvRONWp4CbLUUfhoP+BmpQ3r2QZ+/ts1dF9tniXuVKtUwJX/A+AlbIZ7Wc
gcCvlXhZObwXvMbTqXgD5ZwuH4Wupv7W9UYh7gqqvnncsf8ATyAqkN0YbHzUGbVE4fZxRDKJtHH9
f+2pUg8cESoIR7Kq1U4mfsSoGiKubDizZ/ohMcra09D06obXO68asnbz9Ms1jDqjEOsRfgOb4S0z
nVBvua26+G6uaQzduYZ/44/GVH3wSYrUi59iUK78tnEjc3GFjIVviCYs88BDvGe0Jt6JL5SqC/cw
G5MfmcbLeNvMAo2dj5/pNy0mXv2NHZwbKFwj7I6ZnbnbAemBGZk3yzS8EZQCfJEnKjP3qAF9uO8N
5/Uvs/Idafibge09YGdoyif4YogjQWSad/ySQ7QZBzs/FHqGaNSt04o7FHxrfPKbUC436LmDeO+1
XKedE6qIZhIkbzLcc+Z61X/oBIt/VsQtxkdN4Z187/2IjwlnFC4eIWZsPvS/M5IuVqK4xYmxejoG
Hmqw2VODOePUYSkhcrSBPR+QmkE5kjda+axdLSaf4IkyCpW8+cC5yLviwsi+EhEV7jMowwncl5+5
FyA0Kr43mE/0bYNSe+Ts0XUY8PEtnEmVAO1ZPQ6SP7A3Q4QcPM/COZeTE1WvDIx45OHwN8qdtm1F
huU1iVUXvJL/8qEHcoIjvYcH0tlqgBWEBYkgu6DNYQa8ltggoiPjvnvCFdEkr+h+dHB5WCrLnYys
eJxZ9u0pBHZwO8+595qldfygHYIC+9p05SXsXM5uyBU5OJWyZVhKRz76lHdMze0yXMMkkUE2e2od
ZPTLSPSGLC9JEWIGk4XGg6NwdM4rdsiCBKMLivDB17mavv1Vz/YeBQmXJg3epf+n9hBsv/hOVeEe
jyduDzaVkFe4abBv/qEZHs9lzKWB7rYmVlNLKb0lEMqQGxOI2MQB7+aL4L413HU9wn0vZTbeDamT
YgZ0g2KKCaOlRFMVyj3hAyjSRYoUPOKTuvP9dHjF39R9s8PG2XfKj/ltYs0xsxaiRkQp1+4/Im54
3iFXCuSjZVmK4rz0efGEAXvNdyO4A701UF2hlaAc3HHoVWhy/JXKZjuI6vo4CglybQenFbuwCob2
ObNSe4dgbdlTxwXbKriUebX0fbnxQ5i0YXKo045DQZgUiBDdtIDvyNoh3QXoSXzqynLudxPvY+c9
5JobfY6j85YTtiFH0TvHIOZVEXT8hjf0QIjkrmGxm7jo+D2vdUW2SDCyptKp6HxZVgLGY12iTKoB
MS2x8XI7CmqoGdMgl9O5kbZGriQXkv6ub1z1Zgclr/i21XMfKw7Fzp2CiB48Asqvg6Ph266OieUb
994LxqvN6MGXAzKXTvWxGsP0qyiS+F+Ce5iBYE2n37qNWrodtJHiagbsXtQYtZRt0rXT4cTplnf2
Wuwctpy826DDJUWj11wwjAyktE4Zx0tS17STFGdPhsCEMEeQIF1LyhaOJemL7xjPgn25Mg3sQ4rf
FLLpgJ67b22Zl9sIU2F1bNyhpNqzHf42aeP27NmOxDNJkal/yhnW+n2Iv/92SFH0dxzV3Zl7ohQz
RFWS3lic6+ZhskOIeAQZxX2HgAOFDjg1K+AUt2K9XdYKNq/np9Kc2kjL4WBd7u34cgbRbGl19ZxT
TW6bBd2vYHJBHRijLVWMrjq4MQGnXYYC9hQyRwIQBXWsNb5VU/I5tE5nP4L/l8tUw1KSshXUvN3h
rl/OTEJBcSdELz/ZTFt9FF4UAkHQBh57Lgq9I6ElCeRATDv4UTcfnJhOkA1duXY5tDpV5bktOTJC
PvFSjp18afrNGM3xcsyQltp7jwlhvQnDaAr3YxaLa61HOVX9SYRF8JiZKZBfYUlNNF0hVpsjQm78
nlEaBn2tQeokkZ0AYYMjTztBKZxxZl0S4q3vYiaqIBoixu20yCP5FFivOQdRUzpQbX29HjyOY/Ix
mlb9L8XyinphbeK1N7rP7c6IK/qa69K6mxzu9DccalE2nJ5sw+MEjZ+eG7IWj41IZHnwGDiuxSV9
FXwO+OUJni+l8+35LtE2RJ6g3WPEM365nYBNNCeUh/V5FfmQLkdBEilgwCaeL/hzzD6ivL86zg1u
JqwhbZsxauaRgwQLQ4/Ep6qrA48T5xHzovS2/UjKOqXNr47afRIF8bTtCtQEjNXKZzM1nfljdVLf
hAserW3K2T09RsaPBmhJsHwiRsmYCXdr20jxBicJEJ9Zpr0FW3/Ei2DuoBOjhqwgB1akzKhIsb12
0VI7HwX2wxtlmnjZRvBx7CHhTjQzfGAZYKJkEgZktI4fK3mg9oALDyLyaEASYR3un3jAuS80gmTr
kxpiBjxkzb5jVlqImzXyilwOw9YBgtCMnxTV4efwsBBhhu2ytwwT3B90RFHxN1w4YOCLEv6pb5P2
wRuC/rvvrrSQdQCRPKSp9W8rR/PyH1exwFGqevemlZ41P61bpvLJJbt4YGCW7PQ2jLpXT7ZhfonR
uJuLy6HsGJS+wk2xdMJ9kiiH2D28SHwH3vWTUiZipuevD3u4J35CwtMCO5z3EU0kGZOJ8biJe14u
d6vMgXpTDElXEPKBX7zYZcqCXYsTIt4t/BXq/ZWdGvCIp7rzwAZlO970o6qelXUn9xgYCjc30C84
siCpgc+YhEtGh/Jt42RHdOQIzVDnWRwes4mjNTqI9tfnoFDLL8UW0b+BkegWCmSBN0HQTn3UKp7W
N3zkTBuht2S/ysh8vFOekz3ywIGIhWd5BCPmg2rd+CNT/vn/lSCf7mx5QWJ/V5n4S00z3c7uQJZk
D5icJ2cri875djShXiFUnTzURRm+k/Po3S901S55njuek7goeRW6FCevMtx6obuOX/4yuQ6C0dX1
sCuKIckwgpBa3sxsAJjj20KqcwmHN37FnhOAwkIP5cy/BsS9YUcpgIGVR1IqrQ3QcRP64NJd/gvw
qSE5HahV3WX24nzeEfJvbnH56fyOP1HzRZqzpmNDy3ii3aHXd0aD8IRpK6fpZvQKSuQ2hd/mfKH5
k3ffOXeh6DOQWgsWh66mkYuTKzZ1diL+LIa/LxMeCK2AZ09Lz3YCSuCW3B+YmJEMyx8wB2nCM8DN
prNSydKdmhir7iEAzKkuBRNeeHL9MLtr2CTXx0Cu+D10vC45/SCFyM9swRixNy4aZXYZrl3bj9gJ
1vXolqF0H4wPc7wFjoauQadOTZB5MEypHT8t0cc6FeFT59fqcs3Hrvv+KhAAyvAfI8BV/4Tllrab
MEhhFKY3fEf4z7uQCI7Q3/okz/VrPc16+js6re5GPF8qts99UjTOXs3L9YMuRMTqwCT1mouaJujN
zAfpGzHOEV9Xc4O/h36Y+Y/eXJr0nEqWtTvKwaPLSpNFeIuxkqtgwld8/OCIaZpj2vjOsi10OsKA
sUrvwKY0415ztOBtmlwTsNsmCqLl22aZhkfMx3cZ120ar/ObA7fbfwjBeKE80yfNuX8nrUP+/bqz
3WFoV8M9t8RIH3qWCgwYRfM/js5jOXJcC6JfxAgQ9NvyqpL30oYhdffQO5AgQH79O/V2ExPT01IV
CVyTeZLGHS1jZX+mpdUMFlVv/pSmT5fHgCRyfNvTnJCTw3mLqy0wwfzEJMV1kd5dpVVcOfk9zMuo
YQLHQI09PhlaWxkspn0ioHOsj/nMLnFriAw5i2YKibcwE6doVZR9h+K/ix6ublzaJfIY/U1o3cZ5
bIkgWzaBN5KsMg1y9g7C4ASH+EXg+84ETvZC5Id0z4h7I34Nnc3NQUEQeLUDPP0twPSIuBQ752zl
7Bxl0aEpXOdMcBJyFVnC4tmzBaWa6qfYHbYlUZ4YcEpUTeRxlKXbLFCDM6F2K/Cc8OAxdfsVSbmk
rCOS8Z5x0FWXCX12l2HEXvk0LHw+PB9UICbX4MAYWDTtgQEM23Wg4lfSmSQ3chtNoMW9obeK4Bmv
NzuGut1jVmLF3g7pSKeAuF0Rg3BNBF5cAHPbeHJmcXaht/+J+kZ3bxOmb/nAtlfI7RBmLqpPAIV3
SA6ri4KuuG7XEk8ZoWhNac7k6pX/XIBA2SEDdXbxIlVkIA+8wb615eCgbJ4S51ISohTeFsJbk3NR
BF0NIMu3/xLZ6+KDo2x+apIi6s7k72CT3UQsyJ7KxLVXMrEwTBLjGfmoR4glweW2p7kwaM8YRLmU
Oa6eMM+y6pz2aZd3n/gP1/qBb7Ntz9jnyGVbCvBnN+wQ8RPwmHvL35KShztDh2PDwhSf0zaWjLB3
XDSs5p0+NcRytyQQUVCndUDYSIWkvcd6H29cja0qBpQr0NcW3bkGHg2+h2nYKRpInIAdyDBrp5FB
VfvVBRW+IgqMTmwJQ/tWTxH+kxFow0n5qsq2qNivmZPk3nTPU4Z0J0xM47zEFlclxxvLvkfGB/6T
0zEXeMz4hIhHz1NGPD7e1WPklOhTezZeP11DxPCmN0ojK4h8e3SWprhjnyz9Y8kJcjbCmhxVCPDN
+8QPNEEpHMClh+01iNsHPLPiGBJiA6Kya9V4WHK0/C+sK7NXglPb/tRWsXM0zUT4iBhida5i5o1P
lnVn+YNDXsO1i8O1+KtKhwBUOKA8+CxIveFjRq1xjpxBkJFpMazPg5M1t2bFkLuxqvLgGkd46rcx
huf+vGho2GzBkqA+RNqxQHYW0hr4NwaojsvvuXOIdGAqMbNNI0YlyB5mkHf2DMUHAHsO3fM/YIca
GRN7vWe+/5zfL46KaF95UAiQEky1/qjrtMNKHbEzlGQSM4Fk39LuuQ6Vf5y4dTDlTAaZrVpqwKO4
LPRt07KrehQKAxSzC6zDJKAW3d4MJZxBFiAr5S/YXkIszZiu+9QYULkBI5no1ode+pjPRNZt+zyv
PqYmLr1DTMx8QZr6GjwsrYuCAIvSEGBUvEK3V1Y5T+hnWHAw0/VQQpRu8o3/CNYNDJFpuO8Yikcb
JDX9Nwy6nMlTeiUblpRyLMZmzDNOWJfk85W0eJtggZDwlBiBjFCKsn/qqMrEiUZBfgSjdlkPl7E5
Fei610crEGYhP0OGjZF6FRcER+SMWdXHyXOOLEDtV1kqxsKT/I+JqKG948n7S0ltzmhEER8LzmKo
KLMS/111zwROkqLonYew108xKKNg6zgG5Q/CtKT7Wsj5utKwByKJdFX/dccC8fqWyi4+QGvx01cd
j/nZBWlZ/8O65MGbw/kqEfERAQ2A0DCZJ6Dbs2I+atAT9t2nmRV/U9cbilOM1ImhIN5lEPlu+zqn
AdKZ1S8yrL/ZQPTnjnXZPF1gYcSQ5HES7Vfo+7gUWn95GWGAUGkl+ZJ8Ef0XAdeRgACBmrT5PZkK
C6/04qE7yp1IFmAqbUHwYoGM9JLGRfnfGIXIy0KgZxDlyC1y8SdcozXxrVMURbPKXqxa51uzsCze
diS2plsxNQsJiXjMHiR3zfgatHHabcZhaotjOzs+NIjEZves1PjFpdJk6bVuJy/JBANwo9IVu4BB
vMo5NefqlwpbZ/zFPnP3jdJEHp6iGtDHSY/OcOx8DPpHYgmulaHDov1maIbqZBXi/u1SRyt+vsxV
F0Cy9hdhT1OTF0Gldb8U2k93+djFsIo10vcd8MMAJ2oI5wB9PYkNJ6HiJSN+wE+J4nObKv2PcRFH
BpgQnezomJ0fJNF0j3knQDemvq+b92pJV9ZMAa71F/p6UKlORMu4RSGBbAwwiDyRmKeXQ7h2YX82
dR50t5R6lv9QOsF/kPUmYFWjjI5pEsegvcIG6W2Gk364IT4Qw9wCZyxllM4H9h5PhfcKZj1mQxxi
qQJJk0lQGyUawRUDhjox3einzyzuoyi8eJTJy1e7WuXcWJI378awwYXEpNF/DxGxhNti9EnWAl+w
Ag80Tjei/gvzHj0g0ZcwAESiENgQ9eEfTVJB7Cvh2b+OijSyE8jzHBadKrW8Rhn4EGDFyECPRR1N
u5wrWkM30ZWDz8Hqq2NIxHtfDcsDFCHpI4xNxmvfhZN6L0svnQ/gDYiFQXwPh7ubRaw2ZMnCIOXC
1bekV15ZVghz6U0W68Bn8sp1xxpBq11iFvUxGyKcqGHQou2ZYGE8iCOp32DnojVaaAO+tOpYJvfo
iDnWUSUJNPykVG1S2pmESOVxeoZmRRYFPamDY03I/qxGE6pbQTN8BStOkTm6oh3ueU3z9bJUs/9d
OhVdO6kc43pblYv4Gckh6rfp2kdvo6launJs/ASRcpLmW6zTzcKCn3ZgD64xfKM5zshNKD1nIFBE
JPe2ElN8N9aGCxpihvuWmyG5Z1JdFdx5ec2cvDXmtpUdWVAgU+aDWqGi3VWmKB6sa+JsO3SKaD2n
1G1+5uKpHhraVpIf3SiJ7yxjVlza3uT9VwLeOLrRUiHVT0Y6RYSS4RkCpuWwkGn+yGUmzIZFduju
zVogv8w7OHMSJQyP0zA4nzj55Z+4HkjTxKQ8HEn/qf/10ul+24msNERI8G08OtmybKHMZu5jQFwl
cCFfOqgwYevRDMuFKcV2dCck6Kk7stZNvYmg1o7p7e1Mdpvc8lIDgJr6FSXfJuLhXXbZugR62/sA
e3aucapDxyDP2zZ94flPbNErvbeiInwqymaV7tcVtDdCVafp7ygaCPnDZplkLzwwLUGHTC/porx0
eg+rjlJMlKRI4fZOEIy6My/Fvo3Ro+8AH2ASHzH4/vPlHL9VlLWEMYMw+4UpiVpEWrPou950cvjw
2PjtI1XrgJGhw+IEZvv0QYQHbKYQGeOD6HME60Qzo9iBqvXREP2UbHFdAI0oOO0DNlXzdA6a2Ipd
RcLytR8N5sfFZ9h9GtHXTTdmLOJnaAbMDXymFgk/uiZguOAzJ14Jks6GQAq6/DZJiUzEDJrHp3gI
IqQ8EsPlDdHg6JDhj0mS/UiMfPfoIZxf5MUpSC6j1J0NTJY9eXOEnJq53SdCHwQ/QYCjcs/kKWfJ
ntV+O34EXZqsN3RreoYq2iWg1ON0FSfMV9SLmvA/cQUmBfUzyRvLw6Ij2pQcr9kN9rasOfQEZHb3
rLriC+TdgIcuxK8DbaGDM72SU1NfGqhs7jFV/+ex2zgGStrNl2UiEmufrKmvjoUP0eMbgb58MJai
cOcSgaG3UgHtovpa4GxsEYDkhJNY00e12vTT5FdHLIIzHsjAcSWXl+/Wx2Hw1qdZehHT38qMTw3o
NibGU4B96z0Q5AD8NNApwksCVxaOWBJl2u0f49xHTr3jb2sXh+u6chldMPP0WIZyIRrwR3FN0vEK
YoAHu5iZ7buIa16gKZjuYIDlPlFY+t1+Wm176cdazLvA9bGtdysFySdtUZ4d2RrMjMIrOZ4TD2De
jmLDS/b1FI5v7aJpD/pcGIBDSxGcuoiZ814qGf7FH6w5HDXXx6ZvW/lRzjK+jElRfsYdoRYbIlk0
8XgqHH46Jeioh454BZJvUcxsAhZkdDjuFDzOeMgJx4u6Md5Pamw7/I5ddeMhstGnpeusf2Q8Q1IQ
JSSLW1shsj6S0NB9rUR2Op9CLESrOwDxavqZdD4RVmofE/y9CCycoep+HAeF7jaBeEANG3ZICcnc
cxh95KrxviHYrtXNRIDA3QhbxW5kukz/AbQow93qezhl1xAz94ncCRPumZ51zXk269W1AHsJNSuh
bwnrPTzsaN2C8U/kZsFv3g+4vGNnqlecdaQ953OLTQKDap3f5K3rPGFsV/jRYiQXt+QxpOJCfZ6i
gl7kYIJjR2ZWdkMmb72DLYlcYwv0KG1OSQKL5GK8BQINKAKEbD4D7S0dTZNf2NwuT2nBQ3rCyblw
N4c5AZ8q4ApF0gdC50BljzxujcwQvOCII6WzyXTu7XEe4SBAqGrMDgAfyUtA1ehcipH5OQR0T+fF
Pprqq1oYRNFiry0E1hIIJWr9TGZtghtH1GPxp6oq3IlOoyRhK+D30fJtqB/RBW/4cyD2DmxYK+Xu
Srwc3p5YKOL2ws6noW1o51YYEDgDSYrif7zDU4VaHzbEtKfaT/5pZKTT6SoKmNjB0S5sAtp+5jiq
zj4yr2Wk+RCyhklfiIfDYgmfMcGzyUuCEOay1GPv/aMKWcvDzAX1ryP75qufyMy+SeIBkJVhQbMi
bJBsTXgC2+SMs0KdSSHI0nM/jO7LlIQNryXbCvdQY6UyZ7Ii7H+EMIs/MGva+vrC1PEe303IEnSK
+3WnBERutITOeA+pzThvcsYFlS4FUwbmjZVHo5wVSLaYjlX6tYEtI+7SjFn2374iHuC4IEnkM4Vg
5X/yAOK72I5IrtNTzpcvf1U4CfdmKVDzMd/qrVOfosgTFb5V6f9HEz2g3bd8RefUhgTH7hzXn9BH
+kzh/jpBSQEe8+4RjpCOStwAv8JL7CDlTU/uwkN5TjG64uaQiEc5kST0+TQQfh8R3ErUxzZMGeXq
nbSAYqGmgDhhE+c5AdeY9riERJo74V0Pjtm5cOfl6z5LgK3vIW6E4bPrDuydcbrMxUHM/MT3qKMR
Z5kxUDeh44TezRoFNTM5P8SlNQPp8uhlnGA4ZENU3/OcpiSazUzpAR5XsGeiqQn3BWAsn4+UZbI9
ixwRHjPiII7eGuwNMOJqFXksiDv9KYpe/gxoZ5LXEWMiIHwWhOfEjJpw3bCMnjnnHRLNFsOoFSxB
ezv3Prmbw9og0wdek5xGllTE2LuTd9Egg+2REpNmu3fimOkilpZmF8TWDw5IDKL6wytZfdzkhpL8
NclRnW/0lOXhHdESiKChSYcF6oKyCfMXRrIBzXvFoCA8TgPUbka7zZVJkQSgWUGlR+xudmvm0LMi
mSfE9AWBld/cryCqigOTtPS37eCTYldEjnZoJiIxt41rWEjRIhHbZ6PefjrrbD/zyITOqQ/6yL9j
poaNDylltVPwSf62uveRM4al57+Z0XWdTYOt26AtDBk0rWgVqs0yC+zypdbW7BuCbhJyrPy+Pfnd
msR78JwEtIDl6jGFz2QhnTNdxa+k1fb3DNRYmCRXkf4OgvpYEwaE0pp7p/e+opLU9g1F9AIkNA0Q
MJL4Re8HfJ/QnVikwTclBefM2FKfHeXCGGOTInNAcFsTanRsEp+seRyfsE/lFJhHFNlx/RYxzLvm
CGt54ddaPM5LRCS7Kk1Abnoe0N6k7pf6K8G5voAc6IvZeQ7HFvFLoaGuYPtFxfEOwTeELYiVBx2+
QTQQ7pUux+KSEuyMNNfx8+qy9MZvv9bQ0/4PP5RKf/pADpH7045sVE/Y07Pk0Hmjdz/FdDV4wPPM
2c4VlIszt9AKjpLCkL/TDVvnuQRexdBm7Yd1ejGd6Co04RoEwVkDLAsPOmAwdmZfoZefXFbz5xVt
CnvGrDPTyDQVO7gNuc8gx22y/AZbdeSABO4jtKFTNouLo0QYby0RhP1tWM9YSBIGc4yVCz9rDRFo
nKhwLUDR5Vu3UvH9dReDlqksGlCTGsLXBrlvdCllmhEkDuIGMTwR4nTKSKQgvl57mm5eo/Jo46b0
92Tg8EqFI9QXUIpdOL8wfY6BDS0JJz48E8dsbYaSDQVs4nO3dVOW/slkPSdPveI+vq3sGvL5hPzZ
5KEM9TK+koinyqcQ1c5Vs6PdlFqCtBzszKw4b1pAWLD5QPVhti+XIgRxhUv5ENlE0kRALe4R+xVp
euzCHGT/xrV8Tlfx4DrpYMc5uPLIRPPkf9H+2icReq0LmbbAncDYLDwL1ksOrb3jI5ePKvlCBPdK
YpepIXns8TI2POwcthuitfruqMNhiN78pKDXZEW5HvBl430YgABNiMHZ37CTMuz2i0hGbxy6aMSx
Eoe8ZSrShCKC3voe50j+zeHLoTbiAAVMmjBEQnwhxEfOOFYdAnSE5JOLPvi2RUV0NQUK8fD0nqRN
pj1xPMBOuEQf0QaR5+W5rfcwLGFArho4Z6rIbow43TZDus4xPnQFAEJWSSH2C2Kna/RJGIjjCrH1
lfUz25UWpXV1DBl0IA7L/p+LDMUPr4hWUpx9K5MSHn1IRLNqqG9YG07ElE7K+t9oU8CXsEfDdLjE
TOtBrw5BfUkaFRw8RheEuwx1aHcUlJLzlkQ69OZhaVnFaY38i1Oph9SOZ4KRNJd2ugWzkf0rJjEQ
u9jNwxcZv95fXZDFl9Vp8UtnBOcCZeLfbFEkPLiYxm/wNOGzJ4W8dH45nRH4pyMP4Z7SkfzP2nEj
hGY1OMLbrvMB1PmeHtpTYdHKIo2DXH6f04R/N0ywyl2kovJV9P6D1TapH1Rp5W0U6cpuFxV4JMUs
EVzHZHGEdxpC68P+YEnIpBwORMERgYLzhe59Cg9sXNcCwrqm+KnrpaQ+bUaqLrB/q2nxYzZ0lWCL
kAXCtG+rp6iXc3Gn5Vr9cdfOd/dNg+FB85s5NENbuvr1t1pQFh6b1evtFs0q+duZplM8uwwEx20b
uWW/caqwQwjRNuJDzZX5GNwhGg5NbNxkr0rX8S5dlqSfPBPzcARsGmQfc+3RnkfOyNg8ipbwrlno
NHYxKkCyom2fEfY0pHLh3k3laxIbIur6ZFrnd4WfjfjcJBC3HTknzQ5yCfmgjMM8u+tcP39vF4Ef
y6vgZmBAYuuY7GxydYoJO47NHY6Tjjq3bdHyLO4iLmIJSKzusaJCy4gzLdDAlQ0V4avACiieZ4xZ
xYWYtL79Zpg+AYpWOQaqhSfRpvUz/XD2CY+PkRsGLSZdOkozfxtkwsGcmDVogJvdSPAA0rsuBCy3
VXnnTLdrG+l+u9ANFS9zMCgOMRsFyS5BeIazcGb4B+cMp4pFfKyGtPY51LXASDc6mp/xqjzBqsLY
FTYUD/jsjtmx7UbssH1NqgIQdWBNPcuNISuZqJU9rp6hN4ws2yLUyH+NE7uIxntWfOVtPXpuJ445
sSZmvcOGnLOmHRz89+pR9sXgHujH+u59acVKfpfn9VNyqIp0xFge5piWxxDT83PT+5oPFtQcFAqk
xxr7JSvuZDmrFXHjwRKa09wNcRuGt2UxcT5e3MzvyFdBv03syK7jnPMBIfSBPrKs1/qX7ZQNPlP2
puW7yhsUzgShAE/YuiPRtrtS9Wt7KxjhozFrmOvCDYvTCX7UEGGXnxms10e35Y+/5DUuKJhrLDCQ
7/Y6cM6lZnp9XEWTF49DjYJzwxhg4D9qjMmh2mUECKCEn9Xt5NrafpVZJ4lhcxaf4AZRt9uk98cL
iTT++iIAz3nnfq6hRTnuMkdYJBUSvILClBBREiqYPLThQhHsD3CZjoalwh+6IoNjoIpcpGeUluir
uKRbsEAZHCH6K3CiZ8WiVW9T7cmVrhnG9s4F+QkaIRSm3U0dyuJdIoldeBbl0vdqM4RE6N6phYsL
EdgEwemOpUSon0vpje0dgoNlfA8MPTETzyrLdoFj8RJ6yHOBmYTd9CeFWpzdj3k63bauVq+Iv0Vz
8gZpcAJhERGMETpCbRaP+rBuJROizm0F+6FimG5LqwEj1ya1KFCG+YoI6yBHfbUlmlnMQVX8W/F+
mT2k0bAmnoVCdDPlkMUQqIoEJDpfjB8dvSFB613A5g1PS7KOLOGoFestOi4iUWE341FKioTQRe5B
ija2Mqa/s52keW8H6NIE7loUhRUBLMlNNfk6/nQZ5n506IFRwiDNucvrsljvnXkWzTfMEVU8EoHA
ScDe36yIxFWdRC+a7m3YAV8wP93oUMh3AZXJCZV8+oliuL8BX4YWH7Wc4KWnybqdmwFt43Qt1Ah3
ZA71yhpiiC4QdnEbCCSZ7tYM1rUnjdpA7ofGncLHnIcXm1gN8uPe0YQ87CzX3m+sENlDHQ10ji+S
keNGuXFY7ty2r5MzT/TwGID8uwY2mP6LfUmtdkFIhwBaZFzOlu9bbE3AuPl2QG2AlgMY7XRRfZ+t
+hTo1W3+rkG8OGf+hqh5KdzBPpL/asWtI0XwQWXoNzUZzraEvwmuAcXJti/H2P2wjW+X6sh3UWWs
pzEVBswbCTr97nNPpwTZROV7wYKVsLWKlw8z35Wo/sIaM8lZiift9JaWWabw3EuFtRI2Xu0eAiq0
+o6ldJp+8/KuHnRc1vwoGoY8Ezv6zquRf2oMocm4nlTUwAWQZfkzVRA8r2clfVEZSHmFn1RBJHcy
rhn36TodUVbqovCHF8M/1jdVwCnMGco82n/t1sme86SEyTBwt5B3U3YKnhkpjBAm8uD6qFVl+ENz
5o8fDXbTM0+YQVs/x/i1SN+gPSRW3Qf7m0El/sWdFfinKC4Jqs9B3fcfNfuUntwpvnXc/YuL/GyA
OXiQaMc/AjLj7xE4EBgI/Go0B/LG5IT0Iu0tA5KomRhcxf47zMiQ4LZ6drw3lPt+dzTIkdyb6ooE
opwiz+g5DHD5aDPN9amGhp7vy8DtcYMimbuYvM8SYpXwXuw9Fz8gpYuT3oje4jwa17L65SVX3wbf
O3jZUHifbJVIp1vAJCbHPJREN7Nb6z/bKHUJsp3H7H0dGv0Id4p5docHAtEb8dL4Pjp/bn+pyhLz
r3I87pc+IBxzl2lV2DOWk+a5TXT8Xw6PxBDMLk2MRDYGlVXmU1ttEYzb9T2yvrwZSUnzto5H57ed
mNP2LHa4io6sWVMEwq0Gm1K0gf/SxWqp8GCBqFJufa2YerfxWGdcc9VRopeWISJhozfxNCO2afq5
aQ7FZEO1I7AdKXoKop1cYeTHpP7anmVynmQdwhlVMNGEV4nEkdrMVUSWaHnQhJU7+yoIgjtZORol
yOqVD1wv7OfnRErg8ioKWOd3NhyibeFwOh2IVbHxMbXRFRZu8ddPH2l1xQ/VKs4Uah6BPXPMzPhT
uQUcthiiEDZg4hFmXAkj01TpNa8tch3ecwo5f2Owr4CRxTQtx2ejE0QCGxT4q7ybMRj/txaww7fK
+E61bRYmPCASCMdpwLxlLy74dlR5Ilne2fdRQQMFdCBEAmoHWFq4HcLeyDj/xnIoLn7TJdW5W7M+
Pzlh1t61FfHZWAGHeZYbW6weCd4+s57djM3sy+Kby85FCKLvncqhvGih2vJqrE26O0OUhPizBJIs
Kty7KQweR6pPHhtA3RnWhWHLVDmAdxSW2bvnYrk5Dg3k/uYG0ndjv2YcA4habZDUR8087RlkYEy8
aEmb0s2N63+ZdNL2jtwfAj1RzUJwBs7fEQg2Yc3fxLns2T+67R+8F/EdgbnIGjy8Hy+RkaQQo6Tw
xUPsMAobbtxVrGw9IbLo+9YNJg/smWrcx2C1hXcMuI0SBOKOX6n+oOeqNgPSdGIUNDQxZIVU8G0Q
i+VCLDQL8U3tRv68Ac9QOTQrLPZZIg4i/otXKvb5IUiBPqHSmSNCjxHsbppiZPyAy9HAxxHjgom6
cEfI9u0SgpXy6Zbw4TV4YKg87W3Sk8998I2Iz6Am0t85grG507Xr9Z/UkXNJsj1nxY+EmvEO10ST
E5K1/yI1m2PrW+8do0b0L+dGJvvCpSPAOU5WF3Hn9wmKA6ALA3A87Cq2+4/+el5OVpTw+3oSQd5R
anPoY7PjNh5SwX4kGiRTmtyEQXqBG7x+o1VZfzBret9wjvllZMyyh7keRrtDhLDomq2DFa8g3WU9
rZqSYYvLBENTQin4SVC0u/LJJ4k9Ec2hr/5BmvMHpsll+IimqhWIX6i4hrugkOF6C77QWXZ4CCNc
5mSqAAN0ryAu1dIl8W5HkAIVaqvmd+hDM970EJsgHkReWV9SAFcOhGZyUp4DwZ8qNylaTUbEKPA5
PnvktncQXSvMhrOKntd+InYD8X5BjrXG7cbbQC5ywRX65vXC+Ys93vVOEcAy8WTzKeX2RmNAigpu
tW6nvKYp76+a9zfeEgJmxrJetnBxSsmCdqlO0h0qGNZVSl7XHxwuSEKnVPonTU4Ka9PSt7dhUo7+
TUk0J5A2an7w9hiRiFspEpb53btTlw2NWEHXTKItNvm9Nzek7/h6lhMgttz031ZJFe28wZ3WI+vc
ajnHzLXYyINgbv+iLk74IEre7+6rCSELHnEbeOZwTQta3oPKmadtWV1hoCAviBdh2TWkybNX8p5T
ufohTjJM/1CXCFbbqqons3ZTomDZiM4Zkocso5w6h0kzDpB5UaKnh+t1Dh2mJlpL+tNV8+q58rVl
iZazG13GdusRty63KzGd80tNJZ8fAGuJ5y6DxbkR12+ZcWczFUdMP1XCiKPjRK2zyaAvMo24FSJu
ToRPEl5Bi7QOJ0g+yAdKSvuvcomwOCSctKcZ7Su/L6K0Rwg1YfoLjKzAUZOFAyVPqsgGZOm03LHV
IMoizQMHGOYcgO6KOXLfjFyQ4mnfZYtqQ0+BbpycZS+kN3iP+TKv3Db4+5EIoap+nXK54E9ci+Fu
FlzPiexNcsh9l8kUa9p2Rf9b+6TeogRRz/QTCmsv7qJ/cTN4w4XQAUN4gS30Le99E6HWFf0rcg3i
v1F50L8opzIphMJF53vdBcFDyfZwBaiJjbRQw/rb8b5ndFca0DHD+sDFy8n6z01gmm9SWAr4Ycku
iE44cdiMt94MhG+g/UOI5SWyPHqcOu3NSBc27xXo5VYfWKkUcs/36mKBz03MxqnW3rofmO8k4051
7F/CI1qPifNRFDAq3WdZlXR5gwoc5zh13qKOgRz5FGTBhoFHMUM1UjqLeNN+YGqaLQd9Qi+YOe1E
UaTRP7vWfUosFDEeyM8GSHotYGyUV8aOvGJMVutn5IzLcl/2mK54luHadnruuUyJTrhjRaoZiGpO
tyPYhOCH1QdDaUtfPR2HFgb9DUJKdFdFBWdhG+DfeL3aw3LuZ2fAPNHO413pUOC+akbNJ+VYOTEb
ziaqxqmWSAA3a5vhH0LlMJ2Nw4WxwxrD0UkAW5udQ1JwodePcfbArB0okMG9Y/ZR7K/2bS4nQlQo
G3J4dRkJlZ9xJeq7JINuQC4zfhps3AjEJ8/fMizlOE+dIf71kZmAyBtQ9u5G5uWMGNpcP63ZSOQJ
k4f4TBQHeYx9lWYXt3Li5H0QWp9qQkGqTRjPCCaIBlvQmCXkRtEPGrX6oj0C8ZTmlp1sHj1DQwLp
y5Q+vm9cQXJVh2Pt31rQde+QVRp/K67mhVPY5BbIUZDQhTsIWg1qK88/9fkC1lUHxA9QALVxfKB+
0eahJyZpX9OgR/sMPId3O8aJGvaKZBN/M2sgBYeqlFRcc+FG5Y2Fk/ZvyCy6O0yKkDcJCvxPrRkm
2jyM4HzDcSFi5cRKqlhvhtlAKCxKCnbeZJ94dbhZKjtO7HNY9EYDV/R9j8ok8vg2xn4+VdU4fo+l
nQJ0TqQ+X7O+gTxwbys9Fv0tjtohnk8h8XzjuRKydlH3cJ1+ukOPJ6ExAIoQag0NX42Rln3ngJNx
i/wdoqOijfkB5VTN6BCWYZmRawJ9+UpF3R3hizXi3UciXj1D9UjVvYWMRTwr3H6Qg0AYw2toapFi
vpMspJktrvAXULHhJN4MDNrKl7CJ0CREpGvHrPNzKuKS2h33UpWN4T1OCoKB2ABcyS0raUPLtpMj
W4aqmserm6WpCLkrKgaKwyoha4xp69wMBS8rs6Ca2TnRdhPZN2h3Of7Zl9cLC9t079dxSxvFU+mn
5UHmxF5CbdHwh5+rRrjJFcvijPY5QbiP+GII+mbaVIRaLtmBBqP2h926dMl34NRVvhtcZx3feqLc
ql2NTvkeI5p9KZy0NBtcsAx6LF18vB1BGd+1DCSfG0WhzMZyNGcv9tBuBtj5nzMnK+hmDFHtB2I0
y5sIKfVy7EHX+l8O3XpJaAuaoHI7O2UG728takCV4zyuX6tvkOdueblryLpCGkQbvhcm32vRaP1n
raxnbxaX5J6XOAZVDQrCwCkCWFPVKZtU1KbLtGnSHqmLiAoobX7OnPheRyhPLjFsOZaFTYp0cseF
F/gH4rqdmIwLksq7e07B1EfvmQWsJvHYC4SdYEe1f/SZtMXBCWYVjNAdTVyn5Uayi4TnjsStqP/E
HgI1jkwOZyT6JHCBVasIdEStSDGQO7fOYOVyp9ss6P8yEbSMcFJXhPjaO1m4xxYyEgK+Gq873nl4
0Gs87VHmV9lP58aJ3Ps2t9lFQmHR5F26Nk/XT8ud9TdHKGeppUZRPzlJhVVh1yMesVS8Y+3el0Vy
tVXRAb+rBgvfMytJz//svcmB7yH92S1uO7GqYG8tpJc9SuJK//NpJPyUfWsONkPN3MDBPSvdoEHm
2KXQbQv6vPgesUIoEDsVpcKHVy+zusfoOVd7DsO6fYAd5SMzBHyX3RYBqo5H5dJl/6Z2BAm1d0ff
puyVUXzm2OjZ1IR/AmoKeVUFp/Wnx/WG/UMzyjonAhLz54JrD3V8M/aiYPnWsTAyhv1ev5P4uZM9
lT5YHP6P4Np+EqvXMHv1cT6wWWTPUkTHjq3z/Dv6sasw7ea9czCd+h9nZ7JcN5Jm6VdJy3XBygG4
O4Cyql5c3JEUKU4SSW1gJCVingcH8PT9IVepiLYI68pFLiIyjXfAdf+Hc76j7ZPfDhTOK7DABEiR
R/LGvkcsFhCJ5UcGPJtbUmeFjkWyCivwxKu/IBAPYiLX0lWydUHwMsWX3u6UAOnVarO816QJe6dJ
avakcHoxLb/mGcUzmkwnifeTrJuFFLl+yV97yRZ4bwDAmtDNefqR13ZA8k6GgdSAKIKrIPra6Wjq
rhA8uz65uC1pu/ZqpcERTwJwVQ6HaXJPTaZT/z4BvU8vjmlUHzWyT/d+EaqJz9E6UJtEyomdfS5U
ibVsEoltPdmVyf2jQzDlwpGLwPxmYKcC3sTzRNOfliaRVAp9BgrvZJeponLpQFBaHjHiMy0aTovV
SQEMohRCsB9Q5kDJBdZwBI7XVvm5hAAha9wZnImkqk2eze+WSKFM7BYW581rPgyDftItKlpymDpN
XJHxSMMM68wkbo/PnMaWNTIDsaDZexm+E/4hS4v3alzyKsSK15vdHEdCvuZ+0mXJNb8cz8UznSPa
x0BQcbB+8LSVNNorCTQ3segiiGaazfrOz1oNV6+TxDiwFJuBP8EywndA39zwXjqu75eZCYj7ha1F
Ln7pCtU9rUdeOG29I8FWuzP2Y1SziJhxpAsk9dAcPXl2m3h0kR8uLBauSs289Wykn25OSOFytpMg
QhQWxhr0eQOT/1Ah8/hRUM1NP9E+MPwj2cjxR0JSWggqEnpLz8VnjPUwkI1BbyUNT720W63BVLvI
lplXD0Lf+S50HXKooy7qrgXOEN3cMs2G+reEeEFToDwVJuAivfXgCJnsFnp3bfxjDXqtbQ+4gZ0S
5mIlPOGHcPRxTy+EIRg07X62Tse8yrzilcF3MF37a7YOJ1N1hFWUcZCaI+2qR1ISIMzk2AibSD6r
l0CMGFtgfzX2shC3tGFHL4z7hwlxcIK6s+tLB2iY8f0BPzAMsEM56vlS0FuhEeXjKfclKjYIfagV
GJhlRfqAfrZlzq+mnKijlrYBTOJAYVBV1Px7ywQDpRHzC7q1pCKuDj21s+vdhXRdBjZqOXts/sSe
lZZAUJElwVmQsvzOAc+Qscy0/FK7A6m2iC2e20I440FAUTSYxXs8XRILCTMlFaEiwIPAXLSZk+lC
ZlT0q69d8pUbFfn9L0QjSr3R2tgNll10caFG3EISr1xbc4+mjhyccXZhLtRZX3pH5npAkfO2t8Ka
rDXWfe5kTSzzOIz6fYPTz2A/IU/5PfdNfY1iJAOzl690UTZVOwVRoWasH7GDxc2HUYqNvM3T677v
6uAaFMNU43EuULfFRNk7B1ZTlGpeHJNh4mUpj5Rn1RmaznpWK+ehCQhgsfzkxRrqdD2XgBx7nmq7
iq75+SOeGiZ/+EjYOj6JQsysfPGhoZ+3a+rhSiL/YDZFncBQnIZt5+d+rXYzJjpQE4vm6bdgoJK3
FHDh26AD1N3iUogcqG40AhQalOSKuBlv+oqAPEsvfaAGce3NxaIOREUk3/pJ+j6aYHrAG4Dm7ffM
R3L5pquYqVylgGzt0b+48bHJbetH7Kvi14DPvOLbsPtvo7UuGK0IASxDg/7rHYQMxn+CeVkhNNEW
yDlp0T5gVC6dy0qU20cR66YG8ARyHJVfs6ZECMbGYc2XmWsOdvFrmFCGgScNgvWeIK3kaw0HajlF
ZanakA3vlmZTC68+eMQ7kzrTedUZ7XEi93ZTBy0zUKSP94PDruk4dORUfV0HJvuPbKuI5eDzSeqQ
0TDsSDQuhLerOs3OSKsh3WPgSp9kO8btVaZdEBhE7YBG174lbpd4wgFMumj5MAk51cdSL7ZPyFIg
SdMbDVpfqdP+sa3mnHE0B88xQ+Rcnfy0jr/6kmX2eXKZb5G8UwTYUyfSIg9W32ogUjKJxM71GDl/
TarSaGjjo8Tk0A8+I5g4s0Jtp1gRBGNV78JUZb54lo2AaTSepDGoYkw+xEC3t6B5SdyxtIfz1EYu
RE4tFhmSKAJtnaouIhgjRxuQM2+W6JowF7J5JlvUuqv9GTghfJvM3SFOi1Fn4njaTmbMbcdW88N9
i2IMbXsvstQDSiO49WNl4vu2FNlPaWXiS8VgnNHbv2BdVqCQ7+fruh2BePARJ5bLAIZ9yBieQeSt
vihwFejEhl6wtcTwHRCDBNYs3+CFwzXMAQ/ZWb9ys+i8NB+2TdXrEWYAbcOr08tEGsE2WcIFiCRw
ksRzWWs57IVu2uUajXvcfEGkhjVizpJXSrxFk+PVxE8jng91ZVRC6BUOh/y5sobmPSM//mcGbdO+
2sKcn6wO6WXIXrG6anlL6T7BUs6AxiZy46m2++B7zMn5oOa8KVB8cdwKtPideCqh6jYXAnmmI5s+
PmU/8sgidBtlQg8Rek8ls3jHGf5z9M6gykXAAa2sOAmVuc5ZtH76sQqx/vRZJxG6OK7ZKQBwizvP
KoR/pq5bWEwGvHtCqkWMZZUfS0BbK4y3L5F7kO4Vq/7LAFBQsg/nSWFSUisInjJnSkYI03plxsmD
w4Xg/gZx1RBf+AZduM02Guh9JVTOaqMJ6OFmK4/gdEOyta8HvIzpbnRn/FXcstXt0qVmwqZgbOhE
jl3t3RXKzpd17drvo5+PL/gdweoElp/nBy+maAzHwd56wjRufrSMf2CfpIzVXitr6n92q8CAHwyG
PCTkIZn2rwun0tM7DjwGsktt6ffYLPwoR0e27FdQZJ4YBACt1UD5jiwTIyhiRNHwEK8REs2drqL4
w0bAk8OuW3v37KcEf+9qIDycpSjknaMzNn51M7a+qo49TZ0bul6rukdZRqzBdU+yutslI5EfJLtu
P+BueDIxZJYDS9QNL4iEgrwkCnYC1WDC0OtW5Fec1g7RS2gGiYkiThLnVbMMVl96wsHmpwpHNaAb
NylJ8UWyhAHamkD9uJFlX/wxKEh3yTvqYT1EqrpGVEZkKBCK+iOzVmbRKRX9o1/L/AV3WfwewcYz
h2rh5kbLEdCXDpOH2z2V3deooTgM42QCol4PXfxKgYElCZSTZjFXRy2joJgV3s5jqhahs1nHvfJc
orHIrSrKMJc4/2uJFo3eVVryAekP60adkss8k9bt35W2dn8CEZjgnsvOfSsS1CTnWRn6YbdG6oNA
pPcOaQLc6quLlSTn9k5FfmsLzHu3Ju3URkaFiYCxysdxvi+Uv16AsM9gC8sZjKIog8bdp7ONB6Yx
eS/3Tt+O4DJRFw7ndqpnYGcQNuyTHaAP5FWVZBkN4En2CVZjscPx4Y/3pqPX2fkd9tWrulfZuRpr
e7he2qSFF97R/+9WOh91SKwx846c48uFVkIiEJ7cSVu3RmLN8M4iots5YDp1p2eGoon4WjZsET6x
2uDdPoxeA4D0OCGwTuObIkYjoU7ptBb9cMg8fKbUGmpYNh6Csz5HvCo0J3MQjeQkjMr9ZtUTCtZ0
zLqA+izFyTAREtwDCdfuYIdAszkmXUe65VubFPp6HHAT4DZBQ1ASB4XkeJ8vcmxvUOAt/XE0S42S
EC2MxZTetojcEnDAkw4XOzO7B5a7GCQU6Nx2ly8UoCAbPKd71jlCjROm3Ka+XTCKWrgoI/DPIUSu
KrkjAyx1GHmvTGuQ2yxoidmY8qZSXhRZCH6sizC35GquDedjel45pxF4ESAYY0lGXXRBODLQQEpv
2iIHdMDZgQOuCFcl5m/JGnQS829fdkf0RHZ5sJEiPqgYz9neKyGKX7m+VXzLyApwbqJGU7UyhEBn
yki/k98Yx42/An67FMm+mggHnDW3M1YgLVgDEmEb8sBst4BXt+VJN2ryzo3NTJl1FkSbM1sdJ/5J
0BcqSOiFUh/rJkH37eH3Tc5k6Sy0MEp2orpWyTiMP7nnnfQGRgSfV4Z/b2Pq1PLR2Qr1ByQQcfQI
dGpbJS4g0gk+W3iijxkG8uRoVshfXHWx75ylilFbUr6Oz96SLOkpjpEs79p+xmNGF46Cnf5dMExJ
bPoVTa0IqEYXfhlmPsVuWCFNsh8UjTxLhZJQ9exr4uNX5SKAKJWvgJ6phoBAwnLwfeWHUjfLHcWP
w9HpA4m6gfWofvXwOpYvk+P6/dNkC+LfGIa3KIc8y7uUOcyke5NS8740GCj02Y0ZCKGdqgxO9GSd
dkusrPE5SZRfX9UGJW3ISLURjInaLvjq1nMvDkwoBVcEQZX1p2OzCzyiW1MgT5MqYfbpgvV8RO4+
FZcpMczKmMEEaJ5iNJ3y3kV5+jpiD3NvOvKLh6MdUWeAVHD4zSw5X9dxIsN9g0d0s2lDvH4JWdpd
h9rkg817W4fbjX7DTpzabNAsCNGjWlGTPDWlv7xRXizTfRsQ5Rw2k4O3VIM7w0FkNdIvd0jPq+Ym
plPOrslt8LLbpmbrsw/gGbKrxvpRMdBBWe7i38QVCIrfcYGtMvn2wTIhxGragNAAzGv9lxrJy9Dd
w2NYKT/Y+6NdVEbAS1nQVJXcMEFk3aXa9rruiRbDEEIa23HJ6slaByIpWhkN+rnBrzLDtBixsPNv
fDd4Hvxg6X9mAZ3zGV/UqM5M5+z0mdvOtu4YlZvoQcZZ25+pZsgYNLPnYiF3bW6TUvWyupsRZSeH
bdljn4XCAncgY7d7oo1mj82SSZBGEknc51GpqFGpdnoCZwFfWB1qI3lkKG0otB1ijfyrJsZ/c9Aq
7csP+ARgLubES19a+DmXzmosxiLadhxiPaLpW7Fp6nif/TBfYF9DSpex0R8Ryet92DGRJocot7g/
vWBybjWGw4hYdp7V/XZ56W3cqp8DB9IQk26wUWz+aig16INgcVa93Z3XSYwbvKrFXyUCdJ7sapa8
gTHgQybtKn+9ijycTcy5ZhCS7eSLFl6gIZmnR+URh/mAMqVckqDbM5Qj45SNiEKmif4aiDPPy/Pc
cC3ijuzibyIB/8JI3lg3Fn4HTEs9P6YQFR4FPUo1OW1BvOl3RNbDJ/ECSJAsdPeskZtU8X8BlsEU
3Uqhl1MD/sSDjRtZISGOWBxj+9uraMQVieYbPTJ1iP+c6zyr9y0a+xfE/Gz0Uj0b0maxHL4ipHGI
DSJR5aIVwQOHiWn492HdFju9Uy63HQ/oDXhDBplFXvvjM4TR4m1dnX6jq5nIChNvdO+hBpkH40TD
K8mV1afTy/w9WrzoynHMCM+xQY2/m7nDcbyhJ3pz3AS5Vbe0XXMgdCqwDkFZZC/BWEHDsxE9v6ZY
1h4tBPEJmmY0J3uDe/G2TIjN2gVdjegKnlv30ecUKSzXnfweV637PRCu85mn6b8ym8bRC1e/7JBk
j7oVQDDtnIBAJMes7OLK3vOYcSbO6E3zPavj8tpHjgkEibDjdodsEbyygVxaceC1WBkX2ZJhhFOS
7UUWcaaRjcK2qPQ1fiFHZpy1a7bgnWgTFGs7vxc0BTR8VoG5T9afnWx6HZKp2f2ivKrTg2MqL6Vu
qQB4ZpXjXQ8oDQWmKsn6268b3mtLxE1KZ+EFxZV2iwGPEdTFkcgo1Kq+QJiCSDGLphMHQfnLTK18
twxn7cYGL62rsdHth8deL0C4V1bkvwYM4A+xBQTrMK6yvR1c23/kvon1mTw+khwWxLJwMSo+p93I
mUoDZ6Ved+mGzX1lprh47NqeaEqHu5pc35pN7cFmz/Ip+9F6MsiAz2vbOF/BK2+gHQhNPYuyPEFl
wrUemiBzylMaxfjRlqTwr7tiDb5VADHGcATpgKSxrvGKpA7UBqQfOH0D1oB3FkqZ9mJK33mYpiG5
byObexDV4AI1YYnnW/YcFYwO9OPuLoFTdo2/b30XE0V5mLgkXu/0TCPOWtXGXCunef5uxAIyk36U
ZSeL6g5JtlvJkFVqeVEonKZw7NRwzy6tfcripb7JKkKydghlmJap3uvvCwCQzGZib/608wzBCOsv
fXLzoaiPgyCl/GhZ5NCHiM2JsfTbef2Bk6p99LspRjkiNpvwMNlVeaRmItec3309hcKilDpUKl1N
aFIf0hUKOrFjsJffZblI3nFAeQyGTK3SPXbG7CGgt/VCfnLl2+ha3keQDVO250kgKauhK3sIAP/w
MmzMOweWBu11sHkTwjUuLcZra5N/64IFcUppGfUlbuzKOQZUTe3O6zMOz7hjekR4EGfqLoBT9tLN
s4cPWfP9UzFEPBpcZqiCOBvAtI9Nat+RiMg5BZvLfovZWfNQ1SyH+mUoXtToFC8wXKrXYXBRU9pi
kV9YMGRPUaXBQg9Vo8rLVGblqZgB/+1nltmvaG9ojCKiWtydWVE+UTdklLyeUwPhdJCYJ2eAD2zE
e5yu00VWdNB+hMob0tPCXqvjxwipqWkoBYi3QVllM68/T9NE5c917X2Q6N6ZcIpV91LScD662iJ6
GdeHjweoZS+ARWg+WNivfhRJMn01Pn49SmtHUbBNpVw39RWjL+hyxTdLIO/a4SIVCCHjODB7Bj59
dhAof1Bv9gx/d/0YbCR2tisMdGrP/u7z+2WLrqscCrmh393FXTwOIfOhqWEZzvr/gFoC9DPpxvmz
Iv5L7NbcEG6ed70PYW5KCIlo+4jOK4YgJo8lR+Wt763xNWqYZt6Dws/i16xP3M8UfZPeIdzqmaYX
A86LMqnfaDmKa5GaLQfA2ICK6Thin4yVpXoGAWwvX5nQdoBAkGndJPPslBc7m4GawO8ouQCdFshn
ti5Nfa66bFNbgqMAAdV2Ij5YUJina6iVLA9lh6yTeYWtbqe2tH6NKLBPanvpoFtjg1+OXNMPvZQ2
knc8ehgvJrXpXPMOPGGQNe1jPpfee9D1hluUMxDLKliQwyIcCWCJ+ecXOUqIm/RlUHt8+GkFi3XW
GXubTFeCsh2nnElBgCW3A4lgBARpxyN2GCUsPdWKNjscWacBWjKU7nRlSVnvICoMPXtQ2uCDTSNE
3pvTO8QSFSK+qjiIGBUTHPNpTVx6oQXqhfWGhgeE+6VaJNqmjJw5JwcbuhN0h1YIRbf5NoAYhD7G
wvwLq2CbvldMdHbCNtVzQUhuBmq/jr6jz8fjGcWG/dXAqpKvB3O5TT7hlp05+5vZuqJzc5rytSvK
KrmmhJBfeQJaxOBNlrzjR66/walk6txEMi6vYnAbzOMtwWggZXXUH7vJrx8j4nIonvNY3UjMTbB4
Zm1e43jgnma1Ibt9Yjuxd5g0efY74ZQNch4G1XvDZsunbcUYiT6/77662pkw6iurfee3TjiG1lH9
OWP2IVcWZQX6VDlmb36Andod6SOPlUiAQmHIG+4DsoeYN2Z1dUG33kwMoTzix7aSkymHNzvPBcR5
1iBsh0GaxYGHTrnP0QaO2IRJLGDNyiXUJihrXXfm4eRbrG5nkNsfMaQi4m7WNm3DZMjj7z3S0Znf
azXc+nU5Wyws+I3unHzEqVK43UDGQRD94rlmeANruGKQnolHDsTyMV6rrtqroV9+2Ngs7lkuDCpk
lN4C+4aIdctGcZMpEFj37HmLuRBTK0W49oHYiFQR+Aw7nvIYNMm8vtjImm/KGafnXoygNPjMBAM3
T00NmnySpk3YBgmURz4BGvxltqF3Cfan1Cq5pep9EVjujc0jSFpLWvrXRH9jS+I7dOq927nsB8nF
ogYbSJcUoWU6h+xYihJsP/YamEOXW7o7IMjmI+f08b4XMmVamyDkYcrRNu65t7a31pR2+6wdn46t
nKesJ7S2qO9pprBFUdP6+wrAfraNdbDAtlSyeIQKSSc2YhA4dzhsiGxJp+kbiYbVI7329D4nWY6F
qCcox2K60IQV08pyl5AnLsJ4Le0TtC5ivnondhsKpCr/jjy9+97D3su4EzfXQmoxY6G8ShKIDBl9
hDul3idnie/t8ZlkuISLwbwlcLGe14Yl6067zG8PZMWl+tz6mMhOMaXq194f6bZQgmfovEyRfncl
TgVgnKTSXyW9VT2gIUzQ5SRgrmHsV/Nr0lBihUnVoMyG1mhfOLDo4XsEJ8XeQhVgztgG4lvGO2yw
XIYdcBlTbptwyUuVhfgKdYALP405+llog0mPa/NeFmx3jrig+oNNeAAbwRZhDcPNrrP2LOun5IHJ
ckyV1dTWfsb1KG6HmSZ3H1QFmrLFZxl7GYgXfcK7259BBgpWgSvSRuhWLFLZUzvZeMjGNQK+wCPh
7mHxuK+jNUCO7IifHC6Jj539uD0uio+XX9GBlTXUDXpOeJVoBDtSuSxPt0cLizM9E1ngCzRBIsfn
uqWqKnwJHcKXxBsgSCL0lS1qL4AgBrU5+bZpyV3DHJfssSS3Dx5pZfGxtfX8o0/njfnSOZiDWa9K
hAqoOgjuGsb6jcmqBFzgYDnZWUiLv2UgbeDE2ATo7doKoeVe5jk0HiFSNCAdTG1AdWltvw0NmOkQ
P77zdYU4hBpGGdKjJvRZpLAOkhPbDzawbJ/kZr3Yc5b2x6rUxbO/LInaNXC20FlQJhTnoW8CIqRx
7UUn0rroPpgVAivt6Gg+szHD7+gMKLcupeX18AqpYJg0SiOjc8x0BHP7TPg1xKHiZl0maeFvi6fq
SXsEoOyxSETBbcah/GNMTMKWqG59e99WkaFjJcz3nVkAtJFx7hvmSOzt3HvoME23x1uZ3aV555qQ
nr4hsZuEKX4X2EYI3PapbfauspKXVZYovOPUje+KqXKHA/lO8jR5glSlWeXjDWXenJ4cOsl0J7l9
BL/+EZ5Oz8ziA8RT9maTV7olDVlV9wSp3b8vxcgW0az4T05qRAWKRrmjp2N7kELwhkHFWMdpszcs
ptUvjOR2HRYiwp9BgJ69HiypEwv3Fk4OHD6pxRiF9gTWHjVdQuTltOeW7ChgYHu9TLkPqg9Rhn6T
evU7fDCujegyTrZoaj1O52hUEtEjIXbV0afQ/UWwmMj2LgUBJNPcb59ibyif+0pzdoP8tD5Ynbct
lR1rBwRYc6IvQ5XVrx3gax8xYoQOaExqZnDEx9O5kd/x1Pj1tg0TQ9BekR1VA7ok+1PvjJM6435W
MQHhMYMrZoHlJo9YuYXPQ26LU1HUOHx9DbKKKq6frbeMQXNGBm3kuazxNThnpoLdL8KSJnvPwNPc
5Sg6f8EkHtadq9zMRso2eU9W6/g/TOtEbzqbMrPuBMf65zAtPCxBNw+vSRRN6d5nunYw/uCiblaJ
++Ja1Xqf2xliOdvtc1KEKzu+VKtDCL3RmucdaMvEFK+ckuI4I1i8dbLGh5fAUtU0gN3Jbh5/Ulcx
GuWH12TFPeqXRKM59evJYcrAEby3k2XkoBCOmoLHAG9ZdRySSXs7x15MznqnE17EDCwS/TRiZAU4
cy+REXT7unEn9xXaf8XXkbMzZm7dp8K9xND4R5Yx9dIiImJazN6c180gK7Stkv1uyjO4hWUMbnoa
CAWceUeL4NfQ2nGQS242tK2XDcbhEuveAgkZ8sCd7xwSUfFGKE6p9i5yPId1DKwATcpaposx/u5o
/Jd+OPb1jKOzzRR4f0hYwCofM1KfQeGbxhuvCagL5JHo6UydNLGF1QceVYeUe9dpegNpsan1AVAD
KETC5eCvUtrH9ghaPilsjSuXWeY83CT+6PXV2Q9IVtLX+O9ZKbBf8VM+kNlt4Ooc+nwbZh4ADs7A
UhLS6XaCsb3YGgOadzx6MzVYYK13BTT+8oSEm8UcoE4OwlIOXOrcQqwcMlICrXC2q5psCVRLJKpi
nNqIXwYce0a8+AoWh+jfMEmwoINQcDhicPMkzxnBiuMu69CZUj2klY0nViuX1psibi/JJL1VSOUJ
4+yQfrAcaWlhWLT/6Kq0+NRSdt/R3XZ9mIEOoGgqiWMJhzRSz6ysyekZa8e2OapJNd+nNYaYvYj9
wg2nSXefmwQY0r+R2QY36RS+eqTphJkj+CGtJq0knda8fPoa4zRJ1+XMjgeZPtUNFoX8gK9KnFEH
OorpQtPdNJgol926dMG7V5jlCM+doTvBGYNmnTgwIPOki8DNjEP6OiO5/xETh5ce5sqtGCnRh5Er
xqZLnXkdbNZ9S4r1jAGK8h0MMIVXM7f8suNVjZL/tvwbWWJyYSioPEQ964CDcNZUpCFtS9Qd4BqR
AF8rskPSqQpeGJgjR8HaWuorzYIedWSfo2UMhtJ6EFoyeuFkaD8TpyJ4tFyVGq/9rHMeqevQYMUB
xe9uFeSDHoxEw7JTCnySFMLNLiSc4A9pKvYkIWZG1ESp4xPS7krLa6+G7RHZZ9hgrJMw85pCLGqR
ycBXgUjhK2K/gGiu/jdNs8p6FJWEQ0Le5GDsQsZJYkibE5duOJbO81iy+nAd5jlNg6Gb44GUM/pb
BNvQBSriQcak8/W576rhKov6WO/TyTFT6KuIOQM4Ff7X0HM4pKo6ekcZ1D8HCDwpRDFN/FJ26/4E
AzbxmOiFJ7txBpDwM3TaXTqAKN1jVZPPgWCoe6x00d0jAGN0xHvLzyOa+XtASvO7qtzmxtELlpGU
1Ux0IJBGBgcUcy63IrFVSCA7HL976WAkDhVKZZsUBt0VIdkZDMyQlgVip6SEQeBP0cL6M8t+VkXF
MrvqK+sWdFMB4c0T3VWVV1CUPe23pzIlpvESaLNei6HLX7ykJ2AmGMEF7uEXICZErYweyR609HYR
OuBnFBw2vj2QW+9Jmi8o+ryV1hktSb9TS5ymO2a+9DdxxApmx8fB7d4z7vymE8e8OutQ30WKL4rR
YcWMobKg0xMU5gLFXYx4y0pV/aJ1Sx9yexuepqW7TKDUfZ43SbIcdrqZgQxtHKYAClQE/l5ssjdR
g2a183TCg2ABZsDHtKbPwWJ7ep+gCgyODSvnZselD00DdLLCdGezpQFjbhLAD8Ro4eTFDkc+m2c+
aPAWcpDbebjme6Tdzuwo3TorBm27kaMIZCVEIH9jJHivKpCbzXgtocvQX1XI22o5fqWNmus9/gA1
nhk6dm04alvdgeWZ3/AjdtzEWf4RlFDzaOrW+aXAK/zAWnN4Ac7dPc6QyJsdMxVwObarecegHvkg
/gMnG5p3qvlDC4W0ObfCSwBldAFswOPYsN+5StHpE0Kl8QU4h3/+4z//z39/zP8V/6rv6mKJ6+of
1Vje1Wk19P/zT/XPf7Aw2P7p5ef//NNzlRBSyQB9pMcsMxCaf//x9pBWMf9j+z+SKMEt2RfyQJzo
e5e09WVke0C5FM/H/++/BBVQCKEkPgZt+7//JaO4YRTJSwfLT+UYEm6xwmURhuS0kcXJ7n/x1yT+
NQWwyXWE8/tf43nAQeh7yNkEheMBIxV898UJxiuXdcLnX/8x+acP0VZsD3xPBwjuPOH9/sdymPes
yMn0QlHWYT4is5ODynJf/vrP/Pm7UuSrOkIiKpCeb4vf/0yDcArCUyBBimEVu4G6oZNng7penxfp
R9HjX/85e3vZ//ZsyCDwPLK7XIUTSzkAdn7/ewvTwpHwPH1fgTDHTAA8q89vnXhkwLebVd+aE2tX
xNqlPU0t4Q0OkM99MEbFu8X2yTl4s0py9mexnCZWLGu/AvmpYsAfk2w4nXWWtWASsO9wXZ/+5tVv
r+73V+/LQPMbxL3gkZbwhyd7IbUUndiq7yE9lmQRuNB9FiIeS2Zzyc1a6/IH2MEt6TLjzuACKyCI
NOalkU7WX/31i/nzJ8mjFvCN0bxqhTzr909yXISqGPgnD1Xs9cRRyVhTtc32D9MlHoApvEOCNc71
X//V7R3+/gkEypf8R2mb6Er5h99AlYHWHM003ROTHv0kgal84jxl8bEZwJkATcStf/nrP2n/+VPn
b/qOI20XIxT/9fs7rcotS3YU4n7huwkuyHcXoJ/EbrMTryICicwBza0+cTuXzGKDWRfNq0VrtO6X
wMQduLYBMNffnAbBnz8JbZO47AauRj3xx0+iWdESz1M/328RuINXgO3i4bgYJ5MqZAVbASSUg9qB
5a3cc7JwG4d/88G4v78EzllBkivqXbQqMlD29hL/7aDNvQFMzBLZ9xX9BD1tM6X6RCO8Wi8uKX93
61CZiun9BEa+T5Y+IUNImPKK/WUg8is3ybEK9tBPS+gvHEdy/9cvUP3hGeUFclDAUuCOCwLbF394
gV3dRV6OT/o+Nq29Zld61ICemFwktL4G15L1RXbLNF/WxMd9y6m9enaYdTrQ98I3Aejmjg4ZyiBU
DmwaFUmMjxSUcX+NGRz4OnMt89nBayb3tLXY1Yf9YkpAgBkUILryMYOUuhA1Fc2hLbvhkazRZGix
PTS0hCQuWf6wd2LLPhPsocxxtqlNvpJL3ORH2MckyyHXm5Z7H6CRgQ01JMMBK3liDlmB2uSqjlJU
FqgmzZOaoI8fCPFkIx4m5ZINtyMnr7xv8n+tcAsrM/qOzFwYlRUN4xrCGSLezEGbdrLWXFgPvKri
xWYitI3YY3ocVZh0OhusnuXV2M63qwVX7Q7pGsbcv3mc//gr274rW4pACk8Eiu9suyn+7WEif0ZU
oDPtewOy8gssZPYUWwwHeaygJsJKkrqxzyGOGwYJYwQR07QsixLvqFIYC09//ehsp9e/nTO8Goen
hlGZG3C388J+fzVDbWQ8Yqd7GNboq+nn5BxgIg9N0cuZH33+6csKgucU1X9z2vw//7BSjo25NAi0
/MPHYBnZgCtqugcoW8lZZCTXe1XPhK1xyrsMoswLEyH+YYdM+PzX7/lfl+0f3jSHq8ev2Vbe9qP+
/U0j9uJZmJfkoUGiFewpiwnCnRsMeSiZEWygzizcp3SyERqQT/ZgkHE/F0FW/s3B8ufPwJUO34Bj
K6UEN/bvrwNCDnLY2hofRo8nXUa2s7OLcvlSwic9QfdP3zKhkxCQsvX9bz4C/w8XDF/89nV7NnMY
X+G5/sPnL9Ji7pGUFg90hR4pQ5OL3ec4g0GzmRpBIQSR4hfcuOhSiRlKAlmtj/Osxm43LJh0kj2y
wwxJmDU5+oxzzkT3DofO/Dl3hARlv5YSwvTNMkWtczJZaZLTEDvIaGbgbOR2NmPCgj3B3brTDalz
YHQ627nvkFVdsx8llbDo+S2ww0jFDQkgDs0tfvENiLUi3cAtSOQZY9Opw8aU4LbBIVLDt4w7YAm4
yvOxf6I8qu8wO64/Is6h6F7V7f/l7Mx220bWLfxEBDhUcbjV7CG2JceOnRsicdKcx+L89Odj9k0k
GRJygO7GRnfvpkgWa/j/tb5V2dthMKiNdhgdvE0l9FhtFaZMWseNzVE5RJPofEzYSTP6ERTnbnl6
wBUgfvT8f60wtp9oOmb3edy32nYEu4N+DvAIstWJB9bc1oDASH2CkteunM5yCUxWpk2ViZCN6jnU
KM0+EQffZHcAyoiVodrhJsGikJ1PoCFegSi6V0M2JBunHtwDDAaopE7o198wGg0xhkFotO/SzuR3
CGhAAWj+KPK8ndzethHNdZSkAM+gZcBu2TSm3u/cDInQay/Geof6NkataXOOxTXIRmuBlWkM13Zs
JNhCyeRTtYm1Uon4V00fhXgu8MFevg3GSlTf3T5w7KfaxGDz5MQKWbNVhJLU4RHm+FqxLwGmimQH
9kHV5/oX2mBOXG2mfkL0WRNJ4y5x4PBhDVT7mvfaNvri3kEAcGcQYW7/7sfMhaOV9a9mMQ50mCVV
kFVAsBfhF1nZr/GUmghv8IXtksExoRgjIg7VkobZqC31dHJvQ3zK41b2bvEdcD9Klx5X1jdblymU
S80GgWnDgCBzZwrMetzavanHb2BTY28LvrQcseRW6IDrwiWNIXZlCPpm7HvaJ6hCvfRmtIZUv6HE
3P2s0iygPgXRGxejAOX0onp7su5b/PPOJjQR10LSajonIys5NufkSNHdGU7miOdmNMDdzuhxI1qJ
zLPHRwZCmv1QOIX9B38wi/5GQxAJ6xwTdLl1aNbgmzT6JLvLk6iRX6UIgu5+qnSpFt0Qmh8TgA8+
rp4qxF1vZjiCl6AlKgyDIQb+OYOx3GYOcmeKyJM2BRs7CtUNElWkDtS+DJd9TeboL4NWuiGIZ7uc
Y1R8WWxiV5lD9gA7tS+1taRQbSHITNQeB2ecPpmkixD7nWSa/3h5qjrf2/BMOAJ4rBKeZRnzAe6v
9RI8ygQGudD2+IiHeEPoQDjeU/qLxUoIc1wZNkKbRYFP6Nq+73yKRH9Dv4QjPYQJzNsnVzZQ1xVj
GR+6tgqeygi87wIVBzXBIYLRwz5Hv7IgmPMW+3hlkpZgWaKpikDLMU+ObUR8MI9Qs9gnEQViqjJg
Z5eh7dKEJN4uMZDZEPY0kVpmbZqK4FnerB965GACUy7vS7eav9QmKKpbmjdWPIOt+VyhmkwgfjOk
DFSNCCEEdj9a3i8Cp0FNow4fooKIBpTPdPuimln+yg71fKWTkvvhKIMYjDr6yX1lrk5OJOLAPd8n
P5WW4tAifqXQbtHuj2yxDZGYdA8WLdAiXClMAuG/r/qSCwu4grxNRE4nWx1bZSBphyg6UG1kzwU8
IHlUHllOIqsQJ+AA20mY+Dtws85+8DS11pDWby+P5pM6AMsu8wzFGmjBHou+e7LsDnE9pJ5B2lkq
M8AIMDVp697S5h39F+pgtnNlRJ2PYZtTq8Umi7qDbZ6eDEitxpdM4vzB0fVwX6Be+N34MF9stKWP
+HIM69/3t7bucAThu2FlxIh4/NV0ZUPWuZUXB0VsU77T8M4NWCeg6tVVUTiAnUPXfRir/hVDYrzt
kPLiFeXAidabCNzLj/t83Nm6a9uuIRh288g7/jFYhiavNIzy0NdF+l3BQr6HGSsB/03lHVqMacBM
yxTXD1p7ZWd9Pm8hoLXZ2FKpsPCHn2wyU4ctRzpUxcFqVfzQtZa+GnrZ/hgcFyRhKjku4yk7XL7f
Ty5q2AgOqBsQGWB4p8MLMVuu7Kg5+DS9V6ot3HVchvr9qBfhC5CP5JZGlbhyp2cPmR0Kp3NQPMxZ
riNOPu7EGYkMLHX/kKR2uyGLIfrqxm7xAUWOINmCzY9xh5nMf8wbj4L25Tv+5OKmMB2GtuAxy9P6
HSzgAkdZFz+j00+nFaKragfTQW6NksQ2x4sKtXAoDukrPSdn7/LF53d4NF2bczWPaYVdjIPc4GRK
oauIC3ko02chwx5Zvs6bZXd2rw8p7DmwxkjVEuvRQnFyq0Wx8Xz58sbZcmFSjJWcHxjlJp/4yfCm
RAwMh2Xo8AeEvNTiFLNJ4Xby9+ARYEfFSqDS0B21jSs7/wolFXuCy/f7Mvp5RpRIJq8cLM4GoMk0
zxCiDmEzDM3TUZ9g1NdSEtDiJEoPVuZoO7gLJIeZlZC7OOn8+24ihebygzib5ej1AlABGQHfgsFw
ctXJs8DEBUIcKl/z3bsRU+69X2XF2iwqLyHIRGs/Ll/xbB43TdeeHy/Sc2Zzbx6Wf+1KMJIhm8eO
fECJln1VFbGUDlrkLVBY68ogO3+k7HrYFhjM3w6VanF8qQA5QYcfNnjGpVR/K3rzHe2wDQ/WQtDd
+m0yeyPjfz2es3MWrJamLl2WKu/kidbk6hAVihU2UlZwxznRXeqkH7G19OUDJErnrsrZai7YM3RX
Sp/nj5Yrox932HrR4DCs4/udzKEYkrQNnwuqMiScBLB6ja4OHiGu1OaV5crSP7kcTrS5xCr4iigH
HF+uYDBzboucA/uDqt5jrugrJq0Jd/Ia+rlQv5H7+t3XyXJ1lEuBkVFwZNtP57poh06HduCh6FdN
Y+Qb2yy1X0AjiEhTUZQ99aQ7+hurJcUaA1IcZZTeqiG8rdxEWeQw6A65e6oFcUwg0IzDblABRrMb
Iatv+h7CzhMnAKP9QFnhpQ+JdCudkx2UpOERkx05c41mlbD7ekWKtMVJ/rXMouyF5MeQmNAoAqMz
4bMlLQVC+YfBhJCsCjuuA+xHyurgieTJg6pb11+xmdcJ6grz+rerxAiyoFVl8wXVo/YeS9G1D0Yy
qNewLrQ3N2/VRwqGMF4Hg5qebJn55AV2qBfvdauVBzFk00dP/e05zGpiNpKOojL6wYEufWSaMAtp
dIVfesuM/EWvA56/bbK4OLS+0TY3ea4muSroSSxLCA3uLSJ9goToxyNUEIDdM8TWwxTs6L4hcHRx
lL6CREaD1Qaq/A8JIM5kzDO12qau3ofPKF1K7Tf6sqp4GtskXrHvK4aN9Oa0dp8Cyz2UIfy+lHSb
//hTmHt2gf2HZyNBWosGtj8KNL170Xrcg98K6J8k8rEu3BKOaWHq7P02Xo2h0b5bnBaKdYwpVi0o
3SkklhRjrUWJHIqdLX/fXpn4D0Ccm0lR2CQSBvQ1yaAyvSeXE9qwcfVirO8F9ZLoRaqYNAyfE+aA
Nyiw0t0wsKVahIRuOUspCrmrixzgKbXGAgILBhKxlVGWtV+qkXoNOCj4n6+OrBL/ljRNfJDEkfoR
lF3OeF75PTNnBa/EOfPaOqOfrNCltduOWDrrGQqSErTt0zreEDOOJJ5t5IgPw/Q4FGumPw1INAr3
zaa8ZX+gfEQC0EBxf6nom2NtJnoyvpOGnRczXQIzQOa2WXGTh370g2xuDe9lEGmUD7pZHLzqyj7+
CFimyGFqq+9Zmmc10Z1lvum9EL5xHAXul6aeSJ+tfBKm3yh8F+WKot3ozNFCQCwcxj+UxtEbo28d
krBfTP6N2rfYlh/QqJGdUIYZ7YKWya3FNdrQD4PrbrxB/mz0J0giNm17J7Ltg+tT7r9PYUXf93Xn
6Tv2VMwi1CEShBCopcJqRJCDlfcRI9gwbLxZy/ZSdMMfFpIjwn7BTx0RodkZzSNsL1pubYauRzzp
w7XudnggNFwYXYJk0nEUv0iBwJVf4rBu3mrCBj4mCJq/UoPBjQYlhs2pOk99x4A6RPdElcXFzTDm
uFamEeqNiOIBloQCL32jD77Wcc7LozfZEhDzy6/dRlCGaIESmW1sflSiGfxdUrYe8XoZG+RVT25E
hIKLjuAMu0vRyRH/KPahB9Z0mVh1D+BdoZC57ZoqmJ7jVmIdxE7dcBiXtpZsK3T7eDaaUr4OjEeJ
qoXVYpeM2kBjkYQ1FCFhl2ziMorKpV4GA4p9NtAg5ga0fCu9c31xg5sxBgzkYDLkCYIzA0yUmT5V
wzQyVo1fiwf0eg4y4BirTLThIGxTnBRp+SY8I+oXrfT7AmmUQ3De+8R/n6Ao3KObnA2EfGksv22/
dD4lvGVmuHm9HTIbE6AITPsVByD+Jl/U9ZeWp0pISzUHLd9ZJZ6KjdlRGFkIzYizzSChuIDnpoGQ
iBzVuFtzwjx4NtQBQLNk49jLATFzucKeowEZKkZvzX/ArLZ20RS/kzHqf6N7z18sw1DtDnd4I1CI
oF/bBZU+qYWO/okyvCPVj7KzTPmgWxF5nSZRZaTGWaUV3o6Njm2Q8iQQw1U1lIW5JURghl+VQ/1f
gS2LpPC00H5rtQi6u7b1ZLWuSFYM/3mbImgdzu0NmnUctU62KcLqBXFzo3WgsxvAQ5BxudKFi8tU
jupAhixUoqBo+ysL+PnWj8s6nKc5g4C1P92oTDWgJJiV1mG2gSKrg9nKJAGULZ2yB9suni/v+843
Y3zhAuKT5XJ6Pytk4LMec8tU1kFDyfkdD/Ic0IlshAAiCoetzNWuqvT0X4+x9GNtSfnLoaTFufrk
hFWUkCNjVJnPUPah5gZeBbSvyLpHEjcxSmojgOGGTslCesotrrzY80OOaximxVYMM4frWSeHnCjT
c4oVnXto+xKtnC2ozQ+mFyHZkZjw20REO4AurbUsjcn/BogbB8Dlp/7JT7CoAFCMo37k2ebpsZaa
9EAiR/7cDAlJk30C0bYnUwhFM1matDtBbwaAUt7wnJJgkiaye7j8C86HGdRenURjDnmuzkbqeJfI
EVcHq+WoZzau1ozv6OegKUPc4rDOD8qs85fLF/zTVD4+W3JF253PU4hg6NGdXLEsGyh2HZ5CMCOQ
IfvcvQkrVDqrZKIjnS5kqez/YFZFj9SrNe02sFjcIFfX9HFRNWLmTuKEMJuIiXktK5H9nj3mtHJ6
H2OT9ED0bOOo7u+dEUz2lUFz/p24Li1zToEgzfgf1vGvD2xHEakc1s8zRaRk+9d66yE1XDBGeqeh
ow+7FdMFHOrLj+18pHD+Mz2HkjGNPd06ua5X6xoPrimfLdwf7JQxFWfbpiUYeDER6MEGpiGKB2nl
2L/1SVv1s+MwGK78ivPRwknUlPOZlCMi9Zjju6/opaR9YRTPEyF3PyuuS/hyiJUNObm2NIdJv7l8
22cX9HR0Ug5ThGABM04LEZWuMCCQEvVs4Ir7UvX6uOojIW/pJlW3Vux2Vw7c5y1U6nuetCQl3T81
zfk9/HX+dQobI14iycgsiEWha/Un3hfGHTGEmhYQHovf+AWjuvNV2C1YWuTDxSP+ZCGvHBfPiyDz
T+G+OYizCgBEOvkpssRrGnf+s8jbfmORf/SAVL9cRsxbioZqHm2AGGmrPtD999SEkBoZtfUdmbpx
KOE1elde/ic/SNoUhvhueRcuQt7jH0S4Pdg+VsOv0H4lEUNV+N6mXgjWWY55uCQkLVpVaJgovJvT
eBsEWIxXCZnB36RZ6j+bDvbU5eFx9lV40pGGYVMf0ykYnZYFUc96VW2EACgqTHAL2ATuD4TH/XcR
TvKepeVtlFCUilbXb5KIFOYrj+R0eBrsDEz2J+7/Lm+dzJ4evHKZtqhutSoqw9vEj+r0ySkJst7h
xwaC75QytK9M2adTEBflqwDpbkmb8uTphiQP8iiLU9d9SuDs/2oaTs1bxd81t6bOjmFtD8BmNiQ0
VvXz5cd9WpNktaTSTt3dNE0K6acSDxSmiNUwE+8RsHg/CZUiuLSYDLGOTa/31nKKtXesxxpR4zby
1itzwZnCxDAlEy4YX2Yfk4/05NtEq4drTMpgX+TV8GMwNXtN/G1WLi1o9u8pLpgtwSHanoTYGHtm
0sI77qaFywb8Wu3qbJ7gt1ADp/kA6hRd2ammTKt8oVA5pHtwqeOtCysLm7oZ7+BTTXdgehABt54X
ENDLRm7ru1Py2tWTb+0uv5FPfgcTEmdQNKU8Fkrsx98khgar7SkW74kXzW/qccweRD04nAMRJ33U
iWv8cMSgnlH1a78pUAZrvOdXlvTzYWFT19L5EIWkOHfagPISaKdx2sl929FWXdo5ztcVpwT9pdYx
o61CQRAN8FhyBBeYXNpreuHzD4KarCMoXKL20YVzskNv06mBF6sP+8ayMpxAQ7aZnDnj0cdVnFq9
dsMjurYRmB/s39sYA+aw4bAtMXTJ8nRaKAUraHUl+dB71UwAWWw/J3evT6V2Q2UnvjLPnc0zXIZn
y1aZfvH8CRy/5QilQk0elrEnYw1bmE0JdxFmyv8vgiG3CSzhLi+Pq9OJdb4vgYwErRgIbpb74wuq
bFB9LBFziWnyIG1M+Rc7RBj/gNSju2EcJ690z+WaGi58O3dKQ3d9+Rd8dsvM6myLHbRkjKvjXyAK
wKI1GOT9ZJoBqVl+3Y0PQRsYGz+PDOMmpdOWXmnJnw1k7loCEaXCzz0zmo6vGaFpyVQy6nsZtIjx
JQaLHaWVFgq/2znWPVUkDPuZ70OFLfzw1+U7/uSZz2sJUzpHMcsVJ1cHZ5xnjl9a+478FrmorLD+
VgpH3yRNmzU7Vq94m4dUqYYwc0BTjdqVR342pK1ZNEevy2PDQZ/tZJTRbCj1UTOxgdP/aVaCvEFx
g4lKW9SeT/jC5dv9I9U++oKoWRs6E5fJbdPiODkIqDA3qSF53j6PPfQOVdVJm1TzQvT3dPQaMl9V
goU680Oga2RJIMgsgJFoPxGwWBYVa4DYuxaK+BrWVJRsWjyoOD46ESKYWlbQazIYkNjlnDXUDyDF
pY65qoglZ2rMbcD8TQJSwKJNo1pMNlpW3C5Rhg4XdzEl8agsOxvjmEtm7SDnI2LjieYx6oa4ubbX
m9/t6bPgBGYw0tnQCOtkClNdRHDH5Nv7dBwoOXXFPrbEIBYEaYgVKdUc/gi9d+5asnDXcNX6rSCB
/Qck9PHNCwhdQTWqX/tR8/s++VGzQnkm87nW3Dc5/hxCYXb4K5Npb+QUu7fYwGrvHu8eyd5YonON
WJ+0pMrYGZW3Lhsz07YBs1h0iI0y164Ml7NJHsS+CyNq7kaaninnwfvXxhy9HTxGwhv2ppmHZOYV
ob+KxmHslo5RyrU7V8fixLdWl0fpZ5f1sO9w6mHPc6aST8vAaYVZGHsgrrq8gS9go1IvQqrWVVV2
2r1CirVRVdNcaVR98jGynqHmYEVzaZDN8+Nf9zvU0gzREup7BHDJf3btkjVQa8D+Yj7c6spd/tEL
nLxqAHxckGoICtI/zaS/rsZil3vEcuh7H7fIe0CrHboR5zL46VUarmjoT/Edwn1yR8DgEM4Y9DQs
jDyubwzUxfc47MfuKep0+63Dsoh/XZuwxg5Bra9qu4nHdV/SjXhukWaHyyasI2dVuE61iyZJPG2R
lLm3Ej3BS7ux7mbVuzE2ICJCy8MwdvmVfjLLc3yZG2MG7UdKbMdP1iAhpq27wdqXsResZyLS0rYq
grFqyyp3lJjJ2Zjo8P6n5aG4tl/75LWih/3fQ563kPN4++tBC7R6iVK+uTc8BCJUTb3Er5bKnbr6
ZkQibT1D5+i3xM5b+heqHfkXjyM3qVYcV++CcHJHgGtNPyM/NZl9wZbYPyZJ7ppXRsQnyy+LzFyb
okdL0+hkcjYCOZGKzgagHh39Ff86SV2JGtplBtc3h1BZR8//+loM/AguBTn0FrNW7PjJZPANjCyt
zb1p61Pw2EKufwlNLR1Xg9MZDYcr3XhHZR8GN5ajxOvlq58vvhThKLXyVyqgnLmPrz42nYW2kLWv
nU1CCjTJBz75Dtot8imtIoycSqBHbBb1caWRNHn58uePG8GyoCRG3YH9lnuy9HKXgsl1svZBGTXr
DpwlRtTMBDCSRAa9BtFM68tXPB+IbFw5uOCvYzyeHRwQbbYAGlHk+VGAuSFxBE1AwhicpYgq8+ny
xc5nUS6GLJsTCg+Zcu/J0x0Ba6syl/tmDIk6GpxG+49eCiYA29KHL6OehF+zpuluLl/2s3tk0eAP
BxcAhbvjy/JIYy1jrJGcoiU/Nc2lHIiyxbklUYGQ6MsX++weZ8kMUgYDnOnpF2PSqoEEzcVKGC+g
twdN29udrz+ieg3KGa3ASq6Iq7l82fMTIGN2rsl5Jq4WCtknW3UzjBBXFj4+EcC9+AkF9jaMK0Bx
ZEQIeJ5n6peiCUs9X4vW+SSDNYcj8/3/8zOc+ShqWbqFHvL4WQOxgk6kOWLfWZqBUMhKNjZmCMQ4
wNTuiGTA5h2P5ccYRu6DUoVPVSa6tlqflwjoKDG5MrPzmVKiPfmObFkRbuLaBi9BtWRTjnTDt7SY
Am/NfItqq6tD+4mkITtnU0jeFM5iCClMKGE643CqcX/5uXzyYaOkMvDpoF8TtFaOHwuAgjyFhi4A
zyfRrV5H4QZvijlzlZP7Btj1lXn7fMgjpNHZNSNY+7OeH18vjNnuJrL1n6aKhXmh6qz8pqcgYnLQ
pvWVOeR80pyFcdwYDi328e78z/9azDw/CTEpl8neGOBJPzY1uOAtJ8duBYcuJLwUfLmzysOqerft
KX0jqwgVyD9/dxwQ6ZIxeSOIpFB6/CMaa5RaIcdiX7Qq+8nvacmtg6+yTIrMnba+H5h3CWCwK/vR
sxfLPM1on+WgnBU5OR1f1mBR6oKehlkyAOLeeFgoKTzeSKMp1QbETH7lNs+vx+Bhx0UrkiM5Zcfj
6xV43cYpMn1yJkiHuimLInyjCE/4ChIqQN2JGKYrDtFPL4kpmqModqazA1qOOw7dguvtlWzK9qbw
ZLStUseDsCbzoSfqD0T/lcd6VmTm852Nsciqqa+wHz2ZR0I7JWa3yIJDCqkN+NGk5/XbnIMyfR0U
8JZVjRdc3ZqVl35xqASM69ELcJlhosmGm6qpyLnrgLZrVz6ss7FOnx+rpO6QncnHdTrNeuEoSw5f
3j5zmvYlqfvsDSEERD5dRUo8dsSI/6j6sE33ZCfma0z30ZXz2Cevg3ov0EidahvespPVrDOyCp71
GBy6WOtvzSAy30kkKLB2kY0LAS0NxJUxd7ZT5p5pTM6qckzIlEaOxxwhFySP8zj2mJ0m7a6w0uwm
LV2Xr3mAWwGpvhSrMMpgQXK6wLJyee48m8uE9BCfMfgkhz/HPrlhskSbZECFcgirhgi8HnLWViEr
D7eyg292+WLn92ozbXKflPIprpvz0/9rLuusJoJKVSWHWNOam5Kl5eskK+s7J9o3Dz3VBgkqic90
FGm5Xb70+RI+v1Nse7PUlpXi9KBtFUjKgWpzbeQFr8jYxdYYC7hnvVa/AzAq0HlF0bLxtRqaWB79
N6DouPKxf/Lhzfp2WgqEo86biflt/PUACK7QSNLunL2lBvxDi9JqmudoCDT56JL9Ni1wNLF7iag3
47RHWO7vhJYDPjKqPgYDZ4bmfT0jtq8M+z/9jKOzKYY+TOoSyTnHNb7B4x+m4YMiszn29k2sj8FT
HDh9vCCDYNrYGbTjDVax0d+WYaBDiLEVXEQ85goQWB0EOyKKCbfA0OfHJJa5wOiIDIEyUlZFeRdI
m8OnCEZ8KTGS2E3reMN/qAu7pwbH13QAWl6SOWnrVblOK8s6XHnx808/vTW6754xT6/smk4+sDhO
JsNpOj4wuib1OgosZ0nEZnDTMMtQTo4CrHmGoMOhC+MuHc1xOzl1cu9AUr7ysZ1tX3nK/BDgBLaY
1f0nP6Vl1XFsf/BBxloy22EUDV4D26idtdL7oFtkrgvCMiDT+vnyQ/jkwqxpqA9Q5c5HkZMPD65m
W/jMQHtP1uDENOLx3iJkfN0Wv8tAYB6BU2EQatOVr+58dmFDhv+drjI1Vxw8x8PqDykIw2xwaBpp
ZPjVjGqJyLoyFhJg3pXK8vnGdDZ7mZ6gzskZD+/G8dXcsm7yDmPMoU3T4HfoOyrZgjy2msceNJ1c
j4guZqu0rTX3WUMK3jMqCVDHlpGAulN6pV35rD6bdJjm5tVsLu3pZ58VVFRRdXZ4iCBovpQs5g9t
odOhMawZZNhEFXjYZLjJMkD9iHy7YUEKUbO9/PZt6/wT+NM9ouOAqILO3vGDIQ0BCAK5ePtea/Py
BvYtMatYJk2s8+ijpnUWFR2qM1iACA07R74FUiEMLIk0b3dDoeX+i0/WG0FSIh1/D72FI9f1KufR
BC7xNBlhSO5Kp3fV0h+H/HnE7yiXLpngzQNaJ1B+rciCL1MQpr+dln0Hbr3cuq89NNCbILHi6NnV
oeguNVuRWYdpf+TiboL9gu/Zt28NkOlr2QZRvSHrAnaQX8WusZVFo23b1MUEJH2OS9S1dN9b0SAu
oo/YCKtdjaYBlC90xHipOsY95l+l3A0jFrql546Jcdd6PRGKbG/zp2qMu/G+wbLdQ3/XwuoWioxu
/bBkCpVJIe0d1wPsCoytoUtajxtV0yO8Ret76eXgc2CSRS+XX94fPs7J/DVv/ufPlyUaufnxyyPA
PJWQ+/19I/LxV29H9iuEpDpcha5mk8KKvhg8OdZKkpnGBpptptys/WmynP2hHAHgTlRTE9nbVc2D
QM0M89At2g8rzgFSlJTLtuS5q/LKZPenPXvyw6lEwP5h1uPEeNrqiPKhA8PmaftwyrNuFbQE8C6L
wB8J96DoHd51ZpdWj0GjdHer0SWrsbH3HGlURnjXokRLzOmq7i2I49rQ6mLNIG93bapihOkQHH9O
vs6IsFK9/GH0cfLsEDwm1uhidULnGpRd62Iys0dZ9jYazsSWXFhlMemAHWEIjPcugRBM+BJbroqH
tijDbqzWjZVdaz6c7ytnD6rAZwQMRALWOX6JduOIwgbReUhC4j0eSaCZ3mNRd9FDjZ1rR0tE/bw8
bs6v6NBpwkpDWAuqyVMRVThYZPQkXnaIAmXqmNpN9g+Z09WLQI174n+SK3P9ZxekQw34FdmCS3Hm
+BaJTTAc01flAd69u2PFwaA8tmn0q/SJUNvqyi/VlYre+bLmYADCCEk28FzoPZnw00DLvMloywMe
F0UGcea8q9SaCCrJ8nhpgcOrFjVW/SuXPT+msJ/giMhfsEdi0ju+06wgxllGTn7oPXILH0h06wiN
8YbqFzZ9hO+mcCeSdHv8+4tJap1NFj2q/fbfHzjfFYel2ZopgaAd/4zOIQ+hZsdwQKKCVVvpcs38
E77bwoe/wN7ryu71kxeMg5qONSI5ujX2yRhuhqDXUBnUhwLT/DYr/O8egXv3iJ/VFn5OeLg8gD9Z
PLk1GiYMG0FB87RfktMQ78fRqg4+XjkykUaSPsgVICxzkdbWuKlZ38M1ewrDvENZDW9WdgVRpsYA
YvPKyfSze/coMhGFAcrnnHhBiw5/dFcfAt/vt4E5lfdWYlgTmoTiEdo+jbHLd//nLHQ8ezoMayZ9
vmJUH6d3r+JYeJTD84MdCaBNfqjLn9SjBm83lQSxw9CcUYijCri0jrM+QsQbFI86ErYc1LfVN+Q1
Vi4eDj3XLPxGBtnNHtpbADki4URbWaJcqSAne0lvJ9K+WqYRgIpua+FDKZJuE8JqJWXWxQ+x0mLC
0Z68wRFXlolPvmHGLwU1T6C1Qn9xPIo9EWvWYDfpoarb9KtOdtkmzbSMC1r9bVlOyQ2ry83lh/vJ
OczB34iQhSMv7JTTU69OnRw2i+fvo4yy0w8OICAaFgUy/WBRN2Mp3nLSKcgl7cdcf3DqxrvtbURZ
t+NU4cFZQvcrbwuK8ddKi5/8MiBaHMTmTaPt6qcN+8wknrP2J+cgkE4fGGj1CrKs9b3qa3Nrayr+
ZoaEWoVeyxgIAru8rXDvmwAToXxC+jHGf/7qaReZMyIQhTy175O94+g1kUMmkHMIIiPJF/UIyS8D
kjEQnU2SQpkg/7oyJM4/trmurKNcdtBsO6dH9TAizi/uEueQdiSOYktCI89DGF+iGFox9NJ6uLLJ
mm/i+GPjihTU+cQlGxbvZGrrQRi4acMVE3+a3gndEst0miJ7UVd5t748+Kg1nF4NhwNSynllZkLV
T09FvkwqREihx/rhTO2PkNyIDrpznKbxT+oxJPhugimEFFoVTWTC1elhOfNuyZt7Yc5JvTdEWJrS
F3zrBJsi1tXwHhLXke5kYadE5tZ0l+kUx527KuBRBz/IEYCTJaF/ymUMA6/eDWEe3MK4ruN73W3Y
b2FCGjD+ZL34GjRWIB5mtXWyKOc8eR6EEbfEONLtNYrbwSxHdvzIdYx05QpXG2/xtJpfzCBTsl2i
c9DxrJGea3K2HD3zRePgzxJFiQFdK0m3kDgEvCqZWf4GSgXsRKnX4GE1wiG+OZ3VPcxb+2RX27Hc
4L4Km1UF/SBf9cwUKf3ywINDo+lIhpc9dCH9pa2sRl8kbDmJZevrae9qleesU+l1P0MBDGrlyoJM
xqbXn41BGiMJJ7no/Js4Lkr/3g4J2WM7b8h95vqK0HYzNb7JPFHjoioM/ykuhl6ssslSsKatxvzN
flRarzmfYXFXBBK2WZdM1U9InvWPuqWOtm11Q93xPWvaIjYDgjKSpBijr3VB59Xq2/QNNEm1j0RQ
jWBRE/8AHFhitiuTZJl11OtWpKirO4TIRbyMqsE52NjeXsn46L4mTuJ/dIlnpAvK8Dm5OGYQvJVe
5v2mRmn4a6TqVfCcF/Q7l1nCYYCsCUybS3zuTfqQkxzTP8SEBf10Gofz1GjE1IErywvxzKU4dhdh
a47BdqRwWK4iT+kN9qxc/SSSpHbvQiOMyeEkSiUiQSnyCJzL4eV/cSe/8fYOznkoIXpm37nm2L9Q
9yS7QwmP1FJstN6yhlsLarUOIb2O0Vjt7SknMQClXNAs4tguS45p8wRAMKZyFrrWet9BJRQ/2tLs
kwduKlwBwnfb9dT74a2Pz8xciF5v++fRJaJyRa7rOKxrP6l+lz4qUjaiej8RVem06UtLG9HEZEiA
6lJ0ynC+wrX0f/bkn2jPLRVuktj1hGRLp2z9cBtmUN4ozYxdDUu2GKdlWWZkvZCQIIkLKmm7/agb
+iJLRRcxW8fgnObPKwCfF0UNMQstfXcgOENocCDzSpxGZDcTWRHrFaYC2+yMty7HKfhulJUwHwOc
Qe2zxeN/o5ZTdD9FSLwk0dmeMoubMEj7e70z6uI7qXdFu0fUP1Fh62sAR1A5lfPRqiDu/1NhJOwH
hXJ02mQiy8dFCdP/ttAjb1jARS0tXhEaX5ko77EkoEHeEXOsD3dt2s2REzWgyiUAZk5NKx+n7QMi
QZnd8i+m6wZz6mAv0SRSp0zZxc3GGnYxO6L9jOg1k0kI4Ecvm5t0quDhT00zEoOECgfAcUCaAPFS
onIOqM8C0m60RLkrMoCIgWjqqn+syRA0biJd07Z2F0tvS2YGKaIN5CkcwO0YdZvcayAZmVU6ItsP
XBXc2JM3Tl87URJsxP36xUscxwOnybRGUWZUpv0kmiYw1iJrst+NhvH6X5dKhES4eygz2rON5JSb
mhVGDFJUT5+Nsq38jR6bw2+NuA1i3GHdq1uQTuaVo8h5zWuWTLFjoKHDWQg/zPH2CXBPqwSv8aCs
qFikEhdrTBjWl0pVTN7wS8qHHlCiuxpVqn6WhT/HrwlI4JmgLvevC/csTcZNwTaZ3cIZky4mfCcL
zHw4EDQpMYkbZCBpTSMWumycvddowZXG/Nm6zQWhahqzqoP+7ynDIo90Z0pbazzIMp0WfRXKXWYl
/evYFP/H2Xn1to20bfgXEWAvp+pynDiJbSnJCZGyYa/D/uu/a/ydRJQgwi+wWCwSLEYznPKUu/hL
1IyrQFWOxbsMdkVjzHkN1aAsVqLMOX5VA9364gPIxjSa2wWtcYS5H8zJ1KK9n/rJEm7lxiRJush/
PNI8cNCzCJn4IXA7Cgtf7TRX/iRF8NJQmoo2OqJLYiHtuAq9LEkRhFTtksLjPjPrA6gmuhRWarhf
8xxL+6Kcsl8hKXW18kfL+qo39biQWF1neRS12LxyZlIma64lOFFBTO1Kh2YP82ULYFr9FA1F/qcN
be2TVovhQbWFsdcmq8PDDZl73J0689v9mGye0YNlAJlEjZo3WwII3MtTFNHMxuPMyZ710Sj0lVHS
7NTaIvqFp0C8q9WYFH5CdmeAQN6Daq0xjlioFc+3l/wJdPptCtjgLyGJXv4EO3YV/A+D4rm1aj3Y
eEbjgbqs0JnynLh5DNu6Ruu7yP67P3M5s38jX4bFBZP2IyhUGeXPKvRhX6IXWevlswu1zX/y85zr
ik8lzpMRBvsy6Ipgk+Vkgh8N6Pfn+6PPt7YcXRJ++fTsa/bbfNIWFlKAFp8pT8GtyvLC+ZKkene0
RQe5+/5g872N0g3FN5ReZPfPMedcVGdKkCFIEudZ7xvpfGB64QoA4+Buaajpv8wA8+6FIa/6alxJ
jqxfGBxeh4tjtrEgafdFWHvVC+bfUCVWmTpaBsoBuRMTllVZcAAm2WunQh2I1YnnJ28Dcsb4VQQ6
PdDaDfCpGUTiTFhuqSrmlkPsxjufRXq0DN/mgTVwZkPL1h0+kvt3ONNLU5B1YSDQ+EdVguGMRrj2
PW2HwX6+v6DXWxadcBitcGtZWVCMl18PWXJcw9y8eWnRSPorQYuPNfnBS9IM41oZhP0Bs8r4dH/Q
twvhcseSNoFbkDAwHtr5Wc3awC0nNy9e0Aity3VW+3hWtk4U0GpsHesYori5QdQpC3bZWFvOg4ua
06EUSm3s4al05Uqz27Hck84OBzyl0+Ggj0ozfL3/O82rgwWi2OUdJLqFvWTNbu3IAhmTVEJ/xg+2
hF9AFafZG9gpLry510eIcTyWlRycIug8P9eaAlFN+vvPXSXicYeD9R8L6BmeuR0m5QvPw61J8dbK
+YDTpJV/+cWhHeIyhtTQs5IraD0kQR4eHVQmxsP9xbs1qX/Hmd1KravFKT7X+jO5QIXNpgcgAQ9m
MfrS6xxE2fuHgxGiogEmb955mw6xA6cc3Ml4jgo951Evow+WFaW/VTyel6q210tISR42o7x35ZCz
FzaK88YJI51Mw0/6771S4m3SUW99fe+U6De4DnVxlMcdJnb5papK1euYbvJLMFRYZ2ltMxGV0XWT
zjf6r/uDXT0iVCl5tMB2aGw1AtHLwWxkoDUX3aIXo0ha/B+z3PtF4gePx23N8RG4WPRiRXH5F4t7
s184AFe3kBwcrBDtVfq/xrzrC2zAmBLqES9kTSjteLrIjE2O5BGGzEHq75syyY+ab08LRcRbk0Ya
kYI4qDgXfNzlpCMXL17h1PFL2NQ+xUN0Fbb41AcvE/qAL0Ui0/q+VW3MX6zKfvdjBpSBMgpYPBM8
CdDby9EdtGEQb6rSlyymjGv0Sb7G+0r5aYqqPLahWKrJXZ1IOR7BF5sWlK8170IC8vTDDHzhC4QE
V3kIsRctdwOWD8Boknz0Fh7Oq1OCVpnEYDlsCPio8wKtbteOTmSPclYdNBmVk8z8403lEtf+ipNB
W17C7mTeAuuPdtnlMuJshSJwlY0vbkR55AeKl4azmSqMYTdx3bUf7ZRK2kFvbc/fGrTUqLH2dlVV
+9zyxofUiSyMo+xeTAdE5ht701jl6G5RqhN9SNY71tNDZVdp/eK6WLwUqlprqAgoLZ5J3YQ2Wa0r
ZPV4G5PRN3s9SSNKNGVuo7dYxz/DSARLHJ+rD4kviuS6EHNLuMR8ZWsiOafxw/ZlshUHXMbgfNPQ
a9pXdlsv5MPXQ7FPKKfCGVeta/QD5n5BbxH+vMBHaV7CMPF0rKvFVxRxrHZ3/wq6jrTeaF2qBOkA
83Kt2ZcEeBsBxNfrl3ZCdXnvDyI9IFbs4S3mR039F/smTEhBukzWPjTa8hno/0TdfBoodmi+yArw
u9MU5htVOMqXUc0qDJYqMQAf6AITsR4zmH7HAeZga2G3+l+LaO1AnjiWO6WRUlexEorqqYLVmC0g
W66uGkkS9QhZyVIIk+eRK0e8TnBgb180R3TdWoNiDAusbD8Pel2cRx3fbxMtyT2K79rC7XoVNMuv
hxYoJ5EKOZ3rywOieVkV+IgYvZQhtby1hqRytUKgDSefOlIrsc9CTJoWBr260uVppK0Jg4gDSuvh
ctC2Iqh0Sr150SqtHfb4fuagUzCeNzaEa/2nHEr2Diuzdz8ljEvZgvo/0YBHrnA5bl1beF8Zdfei
I+iN6Tyidg+owB5diDrfO8oviAna+lLOfXVMTI0huVMlEpcIbrZzuxAh/8bylZe8paaJpxZYjpXX
KWm283snLbf3T8pVyYhuqmPTVUGzELYIbNzLWYI6At+Wj+HrCGj9Q1TRJNfCPn6k0vcxqou9bUba
Ew7v4hOFOuvQMuVPVd2LhY98lfmDr2bC/Awpgyl7XZe/A7uQjO2exK8iENPWTCMdi55QYAHuI9KF
0+wUisexrEp/hX/tQMEeiAjsAlt4C0tytd/4Jeg9gFOjAoFH7Owpb6K+pF0wxK8G73UC/c5P9300
hXutnOpvXjcaW8L3pevxqtdHWsh1Jd08ZOmDf10ugECMrosGJ31NUHJ+qlCujFelmhnHui9Q9fMV
U4nQ6uuqcmU2mA/Ubul8dAFQheu2rKot35C278LuuDrwplQXoCCDPhXFvPn7EPue1qtBWb6WmIQ3
GM27OBEIo3VWQpiuWIVV6zQoR6ZOsCnzsa4OAwYLyRaLUuXFHar4T2Uq7u9MaehDGyGJ+FpPw3Yv
+rRfqP69JZgXqSD/t3zH2EUAx/n8lwtY4UEupiocn8F+VjlmNcRqoHoisGz0bEW/6qKAa134qQby
qHelp7pnpX/NTsm+8W3E+GEE5H/CgUZ/b98UsADnS+K1uMp4BGcfF6g6wMDWG5Dqd3DCQSrmqy5w
YZHmp9kRxRQ0HO9/uusvx4iyiQlyHkefOSwlNz1M5pV2eE4jP/Pwrw/9Rwx78CPNMIkD6TUYeFH8
L2NCXpAxIeXv2d3VJl2md84wPEfkp18d2x3hEZT9WRuRpeHQm3/vj3f1ErKqDhQNQDdUQqGbXX5x
CUxp+I7DszlZD4HIRbGO7HR81UtHqSiaoZTHDhafq9ou3/sIMzRAeWJRNpoNZv9yaBRfIhd85PhM
OV0cWlexNjg8W7+LUhW7pLXMo9oF7muWm83r/UnLC3m+zUk0AOqDDABSN3uD7UzzXVcwspZNyRez
L6uaPrymbZRAN94bsyFJTbUKcBO5jczzL2cZlJWHR+w4PSetJr5pg9t88B2laTe4fJtLtYsbO5bB
oC3YYF1kcnE5GAF5lyDbNj4DrqGq2rii1sDCtm25EmobfqyTyltiB98cE56k5PE5ILFnO6hvOsSu
uoYJBtbvoXbxPXZpTSq7IqlNHcdMdGs397/f9fPCZgV57dI7gKI5V+BzawgnnjuNz9yaGOwa0Hy9
etTXdZs5rz7t+UNlxdbv+4Pe2DQXg85eVy2y8R2Na9aW6Pe51IunXCTGKR3HX/cHulpQye+WCENJ
rJX/efkRrQpbBiSQhxcL68165YU9Ds9+glTkLirKtF/bPpXKw/1B3xTs/j0TdEQkb1+Cy7n1uA0u
RyXLnbTUccrXeAC2g20nFUCguSnRQ1TG2GJWlEiPqAXphyrUhLJzp0pTj7kOJXcfhIaoHibt7Nhl
fYbx7Xw20b7f0eueHisk3ipcvlMHrVX0d50QQvZgj+p+rAwUBCfFovZFpIhGbQuCIHwOTH84NH6A
FaIdYhG+Cso4CNf0dIzPBuot/QHUa33qohRCLI9O/y32QsP/04dDMP3El6f8U6CZ+zjoneGtQSKF
Yl+VupssLNpV5CfbSBDAaZkRzqNAOYurzbJz/LGyy9faUpJ0F6JbjLV2Mw7+XiPbzVZlaSntJjam
7tfQ2NlJSa3ewQHb0ptDjXjlezGjZPeqiv4+vRcTka/5D1LLMhSO6zevWg6MA7fdAmi2n2N842fT
lGwyUfcLh/Eq6pJj0ueA/0ZxjFhntl8DPKSqvii61z7XUBSNkHOCzdiZKW7G6HebW0dLuj9eXCJb
XmHu/TGAvjrsprIzwcJrU1GvsT7BRHjhKZ0fWPm76DxJvSOuevoUlzt6KPvGNvy+fHWaLvsYTK1/
IL3GSpsHbXxvrMBg1ATflN0I9FBpvxysprsGHlcRr5gPGL98v3V/m4HRBxuBxCEC0Q4y2Qu7b34L
MiTexShcgmpETm5uhCiMhl6CU7Wv0MWnde3l1YmUV90JKJ2/ay6n4kNqd0W/0FeT9/nFRUE3nuoD
7wshIgdgFodlIrLsojOVFyP2MrHXG9t5MlpXfNecGPGXjEuf6yp3ig/IbxRLH/XNiu5yeDY2vXDS
SmQdr0Q/aj+iEz12zouaSv1ia3DT4fsUBxgMWrXtNK/CABbjZr3Fliv8VyJJxTqMmBura91skp8Z
0pzevseHxd2PaKY+u2OMXkOiC01sJ7MD1t2MvZlv6LDqyLsONfjESbRufTCxPlZ6cgdP9MMejgbO
5VtQ2C0exInWt5uhpL2yc1rVe3XHSI33k5/XFKUCLd4qZhcm+6RgJ0hfs6rd9gEWjXtUlJXm4zCE
Xv+k0YL5jzTOLf/r43E0n0c6VeUXS4wm43Y1+sK4dVMKrT/aPt2EP/cfgfnLg52mbG2QpMgiAX2o
y00cqa1TuVPgvaCdg/O3YyrBCyCx7EOpR6W9pTuEYPz9Ia82McwUmIhsJ9JW6r6zILDSpwI7yap4
HfKoslcNCmxPzZin7TYLbHyeNd8Y1K9agCHZ7n8YmbNK74tWLXiHy8kiSj1pit/lr7x6PSelVFdq
o7dPTq6pFERGavwp5qoL832LLf/dv8iDYaNg0VyiPS6bFpfDOiBzDJfX73UgILR3tdCsM5h7x3uo
aMc4OxJrabSOmfluiBX1A705pVi3ninCB9R47Qgvc3ywVirqSz8zpSveG1wBfJf4D0442bT8tZc/
EIdyFSBXoby2iV2b+EDq5U8aAXWx9UcTBUNr9J+r0XOXuMrz6/ptXAqphHTY1/CGXY4b1h31uiEP
Torll68g6YxNVnful6gLi+39T39VKfn/sWgj8miRls8tSsZec8tKU5TXeijFh0Y05U9EL7KtEukI
l2gVnqYZuhvWGg89NUahULOPjeWIJT2++V0qf4dOXxwFNQw2rupjiTkqDjwH/xU7WNc4TIAJv6UC
JnYBgLpemSIwo3UetJP+mEU8lUubUcYnF5sRZh8LAGCBIg2G2PL3/UOfHSY8GDuIg6eWi3A9ZDIt
scJp18bJkz2aiJtnLeZcdmP9JRnO9wgc9QvH8HoJ5E+QCr1sNqB1s5/QGhU8My9LTmZilRu8BvtP
Weoq7ao2eKqTTvH7lW4nYmN6SPQv7AO5p+bzd+BCQI6nZ8HzfTn/KMN+rwGnfKqCVIVR06uPRdr6
u3BI68/g2b1jDFt3N3BvrjuribatVuEwjTjGml2Vr+//nOsTwDKQ9hODky1C1Lj8NQl2yW6Dnv8p
QBD5g6IVzt4EWbsL/ax+vT/UrVVn75M8QS/iDpzd9HhsJpGvRelpmPBzwCkk+y4cs0cQuk72cD6n
71R2oXg1abKUo85vfIrfVINRhFQN2WS8qnBUPd4dg5ec3MlOd1ntxc9q2EoZ/Mx6mIRXnX1F8xZ2
mZzP7EPTZkOkzqEjDZ9qFrQMQ5a2irDSkwN+lOymqCMsAKaxQX7YpCHe6TLB6Jo0gvbhifRFMwdt
SZT/xveVhQCUCqFlSCbf5fdVNENGA0V2akLNe0qzKnlyRhwrm0lZAg7eWGTZ4sCBS77pxhxJkul4
OUSVlp/qpCv3raH6wTppfQVlwgRikR1ORG7ugCjW/X11a515TdFkQw6L5spsXyX0wEhsrexU+H73
I/MHDwQashbwD8pj6Fb6h5JC1ncQJ9rHtARcc3/4W9O2Kf7TWlXRSJtXs1j9QKkaOz0Bu8uGDwOM
HtJX/ug4DdQRNiFp7aaicWUv3KS35g3jgaAU8gyXyezxSjocvVojzE9aaBmPplZ79tap+3JfVLb4
KIEf31F8LkCChfBpVS1/uT9x+8b+Jt15w5E4BG/y7/+5yMkyYyjXWX7CzlVR132RD8EG2+3/fGxT
U1ibY/U/3FbkHLKZDF/Quuoo97GsniO3cvL04FeQl0qJUXU6fa5Ae47b+9O7cXIYi3KIvKS5r2bb
Sni9M6DYXpyUoS5eJ4KPeuV7TQHmLCiO98e6SuqlWg1XMNcEBREy2lkAFMLlDZ3IiM+louN5VPR1
HO+jvgm3jYVT1KqI0v4zOuHKp6EjatkTzFsPTu3a8ZqdGacL+dZ1sCJ/DwhgWncqfYQ58EnH3rWr
mzA6j35gZIjo9J2/jziF5coz4eaCVRPRsPWSMuJtGhqsPmog7y26+oq3pHB7tdF1ehkyaIJi9tbb
udxooxr5bqcbATFr3Pwes8J5BPLo+/s2HsZhD/WYFmZel7W1bm09jo858uYLu+Hmb6AyDcyV0AGU
5eVvMEZoTFhzR+daWNOmJ5Y9KNg7/kyS7mevTs5rZGSYled+OK2DKgnfe8mwBKiz8SGkpDyM0cvh
i77sCyuNg3OuBs6W676KV/R0603XNN53rVWqR50GwcLNelVmAYlGX0sGK1CcYOnOnrAC+Pkk4lo5
BXWIbRi0MXWNfnuyT7H/eM3MwdnmboWCfag2j2ZdxIdmTECOB2r/1LMxF+ratz4COBLZNuAXXaF1
BpKjGmxccDaGTutWYW5om2EsJnVn5LD/jWx0HgM/qQ/F6BYb7qMlLcCrEIb1kH0S2bJCAmfe7dQs
3EdiewrPiR0FL3mTeCfFy83H1DHTV1sBVLeJoir9PUzg1+9fEVe3LUNDTKDUJSGTrN3lDpj0EZ6G
xQ7QBlEcmtwUfImKwlaFrLrVle7+/nhXzxoYcl41jj9cAJkyXI5nTJHWabYSnYnmehg1aUNaqKuo
rljqZkKp4XMYsBvuD3pjklhXoH4oM1XUP+Sd/M+TkrigTodej89e69hPKmZ6m7rS7OdRFfBJlCUp
o1tzfFODJ2gBNu3Iv/9nuJEsxRaUKM+xEriPhqpMa50KCK5gYeet7UDNdlifeQuX69XDwsqCGZSn
WGKW5rV2pewhrQ5ucs4xO97BzgXu207qXkPLY6lEeGuGYCEIel2aF3SoL2dotoIrNSuVU+fAfxoo
nD+jwG+tuyl2DqKzEhJsbAruf8Ubp4TKpwvNXEIJr8plU2grBro7yklpFbTeAy9OzgbaKZsA7+4N
lUyjW+d5oX9wYttZuKdvvKTEuQjc2ejWUiifSybkZa/qsWX7p6AAT7fSYV3Uqwa51HBdCs3/YZNu
AECx0mzlERs36xKMLyXhYaTb2qT9/v5aXH1sWa1kRxMQv6VZsw8QEpOOZWOEJxtz2KM9oqy0igQw
lE3aAIJYCAmvzo8cjX1FsiP39dwJxderoUElJjy1QRL9Nzk++ihO1fXZemztX9jtNEv2mUsjzh6m
Gs35RGDvcnKVyNv6XabuKz95aPO8rVZhOXrP99fz1nhSd0sHauJKa9LLDa1mcRnUwgxPUVX+DJR2
3HWNk7ygJqIyHFZ37x9O9hkt1D5oNczFtGlQQy1NgvikNiL6atZe9pA5Qb1TMFRxodkLNz7eH/F6
w5CqopfAAycbPXPrEPw6e0qCZXyyIfSvKq/T9FWMgM0KEwV16etdXQ9Sagl9AjS1YDHzwl+upgvG
V6P+G5/cmLtOiZXGf0DZrCk3Q43c+8Z1fOOohTjF7O7P8vozMjBBL9G1vCquAO+jnljCtqJTODSA
4cbSS5WNYkaJtu1iR7z2mjaVCyt7dS3JyQLBg2THAQHGcDlZFRjJ5OKWe2qapnj1oxY2rzV63idH
GdwXf0rHP75RY6RppiGiWvcnfB1RU3Gje4yGP6QVwOPyU/zz1kACh+GdYAdBcOP/yGo3+ZJloRHs
lcy3fuGLiHcXpX79s+GEdbYSoxi2ei6qhd9xY3uRqVkg/3nZwSHOzo8PaDRrhROfaJJN3baOrSTY
qkk/0jBUnIUM8Spek3MmXpURJLyGOQ6h5jEVXqkkJ94DDAq8fBC/DFYiWdmjXq1NI9JNBBua8kee
Bz49i6RMTvfX/cZGIy8nYgech0TFvP6BFejkJhP1LWScW/1LOZXhPgnoU63Hrg926pSm2nujVFlb
5Q0CDsDB4r8uv7RGh2VQDCs5TVVbiw00d4rptlsWzwgmFge3Ft7vYEQccw8bH650JPxwAVR1a9Y8
+OBbmDryI7NXJx0SD9FzJT1VPnkr9GYn/VjkavHSeAnOgXbSF7v76ywT1ItiF5MGr4sMJlhE7svZ
O5BgNZEAoU9PmRnHYhvnnT4eKhTD/ofvie0ILQKSUwS1ZuMALrEK4Q7ZqTZF+4IdMGqyOHg+Qj9O
DpNujAsvqvxYs3nRaSYJkoQZFB9mlwbm0B1UPjc7YRyaDyurcbOjBM+vUa9xPvVmq5zZxku4s9uj
SkIsvA+UkeTB+ueyaFWjcweYoSeBsGCxEmYsPiWJj1tpWlvxmtg8fqLTu9Seus73ADJyVMlwVR4F
eq2X41baYAUIQGYnSAJD8DPxTZzIukDH2rFXjOCZaLk2NyqRS/tLbc0ercukzuu1r3XtUQwV4usK
IpdLed+NS8skmiQTJfkix5z9LLvQtSDzWA7NgGy/LQfdWdGFcrsPqHHVw/r+Vr4x2ht5U2rYIuk7
vzIKE2RJW7JzixBp7C9BWjnOqq16J/lj+boZLTxLt4ajvkEhD94oqz7bYbQg60KtATDaTYMvrmKQ
Rq591RJ/Fez+vt+f241jCnSJMwpsCor3vAnVi8QarLYrqJXamQc0Q0vMoxYNhrVwbm7OCu0XChZQ
QIidLncSXrtFzO1XnMYyKb9rnuKsIkOASii0buGVufGuA6dHygqyCTbu6uxKwBezReCgzk+2O7Ud
ZhtV92FCwvyQTin1CY7QS6/n6NJORrvgPXLjnuUtlR5I1huzRq7CP+c01zPMh4wxP6lVZqsr0645
AInv7MUURM8tZiALe/PGxcCF7sEeIMIHNit/0D8DDiNgXCOlKOlAYP/qBXa6EWSah2BKk4+hX1bB
lv4f0Nn72+bWPGHmcxdRwuAqnBUftKZqotGoSm7BsVojWBFtSyMpNsYo0A5RpqWs6Wo8vieaTjxc
2M1C556NhzO8oKyUaieTVvyHQi8EYCITpMMqHVSshlDkWOrPXm1YhuR2IVaQhDtwcJcrq5hu5AZw
2E/BFMS7MB3FUxI2Gc2LQQBev7+e19EgDViaYKBQgfBjkjrbOKnRFMDqNf0Ua6N4dvKq/+wiTuXs
sgzI17pPSqs6dJoW77QURq5mV84RdMZ7uRJEZkRonFLwW7JjM7t7DNq8Gc+fcerITg/eZA5nS8Ey
jas1P7rC2qujG9dLk5dn/+JNlaMSjlm0n+G/zXUUc5xRaUGZ+mlw2/Qch128H1zhfG5HgZhpMAzV
Lyhcw2pQm+mcl3W8GaDHfnRV34LqU9nNCl2T4b/7n+R6y/H2EazRP5I1rzkEoUjgiaitZZyUPI1+
dSJK/Y0d9Z6+JaALskONUW67uT/m9Z5jTNoYyB6C5iM6vdxzCOBrSBLZxgkjTOdnjP7np6pPhg3O
XEvWf1cXP2tO1ZK2O0hP4FuzDad38SRfUPPUIYHUrJsgyNNN3StLBnxXFxTjSPtZrkQiNEDIl1MK
3FbFGyKwTmqalo/AKMwfQZfXKxFo4o9lhUm6ag1j6Qm49fFsKTxDJxsbvvmzZivjUCT8olPTqgmG
khYKUsTVdYdotXC+Da2HP/T7vx0NfGh4QOYRX5+FaHVT0aoJatSjotJ8VALHrPZpP9TrquhQ6Lk/
2PXXoyvExAgTuJy4Ny5XtWhAJ2QoH5zgx+kKWnbg/LZNLVT79/2Brt5SMkPAMFLqGU0znprLgYDt
A1CaLOsUGWrggzqTNQecl9SvIXfZLndD3d70BqyawXGddHt/9OvNw+jci1I3jjdurqlGZbTMw9a2
TmWkDXuhlOmh7qvqUOQo6AUCgNDKs8dqd3/U681zMerclTNNqihNdYVR1bF7DicvPxatacKD0a2/
cTVO+/vj3Vpj9ijVACCz3DmzNa4bLe41u7BpLE7pNnX1cEu5NFpVdiA+aj2aVbGPzrbwoiV+5a2Z
MlcKILgnSU7u5deNOwTMhnayT4FqpVsnNdUI42bcYreF14qv4Rj0S9iz20NyQqScLJib2bPaDciI
YfJtn6o0MQ+o6/pb5EehPQDhtMEjJ3b16/7y3tpENFIBSBPFg2mfnRVlBBKaoPNyakrbPXf1oGc7
cAmtvo4DvbG2WlYUAC4EtohLvKvbQzMsmZOG0uJsfQdmVFmjaZ1gP4RI0/n15zDBwW1b15o4KiHf
PIAT4R7uz1heNRfvqTSik8UGi6I7B1d+g3+CwmQc3TxuwuzcVYF6sNTBHoAVFv+5tA2bVZpmFilr
72xsDWH6zLPfu5/fWB8Uerh+sZed4xDarlHtYVDKcxsF+mo0RXPWIq3d8mfI+HWZ8arVo/HByepw
YeSr9WZkelRUzIgVJQTjcuJGMVjQfPvqHAcYKxgCg+Wq74q90UfR0ZzK4CHCKG3h0b6x2lJMU9bO
eFBBrl4OWpWlC8lR1OcQsbZzXQTVo+XHuD52NL69NNK2thGW23oYq69m3yi7+x/7OnQEISA7oFRr
QdABJr0cv8wDy8sToz7bU6u3q8ZRvP9sUNDTk2ogyLZ3CJYQEbUtRRC6RHl+ULQmsY/J6L/XBxUQ
BgB8Kl10HQztqhhfDonJB0jEGYaaaFfBZKzMaYx+xlpvLbyA15+aGBU7F9n+lRJHs1lPadFXjfDF
WU8ba4PhTrFKbK/eRKFSH5u2/ETsU368v9RvN/HlwaLd+wZLlmUA+gCXS40rmkcLxazPaRyW3jog
lEYW32m1bW544jE1K3PCHLX2ktWUQLwG5iNkQS+MYL6agwJXPbHRNVxz1ULimZQUrXY3VpzPRmgp
PpLuXf+QN6JWAUq1lrYqMetM1qoZj86qQ3+/Wbsgtpx1WCTTcyrq+Mv9GV7dznxAhHho1cHio0k4
myBAVOCvTtCczRSnXK9th90w0DWbplpsVbd8fxVcDij5EZIpQvlffuZ/rioAWl6NW2BzRlbUPJeC
NitPgLILHFV5oDLaVOuureKtFiM3vw5dA3uoVA2+3p/2jc3EjMFMybYHydfsBe464ReDWrZnwGHh
E7/0OxLnwb6DEr9V21o/+I2+hI67evWl4DTwFW5phM6h5l3OfAhiguXBbM9p5fnRuuBCBy1j1caq
HVXzoXcyd2/oiR+sKD19uz/fN9rJbCNT9CHj4h9sNeYhDlKvgmpql56pw4evfaJmB3eoW2dd5QFV
zbIS464IhjRZNVnYPw6aV/8IGy38q9Rl1x1bobWwFfG9+YPK7vAU+366a62iONgaLttG+Tksdqqi
e4cYNuU+agHYr+5P4frWpWyFdB/oTXnRz0lGeE13dZZG6dlKxvh7A/XusUnLEMVQRK63uC+lG62l
hQITO1xVk6Ef749/46TAN6J7RGEC+L4tI/R/Nq7X+KII1CI7l64Rfq56NfwUKlp1zPTGW0G1dhYq
S2+x2OyTAdEjL6cyaMOskgvyz4BtmqCc4mr5GbhA/Sh0JzkUXd6tIhv72ZVSm8WT5wXhS6U7eB74
3agq6xzRjC8JZOFPqe6I53Gqh3bVo3mxKSenOtGTmDYwHrxNatnNBgSo8oXucNKuCpG2yXpAIeFQ
G3r2jPx+unbGyUbszOCVi7LKfEwS5IwXPuvbDTOfJo1OVhSUHfKPs6M4KB42CqWenT1HFPbK9Een
35R2XeSrxhL9D1Bh3tFrE6Ra6UgawbZuEAo6DnaUG7sxDnEayboy+iWmUvmGpKxZ76ADmtZqKKl8
SEgQxiWI/hkPAJMq0HJ6aH8sdUQYFypzbzKV85kAaqaaQt6rXelPVV7T1kXaJwQ/UY0Lhh4biM8i
o7TWqR0fRscrxo3UUPxE0yYOVy1dmWNmBP5LYBXjF9Gb/U9DpU24sX3cTDdxNtk7XVXSdRVmf+/v
5hsXINcA2StZJa/3vDrbwXQAbFKXZzvVlG9jkXWfQMCgrOITrIa+SA6l5Wf/Q+QiF4fghcozQcxs
Sw96QlMXk64zJYr0OFSGcuiMqP0g06FH1cinUwK+GB6taj0MQZqto7GIv7975vLKRyKEOwTO0Wy/
NUOmIuDT1mdEKdsVCANa3b2bfqfiP3wysMfZIC7hv5N1LsGq1PocJDswpiOzvjzLmpmSBlbIMXaI
dm/70R/4xsV4DEP9NRzb6Wihu7DKMzy678/2+tZiQO57BK4AZkNVvRzYKywVBnjRn1nc/tgIIzj6
g6psh1L9mZWuWLgkr984YmKZXyJmx0Tnl7QexKIJcYw5e0gOHxw7xt56dIdN4YTGJjDS+IvA/PxL
77XuwkSvYT8S/s3gAG0wj0Lg6nKmasyNNUTNeC6xgH9opyzbOIrpreMq1V5VX012JQbWPBeotiPy
444bEfb6YVDerQTDGws+Dx6T7FRR1pvFVOEwVVnRN8PZH0b9vwZ03cEy6vgsqspamLUuN87lnQMH
mDSASjmIERBel7NOukixU5h6Z68bvGJtRNPEZd7R314nk+OGq7RMuQvxF4nwNbLK6VdLURkuAtQf
cQwLL3ytYSpl69aPqyejpEa5iZCYUB6SrM9+WBbdcXTPtdzE/nVsArTQfOv1/h6VJ24+B4qG1EI4
JDI2vJyD646VSV4+nFlTKLJjqSl0PEFN7Sn+1z/uDyavmMvBoF5xR0N7ggYHqvhyMCvoELo2Wu2c
QRhf64bSbbTGCUZczVQU0etQ2+cVSIQm0adgDRNl+Hz/B1yfSGDMlF/eZmvo892RSm9iQEP6uQ+k
ua1uF49ZNqqrvlTtvxEOXu8OdRnPhW9E9fdGM1P362oKKVeclcb1t7aToHDOoFv6yt5OCcpg44ag
aP+HSRJv0l4geqEYc7nK8OdBg5mNfi55CfeoiafHrM2aT9bUlNucT7twDq63ENQPCgCgVGle86Rd
jgcEWkknooNzMKbJNzGJBs+xoNW+jENHVnV/cre2EJU7CVKFjwxI9XIwwi+0+hNhnJ281sJD2XoN
BoTkNfWKO9gvt0XT9avA7ONqC2Lc+ZxFirNE67l6wN9kpMlpgTHRYJ3DLWiqlBQqDftc6xWCVibg
2P2IFMjaCgp1XCFkT0ZsLWbEVxc8w8J/hmRDCgOrSe7uf4LSTLHc3rIq85xPfrv6P87OazdupGvX
V0SAOZx2VLBsy2Ga4xPCM2OTLOZi5tX/D/0Be6spogkJGAgDn1RXscIKb7C1DouAGB78QQjFujjU
2x+dGu9FF2r93e1lf3VwED2AMgtjzyABIBm4HpoTrSjIeFkXQH7iB/xl8eCNgfNslnp+7GMYZe8Y
b6ak0qGaK5f69XjuOLjjnDteTGHmXKHOUIod5IL4o9sV0VmimLExw9ffFMDBjO+Hp+ugx7UITajg
lVrAWb1giN5/n8XyPxlAsE+KJqtDGuXdd5nl9lbcujIqKRWgOFqtZBpL9eYkm/oUJQHlMsbOdy8K
g32hae0hC2yU4qrG+JWpTb3lxPTqwHIF0zahFQ2Yn8x0/lEv9hGIqBRmuq5c3LTLfpaNzZtkVOX3
rnOc77e/4+stOw8F+paYD8TDUpHBTVRTYq+kXAI7Vh/LPirPxhCZvjQgAfamScGh6aYd8WKwhR1a
2bKUOGZr4LlQCGr1epZFV7baEEehb9DuHL9kulB+tp6SVb/0fsr1A5znQJ5vT3dlTPDGACHAmONR
t4zsx0rQUNBl5JuiLH67+dg+DINTPY/aqGKuhtH4W+96MKp0prgV6L3RRV58SnPwsOUs9cjHLCOL
UMGlvjCUzd80zXO8KfDFuz3Bla1Dx5gOBmAswG3LPn3aSCObQsO7jCWmeAQuZJV7pYXIixsC987G
bb82HFSPP7rqFPSXelydDR1/NJzgUiOccrQqCko7VQ/UO132abWxliuD0b4kTZix+vCjFxumTOyS
cC7GA8ZqM7RKo075ig3mMOyRK/jv9jqubBQoXrOkBbLfM7TqenPSTGyxA0ojP9WLpNnjbRF3D7XI
Hf0gp1wkcDwSODXvGBS8DLExfe9X3HPh5Sm0WEe5SEbPnxuEAttdjD6L3KcpKt74wUMv2ogOVm44
ziDbhQoD8KrlJyy9uI4yL4t8ZDyaaI/VjZKfsC1VzpMYqvKJKuRTAh9ho4Lz+mPC7SAsmXfrTNNc
BCVaJmMSriz2XamDNAYoZO0LOfCgaOPbNw5jccWgoUBCwFe9/ph6oSUwjqrYR8tbv7fyxjjh4NE+
ASUrNvbo630zDwWAQGWwmVR9PZRscIQ1Shn7Amf3z2zX8e969ljV9Lp+0kcGvb1lVpfxxXiL+0Xt
Z1VH1Y38UvR9tSucbkTQULeFcueK3N64XV7vFWZnY+IAjGyWy1hEGVLRuKANZld6nTnukamnDobL
So5+klt8nKQ7PuZ0rr+9eZLkzXPeCiMYmvri++EQEQGVsWM/Fl18p6Wt56PNUBzVSNm0+FxZUNJk
cgK0KqkJWMtLxm50u4/02G+Z1nevxEApDRyInaJIt3wBV8diQ6KHNLcol+jZiv2QyX6K/DEzzA8w
yZSntEGaqx/rrZxjbSjsoh0CYh4iekTX+9IDLkZBTYn8KRoyjhtClyj1tH0d7rlAnejNN9lciIb9
PCsKAFhYXJ+4bpUtEhHCl7SNPtt98b2H9jTXw7Vvcd+2X25vkHkDXOWtmNq9HG6e/YuAabSLyApD
Efl5P2EjR/c7O2V633s/3NquPnlhCbi77kvL3SX8oOPt0VfO/NXoizOvxNBqPfyofLuLOzJXvdsF
PPmfFTzawP6aWxbra+P9aQ9xJGZJgUWKlQeB25vtJHwPab/HxBPK19B1OujGo/VTDpn1Zt4Uy0uJ
HWgsDXS20GKCRaMXOS9I7HejF3xVBz1/Kuyw3DeYY91Pdtdu4PPXPicAEJyE/3RlrMV598zWqLrG
IkqjDGns6jbu1Kd2jKr+mONsNt15baU6mAIOk0CCztrCE60tMF2FGb0E7A8DkOvt1ClOgyA015xb
mj2GbyVxxuhUlwyOwH+shnJ3ewOtHU57NkxADmPuuy3WN02V2IjqIPbTUnZf0n7udRpmLO7tcELU
9B2DQRDjm1L7BDd+PbnB9bpkcNXIL5Sgbj/Jpqvu9aIcy49DarzZr56YglY8sGPqDjNqaTE1AMCI
cEFx9DN0EoM9jd4Mb8MhtnboRU/Nbgir9IeLSeBej3r8jZ2sx0ld15IPA3W9+9tTX3m+LHYy0G5Q
ulxKi6nneZ52XVpycLTCtj4ZoTfUeE4G3qkP2Nk7YPpRfEcRqNyCw72mDrAOUA8NMgAInK8I8kGT
xUbaNokvcmwqD1XQjN9NO0BNsU5QBTS59/mroVK/q5GUvOR9lReHobG8jyOw7Sc4b8VG4DfPdnFp
whiY8edzcATi6XojGGXmzN5ews8zKxv3+JCiPI2Fd3i+veorpwlVAKgaJlkiSe0i0kP1pPdQMEp9
3SwHUkkVVOU01Wm4c8ds+tVWtfN8e8T5ly9mRvPmf8gXkAnLgpee8LwDpsz8NMyCx3G04wFFhgnt
7UCf/osrT/lSB1qNlb3rbLCXVyYLiovbksSWdt2rvMGO8mSYaFEbXe5XtdqgJ2/HFdxeJX8eI3vz
bl75ijSNZrL0XG6hW3X9FTsVt/e281hdkbX9sag8Nm+FR2qzcW+87iHMilCzZDxREdDOZb7eCsOS
aTVlvowD/YTFqY0186T/IpEJHxozj+8Q+Wn2EAVNaz/3VvYJihQnoSnj99vf9xXIZ5YkoxJEGjgL
siJ8cT3pXhvUVhWjBkec2JhzG2jnznZiSsSutbPSiB5wh0M2Ym7JEN4l6WR+Q3d+K7lf7rP5Z6A6
gVgz4BBYqYuwI2vKUNHqXLsEUknORqvGf6NtHh3RYqx3Q+AgVzS2hfuvmnsA3t6+BsRXZMM6Qp/I
TOvXa1Da3agPXqdfMhUhy53elq62Z62Dk1d0stsbuKDeqZDog/sqFcXXpqWLvYszQ7iH2z/lVZ+F
dQBqhe4ljCBeryWlbzBHtU1Eol6KOCQiMbMkIyevimyGeOVVyLlTWvsxVGw9+yYNVNIfWkMbteci
qRXYIP00FZjLKPjqNKGUwV4RcfsP6ow2RcXUNoZ+jyVw0O+1YTJwJ8nsqDrQlc1JP25PZXl855mQ
ts3ZMJudF+t6Ubti1PsKU8dLIazxLOUE7KTRYjd96E3hVuhTNbG79SIvn6U/g3I24Gwjac7HvB40
Dro2jESmXTh1XvTFGuUwHDue5wx0j1eAjRQxXa5dhe7jlt7cMvRgbJtPRzeSLge7eLGFC+xdKG3o
+gXdDi28c3tl+F1R0spQDsni4+3VXTu3ZI+4fgOCp96wTK7Q3O0prPTGRdRT8TlSzeygBmWb08Ov
ev43Opqs8xetG80IiGA/Paa6tN/Ybp6nTDuEpIvMBCL5/DleJAuwOIaK4pJxSYJx8h5UDVV1OHOP
kD+ldhwsr0ZO33CKD5XnbLlwrewvPjTZHuuNLtWyEgF+CbeLaTAvbSa0J6sehNyDcFa+jV5sG/vA
scuNw7k6IgkfsHGyvleF+jzVKwJWwwRVYEkPxKfAOKaOAtPvx0n8TfG+8u5uf+aVa5G2us0sSYso
hCwOkUwUGnVxYF66vg/Hcx2WeOU1bqOZu8AwlA/N5KXaoRvMwE/7aavXvTY6lh+uBiKSuvYSGWRH
sipMessXL+u76OSm6Hnfa4PTAfMpuuCXXWGCeYhk4xTYuwzoMNye/ZxJvww+5u1FZA1Wmxtx9lK9
3l5GUIis1iPt0rZpOnxzpJF+NvXC3Jtlk4anYGjjHwryx+1HTNL6r7WHFdPp9k9YuVAYeWYp8DZR
LJ2X6MUOTyO3KHFk5GmQssEEsDI/OXXlfFSHQIuOo1TohBkl/sgbU18dl6oQQDBatyA5rsdtUYoc
sS82LjhIB19cwDu7sLNA9OhdEB/CZqh+hr2s5dsv7RlYwVNI5QbY0uIOQ3+9o4RhGpdxLIWS78y2
Te40TQHBotC41z8nuhI0G3fZ2rmaoeww8ED5vmqVqxm+1xJBxcuEWuazLtL8CGS+PmsxE+71eouG
sbatZ0g15qlEHK8eCVHj3i5b1lYGqvO9bXIv+pjrUm92CWbPHT1Nq+/vW4hh+77qio07c2224K7U
OZWbAZqLI803V9Sya8yLMBIwp146dt3BzvuhOzq6ghPjGMTaey7LGdQ8F23nqtUiwnFk3SICmRsX
hR6c3HXaOGCtXcet2DdabX5yC7FJaJ/3yvL0slVIH7BNQIVokayoHkjQuet50WHgyb3sAcKetHqQ
6V4Lx6beOKmr6wpem/yYbh831vWJqfrG0QdLmpfKCqeveqq0nFlF/Kj7sG6PqWNFW7WGteuJNJyS
O+kCe2lxPYUByh6aXduXXLOCR71si+xQDMVTJaWvlCI9a1qXuNSrJ32XBUG5MeGVKwIPRRxxuRsp
XS2xxXSnQeQ7hX3BvH6wz0oX2CF2A2Z/keiRyTtbkWpyMLN4fKumCveyM7OQNZg9YCCWbAgbf1/N
Th370iuFcZwUjLayrLC9O0/P7N/8Dlt5Yy74vxFpqsCCIPNd8vKtzGX3oM91cdE+w+VIiyTSm/Z0
N6hB5U/NW/kef8YjfkT4S9PQE1lkRaKsRWFmqnMpbHTOu0yD1acMlDsjz5pQOhrM+kRz5R0xM8Vr
yipohs9t8sWO0lxq/03pOpeqN9T4WFlG0u20yvutiLDVd6XdGxubaGUPgxecoTPoE9sA6q5PzWhM
Krsodi6t0odtu08HEf1TtiKLDmqHpCp6d2OtnD1zKpAmkI5O0pEj0H37lV25Krj3oHdQS6JSuSyp
D+4A6Sc27Usz6kZ3p9YNshsZge3HJqNXujHayk0BQxMAGOgHNOCWGr1RPyZWkSbOZUrF56np7R1u
XpHcWSL40rajtuXhujY7jNpm1VaAPK9qKFLHFTDNK+ficuOKnaPJ5jFDKyvem2Gz1cVauxW46BFL
RS6VIzr/mBcBC/XBsQ0pdV/qRJm+RxlC6jtgb3F3DsU03IEPrY9lGPRbhe1l8WQ+MagwzIg3Gua0
6q/HNfQhbW0zsC5hIs1gp1ApMne52w3v+HjAANAHIO2YNc6vx4Gb6fVmZlqXJM1C8z7Af2LE1Cn0
gmclTsX9KMpm44y8Ktf8mZuNbjzNSHIOYzGmXZoovCmudenCKugP1hhmDflr4jhHO1Lcco8yZGwf
jCpNH7xMjH8nXqbpu05GTfWhTBRv3IghViIY4nGSTI4t9YplYBwmCFQaTWhd0ITQvmaa7B6VIFfb
u7L0JufYqpPIsBhIYSi4eia20KBrGxoVZDrOMBTIhxbXVB0rWlLLwrxoRjsjjMc2dXZWkJcW2k7o
p2wEpWvDgbOdcaeAlfi7+OQY3HAsW+OSFq7Z3BlGNVRnzOQc78nMKl2/u30ZrS3urLwJAZpXnTvp
ejhRVJaTGq11QZI3zHddMdx1clL/ydFT/255rfqpChTx7FTe9Pv2yGsXE9AWSFJQ2xHAWIQwjVvk
WaBI56K0gtrbhGkMJ078AFIdAx7K6jdS3RDuo1bNLqKMT7nEWSQZYVHlsAYiFtYIkm95KLrkURvR
sNpPbVjj8+LULfH4RKn5rRNlZDYQ1wXVY5676yWuCmPka6fWJfOwIxaJLVC6DYHbfdF7kso7gDeF
vRFCvN5FJO68MtxPlNVeKVA4ZTvaZQ4qop7i/lzEVWxjFOxaZ0cXjbIxwde3IaBNdANNZsdbs0RN
Vllo1XWS25dUL+XJ0um78Vfr9MPthVybFPUVXm7ckBhpcRKNIZvpfal9ySKixAMybrH4Lj3UkcoW
q+KNk7FSdOK8z6Uzbnpa+sv4xO3dpu0scGZ2gWHjI+IauFoFRWF5+wE7u5NVKJr+4FWpVdy7DrXI
nRiz5q9ANO3l9sRfHxXSYgDpOEsgUAOSYbGD9BrvrjCM/dxSk09h3cTimJQQrg9u2xZ7LOkQGLw9
5Ot7Yc7E58+J5Cfo0MVpiUeQYnithr4eWNq3MbKaYE+AYX+TDeRMKoriMxF48ZUqoPH2z8zFx7NH
z0eHeLA4L0ZV22lq2splAAH4aCoIIWeJo3xtgCicb89ybWEpu9Ca5k6A9Duvwov4IU3qdMqHJPQL
rZe7vujDz54IxkM7pV8pklvfbg/3OlzR7bmLyBtGCU9dlt5JMtSsGxPlkuYRzOpJa4fxmPHB46OJ
ZskQ7uQIPCZ0hq37YP5c1+kpWlGEm8SdbGY0AK4nWrch9iR2EPltUI72KUGkzzk3WHS/Y0FJkSiU
ct2+9kXojJIXJbJiX4OhfsYsd9hNGpyD1J2occSWQn329pqufUIiJPo1tJhIIhahmCTm88RgxH4D
+6Y/xfQs87M3Siu6A4LryHtyter59phr33EmHIFkQmOGsvT1amZJoOWBOUa+3hjOh35Sh32mBOre
Khrv2W4teazNbEsPYOX2s2fMG0pKMwloeSKVCWy2jvu6j+WcM+B8VhT3OvLozzVYmY0bfXUsMgb6
drOQzrJBJTANUyh0gD5N++qzmqjlPuiz2jsULQ6GG3tmbW9yJngj2Z6gTxdfMHe0MHW8KPYTvcl+
qlpShGfcO6otQ4u1SaHiAKaGRiso3sUtWkewr40k8y44MnanpCicYG80TWjcW+NUb4l0ro1GZqLS
LiCpRtDgeo8g29iOYaO5F88erK/9FFe/83K0pr2WE3lsXJlrSwhSGIEgZobvl349WKlPiOOgf335
Izg7JvB6T2mAYvPx9sZfexXmhs8MAWF7LIPTmfrgJm0aXCjKW9mdFzrxE7eq+zRpg0uHLXbzDmxG
KuOfeAmqcmP4+QstbzG0R2aI8uz2tDwCqsosu6lSLgm+EdlOMeruWOpV8VjUHQTLwatOZqPGZyjZ
SX3M8jr/fnv+awefigwdZPBp3MvzR3/xXmhhlJSB4AKP2jJ4CuCEPCVmKD7k1pRie2nTtJCZsXEY
1wIR6m5zXwIaFypM8696MaqZa1CkA74ulUSZPBWFDHY1jFvjnNZUP3HoC7LQ3Ylu0vVH2jnZx8BC
X8HP1an+dXsB/lyny09A1XEGOJKQEtBe/5aQalVXekVwydKUW0iy3HeQP8tg36Va86B2XngOtaSB
Cz1aZwWUYrYfjFFDw5oiP8ahVXKorHwLvv4KJzM/NyoYHSB6oJPwq7n+XXSJUj2eevtSOHGuflUG
AF90kGTbHa00dP6221ake7XFTJ6CcB0NkNth9u9EYozfDD3O0z1O686Wwt/KgYFDRVxEl4Fzs+TF
xk7hBYYVBpdCLUW1wz+49fajmVAQB0gMPaNyBvG3iiZT86BXMknvb3+vldcRC1h8oSHlzlKYi4th
mMbErdHH8MehxsE+9tqDjZHO3hREsQgaj1uApZUjStGdugim19TBl5A/p9YaVadOeWlB9mT/mHnZ
+XrRB3fVWKnekxgbkX2B0mDZnzWh996+msKti37llHI3UC2ZEaSz0OH1XsjpbnXBNCmXWExBdKhy
TyVkrcBX/tcnoPL25CpVsKOyIcvj7fVeHRpwBSwRlJLQsLweuqvrvu5qeA2jUdT9XWrQIMZ13Zjk
sx3Hw69+MgXBgpDmVvtw7Zbgav7/Q89vxItbgrdB6F1DLCuGrju6bSj2JdJ+J7RPFO/OsRLndwVv
4WNt5vKs5k0kjpMt36pdM59DaEGgOf7UL5blxjTIwD8nhnLRx5kXXI6m8VyXmggxk02T8+3VXjtd
jEOSi57vLK57PWULz4xKhn3kdxAi1S+qnuvKDpWNMTh0ZhI+opnkJr+gx/bnvMxrfWP4tcNFKEZH
BPsQUHqLgMKZrDItZBX6gWzEySsz8WnK84qCWC6/CoBb9sYzP89ncfnOyEvWdgbMwDO5nu9UwXwq
0F/yUbYM7nrDCw5IhaKPY+f1/vbSrg8FOmmWLMbDbnFxKFaKedNkhdic98lfUp8Dd90b7J3WdM4W
o2ttMMiANALIKoHNLr7jOIU87KIMLr2qYzJsJ0Y0nnqlDqejY6GweLo9t7XvBjluVtGlMsJzfr2M
daLLsECQ+RLmQDUOgJ70YV8o0yB2nad0PyhiIr/yjjHnaBroJEH8EsCh180QFnPqZ1UZmaajJ4cE
yavPY4Q2XBiMxcbeXLmHEU+E7TgjzKGmLZbURCReVeB4XJw6i/YMPT3Adyzu26m8q8fO+4YDunPC
sxvtYLeAz/v2rYrQMwizP/aHcC+u1xhPdS1wnTr0G20Ud3U7No9tlGlU56tgC9K2cg1QQENgdo62
EcdcHAtUSJwGv0uFN6eQ+UcnVJz/bL0JzecAYV8UAF0vS4+5UzndoarLN+PqufOQPKI8D5GWsvlS
nyEIMaiD0c+3LbX+nErHQN8looVUDk37oDHjrQ73yoGZZwvrajYbJRy7Xt1Qz0wtjQPAm5YwfqRu
P32eosn8mXP1/Hd7464ORT+bCw6PJkqJ10PZTthiwyyF36IJFuyJwWHt0Mnpy92gptVG3XLtU1Ik
JbLk+QDFP7+vLx4xUx/E0EgIGenUGvJLUVqZ+tkWdtl/l1PsePvJ67rs30DT6rO0Qs/cyOxXrgYK
xIRK8/3A5l2MX9ZBEISpK/wyNMdwF9H//G2OmfnNMWqrO2X2EG21QVcXmL4eiCMgdVAzFlOeb3sN
/yvfzO1xgEdHQZ6Xu0unT4EYtA2lhrXRwPzRMZsRPuyg69GCZpAGso0JGOMBnOB+qMLJ+YRNdab/
E/e9uVFGXB+OdivMWQjYS4vkQPeCArU84RtNlkzPYzXJ4DEuPOs/t4neai04n0Oum/832PxjXmye
tM3KqFcd4RcmKOpdzw2YH5q6mO4qp4i2Qvu1qdGhJ+1Wqenxbl2PZokYh3EFImJeJkHzZRCpcGkl
QGN7Rrwq2FJ+XzsZNOVUutagALnvrofLmqpQRjnGPqC8LttZJaG7nttagZRUaItz2LteYez0rKv/
U9O6b95xMnAxsJjx7Am6VAos0SkpwtJBB6KWzs/aGZ0zgqvJsVBq45mUS9m61VfXl94QtS6qbCgU
XE+4Me02pt6V+L0m1engJUpm7/Qo6vp9plbOFph2dTj8Yyh1A8KHw3M9XFdGXVPSuvbtyOghU0ht
Sva16mT7xu3lRktzPtOLQA6zAJIyenxcq/YiWx2Dps6bVKS+1/Zu9aiO8WQ89n0db0RxK9cZWxSx
xRl9BVh3MSlaUmEnMRP1g2zAoVeLTUsMu7iX48mqlGl6KJBQTI63X4zVQelWUI1FR4Py+vVK9kaE
+tlMWWmHIKcsMZiRt1Paoa8PTZEY9kmbZL5FSln5fFzZBMVc3XPyuRg0nMXg9UpNfMWSUYGBBjKP
OJRVVVDGByvK0Uy6PcuV80j73wFHguM3atWLa1trwlqMcZf4U1bkX8yJbsZ+iCe73VsV19CTpyS2
do6CnjMyNNO4hetYHR8LNGI7dLdAjV6v8jTYKM8EZepTWciqk1U24xHN0Mx4SrHeq/bRoCMCtgvL
QHX3Usk696/bC7C24jq28nOix9deSu54QCSbGONIvwor60Os5fl3AvcgwFar+Xl7qLXjAg55rtuS
JlD/u56rYjZcSO2U+3kQasMhG9EWOtYOIcjtcVanBO6BvtIfIelFQldIm/SjcXI/jFzrn7aV7s6u
2/xQiBx22TvGosAOeoQKDS226zllaWNDdfUyvzPSkBGcwYcriSUKLY4tCNvqvBDKpO1EW/iVegVu
BH3b5mbqV4mVaPdJ0tdnrC51+6zJaMu/eH73lncb7zBic4TE9JuWG3PSIkg8ZeYnnbDB5aGP4aph
+inpcxNU1TD8kqij3r9jNWevyVnDEkn3xYUqnWQq2tSGY5TU+IY2afvfaMkOZcBGwVjz9mBrFxw5
HP1u7nDe/8XLnw3mkGoqOx/wbuqcJVyZcReDS8n36qSHEGpBp2yJjK99Q2MmmJNUASRdAiA9WoaI
P8GicnG1iXfokmH6ArLgsQwdayMKXx2LR3f2Nwezu6RJUaix9WAKMt8DG5zvbQCzx8LqsbLTjOit
rGSiNjrsII2YGt6v7mK/uPRbyzLscz+rFbv9EKdG90OPUlnt3Uptv/RVqx7f/v1ejjhP/0WcGJtO
7NqpnfsG4Ge8SLsK10oRoS6JukTkPpAubumdrG0Z8BiAOZEEZqKL/Smqpqv7tCl8W43CfR15w8dA
wW4KwE1u34+ayL++Y44kFMQXsEdBdV7PETjNVGpeVviRE2VncJaw24sSof/RzD7wZGyBXFa3zIvx
FtdZb4VZaoZ54bdOmAf7fpIymePT/Geqle4Gz3vtPaC6SmUK/9W5I3I9ubHmw4VgsnxHzWR2kPag
l/u6cKt3hE+821SR8a+ZWezX45RD67UhRQVfAqwEphp9lkYcPBQ0iD40o7chybE2K1CMQCf/yGMt
c6WpgZqi5V3hG5hi68e0yaOfFQJVW6HS2l4kmydw4bgxt8WseksB82UIZuVaSXbqcKvcFfksDzjA
yCwPtlNvZWZbQy4+GGrIKHxxZfnCkeFzVlTBVzHV7Z3WDV/yShrvuL8ISf5E1/DFjEWuRHzpIeJu
5qhIoO5ycIRjnOwgk9VXS+rJFo1x9bvN9Fbq/cABln3lSMmrJIx6tn5gOZ+F0sZyl1SltfHErQV8
M/wQSC095VdtcigTSVCPVu63IDiCR9hfantOSxt0IBH+h8ZCfnsvg6hQn/Kp3GpCrn3Bl6MvbmnV
qedwxSU0mgz1OcS8tcZUSStw93W8QT14EIc2IqS1dZ0XFFAA+nivqO+5tFN8abUcn5lM9Gdd0frq
lHeq865xyJDA5gGSXkq1VU1GuZkg3s+0XCn/9SCklJ89yiRbOLnVNZxhlkDXKAUvNb0I8WbobMvB
q+JMOUeZfDCH4pSmufMxKoogf8c7N6vT8gRArnWX15csp0Ah8ix8cwi6apf2QXEYQwT2ZNW09j6y
EPq//eqsxX503ogxwW8BkJlX4MXLKpu8h6WblD729u5RGfrxLlUAdiZ1Hp0nRxYXrwyUjUFXD8aL
QRfhWF4ZCUrrSuGj7ycf3GKqUezWjd8otRpnEvD6GYg/wsg6z+07pou0IIK08KuQ/LiebhHaZRil
deEHtBIH1MMDd1f2brITBBYHlWu83SO5svUsrR4Mut3kKcj+v/IyLpO+pKcZcuG4lPTPqLQ57nGq
zS3b+NWv+WKcxdf0JpXMXdgELX11tKsu/hdyj+buRpP26TGu0+opCZvmjQJfczyIxgaQfpj6r0VU
YnNsS3Wa84cpU4azGNpcPVXGUBofYhV29ca1uha4oFdNHZ03kXt1EQySNdTtgNWEb1rQ/XAoS9rk
SW2t0kaNh77ellL22sejNQ2XF8CaCibges80Jkr/XtTkvptKCloAgwkIK+nZW35Ia7cNjxHLSZXC
enX6bQ0xh0GQ9DlJEf/TFHo43RU2J/FUumWN4rtltHe3z8PqkDTd4VOijYvew/XcJn001NFrMr+o
yyz65Fmlkf3uCq2pH8Kmc7FZtWJDbjz2a5AUupR//P6oh5CUXY8qUDp21Bj1OyGn0PpZT5FenIim
Mu2XZnbFdEBoLNXPbce2+5T2qeaIPawUw0rpRvVRu3OKwZFnWdVR/AE+Sfv99qqs7bBZvGXuxJGf
LotwdWOHaJUE7LASrl4+elO3G0U63kMeeKuP+3x4/kgPgcWlF7WEPmSD0rntOKYk331HcTY1cvfZ
dcvggwn2FBtAd3Io9r/jHqRrQ2OTI0SVZvEFyLmbPDaU1G+LYpQHNYrK/qvemCLYqdTJ914ifrju
lNkbSc7aWcIPCsU1MmNY6ov9FjWUbCv0aPwOhqv3F9CxRon3mjrIYWOktZ3tcmbnNh8o3SXwKx9k
o4hyzPzabYvgoMfB+FuLU/WxSYL8h1Vr4/n2plmbGnhI9g0cKoCti6k5KWTzZow5SkrWDM9RM8n0
jBt0vuVVubY7507QTDWk9L0UlebFtqYkJ/1uktRAaFSTcXvnqmNbn+po7Le2yupCQn7mgiAuh2x4
fVizsoPjb6eFnzfDcI7Bcz26kw16LW5ix9mLaBiC9ywlhI+5E00BbSklJROAR6qu5L4mXO49TI7o
VZhtWvy6/clWpwbUaw4jqQ0Zi5sd9achTxtSbltpYpozbQRlMpZm3O/1Zojsg8hhtWwcvTlzWlbb
KHyjjUHZEpDgYp9kiVEkY28QJDuA7ixV5LiW2FN9cCZ3TPYdDTMUsYLgLhNJ+ZnaYPnP7VmvBQlo
SJuYVcHDw+/o+oMCReZNoZ7vq3GC5ljQqFp5SkQT/qhECRxHRUhPHCBd2n/dHnhtuWfgzaxCBbFx
ib4Ro+BxpuTgu4WiHkkRdHNnd40HNa226u+Yew/TRmiyOle0juErIfCKqN31XNWyNDqnUTK/yZ1e
nBKvcbwHRSlb+VMRUyT3qEMAy95l2L68J7SGvw9ZAawT/ZzFHVulpdVrBVnKZLTV36ElMufRA1kA
esRN878HN6qNXWeAtNroVa1dEB4pGAzEmQizrHaq9ljbo1JT50cptDsWUVIPj67NxffFm7CK2SqM
rxAQ6WhgdEGCxEXLqb1e5bKGiuMmgmq/7LW/rCG6N3udWr/aDuGHyJHJDym66EGojvxLT/LwA7Dk
7KvWjtbz7R32+nP/0StV/9eXh3h0/UPw7y6cCVCZj+BddUoNxXl0G3RQdpUUgdxhiWEiMogW3Ofb
477e2Yz7p3LHc2O+0tbGSsKKO2wmfMPpyrOemoE4cnCtZp/iATV/6jLZiIJXFn0ek0wGGQwgZkvp
RMdpGtVqndgP5laVqmjjLxySpvghqwCQHoPBHpqz0tsRyYCSufsIrxn6akqeHDzQNRuwgfWfA/8U
yYi5NGws9kBMPSBHXC72HUHYqiuyaP7NoSnuyqS2j04cp0+YFafwix119GO75x8RbRMHUhNMwjcu
2dWfww0LZoIDMGNhrneCOhFXwUwXVD+aBA85Z0rvdMrG/ffR7Rq5oyYvDHvXEYuiMVE4ZbLP80Sp
Piq2G7eIxnRWufVwv44Q4NkQtYEDpDD4SjEOzH8jET5GmXVw7YqkrNSyE100sQU2Wh3IhqcJ1pGQ
ZMlXl7q0rUpUkV8ZXnUXU8UQR6ew4vJ8e9tvjLMUWihGFUQTEHu/ipQmhY2VxP0pdVIkNG4PtHa+
ZmokUnSAR7lkrr+mK1UVLuQQ+3WCcvuOmpuqns1JcfpTZVtp/jFJ1U1tnddVCrYyUSoHmwQJW8Dr
QSvNJQQJ0UINi76IHidhDP94Whp+HIp8SM8YDkWU6PupO+djZSfv2cHMGO4QaDGezcUO1mOr1YwK
Keuma7G5N7Cj6yJI1achBIOxS+vIMD+GBWpeR0Hd2NxpQ9fjU+YGrvYrL9XmrdraFInA6/OUzT1Q
/lt8hMZUsbvz0NQUvZX/laqTpAcDu+NoZxzu2x98bWcBwaeaQLmLQ7NY+wgAcq1NIvGbvgmGp8lC
ifaeDsXgbVWE1kdCXRfkO4iLZS7KvR0kyK8zq9C0xwN281nzO22Ucqu/8/pVhukwx61I6Fvkeosp
iRSlIEdJgOPoKfpMUfG30jX/jtPobF1+a1MyqCEQ1/4faee1GzcStukrIsAcTskOkrPk0G2fEOMJ
zLkYr36f8u7+q6aIJuw9mQFmDFdXYNUX3sCH8Ip9kocKncDeyq78jDFHPV9qEjp0KH6foM2UkAKh
14JPB14wt1+IagyqDpQhvQrRqQ+Dm7vzuSCMPYixNd9YuaW/BfHQ75l5vY6gb4fVb4ctbCDbpcNt
kMSxMz971Zgnf7W6hXhF7cR18iFz4yH09VFt+vOgiOgjIhqhvXMnbcUaSMxAzwTigEqH3IUXldOU
drLV13F6RduLNzWKkHsoUQn7AjKq7fylt0IFM7du2TO+3TpIJCu0X/kGyaXXL20/xpXV6Ok1Adn9
FvgjMY3uoMcVWBOY+9P9L3FzNNlOk8UQGbvfTtOLZ9tKxym9DvCHjs08eZ+9pJ4pJk7J5/tDbe0r
7QPMSZgU7+RqX3F1bEyrRkp8suMQBLSOfYavEyCnMH0iSw86xwA2W2dZnvgQhZxA1WLTfb7/K7Ym
jB8EZXiki4hrV8vban2/DGYZX93QisAHTIlWP1VFMjq+MVSwR+8Pt/W0YU+CXAjq8KQoq/XVofgK
DDSQ9afk9O9gqd/GHnX4NBH2V2DQ6c5wm7N7Mdzq1EaNOWt4wsETtY2sPU4NEN2nelkAepDwJnuv
2NZHQmuS+J+mtuRT3Z6eohOu3moVjPzerPJ3ha7iqUj5DnvHM6bCyg8nbEbriHexvac/tTlToj94
byQlqrnaR57BeYLRA57dssfnAa8i2FxKnR/cUnX/IP4H5QmZk0YwFfDVJop5BMDaMlbcaGPgRpr1
FuaH6hdjGh9iZ3J+u50OyEOypyX6EXWB1cWLxtRc2pkSXRfTLKdDXCAwc1BQxdiJ6rfWUAqHg68m
hOCQ3m6fMwrq4qh9XDvRJB/Tti1kIUbJEPEWut7rO9Pa+ha4TiUbEHErboHb4bxiKMK+IYeY6ITN
/rSY1l/KjIaX647pt2Uydi/xzQnCuYDuwJPsrOuRRkblANs/qYwdDad8iL06ULJK/EeZJhSH+5/6
5mCw22R/jwdzXdaqwziqHED511g32uJoz2o1+3qi5MKvpnJPxXlrMeHzgeqUdV6q2beL2aJy1leJ
ifq7VY2HUnJlHDvKjrZUT15IwP+9P7u98VY3iwZ5ZU57shsH3ZaP1iL+s9oweyobtKo19Dl3FnN7
OEnVpG4n9Qpvp9dPmrIoBjYXcebY/wCQe2/NtpYEZW/PmDJYwx9cnOQAEvhHGQm9hNvxGhvnIY2G
w3WwS20OakQuvnSZCL0zcbexk9xvpR4cSHhyIOOoXa32Tq+8bhypKVxzrVGPOlW5hxqY+ls7Vj3F
d42uekT+zfOXRlf++v1thKotYfncnUiK3M6zGr1cxeA6u87C+J4rk5r6Njaab01t0t+LSM0v98fb
eiGoRiJ1Qa+FIHIVFmdZ0VmlMkFvcOzmX36WKA9FlaGxaVfGA1Eesn1hqy/H+8NufYtkFxroVIxH
wZTcTrNzCprhTg/Asp/0x2mkVBS0tpJ8LNNaKXbO6uZgsgnBpQ0wfn2Noj+bdJEa5wDmhu4Kh5UP
0nKG/tg6Jk7zfzAzfFelriVt0rUkfq4mpUjxK71mEVSDTnjFk6vktHQ6K/6T590jqSGjAR1PmfN2
FYspKpah1bLrpPTN8uC42fKXXcflp6TWLV/MmbP4+hDpe9TZzUMDaVk62sFqXAuMLW6C/6Jrk0tB
6IeRV3qBpzTRE+189G6lNoRvF/Oe6uLWlcNh+Z9RV8EMyrNOStpFUpo27Xezct0PHLDlvCQGDroF
Wayzc0o354mkB28TREsejdv11Yq8jW2h5tcSAXQXYRav/aeMRfJ9WDLPn2NtPJUj8hv+/SO0cf3Q
6KGOh+OMNHqX5/lFajOUJbXLJsmudjM9I/lVHwY3axCGGQatOEJWji+ZVlk9rgB5vienJr+82/6I
7DIRCEuHMqRaZJbwYvBZn8ckLbsMP7YmfmzIAsSbSnHyvdb3xtrKJggkYDpAqHSvLjq7JQFhGCap
2MURT83wOIJbavxxHMS30QPJUGbW+P3+0m5cBSAWEBOS9x37urp33H4q4VjAeCKsmyo/zkU4v1cS
KTVgVqKOf7+OwnBAbaRekgHE53Yxpyqz8CWsObItpH1PS61LDHZqj1m18WVgOQVHlmIr8cNaQ2DQ
lm4aiia/htVEiVer0tY5iWn2nRTRHT9qYj3cueY2t092OSTLEUOG1TFRIsWw2gT6SDIiH/kMhgc9
KIWR5mM0ooj4w20idUA6E5Oknah4a2hQ1nyTkpL8ypPCHbLFRfw5vxpO1ASTaKLP4PObY18v2UMR
J9oBQZzk5/2Ds/VZvBx0dVwBzwKYHyCQIgflSo5OXDeHLImGhz8YxwSoKxkqr8NGoL/LOBsGIBQP
/96PWdbow5Mdp93Om7g5H0lwAjtErLGW/3C91oGD6+ZgBWdDPYydukTPFTBQb+egbA4EOxW4CbIe
sG9Wn0Cc26Lpy+Ka4MF5zkprio7IJDp7qpObp0KWwtAQgtS8hiXluRViLRSXV6SHo68FluLaUdax
cl9LO0d/w1PdaRhPUz3dua63vj6pw/R/R5b//8WNyR02DCqv7hVUh/pRcyA2+9AfNdWfy8L92Yl0
Ce4fkq258j4YVIQAP8PUuh1RUdHp4I6GT9EjvhiqSfxeYEf2pMZzdCzyKjnYvYJO4/1Rt+5Oal7I
HlOrpZ6w2smkMZd67MryGmapF/kZmLOflohqMg43/fv+WFtr+nKs1cXpRSMADIySrgWoL8ZS7KQ8
WoNbf9Y63fzelCOurv9/Q8qD/GIbs6mpCKMSDlBiiG+eIpra75rKQkQ6cp6Gomue/2BAggqMOQkV
rXUhMYazodc4nlwpoJrnrLcs8d5NsT7G2ce1isPipPYeXXzz5NCZgjZNKwcjo9tJWmXaAOogOlWW
+C9lrOYA9iF0VDez3C9lVo3JY5iEzl6Vf/Po/M+w5jpbFGpbxIPT5deBkq0WWG4Rej6+NVUG4W8y
kz+4c4Dv/p9Z8q/bWYZengGxILuok6VrwHhjaXkkWFZ2dnBrWjx/v7AN0BDW2k6xSId5ScAc1SBG
TpmYrUciw+jNMBbJl/uHZWvjpOs4tRI6Uq8E5ngO6yiL1eIKamP6O4vN7k1p6PCaczc6227zMODk
szO9rY8QFDm0EekgQzfjdhntAuswK+ahBS6TOYFVePVjCVj77djnUXkSEBF2svwNTR4ZJSH9Cild
RyhmlY7OmV0JNNx5lqC7/+Xk07kdhkdlqJxg7vQiiOYaGXvPmyfht2gri5M1lv0ejndzX4HUSo8L
1NjWAPfFE61VGIgaKBHNP1818/5tBIDFDUAG1nuIpM2tpaYh5c11Hi75a15cPFaqOHo008kIbUM8
LkVfW/5kL/qzXSxqUOeNe0Eazty5YbfeZXByPHswyJjm6rozM1jaMxpbRMKxGvRiHrpDl2jxdLh/
cLfWkkCGCJjyDY2a1exyTIeayID2ayo6kiYTLkSnKVsazfeKJtyBtm4PBh7jV4MUlN7tUg7V2Jex
N6dXWyDugfSt8kYFdP4VYHF/vD+vrY8D0it5GokEnnCr9RPGbJdUwNg1QvMUmQ3+McXN/KkbM4B6
njU0Ozu2dU6I2PCQJq2V/iu3k2uKSi2cMoYmLloj8+NqGn8CNcJqtUcSQBwU+rPtWSyLtheUbi0r
nwMKfqQyoABWX6XbhQ0vMHWGBJiaCOak1o4LBbHxwBY4OxHwL03EdQZK75R0HUKSRFHdzpMXMSzn
TORXK8HBpjbN+Au1Y3GqnMY4K2mpHLgEejOg0jh+xoLGHoIktt1PXYMygLfwVwfuDGPRxwRq+Qao
xH68v/Vb6BaNaI+GPNRSHu/V+zJ3bpX3Ib9wXtzx3RjazkOhtMu/Wdom/2mZln1UAIs/Daiq1n7c
a6IPavI+/RR7485v2fqMSZ//N9GbdH21WGIcVa0yAdrkVVfg7RarURJUo9rFO2/q5hl4MdDqDCSp
PnVZXZHKFmr3Y8HUqD7oIK+0x77qkEa7v8Tyb1ufARroEhTPkwem9/YMqJ2VC2zgqELAoqiCRe8U
BXYBOJGgn1CBkhW9982UJh9U9DSC+4NvfNpE12BfpZqrdCy4HbycFHWs8ty9YG+l+Ik+z+NpMFJt
8Xu9Hb87ha3v1bY25kuLFykW4Ak4triruIwuUu+1eHtcFBBs0SEacwvX39CMZ/gxkZEjETqk2rex
00YLDkkX5l/vz1kOsFpwaeWFAiDWdBRI5Jq8eIS8uoqT1kbrNcM08Ds2T5af2qWLY0LXTpeqkaap
qeGUvlrGS3MS6WTle/y1rd9Aji2pEHC+YFPf/oYWMFmpqItziUyMyI9wZ6J3pePSyUiTSnxEF3ZK
/l7aScsC2VPSPtrdwn+5vxAbtyxbj7sKTCH0jNagKkyC4ijDaeqiCQouhySkcFwFXZ00PxKYd/Wp
9lBvP06plezxIrduPqTjiHskpoE+x+pNMVpKVm2ihxdv0u3qTB0uzQLVGuZPpckjPShzkfnawA4G
rpiW/hHnLc06Lxhjt9J+xVDOUcOjFPmmlzlnHhH3rOXqHzSxia5B2ksEhIVs5WqfMsSxOwxqLlFh
528yZFwr36Rp/1+P7tQOmHZrOxgBepy8aZFQvR0ryxUlUosivBgDW3CwzMXik2hG7a0ylFGT+k03
xmaAzp+X7Ay9dRyBiMuNgIqCAPLt0EukTBKI5V2cZsjtQy9CzClztIt9s1Tz9mPXWtV/OUHGD+BS
+fOUK1r6cP8wbl0LxGgmMi1SxXfdiMrVCkRLE3qXaMjwNCmV+STUKla+hpmew0qP83NYDu1fczhm
e/TZrVuQsIb6JWhSKrWrW1CPyr7NdQ3p4jFFiQZloaYMUpB+xSlasuRcUAgv/2S+Jpculz5SbWsr
lcXMkm7AKhnHyKlN3tQDToZpVulIwJLSHXFA4qCLpQTEbSzx8P3+am88cZCBcE2hxgFTcH3WEK4s
tVgb4EUVij4fbC/JEfvT3cZIHwZTtHsk761sh6FoSUmLXU63/EEvLt3QTBcxG6N3UaLF+2QgcGT6
Vlc276NWFdUBF4NCHD0rMvogmvSlPUSK0quHoecVOd+f+y+gy+oBANRAhklzXF58qwdgHDjNjaKE
FKg7rfPVxnUe49pzumuT6+LN0FTz51TMS1DOSfPQuJOePrhKiUJC0Vgh21RW6lFxQ3WnhL4VbBFn
oYqkkhnCWVrdAKZTCmWoEUhFvS75FrXL8D5jnzCoS3Q7PQzdUHyoFgRvDkaZd+ZhQS3vUx4PuXFO
crl19xdq47OQYR8GZzyXFKFWUXhIm8ge5xpLgpBGBamolZr/Lnmy+CW1MLhcjklH8/6YG0GeHI7X
CADoaymzZDLbrJ9D5zIUyzwEthI64zGqeYn9+wNtTU5+eiqdS3oz64wfdK3eGE4tFd+xs/HLWVPf
ub0aZmfU1JavRdyoxuf7Q258dPS5PalEzWVKN3j1DYSCEn8YE3go9QKIBhjDCcvFVn+Ms3zOfv8T
B7n3qxyNvh6mJ7ejKXae1EXrMpqduf9FRruMnyJPbzHGBWX8B3UEzIaJYw04aaS+q6NLZQFJeWPx
LrGq5z+aMsPmpa6bn3UYJTtNkc2dIzdk8yjNvm4BweSeu6QML3mcQrFJ9Oj7bBCxElC12mEup8E8
/f7G0bhHXYGo9bXL1NRWJUUcLq/cycaLPuAU5KtJ0T7khG971X25UuvbCY4s5+MXX2yN3l2iaDKi
ntupyCxcFTKtjLJzX6fCPLfZYH5KTLMRh9oOrUBLUWt5r6e1ujfjrfuaB1EiCOgegj1dgV7sSeuT
iuL3RQwNglpaWyDj3uowYI9Tu6Q2Llco8PlFSw3vIUO/5hKa0RAfR0CGe9azW98NPRV0o0BIgZ5e
RSf4BoyTPHQX2Ktt7Bd2N3zJ6r4oD6WJ9e1OSrQ5GsJtAF9VutJrCIUiSHdHa3QvFKuUQDXn2T3k
Y5/6qpfA2f/9k4V2DJ09Kqu8yKuphQ0noQsjD9ME/HNLiDNgp4rGeF6c2dN2Btv6cF4OZtzeCAOW
K7YoQ/filv3PuHZmyw+TuTnT1ZTiqfsaORtLSfeHArzkxIFXlDHfi0e/KJ25TajwXCCgqIc6nMNv
6Tx9rTC13amGbZ1XetxU3ugy0M5fd2yypEijdGrJKltdPxeiVd/jFRbhxqa05bnEHPmYW15e+/i+
JhHa45ka6HFa/31/PzdieOlQDVcWbyJKZasZI76i28g9eBdKoKEe4IMQe0HGxRke3AhVhKc5Tprm
6wRLrD/cH3pjdxmaIB0xQ+Qf1nm16MKyz+KJCiqCx0cjtbWv4yjiwBoxfdDqcny6P97G5vKFIMQL
4BbayBqSX8U1eiWhp1yKKCVPWdzoKQtj7akpdG/vM9mICgjNZW7ELcz2rj4TL2vQo9XN8KIspS38
0Avn5qQmsnx8f1IbiwiGAfipJDzDD1sNpCeOsMYUuWbT7bop0LU+6/22sJTuwaJW131F13TRd7Iv
eShWNz5dBzC25CA4h6yRGo5XhFErFpymRtsoP8dl5B41fRqcR2vsFuOgzYMev6/jKMkfiqnJ/70/
562wk5uVVgsQGKq867r1ojV220wh0vGtow0nnYPk+WM7RF7gZqH3pFmR/kgVCcy2WuJtnmHi+X0a
23w4xx5A2t+/pqhoAHigMAHY6xVcBqiMXjpAjhNlNp5mbXKOdJiRzbazyQ1Sa9G+3F+AX8nHegOo
9kqeu0QEr6Vp4sipYeg6bICrNM5jBqL2WvCnm4d51GIqQZONpsonx42M8NDrsy6u1jgq/V9h2rvV
uzapLMdXqrHQMDkZ++rk9kOh+sjRggzrx0gJocZ2M/SUERFQcSn6JbmIWGj5+7EZlK9KV2cfsnim
TgxztILK6qShaH/en+bWMaOZjaEjNyRYutWTHmVUL0cTKfTKrkMng1XfeNPHQpvLL9NQOk+F5hSP
U2477waM2473B9+6LSRtV4I9JURo9fY0+F5IMy4cKDyt+xYm6GDpTll2fgbMZ2esjQgKPBdUTEf6
BdhreyW8qCe9sebwUrYG6bOuRmEbhIPe135UjO8d5FkrUipX67BXH9XR7wn+0p1TvDVhClw0BX4J
R62NDyOnUBEeEeEl1OrqaHduFPncjONRRTj8DzJaiJ5wT4nX6D+t+2plOltaPOik83BK3/WTaX7S
a88+u7NW4LitlJ/RbQNPp9rpx7iwjG92bjWnrlUW/AUEsXOCA4G3c5duvIXQ3IBsAhiRXhGrdKdH
cQOLHTe81Hrhuifb6Er1ocrGRPUHZB01X3WUKphpkO4s/ebAXONUNMkjtbUEoJhss1KxDbsMyrCc
lga1fRurnUOkK/knPZ7jY1dqyT/3D/jW14X+LF0S4h3YEvI8vIh16Obikx0NHLrBsw5ZU6r0Qxqv
fVeADz24SupWn5aQSPmgQ3NoHu6PvvVuuZKBzHOM6fs62Wv1jv5mKrzLEg6V4uP5Ptp+bQHpyO0x
HoMYQuCen83WZ0bQyjdNR5dXS/6mFzPGzQaObN2HF6dqrdrvF0MEPN62+rYbLe3Js0Xyw7JjqzuV
iu3EfqX38+f70976yKjgGNhfwTx45XVQGZqs2dveJbHK5WEgSBDHonf+6dN4qA73x9p8JkGpUgaW
IE5ey9v5JnWpYUvE/dnAsn9XzVZ8GesseiDCdJ2LVSJ4974FPyqNGstD51TO2VOzZ0OfnGLn09oq
n/M0/r/fsopTjKYoQyFPW5Yt+aMRmtrXBQGTd4Y9aG/LqmgS302t/kGPu2Y4zEWKLzFnIPwLmmBP
56XWDsUEGmbBNfpjz3u3h63dOpDg2n9JqVINWH/8+KHm+tTH4QXpzOyLGlZW59vNSNRdaDn9NKes
lH6H1LPxCUoGs4uylTSjsFdvjCmWYnD0JLpi7V0sR3N2C2kYM3LBiDm8zoZ7ivABF6eW6E7d+QI3
Lh1bBT9CyUVKrqxlACqOfJHhmXRxEATqgjHSjA8qLOmDGiHjGjSGrLNS2y6TndduY6UZGHgjWZYK
OnV1zdqRQ4m6yKXRUW9ASzW9EyehAhPQWMJfRlC01/tfwt6Iq6uuS/OJKmARXZFErMuTFhGVI+xk
2tpRM6CG+7UmvK/3x5SzWIVolLLghqFYywKv7/RWczqhhywv2vjiq9FooXNe1LnN/2A1kV8zEG1F
8wJ1/NVHbvSlUyHZd2WxvTfg49qffYMo8HExlFI/uIsX/gEQCLM8ag2UfMil1jWAoSxy/BHJObww
DQ8Q/NvlQVVL61jHuh0kitf+0I2o+1x6qXcidEF12THjYo8eKnft1Qq/+BmrmSu0CvNM42fgjAEV
p50nImHXghib62nyeH87t44QLTXJLAZjQap1u8z9oE69i+vZdWjc9EmiP/05LPL3Q1nLB7Lag7Bs
vFVS/ozGM+8UNC55dbx4q1C1S+doQOKgNzKjCwSKs8ppbEWbv7Ojeekhycz2T7VYIJNrSxy/ndQ+
3svQt1aYZq3UGQAfTJx2+yNcEoGsS0E/2YpEtRCqV19GMN1Xs1ONvVO19cG8HGw1YzFYBpBZNCVi
M/f+TqADqGcUU/tzO1t1QWLXh4DmVXO03uHZqD0KN50zMp20TVMMZLOSdhCSUH+5SrXogWb2814P
fHM5qL7/kg5x0YO/XQ4jM41SifmFs2pOy5sMeW3zXBgiKQK6UrtCLZtHDmqLSryCusRaqwifcwtQ
rcdwaCvqp1yHVn+aCqfpgxyMXfwOU5GdjOuXLPP6m9I99K9IK8G4r9m6YRxHEQAwbkrdA9ToJ61l
P9fZPOt+LpKxehjUQfEe0Yvu3pWFZ6e+8JyMWKnHOOpRTftlCZQmAweowK34x+3NUduppm/tAlAn
1H2kFySKsLe7gPNVX9BvSWE32n0aZNAogqoI6wel7WdzJ27ZHExCq8hDJQhwNVgUG07RwX27ai7h
y0cUC4Q4LflQiPPSxOV/9y+ZrU8AQI2UmwXmwEVzO7VmsGYnnqL0WjRljCJRR+T+XLjzYp7vD7Th
MGoQFjInKhZc4OsKDoQQa9KLAh2MRnESCn669ldpj6YHskOWVQEbCpTewKuf8WefHkMjrY9Ayatg
tKzmoYqN4bTzk2Q2vz56iLlIRSJqsDD0biffmV1k2KWdXE0z1YbHOZ374tQjXNwGqh2/bUibw0+j
kUWBbQvNeSAP9hKsyZoqPtz/KVsf3stfsopVc1H32Oao6dX9kSbt8AYSZvNBC+MkBGdjdnuMva0z
ZgOIpvkFyJR69+3E5VtCvpKnV70smtlXwzg9LOVg/INN/R+oBbGyvzw6CBdIv27HInr2FsyrIHWX
Vqr6HZE+zpo9iFpfpW9iYuM+qDuHTf7+9cZKihUVHHJc+B+3Y06aQGgXlYirdDcv33vhlIkz+LHh
g+WRk5ySZoxmGkbFbARQwMpdSuTWZyXxanjMwZoD0n/7AwwYWFYD9/KqW8I8NrqruI8eFfbu4f65
2dxIHM5c2orIF65VgBQcH0KVL/hqVMrwbazn56HMPd4iyPvX+0NttQ9gJxA+Q5u1CYJWG6kKh6gH
td2r3vXRd3cyczeo2/xk2F15wMRmag5drJlvJjqb3+p+rh/5M563s7UyAFhvLeUxekGEuhJre7uy
NJ/pYIJyvy6u2xvQH+OUSWuT1gV6bxeBDe7TDlxTV8bj/QXYOlQvR17tqeXFYd+lbXQF5WjrQTaV
Gc09EAD6pzCPlLOyFPObzOjDOFDxRt6jLW9dESgI4EEjISnk8rcT10CvUn8VMQhtTZw8Z+rfL2gt
Pw0iHAStqbHRdya8tdQuvU3EnWmzvmLWNUS2SAZSZK7EYnzGEdv93OVL8yYMk2k4RW5hJMeoz5U9
HvPmSaNUAS2Ta4PvV576F5Gop1Bnrgl8Lp5TquKjmAtAa5iNIsWpZ97joJdxfOBaj+JzhM7d39GQ
jNMpzuZhz9Foc9GlyBZOIFKnRS7Ri18y12NModRkCWZzrIKisE2wTwK7DGfQ+gO9pj1zlc1Fp6Mp
qzXQm00Zpb8YkcIj5DE1R7kvi6rnaXHDwE3q6T+9oLHtL1RzDipyfsH9s705TxOND3rHVDLWSI+J
kqhIRRxf0yVZrvSRevXT6DXG8hyCOmsPZqe1ew5gW3cX3SqEaGhZQW9czdSczdaIrAFJtczrvrdp
hwqfu7gsrVG4/U5Utbms0vYH3jcNQGu1kZVelEkLTxQec9zpflE7yxPxox4F1WRwiYFaWDKfLoW+
53a0VRMjaSWCh5QP8mNNeaytqAqHtuKxpa8x+aWhZeNxVpf+OORtb54trXZh5Y5IY72pQPgFmtCq
D2B7rPpghqby9PtbLfHh1CP5WbRhbw8YsRdM0sXjHmnC9GnIYvcdGguedRJwGn9m/VLtPBxb+0zD
lUdDoqfpUN4OGCq5HlapQfHFql09mLUkFg/0hpUCSjeZ+w5CbOOa5tlF5ogKhWG/kpBrXKMmQeYD
MuKmc9/0ALRCv3Oi2eXzXbr5Q99nevfg5GGi+YmSzXtSR1vXF0khrtbSjpQ1Xh1sbyzTSq9Moo9G
CQ+Z4QxKMKcg1kWYef95I6bhxqLZby0zmoMFw4XKB2o37Jz4jWXnkUbCnHoQAOb1J+2YkSIM6q0X
ePWJe3T02YwOKLzrzQnvE+cPgBNS/V9StcjjqNXc7rIZ602hzjkojWis3tnwNE5DWou3kBn1g9CU
eWd6G9UKdBjoB9M8kpqiq/F6KJRlXw/uJY499UM39prjz4MYi3OmDb4KcfKT2s+aEdDWGMKP2iL0
vfxh+yfISgkPhERJ3k7Z6C0UIDPwFEAkpdGWm9fnJjfT6EF3xNh/AdYaKn42eN5TrEACPKdNUrUP
v/05A1BFMZEwk8Lm2mvMGQYrcRZwuVU+tQ8tqI43wohRwAthc+qDvuxkKhsXqQwCpRUXBER6V7eT
bgstNoqO8Tqu9J9dO2ZoQ1mOWk2HXKmtzMdXsRjfTou+JDs310ZQjcAW+01pU4ZYqzs8nEnNVa0A
a2ngFesnhpt3h2SEcHl/Sbe+HNJhqUIpwRTrEDM0nKpwYpDeHTfFMTfa0h8oh1g+qFe6/r8/GK1T
Si4k3zLMuF3PKtYWxDsUQGRdLQJsdIq3AHO7E0zD5OufDEWZBR1qWB1rYWgHVda2bBhqtrLo7CrZ
GFhdpXztbWP4/YrJL5CADCXANK4jOLhpqP0OEZ3dEJZWYvbuoa0H9d2chunp92cl23mUkNgwQKO3
C6jTQyX47d0LlkPPOCUq2cGhDxWT1Ub1j/tjbR1+XjLwsCQfdBRkGPUiOCs7z4zcIVUuWu+GdTAM
Zm34ih6HaqBQPHhcGlef3lDjorF5f+StuwYMOvmSSgeVg347shuWuVpHYAMsLxkRvh3qj7mj/sSS
Yv66LOJzKfSk8vOwexaxJ34/OsRyD8w11S+mvr7blRCeLZ00ci6tax/TxQPYXNpoV1MVTMXnIq1S
/Q+GpBItEX8o37ziU6piUOMhzuKr0Jf6n6JvYL7MNBZ8d+zVZ3wArJ2wYWNreSMJcSSaRsrP3S5w
bU1jb8Gpvtaj2b4Lu6H6WBpGcahMxXwIEYenOWuYj/d39fWNBnuTEowEszPsGgrX5JbbVoMK+M8t
0+dQM3FMLafJ+Ov+MK/mhqsIW4fSv8SFgfa4nZuRqkWpWHF97ew2/+yVmiv8YXJqdGhnQ7xVK8NN
/K6w9mC6e+Ou1lSHiDhpEQZaEMcVvA0c68kdx+pcKOV4TJ1E7f1xDnfW9FUqIydLcQBVH+qZNFdv
J5tP8+DFplFfh9BpDiJXrANa+/Gh7MT80av76nevOsYjZZJyaRCNKffcjqdBroQpG9VXG3L8ABWi
NlRfCLtWPiZgePa8aLfWlBdQWtFSpEft93a4LCFFccasuVoUTQ8ZvnkHbEzLh6y12nNVm3ZgYqvw
9LsHiO9f0hG5ZDlHa9wk0p11YVpTdXWR9cUJzHubhUkX+/ZILQ/JYQX7z12T71fPMGqJgNZo4KNl
TPKwqjfhttbGhe5UV80bVecQU/Z45r5R50Mj5urz/Rm++hLlYNAt2UoqW5Arbpd1SNx21Oeyvuaz
bU1HkUVm7gOmy367vH870Bo0ntXWjHhIXl8boqtvGP7UT05N930RijrtPBqvPwUmJTv9RGtQ89TV
pLg5U4ruI5Isde0+jVlfnpLFzoLQifQ36eT2Owjj12fTZcMcqvvw5Mh/Vmdz0q2hBf6HFw5c7kdi
8fQRjuhMsztPrbdO1SlPTSKO93fuVb4nRTVfDLo6JugylhQqsOMs2mrBVhTMROBQoMqO7tyW3/om
j37GHpjxobDCnYt164iSQhMjQpMikVxN2EAIbkIIAic5o+zAieXucJgGxbEPNO6my/2Jbh1Ret90
Tn5JcLySMXFzfE1SPHAxIG2eskmZnUNTlWV0uD/O5oLK/hMqvaCz17w3XTEcBXNRnFJmmi9e4Qk/
8pZ/WzX8iaGHOgd9ZUFEVusy37m65Xm8qe3Krfx/I7urd6pZBj0K+xbfUc7rt1raMthLoZ6gVNQP
eT94Xxajnmq/dMs8lMBj5cv9qW99MJxeNBWoPYI2llvwIr4z+9Gr68TA8XG03up6bX7QW7c76nlf
8GDq5e+Gk6TmBh1i0nRiHFBit8PVHpc29wwSSpUp/FqdCjjlLoU2Lqrsi6O27rsxDfc0xDcmSbuP
DICxfzF2b0fNkEkpvd4tr0DfnbeJWoVn+HPlGziWegxw2V72DBc3PhO2lToyc+S1XN9DWF/TY8Gj
+Tr3bTgEqtG356EfdMfPBNWB+3so92h1iF4O9qs682IPm3psO1F42N/UIjtOUMeah1Z0udh59zcO
Kxk3hUs2gx7P2qqgL2CKUEvD0syoGy0Y8Dp+1Pq2+1uCk3GKT5Vi8DtwNLrfZm3nPqfIt+51Qzb3
EmsuQg+ELBDfvN3Ltm+0hIIme1mGIChppJ8jEboPBCQoYQow6PcXd3Mnia6gcjEmKpi34/WaAsF6
MMprnenNURHccn5Hw+lhWbyy/N0cQH4esOLAqAIyYrFvB9OtRoRWGFVcREkfzHG1PNMxVB9b2kwf
sjmPdj7HzcmRYEm0jZQdkhfji5OjOdGUjQuTq7KhfTf1ptL5Nfr+JfZbk2ec7i+lXKr1OYXETe+Z
cjSU39Xs7Fp32rxLKhIOvE/TFFfBJXTUJ83t+0886ssxNDrnv/uDbk0ROUF6/Wh3EBTIQ/1iipGt
lpkdz3yJ0DveezXsdWNMrR+lU+xJkWwdTa41oIb0C9VXrUmtMtIGbD9mXyItp3eFkSbKmwqFgvk9
MfIU/lB7xVT2IOWbqwrLSaJXfsE1bidoVe3olTBhrmmtql/AyeBhK9Qp+6nRhP3ShNl7aPJw1u4v
68aTCZoRwQ7JkmXw1bI6wvxfnJ1nb9xGuLZ/EQH28pXcopVk2VZkW9IXQpJjtmEbdv76c1HnLV7u
QgsFMJIAQTI7wylPucucS6PJHxHUT3546VT7badX7sYdEk0EYUHz0I8nVy+vYiXP4gtx3tlJI3aC
MgGKUVwEx5Omf1GGmoIamBCl8PGgwIcQbzPXV1qpbbt4xrlX9EZ1IWU+t5lgkbHQVK7o3yw74K/N
hGtqG1cxSofs4PzQtbHYTp0a/Yjwo/4PM1xoCgu99B2xcDwUpDSjiCvM6uDniCcl0+qNVIbs20yh
4GBRLBiDDO/1z4JluYDYvovWBNJfYCuPR3UVNTSA4CE/podJEE5oDREBRb80tRl31AuUbWeY7RuO
NdmFdOTcFyWCBiOvg4WDoXE8cjFj3k3DVTzWfet8AYrfBlGKGY5fVdW00WGabjyruqS3duZJ42JZ
usuMusjPHI8qexW5kCRivsR5V7BMh/sBJ5VNMRmi3yRNZQ9+VnS8aLEXWvfYcjmvHx+kM483UTSe
DZS5SN3Xpdc56zU1rPkFhT676XXSY4MLPdD9tCz3ooyr83ITSpPxras9ehqbsnaQL6ojx5VBJ6au
O8hZZuU2gcmcXX08rTMnheEAXdOJwXDMXsWVlF/00bbs9JHuGDupLNtYv7VDM5yhbJUCkcDPX0hH
A66+5AyHilQZSe6OS3bTeI4y+p3iNb8qSf4n+6a8KsakeM3qYf728VzP3PscGQAadOHgPaxZppiU
61nmoNVkRK2LpWTXudmumPXuZ+0N3u8sza0Lm+bMYWFENAmpvoCFWaN9kB4fW7MxM3zhZfxVNWLH
3OI9KF4SihJ/CqXHn6u0+/jCGp87LX8Pu7r0u74uFA37jUcvki9lVTo3hdlmNEDKvn6pQnkDQOWr
1TbddaEmZb39L8sM/Y8/JCzr6khTTHqot3zhGYWoR0BVN3UeTS8tZOy92TrDhWj37A6m7vTO/Fyk
bY+vBmTAMyUdMoF1TEvXp5yITiLtEVs/bKA/ntmZxxQsExR2YGOoQKzzT63rwsJb9PnxPrgO6yq/
NiQUdr9Rom6PzW2LQWgcutdV9Hmg53It/P+h1wmoV7t45jUoZ2tYZOKMU3vO1lNM6xe+yOOFFT23
a2kTo3QBKmHJjo5XFKAtIjCZmT6Wedc3QTrrbX+t16JvdlJxEDVQ9Dqk5aRZ83+4jRaT68VAjibG
GmFadJFHWRQ4K2dpuhktGG4uiOc3s2u6z4cIS+GZ/vM7jmhdIAlRGu+0WEkfATTKg1vPzaFHKOK7
QKH8/uNtc26HUqGkfED1DnrJ6jgqkI0y7FRRJbTzdO/O0HvGrDPvEoeH5L8MtViPQHClz7X6dM7M
xiVw4MKZ6773+2wyd3Zsdv0uFk45Xrhnzp0H1En+32irMAvfhhFJSeQWdXxLG7+rQCp90cLBDBKB
70DtjHnoo4Ps7CvUgi6EQKdgBo4EzTXaBlw1JCqrudJyUdSoZ3Q87DTdx16NpmujL4ay6MfB6VXD
Ub+lAmf9kyeNrQYYpDfXIlPEJSO9cx8Y9S3iWwt5ZEhyxwdGr2nnp3WaP+ZDgwIfTjM3vO9ya1vZ
RQja2bEsCs8AC0B9rcHKdtZWTq3hyC7rKPWTvEu1oEoa0KJ1W18SGDzzgcFewwKlUkvWuS7s2SCf
s7Zzk0e3aNzAzqT3BXdNcSusdJt1vfkbMUDzZ4s+8yVM4Zk7iEyQrqmD8PtiuXS8pJZekptVTfo4
JHZ9h0eHzDahGiFc8oagH7BjdKEv5UrnxuSNponqAvo/kfVrnQSR5FaNH8Omm76klhmP+wqqmxuM
eKApXxIv1OugGGJnuFAZOhOZ0NpDRw+8+xL+Ld/hr3xlRnsHYh2GVmGVuVcqVu2Kj/rDeJW2srpL
gV1dwlmfG3FJRZckmBR/rQorcr3qGjXKHqFaOtsoNb2vDcrNMOCRIhVFMR4+fTHxFfmapN2LVvHq
lUYvOUUZEqXiEYCP76ljtamAGmXbCba9cWE5z5wRYPz0LalHA59fA8lcZFFGZ9m2UHUH9ZB1yEFc
F1nhVr+mJjWmz0Z5HBB6UOD3bOpBJ1pNSQIsQtdgKhSDRwaNN58dB2VkVCIQbhYh4qFPQgaWVzi/
P17Vkx27bBgeMRIynFCQoTjeN9EwqYgVe91jpNEIDxwtRfACnxL0tpLEHo1AK+Z2N/VAkD8e+GSF
GXgpD4HhAs9GrHk8cFq4blKO+YCkfiu/lGV/HXUoGftTmQ+frX0tBvSLpi/dDPRK1oW9MZlk2Hix
85iZzYT4gjneJxFIZq+fnAvx3emsGIreLxcO6DR26fGsajlYY6+lzmNHj3PYlgqCG9iiWuNNXpjZ
hU16cgKXaXEQiJEB2ED9Ph6sSsGmzKkpnlw3jrcYV85/zMGefsWNWv5gn12MXk83C5PTqZ5RG0aH
Zc1UnCtDNLLNiqchtvKtKRvUmObcy2+EV83PgzGMB2Q8vf8wTbJ2kGiACECC6cfTDMPWLkZP5k+w
6e1NUaiK6gNMFz4KB/kVN3yr/acR8axdoDDL5jkeseIkpnS9xVNezYM/QlX8kjtd9CWe0mJXle6l
y/vkkWQIomQI/JDhKJuuds1k2NWgjG7+NEJ5oM6UKFsc18cfnm51OxlH+Enm2ZiSJnjhJaK2yVz+
KtWiP09lnZeKajT9MFCOx3PNizTWXSb2T6VJfy7moL1kf7QGCRPQoHBLE4hXEX4UGgnHQyDFoXR2
Y2gv2lhPu1JW7RM1vWd9mlV4lkb8VI2NssvcDGKvpTW3add8n3O7ffj4xnk3kP17qtwz6KotDZQF
00j//fh3FGULJESd62dLF7ZS+YYixv4mMuIOtfbOK4FxlLNtJlvENNRp52VpZDS+Ezbp8HUW5mxe
Rci9dG9tC3Bnk7ee+9MJbfnqZAC4sgV1MiLgn5QgFlhnr7+Tg43RqmJZvzqlVRtfM/P+zkDR+5KS
7zvg9XhquJMBgYETtFx1a92i1m6HKgm15Hkc3DG9A9LQPqdTYuGk5YUAwydHjbYZOtPWVWLUprGt
7VEVxrZICjHfTGqlad+cRImFPxObxKjopeB39TyZqz2+mFl4p82mVh4Q2cqtgzGiT3Oocj3XvmcZ
/9Kxe8O6oIq0ut145flCHHiYTjz7xJDHX2tuGjV0nHp6QTervAcKl3S+p2HO0OpetLOLS7aLlHH4
Px4t4kJMWJqjy4Zlm66OYZUMhSIgGz1bSCdae6WZSLt8UNS1fa0pg27eOiBftC+SaGDjIQk0ba2w
1Ap/qcrkO5lG7rMax4q2CT0kF3yvmHo3qBO4UrtUiWVxnzeZmuFeP0dfrQ7Kwq3ltoYDogZc9T52
a6341ZhhGN3IsDLn+us8tlXdfmnzKd+bBm2U+zn1oI1mZZdbdKlTpcp9acqx39NwkddqWuSNL8Wo
Jd9mLRq+FLbUXd9BceTVbuIEaqcp5wezQPpq0yg9p1E4ot6l0zT2V22uZOG+THu9CUYRlbcog9dp
uusqb+yuR3eWVNoGYwrtuxKP5reM8lfvO9Dy6y2CzEXyMpkTYvRNJpw0EOgXRv6oCcVMd7YYwuQf
6AviyZtYspuCXrgT1FYu0i9VXaENQlHApPvut1ZtKTdGHTrPDoFRvDVqT3yt5dy1cMTD1N5bKI5F
28abhHkY3USrNq3e5NMWg8Ch2rps6dZvxejdI5KqV746oKO4h5OThf5kwbUNxqgx5CarjKndQUXp
koNUqMdAzZ6V+4ZnLLwqoU7nPoSRMX7w6qFyt4Vmx+6m6QCw3haqWonCD1ER77eRlqmYHjrm6Nz0
Zqk5QaQjxhbUcBBgtUyj+xOBjtC+cSbdqx9Ik8zuziqtwqTNP2fXegcR+p8q5rTeykKOd6olu84X
Vpx4KM7OMjrUvT56PH2ytramUWr5Xuk8J/2iZnpm31U4OIvARJZ/vgIOn3p+68YISOdzAcMYYfeb
pKPnFvRqOhTPEUJiXTDywL+6duNMQW2X1TcuzmXVUjMat2aJSM6NATle3DnlMP+O5jbuDmFbOlXm
p6iuwF7HuzN0dL+CnuQGvFb2tI8wuMnv5kFVNOEbGddqtVFyONBfTEKS8AE7Hq071HXkaV9MVSrF
IcxLOZaB0dVF/hDluRLtxr4e4xett7F2bVRHIA7ctCLUUZYk4ahQR0zU9GeoxF2s+4OGzIoe5OCk
rX9U0IX2TV6Cojo4dRkBGe1Vpw84el37oLqKXkQ7fTaMKgqGBPV5f4DyFF4Pgz3idCIT8O6wYXvh
pmge1G7i/ZKhnsUb3Z5CKug4JD1WUxypP2JEi+9n+n+RL3uAgIeES1nbYReg/xviN4aFKVTnDeza
qd/qvVSNB3LNaXjRjMoAcdKrXfpjqHrrzlRgctxaHa+SD9IJiRDXjVR5XYeDNwaRpbdy03uIv/uD
XubqfVrn6b8dNX/rTlXD9HGigmf7o5Lmc1CmKQLpCEdrviod+9WeC+NXDZ9fY3vHmtzY05xaQVgZ
g8Cf2mkavxQuHkx6Hc2oiztNiZk8YpU7YebVCKZoTrSgQR3hzdXiKQ+aTMm/NWATXT+2S3e8Kmiq
TH7fROEITB7Zmesab6lmp8ZtfJgNYWgb2baT4ntTO7UIxylpp24Jp0j2o2Fwv/aI4NZ+Y2J0Cx3I
KuO9Yaa6mW2x4lHsnZzVOjv0EFwa4AYYQFpPKCvkb2Fvcq5FJxqoctLrza/QyNruWkg9NG+rxk77
fJeqs2lfJzKMf1kinZqNmA3osZbUTQQ06sh6gEebDujwTk7v+sgk9mXk1+7MhtRR4v4amVnYPgov
dEVAO0hPcRdUl9mVVa9saN/r1Y73H8PYquOK+l72en+lDoVOuiZD3LlR2MlnxJBE2H2dmxjGt4Dh
+Shx2/jDw2bSTSymaQe9s1DfWiyTdTDrM2gudPlFs7equfimeplnBaUtU2trjGZX7Saerj6o7Noc
dwr9y8R3Mlw0/SnD5OdK0A0BDxqazq8CGMd0M7RuLzausMyONqY34WFagqYe5rYtbmUGrGtb2clo
HwptYD9reanbPjDpUt6bSZFUe+BKvb0N1QLYeVM5inbb9xS4tQ0qT5H2OuWdwJpCqWd08qwxFfpt
tBRMafhHrKfHm9EFIXlM9atLh6pM9qhXmYqzEVU85xeSyvfa1fETjv4lDRPafB4OyiedAxm5Fs2D
9CWKW+U+hbDSfuHAl+VGM0TubqyIKtu+sHrL+5rnED63tdrW/VZGMy9pZqTi2bb6sD6EdV89mKA0
e2pwrdf/CYfYLc0N/Nwu+Tkosaru4Hrl6iHxZPO7LmxbsNndvLyZAZ/1VzzQhXEBg3gaEtGjoCxL
AxHOHanfcUjUp6PdIGRivcwIDMjlCtaib5key5tB6WXiU0Ys5fbjqHmV0RKGOfhwoa0F6ctZmMnH
Y8qucCcdSuHLctV0fkajK7nuFDJdv/Si7pLS55ILHH1AzCgWoLFGdZLC4brKA8Ih7LwJc98U64n+
qoxa8VDXWtR9DY2QW9olENB84gV73JVta1R+XnTuJ5VaaBTTzbSxTAQsj1rI2mXUaHs02mNbewkN
kbCuXv2IpBHyKIN9SX3z5JsyFEVtehVsXCBkq/wLgkkaR22lv/CuFY/N1EY3Dv4kz22F/vm+0pzs
kr3NKttkcvRqUVJCMmqpwayB+RnaaBlJSfzqCTO2fMTAhjutz7XbVoHYHVU4TThlhbPG2GrVhQN6
spu8RYucQhMRNt4nayhyYQ308KSSvrZtNdZBNtnJU67ixGWPQlzI996hIX/vJc4Z1DGA6+gMsXnX
DfdomIt8jhP1ZUxxUdtVlVZ030alGeYbixRm2FpSm9VbhDuEtSl04T6Dwuj1gCaMI4IJK+tR+GmO
xfU/cW2Qpe+LiXDsTq+KTrsSU2R793NNiJ74qULEV/iVYcTVv8lUhRbheQ8BYfRLVAySHxUvWbQN
s7nJ7zxX5Hmgg07Mtnqna09IQg6ab5t1DTyyoltGelOlzXWZx3P8YMrKkt+iQi+7ApL02JUb8NVq
FCjIjSluII0hTA+5CW7UL5NQxywZ7WFl6+iZlfZBiyScs0M8d56x7TIbh9I3W0006TbvrX4sN13Z
otR8E6ZV39ybM08YUlRRXrw6sbSaT1at2Ok0XNh1/B0wEZqVxxcKor1pMshheqoULDyTucDtKE4w
uJ6NV+whlQv9rPWFgpKsSWq8gBih+Z/Al1oZj9oQt+qTUpIr7Owpi3aTkunfVGGJaK+6c7/RXWGk
fhYbdeQ3dpmZ24/v0PUZ5zcggccBp7mztNVWd+gQqUokvEJ/iuzICPAuzx6KoYx9vVRNQo5FK/bj
AU9KLu8jLm8ExdWl5rIquWSV1ll12uhPUGX1IGnhnItYJruhDEMksO15j0ScFhRJ+1NJlPRG68wo
cGuh7T7+IWdmzsrzfqB2QIlprTmbW3HOWyGMp7BNkoPa5GQXvZy+g61Sb7q2G64+Hu8dgXF05rGg
o7rD9bagV1GMPt5dcnI6xNtt82lKvea30wr7ziPvsW9gzDiqn3Sp623aFtXEPdZhCimuVOS203sc
GcIBCBpilVBqP/5Vq7op/RF+FFxLqApUanlVjn8UViY8lPBPnoD7xIGOWMzWLetO9ee+GJ7zcpyd
3SyNUP318bjrBuf7wHQqYdRw53Lbr7ZBk01A2LiSn+LYDX+CJZH5RppNdVXHreFt4zKe5k0WpvFT
5pXyF13SdOtVoap9MnBZFgBqH7cwIH+QSatajuklZWoNo/XUNb37LZW6E4RebLcEgbgL+JpbZt3+
47mfWXN8hKj5I+KNxdV6zZtKUZUZwdunKkn+pINZ3qhmOWdBDq1qQ6Gu/Ym/kf45fNCy3uhawBw2
8YFcJnr8oXuNkoSadzauYoN6ZaqxTrVnnsd7Stum70JNvUSDOXO9gU5cFhVNAMZfDuBffT+PGFv0
VWE9FbKZ5baY5HyDa4sz+6hYh3fgsNosMFKrHwKYOGWgSmO60EZfxxPLpNGeoHSNuivR0mrSnVG3
qmiYtIo2474F5HFNhFcGI0nWRs0yzc8To9hMo3XJQ+l9PVenHVgUkDpEu4kr1oXzzqDAhvWh+5SM
YTZ8SQt2xH0sTAvUR2bpeFUUYybvoHQbwWR3rrHtyeCHIEXW+65Esys+5OmgXPV22M1/MK7Xu8RX
6Tcku6ZxtPFtNIcW64eijbX7GQaFG2jxHH1Xh2G+ZIl2elXC9KFJhW4xbVVrfVXWsuwUpxQsY8UT
jnhrm/oxQkSgIrwsu9NADl0Ixk73DiM6VMMpGi9ottWptCMz1Fqq00/9AK9oNpX2cVRafLfiPL9G
v1W7agx12lc8bXvBQ3rhUljHgmBO6Xoi+EOQxnl5f8P+2rq4GbYmubH95PVxt9fdst1EsTei0TrO
F56hM+8hg3EkkQ6FUAXR/viYxFRTp3Cs7Cd7kCLxO8R/Dq2ndRBfa9tsN73bCapYnfYFM/rCu2o5
bludjhbwuqQqo09fTvwcnil0BtCcQuHh+Odk2B32YtLsp3rS+++xHdbbuJrEzomRxZ4hj+4dYX5S
b5HL4X8XnBOKMDqQ6uNBR0jxCWUS+4kQ0dnbpTq8po4D+KOBovO5luv/GQu9DEr3i73S6uGhRGw0
Ms3sJ63U058D6nN+oU/poSnL4sK3Pb1+lnmhlrG8+KT9K1xA7QG/UvjyT8LuManiBfb7SJfBlJWH
xIqUIJpRvtOtKLmwf88PjHYiaGKoa8bq6o0NakJmb9lPyoBPz5j0xRVWDlhJFd7ow8Xd9oN8CZEF
vnDfvp/L41sPliqD8qATU8JDOP6QVt8lIEtq8WyOllM9gCP2NN9wI42mb6cKv7To8+ym3BjMXZ2b
tbNhb2XaBsvCIb8xY61lww8VVeQGr8+tgTmKceFqOXPg6CYS4cNxAfBMM+X4N6LDU2ZlPhrPcdU+
h6HIdlafxoEhhL7JIowNwVyagdnMlV9HowiaMfL2KaW7zcdhwOklY9ILXkCdaBrw19WmbxO16eK4
d5/QmIqvtbYfMc/tlZdpsJRL1afTkAMCMaqDFGkgDNCWP54zQPIqt8nAnjI6EDehZshDGFsp4HpV
+TlrbYZAoLx0qpePfbwZ6BOBaVhgshaih6sJpnPkiNnuk2epGzQvaL8/dbg7NCRVZrepZDf+/nhF
zw2IBs7iarAULdamPlS4hjgy1fS5b6zpF0DdZutJXd1DXJjwa1ZfPx7uHYS3miA3Fkg1npkFerA6
39BrnapznOi5TtzK/qfMMxTKqMY06o2I1cRXKkqj6DD9bsY4vJEGZo3+5LTaviLm3fZ2k4GYHJJO
4J+Oi/1jBZv1wpKc+fBoGIPao88L1H0dAU3eOBlJ2LhPoTSrTWkReKVjK6ilZMObmXeuL+OUB+bj
lTmztfFag0K2FFIWVtfxdlMaUc9YczOqMSeHvMz029kbrUdVSZv0QkJ5etext95lCYk2wbesxwKu
J2JjTp9VJ0mDuin7fS4b4ReE7zd2rHb3k9ZVQZRBHvnsLKExQJiAeYQDEAyZ41lWbRwigBSL53ku
HcMHn1QEQ1PEqp/l5iWp0jObjdEA0MEgQ0SG43w8mlKkTjcNTfaMEaeqB0Vbj1VQmSiJflNS7BlR
zMlRqG5HUw0Dpey76A9s7PFrRQ829C09VP+onXSdm6nq62kbC7zSH7K2YZ9+clnIpcBQO4uRCxwe
dfUGJB7g3TZs49dk4tEJSgxMN0TJU7hFWfcScuLk6y+RCuLypLBksBz641WZs1ziiuTFSLKE2W1v
Z2Lv5jkdcpbHx2/C+CHt5NZoennhiT25a5YyEQUE4lNtMX5bDt5fIWJcjFTK6Nm/pLwPL5To5pu+
r8bvlajHFyggl5xDzo8HfIs4nOrUWkWIMpiBEXamv4RNXlzpAnerfizEtkBXrfYjZGUvVKfODUgG
42GN807wWN3eTiiGJAlH8wUIhvsy96P9rRB0x1QMDjdGj4/Ex9vmtD4C/RuXI5BD71nbOgicNTWW
naUrb24uO3tTDnVLxqPHtMBDLyluDBmL/lVok2MphxiacXkP8rlFhMeY6miXGHNfy6tcG6fmwrcm
HudrHt30C80X+VUeUUc7jWsAk6ayHfP+DVRArNgb3WtiIqkGJqkTDGPhWuGtS+1mHymumL+akl4C
bcGG5E5Jrdi7qyI935jSLZzNqFn5cNdWYDj9wjHV5koWzlAcRiWK6ZzA2VavyZA162puEjO5kvh/
9rtB7XPlsQ07gI8UKg2xdaH+vRnECrFP7Ex0PvRaUtxnAh3rOIDkWUzp1q4MWdd+Qef4B/1bZXr0
4tZ5MiwS4y+amZhPxOapeJvNHv/E1ENpNgCwIF7jFsiwX+H8/UupvLjZe1GNTPjQj1P8rdYlpYq2
MvhPA0slGcFEji7ocCgj20runTTt7sMW/siVUoT5PyZIpglUMwimzZQ6tAGVbKxucKvSH2avabXn
KZ896ZdZlqdfe7pJNzbSgYk/01EUi1GGnf9ozFFVEbdtQLn5c+Mow6axjfTWg9XqXqMQZXS+EykS
nxUhM+HrSeW1B5pucf1vk1M5Cppak9TzZ728T6EcmzTpk0zcYkVk4LDaeuEPy+maYtdo5YSNpJ2Z
KAQNsbJJSigAe7wXlNswz0cvSAacZR7seorVYduZdZUVW2wvHSfGRiiK3d0IdP1xVlLVfMviPh12
SU6Vd+fVivHHTMK5zCEsuR4Fc3sADDVceIBPrsWlnLUgvWmo0CR6r779dTtpXoQJaKVOb1wR7T7G
JHKXmG20W7JqX9Kk3Cg1Rt5qMmQXUoCTkR3IYMBn6aNScuEZOL4XSxuVgXwCPW8Pai53egd/aAN2
TvtOq7L8IUHnoJ9P9bP09i0m7zQOPr5HTkoHBB5QrFGUwoEV3urq3pryMbHyvIj+tNNoR98Nt3Uf
lUGbCcRy+RVaeZrezHUot2nc5T94naYLF9lJyAX6lNoBjSwQmvZJWZ/OrVaQuGSvhPfaPsHpJdpU
xVQYPhIld0oxVy7NdK+6BJdcX9hUE6lkEnATcr9fVMcrL9y6HSuJmOiEPvWunqf6UOlutRdmMd57
Vo2E/8crvUQcf1+KNEHpCkJSoW8HW2PdMetEhEyuM3qvUYUWIhiiXvjKQkC4YBixjiYpAtEowz4S
+QOC+7VAgKrgScwr671SKUp8c8Rj1Sqj/F9AN9Yn9TRReCJaXeJJohedf15+y18HB7XOcEr0IXxV
y3K+Spu5vW6SGkNO9L6DGj3ZCwf1pA7+PiCwJKoeHBbTWAWRwk2ESLzSo+Vpxd+d3uu/hi5k414d
2sOET1vkhxU1g1xW5sGoqxe9rZSrjz/kSUr8/iNgHxNHsXMJbI5nLXutoi0qvNe87nS5Ce0ZnUci
vB9x20/Xw+Sa29hOs7dhjMJ/9XgevgqrUHPfytVLjrrr++N/fwq5G6UwZGTXdVNRdOo4t733Wnlu
Zx+8vi+k33d4ePregFDNxtDqmfZjmX7Xuin6/vFKnG5pPj+k+v87+uryQGvLtDpkPV/roUg2duNO
UWDEqMVd+OynZ5VxgKlzQy41iLWo+2To4+C1DQsu9Owf05Pazp5ba8/TONzYiTdfaPOcGw/sCjxn
3QaMe+Iw0rv25HmT+zoOlvGg56O78aZpCLD4MJ/bWiYX5nfuyELbIDLm0IKYWNb5r2PULxjeMY+8
VxFJ65s+yuipiN3xMJupuKRbfm5udNIpNSz8Ioidx2NlkohQ4hP8it28M+7LzhY3pZG4s68IxcNh
V1jGj09vE0Jwjexmud8hNx0PaWrFgG1eGb4qodZFQUP3KtqpGU/5hSv2zGlgoOWj0amEc7waqEJw
cTKrOXxt1KoMyiL0ANhUytbG3/ZKl5PAMT2UD2kqm/3HUzzzBXVVc6HpYze1GAceT1Fvhzkxa+m9
asYQexhazSm2O6Y5b9UR+N2FqGH9ZnLqkZ0kgYfwiKjXuhtoJ3qrCNy6XgW6j81SkJ2E3+h2/BZW
iiCKaHM/Mrzw8eNJntk6XPIep33REjohA48Yg1FhtljeUEYISpT9FanieFBGeA5W1n2SmLa8LjT6
F0oMKZxx4sSGjq4Umjoprws+4lqBj7PpS/hTW8VN0luTVbjUbj/3GRepq0XQZ6lQrQ4ibafUC1Ep
eY3qOY42sGcpDuh2WgRFnIYXduuZ25OxyJQ4+ktfdfWMCGuImyruw9fCrDqdRrIJOEkbZ/XC7XJu
txB3kO/TvceoYHUqvF7WRjY74auTR6i/6sO0zUSWXNO3Dm+dGttBOc3h1cd75dygi1k4TzS0O6RJ
jg/EWIall2HB8aaQKQSmkMMW22X7Ko61+qqrOvNLpSfphVN4OiiSaBQzKeETz7J5jgcdwl5NQtWO
3rokhgabW3VPhwg62s4do/q20KWHlyfQ0s3Hkz39koy7REDUtd4JQMfjUrGWYxQ7nImsNaRf8yEI
SSgZ/fl4nNPtyQWKDBMQGI+dY622J7ZOdt6UXfw2Do53a0z55KeDY9+buuJtPz8U4J6FbktuAKPx
eEp5lGQpzmkJQw357aTo6QOOi2Cbkaz49LUCnmcpRmG9ROd37Vod1U3cuKrJrDyj+JIrjXIYJ42j
0Me3btyUu49ndmaToMEBS5M7lLtsLYlmhpWTdwnMnUZtrE3ijO2jpxjikHtpAvwS3ZgmL/sLZ3Cd
ZrGIdFDQA19aFzRUlpfrrxfesjxZmEWZvKl0nPeGjj+gYWIulEyZcUeFuYVhOOo/AXmMWy9T7QtX
zbmNQ2ixlMLeeemrrxkm9eRgXJm8UZ3rDzyTaWA6hbh35v6ThoBc2vyhko0EOmcB4N5qpqXbW7Nd
52/NKIx6q+ZJmX1z20LRf1Char9HFbqcl7SlTl8muqB0DKk56SQ969ZhXmUZEPayfNMGCRQMC+Tv
1IWM22ks4ivENMYLt9uZ8agTkDgvrmRk7qtJFp49S+BP5ZshHcsHCJsgHzo07WaYBvNPSpn4wot/
+gGXV5CGFDJ63DRrQV2AQWkRdaN4Uyd93rll5PzoE8MKGq2fP2l5wueDXkdQQTcCjCdB9/EXJIwo
4wFD3DclpFPwMGWS9D/0wlw5lNAFHj4+jiczW/I4YsJFwIpHcD0zhCSjajCS9m2Rc3pu0TjyNQJU
Hl/F6P/DWGRmDmnEcrW928f/dQpBj1W2Oifdm6GWFigB5Ku2vIkQPBoludSCOLlnSMKpzS65ETM7
QdP0JmzlOtTHN29smlsjTPCOrQbr69inh95Lt4leZIeP1/LkHQIgBa4cfBr4yEWd6vjLldWiwB6l
+puaqYQvrYMb0VanVvj943FOv9lC53M1imWIZ5BJHI/jZX3Tk6fpby09Cni1uh1dx+Pi8CRU71IU
uPzPjuomfC9I2MAPSFYoea/CJK2x4Lx0nvgtLGxxRVxYP6j3p8E8CgcAaFIEENm8bZTpxe+Pp3lS
baBBRnS9CFkjMauewPSN0TbyTvbyDyVT+yVB0OyGzGq6r1PYRkJGw+8KfcCH1NTGa9z53J96Pg0X
1vq9+/f3/Lm3HQNJ66WQDqNsbYOXFMoYlrPV/ovXLUJ5s52GEtP7Lqqpi00dMiaJisaRZ8zmD8XM
Y0Bxk6Fd5YMlM2rGuf7SZhApDkLVSvXCW3qCYFgA/sThaNHSZ1t6O8c7wUiQ4WyFpf+LKJFx35uh
8aKAtHqk4i3zQGjQ2UaqR9va1q2bOi16J/AsRVs4jeUSTJj9/5B3Zrtxa2mWfhUjb7r7gqc4D42q
BJIxKTRZlmxJPjeEJIc5zzML/e79UbZOKRjKYDp1gKxG+wCJtC3vzT3/w/rXui2GsLsDw193q5nl
G829/ZmDG4hnl/IRdiqP/f7HSYUZVY00yDuxqKwLn8zTvaQJUW7Lpal8bKkRbG2ryi3DbgnXxzbZ
CSS7miJrTyrVo3jWU3NPm1nP6dMxzhiOMJYAXg3IivHvX91BRoOd2IS6tBv6qNtpuZR+1yKiqiqr
dg0pmT43C+NbtD8LsDIQox7tRWBa01r/jsKiGH0wYxekhThKOCWVtnCNuLJzr3Q/pmWWiOeG14u2
GgVIYKQ81ddOojZICUjxt6Qnbbn25CoOlsfX53AmCP2OzjoOEMnaaUDUjFIYJWrJ+RbW2oMQ6g7p
/qRpzx0jyU7ioNgd7256HxPpRVeAqny22gijnWxVx6pLqmpkd+fyCNiDGJIQEXLhrMjKatsqSXOq
tqY3M/vTy+u5UySeiPCD28Uz2V9tyuU8aszoNB2ArKJ5o25IeVkUBKbSVQ216abTSmlbulT0Hh/u
G7PLHQ11BYFuSn6mQZd28HJNqwV3Bx9R+zWrzHTpBb5yptZduET3/uR4dwezCyEZtKLc0rx2pHkn
A8VSEn0/CIIdB6eMbQUCradOqfsSco64tYlrQcKrqc2cnzmu2t7upt+RKXasROCenLJTSwjT1AhD
hLsi4uhQvZUuXatwNLRRefd+dcfSGalNEXAay0nmdX81s8KQGzOpwx3QCr+3c2paBYAERD/A3wsr
KDuKOUmVN8ZHHB//i/oKmM6n5hFFkgGJ8ibeaa6bnBSOaZ5RDexsBx8I6/ElfLsrALg8NNDXTAFI
A0XdWShm8c6LZH8VW5Kw7jxZTihLJEAw45EcbE+AIBp0paOHSe3INOVGFDKQBKFIdqAXvYUfdspJ
TTJq0/eNcBWnw1yw5c3+nmXGoMLnNIyDf3XtihWopkDy050faC5cEFmaV1tR7rQzt0hSAcpSVZmB
Th6c/XGInIbxuiHFNq1gCD1y8kJoxDs9CLpPTpBnKwT2dLuoQwA3YilX57mqhei8Zu2c0fTGWrJX
oD1i72BATI2GHq2rwKXUc+fVXUo5E6JQJ2XeBj6Z7li/Or5x3phbOgNrwT2OLX8gOJQofhwpZbob
klBZpchvr3j4uk0D++KipYpz5q55sz+caVIvKkx605qYWJZrL4u7dFcXgX5CQCJcDkMRX/FwJScl
z/xMOuBwMuFVArU2AtfGVOm40K/2To62uNvGUrgbjFa8zt0aDVkx668kVc1Wx6fy0OSE+AsSPeg/
RsIz8FL7fUkZ+E6MpWjnmnmGzs4gR3AumPqdVcrBJySvqRkLxBzkVKN81ClfXZfNkM+kEA8nmI/A
rOf1gIEEK3j/I4hK9mLQpxxOYwg2WpgG0E0kyjejy8KT0kp/Fa1DT8QlwRoTNKAi1pr0B39xk1XC
kOzKXn0o67w6cRUermwwlj6u0vr4HB8uJ9YGmVjCkjjSpEH2R0eJUB0qjlDvEK53Ln1xgLImsPyt
qjS7X+8JJCFmB8l9KvkmQVDf6qW+Eopm57Rydj7IlrdqG9dfI85dbI53NQkwAeuC9hR0LBAGCfD0
lFupH0qoOoRY/u4mqUq1aSmvSsls0VgWIHhxS30bI0W79Fo/+CKaoP6Odz+FI/3ofwSXceMpJEDG
SX91Rlogm7DUVdJ3Sh9UdVWZuXxbqVW9SdxWW5Z9Jp6LrvNVdGTzBAQ3IBx9GNaqUQ4fxSqeu/4m
V+/4NURLyAHh7WOXTDO0pG6BTEuV/F0WGmMJrQElGHriKNeho5ib0lEhPohLR7KDsGhmjIRxs76y
SH70DYUfWerxupjCavUONRnZTZTvXkfCya3T4VYODGEmIDR1C390Mw4Qe4RKxGn1ZVwRxEwSSfle
gfnZQs6i2Ci/QRojF4W3FntNtpMAQW8IYYaLoBQuFYhGt75RbaO0zW7ATxdzmizTxDjfxJnicHFT
jpKeyiQsZnZ1ZwmxqnzX5fShTGPnxAPhvuaN/FobgVnYErz+wxKtS/86733KRPwaIBYi2TMQtMkR
//EhvBDURxCJJOS5vxuzPIF9UI7U78Ac/VVpBfrW92A+FRpVWM3s/DH+sL/eeHSkbsnF8d+Bl1m3
lj9yunmuLSgmLBpEC8+atnJ/h3mn3A7l4C8RMHSWMWz3y05wCGiD+nk8/hUT83scMFxuOOKKCmTk
gDZKcs201UDsuLYalNZpbVqfsqKF1CeX6vwmKFSqjMu4nisBfmMXQnXGDGNkYG5AMbA/0b0TpEKo
Qhxid4p/CamEE13UlMJARSL038uoM1eIqrkPHSpE1DNAQ7TVOqFd1PCv5gu/EbPTtiTZNmNdvnEd
8T0jGyJMaFz0UwS/FWqebkUF9K44K+KF29XeFvYy065Do1t4idOddhCcQB8S6etG7hB5MUr1rB8S
eaWQrr49vjyH+9EEiIo9xnmFGXZaJlTJVqNXYhq4dqipAGUs1fnIolBurqZz1SwH9w/WLWgJMhvE
ivFzp3s/SVtBKI3GJTcE1wvochiHmix2s5mL7mDP0RGceuw56vLBzk3W3mjzri8asXNh142HcGWh
BSAvowqqsU8Jt7Nug/5DLrqWYQuZuf7e6HvUaiaLQ+4UE3DatynnStQpkmvr3HnbpHTiC0XN44Xn
ZcnvOGbdfWmaxRxS//kG2zvsvCljPJBsDlSXgAb397uT616bDQr73aHCq18PBFrlMy/K3Cs/VmBp
i0yjEoHPg8dc9kIuWqcSSvT3FGoN6SIPXD2x8yTtK1sO2xhHuZMw5wIbGhJfvUpjSOcWEJtUqg2Y
WE9XI42G/6AFdSp80ovMS061QGhEuAh8AJmKLva4DlIHn1RmOxQs+91CVVzzETKn5N6LPagq9cEo
lHrlDIWppEvi1AMlVQV0GPfH9/jBm4ulQyXJCIJgaqyp0HCjQYqjlrHs2h7lTuW2zdO+WMBOpVjn
Wl6Y/pa6rvYM3rksXuUkbOYe/XHu99aGch0wjOaYRaSOdkq9rFOSRilSiwZmBTqutwHpVsTcqTsQ
F6mV1I+66mozt//BoOmTYngYP7DyAO5MbElQ7ZD+NHA/2aqWfktRlvuYwJlOkrm1TuWuQzidSoS1
3g36zAl4Y7R4CIhYk76idGSaUcSVCzUrhPHR7gv/xKjcPDxxZXlwrytfKdXzFIs9nvELDk4d+Xz4
H0eaUnKYFMjs737JVeugJqgZgBZWVbuCL7FaSIUmxXbcutlCyATrogBs48xcNc+4vr21xfsCrzlW
IYJ6oTx5v2eInVIrVhTKYSqxqZLTDte3LBZZrUjRXQUvAWhotZaqExMxRL9aGCZQo/NO95P6wkha
TIE13j98HAXslB/rehA8WypkIPOxENfZ0rQqdeNhWFNzmJWo3uMQQE5nU3bsGt+8MNLrpYopL24N
BccaYijyi86ZVXGsZFtIDMlHJkwoh5Uax6J/qYcEhJaRVhbZEsVpMLzHD9v0QQG6BRCAXcf/AFie
4oZDbH0RH02+a616qclfrMiz4/7meCfT5Z52Mpn0sG4reJk9+U65gdpDsLve9j9aM3tquo+nnUx8
pMrTYQMTXPkON9NWpIUrnBb+1pxjKZ4Zy7T4TDcoH8+E57G4J8a1eNNv50YydcEmI5liU1NX0zI5
Yk0gRfDOpcoW+qX+5H6uvsjXxxdmeutMe5L3T0NOubshFvQkfQxPYQzTVtqFd4pEzPFu5uZsYs7L
1CWk1AjKd85FsgyW4k27lWZCR3NdjMbMK7fRb9XKERxfvuOiXqhLx/ZWwvr4KJ754V/fHdPZGs/S
6z6QRVKynGHkD/llvln7VEjY9ZeGmoJvvmD799bWXQpbaO20uejtlNcAN3DvnE7thdgX8rBqGV/g
bgr1pHQWfXwllpVdCNqpJNtw11xq5spVtpIi2IKWAx7aCuLZUK755mULv4j+GSK5kmLo49Myc4NM
RflECg2CqGMPecZj3H4qk691MXN/vHkgeC6IlWP8Et7Zn3jZw/KDL4T9E9qf41Ppd+t3d+mu05Pj
I3lzD73qZnIa0j7wLS+km/R7eJI+9ffCtt+8r4vJSRD0rFJiUqt39cpdjdu0t3/Vmn7eKa9GMTkJ
lULp+xCNXZxm5+6pvM234dxJGCf84CS86mNyEgpPzYxCpQ/pY2LZzTn4MUTgisessGtlEX4TH983
bRN7oXQtUahidn/6fTgTbpXTZDO3+NMM9I8T9mpM4+54dbqNUPIyAerrO+f37FzepL/rVy3v9mlT
rKtb74s62NW9NyMYM7fjJg9jFaZd4fn02fcL4U7Pl0K2sD7rX943e5OXMcncCDZKZq9ddSc/Np2y
Pd7Fm48vkXvsZcKTHNP9yUP1ZwBQGMp3RnGaCjemeqO1g620X9/XzWRvi6nrRMFAN5m3srRNEJ5m
2cJXZw7pQfgJh5/SKNxC6kuJ/EyRfZVBjXwRicNXqzS9xJb8rv7kAMVsKGmniH6dJikcfLB2+SdC
V0bJMoSV8LsfFipmB4IND782asAj5ApAkIwcfRA8THZ/33aFElSO9NUMIyTpxC75WGAhY67lio0/
2M1YUuMsvj7dI1gFUSGwIuCbCGtPgDKwwvE5oeX97mqxpdpO4EeITDvGnFk4fTmw/mEJoswVbO8z
KcT+pqk7B/JwVXa+NqVs5t7CzLRAPDUIAjjSgsRa+YsqYoB/wBhh44Lqx8eEKWO/wwhore8WUfa7
ksfagnOXiAtTQGHL0AYUiYMqm+PKnB5wYgo8WWMkG4IOxZoCbSuiWuDEFP+hlAX/bPBC/6OOzuIF
5MvmxyEd0vOI4oKZoOXB+o2BDImqBYKnME9Nc3axEomdAEk0XJUyiBnc/w3yBfLi+K48WD24+0dU
AKBzInZktPYnU8hMaOFjKXkohNzKFtCFpzfWqPC8AQ4Tz7w4h0OiaocoFEgE9h6e+X5nZkb00IRd
/iHTk/q8QEryU5JrcxM3rv/exmeyRsibBPkR5RfTIijBgVZJDXX9i++lzToTdO2iMXzpJHDjW2Kg
+omAuEZmC4LULIa6aWc88WnODhAL4CwTvxTYAzGQaVW9JkZhLniu+SX3eBYoy+3M4sHoREDuSerV
sPCahe+DCx+oOP4MEWsiW7buuqGwCyN+bGbSp5c6mebRJdRNoFlkuaaAuTyyEC5oQ/VL3+jCJRWv
kAc3ZGHvCjOWmjVkNylgp+O76uDA0NkoRMX2JQVEDGh/oQsW3zP12PySSXWwIGDo2FBeGKdwyStb
BzzwhZoa+czr9Xwi9hcevin4QCl9G4l0pwgi3n0HtnzVRXYKQmr4WcLSSDZaXTXupxg+FeOsqBJV
WoLaL8qFCzu1ZYsqx+ymgAIj26GdXPfOAkVjFa5UpUMBHEGiqNTL01gutWyJX1818aJ3Caed9GoZ
qHO6aYd7l9eK4Dm4cGhHCGbuT5zcQXsWUhv1JZObQV8VgVpGqHuWinaSWK5irpVYlaKNHzdistYh
wnM3MJ+bcwDxqUcJ4IMI1hjFZfdAYzV5O5rRDVMpB/8CyVAyXLdCZSk2GuW6svVAyOXLoSCet0pF
OLZXaZ5pzqfjG+jgWhoZUIhYA2KErYNHbH8exCBTNV+U09sh7P2W9EHQdWstd3rPTmrdnbuYDrrj
nQQbSOUvaCUJosn97ky3MNAEMcLbaIgiYj5lQrW+EFACb4dD/Yu0G0C3Kb4hQQSwmrcZQOJ+b21I
rk3zauELclj9p6hW6kUWKckmC93WNgdiS30UdEsCdubMuTy8m54DhBYRM/4DdDjxwYhSaXDZRMWt
4hXCZRFb1rnaBNZl2tfagkGrZ0oYy58kR/UuVcn7LktVPGOXHdwNvGhjbeNY3DgqgEz8M0uLQ1Vw
c6xxHhtC3VnUrJx6JGptWy05VXP3qw/J2ur4hpruaPjYpLFGhoJDWMsAgu7POUTqediYbXerp4Z5
7kREAh/LTLaiha8EBRF0wD/xplerdpP2cOjOTPxh98BhzJG/n/L+kVZsv/s0qWK5MGsNhvEwvCpJ
A39q41ZtPkGzPnxvZaPSl4COy+rSlL12jkvqYNmJf1MNAYiDkgFSktOCCKdxiX3qfn/b4h1JCy+Q
TVTPzDo8VRq0cuwUoP1lUsrZTZCX+mnS9P6jkjqdNnNFT9+i8TuoI6ASZIRdEpTfnwZBk1qrr3Px
Ni8rp7exErJi08pVVMDa57rAoOo4m4HrHPYJnxqAK7odM27Tq6TuYiQp0BW4tdBxWVZqY30ccgue
lFBYAkmaIzqfbm9AbAgjQcKC1yHCkDfZaKFWDXJZZsVtMMBu4jVVewETybAWLMuV7TyTsf0BG3w7
vr2nlpVCyQQ4Yrhg2WegDCYXthtqCnqEuXar1Ghdj5ycwZ2m9srcw/5WP8TboTgcyzM4yfsLGNet
6ReQFHFRNoJ/OjhCZCzY2oU6c2CmNzIDAj7KZQyMhYtyWpdcIucCp1wt3bphV9qh5KSrFsJ62xOd
8FevhrErzHqqF0AeHqBDrJo6T7SgpFuI/dNzZSiMs7pVHXKzbFFKJ4Jl5aXDY9TAx3R81Q63JuWB
o1weaB2Ow/QqlErLgGBVFm/ReDPWSVQY4mmO2WTaOfbrZ6VG7emXe4SngFwwW5TaumkAsg0TMSwb
0b01vLBcO7pRrS0psVYmXCy2QfXnr/EgATwC6TjmScaKAJnLb3+/uAnEO31SD7dBKkcbqyxLyoOb
/MSNRX2VpfX98eEdbE+wzeAdcJh4ygm1TroTrWYAF5EMt0no+ZddoygrIlxzZEtv9oJVTU4R+B8X
y/6gHBfu/hpRw1tL6qpln0cq0kjenC4m5aK089qeJW86Yv/ANGIKoo83OdRakww1lB7+F0coBIgH
i17IlrqS5uFjp+d+KdpeSBWHZgOYyy0s1sD3kvuhaLR4ZK4H6f0NREbZn+htZCIHU0UeqrtBgirO
IgIcZj2SBjH60LYgjXDuFStwmnwheHpbWDbA8FoI7LjT9WGhDK0TfyyVtKbsOenKSt+Qfa4JcgVU
ykiLti88DRlWhGb7DoJgI4vP3MxBKsMmPU7Ud1OW7A9vEVSDohNpN5E22qJAQ82BTQ15ZAIRKeKG
pLgSqVmjndSIEiMm0qdyLum2B5I7NIhKgh+ym5ZiknMrQEnnkloTpWiXEB91ebjS8tIMz+BP89J7
P5DT9AYeO88PtkjQqVRtt7rooP7UJ13venYmycgN2R6UO7lgy3IWIaIjKWlj655Q6eQCWy3Pt0Q1
pOBuCOQC5KznZHit9tBmnl7jPBCrOIlFrR8+ViWUTRs8OjP8DtzMQmJBdWGk/OhofU3Is4A3dV0g
4OU/UfuVJCsfVRucUhQWDVoCHN+ctjwezhrHWw++p10Viusc9qF2oeVDo98qkDzltqKFcrzu/HQQ
r0xX9apz2Y00H7UdJatD144UDzo79FEk6F4MNayjy0pyIqAvXY3W9Aml3oZw4rpK1VyrIGJiOJa5
6ldWZ0XaVVigJfNVFAmydAspiKELWVBdpZJQtbokdbeSLKQ72L2zkWFX7vyVEyktmC4XJZqNZSWC
uOzlsitvUD4sk02PmettMmLy/dbTMfWWWac4wbJJPLdcGqbgqovWaaP2rHaVQt0gJ2O1iyJXkIdS
nSYrThHD1M2b0BRq8753eqsYFkED1GXVCVHqLvyi9rQNJDOxRxWFbjZrTDBqKzSzlLtFNJhFY/e0
7S8bCWxKuLB8dDkgwgGObfS2rLdmWLDZkfpaQbyRIx+IFmPVXwmeIAynZKPc6mPb1LL/tZFLVdu0
DpCOL0MDYeBZ7kZda8cRdFgPboAK4ArFjzpOsCbLUWKOwFspfqZsCJi3oSuebq5UI4MvFBZVVVnr
emfEFwBC1bEAV28gmLHdUivFhNqbnrJ226yhu7KVyCmLz3yC2W47vO7oJMgbS1zVqtLF1ylQ2WyX
4/mGCAFBwXLVm1KuiQsf9i7gdHILFZnM9kMcKB/UPl1koaH1yUKMpKKETz9Lk3jJ0ik+inUDEiGX
meoZVQ9DstM4v+d8EgJCAhJwjraMShWykDYHMvWgNl3nUEKkuJBLxwkXwUUQOrG7pQzVN/VFmlVB
1S2aPrGGnSgYUirZfuIGg2ZHVZnrCNghnNmiOwTo/lsCZMKvTkI5YCaWco4f9I1qDtNfJdRIWY/H
X4qDpxdSkB/io/hgxEgnZhrDCBChi4TPUlQmpq2I4BQXUVF0F3rkc9WISeb/4lsIFJ4ADDWLIx8J
hsbE8QFkAzqnEOKvUh9SWGXKVV6vFdE1hnu5d2vnMteC4lf9HnU0CSkWwd4GowFuff+tSgIEHKwi
LL4GXmtZi9rJCm9HeUVinoVFw50jh4HRJCz8UJUbT9Y66evxmZ5ackCrYSOH8gGuV3wPc/JaUnqQ
ZVw80V2GvNyd5SneN7Thy0+ymiM7+Mt9PTMQjbWHgI+nmB+lRHCxr4zgroZd9iTNYIJfEpOuGvC9
uZnPmG+jNfH6fWZkBLgI8lHwSBB1yiopq72Awlwd3kltiqobgDfrGgXd6qr143iDcKL8FQs3lJeZ
EaV3x0d6kN2gc4IIGA04lcBMp1JGvqoRlMFAvIP33vmc6QGhizXli54K8leAqHsduVFoLVD5lJ/S
onc7yrCok6iNhTyonfSpMRyhm4lZP+O696dkJIdmOijkGbfb5FiVsU8lp1uIt3DjNYq/8WC6gt8+
MbFMrrizui5aVz3hhXXjBDXhlaRBP+XWTYwYPFzZRGUKbbmIQs/CyhPTPQHrlOjuEqk47hgla2eZ
Og+2J8FaROyhEBtZaBGS3j8glpD2ruIk8n0HcaG+iY08lE/azMISwkLy5pyNA1d8VJDAcsQgJhhL
CGRiovo5O9HvNfE+DgZVuST0LndLx1TKbO13eQx2qnW5JDayLFSBZBtcRO6Vm2mtsi40A5XM4/vo
YA8DEcZYFvEFeEj5pP3hd7kou5Vq+Pdl6RgrKQo74HLUA2iBVC7lwWvWzqDli04Ik5n81PQGxjce
ySdwDIiE8f8nMbfByAU/M2PvHsYf7M0qgIVnM4bFHBQKBeVrQ7F5/IuxAPrEluZ/WG2Koabs5XHV
lkOM/XtvDEa4pXLe3+qlJVz7XhVs9VqOro7P7jh7e8cB/59SD25+7iLCHpPZTQSpqJyoK++lKnXQ
ZdKb+LbyY6dYVnkqF3Y5aJQIKrGjziQhDnc1fhA4dGKZTC7ncX9ZW/K4433f3WuAqoPTPLCE5MLz
kyFYGgnc4jPz+sauZoy8LtA2UukPAHK/v4QMWdw2bXEvjAR5n30qDCi0yM0EeZbeVYNTIgRwAKZo
hcRLYMBVt/SgtPQXZuqHc0GKw53FZTyGDwjAEEaeZh/iMDa9sGm9+xGfuuw13dmWymVhKAuXmNbJ
8SU+nGlcDGoWCR0DuyTrsz/yzpGhIy97696E3+FLmrXSVZDpkIKLUHVeH+/rALvESpJlRfuMnpjI
qfvu6Ell6XUh3MdV4uJcQeZrlP4CrlyLVGiaRXH/KcXAj8/h3xIFpGphSrjNcvJ555kiuG5FUmRU
5CAdDCOytM7wRcTzsM+86DQGrwbTOypm2hevM9ub4x9/MFFEHrEEoJ4iAE5qely1V8iMykXy1khE
6Y4MlOGdsh/yrybeoAeJQqgLy1/tDa4NiFHh0iaBQfxhvzclLkSIfGP9ThVC7Q7FXbBkuqCtcmQv
Zzb/uLf3DvlI6wHxGsXrI6XnNLjaQzKHZq6ujcBTaXTD3KWfD+VJDI/7cnBL1Q5IiG55b4OVO6jp
jFl5OK8E4kameKLKgH/1yT1aa0CFQj837xwcEf9kqK0k5O1H7OXMdUVLmDF6Dg4XfDMjjzO03WOQ
cwq9rSFnJe8pQjSt1dVCbQZlEdSue8oUlOC4k2AGXDPtj10DqpkENZl3EoVTIaTQR3PbakX5sZH1
K9Ns3NMi1OvPbRrf4QrNiYUf9EYJAyEXyp0ppMJWnUxmVrZVSG1i9wRsn4T7UIgI9Rqp5W9kI/Oz
VQ998lwUcBpOAjyhj+b5WDMz+ggTvyBqqqKtw0F8siwnuaK2IjmrAyOfORBvjIxQFRW5XFSUYhmT
Gxo9WD9RzVR8EmqnudUarVuhtRAt0x5WSVsW8t2vHUCi+yLobILuMJRBrjMJXtUImndZ5oRPqKyL
dm550app+thugnz4RUuCrlCJofB/fH5Iak0mkAgUc1tE1VPS6cVGzIZ2gzdykWE5XkD51Pyik/EM
eQfEMxY3kMabJtSxXoO814ceOtB2lP4wq7WrutFCT/U5Iazp2Sbzynozk2NUn0t/sh27YAQyGJAG
lUadIiQfD1sf+ohzDx3n2+PrdbA/WCj0EeBe4+FkyiamCjS5eq8MWv3UV1Z0b0IkY7qGnyFMWXkn
havPPGVTy4htzsNMWBOYBI/nNMOsiWTZC+pTnlwjM+5BDGkEzzqxRXm7NrpkBREIOFeSLJb7i/cl
TrhIZlvn32IDylO7U20zsR/MJH6yUl45G8vNsQfc30XXIFs9s1cOZ5X7BJYIbFx2JtK++89QoecN
uqhaz32iWyduGjbfDcoN7szI0b7Ubjp3fx0gjKl5Ick40l8AQwE/MOmQ2JYXUWIkPMLAY3aPOri2
YSsYgQ8Yy4wKJ6HIbejDTF4N6Hy026zzUcJIcj/1tr2jQZloNz6bEaEjs4qXVeMHSYVqWZsE1Rkm
OiBlSfRFoUYOSXFiya5hOjIWUQAPs4A0alGTNIEnJ5sj65rOJDW6ZBPG+l3y1iZX+/5MiqUUx70O
M3nvSP11SujyJLL6fAXbVPhVk/p2ZuWmR4+yIe5/jGhyh3A2TIP8Yp0JjpwXyu+wLQULAC2dLcBN
tAnJeM15zdMXYGSU4ukewWXjjTKtT059zoCKD/wIF2Wj7zLRCuA9cwkKCdGyRggoXbtDTvxYDjRe
w0Xjg3zsbD8fC00XVjVqWSwoFguUYFkC5FIRjFGL2ub6RVBhZmIOIg86kpfUmeDhjwW+B1oqvJxe
EzlZ9FSrVtXu5Bwl3GXSN2GLkDhBXGGleKUY7hpXUCrEhqHO/+SKVU7EMcRsdTcJz308Z5dMLhSi
MGQlR+wMUE9446a8RpqjCo6TSdV1KgjdUlYaa91HVbSF76JehHA5Edzy5mgxp37Pj17HfYklRNZ1
Ku4Xu0Xg6JFWXcNalqzNoPVOosTKT1OZqEehtc0ZBkSzVrm1F5QtKh/RaZ1Do09OxvgNoKwwPMEL
YoA+p5FeGda1ORSpo1r5ddaGWbCAhE0yF3HdmxujKM3LivL6ucLHNyabcN5I00DBJ8CKSRBDyODF
KGspv257hGOKQknWgTkYN4ImhOusyMVlOlY8Hn+h3uwUKCQpN6B92IL7N4Dggwqq4ra4jtEK2nok
KTailPsXcL45C6o7G1tIg3Z1vNPJNfA8ueSiCV3CSwYEdHLt5JqZEXapyus0TIqFRtZ7gbLwsKS4
dJZIfjSJXjkSz32NYVoutzHpPa1SjgKhIL0hF9deKujJ1hGqpFoHau+miyEpIXEu5aZwVr2Z1wKZ
KLkIbNUU5IrSNcnNf+2ZBKXCtUfEAs4ColUHwNCBuraOREh63daBQpmbGZ1Ulkj+xOnCGZdicv39
6Go0A+hx1F8YN/irDQzjTyW3YoIiTeS7F4IlNas69ebM7Imb9twLouFcs7z8Ixnjfi+V5HPt5Fly
3aW9d1Gn5dMQC91NJboeHFFasVJgGkFcLMhPABL+/mvbaJxNQsXw2XIzA1CcGHKB4BpB46r+tTBY
wSfeZ2FhpUNzCnFfujne1RuzyTOMwUGygXtwytdJzqmLBC1Or4UGgkS37KqPiBOED8d7eWM2RwwI
kQgIWjA6JmsWxaGDlpGQXYcSxXkIthWLwHH0pWJ5xqqp1fyk6VWNrGpZRgvPaOYqbaeXnjLmVrFS
x3AqTv4UWACGLI6QeK2uY2lwrkQnIzEtKr4YLZEHyH53lEyccUSnJAJsIA4mrgbexMhOI0/WEAxH
Fnq5XF8jqyqcea3buat2EMpvgHwSdxmRLb1MnKp+gvOv3SKiIjzVlhc/SVANPkYM46dW2L89df8b
BrirH1dD+dd/5/dPaUbdrutVk9/+9cJ/KtIy/V79+/jP/vix/X/014/ZLrmpit2uunjIpj+59w9p
/2f/y4fqYe83qwRC3v5TvSv6611ZR9Xxv/3xpQxkbOgq9ZPqc3rQxD/0Q8+D+bsNfdg9f9fnPtv9
x1+e0jqpxu9z/TT5y8+/2n77j7+wYK82+B+f9DyaYy1EDwy6/kbTsvIbjvPorHBzRGni/vxzAcGr
38bY1vjfcx+vJvDvjfv4kF6m98dG+ONj9+bv2Ef/mJE/d9hERbAz+MVb///K6Ak/vHPRFYulhUmQ
iBfGHb849K9Hb1m/cbGPBAeIy42/fnT432gH/HlzII4F/m8MnlQrRTjjLyy2f9u7FP7V239MNvNF
k3P0C4de1X9DFAVk4FhS/2rs8m9wyJIuJGb389f/b0MfxQb/mw795yH851ddk34bsa1wWpDJGn/t
L74k/oafjvEBq87zL3LG/+i+/wduhj/exIXnR9+en0x/V756d2d/4GXHHzbw6kXEEIXrbu9Hxzf0
R+P/9ab+de9JfTYOXv3leLRe/XbvZ8uDH/45+OfP+tnX6z/aG+reh738zcsfnvi74qF48vrnv+h/
juryIeadXjwkD9+wZn981vgIjpDvH79700j444I41uoG4ymJHkbO8P9qeJTLfW/DF7vOf0pf2vnj
zX5vszcPGFwfrpinYveBz/5w4ef1jhvsdU+gV19++8/PzBfIbHffPtxUD9WufGluHMfzy/PecSxo
oHiIPvwt3hX+096yysR5iAH83R74mH9oaRcPhf/4uHvYmxrgQyDCx9j+TPtvbeA/3sDDA7hv2v36
37/afZTBEpt7ORKvD9WRQ/mvOZP2g1ewIV8m83mXc6f+3an9R1euz4p6b8+NQIf3trp5GB7YzoWf
vbT1/L1jWum9TW+LyS4b/eZ3N1oWD7vopZ3nbx2BA+9utnjIX1p5bnTMNby30dO0+DaZgrHG8b3N
UpDx4Fcv7Tx/7YiNeG+z57vHh2T/yoQj9v3tfownc6Bjp773Yz/hZhcvzTxPwWi2vLfVm4f6m//h
b8XDo79/+Y6V4u9unJjGfqtjUPe9rf58kMZv/rCK/eLgXRoJjN/byd2urD7YD0n40tQ448RtX377
z7+nX3fxbu+mpGrv/a1eph/YdP+j/DC1YYjvvr/1TUqzH27qx29+ycX5tHcUqb77M67lz3Xy+GFb
jt+/d+VLVLcDOvsT5uhvj/WHi7rc25E/W/8T5ug/r1c3q+vb1fL/fBg3z65gwqb7n3Q0WGKQNaMQ
xkiDPSIUj2/Vf539AYYL9C1pZjBpAPVHYNe7rZEjlsu/yJ34aXiyWA9xOtkac2vzwwM95lbYuyKu
972VESlzfMnnm71JI0R8k7eOy4i0eG/zi/QpLT/8z7Pdjjpp93+91c3Ic/3ebi7TovLGc3KBhY5X
91Y/Y5Lsvf0sYAJ9s+0/YQxrP/BfvnB8IkZizvd+73r3Dff3v5yuD+l33DvyADDi77+nR/2Xf9DI
Xhe75Mn7MKYjDtv/E2b/Z/s3af1jsUdn9W8JtsxT5T99OJ9e92Pe7r0TuKkf4pdWxkX5Mwylk91D
8e3nLvrhcD+hjfQQvfzZ5M36E0ZxRqX1I+mJ1yOB4uXlt/+8BbLwCp7x+KH8OZyXFp+NSuVP+PLL
Xfth8RDtvqXJ/n4Fsf3S2T//+Zd+vXtp5fmTR7XS926Z24ekfqjql4Z+tPsn2JGXD/X/5e5qdttI
jvCr8JYEiOElHdubSwCRoiRbos2IlAL41iTbwzaHM8z8SEudcslD5JyTD3vbY256kzxJvppRy6ye
EYdiVyxDWGBhehfVPf1Xf199lXCpEneWFviTVq6th0yF/YD9l3eI5otoblerXMDsJDCAWuWqRZ9w
jJ4Fmutciu367uUQC8PXnGAdvlKhpNK5CsM6TYISI/8BypDeiQ51pP7YOkinOkqR5SwemzHdWJjg
M9Xq5dGcrRmQh/6Dj+OFdlYN8EkJuVHAZ0vcKL57Mc6vVMi2GLhBf7F/w/aatFjwozzLIz5xSo/5
TrxiZIIo0F9qLzSrlU6ye4vQiqRnDBQbqM9EGwok8eDtAKIiEDZgQWEYJ1GctD7mYJGBvVh3QTAo
RgbXE+C2PwNPAmfCzvGhl+rpHB+UeEBP7RJ4BTIhwpGoBF25mxNPEXxu+H9+hMzKwWc3BF/wsvAz
f/fJOxqX94Yeu0ptkIW42/9IuY4hjBpZT4n9PIlX2s6q0P9oG1V5qx43zcLDqc1tFMk55zl5nOyD
HKEYFXIDi3ImngtRGOp1c0b/CwLA+ByHj3QT+IzrogxeYwwRJw1cwxN0d+iHStg8QMkAIS5YI/mX
5N+ARbDld8os4cwo5yCC/gv4TlDiEE4f5hIYqdwl22OgrkIflWlNDg7UebhMoHoDBcBr9EpAtYXA
cAOdxqs4U0u+VYheASALblvwyr0lelbqpea9iAMVzBM9sZLo5lG7bvoHCXoAMFBzQFXb3gPd5wFh
e5IrWok0EsYaZaXgU6DSUsAOqXakYdin01JlenQXLbVx4CpaaHP+pIkBD9j8qz7epMyiE9hY9r/Y
v9weBQvNDXtbJUL0vRgmcevcyRoTee+De7brvQ4RDQyv1CxOrLDiWApEQxCayPQSDsqm4Ko23Niy
Hed8Ekczeo425cLcsz8fsrKaY40fsMCJCnI24/bWzPyOUx4i5rfkYqnh7fbdqzudW86sYD4eMDjY
A/a875uP56bhD2H2hciC8pde4NgcRLg9CdtdgdBoYfTwuVKLgO1HpvmMd3WI3oMsZiiRDe/GKRa2
8CdPdHKjUe9nXKdSZPLKgUlUjeHHPyjdPAwoLm8nSC+gRHDwUEdLlbC8qkQC9F2C+AWHb1HRgO/J
6KfwqvkiSMQwezd6OnfEbrPcdnxRj0wFwybh7R+pJNZ1bv1WA3DXOQMzM2XGAaF6ffft2EzgHDmI
CaJu8BaM+ogo1Wsria5Fs9ZqfoKOkSlUERcrsQ7ANfLVJYC/7yL0khiJCfY0oFzQX+5JjmhhwhYB
JBT+ct9NK48DOA8F5GYq5LMl0nrf1X2vE+eAoVJPQCzixwO15uATlD77Sz5TqBPnp4EYin3X4cxk
89w1TUC25C95FMZXauFOWWCNzwze9QyB+0w7cEjq2Oy9IPkvejmJ8ySwsuj1QdNX+3N/K38Qh+hX
yfdQIvc+QI7UgT8TJZrvSgzobbdiikWgkktfqQ/EBUBOIyA7Tq4VfyskVDPS9o7VA5pw/9kOAc3I
A8VRpxJw+PMYWo5fPNAM+E+YbrR2BVOJp++ZGBWvZoIMh5VFx60j4XWMVg5mGmEnO8j+N3mE1NgE
WAUrqZiuCOjoGrgUjlyUcJJG1ya7KaNxfMoCF/piQbB0ZlwiMGuH2X+N79Jfp8h2zWLuNhLtq++Z
u4RxNcW566Ee10ortnFrQHJHexsvMhSUDhJ+oCW8mpFOXBixBDYDoFBdYKAcVDUY9WUe5mwOw2ha
A1dBIbiAsjpFAfcVW21kYkH6LmDY3v6Tnv861wwlrUVJL7F3AAMMFuTG4Z4utEZ5xucYWAtQ1MTM
FAGP7iAKoPM3n4XGjW32PsFInl4jHLsplpp/+L5kXehkrjIE7lMXkKpoZuzs6GUkhhrfufbmiilN
CUVxrlf5JETqDhBO5JxaPfAKsJeAGAh9J36ol/EUgFEM0zyewAnsoQ4ziXndTDOQvfkQ9oBpBtmF
XRDaV2rq6bs89yWGBbwhul8jK7kYR8A766mVbl3qZMbsDWpP6PsFh18MvD6OBH0jYGf0g/Uqs9Oj
ZSB6aN/J9v+OFFeMdy+swfc1w36aj0k/MaA6YU+VhJXRz+YmXvHnmggZfddjjGt/rJaOYSQBpDxW
E34JiX/ad7rHc0cNNNsNzVtWA/SUcPp6t79lujX73bur2CTs1oEY2H8pTnW0ZsesBmSUf0ON7Gh/
n5mJaxUUvSJ8N+4MoA00qrKfTdcZRqb9ub+vg/k6qyBR+zFADX+gUqSW7QzLCQtsG2KccZbx4yDi
OCFrf82sDjB129nvv74IZTlCBW7xAIp06sbdRNY2x+treFE2KHklloEku7GhtoSaG8Q39P6CH8FO
szhrEunBDwYmPpMqoTIKqVwToU+eHWb/o1Y+wy+6Jk1dgLzAQT6//ZpHLi2XRLbpHJ6JW0MnYMaO
9Ho612GomcXZkchj3WEoK3haNHLx38URRW94aLYjkcwaEZmIap1p1JnZWdJFAV20/bn/0Rsh7uti
VSXIEUaoruQOpoTmH8fcSwNntsAS3P47bo3j5e3XAhEyTG5/jaaGY45B6ug/ECqpjQNLRfxHQK6K
btwHGrT2/oIvgsoFl8gfIk6wAN6mdaRSZhahf5H/nEFGZBybviOCPUQcBlUFzCToSCjYTxUfpCOR
M/tklhM1ueYvhgTfRfmGVu+3RDKua5LWGMYcy2+hwt3/WBxM1prtHVojIAQLgn/wqaHuHzCJxgvz
dHHYojDjGQZibbkx8+ZeN6Njn3AnLD+V725sfgKp7/8LwPsgySdsbdsCNwnQc6COC13ZVcnEpVGQ
GCHITchj6dTxztcTp9kCO87MSok8EkWSwLQFzDQTLcGp01Nr5OXr8kgS4JKeczok3ObDeAktyRnj
JPSZlVsfJ34jcDxANegyGEpANlBZMAMBYM4NymrF1uMjVifg3mI6DRTZ/rfkPc6xs3/oJ+QvF3Xa
ZD+53r5EJoFS5yk5SSxojnYs/rMeAlaaxVTNwk1VCfamsrD81GRZWdv8QV8Z/oJQNyDfV68c5Syf
8sAFejn4y0b5e2RmalYog3E8QYGfFVp4qBIgxjG8hXJ9ejiX4L+p4aLqSADry4W6NEA9g8KT0veU
GSxfBYBV+M5IxFq7FLJL561LkwSm9pEHLZVdz/1d/IvR1hEEPOguwIROoB8dg/xn3kPh1FTxIyUR
xxspbhV1qMuQ9z0j4tc+in/hJub8sEjECMvTCRMmm99+DfVybWdMFw3NEezP/c/JiD5goDACR5PB
SZLIP5YfUGqB1u+PiuqCP9hZ00e8QnFno6e3aTb374ogv0+ZWVHK7mv1IyX37Zxxiuen4ln7HCCz
WLCYsM2wP/Y/TwdAD06U+cLjgAI6+SABUyPXZgJ6EqSSQQhTLZ3bTy9UmIBFNVgrKq1iYiUmPM+R
l9mUKhFMRJ+/iEdKXgnMFdCUSTzjeyYRShwlpnUGNlDm5EpAPVFGylFXErFJ1AIHrVP61+jgfHPj
2j8JKKB3qOysMMWhFbUdaP+bDMl869oSqYf3asWPb1vCYz5dJ8H6hkiZ7HfTNUakz/7cfxlK1pDT
2AG5tCWYk8qoao1sgYNxCmLtxby6JAL3+kw54RQJwB8wvyquXJHXAgcZjiJAms5ZlsgOACwwM1fc
R2hLBCUgWK2dpBG6fwkcZr3iucq2BEXmEJQEqOmr89HQKth/1kNUh1UOskT56BA9P0DWVfHztjKc
7IgsgmEdqBWeDfv9hWEhEdEcz5Vx64w61DLnm5FZ6c21E4POWH0x1ZVGykRCtAFuwMopbSyJGSNM
QGahezrQS9GOtf/Lf3Ez0TXLIRGDvTQ6A92GnWOxHhJP3UewUMVXrXcZQNmr1stWH9jPOMvvbubm
cO3XHYk4092Ap6DnS+fI471s2T+aukHf/kkiKjxaIegXruveGxAwSdg+AzObocylr1IWXCybgDx8
zxAA2Omi3a3aaG4WIHaKsGr3fyzjXJs7BXo28Ds15imbcZ+FVlHYoMSE//3Hv9KFWitEutYA/2EG
J8CvIgZct6igMXvzSgK9ODbAlL8ANpIDAt+iqS7ahNuP3v/GAoyzUAt73NOXh0bFa/hLpvVX1Cjw
mNKf36I9qERc6TBezGIs4Fgt4EYazqGD7pPgAhPYvFOVg4GYEXW0fwKl0FsZjtYXoXkxBQfGizTN
7T4UJnQ5RmOEpvn0oXQzqJEsoATO1CoDF2yN8EYl8ISBpYIb8BlGluqIECVKf+GHfY5DSx2/udlv
UHqI7lFo6o5Cvp9BrdqMvH+6fS95G5/hvicBmZ88fCKhirtw3Rw+C4lC026ibjjiSAJV2INDwQx+
Ca3Zo/4SDrpNwljsT5Gk5qR61LfX14u4azEAeLNTuyKBFTtS4eLBIlsBNXucI2zL4orQsv5rMoLN
BXufHY22BF8Tud7A5aztFAudLdG1YahdpnwBTX2R5O5kOxI35BIg7Bs0XGQbB+pQuyoPWZRPpwbq
qGJ9lcLm19AXbweXbf7f/U1iUUGSxjqi32f4lTUsw9/3K0vrm5TPfQdbO4FtTLDHOgYGgV0aiXDd
eZ46scuOhHM3vv0PEORr9oaCQ/oHvuM1DM12W4q9urukW9LDngzB3+OO19FDP7+vrGOj/sG+smGz
77TBNETrpL/8DwAA//8=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_xlchart.v2.7</cx:f>
      </cx:numDim>
    </cx:data>
  </cx:chartData>
  <cx:chart>
    <cx:title pos="t" align="ctr" overlay="0">
      <cx:tx>
        <cx:txData>
          <cx:v>Profit per Product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Profit per Product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69408B13-C796-4DDF-BAF4-60964079917C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81479</xdr:colOff>
      <xdr:row>1</xdr:row>
      <xdr:rowOff>81482</xdr:rowOff>
    </xdr:from>
    <xdr:to>
      <xdr:col>17</xdr:col>
      <xdr:colOff>615633</xdr:colOff>
      <xdr:row>16</xdr:row>
      <xdr:rowOff>144856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6CEF75-991C-4199-82A2-B621A4A1B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117695</xdr:colOff>
      <xdr:row>18</xdr:row>
      <xdr:rowOff>144856</xdr:rowOff>
    </xdr:from>
    <xdr:to>
      <xdr:col>17</xdr:col>
      <xdr:colOff>579422</xdr:colOff>
      <xdr:row>35</xdr:row>
      <xdr:rowOff>18107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A19D02-1AAC-459F-BAEE-48578BC8B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506996</xdr:colOff>
      <xdr:row>9</xdr:row>
      <xdr:rowOff>81480</xdr:rowOff>
    </xdr:from>
    <xdr:to>
      <xdr:col>13</xdr:col>
      <xdr:colOff>181070</xdr:colOff>
      <xdr:row>20</xdr:row>
      <xdr:rowOff>126748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3DDF27-68AC-4FB4-AF2F-80336AF48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597529</xdr:colOff>
      <xdr:row>9</xdr:row>
      <xdr:rowOff>108641</xdr:rowOff>
    </xdr:from>
    <xdr:to>
      <xdr:col>7</xdr:col>
      <xdr:colOff>1231271</xdr:colOff>
      <xdr:row>19</xdr:row>
      <xdr:rowOff>117694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7BAFB0-037C-4566-AAD6-97C7830F9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0642" y="1991762"/>
              <a:ext cx="4101219" cy="16386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172016</xdr:colOff>
      <xdr:row>9</xdr:row>
      <xdr:rowOff>45269</xdr:rowOff>
    </xdr:from>
    <xdr:to>
      <xdr:col>4</xdr:col>
      <xdr:colOff>144855</xdr:colOff>
      <xdr:row>20</xdr:row>
      <xdr:rowOff>72429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3EB37-4382-4E77-9D62-8361A56CE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135801</xdr:colOff>
      <xdr:row>21</xdr:row>
      <xdr:rowOff>9053</xdr:rowOff>
    </xdr:from>
    <xdr:to>
      <xdr:col>3</xdr:col>
      <xdr:colOff>262551</xdr:colOff>
      <xdr:row>37</xdr:row>
      <xdr:rowOff>99588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72FE70-12C3-4A06-ADA6-780ECE5CD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208229</xdr:colOff>
      <xdr:row>21</xdr:row>
      <xdr:rowOff>81483</xdr:rowOff>
    </xdr:from>
    <xdr:to>
      <xdr:col>7</xdr:col>
      <xdr:colOff>461727</xdr:colOff>
      <xdr:row>34</xdr:row>
      <xdr:rowOff>117696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DC24DBD-3B88-44AD-B3E4-17D437852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9492" y="3920152"/>
              <a:ext cx="4372825" cy="2154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497940</xdr:colOff>
      <xdr:row>20</xdr:row>
      <xdr:rowOff>126750</xdr:rowOff>
    </xdr:from>
    <xdr:to>
      <xdr:col>12</xdr:col>
      <xdr:colOff>615635</xdr:colOff>
      <xdr:row>36</xdr:row>
      <xdr:rowOff>45267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E0D7C1-C3FF-484C-89D0-A1B5052EE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289711</xdr:colOff>
      <xdr:row>3</xdr:row>
      <xdr:rowOff>135802</xdr:rowOff>
    </xdr:from>
    <xdr:to>
      <xdr:col>3</xdr:col>
      <xdr:colOff>353086</xdr:colOff>
      <xdr:row>8</xdr:row>
      <xdr:rowOff>108642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BEE2ADC-62B7-DFA6-6F18-9381AABB4AAD}"/>
            </a:ext>
          </a:extLst>
        </xdr:cNvPr>
        <xdr:cNvGrpSpPr/>
      </xdr:nvGrpSpPr>
      <xdr:grpSpPr>
        <a:xfrm>
          <a:off x="289711" y="1041149"/>
          <a:ext cx="3494638" cy="787651"/>
          <a:chOff x="353085" y="1530035"/>
          <a:chExt cx="3494638" cy="103209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B91492A7-BCF6-9176-752C-A5F3344BEA3D}"/>
              </a:ext>
            </a:extLst>
          </xdr:cNvPr>
          <xdr:cNvSpPr/>
        </xdr:nvSpPr>
        <xdr:spPr>
          <a:xfrm>
            <a:off x="353085" y="1530035"/>
            <a:ext cx="3494638" cy="1032096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Revenue</a:t>
            </a:r>
            <a:endParaRPr lang="en-KE" sz="1800" b="1"/>
          </a:p>
        </xdr:txBody>
      </xdr:sp>
      <xdr:sp macro="" textlink="$B$95">
        <xdr:nvSpPr>
          <xdr:cNvPr id="10" name="TextBox 9">
            <a:extLst>
              <a:ext uri="{FF2B5EF4-FFF2-40B4-BE49-F238E27FC236}">
                <a16:creationId xmlns:a16="http://schemas.microsoft.com/office/drawing/2014/main" id="{4C63229E-1470-C945-265E-114DC25070BE}"/>
              </a:ext>
            </a:extLst>
          </xdr:cNvPr>
          <xdr:cNvSpPr txBox="1"/>
        </xdr:nvSpPr>
        <xdr:spPr>
          <a:xfrm>
            <a:off x="416459" y="2016425"/>
            <a:ext cx="3367890" cy="4152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2CA952B-32C7-4B2D-87BA-082708B95636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$88,729.95</a:t>
            </a:fld>
            <a:endParaRPr lang="en-KE" sz="3200"/>
          </a:p>
        </xdr:txBody>
      </xdr:sp>
    </xdr:grpSp>
    <xdr:clientData/>
  </xdr:twoCellAnchor>
  <xdr:twoCellAnchor>
    <xdr:from>
      <xdr:col>5</xdr:col>
      <xdr:colOff>253498</xdr:colOff>
      <xdr:row>3</xdr:row>
      <xdr:rowOff>153909</xdr:rowOff>
    </xdr:from>
    <xdr:to>
      <xdr:col>7</xdr:col>
      <xdr:colOff>516048</xdr:colOff>
      <xdr:row>8</xdr:row>
      <xdr:rowOff>135802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D45D8DB-FD46-EE3E-7611-FDB16CDD5029}"/>
            </a:ext>
          </a:extLst>
        </xdr:cNvPr>
        <xdr:cNvGrpSpPr/>
      </xdr:nvGrpSpPr>
      <xdr:grpSpPr>
        <a:xfrm>
          <a:off x="4988460" y="1059256"/>
          <a:ext cx="3078178" cy="796704"/>
          <a:chOff x="4734962" y="1466661"/>
          <a:chExt cx="3078178" cy="1032096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17E148C-1280-4CD5-A98F-FB5BAB01643D}"/>
              </a:ext>
            </a:extLst>
          </xdr:cNvPr>
          <xdr:cNvSpPr/>
        </xdr:nvSpPr>
        <xdr:spPr>
          <a:xfrm>
            <a:off x="4734962" y="1466661"/>
            <a:ext cx="3078178" cy="1032096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Expenses</a:t>
            </a:r>
            <a:endParaRPr lang="en-KE" sz="1800" b="1"/>
          </a:p>
        </xdr:txBody>
      </xdr:sp>
      <xdr:sp macro="" textlink="$G$95">
        <xdr:nvSpPr>
          <xdr:cNvPr id="11" name="TextBox 10">
            <a:extLst>
              <a:ext uri="{FF2B5EF4-FFF2-40B4-BE49-F238E27FC236}">
                <a16:creationId xmlns:a16="http://schemas.microsoft.com/office/drawing/2014/main" id="{D875C04F-6315-49B7-AEF2-FEC8B3D79C26}"/>
              </a:ext>
            </a:extLst>
          </xdr:cNvPr>
          <xdr:cNvSpPr txBox="1"/>
        </xdr:nvSpPr>
        <xdr:spPr>
          <a:xfrm>
            <a:off x="4798337" y="1866862"/>
            <a:ext cx="2960482" cy="5051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ADF0C91-8FD7-4088-BAA5-9EECEA095CD9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$63,890.00</a:t>
            </a:fld>
            <a:endParaRPr lang="en-KE" sz="3200"/>
          </a:p>
        </xdr:txBody>
      </xdr:sp>
    </xdr:grpSp>
    <xdr:clientData/>
  </xdr:twoCellAnchor>
  <xdr:twoCellAnchor>
    <xdr:from>
      <xdr:col>8</xdr:col>
      <xdr:colOff>534155</xdr:colOff>
      <xdr:row>3</xdr:row>
      <xdr:rowOff>135802</xdr:rowOff>
    </xdr:from>
    <xdr:to>
      <xdr:col>12</xdr:col>
      <xdr:colOff>262550</xdr:colOff>
      <xdr:row>8</xdr:row>
      <xdr:rowOff>135802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2F19454-660E-6CB7-DA06-9F7931250223}"/>
            </a:ext>
          </a:extLst>
        </xdr:cNvPr>
        <xdr:cNvGrpSpPr/>
      </xdr:nvGrpSpPr>
      <xdr:grpSpPr>
        <a:xfrm>
          <a:off x="9569513" y="1041149"/>
          <a:ext cx="3385995" cy="814811"/>
          <a:chOff x="9687208" y="1629624"/>
          <a:chExt cx="3385995" cy="1032094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90A5007E-EF23-4C98-ACA4-2E0B1CC5D5DD}"/>
              </a:ext>
            </a:extLst>
          </xdr:cNvPr>
          <xdr:cNvSpPr/>
        </xdr:nvSpPr>
        <xdr:spPr>
          <a:xfrm>
            <a:off x="9687208" y="1629624"/>
            <a:ext cx="3385995" cy="1032094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Profit</a:t>
            </a:r>
            <a:endParaRPr lang="en-KE" sz="1800" b="1"/>
          </a:p>
        </xdr:txBody>
      </xdr:sp>
      <xdr:sp macro="" textlink="$K$95">
        <xdr:nvSpPr>
          <xdr:cNvPr id="12" name="TextBox 11">
            <a:extLst>
              <a:ext uri="{FF2B5EF4-FFF2-40B4-BE49-F238E27FC236}">
                <a16:creationId xmlns:a16="http://schemas.microsoft.com/office/drawing/2014/main" id="{2FF797CE-58FE-47BD-94B1-74AC0DA864CA}"/>
              </a:ext>
            </a:extLst>
          </xdr:cNvPr>
          <xdr:cNvSpPr txBox="1"/>
        </xdr:nvSpPr>
        <xdr:spPr>
          <a:xfrm>
            <a:off x="9750583" y="2127563"/>
            <a:ext cx="3268299" cy="353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0432ECA-A361-45BA-9A79-133766EC465F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$24,839.95</a:t>
            </a:fld>
            <a:endParaRPr lang="en-KE" sz="3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 chiro" refreshedDate="45845.426643749997" createdVersion="8" refreshedVersion="8" minRefreshableVersion="3" recordCount="700" xr:uid="{96037AE8-DB17-446E-9A95-737E051D92AD}">
  <cacheSource type="worksheet">
    <worksheetSource name="Data"/>
  </cacheSource>
  <cacheFields count="20">
    <cacheField name="Segment" numFmtId="0">
      <sharedItems count="5">
        <s v="Channel Partners"/>
        <s v="Enterprise"/>
        <s v="Government"/>
        <s v="Midmarket"/>
        <s v="Small Business"/>
      </sharedItems>
    </cacheField>
    <cacheField name="Country" numFmtId="0">
      <sharedItems count="5">
        <s v="Canada"/>
        <s v="France"/>
        <s v="Germany"/>
        <s v="Mexico"/>
        <s v="United States of America"/>
      </sharedItems>
    </cacheField>
    <cacheField name="Product" numFmtId="164">
      <sharedItems containsBlank="1" count="7">
        <s v="Amarilla"/>
        <s v="Carretera"/>
        <s v="Montana"/>
        <s v="Paseo"/>
        <s v="Velo"/>
        <s v="VTT"/>
        <m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5">
      <sharedItems containsString="0" containsBlank="1" containsNumber="1" containsInteger="1" minValue="3" maxValue="260"/>
    </cacheField>
    <cacheField name="Sale Price" numFmtId="165">
      <sharedItems containsSemiMixedTypes="0" containsString="0" containsNumber="1" containsInteger="1" minValue="7" maxValue="350"/>
    </cacheField>
    <cacheField name="Gross Sales" numFmtId="165">
      <sharedItems containsSemiMixedTypes="0" containsString="0" containsNumber="1" minValue="1799" maxValue="1207500"/>
    </cacheField>
    <cacheField name="Discounts" numFmtId="165">
      <sharedItems containsSemiMixedTypes="0" containsString="0" containsNumber="1" minValue="0" maxValue="149677.5"/>
    </cacheField>
    <cacheField name=" Sales" numFmtId="165">
      <sharedItems containsSemiMixedTypes="0" containsString="0" containsNumber="1" minValue="1655.08" maxValue="1159200"/>
    </cacheField>
    <cacheField name="COGS" numFmtId="165">
      <sharedItems containsString="0" containsBlank="1" containsNumber="1" minValue="918" maxValue="950625"/>
    </cacheField>
    <cacheField name="Profit" numFmtId="165">
      <sharedItems containsString="0" containsBlank="1" containsNumber="1" minValue="-40617.5" maxValue="262200"/>
    </cacheField>
    <cacheField name="Date" numFmtId="166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 count="2">
        <s v="2013"/>
        <s v="2014"/>
      </sharedItems>
    </cacheField>
    <cacheField name="COGS Check" numFmtId="0">
      <sharedItems/>
    </cacheField>
    <cacheField name="Gross Sales Check" numFmtId="0">
      <sharedItems/>
    </cacheField>
    <cacheField name="Sales Check" numFmtId="0">
      <sharedItems/>
    </cacheField>
    <cacheField name="Profit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High"/>
    <n v="2761"/>
    <n v="260"/>
    <n v="12"/>
    <n v="33132"/>
    <n v="3975.84"/>
    <n v="29156.16"/>
    <n v="8283"/>
    <n v="20873.16"/>
    <d v="2013-09-01T00:00:00"/>
    <n v="9"/>
    <s v="September"/>
    <x v="0"/>
    <s v="OK"/>
    <s v="OK"/>
    <s v="OK"/>
    <s v="OK"/>
  </r>
  <r>
    <x v="0"/>
    <x v="0"/>
    <x v="0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x v="1"/>
    <s v="OK"/>
    <s v="OK"/>
    <s v="OK"/>
    <s v="OK"/>
  </r>
  <r>
    <x v="0"/>
    <x v="0"/>
    <x v="1"/>
    <s v="High"/>
    <n v="1937"/>
    <n v="3"/>
    <n v="12"/>
    <n v="23244"/>
    <n v="2556.84"/>
    <n v="20687.16"/>
    <n v="5811"/>
    <n v="14876.16"/>
    <d v="2014-02-01T00:00:00"/>
    <n v="2"/>
    <s v="February"/>
    <x v="1"/>
    <s v="OK"/>
    <s v="OK"/>
    <s v="OK"/>
    <s v="OK"/>
  </r>
  <r>
    <x v="0"/>
    <x v="0"/>
    <x v="1"/>
    <s v="Low"/>
    <n v="908"/>
    <n v="3"/>
    <n v="12"/>
    <n v="10896"/>
    <n v="326.88"/>
    <n v="10569.12"/>
    <n v="2724"/>
    <n v="7845.1200000000008"/>
    <d v="2013-12-01T00:00:00"/>
    <n v="12"/>
    <s v="December"/>
    <x v="0"/>
    <s v="OK"/>
    <s v="OK"/>
    <s v="OK"/>
    <s v="OK"/>
  </r>
  <r>
    <x v="0"/>
    <x v="0"/>
    <x v="1"/>
    <s v="Low"/>
    <n v="1295"/>
    <n v="3"/>
    <n v="12"/>
    <n v="15540"/>
    <n v="310.8"/>
    <n v="15229.2"/>
    <n v="3885"/>
    <n v="11344.2"/>
    <d v="2014-10-01T00:00:00"/>
    <n v="10"/>
    <s v="October"/>
    <x v="1"/>
    <s v="OK"/>
    <s v="OK"/>
    <s v="OK"/>
    <s v="OK"/>
  </r>
  <r>
    <x v="0"/>
    <x v="0"/>
    <x v="1"/>
    <s v="Low"/>
    <n v="1445"/>
    <n v="3"/>
    <n v="12"/>
    <n v="17340"/>
    <n v="173.4"/>
    <n v="17166.599999999999"/>
    <n v="4335"/>
    <n v="12831.599999999999"/>
    <d v="2014-09-01T00:00:00"/>
    <n v="9"/>
    <s v="September"/>
    <x v="1"/>
    <s v="OK"/>
    <s v="OK"/>
    <s v="OK"/>
    <s v="OK"/>
  </r>
  <r>
    <x v="0"/>
    <x v="0"/>
    <x v="1"/>
    <s v="Medium"/>
    <n v="1884"/>
    <n v="3"/>
    <n v="12"/>
    <n v="22608"/>
    <n v="1582.56"/>
    <n v="21025.439999999999"/>
    <n v="5652"/>
    <n v="15373.439999999999"/>
    <d v="2014-08-01T00:00:00"/>
    <n v="8"/>
    <s v="August"/>
    <x v="1"/>
    <s v="OK"/>
    <s v="OK"/>
    <s v="OK"/>
    <s v="OK"/>
  </r>
  <r>
    <x v="0"/>
    <x v="0"/>
    <x v="1"/>
    <s v="Medium"/>
    <n v="2299"/>
    <n v="3"/>
    <n v="12"/>
    <n v="27588"/>
    <n v="1655.28"/>
    <n v="25932.720000000001"/>
    <n v="6897"/>
    <n v="19035.72"/>
    <d v="2013-10-01T00:00:00"/>
    <n v="10"/>
    <s v="October"/>
    <x v="0"/>
    <s v="OK"/>
    <s v="OK"/>
    <s v="OK"/>
    <s v="OK"/>
  </r>
  <r>
    <x v="0"/>
    <x v="0"/>
    <x v="2"/>
    <s v="Medium"/>
    <n v="2321"/>
    <n v="5"/>
    <n v="12"/>
    <n v="27852"/>
    <n v="2506.6799999999998"/>
    <n v="25345.32"/>
    <n v="6963"/>
    <n v="18382.32"/>
    <d v="2014-11-01T00:00:00"/>
    <n v="11"/>
    <s v="November"/>
    <x v="1"/>
    <s v="OK"/>
    <s v="OK"/>
    <s v="OK"/>
    <s v="OK"/>
  </r>
  <r>
    <x v="0"/>
    <x v="0"/>
    <x v="2"/>
    <s v="None"/>
    <n v="2518"/>
    <n v="5"/>
    <n v="12"/>
    <n v="30216"/>
    <n v="0"/>
    <n v="30216"/>
    <n v="7554"/>
    <n v="22662"/>
    <d v="2014-06-01T00:00:00"/>
    <n v="6"/>
    <s v="June"/>
    <x v="1"/>
    <s v="OK"/>
    <s v="OK"/>
    <s v="OK"/>
    <s v="OK"/>
  </r>
  <r>
    <x v="0"/>
    <x v="0"/>
    <x v="3"/>
    <s v="High"/>
    <n v="2222"/>
    <n v="10"/>
    <n v="12"/>
    <n v="26664"/>
    <n v="3732.96"/>
    <n v="22931.040000000001"/>
    <n v="6666"/>
    <n v="16265.04"/>
    <d v="2013-11-01T00:00:00"/>
    <n v="11"/>
    <s v="November"/>
    <x v="0"/>
    <s v="OK"/>
    <s v="OK"/>
    <s v="OK"/>
    <s v="OK"/>
  </r>
  <r>
    <x v="0"/>
    <x v="0"/>
    <x v="3"/>
    <s v="High"/>
    <n v="4026"/>
    <n v="10"/>
    <n v="12"/>
    <n v="48312"/>
    <n v="5314.32"/>
    <n v="42997.68"/>
    <n v="12078"/>
    <n v="30919.68"/>
    <d v="2014-07-01T00:00:00"/>
    <n v="7"/>
    <s v="July"/>
    <x v="1"/>
    <s v="OK"/>
    <s v="OK"/>
    <s v="OK"/>
    <s v="OK"/>
  </r>
  <r>
    <x v="0"/>
    <x v="0"/>
    <x v="3"/>
    <s v="Low"/>
    <n v="1295"/>
    <n v="10"/>
    <n v="12"/>
    <n v="15540"/>
    <n v="310.8"/>
    <n v="15229.2"/>
    <n v="3885"/>
    <n v="11344.2"/>
    <d v="2014-10-01T00:00:00"/>
    <n v="10"/>
    <s v="October"/>
    <x v="1"/>
    <s v="OK"/>
    <s v="OK"/>
    <s v="OK"/>
    <s v="OK"/>
  </r>
  <r>
    <x v="0"/>
    <x v="0"/>
    <x v="3"/>
    <s v="Medium"/>
    <n v="2299"/>
    <n v="10"/>
    <n v="12"/>
    <n v="27588"/>
    <n v="1655.28"/>
    <n v="25932.720000000001"/>
    <n v="6897"/>
    <n v="19035.72"/>
    <d v="2013-10-01T00:00:00"/>
    <n v="10"/>
    <s v="October"/>
    <x v="0"/>
    <s v="OK"/>
    <s v="OK"/>
    <s v="OK"/>
    <s v="OK"/>
  </r>
  <r>
    <x v="0"/>
    <x v="0"/>
    <x v="3"/>
    <s v="Medium"/>
    <n v="2431"/>
    <n v="10"/>
    <n v="12"/>
    <n v="29172"/>
    <n v="1458.6"/>
    <n v="27713.4"/>
    <n v="7293"/>
    <n v="20420.400000000001"/>
    <d v="2014-12-01T00:00:00"/>
    <n v="12"/>
    <s v="December"/>
    <x v="1"/>
    <s v="OK"/>
    <s v="OK"/>
    <s v="OK"/>
    <s v="OK"/>
  </r>
  <r>
    <x v="0"/>
    <x v="0"/>
    <x v="3"/>
    <s v="None"/>
    <n v="2518"/>
    <n v="10"/>
    <n v="12"/>
    <n v="30216"/>
    <n v="0"/>
    <n v="30216"/>
    <n v="7554"/>
    <n v="22662"/>
    <d v="2014-06-01T00:00:00"/>
    <n v="6"/>
    <s v="June"/>
    <x v="1"/>
    <s v="OK"/>
    <s v="OK"/>
    <s v="OK"/>
    <s v="OK"/>
  </r>
  <r>
    <x v="0"/>
    <x v="0"/>
    <x v="4"/>
    <s v="Medium"/>
    <n v="598"/>
    <n v="120"/>
    <n v="12"/>
    <n v="7176"/>
    <n v="574.08000000000004"/>
    <n v="6601.92"/>
    <n v="1794"/>
    <n v="4807.92"/>
    <d v="2014-03-01T00:00:00"/>
    <n v="3"/>
    <s v="March"/>
    <x v="1"/>
    <s v="OK"/>
    <s v="OK"/>
    <s v="OK"/>
    <s v="OK"/>
  </r>
  <r>
    <x v="0"/>
    <x v="0"/>
    <x v="4"/>
    <s v="Medium"/>
    <n v="2431"/>
    <n v="120"/>
    <n v="12"/>
    <n v="29172"/>
    <n v="1458.6"/>
    <n v="27713.4"/>
    <n v="7293"/>
    <n v="20420.400000000001"/>
    <d v="2014-12-01T00:00:00"/>
    <n v="12"/>
    <s v="December"/>
    <x v="1"/>
    <s v="OK"/>
    <s v="OK"/>
    <s v="OK"/>
    <s v="OK"/>
  </r>
  <r>
    <x v="0"/>
    <x v="0"/>
    <x v="5"/>
    <s v="High"/>
    <n v="2109"/>
    <n v="250"/>
    <n v="12"/>
    <n v="25308"/>
    <n v="3036.96"/>
    <n v="22271.040000000001"/>
    <n v="6327"/>
    <n v="15944.04"/>
    <d v="2014-05-01T00:00:00"/>
    <n v="5"/>
    <s v="May"/>
    <x v="1"/>
    <s v="OK"/>
    <s v="OK"/>
    <s v="OK"/>
    <s v="OK"/>
  </r>
  <r>
    <x v="0"/>
    <x v="0"/>
    <x v="5"/>
    <s v="Medium"/>
    <n v="3244.5"/>
    <n v="250"/>
    <n v="12"/>
    <n v="38934"/>
    <n v="2725.38"/>
    <n v="36208.620000000003"/>
    <n v="9733.5"/>
    <n v="26475.120000000003"/>
    <d v="2014-01-01T00:00:00"/>
    <n v="1"/>
    <s v="January"/>
    <x v="1"/>
    <s v="OK"/>
    <s v="OK"/>
    <s v="OK"/>
    <s v="OK"/>
  </r>
  <r>
    <x v="0"/>
    <x v="1"/>
    <x v="0"/>
    <s v="High"/>
    <n v="1393"/>
    <n v="260"/>
    <n v="12"/>
    <n v="16716"/>
    <n v="2340.2399999999998"/>
    <n v="14375.76"/>
    <n v="4179"/>
    <n v="10196.76"/>
    <d v="2014-10-01T00:00:00"/>
    <n v="10"/>
    <s v="October"/>
    <x v="1"/>
    <s v="OK"/>
    <s v="OK"/>
    <s v="OK"/>
    <s v="OK"/>
  </r>
  <r>
    <x v="0"/>
    <x v="1"/>
    <x v="0"/>
    <s v="High"/>
    <n v="2475"/>
    <n v="260"/>
    <n v="12"/>
    <n v="29700"/>
    <n v="4158"/>
    <n v="25542"/>
    <n v="7425"/>
    <n v="18117"/>
    <d v="2014-08-01T00:00:00"/>
    <n v="8"/>
    <s v="August"/>
    <x v="1"/>
    <s v="OK"/>
    <s v="OK"/>
    <s v="OK"/>
    <s v="OK"/>
  </r>
  <r>
    <x v="0"/>
    <x v="1"/>
    <x v="0"/>
    <s v="Medium"/>
    <n v="306"/>
    <n v="260"/>
    <n v="12"/>
    <n v="3672"/>
    <n v="330.48"/>
    <n v="3341.52"/>
    <n v="918"/>
    <n v="2423.52"/>
    <d v="2013-12-01T00:00:00"/>
    <n v="12"/>
    <s v="December"/>
    <x v="0"/>
    <s v="OK"/>
    <s v="OK"/>
    <s v="OK"/>
    <s v="OK"/>
  </r>
  <r>
    <x v="0"/>
    <x v="1"/>
    <x v="1"/>
    <s v="High"/>
    <n v="1198"/>
    <n v="3"/>
    <n v="12"/>
    <n v="14376"/>
    <n v="1581.36"/>
    <n v="12794.64"/>
    <n v="3594"/>
    <n v="9200.64"/>
    <d v="2013-10-01T00:00:00"/>
    <n v="10"/>
    <s v="October"/>
    <x v="0"/>
    <s v="OK"/>
    <s v="OK"/>
    <s v="OK"/>
    <s v="OK"/>
  </r>
  <r>
    <x v="0"/>
    <x v="1"/>
    <x v="1"/>
    <s v="Low"/>
    <n v="2671"/>
    <n v="3"/>
    <n v="12"/>
    <n v="32052"/>
    <n v="320.52"/>
    <n v="31731.48"/>
    <n v="8013"/>
    <n v="23718.48"/>
    <d v="2014-09-01T00:00:00"/>
    <n v="9"/>
    <s v="September"/>
    <x v="1"/>
    <s v="OK"/>
    <s v="OK"/>
    <s v="OK"/>
    <s v="OK"/>
  </r>
  <r>
    <x v="0"/>
    <x v="1"/>
    <x v="1"/>
    <s v="Medium"/>
    <n v="1865"/>
    <n v="3"/>
    <n v="12"/>
    <n v="22380"/>
    <n v="1119"/>
    <n v="21261"/>
    <n v="5595"/>
    <n v="15666"/>
    <d v="2014-02-01T00:00:00"/>
    <n v="2"/>
    <s v="February"/>
    <x v="1"/>
    <s v="OK"/>
    <s v="OK"/>
    <s v="OK"/>
    <s v="OK"/>
  </r>
  <r>
    <x v="0"/>
    <x v="1"/>
    <x v="2"/>
    <s v="Low"/>
    <n v="1901"/>
    <n v="5"/>
    <n v="12"/>
    <n v="22812"/>
    <n v="684.36"/>
    <n v="22127.64"/>
    <n v="5703"/>
    <n v="16424.64"/>
    <d v="2014-06-01T00:00:00"/>
    <n v="6"/>
    <s v="June"/>
    <x v="1"/>
    <s v="OK"/>
    <s v="OK"/>
    <s v="OK"/>
    <s v="OK"/>
  </r>
  <r>
    <x v="0"/>
    <x v="1"/>
    <x v="2"/>
    <s v="Medium"/>
    <n v="2342"/>
    <n v="5"/>
    <n v="12"/>
    <n v="28104"/>
    <n v="1967.28"/>
    <n v="26136.720000000001"/>
    <n v="7026"/>
    <n v="19110.72"/>
    <d v="2014-11-01T00:00:00"/>
    <n v="11"/>
    <s v="November"/>
    <x v="1"/>
    <s v="OK"/>
    <s v="OK"/>
    <s v="OK"/>
    <s v="OK"/>
  </r>
  <r>
    <x v="0"/>
    <x v="1"/>
    <x v="3"/>
    <s v="High"/>
    <n v="1198"/>
    <n v="10"/>
    <n v="12"/>
    <n v="14376"/>
    <n v="1581.36"/>
    <n v="12794.64"/>
    <n v="3594"/>
    <n v="9200.64"/>
    <d v="2013-10-01T00:00:00"/>
    <n v="10"/>
    <s v="October"/>
    <x v="0"/>
    <s v="OK"/>
    <s v="OK"/>
    <s v="OK"/>
    <s v="OK"/>
  </r>
  <r>
    <x v="0"/>
    <x v="1"/>
    <x v="3"/>
    <s v="High"/>
    <n v="1393"/>
    <n v="10"/>
    <n v="12"/>
    <n v="16716"/>
    <n v="2340.2399999999998"/>
    <n v="14375.76"/>
    <n v="4179"/>
    <n v="10196.76"/>
    <d v="2014-10-01T00:00:00"/>
    <n v="10"/>
    <s v="October"/>
    <x v="1"/>
    <s v="OK"/>
    <s v="OK"/>
    <s v="OK"/>
    <s v="OK"/>
  </r>
  <r>
    <x v="0"/>
    <x v="1"/>
    <x v="3"/>
    <s v="High"/>
    <n v="2425.5"/>
    <n v="10"/>
    <n v="12"/>
    <n v="29106"/>
    <n v="3201.66"/>
    <n v="25904.340000000004"/>
    <n v="7276.5"/>
    <n v="18627.840000000004"/>
    <d v="2014-07-01T00:00:00"/>
    <n v="7"/>
    <s v="July"/>
    <x v="1"/>
    <s v="OK"/>
    <s v="OK"/>
    <s v="OK"/>
    <s v="OK"/>
  </r>
  <r>
    <x v="0"/>
    <x v="1"/>
    <x v="3"/>
    <s v="Low"/>
    <n v="1055"/>
    <n v="10"/>
    <n v="12"/>
    <n v="12660"/>
    <n v="253.2"/>
    <n v="12406.8"/>
    <n v="3165"/>
    <n v="9241.7999999999993"/>
    <d v="2014-12-01T00:00:00"/>
    <n v="12"/>
    <s v="December"/>
    <x v="1"/>
    <s v="OK"/>
    <s v="OK"/>
    <s v="OK"/>
    <s v="OK"/>
  </r>
  <r>
    <x v="0"/>
    <x v="1"/>
    <x v="3"/>
    <s v="Low"/>
    <n v="1785"/>
    <n v="10"/>
    <n v="12"/>
    <n v="21420"/>
    <n v="428.4"/>
    <n v="20991.599999999999"/>
    <n v="5355"/>
    <n v="15636.599999999999"/>
    <d v="2013-11-01T00:00:00"/>
    <n v="11"/>
    <s v="November"/>
    <x v="0"/>
    <s v="OK"/>
    <s v="OK"/>
    <s v="OK"/>
    <s v="OK"/>
  </r>
  <r>
    <x v="0"/>
    <x v="1"/>
    <x v="3"/>
    <s v="Low"/>
    <n v="1901"/>
    <n v="10"/>
    <n v="12"/>
    <n v="22812"/>
    <n v="684.36"/>
    <n v="22127.64"/>
    <n v="5703"/>
    <n v="16424.64"/>
    <d v="2014-06-01T00:00:00"/>
    <n v="6"/>
    <s v="June"/>
    <x v="1"/>
    <s v="OK"/>
    <s v="OK"/>
    <s v="OK"/>
    <s v="OK"/>
  </r>
  <r>
    <x v="0"/>
    <x v="1"/>
    <x v="4"/>
    <s v="Low"/>
    <n v="1055"/>
    <n v="120"/>
    <n v="12"/>
    <n v="12660"/>
    <n v="253.2"/>
    <n v="12406.8"/>
    <n v="3165"/>
    <n v="9241.7999999999993"/>
    <d v="2014-12-01T00:00:00"/>
    <n v="12"/>
    <s v="December"/>
    <x v="1"/>
    <s v="OK"/>
    <s v="OK"/>
    <s v="OK"/>
    <s v="OK"/>
  </r>
  <r>
    <x v="0"/>
    <x v="1"/>
    <x v="4"/>
    <s v="Medium"/>
    <n v="1967"/>
    <n v="120"/>
    <n v="12"/>
    <n v="23604"/>
    <n v="2124.36"/>
    <n v="21479.64"/>
    <n v="5901"/>
    <n v="15578.64"/>
    <d v="2014-03-01T00:00:00"/>
    <n v="3"/>
    <s v="March"/>
    <x v="1"/>
    <s v="OK"/>
    <s v="OK"/>
    <s v="OK"/>
    <s v="OK"/>
  </r>
  <r>
    <x v="0"/>
    <x v="1"/>
    <x v="5"/>
    <s v="High"/>
    <n v="1734"/>
    <n v="250"/>
    <n v="12"/>
    <n v="20808"/>
    <n v="2288.88"/>
    <n v="18519.12"/>
    <n v="5202"/>
    <n v="13317.119999999999"/>
    <d v="2014-01-01T00:00:00"/>
    <n v="1"/>
    <s v="January"/>
    <x v="1"/>
    <s v="OK"/>
    <s v="OK"/>
    <s v="OK"/>
    <s v="OK"/>
  </r>
  <r>
    <x v="0"/>
    <x v="1"/>
    <x v="5"/>
    <s v="Low"/>
    <n v="866"/>
    <n v="250"/>
    <n v="12"/>
    <n v="10392"/>
    <n v="415.68"/>
    <n v="9976.32"/>
    <n v="2598"/>
    <n v="7378.32"/>
    <d v="2014-05-01T00:00:00"/>
    <n v="5"/>
    <s v="May"/>
    <x v="1"/>
    <s v="OK"/>
    <s v="OK"/>
    <s v="OK"/>
    <s v="OK"/>
  </r>
  <r>
    <x v="0"/>
    <x v="1"/>
    <x v="5"/>
    <s v="Medium"/>
    <n v="1738.5"/>
    <n v="250"/>
    <n v="12"/>
    <n v="20862"/>
    <n v="1460.34"/>
    <n v="19401.66"/>
    <n v="5215.5"/>
    <n v="14186.16"/>
    <d v="2014-04-01T00:00:00"/>
    <n v="4"/>
    <s v="April"/>
    <x v="1"/>
    <s v="OK"/>
    <s v="OK"/>
    <s v="OK"/>
    <s v="OK"/>
  </r>
  <r>
    <x v="0"/>
    <x v="1"/>
    <x v="5"/>
    <s v="Medium"/>
    <n v="2234"/>
    <n v="250"/>
    <n v="12"/>
    <n v="26808"/>
    <n v="2412.7199999999998"/>
    <n v="24395.279999999999"/>
    <n v="6702"/>
    <n v="17693.28"/>
    <d v="2013-09-01T00:00:00"/>
    <n v="9"/>
    <s v="September"/>
    <x v="0"/>
    <s v="OK"/>
    <s v="OK"/>
    <s v="OK"/>
    <s v="OK"/>
  </r>
  <r>
    <x v="0"/>
    <x v="2"/>
    <x v="0"/>
    <s v="High"/>
    <n v="472"/>
    <n v="260"/>
    <n v="12"/>
    <n v="5664"/>
    <n v="623.04"/>
    <n v="5040.96"/>
    <n v="1416"/>
    <n v="3624.96"/>
    <d v="2014-10-01T00:00:00"/>
    <n v="10"/>
    <s v="October"/>
    <x v="1"/>
    <s v="OK"/>
    <s v="OK"/>
    <s v="OK"/>
    <s v="OK"/>
  </r>
  <r>
    <x v="0"/>
    <x v="2"/>
    <x v="0"/>
    <s v="High"/>
    <n v="1770"/>
    <n v="260"/>
    <n v="12"/>
    <n v="21240"/>
    <n v="2761.2"/>
    <n v="18478.8"/>
    <n v="5310"/>
    <n v="13168.8"/>
    <d v="2013-12-01T00:00:00"/>
    <n v="12"/>
    <s v="December"/>
    <x v="0"/>
    <s v="OK"/>
    <s v="OK"/>
    <s v="OK"/>
    <s v="OK"/>
  </r>
  <r>
    <x v="0"/>
    <x v="2"/>
    <x v="0"/>
    <s v="High"/>
    <n v="2574"/>
    <n v="260"/>
    <n v="12"/>
    <n v="30888"/>
    <n v="3088.8"/>
    <n v="27799.200000000001"/>
    <n v="7722"/>
    <n v="20077.2"/>
    <d v="2014-08-01T00:00:00"/>
    <n v="8"/>
    <s v="August"/>
    <x v="1"/>
    <s v="OK"/>
    <s v="OK"/>
    <s v="OK"/>
    <s v="OK"/>
  </r>
  <r>
    <x v="0"/>
    <x v="2"/>
    <x v="1"/>
    <s v="Low"/>
    <n v="766"/>
    <n v="3"/>
    <n v="12"/>
    <n v="9192"/>
    <n v="91.92"/>
    <n v="9100.08"/>
    <n v="2298"/>
    <n v="6802.08"/>
    <d v="2013-10-01T00:00:00"/>
    <n v="10"/>
    <s v="October"/>
    <x v="0"/>
    <s v="OK"/>
    <s v="OK"/>
    <s v="OK"/>
    <s v="OK"/>
  </r>
  <r>
    <x v="0"/>
    <x v="2"/>
    <x v="1"/>
    <s v="Medium"/>
    <n v="1116"/>
    <n v="3"/>
    <n v="12"/>
    <n v="13392"/>
    <n v="669.6"/>
    <n v="12722.4"/>
    <n v="3348"/>
    <n v="9374.4"/>
    <d v="2014-02-01T00:00:00"/>
    <n v="2"/>
    <s v="February"/>
    <x v="1"/>
    <s v="OK"/>
    <s v="OK"/>
    <s v="OK"/>
    <s v="OK"/>
  </r>
  <r>
    <x v="0"/>
    <x v="2"/>
    <x v="1"/>
    <s v="Medium"/>
    <n v="1580"/>
    <n v="3"/>
    <n v="12"/>
    <n v="18960"/>
    <n v="1706.4"/>
    <n v="17253.599999999999"/>
    <n v="4740"/>
    <n v="12513.599999999999"/>
    <d v="2014-09-01T00:00:00"/>
    <n v="9"/>
    <s v="September"/>
    <x v="1"/>
    <s v="OK"/>
    <s v="OK"/>
    <s v="OK"/>
    <s v="OK"/>
  </r>
  <r>
    <x v="0"/>
    <x v="2"/>
    <x v="2"/>
    <s v="Medium"/>
    <n v="2342"/>
    <n v="5"/>
    <n v="12"/>
    <n v="28104"/>
    <n v="1405.2"/>
    <n v="26698.799999999999"/>
    <n v="7026"/>
    <n v="19672.8"/>
    <d v="2014-11-01T00:00:00"/>
    <n v="11"/>
    <s v="November"/>
    <x v="1"/>
    <s v="OK"/>
    <s v="OK"/>
    <s v="OK"/>
    <s v="OK"/>
  </r>
  <r>
    <x v="0"/>
    <x v="2"/>
    <x v="3"/>
    <s v="High"/>
    <n v="1013"/>
    <n v="10"/>
    <n v="12"/>
    <n v="12156"/>
    <n v="1580.28"/>
    <n v="10575.72"/>
    <n v="3039"/>
    <n v="7536.7199999999993"/>
    <d v="2014-12-01T00:00:00"/>
    <n v="12"/>
    <s v="December"/>
    <x v="1"/>
    <s v="OK"/>
    <s v="OK"/>
    <s v="OK"/>
    <s v="OK"/>
  </r>
  <r>
    <x v="0"/>
    <x v="2"/>
    <x v="3"/>
    <s v="Low"/>
    <n v="766"/>
    <n v="10"/>
    <n v="12"/>
    <n v="9192"/>
    <n v="91.92"/>
    <n v="9100.08"/>
    <n v="2298"/>
    <n v="6802.08"/>
    <d v="2013-10-01T00:00:00"/>
    <n v="10"/>
    <s v="October"/>
    <x v="0"/>
    <s v="OK"/>
    <s v="OK"/>
    <s v="OK"/>
    <s v="OK"/>
  </r>
  <r>
    <x v="0"/>
    <x v="2"/>
    <x v="3"/>
    <s v="Medium"/>
    <n v="1775"/>
    <n v="10"/>
    <n v="12"/>
    <n v="21300"/>
    <n v="1917"/>
    <n v="19383"/>
    <n v="5325"/>
    <n v="14058"/>
    <d v="2013-11-01T00:00:00"/>
    <n v="11"/>
    <s v="November"/>
    <x v="0"/>
    <s v="OK"/>
    <s v="OK"/>
    <s v="OK"/>
    <s v="OK"/>
  </r>
  <r>
    <x v="0"/>
    <x v="2"/>
    <x v="3"/>
    <s v="None"/>
    <n v="367"/>
    <n v="10"/>
    <n v="12"/>
    <n v="4404"/>
    <n v="0"/>
    <n v="4404"/>
    <n v="1101"/>
    <n v="3303"/>
    <d v="2014-07-01T00:00:00"/>
    <n v="7"/>
    <s v="July"/>
    <x v="1"/>
    <s v="OK"/>
    <s v="OK"/>
    <s v="OK"/>
    <s v="OK"/>
  </r>
  <r>
    <x v="0"/>
    <x v="2"/>
    <x v="4"/>
    <s v="High"/>
    <n v="472"/>
    <n v="120"/>
    <n v="12"/>
    <n v="5664"/>
    <n v="623.04"/>
    <n v="5040.96"/>
    <n v="1416"/>
    <n v="3624.96"/>
    <d v="2014-10-01T00:00:00"/>
    <n v="10"/>
    <s v="October"/>
    <x v="1"/>
    <s v="OK"/>
    <s v="OK"/>
    <s v="OK"/>
    <s v="OK"/>
  </r>
  <r>
    <x v="0"/>
    <x v="2"/>
    <x v="4"/>
    <s v="High"/>
    <n v="1013"/>
    <n v="120"/>
    <n v="12"/>
    <n v="12156"/>
    <n v="1580.28"/>
    <n v="10575.72"/>
    <n v="3039"/>
    <n v="7536.7199999999993"/>
    <d v="2014-12-01T00:00:00"/>
    <n v="12"/>
    <s v="December"/>
    <x v="1"/>
    <s v="OK"/>
    <s v="OK"/>
    <s v="OK"/>
    <s v="OK"/>
  </r>
  <r>
    <x v="0"/>
    <x v="2"/>
    <x v="4"/>
    <s v="None"/>
    <n v="1545"/>
    <n v="120"/>
    <n v="12"/>
    <n v="18540"/>
    <n v="0"/>
    <n v="18540"/>
    <n v="4635"/>
    <n v="13905"/>
    <d v="2014-06-01T00:00:00"/>
    <n v="6"/>
    <s v="June"/>
    <x v="1"/>
    <s v="OK"/>
    <s v="OK"/>
    <s v="OK"/>
    <s v="OK"/>
  </r>
  <r>
    <x v="0"/>
    <x v="2"/>
    <x v="4"/>
    <s v="None"/>
    <n v="2161"/>
    <n v="120"/>
    <n v="12"/>
    <n v="25932"/>
    <n v="0"/>
    <n v="25932"/>
    <n v="6483"/>
    <n v="19449"/>
    <d v="2014-03-01T00:00:00"/>
    <n v="3"/>
    <s v="March"/>
    <x v="1"/>
    <s v="OK"/>
    <s v="OK"/>
    <s v="OK"/>
    <s v="OK"/>
  </r>
  <r>
    <x v="0"/>
    <x v="2"/>
    <x v="5"/>
    <s v="Low"/>
    <n v="2479"/>
    <n v="250"/>
    <n v="12"/>
    <n v="29748"/>
    <n v="892.44"/>
    <n v="28855.56"/>
    <n v="7437"/>
    <n v="21418.560000000001"/>
    <d v="2014-01-01T00:00:00"/>
    <n v="1"/>
    <s v="January"/>
    <x v="1"/>
    <s v="OK"/>
    <s v="OK"/>
    <s v="OK"/>
    <s v="OK"/>
  </r>
  <r>
    <x v="0"/>
    <x v="2"/>
    <x v="5"/>
    <s v="Medium"/>
    <n v="880"/>
    <n v="250"/>
    <n v="12"/>
    <n v="10560"/>
    <n v="950.4"/>
    <n v="9609.6"/>
    <n v="2640"/>
    <n v="6969.6"/>
    <d v="2014-05-01T00:00:00"/>
    <n v="5"/>
    <s v="May"/>
    <x v="1"/>
    <s v="OK"/>
    <s v="OK"/>
    <s v="OK"/>
    <s v="OK"/>
  </r>
  <r>
    <x v="0"/>
    <x v="2"/>
    <x v="5"/>
    <s v="Medium"/>
    <n v="2215"/>
    <n v="250"/>
    <n v="12"/>
    <n v="26580"/>
    <n v="1860.6"/>
    <n v="24719.4"/>
    <n v="6645"/>
    <n v="18074.400000000001"/>
    <d v="2013-09-01T00:00:00"/>
    <n v="9"/>
    <s v="September"/>
    <x v="0"/>
    <s v="OK"/>
    <s v="OK"/>
    <s v="OK"/>
    <s v="OK"/>
  </r>
  <r>
    <x v="0"/>
    <x v="2"/>
    <x v="5"/>
    <s v="None"/>
    <n v="2838"/>
    <n v="250"/>
    <n v="12"/>
    <n v="34056"/>
    <n v="0"/>
    <n v="34056"/>
    <n v="8514"/>
    <n v="25542"/>
    <d v="2014-04-01T00:00:00"/>
    <n v="4"/>
    <s v="April"/>
    <x v="1"/>
    <s v="OK"/>
    <s v="OK"/>
    <s v="OK"/>
    <s v="OK"/>
  </r>
  <r>
    <x v="0"/>
    <x v="3"/>
    <x v="0"/>
    <s v="High"/>
    <n v="410"/>
    <n v="260"/>
    <n v="12"/>
    <n v="4920"/>
    <n v="639.6"/>
    <n v="4280.3999999999996"/>
    <n v="1230"/>
    <n v="3050.3999999999996"/>
    <d v="2014-10-01T00:00:00"/>
    <n v="10"/>
    <s v="October"/>
    <x v="1"/>
    <s v="OK"/>
    <s v="OK"/>
    <s v="OK"/>
    <s v="OK"/>
  </r>
  <r>
    <x v="0"/>
    <x v="3"/>
    <x v="0"/>
    <s v="Medium"/>
    <n v="1123"/>
    <n v="260"/>
    <n v="12"/>
    <n v="13476"/>
    <n v="673.8"/>
    <n v="12802.2"/>
    <n v="3369"/>
    <n v="9433.2000000000007"/>
    <d v="2014-08-01T00:00:00"/>
    <n v="8"/>
    <s v="August"/>
    <x v="1"/>
    <s v="OK"/>
    <s v="OK"/>
    <s v="OK"/>
    <s v="OK"/>
  </r>
  <r>
    <x v="0"/>
    <x v="3"/>
    <x v="0"/>
    <s v="Medium"/>
    <n v="1375"/>
    <n v="260"/>
    <n v="12"/>
    <n v="16500"/>
    <n v="1320"/>
    <n v="15180"/>
    <n v="4125"/>
    <n v="11055"/>
    <d v="2013-12-01T00:00:00"/>
    <n v="12"/>
    <s v="December"/>
    <x v="0"/>
    <s v="OK"/>
    <s v="OK"/>
    <s v="OK"/>
    <s v="OK"/>
  </r>
  <r>
    <x v="0"/>
    <x v="3"/>
    <x v="1"/>
    <s v="Medium"/>
    <n v="367"/>
    <n v="3"/>
    <n v="12"/>
    <n v="4404"/>
    <n v="396.36"/>
    <n v="4007.64"/>
    <n v="1101"/>
    <n v="2906.64"/>
    <d v="2013-10-01T00:00:00"/>
    <n v="10"/>
    <s v="October"/>
    <x v="0"/>
    <s v="OK"/>
    <s v="OK"/>
    <s v="OK"/>
    <s v="OK"/>
  </r>
  <r>
    <x v="0"/>
    <x v="3"/>
    <x v="1"/>
    <s v="Medium"/>
    <n v="562"/>
    <n v="3"/>
    <n v="12"/>
    <n v="6744"/>
    <n v="404.64"/>
    <n v="6339.36"/>
    <n v="1686"/>
    <n v="4653.3599999999997"/>
    <d v="2014-09-01T00:00:00"/>
    <n v="9"/>
    <s v="September"/>
    <x v="1"/>
    <s v="OK"/>
    <s v="OK"/>
    <s v="OK"/>
    <s v="OK"/>
  </r>
  <r>
    <x v="0"/>
    <x v="3"/>
    <x v="1"/>
    <s v="Medium"/>
    <n v="727"/>
    <n v="3"/>
    <n v="12"/>
    <n v="8724"/>
    <n v="610.67999999999995"/>
    <n v="8113.32"/>
    <n v="2181"/>
    <n v="5932.32"/>
    <d v="2014-02-01T00:00:00"/>
    <n v="2"/>
    <s v="February"/>
    <x v="1"/>
    <s v="OK"/>
    <s v="OK"/>
    <s v="OK"/>
    <s v="OK"/>
  </r>
  <r>
    <x v="0"/>
    <x v="3"/>
    <x v="2"/>
    <s v="High"/>
    <n v="604"/>
    <n v="5"/>
    <n v="12"/>
    <n v="7248"/>
    <n v="942.24"/>
    <n v="6305.76"/>
    <n v="1812"/>
    <n v="4493.76"/>
    <d v="2014-06-01T00:00:00"/>
    <n v="6"/>
    <s v="June"/>
    <x v="1"/>
    <s v="OK"/>
    <s v="OK"/>
    <s v="OK"/>
    <s v="OK"/>
  </r>
  <r>
    <x v="0"/>
    <x v="3"/>
    <x v="2"/>
    <s v="High"/>
    <n v="2661"/>
    <n v="5"/>
    <n v="12"/>
    <n v="31932"/>
    <n v="3831.84"/>
    <n v="28100.16"/>
    <n v="7983"/>
    <n v="20117.16"/>
    <d v="2014-05-01T00:00:00"/>
    <n v="5"/>
    <s v="May"/>
    <x v="1"/>
    <s v="OK"/>
    <s v="OK"/>
    <s v="OK"/>
    <s v="OK"/>
  </r>
  <r>
    <x v="0"/>
    <x v="3"/>
    <x v="2"/>
    <s v="Low"/>
    <n v="690"/>
    <n v="5"/>
    <n v="12"/>
    <n v="8280"/>
    <n v="165.6"/>
    <n v="8114.4"/>
    <n v="2070"/>
    <n v="6044.4"/>
    <d v="2014-11-01T00:00:00"/>
    <n v="11"/>
    <s v="November"/>
    <x v="1"/>
    <s v="OK"/>
    <s v="OK"/>
    <s v="OK"/>
    <s v="OK"/>
  </r>
  <r>
    <x v="0"/>
    <x v="3"/>
    <x v="2"/>
    <s v="Medium"/>
    <n v="2340"/>
    <n v="5"/>
    <n v="12"/>
    <n v="28080"/>
    <n v="1965.6"/>
    <n v="26114.400000000001"/>
    <n v="7020"/>
    <n v="19094.400000000001"/>
    <d v="2014-01-01T00:00:00"/>
    <n v="1"/>
    <s v="January"/>
    <x v="1"/>
    <s v="OK"/>
    <s v="OK"/>
    <s v="OK"/>
    <s v="OK"/>
  </r>
  <r>
    <x v="0"/>
    <x v="3"/>
    <x v="3"/>
    <s v="High"/>
    <n v="571"/>
    <n v="10"/>
    <n v="12"/>
    <n v="6852"/>
    <n v="890.76"/>
    <n v="5961.24"/>
    <n v="1713"/>
    <n v="4248.24"/>
    <d v="2014-07-01T00:00:00"/>
    <n v="7"/>
    <s v="July"/>
    <x v="1"/>
    <s v="OK"/>
    <s v="OK"/>
    <s v="OK"/>
    <s v="OK"/>
  </r>
  <r>
    <x v="0"/>
    <x v="3"/>
    <x v="3"/>
    <s v="Low"/>
    <n v="1084"/>
    <n v="10"/>
    <n v="12"/>
    <n v="13008"/>
    <n v="260.16000000000003"/>
    <n v="12747.84"/>
    <n v="3252"/>
    <n v="9495.84"/>
    <d v="2014-12-01T00:00:00"/>
    <n v="12"/>
    <s v="December"/>
    <x v="1"/>
    <s v="OK"/>
    <s v="OK"/>
    <s v="OK"/>
    <s v="OK"/>
  </r>
  <r>
    <x v="0"/>
    <x v="3"/>
    <x v="3"/>
    <s v="Medium"/>
    <n v="367"/>
    <n v="10"/>
    <n v="12"/>
    <n v="4404"/>
    <n v="396.36"/>
    <n v="4007.64"/>
    <n v="1101"/>
    <n v="2906.64"/>
    <d v="2013-10-01T00:00:00"/>
    <n v="10"/>
    <s v="October"/>
    <x v="0"/>
    <s v="OK"/>
    <s v="OK"/>
    <s v="OK"/>
    <s v="OK"/>
  </r>
  <r>
    <x v="0"/>
    <x v="3"/>
    <x v="3"/>
    <s v="Medium"/>
    <n v="2763"/>
    <n v="10"/>
    <n v="12"/>
    <n v="33156"/>
    <n v="2320.92"/>
    <n v="30835.08"/>
    <n v="8289"/>
    <n v="22546.080000000002"/>
    <d v="2013-11-01T00:00:00"/>
    <n v="11"/>
    <s v="November"/>
    <x v="0"/>
    <s v="OK"/>
    <s v="OK"/>
    <s v="OK"/>
    <s v="OK"/>
  </r>
  <r>
    <x v="0"/>
    <x v="3"/>
    <x v="4"/>
    <s v="High"/>
    <n v="410"/>
    <n v="120"/>
    <n v="12"/>
    <n v="4920"/>
    <n v="639.6"/>
    <n v="4280.3999999999996"/>
    <n v="1230"/>
    <n v="3050.3999999999996"/>
    <d v="2014-10-01T00:00:00"/>
    <n v="10"/>
    <s v="October"/>
    <x v="1"/>
    <s v="OK"/>
    <s v="OK"/>
    <s v="OK"/>
    <s v="OK"/>
  </r>
  <r>
    <x v="0"/>
    <x v="3"/>
    <x v="4"/>
    <s v="High"/>
    <n v="500"/>
    <n v="120"/>
    <n v="12"/>
    <n v="6000"/>
    <n v="900"/>
    <n v="5100"/>
    <n v="1500"/>
    <n v="3600"/>
    <d v="2014-03-01T00:00:00"/>
    <n v="3"/>
    <s v="March"/>
    <x v="1"/>
    <s v="OK"/>
    <s v="OK"/>
    <s v="OK"/>
    <s v="OK"/>
  </r>
  <r>
    <x v="0"/>
    <x v="3"/>
    <x v="4"/>
    <s v="High"/>
    <n v="604"/>
    <n v="120"/>
    <n v="12"/>
    <n v="7248"/>
    <n v="942.24"/>
    <n v="6305.76"/>
    <n v="1812"/>
    <n v="4493.76"/>
    <d v="2014-06-01T00:00:00"/>
    <n v="6"/>
    <s v="June"/>
    <x v="1"/>
    <s v="OK"/>
    <s v="OK"/>
    <s v="OK"/>
    <s v="OK"/>
  </r>
  <r>
    <x v="0"/>
    <x v="3"/>
    <x v="4"/>
    <s v="Low"/>
    <n v="1084"/>
    <n v="120"/>
    <n v="12"/>
    <n v="13008"/>
    <n v="260.16000000000003"/>
    <n v="12747.84"/>
    <n v="3252"/>
    <n v="9495.84"/>
    <d v="2014-12-01T00:00:00"/>
    <n v="12"/>
    <s v="December"/>
    <x v="1"/>
    <s v="OK"/>
    <s v="OK"/>
    <s v="OK"/>
    <s v="OK"/>
  </r>
  <r>
    <x v="0"/>
    <x v="3"/>
    <x v="5"/>
    <s v="High"/>
    <n v="1005"/>
    <n v="250"/>
    <n v="12"/>
    <n v="12060"/>
    <n v="1326.6"/>
    <n v="10733.4"/>
    <n v="3015"/>
    <n v="7718.4"/>
    <d v="2013-09-01T00:00:00"/>
    <n v="9"/>
    <s v="September"/>
    <x v="0"/>
    <s v="OK"/>
    <s v="OK"/>
    <s v="OK"/>
    <s v="OK"/>
  </r>
  <r>
    <x v="0"/>
    <x v="3"/>
    <x v="5"/>
    <s v="Low"/>
    <n v="1916"/>
    <n v="250"/>
    <n v="12"/>
    <n v="22992"/>
    <n v="689.76"/>
    <n v="22302.240000000002"/>
    <n v="5748"/>
    <n v="16554.240000000002"/>
    <d v="2014-04-01T00:00:00"/>
    <n v="4"/>
    <s v="April"/>
    <x v="1"/>
    <s v="OK"/>
    <s v="OK"/>
    <s v="OK"/>
    <s v="OK"/>
  </r>
  <r>
    <x v="0"/>
    <x v="4"/>
    <x v="0"/>
    <s v="High"/>
    <n v="2015"/>
    <n v="260"/>
    <n v="12"/>
    <n v="24180"/>
    <n v="3385.2"/>
    <n v="20794.8"/>
    <n v="6045"/>
    <n v="14749.8"/>
    <d v="2013-12-01T00:00:00"/>
    <n v="12"/>
    <s v="December"/>
    <x v="0"/>
    <s v="OK"/>
    <s v="OK"/>
    <s v="OK"/>
    <s v="OK"/>
  </r>
  <r>
    <x v="0"/>
    <x v="4"/>
    <x v="0"/>
    <s v="High"/>
    <n v="2914"/>
    <n v="260"/>
    <n v="12"/>
    <n v="34968"/>
    <n v="4895.5200000000004"/>
    <n v="30072.48"/>
    <n v="8742"/>
    <n v="21330.48"/>
    <d v="2014-10-01T00:00:00"/>
    <n v="10"/>
    <s v="October"/>
    <x v="1"/>
    <s v="OK"/>
    <s v="OK"/>
    <s v="OK"/>
    <s v="OK"/>
  </r>
  <r>
    <x v="0"/>
    <x v="4"/>
    <x v="0"/>
    <s v="Low"/>
    <n v="1989"/>
    <n v="260"/>
    <n v="12"/>
    <n v="23868"/>
    <n v="238.68"/>
    <n v="23629.32"/>
    <n v="5967"/>
    <n v="17662.32"/>
    <d v="2013-09-01T00:00:00"/>
    <n v="9"/>
    <s v="September"/>
    <x v="0"/>
    <s v="OK"/>
    <s v="OK"/>
    <s v="OK"/>
    <s v="OK"/>
  </r>
  <r>
    <x v="0"/>
    <x v="4"/>
    <x v="0"/>
    <s v="None"/>
    <n v="1953"/>
    <n v="260"/>
    <n v="12"/>
    <n v="23436"/>
    <n v="0"/>
    <n v="23436"/>
    <n v="5859"/>
    <n v="17577"/>
    <d v="2014-04-01T00:00:00"/>
    <n v="4"/>
    <s v="April"/>
    <x v="1"/>
    <s v="OK"/>
    <s v="OK"/>
    <s v="OK"/>
    <s v="OK"/>
  </r>
  <r>
    <x v="0"/>
    <x v="4"/>
    <x v="0"/>
    <s v="None"/>
    <n v="2141"/>
    <n v="260"/>
    <n v="12"/>
    <n v="25692"/>
    <n v="0"/>
    <n v="25692"/>
    <n v="6423"/>
    <n v="19269"/>
    <d v="2014-08-01T00:00:00"/>
    <n v="8"/>
    <s v="August"/>
    <x v="1"/>
    <s v="OK"/>
    <s v="OK"/>
    <s v="OK"/>
    <s v="OK"/>
  </r>
  <r>
    <x v="0"/>
    <x v="4"/>
    <x v="1"/>
    <s v="High"/>
    <n v="386"/>
    <n v="3"/>
    <n v="12"/>
    <n v="4632"/>
    <n v="463.2"/>
    <n v="4168.8"/>
    <n v="1158"/>
    <n v="3010.8"/>
    <d v="2013-10-01T00:00:00"/>
    <n v="10"/>
    <s v="October"/>
    <x v="0"/>
    <s v="OK"/>
    <s v="OK"/>
    <s v="OK"/>
    <s v="OK"/>
  </r>
  <r>
    <x v="0"/>
    <x v="4"/>
    <x v="1"/>
    <s v="Low"/>
    <n v="1858"/>
    <n v="3"/>
    <n v="12"/>
    <n v="22296"/>
    <n v="222.96"/>
    <n v="22073.040000000001"/>
    <n v="5574"/>
    <n v="16499.04"/>
    <d v="2014-02-01T00:00:00"/>
    <n v="2"/>
    <s v="February"/>
    <x v="1"/>
    <s v="OK"/>
    <s v="OK"/>
    <s v="OK"/>
    <s v="OK"/>
  </r>
  <r>
    <x v="0"/>
    <x v="4"/>
    <x v="1"/>
    <s v="Low"/>
    <n v="1947"/>
    <n v="3"/>
    <n v="12"/>
    <n v="23364"/>
    <n v="700.92"/>
    <n v="22663.08"/>
    <n v="5841"/>
    <n v="16822.080000000002"/>
    <d v="2014-09-01T00:00:00"/>
    <n v="9"/>
    <s v="September"/>
    <x v="1"/>
    <s v="OK"/>
    <s v="OK"/>
    <s v="OK"/>
    <s v="OK"/>
  </r>
  <r>
    <x v="0"/>
    <x v="4"/>
    <x v="2"/>
    <s v="Low"/>
    <n v="1142"/>
    <n v="5"/>
    <n v="12"/>
    <n v="13704"/>
    <n v="274.08"/>
    <n v="13429.92"/>
    <n v="3426"/>
    <n v="10003.92"/>
    <d v="2014-06-01T00:00:00"/>
    <n v="6"/>
    <s v="June"/>
    <x v="1"/>
    <s v="OK"/>
    <s v="OK"/>
    <s v="OK"/>
    <s v="OK"/>
  </r>
  <r>
    <x v="0"/>
    <x v="4"/>
    <x v="2"/>
    <s v="Medium"/>
    <n v="2723"/>
    <n v="5"/>
    <n v="12"/>
    <n v="32676"/>
    <n v="1960.56"/>
    <n v="30715.439999999999"/>
    <n v="8169"/>
    <n v="22546.44"/>
    <d v="2014-11-01T00:00:00"/>
    <n v="11"/>
    <s v="November"/>
    <x v="1"/>
    <s v="OK"/>
    <s v="OK"/>
    <s v="OK"/>
    <s v="OK"/>
  </r>
  <r>
    <x v="0"/>
    <x v="4"/>
    <x v="3"/>
    <s v="High"/>
    <n v="386"/>
    <n v="10"/>
    <n v="12"/>
    <n v="4632"/>
    <n v="463.2"/>
    <n v="4168.8"/>
    <n v="1158"/>
    <n v="3010.8"/>
    <d v="2013-10-01T00:00:00"/>
    <n v="10"/>
    <s v="October"/>
    <x v="0"/>
    <s v="OK"/>
    <s v="OK"/>
    <s v="OK"/>
    <s v="OK"/>
  </r>
  <r>
    <x v="0"/>
    <x v="4"/>
    <x v="3"/>
    <s v="High"/>
    <n v="914"/>
    <n v="10"/>
    <n v="12"/>
    <n v="10968"/>
    <n v="1645.2"/>
    <n v="9322.7999999999993"/>
    <n v="2742"/>
    <n v="6580.7999999999993"/>
    <d v="2014-12-01T00:00:00"/>
    <n v="12"/>
    <s v="December"/>
    <x v="1"/>
    <s v="OK"/>
    <s v="OK"/>
    <s v="OK"/>
    <s v="OK"/>
  </r>
  <r>
    <x v="0"/>
    <x v="4"/>
    <x v="3"/>
    <s v="High"/>
    <n v="2914"/>
    <n v="10"/>
    <n v="12"/>
    <n v="34968"/>
    <n v="4895.5200000000004"/>
    <n v="30072.48"/>
    <n v="8742"/>
    <n v="21330.48"/>
    <d v="2014-10-01T00:00:00"/>
    <n v="10"/>
    <s v="October"/>
    <x v="1"/>
    <s v="OK"/>
    <s v="OK"/>
    <s v="OK"/>
    <s v="OK"/>
  </r>
  <r>
    <x v="0"/>
    <x v="4"/>
    <x v="3"/>
    <s v="Low"/>
    <n v="1142"/>
    <n v="10"/>
    <n v="12"/>
    <n v="13704"/>
    <n v="274.08"/>
    <n v="13429.92"/>
    <n v="3426"/>
    <n v="10003.92"/>
    <d v="2014-06-01T00:00:00"/>
    <n v="6"/>
    <s v="June"/>
    <x v="1"/>
    <s v="OK"/>
    <s v="OK"/>
    <s v="OK"/>
    <s v="OK"/>
  </r>
  <r>
    <x v="0"/>
    <x v="4"/>
    <x v="3"/>
    <s v="Low"/>
    <n v="1369.5"/>
    <n v="10"/>
    <n v="12"/>
    <n v="16434"/>
    <n v="493.02"/>
    <n v="15940.98"/>
    <n v="4108.5"/>
    <n v="11832.48"/>
    <d v="2014-07-01T00:00:00"/>
    <n v="7"/>
    <s v="July"/>
    <x v="1"/>
    <s v="OK"/>
    <s v="OK"/>
    <s v="OK"/>
    <s v="OK"/>
  </r>
  <r>
    <x v="0"/>
    <x v="4"/>
    <x v="3"/>
    <s v="None"/>
    <n v="912"/>
    <n v="10"/>
    <n v="12"/>
    <n v="10944"/>
    <n v="0"/>
    <n v="10944"/>
    <n v="2736"/>
    <n v="8208"/>
    <d v="2013-11-01T00:00:00"/>
    <n v="11"/>
    <s v="November"/>
    <x v="0"/>
    <s v="OK"/>
    <s v="OK"/>
    <s v="OK"/>
    <s v="OK"/>
  </r>
  <r>
    <x v="0"/>
    <x v="4"/>
    <x v="4"/>
    <s v="High"/>
    <n v="914"/>
    <n v="120"/>
    <n v="12"/>
    <n v="10968"/>
    <n v="1645.2"/>
    <n v="9322.7999999999993"/>
    <n v="2742"/>
    <n v="6580.7999999999993"/>
    <d v="2014-12-01T00:00:00"/>
    <n v="12"/>
    <s v="December"/>
    <x v="1"/>
    <s v="OK"/>
    <s v="OK"/>
    <s v="OK"/>
    <s v="OK"/>
  </r>
  <r>
    <x v="0"/>
    <x v="4"/>
    <x v="4"/>
    <s v="Low"/>
    <n v="1465"/>
    <n v="120"/>
    <n v="12"/>
    <n v="17580"/>
    <n v="703.2"/>
    <n v="16876.8"/>
    <n v="4395"/>
    <n v="12481.8"/>
    <d v="2014-03-01T00:00:00"/>
    <n v="3"/>
    <s v="March"/>
    <x v="1"/>
    <s v="OK"/>
    <s v="OK"/>
    <s v="OK"/>
    <s v="OK"/>
  </r>
  <r>
    <x v="0"/>
    <x v="4"/>
    <x v="5"/>
    <s v="High"/>
    <n v="1806"/>
    <n v="250"/>
    <n v="12"/>
    <n v="21672"/>
    <n v="3250.8"/>
    <n v="18421.2"/>
    <n v="5418"/>
    <n v="13003.2"/>
    <d v="2014-05-01T00:00:00"/>
    <n v="5"/>
    <s v="May"/>
    <x v="1"/>
    <s v="OK"/>
    <s v="OK"/>
    <s v="OK"/>
    <s v="OK"/>
  </r>
  <r>
    <x v="0"/>
    <x v="4"/>
    <x v="5"/>
    <s v="Medium"/>
    <n v="1956"/>
    <n v="250"/>
    <n v="12"/>
    <n v="23472"/>
    <n v="2112.48"/>
    <n v="21359.52"/>
    <n v="5868"/>
    <n v="15491.52"/>
    <d v="2014-01-01T00:00:00"/>
    <n v="1"/>
    <s v="January"/>
    <x v="1"/>
    <s v="OK"/>
    <s v="OK"/>
    <s v="OK"/>
    <s v="OK"/>
  </r>
  <r>
    <x v="0"/>
    <x v="4"/>
    <x v="2"/>
    <s v="None"/>
    <n v="1545"/>
    <n v="5"/>
    <n v="12"/>
    <n v="18540"/>
    <n v="0"/>
    <n v="18540"/>
    <m/>
    <m/>
    <d v="2014-06-01T00:00:00"/>
    <n v="6"/>
    <s v="June"/>
    <x v="1"/>
    <s v="Mismatch"/>
    <s v="OK"/>
    <s v="OK"/>
    <s v="Mismatch"/>
  </r>
  <r>
    <x v="1"/>
    <x v="0"/>
    <x v="0"/>
    <s v="High"/>
    <n v="1659"/>
    <n v="260"/>
    <n v="125"/>
    <n v="207375"/>
    <n v="26958.75"/>
    <n v="180416.25"/>
    <n v="199080"/>
    <n v="-18663.75"/>
    <d v="2014-01-01T00:00:00"/>
    <n v="1"/>
    <s v="January"/>
    <x v="1"/>
    <s v="OK"/>
    <s v="OK"/>
    <s v="OK"/>
    <s v="OK"/>
  </r>
  <r>
    <x v="1"/>
    <x v="0"/>
    <x v="0"/>
    <s v="Medium"/>
    <n v="1645"/>
    <n v="260"/>
    <n v="125"/>
    <n v="205625"/>
    <n v="14393.75"/>
    <n v="191231.25"/>
    <n v="197400"/>
    <n v="-6168.75"/>
    <d v="2014-05-01T00:00:00"/>
    <n v="5"/>
    <s v="May"/>
    <x v="1"/>
    <s v="OK"/>
    <s v="OK"/>
    <s v="OK"/>
    <s v="OK"/>
  </r>
  <r>
    <x v="1"/>
    <x v="0"/>
    <x v="1"/>
    <s v="High"/>
    <n v="2416"/>
    <n v="3"/>
    <n v="125"/>
    <n v="302000"/>
    <n v="36240"/>
    <n v="265760"/>
    <n v="289920"/>
    <n v="-24160"/>
    <d v="2013-09-01T00:00:00"/>
    <n v="9"/>
    <s v="September"/>
    <x v="0"/>
    <s v="OK"/>
    <s v="OK"/>
    <s v="OK"/>
    <s v="OK"/>
  </r>
  <r>
    <x v="1"/>
    <x v="0"/>
    <x v="1"/>
    <s v="Low"/>
    <n v="742.5"/>
    <n v="3"/>
    <n v="125"/>
    <n v="92812.5"/>
    <n v="1856.25"/>
    <n v="90956.25"/>
    <n v="89100"/>
    <n v="1856.25"/>
    <d v="2014-04-01T00:00:00"/>
    <n v="4"/>
    <s v="April"/>
    <x v="1"/>
    <s v="OK"/>
    <s v="OK"/>
    <s v="OK"/>
    <s v="OK"/>
  </r>
  <r>
    <x v="1"/>
    <x v="0"/>
    <x v="2"/>
    <s v="None"/>
    <n v="345"/>
    <n v="5"/>
    <n v="125"/>
    <n v="43125"/>
    <n v="0"/>
    <n v="43125"/>
    <n v="41400"/>
    <n v="1725"/>
    <d v="2013-10-01T00:00:00"/>
    <n v="10"/>
    <s v="October"/>
    <x v="0"/>
    <s v="OK"/>
    <s v="OK"/>
    <s v="OK"/>
    <s v="OK"/>
  </r>
  <r>
    <x v="1"/>
    <x v="0"/>
    <x v="2"/>
    <s v="None"/>
    <n v="2665.5"/>
    <n v="5"/>
    <n v="125"/>
    <n v="333187.5"/>
    <n v="0"/>
    <n v="333187.5"/>
    <n v="319860"/>
    <n v="13327.5"/>
    <d v="2014-07-01T00:00:00"/>
    <n v="7"/>
    <s v="July"/>
    <x v="1"/>
    <s v="OK"/>
    <s v="OK"/>
    <s v="OK"/>
    <s v="OK"/>
  </r>
  <r>
    <x v="1"/>
    <x v="0"/>
    <x v="3"/>
    <s v="High"/>
    <n v="1583"/>
    <n v="10"/>
    <n v="125"/>
    <n v="197875"/>
    <n v="25723.75"/>
    <n v="172151.25"/>
    <n v="189960"/>
    <n v="-17808.75"/>
    <d v="2014-06-01T00:00:00"/>
    <n v="6"/>
    <s v="June"/>
    <x v="1"/>
    <s v="OK"/>
    <s v="OK"/>
    <s v="OK"/>
    <s v="OK"/>
  </r>
  <r>
    <x v="1"/>
    <x v="0"/>
    <x v="3"/>
    <s v="Low"/>
    <n v="1774"/>
    <n v="10"/>
    <n v="125"/>
    <n v="221750"/>
    <n v="6652.5"/>
    <n v="215097.5"/>
    <n v="212880"/>
    <n v="2217.5"/>
    <d v="2014-03-01T00:00:00"/>
    <n v="3"/>
    <s v="March"/>
    <x v="1"/>
    <s v="OK"/>
    <s v="OK"/>
    <s v="OK"/>
    <s v="OK"/>
  </r>
  <r>
    <x v="1"/>
    <x v="0"/>
    <x v="3"/>
    <s v="Low"/>
    <n v="2009"/>
    <n v="10"/>
    <n v="125"/>
    <n v="251125"/>
    <n v="7533.75"/>
    <n v="243591.25"/>
    <n v="241080"/>
    <n v="2511.25"/>
    <d v="2014-10-01T00:00:00"/>
    <n v="10"/>
    <s v="October"/>
    <x v="1"/>
    <s v="OK"/>
    <s v="OK"/>
    <s v="OK"/>
    <s v="OK"/>
  </r>
  <r>
    <x v="1"/>
    <x v="0"/>
    <x v="3"/>
    <s v="Low"/>
    <n v="2729"/>
    <n v="10"/>
    <n v="125"/>
    <n v="341125"/>
    <n v="6822.5"/>
    <n v="334302.5"/>
    <n v="327480"/>
    <n v="6822.5"/>
    <d v="2014-12-01T00:00:00"/>
    <n v="12"/>
    <s v="December"/>
    <x v="1"/>
    <s v="OK"/>
    <s v="OK"/>
    <s v="OK"/>
    <s v="OK"/>
  </r>
  <r>
    <x v="1"/>
    <x v="0"/>
    <x v="4"/>
    <s v="High"/>
    <n v="1916"/>
    <n v="120"/>
    <n v="125"/>
    <n v="239500"/>
    <n v="23950"/>
    <n v="215550"/>
    <n v="229920"/>
    <n v="-14370"/>
    <d v="2013-12-01T00:00:00"/>
    <n v="12"/>
    <s v="December"/>
    <x v="0"/>
    <s v="OK"/>
    <s v="OK"/>
    <s v="OK"/>
    <s v="OK"/>
  </r>
  <r>
    <x v="1"/>
    <x v="0"/>
    <x v="4"/>
    <s v="Low"/>
    <n v="923"/>
    <n v="120"/>
    <n v="125"/>
    <n v="115375"/>
    <n v="1153.75"/>
    <n v="114221.25"/>
    <n v="110760"/>
    <n v="3461.25"/>
    <d v="2014-08-01T00:00:00"/>
    <n v="8"/>
    <s v="August"/>
    <x v="1"/>
    <s v="OK"/>
    <s v="OK"/>
    <s v="OK"/>
    <s v="OK"/>
  </r>
  <r>
    <x v="1"/>
    <x v="0"/>
    <x v="4"/>
    <s v="Low"/>
    <n v="2009"/>
    <n v="120"/>
    <n v="125"/>
    <n v="251125"/>
    <n v="7533.75"/>
    <n v="243591.25"/>
    <n v="241080"/>
    <n v="2511.25"/>
    <d v="2014-10-01T00:00:00"/>
    <n v="10"/>
    <s v="October"/>
    <x v="1"/>
    <s v="OK"/>
    <s v="OK"/>
    <s v="OK"/>
    <s v="OK"/>
  </r>
  <r>
    <x v="1"/>
    <x v="0"/>
    <x v="4"/>
    <s v="Medium"/>
    <n v="567"/>
    <n v="120"/>
    <n v="125"/>
    <n v="70875"/>
    <n v="6378.75"/>
    <n v="64496.25"/>
    <n v="68040"/>
    <n v="-3543.75"/>
    <d v="2014-09-01T00:00:00"/>
    <n v="9"/>
    <s v="September"/>
    <x v="1"/>
    <s v="OK"/>
    <s v="OK"/>
    <s v="OK"/>
    <s v="OK"/>
  </r>
  <r>
    <x v="1"/>
    <x v="0"/>
    <x v="4"/>
    <s v="Medium"/>
    <n v="952"/>
    <n v="120"/>
    <n v="125"/>
    <n v="119000"/>
    <n v="7140"/>
    <n v="111860"/>
    <n v="114240"/>
    <n v="-2380"/>
    <d v="2014-02-01T00:00:00"/>
    <n v="2"/>
    <s v="February"/>
    <x v="1"/>
    <s v="OK"/>
    <s v="OK"/>
    <s v="OK"/>
    <s v="OK"/>
  </r>
  <r>
    <x v="1"/>
    <x v="0"/>
    <x v="4"/>
    <s v="None"/>
    <n v="345"/>
    <n v="120"/>
    <n v="125"/>
    <n v="43125"/>
    <n v="0"/>
    <n v="43125"/>
    <n v="41400"/>
    <n v="1725"/>
    <d v="2013-10-01T00:00:00"/>
    <n v="10"/>
    <s v="October"/>
    <x v="0"/>
    <s v="OK"/>
    <s v="OK"/>
    <s v="OK"/>
    <s v="OK"/>
  </r>
  <r>
    <x v="1"/>
    <x v="0"/>
    <x v="5"/>
    <s v="High"/>
    <n v="1583"/>
    <n v="250"/>
    <n v="125"/>
    <n v="197875"/>
    <n v="25723.75"/>
    <n v="172151.25"/>
    <n v="189960"/>
    <n v="-17808.75"/>
    <d v="2014-06-01T00:00:00"/>
    <n v="6"/>
    <s v="June"/>
    <x v="1"/>
    <s v="OK"/>
    <s v="OK"/>
    <s v="OK"/>
    <s v="OK"/>
  </r>
  <r>
    <x v="1"/>
    <x v="0"/>
    <x v="5"/>
    <s v="High"/>
    <n v="2529"/>
    <n v="250"/>
    <n v="125"/>
    <n v="316125"/>
    <n v="31612.5"/>
    <n v="284512.5"/>
    <n v="303480"/>
    <n v="-18967.5"/>
    <d v="2014-11-01T00:00:00"/>
    <n v="11"/>
    <s v="November"/>
    <x v="1"/>
    <s v="OK"/>
    <s v="OK"/>
    <s v="OK"/>
    <s v="OK"/>
  </r>
  <r>
    <x v="1"/>
    <x v="0"/>
    <x v="5"/>
    <s v="High"/>
    <n v="2954"/>
    <n v="250"/>
    <n v="125"/>
    <n v="369250"/>
    <n v="55387.5"/>
    <n v="313862.5"/>
    <n v="354480"/>
    <n v="-40617.5"/>
    <d v="2013-11-01T00:00:00"/>
    <n v="11"/>
    <s v="November"/>
    <x v="0"/>
    <s v="OK"/>
    <s v="OK"/>
    <s v="OK"/>
    <s v="OK"/>
  </r>
  <r>
    <x v="1"/>
    <x v="0"/>
    <x v="5"/>
    <s v="Low"/>
    <n v="2729"/>
    <n v="250"/>
    <n v="125"/>
    <n v="341125"/>
    <n v="6822.5"/>
    <n v="334302.5"/>
    <n v="327480"/>
    <n v="6822.5"/>
    <d v="2014-12-01T00:00:00"/>
    <n v="12"/>
    <s v="December"/>
    <x v="1"/>
    <s v="OK"/>
    <s v="OK"/>
    <s v="OK"/>
    <s v="OK"/>
  </r>
  <r>
    <x v="1"/>
    <x v="1"/>
    <x v="0"/>
    <s v="High"/>
    <n v="1433"/>
    <n v="260"/>
    <n v="125"/>
    <n v="179125"/>
    <n v="19703.75"/>
    <n v="159421.25"/>
    <n v="171960"/>
    <n v="-12538.75"/>
    <d v="2014-05-01T00:00:00"/>
    <n v="5"/>
    <s v="May"/>
    <x v="1"/>
    <s v="OK"/>
    <s v="OK"/>
    <s v="OK"/>
    <s v="OK"/>
  </r>
  <r>
    <x v="1"/>
    <x v="1"/>
    <x v="0"/>
    <s v="Medium"/>
    <n v="1987.5"/>
    <n v="260"/>
    <n v="125"/>
    <n v="248437.5"/>
    <n v="14906.25"/>
    <n v="233531.25"/>
    <n v="238500"/>
    <n v="-4968.75"/>
    <d v="2014-01-01T00:00:00"/>
    <n v="1"/>
    <s v="January"/>
    <x v="1"/>
    <s v="OK"/>
    <s v="OK"/>
    <s v="OK"/>
    <s v="OK"/>
  </r>
  <r>
    <x v="1"/>
    <x v="1"/>
    <x v="1"/>
    <s v="High"/>
    <n v="1023"/>
    <n v="3"/>
    <n v="125"/>
    <n v="127875"/>
    <n v="17902.5"/>
    <n v="109972.5"/>
    <n v="122760"/>
    <n v="-12787.5"/>
    <d v="2013-09-01T00:00:00"/>
    <n v="9"/>
    <s v="September"/>
    <x v="0"/>
    <s v="OK"/>
    <s v="OK"/>
    <s v="OK"/>
    <s v="OK"/>
  </r>
  <r>
    <x v="1"/>
    <x v="1"/>
    <x v="1"/>
    <s v="High"/>
    <n v="1174"/>
    <n v="3"/>
    <n v="125"/>
    <n v="146750"/>
    <n v="22012.5"/>
    <n v="124737.5"/>
    <n v="140880"/>
    <n v="-16142.5"/>
    <d v="2014-08-01T00:00:00"/>
    <n v="8"/>
    <s v="August"/>
    <x v="1"/>
    <s v="OK"/>
    <s v="OK"/>
    <s v="OK"/>
    <s v="OK"/>
  </r>
  <r>
    <x v="1"/>
    <x v="1"/>
    <x v="1"/>
    <s v="High"/>
    <n v="1482"/>
    <n v="3"/>
    <n v="125"/>
    <n v="185250"/>
    <n v="18525"/>
    <n v="166725"/>
    <n v="177840"/>
    <n v="-11115"/>
    <d v="2013-12-01T00:00:00"/>
    <n v="12"/>
    <s v="December"/>
    <x v="0"/>
    <s v="OK"/>
    <s v="OK"/>
    <s v="OK"/>
    <s v="OK"/>
  </r>
  <r>
    <x v="1"/>
    <x v="1"/>
    <x v="1"/>
    <s v="High"/>
    <n v="2441"/>
    <n v="3"/>
    <n v="125"/>
    <n v="305125"/>
    <n v="33563.75"/>
    <n v="271561.25"/>
    <n v="292920"/>
    <n v="-21358.75"/>
    <d v="2014-10-01T00:00:00"/>
    <n v="10"/>
    <s v="October"/>
    <x v="1"/>
    <s v="OK"/>
    <s v="OK"/>
    <s v="OK"/>
    <s v="OK"/>
  </r>
  <r>
    <x v="1"/>
    <x v="1"/>
    <x v="1"/>
    <s v="Low"/>
    <n v="4243.5"/>
    <n v="3"/>
    <n v="125"/>
    <n v="530437.5"/>
    <n v="15913.125"/>
    <n v="514524.375"/>
    <n v="509220"/>
    <n v="5304.375"/>
    <d v="2014-04-01T00:00:00"/>
    <n v="4"/>
    <s v="April"/>
    <x v="1"/>
    <s v="OK"/>
    <s v="OK"/>
    <s v="OK"/>
    <s v="OK"/>
  </r>
  <r>
    <x v="1"/>
    <x v="1"/>
    <x v="2"/>
    <s v="Low"/>
    <n v="1287"/>
    <n v="5"/>
    <n v="125"/>
    <n v="160875"/>
    <n v="4826.25"/>
    <n v="156048.75"/>
    <n v="154440"/>
    <n v="1608.75"/>
    <d v="2014-12-01T00:00:00"/>
    <n v="12"/>
    <s v="December"/>
    <x v="1"/>
    <s v="OK"/>
    <s v="OK"/>
    <s v="OK"/>
    <s v="OK"/>
  </r>
  <r>
    <x v="1"/>
    <x v="1"/>
    <x v="2"/>
    <s v="Medium"/>
    <n v="1857"/>
    <n v="5"/>
    <n v="125"/>
    <n v="232125"/>
    <n v="20891.25"/>
    <n v="211233.75"/>
    <n v="222840"/>
    <n v="-11606.25"/>
    <d v="2013-11-01T00:00:00"/>
    <n v="11"/>
    <s v="November"/>
    <x v="0"/>
    <s v="OK"/>
    <s v="OK"/>
    <s v="OK"/>
    <s v="OK"/>
  </r>
  <r>
    <x v="1"/>
    <x v="1"/>
    <x v="3"/>
    <s v="High"/>
    <n v="2441"/>
    <n v="10"/>
    <n v="125"/>
    <n v="305125"/>
    <n v="33563.75"/>
    <n v="271561.25"/>
    <n v="292920"/>
    <n v="-21358.75"/>
    <d v="2014-10-01T00:00:00"/>
    <n v="10"/>
    <s v="October"/>
    <x v="1"/>
    <s v="OK"/>
    <s v="OK"/>
    <s v="OK"/>
    <s v="OK"/>
  </r>
  <r>
    <x v="1"/>
    <x v="1"/>
    <x v="3"/>
    <s v="Low"/>
    <n v="787"/>
    <n v="10"/>
    <n v="125"/>
    <n v="98375"/>
    <n v="983.75"/>
    <n v="97391.25"/>
    <n v="94440"/>
    <n v="2951.25"/>
    <d v="2014-06-01T00:00:00"/>
    <n v="6"/>
    <s v="June"/>
    <x v="1"/>
    <s v="OK"/>
    <s v="OK"/>
    <s v="OK"/>
    <s v="OK"/>
  </r>
  <r>
    <x v="1"/>
    <x v="1"/>
    <x v="3"/>
    <s v="Low"/>
    <n v="1287"/>
    <n v="10"/>
    <n v="125"/>
    <n v="160875"/>
    <n v="4826.25"/>
    <n v="156048.75"/>
    <n v="154440"/>
    <n v="1608.75"/>
    <d v="2014-12-01T00:00:00"/>
    <n v="12"/>
    <s v="December"/>
    <x v="1"/>
    <s v="OK"/>
    <s v="OK"/>
    <s v="OK"/>
    <s v="OK"/>
  </r>
  <r>
    <x v="1"/>
    <x v="1"/>
    <x v="3"/>
    <s v="Low"/>
    <n v="2988"/>
    <n v="10"/>
    <n v="125"/>
    <n v="373500"/>
    <n v="14940"/>
    <n v="358560"/>
    <n v="358560"/>
    <n v="0"/>
    <d v="2014-07-01T00:00:00"/>
    <n v="7"/>
    <s v="July"/>
    <x v="1"/>
    <s v="OK"/>
    <s v="OK"/>
    <s v="OK"/>
    <s v="OK"/>
  </r>
  <r>
    <x v="1"/>
    <x v="1"/>
    <x v="3"/>
    <s v="Medium"/>
    <n v="704"/>
    <n v="10"/>
    <n v="125"/>
    <n v="88000"/>
    <n v="4400"/>
    <n v="83600"/>
    <n v="84480"/>
    <n v="-880"/>
    <d v="2013-10-01T00:00:00"/>
    <n v="10"/>
    <s v="October"/>
    <x v="0"/>
    <s v="OK"/>
    <s v="OK"/>
    <s v="OK"/>
    <s v="OK"/>
  </r>
  <r>
    <x v="1"/>
    <x v="1"/>
    <x v="3"/>
    <s v="Medium"/>
    <n v="2385"/>
    <n v="10"/>
    <n v="125"/>
    <n v="298125"/>
    <n v="14906.25"/>
    <n v="283218.75"/>
    <n v="286200"/>
    <n v="-2981.25"/>
    <d v="2014-03-01T00:00:00"/>
    <n v="3"/>
    <s v="March"/>
    <x v="1"/>
    <s v="OK"/>
    <s v="OK"/>
    <s v="OK"/>
    <s v="OK"/>
  </r>
  <r>
    <x v="1"/>
    <x v="1"/>
    <x v="4"/>
    <s v="High"/>
    <n v="663"/>
    <n v="120"/>
    <n v="125"/>
    <n v="82875"/>
    <n v="12431.25"/>
    <n v="70443.75"/>
    <n v="79560"/>
    <n v="-9116.25"/>
    <d v="2014-09-01T00:00:00"/>
    <n v="9"/>
    <s v="September"/>
    <x v="1"/>
    <s v="OK"/>
    <s v="OK"/>
    <s v="OK"/>
    <s v="OK"/>
  </r>
  <r>
    <x v="1"/>
    <x v="1"/>
    <x v="4"/>
    <s v="Medium"/>
    <n v="704"/>
    <n v="120"/>
    <n v="125"/>
    <n v="88000"/>
    <n v="4400"/>
    <n v="83600"/>
    <n v="84480"/>
    <n v="-880"/>
    <d v="2013-10-01T00:00:00"/>
    <n v="10"/>
    <s v="October"/>
    <x v="0"/>
    <s v="OK"/>
    <s v="OK"/>
    <s v="OK"/>
    <s v="OK"/>
  </r>
  <r>
    <x v="1"/>
    <x v="1"/>
    <x v="4"/>
    <s v="None"/>
    <n v="1804"/>
    <n v="120"/>
    <n v="125"/>
    <n v="225500"/>
    <n v="0"/>
    <n v="225500"/>
    <n v="216480"/>
    <n v="9020"/>
    <d v="2014-02-01T00:00:00"/>
    <n v="2"/>
    <s v="February"/>
    <x v="1"/>
    <s v="OK"/>
    <s v="OK"/>
    <s v="OK"/>
    <s v="OK"/>
  </r>
  <r>
    <x v="1"/>
    <x v="1"/>
    <x v="5"/>
    <s v="Low"/>
    <n v="787"/>
    <n v="250"/>
    <n v="125"/>
    <n v="98375"/>
    <n v="983.75"/>
    <n v="97391.25"/>
    <n v="94440"/>
    <n v="2951.25"/>
    <d v="2014-06-01T00:00:00"/>
    <n v="6"/>
    <s v="June"/>
    <x v="1"/>
    <s v="OK"/>
    <s v="OK"/>
    <s v="OK"/>
    <s v="OK"/>
  </r>
  <r>
    <x v="1"/>
    <x v="1"/>
    <x v="5"/>
    <s v="Low"/>
    <n v="1744"/>
    <n v="250"/>
    <n v="125"/>
    <n v="218000"/>
    <n v="2180"/>
    <n v="215820"/>
    <n v="209280"/>
    <n v="6540"/>
    <d v="2014-11-01T00:00:00"/>
    <n v="11"/>
    <s v="November"/>
    <x v="1"/>
    <s v="OK"/>
    <s v="OK"/>
    <s v="OK"/>
    <s v="OK"/>
  </r>
  <r>
    <x v="1"/>
    <x v="2"/>
    <x v="0"/>
    <s v="High"/>
    <n v="3165"/>
    <n v="260"/>
    <n v="125"/>
    <n v="395625"/>
    <n v="43518.75"/>
    <n v="352106.25"/>
    <n v="379800"/>
    <n v="-27693.75"/>
    <d v="2014-01-01T00:00:00"/>
    <n v="1"/>
    <s v="January"/>
    <x v="1"/>
    <s v="OK"/>
    <s v="OK"/>
    <s v="OK"/>
    <s v="OK"/>
  </r>
  <r>
    <x v="1"/>
    <x v="2"/>
    <x v="0"/>
    <s v="Low"/>
    <n v="2276"/>
    <n v="260"/>
    <n v="125"/>
    <n v="284500"/>
    <n v="5690"/>
    <n v="278810"/>
    <n v="273120"/>
    <n v="5690"/>
    <d v="2014-05-01T00:00:00"/>
    <n v="5"/>
    <s v="May"/>
    <x v="1"/>
    <s v="OK"/>
    <s v="OK"/>
    <s v="OK"/>
    <s v="OK"/>
  </r>
  <r>
    <x v="1"/>
    <x v="2"/>
    <x v="0"/>
    <s v="Medium"/>
    <n v="994"/>
    <n v="260"/>
    <n v="125"/>
    <n v="124250"/>
    <n v="8697.5"/>
    <n v="115552.5"/>
    <n v="119280"/>
    <n v="-3727.5"/>
    <d v="2013-09-01T00:00:00"/>
    <n v="9"/>
    <s v="September"/>
    <x v="0"/>
    <s v="OK"/>
    <s v="OK"/>
    <s v="OK"/>
    <s v="OK"/>
  </r>
  <r>
    <x v="1"/>
    <x v="2"/>
    <x v="0"/>
    <s v="None"/>
    <n v="4219.5"/>
    <n v="260"/>
    <n v="125"/>
    <n v="527437.5"/>
    <n v="0"/>
    <n v="527437.5"/>
    <n v="506340"/>
    <n v="21097.5"/>
    <d v="2014-04-01T00:00:00"/>
    <n v="4"/>
    <s v="April"/>
    <x v="1"/>
    <s v="OK"/>
    <s v="OK"/>
    <s v="OK"/>
    <s v="OK"/>
  </r>
  <r>
    <x v="1"/>
    <x v="2"/>
    <x v="1"/>
    <s v="High"/>
    <n v="1085"/>
    <n v="3"/>
    <n v="125"/>
    <n v="135625"/>
    <n v="20343.75"/>
    <n v="115281.25"/>
    <n v="130200"/>
    <n v="-14918.75"/>
    <d v="2014-10-01T00:00:00"/>
    <n v="10"/>
    <s v="October"/>
    <x v="1"/>
    <s v="OK"/>
    <s v="OK"/>
    <s v="OK"/>
    <s v="OK"/>
  </r>
  <r>
    <x v="1"/>
    <x v="2"/>
    <x v="1"/>
    <s v="High"/>
    <n v="2767"/>
    <n v="3"/>
    <n v="125"/>
    <n v="345875"/>
    <n v="51881.25"/>
    <n v="293993.75"/>
    <n v="332040"/>
    <n v="-38046.25"/>
    <d v="2014-08-01T00:00:00"/>
    <n v="8"/>
    <s v="August"/>
    <x v="1"/>
    <s v="OK"/>
    <s v="OK"/>
    <s v="OK"/>
    <s v="OK"/>
  </r>
  <r>
    <x v="1"/>
    <x v="2"/>
    <x v="1"/>
    <s v="Medium"/>
    <n v="887"/>
    <n v="3"/>
    <n v="125"/>
    <n v="110875"/>
    <n v="6652.5"/>
    <n v="104222.5"/>
    <n v="106440"/>
    <n v="-2217.5"/>
    <d v="2013-12-01T00:00:00"/>
    <n v="12"/>
    <s v="December"/>
    <x v="0"/>
    <s v="OK"/>
    <s v="OK"/>
    <s v="OK"/>
    <s v="OK"/>
  </r>
  <r>
    <x v="1"/>
    <x v="2"/>
    <x v="2"/>
    <s v="Low"/>
    <n v="1706"/>
    <n v="5"/>
    <n v="125"/>
    <n v="213250"/>
    <n v="6397.5"/>
    <n v="206852.5"/>
    <n v="204720"/>
    <n v="2132.5"/>
    <d v="2014-12-01T00:00:00"/>
    <n v="12"/>
    <s v="December"/>
    <x v="1"/>
    <s v="OK"/>
    <s v="OK"/>
    <s v="OK"/>
    <s v="OK"/>
  </r>
  <r>
    <x v="1"/>
    <x v="2"/>
    <x v="2"/>
    <s v="Medium"/>
    <n v="2500"/>
    <n v="5"/>
    <n v="125"/>
    <n v="312500"/>
    <n v="21875"/>
    <n v="290625"/>
    <n v="300000"/>
    <n v="-9375"/>
    <d v="2013-11-01T00:00:00"/>
    <n v="11"/>
    <s v="November"/>
    <x v="0"/>
    <s v="OK"/>
    <s v="OK"/>
    <s v="OK"/>
    <s v="OK"/>
  </r>
  <r>
    <x v="1"/>
    <x v="2"/>
    <x v="3"/>
    <s v="High"/>
    <n v="1085"/>
    <n v="10"/>
    <n v="125"/>
    <n v="135625"/>
    <n v="20343.75"/>
    <n v="115281.25"/>
    <n v="130200"/>
    <n v="-14918.75"/>
    <d v="2014-10-01T00:00:00"/>
    <n v="10"/>
    <s v="October"/>
    <x v="1"/>
    <s v="OK"/>
    <s v="OK"/>
    <s v="OK"/>
    <s v="OK"/>
  </r>
  <r>
    <x v="1"/>
    <x v="2"/>
    <x v="3"/>
    <s v="Low"/>
    <n v="795"/>
    <n v="10"/>
    <n v="125"/>
    <n v="99375"/>
    <n v="3975"/>
    <n v="95400"/>
    <n v="95400"/>
    <n v="0"/>
    <d v="2014-03-01T00:00:00"/>
    <n v="3"/>
    <s v="March"/>
    <x v="1"/>
    <s v="OK"/>
    <s v="OK"/>
    <s v="OK"/>
    <s v="OK"/>
  </r>
  <r>
    <x v="1"/>
    <x v="2"/>
    <x v="3"/>
    <s v="Low"/>
    <n v="809"/>
    <n v="10"/>
    <n v="125"/>
    <n v="101125"/>
    <n v="2022.5"/>
    <n v="99102.5"/>
    <n v="97080"/>
    <n v="2022.5"/>
    <d v="2013-10-01T00:00:00"/>
    <n v="10"/>
    <s v="October"/>
    <x v="0"/>
    <s v="OK"/>
    <s v="OK"/>
    <s v="OK"/>
    <s v="OK"/>
  </r>
  <r>
    <x v="1"/>
    <x v="2"/>
    <x v="3"/>
    <s v="Low"/>
    <n v="1570"/>
    <n v="10"/>
    <n v="125"/>
    <n v="196250"/>
    <n v="5887.5"/>
    <n v="190362.5"/>
    <n v="188400"/>
    <n v="1962.5"/>
    <d v="2014-06-01T00:00:00"/>
    <n v="6"/>
    <s v="June"/>
    <x v="1"/>
    <s v="OK"/>
    <s v="OK"/>
    <s v="OK"/>
    <s v="OK"/>
  </r>
  <r>
    <x v="1"/>
    <x v="2"/>
    <x v="3"/>
    <s v="Low"/>
    <n v="1706"/>
    <n v="10"/>
    <n v="125"/>
    <n v="213250"/>
    <n v="6397.5"/>
    <n v="206852.5"/>
    <n v="204720"/>
    <n v="2132.5"/>
    <d v="2014-12-01T00:00:00"/>
    <n v="12"/>
    <s v="December"/>
    <x v="1"/>
    <s v="OK"/>
    <s v="OK"/>
    <s v="OK"/>
    <s v="OK"/>
  </r>
  <r>
    <x v="1"/>
    <x v="2"/>
    <x v="3"/>
    <s v="Medium"/>
    <n v="3513"/>
    <n v="10"/>
    <n v="125"/>
    <n v="439125"/>
    <n v="30738.75"/>
    <n v="408386.25"/>
    <n v="421560"/>
    <n v="-13173.75"/>
    <d v="2014-07-01T00:00:00"/>
    <n v="7"/>
    <s v="July"/>
    <x v="1"/>
    <s v="OK"/>
    <s v="OK"/>
    <s v="OK"/>
    <s v="OK"/>
  </r>
  <r>
    <x v="1"/>
    <x v="2"/>
    <x v="4"/>
    <s v="Low"/>
    <n v="809"/>
    <n v="120"/>
    <n v="125"/>
    <n v="101125"/>
    <n v="2022.5"/>
    <n v="99102.5"/>
    <n v="97080"/>
    <n v="2022.5"/>
    <d v="2013-10-01T00:00:00"/>
    <n v="10"/>
    <s v="October"/>
    <x v="0"/>
    <s v="OK"/>
    <s v="OK"/>
    <s v="OK"/>
    <s v="OK"/>
  </r>
  <r>
    <x v="1"/>
    <x v="2"/>
    <x v="4"/>
    <s v="Medium"/>
    <n v="807"/>
    <n v="120"/>
    <n v="125"/>
    <n v="100875"/>
    <n v="5043.75"/>
    <n v="95831.25"/>
    <n v="96840"/>
    <n v="-1008.75"/>
    <d v="2014-02-01T00:00:00"/>
    <n v="2"/>
    <s v="February"/>
    <x v="1"/>
    <s v="OK"/>
    <s v="OK"/>
    <s v="OK"/>
    <s v="OK"/>
  </r>
  <r>
    <x v="1"/>
    <x v="2"/>
    <x v="4"/>
    <s v="Medium"/>
    <n v="2087"/>
    <n v="120"/>
    <n v="125"/>
    <n v="260875"/>
    <n v="18261.25"/>
    <n v="242613.75"/>
    <n v="250440"/>
    <n v="-7826.25"/>
    <d v="2014-09-01T00:00:00"/>
    <n v="9"/>
    <s v="September"/>
    <x v="1"/>
    <s v="OK"/>
    <s v="OK"/>
    <s v="OK"/>
    <s v="OK"/>
  </r>
  <r>
    <x v="1"/>
    <x v="2"/>
    <x v="5"/>
    <s v="High"/>
    <n v="552"/>
    <n v="250"/>
    <n v="125"/>
    <n v="69000"/>
    <n v="10350"/>
    <n v="58650"/>
    <n v="66240"/>
    <n v="-7590"/>
    <d v="2014-11-01T00:00:00"/>
    <n v="11"/>
    <s v="November"/>
    <x v="1"/>
    <s v="OK"/>
    <s v="OK"/>
    <s v="OK"/>
    <s v="OK"/>
  </r>
  <r>
    <x v="1"/>
    <x v="2"/>
    <x v="5"/>
    <s v="Low"/>
    <n v="1570"/>
    <n v="250"/>
    <n v="125"/>
    <n v="196250"/>
    <n v="5887.5"/>
    <n v="190362.5"/>
    <n v="188400"/>
    <n v="1962.5"/>
    <d v="2014-06-01T00:00:00"/>
    <n v="6"/>
    <s v="June"/>
    <x v="1"/>
    <s v="OK"/>
    <s v="OK"/>
    <s v="OK"/>
    <s v="OK"/>
  </r>
  <r>
    <x v="1"/>
    <x v="3"/>
    <x v="0"/>
    <s v="High"/>
    <n v="947"/>
    <n v="260"/>
    <n v="125"/>
    <n v="118375"/>
    <n v="13021.25"/>
    <n v="105353.75"/>
    <n v="113640"/>
    <n v="-8286.25"/>
    <d v="2013-09-01T00:00:00"/>
    <n v="9"/>
    <s v="September"/>
    <x v="0"/>
    <s v="OK"/>
    <s v="OK"/>
    <s v="OK"/>
    <s v="OK"/>
  </r>
  <r>
    <x v="1"/>
    <x v="3"/>
    <x v="0"/>
    <s v="Low"/>
    <n v="1074"/>
    <n v="260"/>
    <n v="125"/>
    <n v="134250"/>
    <n v="5370"/>
    <n v="128880"/>
    <n v="128880"/>
    <n v="0"/>
    <d v="2014-04-01T00:00:00"/>
    <n v="4"/>
    <s v="April"/>
    <x v="1"/>
    <s v="OK"/>
    <s v="OK"/>
    <s v="OK"/>
    <s v="OK"/>
  </r>
  <r>
    <x v="1"/>
    <x v="3"/>
    <x v="1"/>
    <s v="High"/>
    <n v="2156"/>
    <n v="3"/>
    <n v="125"/>
    <n v="269500"/>
    <n v="32340"/>
    <n v="237160"/>
    <n v="258720"/>
    <n v="-21560"/>
    <d v="2014-10-01T00:00:00"/>
    <n v="10"/>
    <s v="October"/>
    <x v="1"/>
    <s v="OK"/>
    <s v="OK"/>
    <s v="OK"/>
    <s v="OK"/>
  </r>
  <r>
    <x v="1"/>
    <x v="3"/>
    <x v="1"/>
    <s v="High"/>
    <n v="2821"/>
    <n v="3"/>
    <n v="125"/>
    <n v="352625"/>
    <n v="49367.5"/>
    <n v="303257.5"/>
    <n v="338520"/>
    <n v="-35262.5"/>
    <d v="2013-12-01T00:00:00"/>
    <n v="12"/>
    <s v="December"/>
    <x v="0"/>
    <s v="OK"/>
    <s v="OK"/>
    <s v="OK"/>
    <s v="OK"/>
  </r>
  <r>
    <x v="1"/>
    <x v="3"/>
    <x v="1"/>
    <s v="Medium"/>
    <n v="1540"/>
    <n v="3"/>
    <n v="125"/>
    <n v="192500"/>
    <n v="15400"/>
    <n v="177100"/>
    <n v="184800"/>
    <n v="-7700"/>
    <d v="2014-08-01T00:00:00"/>
    <n v="8"/>
    <s v="August"/>
    <x v="1"/>
    <s v="OK"/>
    <s v="OK"/>
    <s v="OK"/>
    <s v="OK"/>
  </r>
  <r>
    <x v="1"/>
    <x v="3"/>
    <x v="2"/>
    <s v="Low"/>
    <n v="1138"/>
    <n v="5"/>
    <n v="125"/>
    <n v="142250"/>
    <n v="5690"/>
    <n v="136560"/>
    <n v="136560"/>
    <n v="0"/>
    <d v="2014-12-01T00:00:00"/>
    <n v="12"/>
    <s v="December"/>
    <x v="1"/>
    <s v="OK"/>
    <s v="OK"/>
    <s v="OK"/>
    <s v="OK"/>
  </r>
  <r>
    <x v="1"/>
    <x v="3"/>
    <x v="2"/>
    <s v="Low"/>
    <n v="1660"/>
    <n v="5"/>
    <n v="125"/>
    <n v="207500"/>
    <n v="4150"/>
    <n v="203350"/>
    <n v="199200"/>
    <n v="4150"/>
    <d v="2013-11-01T00:00:00"/>
    <n v="11"/>
    <s v="November"/>
    <x v="0"/>
    <s v="OK"/>
    <s v="OK"/>
    <s v="OK"/>
    <s v="OK"/>
  </r>
  <r>
    <x v="1"/>
    <x v="3"/>
    <x v="3"/>
    <s v="High"/>
    <n v="2156"/>
    <n v="10"/>
    <n v="125"/>
    <n v="269500"/>
    <n v="32340"/>
    <n v="237160"/>
    <n v="258720"/>
    <n v="-21560"/>
    <d v="2014-10-01T00:00:00"/>
    <n v="10"/>
    <s v="October"/>
    <x v="1"/>
    <s v="OK"/>
    <s v="OK"/>
    <s v="OK"/>
    <s v="OK"/>
  </r>
  <r>
    <x v="1"/>
    <x v="3"/>
    <x v="3"/>
    <s v="Low"/>
    <n v="662"/>
    <n v="10"/>
    <n v="125"/>
    <n v="82750"/>
    <n v="1655"/>
    <n v="81095"/>
    <n v="79440"/>
    <n v="1655"/>
    <d v="2014-06-01T00:00:00"/>
    <n v="6"/>
    <s v="June"/>
    <x v="1"/>
    <s v="OK"/>
    <s v="OK"/>
    <s v="OK"/>
    <s v="OK"/>
  </r>
  <r>
    <x v="1"/>
    <x v="3"/>
    <x v="3"/>
    <s v="Low"/>
    <n v="1138"/>
    <n v="10"/>
    <n v="125"/>
    <n v="142250"/>
    <n v="5690"/>
    <n v="136560"/>
    <n v="136560"/>
    <n v="0"/>
    <d v="2014-12-01T00:00:00"/>
    <n v="12"/>
    <s v="December"/>
    <x v="1"/>
    <s v="OK"/>
    <s v="OK"/>
    <s v="OK"/>
    <s v="OK"/>
  </r>
  <r>
    <x v="1"/>
    <x v="3"/>
    <x v="3"/>
    <s v="Low"/>
    <n v="1823"/>
    <n v="10"/>
    <n v="125"/>
    <n v="227875"/>
    <n v="2278.75"/>
    <n v="225596.25"/>
    <n v="218760"/>
    <n v="6836.25"/>
    <d v="2014-07-01T00:00:00"/>
    <n v="7"/>
    <s v="July"/>
    <x v="1"/>
    <s v="OK"/>
    <s v="OK"/>
    <s v="OK"/>
    <s v="OK"/>
  </r>
  <r>
    <x v="1"/>
    <x v="3"/>
    <x v="3"/>
    <s v="Low"/>
    <n v="2145"/>
    <n v="10"/>
    <n v="125"/>
    <n v="268125"/>
    <n v="5362.5"/>
    <n v="262762.5"/>
    <n v="257400"/>
    <n v="5362.5"/>
    <d v="2013-10-01T00:00:00"/>
    <n v="10"/>
    <s v="October"/>
    <x v="0"/>
    <s v="OK"/>
    <s v="OK"/>
    <s v="OK"/>
    <s v="OK"/>
  </r>
  <r>
    <x v="1"/>
    <x v="3"/>
    <x v="3"/>
    <s v="Medium"/>
    <n v="1114"/>
    <n v="10"/>
    <n v="125"/>
    <n v="139250"/>
    <n v="11140"/>
    <n v="128110"/>
    <n v="133680"/>
    <n v="-5570"/>
    <d v="2014-03-01T00:00:00"/>
    <n v="3"/>
    <s v="March"/>
    <x v="1"/>
    <s v="OK"/>
    <s v="OK"/>
    <s v="OK"/>
    <s v="OK"/>
  </r>
  <r>
    <x v="1"/>
    <x v="3"/>
    <x v="4"/>
    <s v="High"/>
    <n v="1575"/>
    <n v="120"/>
    <n v="125"/>
    <n v="196875"/>
    <n v="27562.5"/>
    <n v="169312.5"/>
    <n v="189000"/>
    <n v="-19687.5"/>
    <d v="2014-02-01T00:00:00"/>
    <n v="2"/>
    <s v="February"/>
    <x v="1"/>
    <s v="OK"/>
    <s v="OK"/>
    <s v="OK"/>
    <s v="OK"/>
  </r>
  <r>
    <x v="1"/>
    <x v="3"/>
    <x v="4"/>
    <s v="Low"/>
    <n v="2145"/>
    <n v="120"/>
    <n v="125"/>
    <n v="268125"/>
    <n v="5362.5"/>
    <n v="262762.5"/>
    <n v="257400"/>
    <n v="5362.5"/>
    <d v="2013-10-01T00:00:00"/>
    <n v="10"/>
    <s v="October"/>
    <x v="0"/>
    <s v="OK"/>
    <s v="OK"/>
    <s v="OK"/>
    <s v="OK"/>
  </r>
  <r>
    <x v="1"/>
    <x v="3"/>
    <x v="4"/>
    <s v="Medium"/>
    <n v="2110"/>
    <n v="120"/>
    <n v="125"/>
    <n v="263750"/>
    <n v="23737.5"/>
    <n v="240012.5"/>
    <n v="253200"/>
    <n v="-13187.5"/>
    <d v="2014-09-01T00:00:00"/>
    <n v="9"/>
    <s v="September"/>
    <x v="1"/>
    <s v="OK"/>
    <s v="OK"/>
    <s v="OK"/>
    <s v="OK"/>
  </r>
  <r>
    <x v="1"/>
    <x v="3"/>
    <x v="5"/>
    <s v="High"/>
    <n v="341"/>
    <n v="250"/>
    <n v="125"/>
    <n v="42625"/>
    <n v="4262.5"/>
    <n v="38362.5"/>
    <n v="40920"/>
    <n v="-2557.5"/>
    <d v="2014-05-01T00:00:00"/>
    <n v="5"/>
    <s v="May"/>
    <x v="1"/>
    <s v="OK"/>
    <s v="OK"/>
    <s v="OK"/>
    <s v="OK"/>
  </r>
  <r>
    <x v="1"/>
    <x v="3"/>
    <x v="5"/>
    <s v="High"/>
    <n v="554"/>
    <n v="250"/>
    <n v="125"/>
    <n v="69250"/>
    <n v="7617.5"/>
    <n v="61632.5"/>
    <n v="66480"/>
    <n v="-4847.5"/>
    <d v="2014-01-01T00:00:00"/>
    <n v="1"/>
    <s v="January"/>
    <x v="1"/>
    <s v="OK"/>
    <s v="OK"/>
    <s v="OK"/>
    <s v="OK"/>
  </r>
  <r>
    <x v="1"/>
    <x v="3"/>
    <x v="5"/>
    <s v="Low"/>
    <n v="662"/>
    <n v="250"/>
    <n v="125"/>
    <n v="82750"/>
    <n v="1655"/>
    <n v="81095"/>
    <n v="79440"/>
    <n v="1655"/>
    <d v="2014-06-01T00:00:00"/>
    <n v="6"/>
    <s v="June"/>
    <x v="1"/>
    <s v="OK"/>
    <s v="OK"/>
    <s v="OK"/>
    <s v="OK"/>
  </r>
  <r>
    <x v="1"/>
    <x v="3"/>
    <x v="5"/>
    <s v="Medium"/>
    <n v="877"/>
    <n v="250"/>
    <n v="125"/>
    <n v="109625"/>
    <n v="9866.25"/>
    <n v="99758.75"/>
    <n v="105240"/>
    <n v="-5481.25"/>
    <d v="2014-11-01T00:00:00"/>
    <n v="11"/>
    <s v="November"/>
    <x v="1"/>
    <s v="OK"/>
    <s v="OK"/>
    <s v="OK"/>
    <s v="OK"/>
  </r>
  <r>
    <x v="1"/>
    <x v="4"/>
    <x v="0"/>
    <s v="High"/>
    <n v="579"/>
    <n v="260"/>
    <n v="125"/>
    <n v="72375"/>
    <n v="7237.5"/>
    <n v="65137.5"/>
    <n v="69480"/>
    <n v="-4342.5"/>
    <d v="2014-01-01T00:00:00"/>
    <n v="1"/>
    <s v="January"/>
    <x v="1"/>
    <s v="OK"/>
    <s v="OK"/>
    <s v="OK"/>
    <s v="OK"/>
  </r>
  <r>
    <x v="1"/>
    <x v="4"/>
    <x v="0"/>
    <s v="High"/>
    <n v="2844"/>
    <n v="260"/>
    <n v="125"/>
    <n v="355500"/>
    <n v="49770"/>
    <n v="305730"/>
    <n v="341280"/>
    <n v="-35550"/>
    <d v="2014-05-01T00:00:00"/>
    <n v="5"/>
    <s v="May"/>
    <x v="1"/>
    <s v="OK"/>
    <s v="OK"/>
    <s v="OK"/>
    <s v="OK"/>
  </r>
  <r>
    <x v="1"/>
    <x v="4"/>
    <x v="1"/>
    <s v="High"/>
    <n v="3445.5"/>
    <n v="3"/>
    <n v="125"/>
    <n v="430687.5"/>
    <n v="43068.75"/>
    <n v="387618.75"/>
    <n v="413460"/>
    <n v="-25841.25"/>
    <d v="2014-04-01T00:00:00"/>
    <n v="4"/>
    <s v="April"/>
    <x v="1"/>
    <s v="OK"/>
    <s v="OK"/>
    <s v="OK"/>
    <s v="OK"/>
  </r>
  <r>
    <x v="1"/>
    <x v="4"/>
    <x v="1"/>
    <s v="Low"/>
    <n v="330"/>
    <n v="3"/>
    <n v="125"/>
    <n v="41250"/>
    <n v="412.5"/>
    <n v="40837.5"/>
    <n v="39600"/>
    <n v="1237.5"/>
    <d v="2013-09-01T00:00:00"/>
    <n v="9"/>
    <s v="September"/>
    <x v="0"/>
    <s v="OK"/>
    <s v="OK"/>
    <s v="OK"/>
    <s v="OK"/>
  </r>
  <r>
    <x v="1"/>
    <x v="4"/>
    <x v="2"/>
    <s v="High"/>
    <n v="1804"/>
    <n v="5"/>
    <n v="125"/>
    <n v="225500"/>
    <n v="22550"/>
    <n v="202950"/>
    <n v="216480"/>
    <n v="-13530"/>
    <d v="2013-11-01T00:00:00"/>
    <n v="11"/>
    <s v="November"/>
    <x v="0"/>
    <s v="OK"/>
    <s v="OK"/>
    <s v="OK"/>
    <s v="OK"/>
  </r>
  <r>
    <x v="1"/>
    <x v="4"/>
    <x v="2"/>
    <s v="Low"/>
    <n v="663"/>
    <n v="5"/>
    <n v="125"/>
    <n v="82875"/>
    <n v="828.75"/>
    <n v="82046.25"/>
    <n v="79560"/>
    <n v="2486.25"/>
    <d v="2013-10-01T00:00:00"/>
    <n v="10"/>
    <s v="October"/>
    <x v="0"/>
    <s v="OK"/>
    <s v="OK"/>
    <s v="OK"/>
    <s v="OK"/>
  </r>
  <r>
    <x v="1"/>
    <x v="4"/>
    <x v="2"/>
    <s v="Medium"/>
    <n v="2797"/>
    <n v="5"/>
    <n v="125"/>
    <n v="349625"/>
    <n v="31466.25"/>
    <n v="318158.75"/>
    <n v="335640"/>
    <n v="-17481.25"/>
    <d v="2014-12-01T00:00:00"/>
    <n v="12"/>
    <s v="December"/>
    <x v="1"/>
    <s v="OK"/>
    <s v="OK"/>
    <s v="OK"/>
    <s v="OK"/>
  </r>
  <r>
    <x v="1"/>
    <x v="4"/>
    <x v="2"/>
    <s v="Medium"/>
    <n v="3627"/>
    <n v="5"/>
    <n v="125"/>
    <n v="453375"/>
    <n v="22668.75"/>
    <n v="430706.25"/>
    <n v="435240"/>
    <n v="-4533.75"/>
    <d v="2014-07-01T00:00:00"/>
    <n v="7"/>
    <s v="July"/>
    <x v="1"/>
    <s v="OK"/>
    <s v="OK"/>
    <s v="OK"/>
    <s v="OK"/>
  </r>
  <r>
    <x v="1"/>
    <x v="4"/>
    <x v="3"/>
    <s v="Low"/>
    <n v="727"/>
    <n v="10"/>
    <n v="125"/>
    <n v="90875"/>
    <n v="908.75"/>
    <n v="89966.25"/>
    <n v="87240"/>
    <n v="2726.25"/>
    <d v="2014-06-01T00:00:00"/>
    <n v="6"/>
    <s v="June"/>
    <x v="1"/>
    <s v="OK"/>
    <s v="OK"/>
    <s v="OK"/>
    <s v="OK"/>
  </r>
  <r>
    <x v="1"/>
    <x v="4"/>
    <x v="3"/>
    <s v="Medium"/>
    <n v="861"/>
    <n v="10"/>
    <n v="125"/>
    <n v="107625"/>
    <n v="5381.25"/>
    <n v="102243.75"/>
    <n v="103320"/>
    <n v="-1076.25"/>
    <d v="2014-10-01T00:00:00"/>
    <n v="10"/>
    <s v="October"/>
    <x v="1"/>
    <s v="OK"/>
    <s v="OK"/>
    <s v="OK"/>
    <s v="OK"/>
  </r>
  <r>
    <x v="1"/>
    <x v="4"/>
    <x v="3"/>
    <s v="Medium"/>
    <n v="2797"/>
    <n v="10"/>
    <n v="125"/>
    <n v="349625"/>
    <n v="31466.25"/>
    <n v="318158.75"/>
    <n v="335640"/>
    <n v="-17481.25"/>
    <d v="2014-12-01T00:00:00"/>
    <n v="12"/>
    <s v="December"/>
    <x v="1"/>
    <s v="OK"/>
    <s v="OK"/>
    <s v="OK"/>
    <s v="OK"/>
  </r>
  <r>
    <x v="1"/>
    <x v="4"/>
    <x v="3"/>
    <s v="Medium"/>
    <n v="2992"/>
    <n v="10"/>
    <n v="125"/>
    <n v="374000"/>
    <n v="18700"/>
    <n v="355300"/>
    <n v="359040"/>
    <n v="-3740"/>
    <d v="2014-03-01T00:00:00"/>
    <n v="3"/>
    <s v="March"/>
    <x v="1"/>
    <s v="OK"/>
    <s v="OK"/>
    <s v="OK"/>
    <s v="OK"/>
  </r>
  <r>
    <x v="1"/>
    <x v="4"/>
    <x v="4"/>
    <s v="High"/>
    <n v="1596"/>
    <n v="120"/>
    <n v="125"/>
    <n v="199500"/>
    <n v="19950"/>
    <n v="179550"/>
    <n v="191520"/>
    <n v="-11970"/>
    <d v="2014-09-01T00:00:00"/>
    <n v="9"/>
    <s v="September"/>
    <x v="1"/>
    <s v="OK"/>
    <s v="OK"/>
    <s v="OK"/>
    <s v="OK"/>
  </r>
  <r>
    <x v="1"/>
    <x v="4"/>
    <x v="4"/>
    <s v="High"/>
    <n v="2438"/>
    <n v="120"/>
    <n v="125"/>
    <n v="304750"/>
    <n v="45712.5"/>
    <n v="259037.5"/>
    <n v="292560"/>
    <n v="-33522.5"/>
    <d v="2013-12-01T00:00:00"/>
    <n v="12"/>
    <s v="December"/>
    <x v="0"/>
    <s v="OK"/>
    <s v="OK"/>
    <s v="OK"/>
    <s v="OK"/>
  </r>
  <r>
    <x v="1"/>
    <x v="4"/>
    <x v="4"/>
    <s v="Low"/>
    <n v="663"/>
    <n v="120"/>
    <n v="125"/>
    <n v="82875"/>
    <n v="828.75"/>
    <n v="82046.25"/>
    <n v="79560"/>
    <n v="2486.25"/>
    <d v="2013-10-01T00:00:00"/>
    <n v="10"/>
    <s v="October"/>
    <x v="0"/>
    <s v="OK"/>
    <s v="OK"/>
    <s v="OK"/>
    <s v="OK"/>
  </r>
  <r>
    <x v="1"/>
    <x v="4"/>
    <x v="4"/>
    <s v="Medium"/>
    <n v="861"/>
    <n v="120"/>
    <n v="125"/>
    <n v="107625"/>
    <n v="5381.25"/>
    <n v="102243.75"/>
    <n v="103320"/>
    <n v="-1076.25"/>
    <d v="2014-10-01T00:00:00"/>
    <n v="10"/>
    <s v="October"/>
    <x v="1"/>
    <s v="OK"/>
    <s v="OK"/>
    <s v="OK"/>
    <s v="OK"/>
  </r>
  <r>
    <x v="1"/>
    <x v="4"/>
    <x v="4"/>
    <s v="Medium"/>
    <n v="2755"/>
    <n v="120"/>
    <n v="125"/>
    <n v="344375"/>
    <n v="20662.5"/>
    <n v="323712.5"/>
    <n v="330600"/>
    <n v="-6887.5"/>
    <d v="2014-02-01T00:00:00"/>
    <n v="2"/>
    <s v="February"/>
    <x v="1"/>
    <s v="OK"/>
    <s v="OK"/>
    <s v="OK"/>
    <s v="OK"/>
  </r>
  <r>
    <x v="1"/>
    <x v="4"/>
    <x v="4"/>
    <s v="None"/>
    <n v="2821"/>
    <n v="120"/>
    <n v="125"/>
    <n v="352625"/>
    <n v="0"/>
    <n v="352625"/>
    <n v="338520"/>
    <n v="14105"/>
    <d v="2014-08-01T00:00:00"/>
    <n v="8"/>
    <s v="August"/>
    <x v="1"/>
    <s v="OK"/>
    <s v="OK"/>
    <s v="OK"/>
    <s v="OK"/>
  </r>
  <r>
    <x v="1"/>
    <x v="4"/>
    <x v="5"/>
    <s v="High"/>
    <n v="2387"/>
    <n v="250"/>
    <n v="125"/>
    <n v="298375"/>
    <n v="35805"/>
    <n v="262570"/>
    <n v="286440"/>
    <n v="-23870"/>
    <d v="2014-11-01T00:00:00"/>
    <n v="11"/>
    <s v="November"/>
    <x v="1"/>
    <s v="OK"/>
    <s v="OK"/>
    <s v="OK"/>
    <s v="OK"/>
  </r>
  <r>
    <x v="1"/>
    <x v="4"/>
    <x v="5"/>
    <s v="Low"/>
    <n v="727"/>
    <n v="250"/>
    <n v="125"/>
    <n v="90875"/>
    <n v="908.75"/>
    <n v="89966.25"/>
    <n v="87240"/>
    <n v="2726.25"/>
    <d v="2014-06-01T00:00:00"/>
    <n v="6"/>
    <s v="June"/>
    <x v="1"/>
    <s v="OK"/>
    <s v="OK"/>
    <s v="OK"/>
    <s v="OK"/>
  </r>
  <r>
    <x v="2"/>
    <x v="0"/>
    <x v="0"/>
    <s v="High"/>
    <n v="707"/>
    <n v="260"/>
    <n v="350"/>
    <n v="247450"/>
    <n v="24745"/>
    <n v="222705"/>
    <n v="183820"/>
    <n v="38885"/>
    <d v="2014-09-01T00:00:00"/>
    <n v="9"/>
    <s v="September"/>
    <x v="1"/>
    <s v="OK"/>
    <s v="OK"/>
    <s v="OK"/>
    <s v="OK"/>
  </r>
  <r>
    <x v="2"/>
    <x v="0"/>
    <x v="0"/>
    <s v="High"/>
    <n v="2240"/>
    <n v="260"/>
    <n v="350"/>
    <n v="784000"/>
    <n v="78400"/>
    <n v="705600"/>
    <n v="582400"/>
    <n v="123200"/>
    <d v="2014-02-01T00:00:00"/>
    <n v="2"/>
    <s v="February"/>
    <x v="1"/>
    <s v="OK"/>
    <s v="OK"/>
    <s v="OK"/>
    <s v="OK"/>
  </r>
  <r>
    <x v="2"/>
    <x v="0"/>
    <x v="0"/>
    <s v="High"/>
    <n v="2734"/>
    <n v="260"/>
    <n v="7"/>
    <n v="19138"/>
    <n v="2296.56"/>
    <n v="16841.439999999999"/>
    <n v="13670"/>
    <n v="3171.4399999999987"/>
    <d v="2014-10-01T00:00:00"/>
    <n v="10"/>
    <s v="October"/>
    <x v="1"/>
    <s v="OK"/>
    <s v="OK"/>
    <s v="OK"/>
    <s v="OK"/>
  </r>
  <r>
    <x v="2"/>
    <x v="0"/>
    <x v="0"/>
    <s v="Low"/>
    <n v="1778"/>
    <n v="260"/>
    <n v="350"/>
    <n v="622300"/>
    <n v="24892"/>
    <n v="597408"/>
    <n v="462280"/>
    <n v="135128"/>
    <d v="2013-12-01T00:00:00"/>
    <n v="12"/>
    <s v="December"/>
    <x v="0"/>
    <s v="OK"/>
    <s v="OK"/>
    <s v="OK"/>
    <s v="OK"/>
  </r>
  <r>
    <x v="2"/>
    <x v="0"/>
    <x v="0"/>
    <s v="Medium"/>
    <n v="552"/>
    <n v="260"/>
    <n v="350"/>
    <n v="193200"/>
    <n v="9660"/>
    <n v="183540"/>
    <n v="143520"/>
    <n v="40020"/>
    <d v="2014-08-01T00:00:00"/>
    <n v="8"/>
    <s v="August"/>
    <x v="1"/>
    <s v="OK"/>
    <s v="OK"/>
    <s v="OK"/>
    <s v="OK"/>
  </r>
  <r>
    <x v="2"/>
    <x v="0"/>
    <x v="0"/>
    <s v="Medium"/>
    <n v="708"/>
    <n v="260"/>
    <n v="20"/>
    <n v="14160"/>
    <n v="1132.8"/>
    <n v="13027.2"/>
    <n v="7080"/>
    <n v="5947.2000000000007"/>
    <d v="2014-06-01T00:00:00"/>
    <n v="6"/>
    <s v="June"/>
    <x v="1"/>
    <s v="OK"/>
    <s v="OK"/>
    <s v="OK"/>
    <s v="OK"/>
  </r>
  <r>
    <x v="2"/>
    <x v="0"/>
    <x v="0"/>
    <s v="Medium"/>
    <n v="1118"/>
    <n v="260"/>
    <n v="20"/>
    <n v="22360"/>
    <n v="1565.2"/>
    <n v="20794.8"/>
    <n v="11180"/>
    <n v="9614.7999999999993"/>
    <d v="2014-11-01T00:00:00"/>
    <n v="11"/>
    <s v="November"/>
    <x v="1"/>
    <s v="OK"/>
    <s v="OK"/>
    <s v="OK"/>
    <s v="OK"/>
  </r>
  <r>
    <x v="2"/>
    <x v="0"/>
    <x v="0"/>
    <s v="Medium"/>
    <n v="1135"/>
    <n v="260"/>
    <n v="7"/>
    <n v="7945"/>
    <n v="556.15"/>
    <n v="7388.85"/>
    <n v="5675"/>
    <n v="1713.8500000000004"/>
    <d v="2014-06-01T00:00:00"/>
    <n v="6"/>
    <s v="June"/>
    <x v="1"/>
    <s v="OK"/>
    <s v="OK"/>
    <s v="OK"/>
    <s v="OK"/>
  </r>
  <r>
    <x v="2"/>
    <x v="0"/>
    <x v="0"/>
    <s v="Medium"/>
    <n v="1228"/>
    <n v="260"/>
    <n v="350"/>
    <n v="429800"/>
    <n v="21490"/>
    <n v="408310"/>
    <n v="319280"/>
    <n v="89030"/>
    <d v="2013-10-01T00:00:00"/>
    <n v="10"/>
    <s v="October"/>
    <x v="0"/>
    <s v="OK"/>
    <s v="OK"/>
    <s v="OK"/>
    <s v="OK"/>
  </r>
  <r>
    <x v="2"/>
    <x v="0"/>
    <x v="0"/>
    <s v="Medium"/>
    <n v="1269"/>
    <n v="260"/>
    <n v="350"/>
    <n v="444150"/>
    <n v="39973.5"/>
    <n v="404176.5"/>
    <n v="329940"/>
    <n v="74236.5"/>
    <d v="2014-10-01T00:00:00"/>
    <n v="10"/>
    <s v="October"/>
    <x v="1"/>
    <s v="OK"/>
    <s v="OK"/>
    <s v="OK"/>
    <s v="OK"/>
  </r>
  <r>
    <x v="2"/>
    <x v="0"/>
    <x v="1"/>
    <s v="High"/>
    <n v="923"/>
    <n v="3"/>
    <n v="350"/>
    <n v="323050"/>
    <n v="41996.5"/>
    <n v="281053.5"/>
    <n v="239980"/>
    <n v="41073.5"/>
    <d v="2014-03-01T00:00:00"/>
    <n v="3"/>
    <s v="March"/>
    <x v="1"/>
    <s v="OK"/>
    <s v="OK"/>
    <s v="OK"/>
    <s v="OK"/>
  </r>
  <r>
    <x v="2"/>
    <x v="0"/>
    <x v="1"/>
    <s v="Low"/>
    <n v="831"/>
    <n v="3"/>
    <n v="20"/>
    <n v="16620"/>
    <n v="498.6"/>
    <n v="16121.4"/>
    <n v="8310"/>
    <n v="7811.4"/>
    <d v="2014-05-01T00:00:00"/>
    <n v="5"/>
    <s v="May"/>
    <x v="1"/>
    <s v="OK"/>
    <s v="OK"/>
    <s v="OK"/>
    <s v="OK"/>
  </r>
  <r>
    <x v="2"/>
    <x v="0"/>
    <x v="1"/>
    <s v="Low"/>
    <n v="2851"/>
    <n v="3"/>
    <n v="7"/>
    <n v="19957"/>
    <n v="798.28"/>
    <n v="19158.72"/>
    <n v="14255"/>
    <n v="4903.7200000000012"/>
    <d v="2013-10-01T00:00:00"/>
    <n v="10"/>
    <s v="October"/>
    <x v="0"/>
    <s v="OK"/>
    <s v="OK"/>
    <s v="OK"/>
    <s v="OK"/>
  </r>
  <r>
    <x v="2"/>
    <x v="0"/>
    <x v="1"/>
    <s v="Low"/>
    <n v="2852"/>
    <n v="3"/>
    <n v="350"/>
    <n v="998200"/>
    <n v="19964"/>
    <n v="978236"/>
    <n v="741520"/>
    <n v="236716"/>
    <d v="2014-12-01T00:00:00"/>
    <n v="12"/>
    <s v="December"/>
    <x v="1"/>
    <s v="OK"/>
    <s v="OK"/>
    <s v="OK"/>
    <s v="OK"/>
  </r>
  <r>
    <x v="2"/>
    <x v="0"/>
    <x v="1"/>
    <s v="Medium"/>
    <n v="819"/>
    <n v="3"/>
    <n v="7"/>
    <n v="5733"/>
    <n v="515.97"/>
    <n v="5217.03"/>
    <n v="4095"/>
    <n v="1122.03"/>
    <d v="2014-07-01T00:00:00"/>
    <n v="7"/>
    <s v="July"/>
    <x v="1"/>
    <s v="OK"/>
    <s v="OK"/>
    <s v="OK"/>
    <s v="OK"/>
  </r>
  <r>
    <x v="2"/>
    <x v="0"/>
    <x v="1"/>
    <s v="None"/>
    <n v="1618.5"/>
    <n v="3"/>
    <n v="20"/>
    <n v="32370"/>
    <n v="0"/>
    <n v="32370"/>
    <n v="16185"/>
    <n v="16185"/>
    <d v="2014-01-01T00:00:00"/>
    <n v="1"/>
    <s v="January"/>
    <x v="1"/>
    <s v="OK"/>
    <s v="OK"/>
    <s v="OK"/>
    <s v="OK"/>
  </r>
  <r>
    <x v="2"/>
    <x v="0"/>
    <x v="2"/>
    <s v="High"/>
    <n v="200"/>
    <n v="5"/>
    <n v="350"/>
    <n v="70000"/>
    <n v="9800"/>
    <n v="60200"/>
    <n v="52000"/>
    <n v="8200"/>
    <d v="2014-05-01T00:00:00"/>
    <n v="5"/>
    <s v="May"/>
    <x v="1"/>
    <s v="OK"/>
    <s v="OK"/>
    <s v="OK"/>
    <s v="OK"/>
  </r>
  <r>
    <x v="2"/>
    <x v="0"/>
    <x v="2"/>
    <s v="High"/>
    <n v="388"/>
    <n v="5"/>
    <n v="7"/>
    <n v="2716"/>
    <n v="380.24"/>
    <n v="2335.7600000000002"/>
    <n v="1940"/>
    <n v="395.76000000000022"/>
    <d v="2014-09-01T00:00:00"/>
    <n v="9"/>
    <s v="September"/>
    <x v="1"/>
    <s v="OK"/>
    <s v="OK"/>
    <s v="OK"/>
    <s v="OK"/>
  </r>
  <r>
    <x v="2"/>
    <x v="0"/>
    <x v="2"/>
    <s v="High"/>
    <n v="1249"/>
    <n v="5"/>
    <n v="20"/>
    <n v="24980"/>
    <n v="3247.4"/>
    <n v="21732.6"/>
    <n v="12490"/>
    <n v="9242.5999999999985"/>
    <d v="2014-10-01T00:00:00"/>
    <n v="10"/>
    <s v="October"/>
    <x v="1"/>
    <s v="OK"/>
    <s v="OK"/>
    <s v="OK"/>
    <s v="OK"/>
  </r>
  <r>
    <x v="2"/>
    <x v="0"/>
    <x v="2"/>
    <s v="High"/>
    <n v="2227.5"/>
    <n v="5"/>
    <n v="350"/>
    <n v="779625"/>
    <n v="109147.5"/>
    <n v="670477.5"/>
    <n v="579150"/>
    <n v="91327.5"/>
    <d v="2014-01-01T00:00:00"/>
    <n v="1"/>
    <s v="January"/>
    <x v="1"/>
    <s v="OK"/>
    <s v="OK"/>
    <s v="OK"/>
    <s v="OK"/>
  </r>
  <r>
    <x v="2"/>
    <x v="0"/>
    <x v="2"/>
    <s v="High"/>
    <n v="2734"/>
    <n v="5"/>
    <n v="7"/>
    <n v="19138"/>
    <n v="2296.56"/>
    <n v="16841.439999999999"/>
    <n v="13670"/>
    <n v="3171.4399999999987"/>
    <d v="2014-10-01T00:00:00"/>
    <n v="10"/>
    <s v="October"/>
    <x v="1"/>
    <s v="OK"/>
    <s v="OK"/>
    <s v="OK"/>
    <s v="OK"/>
  </r>
  <r>
    <x v="2"/>
    <x v="0"/>
    <x v="2"/>
    <s v="Low"/>
    <n v="1830"/>
    <n v="5"/>
    <n v="7"/>
    <n v="12810"/>
    <n v="128.1"/>
    <n v="12681.9"/>
    <n v="9150"/>
    <n v="3531.8999999999996"/>
    <d v="2014-08-01T00:00:00"/>
    <n v="8"/>
    <s v="August"/>
    <x v="1"/>
    <s v="OK"/>
    <s v="OK"/>
    <s v="OK"/>
    <s v="OK"/>
  </r>
  <r>
    <x v="2"/>
    <x v="0"/>
    <x v="2"/>
    <s v="Low"/>
    <n v="2851"/>
    <n v="5"/>
    <n v="7"/>
    <n v="19957"/>
    <n v="798.28"/>
    <n v="19158.72"/>
    <n v="14255"/>
    <n v="4903.7200000000012"/>
    <d v="2013-10-01T00:00:00"/>
    <n v="10"/>
    <s v="October"/>
    <x v="0"/>
    <s v="OK"/>
    <s v="OK"/>
    <s v="OK"/>
    <s v="OK"/>
  </r>
  <r>
    <x v="2"/>
    <x v="0"/>
    <x v="2"/>
    <s v="Medium"/>
    <n v="488"/>
    <n v="5"/>
    <n v="7"/>
    <n v="3416"/>
    <n v="273.27999999999997"/>
    <n v="3142.7200000000003"/>
    <n v="2440"/>
    <n v="702.72000000000025"/>
    <d v="2014-02-01T00:00:00"/>
    <n v="2"/>
    <s v="February"/>
    <x v="1"/>
    <s v="OK"/>
    <s v="OK"/>
    <s v="OK"/>
    <s v="OK"/>
  </r>
  <r>
    <x v="2"/>
    <x v="0"/>
    <x v="2"/>
    <s v="Medium"/>
    <n v="708"/>
    <n v="5"/>
    <n v="20"/>
    <n v="14160"/>
    <n v="1132.8"/>
    <n v="13027.2"/>
    <n v="7080"/>
    <n v="5947.2000000000007"/>
    <d v="2014-06-01T00:00:00"/>
    <n v="6"/>
    <s v="June"/>
    <x v="1"/>
    <s v="OK"/>
    <s v="OK"/>
    <s v="OK"/>
    <s v="OK"/>
  </r>
  <r>
    <x v="2"/>
    <x v="0"/>
    <x v="2"/>
    <s v="Medium"/>
    <n v="1611"/>
    <n v="5"/>
    <n v="7"/>
    <n v="11277"/>
    <n v="1014.93"/>
    <n v="10262.07"/>
    <n v="8055"/>
    <n v="2207.0699999999997"/>
    <d v="2013-12-01T00:00:00"/>
    <n v="12"/>
    <s v="December"/>
    <x v="0"/>
    <s v="OK"/>
    <s v="OK"/>
    <s v="OK"/>
    <s v="OK"/>
  </r>
  <r>
    <x v="2"/>
    <x v="0"/>
    <x v="3"/>
    <s v="High"/>
    <n v="700"/>
    <n v="10"/>
    <n v="350"/>
    <n v="245000"/>
    <n v="34300"/>
    <n v="210700"/>
    <n v="182000"/>
    <n v="28700"/>
    <d v="2014-11-01T00:00:00"/>
    <n v="11"/>
    <s v="November"/>
    <x v="1"/>
    <s v="OK"/>
    <s v="OK"/>
    <s v="OK"/>
    <s v="OK"/>
  </r>
  <r>
    <x v="2"/>
    <x v="0"/>
    <x v="3"/>
    <s v="High"/>
    <n v="723"/>
    <n v="10"/>
    <n v="7"/>
    <n v="5061"/>
    <n v="759.15000000000009"/>
    <n v="4301.8500000000004"/>
    <n v="3615"/>
    <n v="686.85000000000014"/>
    <d v="2014-04-01T00:00:00"/>
    <n v="4"/>
    <s v="April"/>
    <x v="1"/>
    <s v="OK"/>
    <s v="OK"/>
    <s v="OK"/>
    <s v="OK"/>
  </r>
  <r>
    <x v="2"/>
    <x v="0"/>
    <x v="3"/>
    <s v="High"/>
    <n v="1249"/>
    <n v="10"/>
    <n v="20"/>
    <n v="24980"/>
    <n v="3247.4"/>
    <n v="21732.6"/>
    <n v="12490"/>
    <n v="9242.5999999999985"/>
    <d v="2014-10-01T00:00:00"/>
    <n v="10"/>
    <s v="October"/>
    <x v="1"/>
    <s v="OK"/>
    <s v="OK"/>
    <s v="OK"/>
    <s v="OK"/>
  </r>
  <r>
    <x v="2"/>
    <x v="0"/>
    <x v="3"/>
    <s v="High"/>
    <n v="2104.5"/>
    <n v="10"/>
    <n v="350"/>
    <n v="736575"/>
    <n v="81023.25"/>
    <n v="655551.75"/>
    <n v="547170"/>
    <n v="108381.75"/>
    <d v="2014-07-01T00:00:00"/>
    <n v="7"/>
    <s v="July"/>
    <x v="1"/>
    <s v="OK"/>
    <s v="OK"/>
    <s v="OK"/>
    <s v="OK"/>
  </r>
  <r>
    <x v="2"/>
    <x v="0"/>
    <x v="3"/>
    <s v="High"/>
    <n v="2394"/>
    <n v="10"/>
    <n v="20"/>
    <n v="47880"/>
    <n v="5266.8"/>
    <n v="42613.2"/>
    <n v="23940"/>
    <n v="18673.199999999997"/>
    <d v="2014-08-01T00:00:00"/>
    <n v="8"/>
    <s v="August"/>
    <x v="1"/>
    <s v="OK"/>
    <s v="OK"/>
    <s v="OK"/>
    <s v="OK"/>
  </r>
  <r>
    <x v="2"/>
    <x v="0"/>
    <x v="3"/>
    <s v="High"/>
    <n v="2428"/>
    <n v="10"/>
    <n v="20"/>
    <n v="48560"/>
    <n v="6798.4"/>
    <n v="41761.599999999999"/>
    <n v="24280"/>
    <n v="17481.599999999999"/>
    <d v="2014-03-01T00:00:00"/>
    <n v="3"/>
    <s v="March"/>
    <x v="1"/>
    <s v="OK"/>
    <s v="OK"/>
    <s v="OK"/>
    <s v="OK"/>
  </r>
  <r>
    <x v="2"/>
    <x v="0"/>
    <x v="3"/>
    <s v="High"/>
    <n v="2632"/>
    <n v="10"/>
    <n v="350"/>
    <n v="921200"/>
    <n v="119756"/>
    <n v="801444"/>
    <n v="684320"/>
    <n v="117124"/>
    <d v="2014-06-01T00:00:00"/>
    <n v="6"/>
    <s v="June"/>
    <x v="1"/>
    <s v="OK"/>
    <s v="OK"/>
    <s v="OK"/>
    <s v="OK"/>
  </r>
  <r>
    <x v="2"/>
    <x v="0"/>
    <x v="3"/>
    <s v="Low"/>
    <n v="2074"/>
    <n v="10"/>
    <n v="20"/>
    <n v="41480"/>
    <n v="1659.2"/>
    <n v="39820.800000000003"/>
    <n v="20740"/>
    <n v="19080.800000000003"/>
    <d v="2014-09-01T00:00:00"/>
    <n v="9"/>
    <s v="September"/>
    <x v="1"/>
    <s v="OK"/>
    <s v="OK"/>
    <s v="OK"/>
    <s v="OK"/>
  </r>
  <r>
    <x v="2"/>
    <x v="0"/>
    <x v="3"/>
    <s v="Low"/>
    <n v="2852"/>
    <n v="10"/>
    <n v="350"/>
    <n v="998200"/>
    <n v="19964"/>
    <n v="978236"/>
    <n v="741520"/>
    <n v="236716"/>
    <d v="2014-12-01T00:00:00"/>
    <n v="12"/>
    <s v="December"/>
    <x v="1"/>
    <s v="OK"/>
    <s v="OK"/>
    <s v="OK"/>
    <s v="OK"/>
  </r>
  <r>
    <x v="2"/>
    <x v="0"/>
    <x v="3"/>
    <s v="Low"/>
    <n v="4251"/>
    <n v="10"/>
    <n v="7"/>
    <n v="29757"/>
    <n v="1190.28"/>
    <n v="28566.720000000001"/>
    <n v="21255"/>
    <n v="7311.7199999999993"/>
    <d v="2014-01-01T00:00:00"/>
    <n v="1"/>
    <s v="January"/>
    <x v="1"/>
    <s v="OK"/>
    <s v="OK"/>
    <s v="OK"/>
    <s v="OK"/>
  </r>
  <r>
    <x v="2"/>
    <x v="0"/>
    <x v="3"/>
    <s v="Medium"/>
    <n v="257"/>
    <n v="10"/>
    <n v="7"/>
    <n v="1799"/>
    <n v="143.91999999999999"/>
    <n v="1655.08"/>
    <n v="1285"/>
    <n v="370.07999999999993"/>
    <d v="2014-05-01T00:00:00"/>
    <n v="5"/>
    <s v="May"/>
    <x v="1"/>
    <s v="OK"/>
    <s v="OK"/>
    <s v="OK"/>
    <s v="OK"/>
  </r>
  <r>
    <x v="2"/>
    <x v="0"/>
    <x v="3"/>
    <s v="Medium"/>
    <n v="1228"/>
    <n v="10"/>
    <n v="350"/>
    <n v="429800"/>
    <n v="21490"/>
    <n v="408310"/>
    <n v="319280"/>
    <n v="89030"/>
    <d v="2013-10-01T00:00:00"/>
    <n v="10"/>
    <s v="October"/>
    <x v="0"/>
    <s v="OK"/>
    <s v="OK"/>
    <s v="OK"/>
    <s v="OK"/>
  </r>
  <r>
    <x v="2"/>
    <x v="0"/>
    <x v="3"/>
    <s v="Medium"/>
    <n v="1389"/>
    <n v="10"/>
    <n v="20"/>
    <n v="27780"/>
    <n v="1389"/>
    <n v="26391"/>
    <n v="13890"/>
    <n v="12501"/>
    <d v="2013-10-01T00:00:00"/>
    <n v="10"/>
    <s v="October"/>
    <x v="0"/>
    <s v="OK"/>
    <s v="OK"/>
    <s v="OK"/>
    <s v="OK"/>
  </r>
  <r>
    <x v="2"/>
    <x v="0"/>
    <x v="3"/>
    <s v="Medium"/>
    <n v="1802"/>
    <n v="10"/>
    <n v="20"/>
    <n v="36040"/>
    <n v="1802"/>
    <n v="34238"/>
    <n v="18020"/>
    <n v="16218"/>
    <d v="2013-12-01T00:00:00"/>
    <n v="12"/>
    <s v="December"/>
    <x v="0"/>
    <s v="OK"/>
    <s v="OK"/>
    <s v="OK"/>
    <s v="OK"/>
  </r>
  <r>
    <x v="2"/>
    <x v="0"/>
    <x v="3"/>
    <s v="Medium"/>
    <n v="2349"/>
    <n v="10"/>
    <n v="7"/>
    <n v="16443"/>
    <n v="822.15"/>
    <n v="15620.85"/>
    <n v="11745"/>
    <n v="3875.8500000000004"/>
    <d v="2013-09-01T00:00:00"/>
    <n v="9"/>
    <s v="September"/>
    <x v="0"/>
    <s v="OK"/>
    <s v="OK"/>
    <s v="OK"/>
    <s v="OK"/>
  </r>
  <r>
    <x v="2"/>
    <x v="0"/>
    <x v="3"/>
    <s v="None"/>
    <n v="1725"/>
    <n v="10"/>
    <n v="350"/>
    <n v="603750"/>
    <n v="0"/>
    <n v="603750"/>
    <n v="448500"/>
    <n v="155250"/>
    <d v="2013-11-01T00:00:00"/>
    <n v="11"/>
    <s v="November"/>
    <x v="0"/>
    <s v="OK"/>
    <s v="OK"/>
    <s v="OK"/>
    <s v="OK"/>
  </r>
  <r>
    <x v="2"/>
    <x v="0"/>
    <x v="3"/>
    <s v="None"/>
    <n v="1817"/>
    <n v="10"/>
    <n v="20"/>
    <n v="36340"/>
    <n v="0"/>
    <n v="36340"/>
    <n v="18170"/>
    <n v="18170"/>
    <d v="2014-12-01T00:00:00"/>
    <n v="12"/>
    <s v="December"/>
    <x v="1"/>
    <s v="OK"/>
    <s v="OK"/>
    <s v="OK"/>
    <s v="OK"/>
  </r>
  <r>
    <x v="2"/>
    <x v="0"/>
    <x v="4"/>
    <s v="High"/>
    <n v="1808"/>
    <n v="120"/>
    <n v="7"/>
    <n v="12656"/>
    <n v="1392.16"/>
    <n v="11263.84"/>
    <n v="9040"/>
    <n v="2223.84"/>
    <d v="2014-11-01T00:00:00"/>
    <n v="11"/>
    <s v="November"/>
    <x v="1"/>
    <s v="OK"/>
    <s v="OK"/>
    <s v="OK"/>
    <s v="OK"/>
  </r>
  <r>
    <x v="2"/>
    <x v="0"/>
    <x v="4"/>
    <s v="High"/>
    <n v="2632"/>
    <n v="120"/>
    <n v="350"/>
    <n v="921200"/>
    <n v="119756"/>
    <n v="801444"/>
    <n v="684320"/>
    <n v="117124"/>
    <d v="2014-06-01T00:00:00"/>
    <n v="6"/>
    <s v="June"/>
    <x v="1"/>
    <s v="OK"/>
    <s v="OK"/>
    <s v="OK"/>
    <s v="OK"/>
  </r>
  <r>
    <x v="2"/>
    <x v="0"/>
    <x v="4"/>
    <s v="Low"/>
    <n v="2092"/>
    <n v="120"/>
    <n v="7"/>
    <n v="14644"/>
    <n v="146.44"/>
    <n v="14497.56"/>
    <n v="10460"/>
    <n v="4037.5599999999995"/>
    <d v="2013-11-01T00:00:00"/>
    <n v="11"/>
    <s v="November"/>
    <x v="0"/>
    <s v="OK"/>
    <s v="OK"/>
    <s v="OK"/>
    <s v="OK"/>
  </r>
  <r>
    <x v="2"/>
    <x v="0"/>
    <x v="4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x v="0"/>
    <s v="OK"/>
    <s v="OK"/>
    <s v="OK"/>
    <s v="OK"/>
  </r>
  <r>
    <x v="2"/>
    <x v="0"/>
    <x v="4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x v="1"/>
    <s v="OK"/>
    <s v="OK"/>
    <s v="OK"/>
    <s v="OK"/>
  </r>
  <r>
    <x v="2"/>
    <x v="0"/>
    <x v="4"/>
    <s v="Medium"/>
    <n v="1135"/>
    <n v="120"/>
    <n v="7"/>
    <n v="7945"/>
    <n v="556.15"/>
    <n v="7388.85"/>
    <n v="5675"/>
    <n v="1713.8500000000004"/>
    <d v="2014-06-01T00:00:00"/>
    <n v="6"/>
    <s v="June"/>
    <x v="1"/>
    <s v="OK"/>
    <s v="OK"/>
    <s v="OK"/>
    <s v="OK"/>
  </r>
  <r>
    <x v="2"/>
    <x v="0"/>
    <x v="4"/>
    <s v="Medium"/>
    <n v="1269"/>
    <n v="120"/>
    <n v="350"/>
    <n v="444150"/>
    <n v="39973.5"/>
    <n v="404176.5"/>
    <n v="329940"/>
    <n v="74236.5"/>
    <d v="2014-10-01T00:00:00"/>
    <n v="10"/>
    <s v="October"/>
    <x v="1"/>
    <s v="OK"/>
    <s v="OK"/>
    <s v="OK"/>
    <s v="OK"/>
  </r>
  <r>
    <x v="2"/>
    <x v="0"/>
    <x v="4"/>
    <s v="Medium"/>
    <n v="1582"/>
    <n v="120"/>
    <n v="7"/>
    <n v="11074"/>
    <n v="775.18"/>
    <n v="10298.82"/>
    <n v="7910"/>
    <n v="2388.8199999999997"/>
    <d v="2014-12-01T00:00:00"/>
    <n v="12"/>
    <s v="December"/>
    <x v="1"/>
    <s v="OK"/>
    <s v="OK"/>
    <s v="OK"/>
    <s v="OK"/>
  </r>
  <r>
    <x v="2"/>
    <x v="0"/>
    <x v="5"/>
    <s v="High"/>
    <n v="623"/>
    <n v="250"/>
    <n v="350"/>
    <n v="218050"/>
    <n v="26166"/>
    <n v="191884"/>
    <n v="161980"/>
    <n v="29904"/>
    <d v="2013-09-01T00:00:00"/>
    <n v="9"/>
    <s v="September"/>
    <x v="0"/>
    <s v="OK"/>
    <s v="OK"/>
    <s v="OK"/>
    <s v="OK"/>
  </r>
  <r>
    <x v="2"/>
    <x v="0"/>
    <x v="5"/>
    <s v="High"/>
    <n v="865.5"/>
    <n v="250"/>
    <n v="20"/>
    <n v="17310"/>
    <n v="2596.5"/>
    <n v="14713.5"/>
    <n v="8655"/>
    <n v="6058.5"/>
    <d v="2014-07-01T00:00:00"/>
    <n v="7"/>
    <s v="July"/>
    <x v="1"/>
    <s v="OK"/>
    <s v="OK"/>
    <s v="OK"/>
    <s v="OK"/>
  </r>
  <r>
    <x v="2"/>
    <x v="0"/>
    <x v="5"/>
    <s v="High"/>
    <n v="2935"/>
    <n v="250"/>
    <n v="20"/>
    <n v="58700"/>
    <n v="6457"/>
    <n v="52243"/>
    <n v="29350"/>
    <n v="22893"/>
    <d v="2013-11-01T00:00:00"/>
    <n v="11"/>
    <s v="November"/>
    <x v="0"/>
    <s v="OK"/>
    <s v="OK"/>
    <s v="OK"/>
    <s v="OK"/>
  </r>
  <r>
    <x v="2"/>
    <x v="0"/>
    <x v="5"/>
    <s v="Low"/>
    <n v="943.5"/>
    <n v="250"/>
    <n v="350"/>
    <n v="330225"/>
    <n v="3302.25"/>
    <n v="326922.75"/>
    <n v="245310"/>
    <n v="81612.75"/>
    <d v="2014-04-01T00:00:00"/>
    <n v="4"/>
    <s v="April"/>
    <x v="1"/>
    <s v="OK"/>
    <s v="OK"/>
    <s v="OK"/>
    <s v="OK"/>
  </r>
  <r>
    <x v="2"/>
    <x v="0"/>
    <x v="5"/>
    <s v="Low"/>
    <n v="1326"/>
    <n v="250"/>
    <n v="7"/>
    <n v="9282"/>
    <n v="92.82"/>
    <n v="9189.18"/>
    <n v="6630"/>
    <n v="2559.1800000000003"/>
    <d v="2014-03-01T00:00:00"/>
    <n v="3"/>
    <s v="March"/>
    <x v="1"/>
    <s v="OK"/>
    <s v="OK"/>
    <s v="OK"/>
    <s v="OK"/>
  </r>
  <r>
    <x v="2"/>
    <x v="0"/>
    <x v="5"/>
    <s v="Medium"/>
    <n v="1389"/>
    <n v="250"/>
    <n v="20"/>
    <n v="27780"/>
    <n v="1389"/>
    <n v="26391"/>
    <n v="13890"/>
    <n v="12501"/>
    <d v="2013-10-01T00:00:00"/>
    <n v="10"/>
    <s v="October"/>
    <x v="0"/>
    <s v="OK"/>
    <s v="OK"/>
    <s v="OK"/>
    <s v="OK"/>
  </r>
  <r>
    <x v="2"/>
    <x v="0"/>
    <x v="5"/>
    <s v="Medium"/>
    <n v="1582"/>
    <n v="250"/>
    <n v="7"/>
    <n v="11074"/>
    <n v="775.18"/>
    <n v="10298.82"/>
    <n v="7910"/>
    <n v="2388.8199999999997"/>
    <d v="2014-12-01T00:00:00"/>
    <n v="12"/>
    <s v="December"/>
    <x v="1"/>
    <s v="OK"/>
    <s v="OK"/>
    <s v="OK"/>
    <s v="OK"/>
  </r>
  <r>
    <x v="2"/>
    <x v="0"/>
    <x v="5"/>
    <s v="None"/>
    <n v="1817"/>
    <n v="250"/>
    <n v="20"/>
    <n v="36340"/>
    <n v="0"/>
    <n v="36340"/>
    <n v="18170"/>
    <n v="18170"/>
    <d v="2014-12-01T00:00:00"/>
    <n v="12"/>
    <s v="December"/>
    <x v="1"/>
    <s v="OK"/>
    <s v="OK"/>
    <s v="OK"/>
    <s v="OK"/>
  </r>
  <r>
    <x v="2"/>
    <x v="1"/>
    <x v="0"/>
    <s v="High"/>
    <n v="1190"/>
    <n v="260"/>
    <n v="7"/>
    <n v="8330"/>
    <n v="1082.9000000000001"/>
    <n v="7247.1"/>
    <n v="5950"/>
    <n v="1297.1000000000004"/>
    <d v="2014-06-01T00:00:00"/>
    <n v="6"/>
    <s v="June"/>
    <x v="1"/>
    <s v="OK"/>
    <s v="OK"/>
    <s v="OK"/>
    <s v="OK"/>
  </r>
  <r>
    <x v="2"/>
    <x v="1"/>
    <x v="0"/>
    <s v="High"/>
    <n v="1731"/>
    <n v="260"/>
    <n v="7"/>
    <n v="12117"/>
    <n v="1696.38"/>
    <n v="10420.619999999999"/>
    <n v="8655"/>
    <n v="1765.619999999999"/>
    <d v="2014-10-01T00:00:00"/>
    <n v="10"/>
    <s v="October"/>
    <x v="1"/>
    <s v="OK"/>
    <s v="OK"/>
    <s v="OK"/>
    <s v="OK"/>
  </r>
  <r>
    <x v="2"/>
    <x v="1"/>
    <x v="0"/>
    <s v="High"/>
    <n v="3421.5"/>
    <n v="260"/>
    <n v="7"/>
    <n v="23950.5"/>
    <n v="2874.06"/>
    <n v="21076.44"/>
    <n v="17107.5"/>
    <n v="3968.9399999999987"/>
    <d v="2014-07-01T00:00:00"/>
    <n v="7"/>
    <s v="July"/>
    <x v="1"/>
    <s v="OK"/>
    <s v="OK"/>
    <s v="OK"/>
    <s v="OK"/>
  </r>
  <r>
    <x v="2"/>
    <x v="1"/>
    <x v="0"/>
    <s v="Low"/>
    <n v="941"/>
    <n v="260"/>
    <n v="20"/>
    <n v="18820"/>
    <n v="376.4"/>
    <n v="18443.599999999999"/>
    <n v="9410"/>
    <n v="9033.5999999999985"/>
    <d v="2014-11-01T00:00:00"/>
    <n v="11"/>
    <s v="November"/>
    <x v="1"/>
    <s v="OK"/>
    <s v="OK"/>
    <s v="OK"/>
    <s v="OK"/>
  </r>
  <r>
    <x v="2"/>
    <x v="1"/>
    <x v="0"/>
    <s v="Medium"/>
    <n v="1403"/>
    <n v="260"/>
    <n v="7"/>
    <n v="9821"/>
    <n v="589.26"/>
    <n v="9231.74"/>
    <n v="7015"/>
    <n v="2216.7399999999998"/>
    <d v="2013-10-01T00:00:00"/>
    <n v="10"/>
    <s v="October"/>
    <x v="0"/>
    <s v="OK"/>
    <s v="OK"/>
    <s v="OK"/>
    <s v="OK"/>
  </r>
  <r>
    <x v="2"/>
    <x v="1"/>
    <x v="0"/>
    <s v="Medium"/>
    <n v="2076"/>
    <n v="260"/>
    <n v="350"/>
    <n v="726600"/>
    <n v="43596"/>
    <n v="683004"/>
    <n v="539760"/>
    <n v="143244"/>
    <d v="2013-10-01T00:00:00"/>
    <n v="10"/>
    <s v="October"/>
    <x v="0"/>
    <s v="OK"/>
    <s v="OK"/>
    <s v="OK"/>
    <s v="OK"/>
  </r>
  <r>
    <x v="2"/>
    <x v="1"/>
    <x v="0"/>
    <s v="Medium"/>
    <n v="2876"/>
    <n v="260"/>
    <n v="350"/>
    <n v="1006600"/>
    <n v="70462"/>
    <n v="936138"/>
    <n v="747760"/>
    <n v="188378"/>
    <d v="2014-09-01T00:00:00"/>
    <n v="9"/>
    <s v="September"/>
    <x v="1"/>
    <s v="OK"/>
    <s v="OK"/>
    <s v="OK"/>
    <s v="OK"/>
  </r>
  <r>
    <x v="2"/>
    <x v="1"/>
    <x v="0"/>
    <s v="None"/>
    <n v="1899"/>
    <n v="260"/>
    <n v="20"/>
    <n v="37980"/>
    <n v="0"/>
    <n v="37980"/>
    <n v="18990"/>
    <n v="18990"/>
    <d v="2014-06-01T00:00:00"/>
    <n v="6"/>
    <s v="June"/>
    <x v="1"/>
    <s v="OK"/>
    <s v="OK"/>
    <s v="OK"/>
    <s v="OK"/>
  </r>
  <r>
    <x v="2"/>
    <x v="1"/>
    <x v="0"/>
    <s v="None"/>
    <n v="2750"/>
    <n v="260"/>
    <n v="350"/>
    <n v="962500"/>
    <n v="0"/>
    <n v="962500"/>
    <n v="715000"/>
    <n v="247500"/>
    <d v="2014-02-01T00:00:00"/>
    <n v="2"/>
    <s v="February"/>
    <x v="1"/>
    <s v="OK"/>
    <s v="OK"/>
    <s v="OK"/>
    <s v="OK"/>
  </r>
  <r>
    <x v="2"/>
    <x v="1"/>
    <x v="1"/>
    <s v="High"/>
    <n v="1790"/>
    <n v="3"/>
    <n v="350"/>
    <n v="626500"/>
    <n v="81445"/>
    <n v="545055"/>
    <n v="465400"/>
    <n v="79655"/>
    <d v="2014-03-01T00:00:00"/>
    <n v="3"/>
    <s v="March"/>
    <x v="1"/>
    <s v="OK"/>
    <s v="OK"/>
    <s v="OK"/>
    <s v="OK"/>
  </r>
  <r>
    <x v="2"/>
    <x v="1"/>
    <x v="1"/>
    <s v="High"/>
    <n v="2521.5"/>
    <n v="3"/>
    <n v="20"/>
    <n v="50430"/>
    <n v="6051.6"/>
    <n v="44378.399999999994"/>
    <n v="25215"/>
    <n v="19163.399999999998"/>
    <d v="2014-01-01T00:00:00"/>
    <n v="1"/>
    <s v="January"/>
    <x v="1"/>
    <s v="OK"/>
    <s v="OK"/>
    <s v="OK"/>
    <s v="OK"/>
  </r>
  <r>
    <x v="2"/>
    <x v="1"/>
    <x v="1"/>
    <s v="Low"/>
    <n v="2145"/>
    <n v="3"/>
    <n v="7"/>
    <n v="15015"/>
    <n v="300.3"/>
    <n v="14714.7"/>
    <n v="10725"/>
    <n v="3989.7000000000007"/>
    <d v="2013-11-01T00:00:00"/>
    <n v="11"/>
    <s v="November"/>
    <x v="0"/>
    <s v="OK"/>
    <s v="OK"/>
    <s v="OK"/>
    <s v="OK"/>
  </r>
  <r>
    <x v="2"/>
    <x v="1"/>
    <x v="1"/>
    <s v="Low"/>
    <n v="2155"/>
    <n v="3"/>
    <n v="350"/>
    <n v="754250"/>
    <n v="7542.5"/>
    <n v="746707.5"/>
    <n v="560300"/>
    <n v="186407.5"/>
    <d v="2014-12-01T00:00:00"/>
    <n v="12"/>
    <s v="December"/>
    <x v="1"/>
    <s v="OK"/>
    <s v="OK"/>
    <s v="OK"/>
    <s v="OK"/>
  </r>
  <r>
    <x v="2"/>
    <x v="1"/>
    <x v="1"/>
    <s v="Medium"/>
    <n v="1563"/>
    <n v="3"/>
    <n v="20"/>
    <n v="31260"/>
    <n v="1563"/>
    <n v="29697"/>
    <n v="15630"/>
    <n v="14067"/>
    <d v="2014-05-01T00:00:00"/>
    <n v="5"/>
    <s v="May"/>
    <x v="1"/>
    <s v="OK"/>
    <s v="OK"/>
    <s v="OK"/>
    <s v="OK"/>
  </r>
  <r>
    <x v="2"/>
    <x v="1"/>
    <x v="1"/>
    <s v="Medium"/>
    <n v="2487"/>
    <n v="3"/>
    <n v="7"/>
    <n v="17409"/>
    <n v="870.45"/>
    <n v="16538.55"/>
    <n v="12435"/>
    <n v="4103.5499999999993"/>
    <d v="2014-12-01T00:00:00"/>
    <n v="12"/>
    <s v="December"/>
    <x v="1"/>
    <s v="OK"/>
    <s v="OK"/>
    <s v="OK"/>
    <s v="OK"/>
  </r>
  <r>
    <x v="2"/>
    <x v="1"/>
    <x v="2"/>
    <s v="High"/>
    <n v="293"/>
    <n v="5"/>
    <n v="7"/>
    <n v="2051"/>
    <n v="287.14"/>
    <n v="1763.8600000000001"/>
    <n v="1465"/>
    <n v="298.86000000000013"/>
    <d v="2014-02-01T00:00:00"/>
    <n v="2"/>
    <s v="February"/>
    <x v="1"/>
    <s v="OK"/>
    <s v="OK"/>
    <s v="OK"/>
    <s v="OK"/>
  </r>
  <r>
    <x v="2"/>
    <x v="1"/>
    <x v="2"/>
    <s v="Low"/>
    <n v="544"/>
    <n v="5"/>
    <n v="7"/>
    <n v="3808"/>
    <n v="114.24"/>
    <n v="3693.76"/>
    <n v="2720"/>
    <n v="973.76000000000022"/>
    <d v="2014-09-01T00:00:00"/>
    <n v="9"/>
    <s v="September"/>
    <x v="1"/>
    <s v="OK"/>
    <s v="OK"/>
    <s v="OK"/>
    <s v="OK"/>
  </r>
  <r>
    <x v="2"/>
    <x v="1"/>
    <x v="2"/>
    <s v="Low"/>
    <n v="1375.5"/>
    <n v="5"/>
    <n v="20"/>
    <n v="27510"/>
    <n v="275.10000000000002"/>
    <n v="27234.899999999998"/>
    <n v="13755"/>
    <n v="13479.899999999998"/>
    <d v="2014-07-01T00:00:00"/>
    <n v="7"/>
    <s v="July"/>
    <x v="1"/>
    <s v="OK"/>
    <s v="OK"/>
    <s v="OK"/>
    <s v="OK"/>
  </r>
  <r>
    <x v="2"/>
    <x v="1"/>
    <x v="2"/>
    <s v="Medium"/>
    <n v="1384.5"/>
    <n v="5"/>
    <n v="350"/>
    <n v="484575"/>
    <n v="24228.75"/>
    <n v="460346.25"/>
    <n v="359970"/>
    <n v="100376.25"/>
    <d v="2014-01-01T00:00:00"/>
    <n v="1"/>
    <s v="January"/>
    <x v="1"/>
    <s v="OK"/>
    <s v="OK"/>
    <s v="OK"/>
    <s v="OK"/>
  </r>
  <r>
    <x v="2"/>
    <x v="1"/>
    <x v="2"/>
    <s v="Medium"/>
    <n v="1403"/>
    <n v="5"/>
    <n v="7"/>
    <n v="9821"/>
    <n v="589.26"/>
    <n v="9231.74"/>
    <n v="7015"/>
    <n v="2216.7399999999998"/>
    <d v="2013-10-01T00:00:00"/>
    <n v="10"/>
    <s v="October"/>
    <x v="0"/>
    <s v="OK"/>
    <s v="OK"/>
    <s v="OK"/>
    <s v="OK"/>
  </r>
  <r>
    <x v="2"/>
    <x v="1"/>
    <x v="2"/>
    <s v="Medium"/>
    <n v="1666"/>
    <n v="5"/>
    <n v="350"/>
    <n v="583100"/>
    <n v="52479"/>
    <n v="530621"/>
    <n v="433160"/>
    <n v="97461"/>
    <d v="2014-05-01T00:00:00"/>
    <n v="5"/>
    <s v="May"/>
    <x v="1"/>
    <s v="OK"/>
    <s v="OK"/>
    <s v="OK"/>
    <s v="OK"/>
  </r>
  <r>
    <x v="2"/>
    <x v="1"/>
    <x v="2"/>
    <s v="Medium"/>
    <n v="1757"/>
    <n v="5"/>
    <n v="20"/>
    <n v="35140"/>
    <n v="2108.4"/>
    <n v="33031.599999999999"/>
    <n v="17570"/>
    <n v="15461.599999999999"/>
    <d v="2013-10-01T00:00:00"/>
    <n v="10"/>
    <s v="October"/>
    <x v="0"/>
    <s v="OK"/>
    <s v="OK"/>
    <s v="OK"/>
    <s v="OK"/>
  </r>
  <r>
    <x v="2"/>
    <x v="1"/>
    <x v="2"/>
    <s v="Medium"/>
    <n v="1976"/>
    <n v="5"/>
    <n v="20"/>
    <n v="39520"/>
    <n v="2766.4"/>
    <n v="36753.599999999999"/>
    <n v="19760"/>
    <n v="16993.599999999999"/>
    <d v="2014-10-01T00:00:00"/>
    <n v="10"/>
    <s v="October"/>
    <x v="1"/>
    <s v="OK"/>
    <s v="OK"/>
    <s v="OK"/>
    <s v="OK"/>
  </r>
  <r>
    <x v="2"/>
    <x v="1"/>
    <x v="2"/>
    <s v="None"/>
    <n v="1899"/>
    <n v="5"/>
    <n v="20"/>
    <n v="37980"/>
    <n v="0"/>
    <n v="37980"/>
    <n v="18990"/>
    <n v="18990"/>
    <d v="2014-06-01T00:00:00"/>
    <n v="6"/>
    <s v="June"/>
    <x v="1"/>
    <s v="OK"/>
    <s v="OK"/>
    <s v="OK"/>
    <s v="OK"/>
  </r>
  <r>
    <x v="2"/>
    <x v="1"/>
    <x v="3"/>
    <s v="High"/>
    <n v="293"/>
    <n v="10"/>
    <n v="20"/>
    <n v="5860"/>
    <n v="879"/>
    <n v="4981"/>
    <n v="2930"/>
    <n v="2051"/>
    <d v="2014-12-01T00:00:00"/>
    <n v="12"/>
    <s v="December"/>
    <x v="1"/>
    <s v="OK"/>
    <s v="OK"/>
    <s v="OK"/>
    <s v="OK"/>
  </r>
  <r>
    <x v="2"/>
    <x v="1"/>
    <x v="3"/>
    <s v="High"/>
    <n v="1594"/>
    <n v="10"/>
    <n v="350"/>
    <n v="557900"/>
    <n v="66948"/>
    <n v="490952"/>
    <n v="414440"/>
    <n v="76512"/>
    <d v="2014-11-01T00:00:00"/>
    <n v="11"/>
    <s v="November"/>
    <x v="1"/>
    <s v="OK"/>
    <s v="OK"/>
    <s v="OK"/>
    <s v="OK"/>
  </r>
  <r>
    <x v="2"/>
    <x v="1"/>
    <x v="3"/>
    <s v="High"/>
    <n v="1731"/>
    <n v="10"/>
    <n v="7"/>
    <n v="12117"/>
    <n v="1696.38"/>
    <n v="10420.619999999999"/>
    <n v="8655"/>
    <n v="1765.619999999999"/>
    <d v="2014-10-01T00:00:00"/>
    <n v="10"/>
    <s v="October"/>
    <x v="1"/>
    <s v="OK"/>
    <s v="OK"/>
    <s v="OK"/>
    <s v="OK"/>
  </r>
  <r>
    <x v="2"/>
    <x v="1"/>
    <x v="3"/>
    <s v="High"/>
    <n v="1922"/>
    <n v="10"/>
    <n v="350"/>
    <n v="672700"/>
    <n v="94178"/>
    <n v="578522"/>
    <n v="499720"/>
    <n v="78802"/>
    <d v="2013-11-01T00:00:00"/>
    <n v="11"/>
    <s v="November"/>
    <x v="0"/>
    <s v="OK"/>
    <s v="OK"/>
    <s v="OK"/>
    <s v="OK"/>
  </r>
  <r>
    <x v="2"/>
    <x v="1"/>
    <x v="3"/>
    <s v="High"/>
    <n v="1954"/>
    <n v="10"/>
    <n v="20"/>
    <n v="39080"/>
    <n v="3908"/>
    <n v="35172"/>
    <n v="19540"/>
    <n v="15632"/>
    <d v="2014-03-01T00:00:00"/>
    <n v="3"/>
    <s v="March"/>
    <x v="1"/>
    <s v="OK"/>
    <s v="OK"/>
    <s v="OK"/>
    <s v="OK"/>
  </r>
  <r>
    <x v="2"/>
    <x v="1"/>
    <x v="3"/>
    <s v="High"/>
    <n v="2532"/>
    <n v="10"/>
    <n v="7"/>
    <n v="17724"/>
    <n v="1949.6399999999999"/>
    <n v="15774.36"/>
    <n v="12660"/>
    <n v="3114.3599999999997"/>
    <d v="2014-04-01T00:00:00"/>
    <n v="4"/>
    <s v="April"/>
    <x v="1"/>
    <s v="OK"/>
    <s v="OK"/>
    <s v="OK"/>
    <s v="OK"/>
  </r>
  <r>
    <x v="2"/>
    <x v="1"/>
    <x v="3"/>
    <s v="High"/>
    <n v="2696"/>
    <n v="10"/>
    <n v="7"/>
    <n v="18872"/>
    <n v="2453.36"/>
    <n v="16418.64"/>
    <n v="13480"/>
    <n v="2938.6399999999994"/>
    <d v="2014-08-01T00:00:00"/>
    <n v="8"/>
    <s v="August"/>
    <x v="1"/>
    <s v="OK"/>
    <s v="OK"/>
    <s v="OK"/>
    <s v="OK"/>
  </r>
  <r>
    <x v="2"/>
    <x v="1"/>
    <x v="3"/>
    <s v="Low"/>
    <n v="1030"/>
    <n v="10"/>
    <n v="7"/>
    <n v="7210"/>
    <n v="72.099999999999994"/>
    <n v="7137.9"/>
    <n v="5150"/>
    <n v="1987.8999999999996"/>
    <d v="2014-05-01T00:00:00"/>
    <n v="5"/>
    <s v="May"/>
    <x v="1"/>
    <s v="OK"/>
    <s v="OK"/>
    <s v="OK"/>
    <s v="OK"/>
  </r>
  <r>
    <x v="2"/>
    <x v="1"/>
    <x v="3"/>
    <s v="Low"/>
    <n v="2155"/>
    <n v="10"/>
    <n v="350"/>
    <n v="754250"/>
    <n v="7542.5"/>
    <n v="746707.5"/>
    <n v="560300"/>
    <n v="186407.5"/>
    <d v="2014-12-01T00:00:00"/>
    <n v="12"/>
    <s v="December"/>
    <x v="1"/>
    <s v="OK"/>
    <s v="OK"/>
    <s v="OK"/>
    <s v="OK"/>
  </r>
  <r>
    <x v="2"/>
    <x v="1"/>
    <x v="3"/>
    <s v="Low"/>
    <n v="3945"/>
    <n v="10"/>
    <n v="7"/>
    <n v="27615"/>
    <n v="276.14999999999998"/>
    <n v="27338.850000000002"/>
    <n v="19725"/>
    <n v="7613.8500000000022"/>
    <d v="2014-01-01T00:00:00"/>
    <n v="1"/>
    <s v="January"/>
    <x v="1"/>
    <s v="OK"/>
    <s v="OK"/>
    <s v="OK"/>
    <s v="OK"/>
  </r>
  <r>
    <x v="2"/>
    <x v="1"/>
    <x v="3"/>
    <s v="Medium"/>
    <n v="1031"/>
    <n v="10"/>
    <n v="7"/>
    <n v="7217"/>
    <n v="505.19"/>
    <n v="6711.81"/>
    <n v="5155"/>
    <n v="1556.8100000000004"/>
    <d v="2013-09-01T00:00:00"/>
    <n v="9"/>
    <s v="September"/>
    <x v="0"/>
    <s v="OK"/>
    <s v="OK"/>
    <s v="OK"/>
    <s v="OK"/>
  </r>
  <r>
    <x v="2"/>
    <x v="1"/>
    <x v="3"/>
    <s v="Medium"/>
    <n v="1303"/>
    <n v="10"/>
    <n v="20"/>
    <n v="26060"/>
    <n v="1303"/>
    <n v="24757"/>
    <n v="13030"/>
    <n v="11727"/>
    <d v="2014-02-01T00:00:00"/>
    <n v="2"/>
    <s v="February"/>
    <x v="1"/>
    <s v="OK"/>
    <s v="OK"/>
    <s v="OK"/>
    <s v="OK"/>
  </r>
  <r>
    <x v="2"/>
    <x v="1"/>
    <x v="3"/>
    <s v="Medium"/>
    <n v="1496"/>
    <n v="10"/>
    <n v="350"/>
    <n v="523600"/>
    <n v="31416"/>
    <n v="492184"/>
    <n v="388960"/>
    <n v="103224"/>
    <d v="2014-06-01T00:00:00"/>
    <n v="6"/>
    <s v="June"/>
    <x v="1"/>
    <s v="OK"/>
    <s v="OK"/>
    <s v="OK"/>
    <s v="OK"/>
  </r>
  <r>
    <x v="2"/>
    <x v="1"/>
    <x v="3"/>
    <s v="Medium"/>
    <n v="1535"/>
    <n v="10"/>
    <n v="20"/>
    <n v="30700"/>
    <n v="2149"/>
    <n v="28551"/>
    <n v="15350"/>
    <n v="13201"/>
    <d v="2014-09-01T00:00:00"/>
    <n v="9"/>
    <s v="September"/>
    <x v="1"/>
    <s v="OK"/>
    <s v="OK"/>
    <s v="OK"/>
    <s v="OK"/>
  </r>
  <r>
    <x v="2"/>
    <x v="1"/>
    <x v="3"/>
    <s v="Medium"/>
    <n v="1757"/>
    <n v="10"/>
    <n v="20"/>
    <n v="35140"/>
    <n v="2108.4"/>
    <n v="33031.599999999999"/>
    <n v="17570"/>
    <n v="15461.599999999999"/>
    <d v="2013-10-01T00:00:00"/>
    <n v="10"/>
    <s v="October"/>
    <x v="0"/>
    <s v="OK"/>
    <s v="OK"/>
    <s v="OK"/>
    <s v="OK"/>
  </r>
  <r>
    <x v="2"/>
    <x v="1"/>
    <x v="3"/>
    <s v="Medium"/>
    <n v="2136"/>
    <n v="10"/>
    <n v="7"/>
    <n v="14952"/>
    <n v="747.6"/>
    <n v="14204.4"/>
    <n v="10680"/>
    <n v="3524.3999999999996"/>
    <d v="2013-12-01T00:00:00"/>
    <n v="12"/>
    <s v="December"/>
    <x v="0"/>
    <s v="OK"/>
    <s v="OK"/>
    <s v="OK"/>
    <s v="OK"/>
  </r>
  <r>
    <x v="2"/>
    <x v="1"/>
    <x v="4"/>
    <s v="High"/>
    <n v="639"/>
    <n v="120"/>
    <n v="350"/>
    <n v="223650"/>
    <n v="22365"/>
    <n v="201285"/>
    <n v="166140"/>
    <n v="35145"/>
    <d v="2014-07-01T00:00:00"/>
    <n v="7"/>
    <s v="July"/>
    <x v="1"/>
    <s v="OK"/>
    <s v="OK"/>
    <s v="OK"/>
    <s v="OK"/>
  </r>
  <r>
    <x v="2"/>
    <x v="1"/>
    <x v="4"/>
    <s v="High"/>
    <n v="1190"/>
    <n v="120"/>
    <n v="7"/>
    <n v="8330"/>
    <n v="1082.9000000000001"/>
    <n v="7247.1"/>
    <n v="5950"/>
    <n v="1297.1000000000004"/>
    <d v="2014-06-01T00:00:00"/>
    <n v="6"/>
    <s v="June"/>
    <x v="1"/>
    <s v="OK"/>
    <s v="OK"/>
    <s v="OK"/>
    <s v="OK"/>
  </r>
  <r>
    <x v="2"/>
    <x v="1"/>
    <x v="4"/>
    <s v="High"/>
    <n v="2805"/>
    <n v="120"/>
    <n v="20"/>
    <n v="56100"/>
    <n v="6171"/>
    <n v="49929"/>
    <n v="28050"/>
    <n v="21879"/>
    <d v="2013-09-01T00:00:00"/>
    <n v="9"/>
    <s v="September"/>
    <x v="0"/>
    <s v="OK"/>
    <s v="OK"/>
    <s v="OK"/>
    <s v="OK"/>
  </r>
  <r>
    <x v="2"/>
    <x v="1"/>
    <x v="4"/>
    <s v="Low"/>
    <n v="639"/>
    <n v="120"/>
    <n v="7"/>
    <n v="4473"/>
    <n v="44.73"/>
    <n v="4428.2700000000004"/>
    <n v="3195"/>
    <n v="1233.2700000000004"/>
    <d v="2014-11-01T00:00:00"/>
    <n v="11"/>
    <s v="November"/>
    <x v="1"/>
    <s v="OK"/>
    <s v="OK"/>
    <s v="OK"/>
    <s v="OK"/>
  </r>
  <r>
    <x v="2"/>
    <x v="1"/>
    <x v="4"/>
    <s v="Low"/>
    <n v="2177"/>
    <n v="120"/>
    <n v="350"/>
    <n v="761950"/>
    <n v="30478"/>
    <n v="731472"/>
    <n v="566020"/>
    <n v="165452"/>
    <d v="2014-10-01T00:00:00"/>
    <n v="10"/>
    <s v="October"/>
    <x v="1"/>
    <s v="OK"/>
    <s v="OK"/>
    <s v="OK"/>
    <s v="OK"/>
  </r>
  <r>
    <x v="2"/>
    <x v="1"/>
    <x v="4"/>
    <s v="Low"/>
    <n v="3864"/>
    <n v="120"/>
    <n v="20"/>
    <n v="77280"/>
    <n v="772.80000000000007"/>
    <n v="76507.200000000012"/>
    <n v="38640"/>
    <n v="37867.200000000004"/>
    <d v="2014-04-01T00:00:00"/>
    <n v="4"/>
    <s v="April"/>
    <x v="1"/>
    <s v="OK"/>
    <s v="OK"/>
    <s v="OK"/>
    <s v="OK"/>
  </r>
  <r>
    <x v="2"/>
    <x v="1"/>
    <x v="4"/>
    <s v="Medium"/>
    <n v="1033"/>
    <n v="120"/>
    <n v="20"/>
    <n v="20660"/>
    <n v="1033"/>
    <n v="19627"/>
    <n v="10330"/>
    <n v="9297"/>
    <d v="2013-12-01T00:00:00"/>
    <n v="12"/>
    <s v="December"/>
    <x v="0"/>
    <s v="OK"/>
    <s v="OK"/>
    <s v="OK"/>
    <s v="OK"/>
  </r>
  <r>
    <x v="2"/>
    <x v="1"/>
    <x v="4"/>
    <s v="Medium"/>
    <n v="1496"/>
    <n v="120"/>
    <n v="350"/>
    <n v="523600"/>
    <n v="31416"/>
    <n v="492184"/>
    <n v="388960"/>
    <n v="103224"/>
    <d v="2014-06-01T00:00:00"/>
    <n v="6"/>
    <s v="June"/>
    <x v="1"/>
    <s v="OK"/>
    <s v="OK"/>
    <s v="OK"/>
    <s v="OK"/>
  </r>
  <r>
    <x v="2"/>
    <x v="1"/>
    <x v="4"/>
    <s v="Medium"/>
    <n v="1579"/>
    <n v="120"/>
    <n v="20"/>
    <n v="31580"/>
    <n v="1579"/>
    <n v="30001"/>
    <n v="15790"/>
    <n v="14211"/>
    <d v="2014-08-01T00:00:00"/>
    <n v="8"/>
    <s v="August"/>
    <x v="1"/>
    <s v="OK"/>
    <s v="OK"/>
    <s v="OK"/>
    <s v="OK"/>
  </r>
  <r>
    <x v="2"/>
    <x v="1"/>
    <x v="4"/>
    <s v="Medium"/>
    <n v="1976"/>
    <n v="120"/>
    <n v="20"/>
    <n v="39520"/>
    <n v="2766.4"/>
    <n v="36753.599999999999"/>
    <n v="19760"/>
    <n v="16993.599999999999"/>
    <d v="2014-10-01T00:00:00"/>
    <n v="10"/>
    <s v="October"/>
    <x v="1"/>
    <s v="OK"/>
    <s v="OK"/>
    <s v="OK"/>
    <s v="OK"/>
  </r>
  <r>
    <x v="2"/>
    <x v="1"/>
    <x v="4"/>
    <s v="Medium"/>
    <n v="2076"/>
    <n v="120"/>
    <n v="350"/>
    <n v="726600"/>
    <n v="43596"/>
    <n v="683004"/>
    <n v="539760"/>
    <n v="143244"/>
    <d v="2013-10-01T00:00:00"/>
    <n v="10"/>
    <s v="October"/>
    <x v="0"/>
    <s v="OK"/>
    <s v="OK"/>
    <s v="OK"/>
    <s v="OK"/>
  </r>
  <r>
    <x v="2"/>
    <x v="1"/>
    <x v="5"/>
    <s v="High"/>
    <n v="293"/>
    <n v="250"/>
    <n v="20"/>
    <n v="5860"/>
    <n v="879"/>
    <n v="4981"/>
    <n v="2930"/>
    <n v="2051"/>
    <d v="2014-12-01T00:00:00"/>
    <n v="12"/>
    <s v="December"/>
    <x v="1"/>
    <s v="OK"/>
    <s v="OK"/>
    <s v="OK"/>
    <s v="OK"/>
  </r>
  <r>
    <x v="2"/>
    <x v="1"/>
    <x v="5"/>
    <s v="High"/>
    <n v="1281"/>
    <n v="250"/>
    <n v="350"/>
    <n v="448350"/>
    <n v="62769"/>
    <n v="385581"/>
    <n v="333060"/>
    <n v="52521"/>
    <d v="2013-12-01T00:00:00"/>
    <n v="12"/>
    <s v="December"/>
    <x v="0"/>
    <s v="OK"/>
    <s v="OK"/>
    <s v="OK"/>
    <s v="OK"/>
  </r>
  <r>
    <x v="2"/>
    <x v="1"/>
    <x v="5"/>
    <s v="High"/>
    <n v="1491"/>
    <n v="250"/>
    <n v="7"/>
    <n v="10437"/>
    <n v="1252.44"/>
    <n v="9184.56"/>
    <n v="7455"/>
    <n v="1729.5599999999995"/>
    <d v="2014-03-01T00:00:00"/>
    <n v="3"/>
    <s v="March"/>
    <x v="1"/>
    <s v="OK"/>
    <s v="OK"/>
    <s v="OK"/>
    <s v="OK"/>
  </r>
  <r>
    <x v="2"/>
    <x v="1"/>
    <x v="5"/>
    <s v="Low"/>
    <n v="2177"/>
    <n v="250"/>
    <n v="350"/>
    <n v="761950"/>
    <n v="30478"/>
    <n v="731472"/>
    <n v="566020"/>
    <n v="165452"/>
    <d v="2014-10-01T00:00:00"/>
    <n v="10"/>
    <s v="October"/>
    <x v="1"/>
    <s v="OK"/>
    <s v="OK"/>
    <s v="OK"/>
    <s v="OK"/>
  </r>
  <r>
    <x v="2"/>
    <x v="1"/>
    <x v="5"/>
    <s v="Medium"/>
    <n v="381"/>
    <n v="250"/>
    <n v="350"/>
    <n v="133350"/>
    <n v="10668"/>
    <n v="122682"/>
    <n v="99060"/>
    <n v="23622"/>
    <d v="2014-08-01T00:00:00"/>
    <n v="8"/>
    <s v="August"/>
    <x v="1"/>
    <s v="OK"/>
    <s v="OK"/>
    <s v="OK"/>
    <s v="OK"/>
  </r>
  <r>
    <x v="2"/>
    <x v="1"/>
    <x v="5"/>
    <s v="Medium"/>
    <n v="574.5"/>
    <n v="250"/>
    <n v="350"/>
    <n v="201075"/>
    <n v="16086"/>
    <n v="184989"/>
    <n v="149370"/>
    <n v="35619"/>
    <d v="2014-04-01T00:00:00"/>
    <n v="4"/>
    <s v="April"/>
    <x v="1"/>
    <s v="OK"/>
    <s v="OK"/>
    <s v="OK"/>
    <s v="OK"/>
  </r>
  <r>
    <x v="2"/>
    <x v="1"/>
    <x v="5"/>
    <s v="Medium"/>
    <n v="2487"/>
    <n v="250"/>
    <n v="7"/>
    <n v="17409"/>
    <n v="870.45"/>
    <n v="16538.55"/>
    <n v="12435"/>
    <n v="4103.5499999999993"/>
    <d v="2014-12-01T00:00:00"/>
    <n v="12"/>
    <s v="December"/>
    <x v="1"/>
    <s v="OK"/>
    <s v="OK"/>
    <s v="OK"/>
    <s v="OK"/>
  </r>
  <r>
    <x v="2"/>
    <x v="1"/>
    <x v="5"/>
    <s v="Medium"/>
    <n v="2682"/>
    <n v="250"/>
    <n v="20"/>
    <n v="53640"/>
    <n v="4827.6000000000004"/>
    <n v="48812.4"/>
    <n v="26820"/>
    <n v="21992.400000000001"/>
    <d v="2013-11-01T00:00:00"/>
    <n v="11"/>
    <s v="November"/>
    <x v="0"/>
    <s v="OK"/>
    <s v="OK"/>
    <s v="OK"/>
    <s v="OK"/>
  </r>
  <r>
    <x v="2"/>
    <x v="1"/>
    <x v="5"/>
    <s v="None"/>
    <n v="1527"/>
    <n v="250"/>
    <n v="350"/>
    <n v="534450"/>
    <n v="0"/>
    <n v="534450"/>
    <n v="397020"/>
    <n v="137430"/>
    <d v="2013-09-01T00:00:00"/>
    <n v="9"/>
    <s v="September"/>
    <x v="0"/>
    <s v="OK"/>
    <s v="OK"/>
    <s v="OK"/>
    <s v="OK"/>
  </r>
  <r>
    <x v="2"/>
    <x v="2"/>
    <x v="0"/>
    <s v="Low"/>
    <n v="1907"/>
    <n v="260"/>
    <n v="350"/>
    <n v="667450"/>
    <n v="26698"/>
    <n v="640752"/>
    <n v="495820"/>
    <n v="144932"/>
    <d v="2014-09-01T00:00:00"/>
    <n v="9"/>
    <s v="September"/>
    <x v="1"/>
    <s v="OK"/>
    <s v="OK"/>
    <s v="OK"/>
    <s v="OK"/>
  </r>
  <r>
    <x v="2"/>
    <x v="2"/>
    <x v="0"/>
    <s v="Low"/>
    <n v="2966"/>
    <n v="260"/>
    <n v="350"/>
    <n v="1038100"/>
    <n v="20762"/>
    <n v="1017338"/>
    <n v="771160"/>
    <n v="246178"/>
    <d v="2013-10-01T00:00:00"/>
    <n v="10"/>
    <s v="October"/>
    <x v="0"/>
    <s v="OK"/>
    <s v="OK"/>
    <s v="OK"/>
    <s v="OK"/>
  </r>
  <r>
    <x v="2"/>
    <x v="2"/>
    <x v="0"/>
    <s v="Medium"/>
    <n v="1159"/>
    <n v="260"/>
    <n v="7"/>
    <n v="8113"/>
    <n v="405.65"/>
    <n v="7707.35"/>
    <n v="5795"/>
    <n v="1912.3500000000004"/>
    <d v="2013-10-01T00:00:00"/>
    <n v="10"/>
    <s v="October"/>
    <x v="0"/>
    <s v="OK"/>
    <s v="OK"/>
    <s v="OK"/>
    <s v="OK"/>
  </r>
  <r>
    <x v="2"/>
    <x v="2"/>
    <x v="0"/>
    <s v="Medium"/>
    <n v="1350"/>
    <n v="260"/>
    <n v="350"/>
    <n v="472500"/>
    <n v="23625"/>
    <n v="448875"/>
    <n v="351000"/>
    <n v="97875"/>
    <d v="2014-02-01T00:00:00"/>
    <n v="2"/>
    <s v="February"/>
    <x v="1"/>
    <s v="OK"/>
    <s v="OK"/>
    <s v="OK"/>
    <s v="OK"/>
  </r>
  <r>
    <x v="2"/>
    <x v="2"/>
    <x v="0"/>
    <s v="Medium"/>
    <n v="1366"/>
    <n v="260"/>
    <n v="20"/>
    <n v="27320"/>
    <n v="2185.6"/>
    <n v="25134.400000000001"/>
    <n v="13660"/>
    <n v="11474.400000000001"/>
    <d v="2014-06-01T00:00:00"/>
    <n v="6"/>
    <s v="June"/>
    <x v="1"/>
    <s v="OK"/>
    <s v="OK"/>
    <s v="OK"/>
    <s v="OK"/>
  </r>
  <r>
    <x v="2"/>
    <x v="2"/>
    <x v="0"/>
    <s v="Medium"/>
    <n v="1520"/>
    <n v="260"/>
    <n v="20"/>
    <n v="30400"/>
    <n v="2432"/>
    <n v="27968"/>
    <n v="15200"/>
    <n v="12768"/>
    <d v="2014-11-01T00:00:00"/>
    <n v="11"/>
    <s v="November"/>
    <x v="1"/>
    <s v="OK"/>
    <s v="OK"/>
    <s v="OK"/>
    <s v="OK"/>
  </r>
  <r>
    <x v="2"/>
    <x v="2"/>
    <x v="0"/>
    <s v="None"/>
    <n v="1686"/>
    <n v="260"/>
    <n v="7"/>
    <n v="11802"/>
    <n v="0"/>
    <n v="11802"/>
    <n v="8430"/>
    <n v="3372"/>
    <d v="2014-07-01T00:00:00"/>
    <n v="7"/>
    <s v="July"/>
    <x v="1"/>
    <s v="OK"/>
    <s v="OK"/>
    <s v="OK"/>
    <s v="OK"/>
  </r>
  <r>
    <x v="2"/>
    <x v="2"/>
    <x v="1"/>
    <s v="High"/>
    <n v="280"/>
    <n v="3"/>
    <n v="7"/>
    <n v="1960"/>
    <n v="274.39999999999998"/>
    <n v="1685.6"/>
    <n v="1400"/>
    <n v="285.59999999999991"/>
    <d v="2014-12-01T00:00:00"/>
    <n v="12"/>
    <s v="December"/>
    <x v="1"/>
    <s v="OK"/>
    <s v="OK"/>
    <s v="OK"/>
    <s v="OK"/>
  </r>
  <r>
    <x v="2"/>
    <x v="2"/>
    <x v="1"/>
    <s v="High"/>
    <n v="442"/>
    <n v="3"/>
    <n v="20"/>
    <n v="8840"/>
    <n v="1149.2"/>
    <n v="7690.8"/>
    <n v="4420"/>
    <n v="3270.8"/>
    <d v="2013-09-01T00:00:00"/>
    <n v="9"/>
    <s v="September"/>
    <x v="0"/>
    <s v="OK"/>
    <s v="OK"/>
    <s v="OK"/>
    <s v="OK"/>
  </r>
  <r>
    <x v="2"/>
    <x v="2"/>
    <x v="1"/>
    <s v="High"/>
    <n v="792"/>
    <n v="3"/>
    <n v="350"/>
    <n v="277200"/>
    <n v="30492"/>
    <n v="246708"/>
    <n v="205920"/>
    <n v="40788"/>
    <d v="2014-03-01T00:00:00"/>
    <n v="3"/>
    <s v="March"/>
    <x v="1"/>
    <s v="OK"/>
    <s v="OK"/>
    <s v="OK"/>
    <s v="OK"/>
  </r>
  <r>
    <x v="2"/>
    <x v="2"/>
    <x v="1"/>
    <s v="Low"/>
    <n v="2580"/>
    <n v="3"/>
    <n v="20"/>
    <n v="51600"/>
    <n v="1548"/>
    <n v="50052"/>
    <n v="25800"/>
    <n v="24252"/>
    <d v="2014-04-01T00:00:00"/>
    <n v="4"/>
    <s v="April"/>
    <x v="1"/>
    <s v="OK"/>
    <s v="OK"/>
    <s v="OK"/>
    <s v="OK"/>
  </r>
  <r>
    <x v="2"/>
    <x v="2"/>
    <x v="1"/>
    <s v="Medium"/>
    <n v="663"/>
    <n v="3"/>
    <n v="20"/>
    <n v="13260"/>
    <n v="1193.4000000000001"/>
    <n v="12066.6"/>
    <n v="6630"/>
    <n v="5436.6"/>
    <d v="2014-05-01T00:00:00"/>
    <n v="5"/>
    <s v="May"/>
    <x v="1"/>
    <s v="OK"/>
    <s v="OK"/>
    <s v="OK"/>
    <s v="OK"/>
  </r>
  <r>
    <x v="2"/>
    <x v="2"/>
    <x v="1"/>
    <s v="Medium"/>
    <n v="1016"/>
    <n v="3"/>
    <n v="7"/>
    <n v="7112"/>
    <n v="355.6"/>
    <n v="6756.4"/>
    <n v="5080"/>
    <n v="1676.3999999999996"/>
    <d v="2013-11-01T00:00:00"/>
    <n v="11"/>
    <s v="November"/>
    <x v="0"/>
    <s v="OK"/>
    <s v="OK"/>
    <s v="OK"/>
    <s v="OK"/>
  </r>
  <r>
    <x v="2"/>
    <x v="2"/>
    <x v="1"/>
    <s v="None"/>
    <n v="1321"/>
    <n v="3"/>
    <n v="20"/>
    <n v="26420"/>
    <n v="0"/>
    <n v="26420"/>
    <n v="13210"/>
    <n v="13210"/>
    <d v="2014-01-01T00:00:00"/>
    <n v="1"/>
    <s v="January"/>
    <x v="1"/>
    <s v="OK"/>
    <s v="OK"/>
    <s v="OK"/>
    <s v="OK"/>
  </r>
  <r>
    <x v="2"/>
    <x v="2"/>
    <x v="1"/>
    <s v="None"/>
    <n v="1513"/>
    <n v="3"/>
    <n v="350"/>
    <n v="529550"/>
    <n v="0"/>
    <n v="529550"/>
    <n v="393380"/>
    <n v="136170"/>
    <d v="2014-12-01T00:00:00"/>
    <n v="12"/>
    <s v="December"/>
    <x v="1"/>
    <s v="OK"/>
    <s v="OK"/>
    <s v="OK"/>
    <s v="OK"/>
  </r>
  <r>
    <x v="2"/>
    <x v="2"/>
    <x v="2"/>
    <s v="High"/>
    <n v="766"/>
    <n v="5"/>
    <n v="350"/>
    <n v="268100"/>
    <n v="29491"/>
    <n v="238609"/>
    <n v="199160"/>
    <n v="39449"/>
    <d v="2014-01-01T00:00:00"/>
    <n v="1"/>
    <s v="January"/>
    <x v="1"/>
    <s v="OK"/>
    <s v="OK"/>
    <s v="OK"/>
    <s v="OK"/>
  </r>
  <r>
    <x v="2"/>
    <x v="2"/>
    <x v="2"/>
    <s v="High"/>
    <n v="1199"/>
    <n v="5"/>
    <n v="350"/>
    <n v="419650"/>
    <n v="58751"/>
    <n v="360899"/>
    <n v="311740"/>
    <n v="49159"/>
    <d v="2014-04-01T00:00:00"/>
    <n v="4"/>
    <s v="April"/>
    <x v="1"/>
    <s v="OK"/>
    <s v="OK"/>
    <s v="OK"/>
    <s v="OK"/>
  </r>
  <r>
    <x v="2"/>
    <x v="2"/>
    <x v="2"/>
    <s v="High"/>
    <n v="2992"/>
    <n v="5"/>
    <n v="20"/>
    <n v="59840"/>
    <n v="6582.4"/>
    <n v="53257.599999999999"/>
    <n v="29920"/>
    <n v="23337.599999999999"/>
    <d v="2013-10-01T00:00:00"/>
    <n v="10"/>
    <s v="October"/>
    <x v="0"/>
    <s v="OK"/>
    <s v="OK"/>
    <s v="OK"/>
    <s v="OK"/>
  </r>
  <r>
    <x v="2"/>
    <x v="2"/>
    <x v="2"/>
    <s v="Low"/>
    <n v="1797"/>
    <n v="5"/>
    <n v="350"/>
    <n v="628950"/>
    <n v="18868.5"/>
    <n v="610081.5"/>
    <n v="467220"/>
    <n v="142861.5"/>
    <d v="2013-09-01T00:00:00"/>
    <n v="9"/>
    <s v="September"/>
    <x v="0"/>
    <s v="OK"/>
    <s v="OK"/>
    <s v="OK"/>
    <s v="OK"/>
  </r>
  <r>
    <x v="2"/>
    <x v="2"/>
    <x v="2"/>
    <s v="Low"/>
    <n v="1958"/>
    <n v="5"/>
    <n v="7"/>
    <n v="13706"/>
    <n v="411.18"/>
    <n v="13294.82"/>
    <n v="9790"/>
    <n v="3504.8199999999997"/>
    <d v="2014-02-01T00:00:00"/>
    <n v="2"/>
    <s v="February"/>
    <x v="1"/>
    <s v="OK"/>
    <s v="OK"/>
    <s v="OK"/>
    <s v="OK"/>
  </r>
  <r>
    <x v="2"/>
    <x v="2"/>
    <x v="2"/>
    <s v="Medium"/>
    <n v="645"/>
    <n v="5"/>
    <n v="20"/>
    <n v="12900"/>
    <n v="1032"/>
    <n v="11868"/>
    <n v="6450"/>
    <n v="5418"/>
    <d v="2014-07-01T00:00:00"/>
    <n v="7"/>
    <s v="July"/>
    <x v="1"/>
    <s v="OK"/>
    <s v="OK"/>
    <s v="OK"/>
    <s v="OK"/>
  </r>
  <r>
    <x v="2"/>
    <x v="2"/>
    <x v="2"/>
    <s v="Medium"/>
    <n v="1159"/>
    <n v="5"/>
    <n v="7"/>
    <n v="8113"/>
    <n v="405.65"/>
    <n v="7707.35"/>
    <n v="5795"/>
    <n v="1912.3500000000004"/>
    <d v="2013-10-01T00:00:00"/>
    <n v="10"/>
    <s v="October"/>
    <x v="0"/>
    <s v="OK"/>
    <s v="OK"/>
    <s v="OK"/>
    <s v="OK"/>
  </r>
  <r>
    <x v="2"/>
    <x v="2"/>
    <x v="2"/>
    <s v="Medium"/>
    <n v="1460"/>
    <n v="5"/>
    <n v="350"/>
    <n v="511000"/>
    <n v="30660"/>
    <n v="480340"/>
    <n v="379600"/>
    <n v="100740"/>
    <d v="2014-05-01T00:00:00"/>
    <n v="5"/>
    <s v="May"/>
    <x v="1"/>
    <s v="OK"/>
    <s v="OK"/>
    <s v="OK"/>
    <s v="OK"/>
  </r>
  <r>
    <x v="2"/>
    <x v="2"/>
    <x v="2"/>
    <s v="None"/>
    <n v="2146"/>
    <n v="5"/>
    <n v="7"/>
    <n v="15022"/>
    <n v="0"/>
    <n v="15022"/>
    <n v="10730"/>
    <n v="4292"/>
    <d v="2014-09-01T00:00:00"/>
    <n v="9"/>
    <s v="September"/>
    <x v="1"/>
    <s v="OK"/>
    <s v="OK"/>
    <s v="OK"/>
    <s v="OK"/>
  </r>
  <r>
    <x v="2"/>
    <x v="2"/>
    <x v="3"/>
    <s v="High"/>
    <n v="241"/>
    <n v="10"/>
    <n v="20"/>
    <n v="4820"/>
    <n v="482"/>
    <n v="4338"/>
    <n v="2410"/>
    <n v="1928"/>
    <d v="2014-10-01T00:00:00"/>
    <n v="10"/>
    <s v="October"/>
    <x v="1"/>
    <s v="OK"/>
    <s v="OK"/>
    <s v="OK"/>
    <s v="OK"/>
  </r>
  <r>
    <x v="2"/>
    <x v="2"/>
    <x v="3"/>
    <s v="High"/>
    <n v="357"/>
    <n v="10"/>
    <n v="350"/>
    <n v="124950"/>
    <n v="16243.5"/>
    <n v="108706.5"/>
    <n v="92820"/>
    <n v="15886.5"/>
    <d v="2014-11-01T00:00:00"/>
    <n v="11"/>
    <s v="November"/>
    <x v="1"/>
    <s v="OK"/>
    <s v="OK"/>
    <s v="OK"/>
    <s v="OK"/>
  </r>
  <r>
    <x v="2"/>
    <x v="2"/>
    <x v="3"/>
    <s v="High"/>
    <n v="1158"/>
    <n v="10"/>
    <n v="20"/>
    <n v="23160"/>
    <n v="3474"/>
    <n v="19686"/>
    <n v="11580"/>
    <n v="8106"/>
    <d v="2014-03-01T00:00:00"/>
    <n v="3"/>
    <s v="March"/>
    <x v="1"/>
    <s v="OK"/>
    <s v="OK"/>
    <s v="OK"/>
    <s v="OK"/>
  </r>
  <r>
    <x v="2"/>
    <x v="2"/>
    <x v="3"/>
    <s v="High"/>
    <n v="1531"/>
    <n v="10"/>
    <n v="20"/>
    <n v="30620"/>
    <n v="3674.4"/>
    <n v="26945.599999999999"/>
    <n v="15310"/>
    <n v="11635.599999999999"/>
    <d v="2014-12-01T00:00:00"/>
    <n v="12"/>
    <s v="December"/>
    <x v="1"/>
    <s v="OK"/>
    <s v="OK"/>
    <s v="OK"/>
    <s v="OK"/>
  </r>
  <r>
    <x v="2"/>
    <x v="2"/>
    <x v="3"/>
    <s v="High"/>
    <n v="2708"/>
    <n v="10"/>
    <n v="20"/>
    <n v="54160"/>
    <n v="7040.8"/>
    <n v="47119.199999999997"/>
    <n v="27080"/>
    <n v="20039.199999999997"/>
    <d v="2014-02-01T00:00:00"/>
    <n v="2"/>
    <s v="February"/>
    <x v="1"/>
    <s v="OK"/>
    <s v="OK"/>
    <s v="OK"/>
    <s v="OK"/>
  </r>
  <r>
    <x v="2"/>
    <x v="2"/>
    <x v="3"/>
    <s v="High"/>
    <n v="2992"/>
    <n v="10"/>
    <n v="20"/>
    <n v="59840"/>
    <n v="6582.4"/>
    <n v="53257.599999999999"/>
    <n v="29920"/>
    <n v="23337.599999999999"/>
    <d v="2013-10-01T00:00:00"/>
    <n v="10"/>
    <s v="October"/>
    <x v="0"/>
    <s v="OK"/>
    <s v="OK"/>
    <s v="OK"/>
    <s v="OK"/>
  </r>
  <r>
    <x v="2"/>
    <x v="2"/>
    <x v="3"/>
    <s v="Medium"/>
    <n v="360"/>
    <n v="10"/>
    <n v="7"/>
    <n v="2520"/>
    <n v="226.8"/>
    <n v="2293.1999999999998"/>
    <n v="1800"/>
    <n v="493.19999999999982"/>
    <d v="2014-10-01T00:00:00"/>
    <n v="10"/>
    <s v="October"/>
    <x v="1"/>
    <s v="OK"/>
    <s v="OK"/>
    <s v="OK"/>
    <s v="OK"/>
  </r>
  <r>
    <x v="2"/>
    <x v="2"/>
    <x v="3"/>
    <s v="Medium"/>
    <n v="1095"/>
    <n v="10"/>
    <n v="7"/>
    <n v="7665"/>
    <n v="613.20000000000005"/>
    <n v="7051.8"/>
    <n v="5475"/>
    <n v="1576.8000000000002"/>
    <d v="2014-05-01T00:00:00"/>
    <n v="5"/>
    <s v="May"/>
    <x v="1"/>
    <s v="OK"/>
    <s v="OK"/>
    <s v="OK"/>
    <s v="OK"/>
  </r>
  <r>
    <x v="2"/>
    <x v="2"/>
    <x v="3"/>
    <s v="Medium"/>
    <n v="1259"/>
    <n v="10"/>
    <n v="7"/>
    <n v="8813"/>
    <n v="705.04"/>
    <n v="8107.96"/>
    <n v="6295"/>
    <n v="1812.96"/>
    <d v="2014-04-01T00:00:00"/>
    <n v="4"/>
    <s v="April"/>
    <x v="1"/>
    <s v="OK"/>
    <s v="OK"/>
    <s v="OK"/>
    <s v="OK"/>
  </r>
  <r>
    <x v="2"/>
    <x v="2"/>
    <x v="3"/>
    <s v="Medium"/>
    <n v="1366"/>
    <n v="10"/>
    <n v="20"/>
    <n v="27320"/>
    <n v="2185.6"/>
    <n v="25134.400000000001"/>
    <n v="13660"/>
    <n v="11474.400000000001"/>
    <d v="2014-06-01T00:00:00"/>
    <n v="6"/>
    <s v="June"/>
    <x v="1"/>
    <s v="OK"/>
    <s v="OK"/>
    <s v="OK"/>
    <s v="OK"/>
  </r>
  <r>
    <x v="2"/>
    <x v="2"/>
    <x v="3"/>
    <s v="Medium"/>
    <n v="1372"/>
    <n v="10"/>
    <n v="7"/>
    <n v="9604"/>
    <n v="480.2"/>
    <n v="9123.7999999999993"/>
    <n v="6860"/>
    <n v="2263.7999999999993"/>
    <d v="2014-01-01T00:00:00"/>
    <n v="1"/>
    <s v="January"/>
    <x v="1"/>
    <s v="OK"/>
    <s v="OK"/>
    <s v="OK"/>
    <s v="OK"/>
  </r>
  <r>
    <x v="2"/>
    <x v="2"/>
    <x v="3"/>
    <s v="Medium"/>
    <n v="1598"/>
    <n v="10"/>
    <n v="7"/>
    <n v="11186"/>
    <n v="894.88"/>
    <n v="10291.120000000001"/>
    <n v="7990"/>
    <n v="2301.1200000000008"/>
    <d v="2014-08-01T00:00:00"/>
    <n v="8"/>
    <s v="August"/>
    <x v="1"/>
    <s v="OK"/>
    <s v="OK"/>
    <s v="OK"/>
    <s v="OK"/>
  </r>
  <r>
    <x v="2"/>
    <x v="2"/>
    <x v="3"/>
    <s v="Medium"/>
    <n v="1934"/>
    <n v="10"/>
    <n v="20"/>
    <n v="38680"/>
    <n v="3094.4"/>
    <n v="35585.599999999999"/>
    <n v="19340"/>
    <n v="16245.599999999999"/>
    <d v="2014-09-01T00:00:00"/>
    <n v="9"/>
    <s v="September"/>
    <x v="1"/>
    <s v="OK"/>
    <s v="OK"/>
    <s v="OK"/>
    <s v="OK"/>
  </r>
  <r>
    <x v="2"/>
    <x v="2"/>
    <x v="3"/>
    <s v="Medium"/>
    <n v="2125"/>
    <n v="10"/>
    <n v="7"/>
    <n v="14875"/>
    <n v="1041.25"/>
    <n v="13833.75"/>
    <n v="10625"/>
    <n v="3208.75"/>
    <d v="2013-12-01T00:00:00"/>
    <n v="12"/>
    <s v="December"/>
    <x v="0"/>
    <s v="OK"/>
    <s v="OK"/>
    <s v="OK"/>
    <s v="OK"/>
  </r>
  <r>
    <x v="2"/>
    <x v="2"/>
    <x v="3"/>
    <s v="Medium"/>
    <n v="2146"/>
    <n v="10"/>
    <n v="350"/>
    <n v="751100"/>
    <n v="60088"/>
    <n v="691012"/>
    <n v="557960"/>
    <n v="133052"/>
    <d v="2013-11-01T00:00:00"/>
    <n v="11"/>
    <s v="November"/>
    <x v="0"/>
    <s v="OK"/>
    <s v="OK"/>
    <s v="OK"/>
    <s v="OK"/>
  </r>
  <r>
    <x v="2"/>
    <x v="2"/>
    <x v="3"/>
    <s v="Medium"/>
    <n v="2409"/>
    <n v="10"/>
    <n v="7"/>
    <n v="16863"/>
    <n v="1349.04"/>
    <n v="15513.96"/>
    <n v="12045"/>
    <n v="3468.9599999999991"/>
    <d v="2013-09-01T00:00:00"/>
    <n v="9"/>
    <s v="September"/>
    <x v="0"/>
    <s v="OK"/>
    <s v="OK"/>
    <s v="OK"/>
    <s v="OK"/>
  </r>
  <r>
    <x v="2"/>
    <x v="2"/>
    <x v="3"/>
    <s v="None"/>
    <n v="1006"/>
    <n v="10"/>
    <n v="350"/>
    <n v="352100"/>
    <n v="0"/>
    <n v="352100"/>
    <n v="261560"/>
    <n v="90540"/>
    <d v="2014-06-01T00:00:00"/>
    <n v="6"/>
    <s v="June"/>
    <x v="1"/>
    <s v="OK"/>
    <s v="OK"/>
    <s v="OK"/>
    <s v="OK"/>
  </r>
  <r>
    <x v="2"/>
    <x v="2"/>
    <x v="3"/>
    <s v="None"/>
    <n v="1513"/>
    <n v="10"/>
    <n v="350"/>
    <n v="529550"/>
    <n v="0"/>
    <n v="529550"/>
    <n v="393380"/>
    <n v="136170"/>
    <d v="2014-12-01T00:00:00"/>
    <n v="12"/>
    <s v="December"/>
    <x v="1"/>
    <s v="OK"/>
    <s v="OK"/>
    <s v="OK"/>
    <s v="OK"/>
  </r>
  <r>
    <x v="2"/>
    <x v="2"/>
    <x v="4"/>
    <s v="High"/>
    <n v="241"/>
    <n v="120"/>
    <n v="20"/>
    <n v="4820"/>
    <n v="482"/>
    <n v="4338"/>
    <n v="2410"/>
    <n v="1928"/>
    <d v="2014-10-01T00:00:00"/>
    <n v="10"/>
    <s v="October"/>
    <x v="1"/>
    <s v="OK"/>
    <s v="OK"/>
    <s v="OK"/>
    <s v="OK"/>
  </r>
  <r>
    <x v="2"/>
    <x v="2"/>
    <x v="4"/>
    <s v="High"/>
    <n v="2665"/>
    <n v="120"/>
    <n v="7"/>
    <n v="18655"/>
    <n v="1865.5"/>
    <n v="16789.5"/>
    <n v="13325"/>
    <n v="3464.5"/>
    <d v="2014-11-01T00:00:00"/>
    <n v="11"/>
    <s v="November"/>
    <x v="1"/>
    <s v="OK"/>
    <s v="OK"/>
    <s v="OK"/>
    <s v="OK"/>
  </r>
  <r>
    <x v="2"/>
    <x v="2"/>
    <x v="4"/>
    <s v="Low"/>
    <n v="2877"/>
    <n v="120"/>
    <n v="350"/>
    <n v="1006950"/>
    <n v="20139"/>
    <n v="986811"/>
    <n v="748020"/>
    <n v="238791"/>
    <d v="2014-10-01T00:00:00"/>
    <n v="10"/>
    <s v="October"/>
    <x v="1"/>
    <s v="OK"/>
    <s v="OK"/>
    <s v="OK"/>
    <s v="OK"/>
  </r>
  <r>
    <x v="2"/>
    <x v="2"/>
    <x v="4"/>
    <s v="Low"/>
    <n v="2966"/>
    <n v="120"/>
    <n v="350"/>
    <n v="1038100"/>
    <n v="20762"/>
    <n v="1017338"/>
    <n v="771160"/>
    <n v="246178"/>
    <d v="2013-10-01T00:00:00"/>
    <n v="10"/>
    <s v="October"/>
    <x v="0"/>
    <s v="OK"/>
    <s v="OK"/>
    <s v="OK"/>
    <s v="OK"/>
  </r>
  <r>
    <x v="2"/>
    <x v="2"/>
    <x v="4"/>
    <s v="Medium"/>
    <n v="588"/>
    <n v="120"/>
    <n v="20"/>
    <n v="11760"/>
    <n v="823.2"/>
    <n v="10936.8"/>
    <n v="5880"/>
    <n v="5056.7999999999993"/>
    <d v="2013-12-01T00:00:00"/>
    <n v="12"/>
    <s v="December"/>
    <x v="0"/>
    <s v="OK"/>
    <s v="OK"/>
    <s v="OK"/>
    <s v="OK"/>
  </r>
  <r>
    <x v="2"/>
    <x v="2"/>
    <x v="4"/>
    <s v="Medium"/>
    <n v="1001"/>
    <n v="120"/>
    <n v="20"/>
    <n v="20020"/>
    <n v="1201.2"/>
    <n v="18818.8"/>
    <n v="10010"/>
    <n v="8808.7999999999993"/>
    <d v="2014-08-01T00:00:00"/>
    <n v="8"/>
    <s v="August"/>
    <x v="1"/>
    <s v="OK"/>
    <s v="OK"/>
    <s v="OK"/>
    <s v="OK"/>
  </r>
  <r>
    <x v="2"/>
    <x v="2"/>
    <x v="4"/>
    <s v="Medium"/>
    <n v="1307"/>
    <n v="120"/>
    <n v="350"/>
    <n v="457450"/>
    <n v="41170.5"/>
    <n v="416279.5"/>
    <n v="339820"/>
    <n v="76459.5"/>
    <d v="2014-07-01T00:00:00"/>
    <n v="7"/>
    <s v="July"/>
    <x v="1"/>
    <s v="OK"/>
    <s v="OK"/>
    <s v="OK"/>
    <s v="OK"/>
  </r>
  <r>
    <x v="2"/>
    <x v="2"/>
    <x v="4"/>
    <s v="Medium"/>
    <n v="2338"/>
    <n v="120"/>
    <n v="7"/>
    <n v="16366"/>
    <n v="1309.28"/>
    <n v="15056.72"/>
    <n v="11690"/>
    <n v="3366.7199999999993"/>
    <d v="2014-06-01T00:00:00"/>
    <n v="6"/>
    <s v="June"/>
    <x v="1"/>
    <s v="OK"/>
    <s v="OK"/>
    <s v="OK"/>
    <s v="OK"/>
  </r>
  <r>
    <x v="2"/>
    <x v="2"/>
    <x v="4"/>
    <s v="None"/>
    <n v="1006"/>
    <n v="120"/>
    <n v="350"/>
    <n v="352100"/>
    <n v="0"/>
    <n v="352100"/>
    <n v="261560"/>
    <n v="90540"/>
    <d v="2014-06-01T00:00:00"/>
    <n v="6"/>
    <s v="June"/>
    <x v="1"/>
    <s v="OK"/>
    <s v="OK"/>
    <s v="OK"/>
    <s v="OK"/>
  </r>
  <r>
    <x v="2"/>
    <x v="2"/>
    <x v="5"/>
    <s v="High"/>
    <n v="280"/>
    <n v="250"/>
    <n v="7"/>
    <n v="1960"/>
    <n v="274.39999999999998"/>
    <n v="1685.6"/>
    <n v="1400"/>
    <n v="285.59999999999991"/>
    <d v="2014-12-01T00:00:00"/>
    <n v="12"/>
    <s v="December"/>
    <x v="1"/>
    <s v="OK"/>
    <s v="OK"/>
    <s v="OK"/>
    <s v="OK"/>
  </r>
  <r>
    <x v="2"/>
    <x v="2"/>
    <x v="5"/>
    <s v="High"/>
    <n v="1531"/>
    <n v="250"/>
    <n v="20"/>
    <n v="30620"/>
    <n v="3674.4"/>
    <n v="26945.599999999999"/>
    <n v="15310"/>
    <n v="11635.599999999999"/>
    <d v="2014-12-01T00:00:00"/>
    <n v="12"/>
    <s v="December"/>
    <x v="1"/>
    <s v="OK"/>
    <s v="OK"/>
    <s v="OK"/>
    <s v="OK"/>
  </r>
  <r>
    <x v="2"/>
    <x v="2"/>
    <x v="5"/>
    <s v="High"/>
    <n v="1870"/>
    <n v="250"/>
    <n v="350"/>
    <n v="654500"/>
    <n v="65450"/>
    <n v="589050"/>
    <n v="486200"/>
    <n v="102850"/>
    <d v="2013-12-01T00:00:00"/>
    <n v="12"/>
    <s v="December"/>
    <x v="0"/>
    <s v="OK"/>
    <s v="OK"/>
    <s v="OK"/>
    <s v="OK"/>
  </r>
  <r>
    <x v="2"/>
    <x v="2"/>
    <x v="5"/>
    <s v="Low"/>
    <n v="263"/>
    <n v="250"/>
    <n v="7"/>
    <n v="1841"/>
    <n v="18.41"/>
    <n v="1822.59"/>
    <n v="1315"/>
    <n v="507.58999999999992"/>
    <d v="2014-03-01T00:00:00"/>
    <n v="3"/>
    <s v="March"/>
    <x v="1"/>
    <s v="OK"/>
    <s v="OK"/>
    <s v="OK"/>
    <s v="OK"/>
  </r>
  <r>
    <x v="2"/>
    <x v="2"/>
    <x v="5"/>
    <s v="Low"/>
    <n v="2877"/>
    <n v="250"/>
    <n v="350"/>
    <n v="1006950"/>
    <n v="20139"/>
    <n v="986811"/>
    <n v="748020"/>
    <n v="238791"/>
    <d v="2014-10-01T00:00:00"/>
    <n v="10"/>
    <s v="October"/>
    <x v="1"/>
    <s v="OK"/>
    <s v="OK"/>
    <s v="OK"/>
    <s v="OK"/>
  </r>
  <r>
    <x v="2"/>
    <x v="2"/>
    <x v="5"/>
    <s v="Medium"/>
    <n v="360"/>
    <n v="250"/>
    <n v="7"/>
    <n v="2520"/>
    <n v="226.8"/>
    <n v="2293.1999999999998"/>
    <n v="1800"/>
    <n v="493.19999999999982"/>
    <d v="2014-10-01T00:00:00"/>
    <n v="10"/>
    <s v="October"/>
    <x v="1"/>
    <s v="OK"/>
    <s v="OK"/>
    <s v="OK"/>
    <s v="OK"/>
  </r>
  <r>
    <x v="2"/>
    <x v="2"/>
    <x v="5"/>
    <s v="Medium"/>
    <n v="422"/>
    <n v="250"/>
    <n v="350"/>
    <n v="147700"/>
    <n v="11816"/>
    <n v="135884"/>
    <n v="109720"/>
    <n v="26164"/>
    <d v="2014-08-01T00:00:00"/>
    <n v="8"/>
    <s v="August"/>
    <x v="1"/>
    <s v="OK"/>
    <s v="OK"/>
    <s v="OK"/>
    <s v="OK"/>
  </r>
  <r>
    <x v="2"/>
    <x v="2"/>
    <x v="5"/>
    <s v="Medium"/>
    <n v="2297"/>
    <n v="250"/>
    <n v="20"/>
    <n v="45940"/>
    <n v="2297"/>
    <n v="43643"/>
    <n v="22970"/>
    <n v="20673"/>
    <d v="2013-11-01T00:00:00"/>
    <n v="11"/>
    <s v="November"/>
    <x v="0"/>
    <s v="OK"/>
    <s v="OK"/>
    <s v="OK"/>
    <s v="OK"/>
  </r>
  <r>
    <x v="2"/>
    <x v="2"/>
    <x v="5"/>
    <s v="Medium"/>
    <n v="2338"/>
    <n v="250"/>
    <n v="7"/>
    <n v="16366"/>
    <n v="1309.28"/>
    <n v="15056.72"/>
    <n v="11690"/>
    <n v="3366.7199999999993"/>
    <d v="2014-06-01T00:00:00"/>
    <n v="6"/>
    <s v="June"/>
    <x v="1"/>
    <s v="OK"/>
    <s v="OK"/>
    <s v="OK"/>
    <s v="OK"/>
  </r>
  <r>
    <x v="2"/>
    <x v="3"/>
    <x v="0"/>
    <s v="High"/>
    <n v="344"/>
    <n v="260"/>
    <n v="350"/>
    <n v="120400"/>
    <n v="13244"/>
    <n v="107156"/>
    <n v="89440"/>
    <n v="17716"/>
    <d v="2013-10-01T00:00:00"/>
    <n v="10"/>
    <s v="October"/>
    <x v="0"/>
    <s v="OK"/>
    <s v="OK"/>
    <s v="OK"/>
    <s v="OK"/>
  </r>
  <r>
    <x v="2"/>
    <x v="3"/>
    <x v="0"/>
    <s v="High"/>
    <n v="1727"/>
    <n v="260"/>
    <n v="7"/>
    <n v="12089"/>
    <n v="1692.46"/>
    <n v="10396.540000000001"/>
    <n v="8635"/>
    <n v="1761.5400000000009"/>
    <d v="2013-10-01T00:00:00"/>
    <n v="10"/>
    <s v="October"/>
    <x v="0"/>
    <s v="OK"/>
    <s v="OK"/>
    <s v="OK"/>
    <s v="OK"/>
  </r>
  <r>
    <x v="2"/>
    <x v="3"/>
    <x v="0"/>
    <s v="High"/>
    <n v="2039"/>
    <n v="260"/>
    <n v="20"/>
    <n v="40780"/>
    <n v="4078"/>
    <n v="36702"/>
    <n v="20390"/>
    <n v="16312"/>
    <d v="2014-05-01T00:00:00"/>
    <n v="5"/>
    <s v="May"/>
    <x v="1"/>
    <s v="OK"/>
    <s v="OK"/>
    <s v="OK"/>
    <s v="OK"/>
  </r>
  <r>
    <x v="2"/>
    <x v="3"/>
    <x v="0"/>
    <s v="High"/>
    <n v="2629"/>
    <n v="260"/>
    <n v="20"/>
    <n v="52580"/>
    <n v="5783.8"/>
    <n v="46796.2"/>
    <n v="26290"/>
    <n v="20506.199999999997"/>
    <d v="2014-01-01T00:00:00"/>
    <n v="1"/>
    <s v="January"/>
    <x v="1"/>
    <s v="OK"/>
    <s v="OK"/>
    <s v="OK"/>
    <s v="OK"/>
  </r>
  <r>
    <x v="2"/>
    <x v="3"/>
    <x v="0"/>
    <s v="Low"/>
    <n v="1865"/>
    <n v="260"/>
    <n v="350"/>
    <n v="652750"/>
    <n v="26110"/>
    <n v="626640"/>
    <n v="484900"/>
    <n v="141740"/>
    <d v="2014-02-01T00:00:00"/>
    <n v="2"/>
    <s v="February"/>
    <x v="1"/>
    <s v="OK"/>
    <s v="OK"/>
    <s v="OK"/>
    <s v="OK"/>
  </r>
  <r>
    <x v="2"/>
    <x v="3"/>
    <x v="0"/>
    <s v="Medium"/>
    <n v="1038"/>
    <n v="260"/>
    <n v="20"/>
    <n v="20760"/>
    <n v="1868.4"/>
    <n v="18891.599999999999"/>
    <n v="10380"/>
    <n v="8511.5999999999985"/>
    <d v="2014-06-01T00:00:00"/>
    <n v="6"/>
    <s v="June"/>
    <x v="1"/>
    <s v="OK"/>
    <s v="OK"/>
    <s v="OK"/>
    <s v="OK"/>
  </r>
  <r>
    <x v="2"/>
    <x v="3"/>
    <x v="0"/>
    <s v="Medium"/>
    <n v="1679"/>
    <n v="260"/>
    <n v="350"/>
    <n v="587650"/>
    <n v="35259"/>
    <n v="552391"/>
    <n v="436540"/>
    <n v="115851"/>
    <d v="2014-09-01T00:00:00"/>
    <n v="9"/>
    <s v="September"/>
    <x v="1"/>
    <s v="OK"/>
    <s v="OK"/>
    <s v="OK"/>
    <s v="OK"/>
  </r>
  <r>
    <x v="2"/>
    <x v="3"/>
    <x v="0"/>
    <s v="Medium"/>
    <n v="1683"/>
    <n v="260"/>
    <n v="7"/>
    <n v="11781"/>
    <n v="589.04999999999995"/>
    <n v="11191.95"/>
    <n v="8415"/>
    <n v="2776.9500000000007"/>
    <d v="2014-07-01T00:00:00"/>
    <n v="7"/>
    <s v="July"/>
    <x v="1"/>
    <s v="OK"/>
    <s v="OK"/>
    <s v="OK"/>
    <s v="OK"/>
  </r>
  <r>
    <x v="2"/>
    <x v="3"/>
    <x v="0"/>
    <s v="Medium"/>
    <n v="1694"/>
    <n v="260"/>
    <n v="20"/>
    <n v="33880"/>
    <n v="3049.2"/>
    <n v="30830.799999999999"/>
    <n v="16940"/>
    <n v="13890.8"/>
    <d v="2014-11-01T00:00:00"/>
    <n v="11"/>
    <s v="November"/>
    <x v="1"/>
    <s v="OK"/>
    <s v="OK"/>
    <s v="OK"/>
    <s v="OK"/>
  </r>
  <r>
    <x v="2"/>
    <x v="3"/>
    <x v="1"/>
    <s v="High"/>
    <n v="886"/>
    <n v="3"/>
    <n v="350"/>
    <n v="310100"/>
    <n v="37212"/>
    <n v="272888"/>
    <n v="230360"/>
    <n v="42528"/>
    <d v="2014-06-01T00:00:00"/>
    <n v="6"/>
    <s v="June"/>
    <x v="1"/>
    <s v="OK"/>
    <s v="OK"/>
    <s v="OK"/>
    <s v="OK"/>
  </r>
  <r>
    <x v="2"/>
    <x v="3"/>
    <x v="1"/>
    <s v="High"/>
    <n v="2579"/>
    <n v="3"/>
    <n v="20"/>
    <n v="51580"/>
    <n v="7221.2"/>
    <n v="44358.8"/>
    <n v="25790"/>
    <n v="18568.800000000003"/>
    <d v="2014-04-01T00:00:00"/>
    <n v="4"/>
    <s v="April"/>
    <x v="1"/>
    <s v="OK"/>
    <s v="OK"/>
    <s v="OK"/>
    <s v="OK"/>
  </r>
  <r>
    <x v="2"/>
    <x v="3"/>
    <x v="1"/>
    <s v="High"/>
    <n v="2706"/>
    <n v="3"/>
    <n v="7"/>
    <n v="18942"/>
    <n v="2083.62"/>
    <n v="16858.38"/>
    <n v="13530"/>
    <n v="3328.380000000001"/>
    <d v="2013-11-01T00:00:00"/>
    <n v="11"/>
    <s v="November"/>
    <x v="0"/>
    <s v="OK"/>
    <s v="OK"/>
    <s v="OK"/>
    <s v="OK"/>
  </r>
  <r>
    <x v="2"/>
    <x v="3"/>
    <x v="1"/>
    <s v="Low"/>
    <n v="1210"/>
    <n v="3"/>
    <n v="350"/>
    <n v="423500"/>
    <n v="4235"/>
    <n v="419265"/>
    <n v="314600"/>
    <n v="104665"/>
    <d v="2014-03-01T00:00:00"/>
    <n v="3"/>
    <s v="March"/>
    <x v="1"/>
    <s v="OK"/>
    <s v="OK"/>
    <s v="OK"/>
    <s v="OK"/>
  </r>
  <r>
    <x v="2"/>
    <x v="3"/>
    <x v="1"/>
    <s v="Low"/>
    <n v="1397"/>
    <n v="3"/>
    <n v="350"/>
    <n v="488950"/>
    <n v="4889.5"/>
    <n v="484060.5"/>
    <n v="363220"/>
    <n v="120840.5"/>
    <d v="2014-10-01T00:00:00"/>
    <n v="10"/>
    <s v="October"/>
    <x v="1"/>
    <s v="OK"/>
    <s v="OK"/>
    <s v="OK"/>
    <s v="OK"/>
  </r>
  <r>
    <x v="2"/>
    <x v="3"/>
    <x v="1"/>
    <s v="Medium"/>
    <n v="521"/>
    <n v="3"/>
    <n v="7"/>
    <n v="3647"/>
    <n v="328.23"/>
    <n v="3318.77"/>
    <n v="2605"/>
    <n v="713.77"/>
    <d v="2014-12-01T00:00:00"/>
    <n v="12"/>
    <s v="December"/>
    <x v="1"/>
    <s v="OK"/>
    <s v="OK"/>
    <s v="OK"/>
    <s v="OK"/>
  </r>
  <r>
    <x v="2"/>
    <x v="3"/>
    <x v="1"/>
    <s v="Medium"/>
    <n v="1362"/>
    <n v="3"/>
    <n v="350"/>
    <n v="476700"/>
    <n v="38136"/>
    <n v="438564"/>
    <n v="354120"/>
    <n v="84444"/>
    <d v="2014-12-01T00:00:00"/>
    <n v="12"/>
    <s v="December"/>
    <x v="1"/>
    <s v="OK"/>
    <s v="OK"/>
    <s v="OK"/>
    <s v="OK"/>
  </r>
  <r>
    <x v="2"/>
    <x v="3"/>
    <x v="1"/>
    <s v="Medium"/>
    <n v="1834"/>
    <n v="3"/>
    <n v="20"/>
    <n v="36680"/>
    <n v="2567.6"/>
    <n v="34112.400000000001"/>
    <n v="18340"/>
    <n v="15772.400000000001"/>
    <d v="2013-09-01T00:00:00"/>
    <n v="9"/>
    <s v="September"/>
    <x v="0"/>
    <s v="OK"/>
    <s v="OK"/>
    <s v="OK"/>
    <s v="OK"/>
  </r>
  <r>
    <x v="2"/>
    <x v="3"/>
    <x v="2"/>
    <s v="High"/>
    <n v="1368"/>
    <n v="5"/>
    <n v="7"/>
    <n v="9576"/>
    <n v="1436.4"/>
    <n v="8139.6"/>
    <n v="6840"/>
    <n v="1299.6000000000004"/>
    <d v="2014-02-01T00:00:00"/>
    <n v="2"/>
    <s v="February"/>
    <x v="1"/>
    <s v="OK"/>
    <s v="OK"/>
    <s v="OK"/>
    <s v="OK"/>
  </r>
  <r>
    <x v="2"/>
    <x v="3"/>
    <x v="2"/>
    <s v="High"/>
    <n v="1715"/>
    <n v="5"/>
    <n v="20"/>
    <n v="34300"/>
    <n v="4116"/>
    <n v="30184"/>
    <n v="17150"/>
    <n v="13034"/>
    <d v="2013-10-01T00:00:00"/>
    <n v="10"/>
    <s v="October"/>
    <x v="0"/>
    <s v="OK"/>
    <s v="OK"/>
    <s v="OK"/>
    <s v="OK"/>
  </r>
  <r>
    <x v="2"/>
    <x v="3"/>
    <x v="2"/>
    <s v="High"/>
    <n v="1727"/>
    <n v="5"/>
    <n v="7"/>
    <n v="12089"/>
    <n v="1692.46"/>
    <n v="10396.540000000001"/>
    <n v="8635"/>
    <n v="1761.5400000000009"/>
    <d v="2013-10-01T00:00:00"/>
    <n v="10"/>
    <s v="October"/>
    <x v="0"/>
    <s v="OK"/>
    <s v="OK"/>
    <s v="OK"/>
    <s v="OK"/>
  </r>
  <r>
    <x v="2"/>
    <x v="3"/>
    <x v="2"/>
    <s v="High"/>
    <n v="2255"/>
    <n v="5"/>
    <n v="20"/>
    <n v="45100"/>
    <n v="5863"/>
    <n v="39237"/>
    <n v="22550"/>
    <n v="16687"/>
    <d v="2014-07-01T00:00:00"/>
    <n v="7"/>
    <s v="July"/>
    <x v="1"/>
    <s v="OK"/>
    <s v="OK"/>
    <s v="OK"/>
    <s v="OK"/>
  </r>
  <r>
    <x v="2"/>
    <x v="3"/>
    <x v="2"/>
    <s v="High"/>
    <n v="2420"/>
    <n v="5"/>
    <n v="7"/>
    <n v="16940"/>
    <n v="2032.8"/>
    <n v="14907.2"/>
    <n v="12100"/>
    <n v="2807.2000000000007"/>
    <d v="2014-09-01T00:00:00"/>
    <n v="9"/>
    <s v="September"/>
    <x v="1"/>
    <s v="OK"/>
    <s v="OK"/>
    <s v="OK"/>
    <s v="OK"/>
  </r>
  <r>
    <x v="2"/>
    <x v="3"/>
    <x v="2"/>
    <s v="Medium"/>
    <n v="720"/>
    <n v="5"/>
    <n v="350"/>
    <n v="252000"/>
    <n v="12600"/>
    <n v="239400"/>
    <n v="187200"/>
    <n v="52200"/>
    <d v="2013-09-01T00:00:00"/>
    <n v="9"/>
    <s v="September"/>
    <x v="0"/>
    <s v="OK"/>
    <s v="OK"/>
    <s v="OK"/>
    <s v="OK"/>
  </r>
  <r>
    <x v="2"/>
    <x v="3"/>
    <x v="2"/>
    <s v="Medium"/>
    <n v="980"/>
    <n v="5"/>
    <n v="350"/>
    <n v="343000"/>
    <n v="20580"/>
    <n v="322420"/>
    <n v="254800"/>
    <n v="67620"/>
    <d v="2014-04-01T00:00:00"/>
    <n v="4"/>
    <s v="April"/>
    <x v="1"/>
    <s v="OK"/>
    <s v="OK"/>
    <s v="OK"/>
    <s v="OK"/>
  </r>
  <r>
    <x v="2"/>
    <x v="3"/>
    <x v="3"/>
    <s v="High"/>
    <n v="260"/>
    <n v="10"/>
    <n v="20"/>
    <n v="5200"/>
    <n v="728"/>
    <n v="4472"/>
    <n v="2600"/>
    <n v="1872"/>
    <d v="2014-02-01T00:00:00"/>
    <n v="2"/>
    <s v="February"/>
    <x v="1"/>
    <s v="OK"/>
    <s v="OK"/>
    <s v="OK"/>
    <s v="OK"/>
  </r>
  <r>
    <x v="2"/>
    <x v="3"/>
    <x v="3"/>
    <s v="High"/>
    <n v="886"/>
    <n v="10"/>
    <n v="350"/>
    <n v="310100"/>
    <n v="37212"/>
    <n v="272888"/>
    <n v="230360"/>
    <n v="42528"/>
    <d v="2014-06-01T00:00:00"/>
    <n v="6"/>
    <s v="June"/>
    <x v="1"/>
    <s v="OK"/>
    <s v="OK"/>
    <s v="OK"/>
    <s v="OK"/>
  </r>
  <r>
    <x v="2"/>
    <x v="3"/>
    <x v="3"/>
    <s v="High"/>
    <n v="905"/>
    <n v="10"/>
    <n v="20"/>
    <n v="18100"/>
    <n v="2172"/>
    <n v="15928"/>
    <n v="9050"/>
    <n v="6878"/>
    <d v="2014-10-01T00:00:00"/>
    <n v="10"/>
    <s v="October"/>
    <x v="1"/>
    <s v="OK"/>
    <s v="OK"/>
    <s v="OK"/>
    <s v="OK"/>
  </r>
  <r>
    <x v="2"/>
    <x v="3"/>
    <x v="3"/>
    <s v="High"/>
    <n v="1122"/>
    <n v="10"/>
    <n v="20"/>
    <n v="22440"/>
    <n v="2468.4"/>
    <n v="19971.599999999999"/>
    <n v="11220"/>
    <n v="8751.5999999999985"/>
    <d v="2014-03-01T00:00:00"/>
    <n v="3"/>
    <s v="March"/>
    <x v="1"/>
    <s v="OK"/>
    <s v="OK"/>
    <s v="OK"/>
    <s v="OK"/>
  </r>
  <r>
    <x v="2"/>
    <x v="3"/>
    <x v="3"/>
    <s v="High"/>
    <n v="1197"/>
    <n v="10"/>
    <n v="350"/>
    <n v="418950"/>
    <n v="50274"/>
    <n v="368676"/>
    <n v="311220"/>
    <n v="57456"/>
    <d v="2014-11-01T00:00:00"/>
    <n v="11"/>
    <s v="November"/>
    <x v="1"/>
    <s v="OK"/>
    <s v="OK"/>
    <s v="OK"/>
    <s v="OK"/>
  </r>
  <r>
    <x v="2"/>
    <x v="3"/>
    <x v="3"/>
    <s v="High"/>
    <n v="1233"/>
    <n v="10"/>
    <n v="20"/>
    <n v="24660"/>
    <n v="2959.2"/>
    <n v="21700.799999999999"/>
    <n v="12330"/>
    <n v="9370.7999999999993"/>
    <d v="2014-12-01T00:00:00"/>
    <n v="12"/>
    <s v="December"/>
    <x v="1"/>
    <s v="OK"/>
    <s v="OK"/>
    <s v="OK"/>
    <s v="OK"/>
  </r>
  <r>
    <x v="2"/>
    <x v="3"/>
    <x v="3"/>
    <s v="High"/>
    <n v="1715"/>
    <n v="10"/>
    <n v="20"/>
    <n v="34300"/>
    <n v="4116"/>
    <n v="30184"/>
    <n v="17150"/>
    <n v="13034"/>
    <d v="2013-10-01T00:00:00"/>
    <n v="10"/>
    <s v="October"/>
    <x v="0"/>
    <s v="OK"/>
    <s v="OK"/>
    <s v="OK"/>
    <s v="OK"/>
  </r>
  <r>
    <x v="2"/>
    <x v="3"/>
    <x v="3"/>
    <s v="High"/>
    <n v="2151"/>
    <n v="10"/>
    <n v="350"/>
    <n v="752850"/>
    <n v="112927.5"/>
    <n v="639922.5"/>
    <n v="559260"/>
    <n v="80662.5"/>
    <d v="2013-11-01T00:00:00"/>
    <n v="11"/>
    <s v="November"/>
    <x v="0"/>
    <s v="OK"/>
    <s v="OK"/>
    <s v="OK"/>
    <s v="OK"/>
  </r>
  <r>
    <x v="2"/>
    <x v="3"/>
    <x v="3"/>
    <s v="High"/>
    <n v="2535"/>
    <n v="10"/>
    <n v="7"/>
    <n v="17745"/>
    <n v="2661.75"/>
    <n v="15083.25"/>
    <n v="12675"/>
    <n v="2408.25"/>
    <d v="2014-04-01T00:00:00"/>
    <n v="4"/>
    <s v="April"/>
    <x v="1"/>
    <s v="OK"/>
    <s v="OK"/>
    <s v="OK"/>
    <s v="OK"/>
  </r>
  <r>
    <x v="2"/>
    <x v="3"/>
    <x v="3"/>
    <s v="High"/>
    <n v="2851"/>
    <n v="10"/>
    <n v="350"/>
    <n v="997850"/>
    <n v="149677.5"/>
    <n v="848172.5"/>
    <n v="741260"/>
    <n v="106912.5"/>
    <d v="2014-05-01T00:00:00"/>
    <n v="5"/>
    <s v="May"/>
    <x v="1"/>
    <s v="OK"/>
    <s v="OK"/>
    <s v="OK"/>
    <s v="OK"/>
  </r>
  <r>
    <x v="2"/>
    <x v="3"/>
    <x v="3"/>
    <s v="Low"/>
    <n v="1760"/>
    <n v="10"/>
    <n v="7"/>
    <n v="12320"/>
    <n v="369.6"/>
    <n v="11950.4"/>
    <n v="8800"/>
    <n v="3150.3999999999996"/>
    <d v="2013-09-01T00:00:00"/>
    <n v="9"/>
    <s v="September"/>
    <x v="0"/>
    <s v="OK"/>
    <s v="OK"/>
    <s v="OK"/>
    <s v="OK"/>
  </r>
  <r>
    <x v="2"/>
    <x v="3"/>
    <x v="3"/>
    <s v="Medium"/>
    <n v="1038"/>
    <n v="10"/>
    <n v="20"/>
    <n v="20760"/>
    <n v="1868.4"/>
    <n v="18891.599999999999"/>
    <n v="10380"/>
    <n v="8511.5999999999985"/>
    <d v="2014-06-01T00:00:00"/>
    <n v="6"/>
    <s v="June"/>
    <x v="1"/>
    <s v="OK"/>
    <s v="OK"/>
    <s v="OK"/>
    <s v="OK"/>
  </r>
  <r>
    <x v="2"/>
    <x v="3"/>
    <x v="3"/>
    <s v="Medium"/>
    <n v="1362"/>
    <n v="10"/>
    <n v="350"/>
    <n v="476700"/>
    <n v="38136"/>
    <n v="438564"/>
    <n v="354120"/>
    <n v="84444"/>
    <d v="2014-12-01T00:00:00"/>
    <n v="12"/>
    <s v="December"/>
    <x v="1"/>
    <s v="OK"/>
    <s v="OK"/>
    <s v="OK"/>
    <s v="OK"/>
  </r>
  <r>
    <x v="2"/>
    <x v="3"/>
    <x v="3"/>
    <s v="Medium"/>
    <n v="1946"/>
    <n v="10"/>
    <n v="7"/>
    <n v="13622"/>
    <n v="1089.76"/>
    <n v="12532.24"/>
    <n v="9730"/>
    <n v="2802.24"/>
    <d v="2013-12-01T00:00:00"/>
    <n v="12"/>
    <s v="December"/>
    <x v="0"/>
    <s v="OK"/>
    <s v="OK"/>
    <s v="OK"/>
    <s v="OK"/>
  </r>
  <r>
    <x v="2"/>
    <x v="3"/>
    <x v="3"/>
    <s v="Medium"/>
    <n v="2417"/>
    <n v="10"/>
    <n v="350"/>
    <n v="845950"/>
    <n v="76135.5"/>
    <n v="769814.5"/>
    <n v="628420"/>
    <n v="141394.5"/>
    <d v="2014-01-01T00:00:00"/>
    <n v="1"/>
    <s v="January"/>
    <x v="1"/>
    <s v="OK"/>
    <s v="OK"/>
    <s v="OK"/>
    <s v="OK"/>
  </r>
  <r>
    <x v="2"/>
    <x v="3"/>
    <x v="3"/>
    <s v="Medium"/>
    <n v="2689"/>
    <n v="10"/>
    <n v="7"/>
    <n v="18823"/>
    <n v="941.15"/>
    <n v="17881.849999999999"/>
    <n v="13445"/>
    <n v="4436.8499999999985"/>
    <d v="2014-10-01T00:00:00"/>
    <n v="10"/>
    <s v="October"/>
    <x v="1"/>
    <s v="OK"/>
    <s v="OK"/>
    <s v="OK"/>
    <s v="OK"/>
  </r>
  <r>
    <x v="2"/>
    <x v="3"/>
    <x v="3"/>
    <s v="Medium"/>
    <n v="2993"/>
    <n v="10"/>
    <n v="20"/>
    <n v="59860"/>
    <n v="4788.8"/>
    <n v="55071.199999999997"/>
    <n v="29930"/>
    <n v="25141.199999999997"/>
    <d v="2014-09-01T00:00:00"/>
    <n v="9"/>
    <s v="September"/>
    <x v="1"/>
    <s v="OK"/>
    <s v="OK"/>
    <s v="OK"/>
    <s v="OK"/>
  </r>
  <r>
    <x v="2"/>
    <x v="3"/>
    <x v="3"/>
    <s v="None"/>
    <n v="883"/>
    <n v="10"/>
    <n v="7"/>
    <n v="6181"/>
    <n v="0"/>
    <n v="6181"/>
    <n v="4415"/>
    <n v="1766"/>
    <d v="2014-08-01T00:00:00"/>
    <n v="8"/>
    <s v="August"/>
    <x v="1"/>
    <s v="OK"/>
    <s v="OK"/>
    <s v="OK"/>
    <s v="OK"/>
  </r>
  <r>
    <x v="2"/>
    <x v="3"/>
    <x v="4"/>
    <s v="High"/>
    <n v="344"/>
    <n v="120"/>
    <n v="350"/>
    <n v="120400"/>
    <n v="13244"/>
    <n v="107156"/>
    <n v="89440"/>
    <n v="17716"/>
    <d v="2013-10-01T00:00:00"/>
    <n v="10"/>
    <s v="October"/>
    <x v="0"/>
    <s v="OK"/>
    <s v="OK"/>
    <s v="OK"/>
    <s v="OK"/>
  </r>
  <r>
    <x v="2"/>
    <x v="3"/>
    <x v="4"/>
    <s v="High"/>
    <n v="905"/>
    <n v="120"/>
    <n v="20"/>
    <n v="18100"/>
    <n v="2172"/>
    <n v="15928"/>
    <n v="9050"/>
    <n v="6878"/>
    <d v="2014-10-01T00:00:00"/>
    <n v="10"/>
    <s v="October"/>
    <x v="1"/>
    <s v="OK"/>
    <s v="OK"/>
    <s v="OK"/>
    <s v="OK"/>
  </r>
  <r>
    <x v="2"/>
    <x v="3"/>
    <x v="4"/>
    <s v="High"/>
    <n v="1395"/>
    <n v="120"/>
    <n v="350"/>
    <n v="488250"/>
    <n v="58590"/>
    <n v="429660"/>
    <n v="362700"/>
    <n v="66960"/>
    <d v="2014-07-01T00:00:00"/>
    <n v="7"/>
    <s v="July"/>
    <x v="1"/>
    <s v="OK"/>
    <s v="OK"/>
    <s v="OK"/>
    <s v="OK"/>
  </r>
  <r>
    <x v="2"/>
    <x v="3"/>
    <x v="4"/>
    <s v="Low"/>
    <n v="362"/>
    <n v="120"/>
    <n v="7"/>
    <n v="2534"/>
    <n v="25.34"/>
    <n v="2508.66"/>
    <n v="1810"/>
    <n v="698.65999999999985"/>
    <d v="2014-05-01T00:00:00"/>
    <n v="5"/>
    <s v="May"/>
    <x v="1"/>
    <s v="OK"/>
    <s v="OK"/>
    <s v="OK"/>
    <s v="OK"/>
  </r>
  <r>
    <x v="2"/>
    <x v="3"/>
    <x v="4"/>
    <s v="Low"/>
    <n v="544"/>
    <n v="120"/>
    <n v="20"/>
    <n v="10880"/>
    <n v="217.6"/>
    <n v="10662.4"/>
    <n v="5440"/>
    <n v="5222.3999999999996"/>
    <d v="2013-12-01T00:00:00"/>
    <n v="12"/>
    <s v="December"/>
    <x v="0"/>
    <s v="OK"/>
    <s v="OK"/>
    <s v="OK"/>
    <s v="OK"/>
  </r>
  <r>
    <x v="2"/>
    <x v="3"/>
    <x v="4"/>
    <s v="Medium"/>
    <n v="609"/>
    <n v="120"/>
    <n v="20"/>
    <n v="12180"/>
    <n v="852.6"/>
    <n v="11327.4"/>
    <n v="6090"/>
    <n v="5237.3999999999996"/>
    <d v="2014-08-01T00:00:00"/>
    <n v="8"/>
    <s v="August"/>
    <x v="1"/>
    <s v="OK"/>
    <s v="OK"/>
    <s v="OK"/>
    <s v="OK"/>
  </r>
  <r>
    <x v="2"/>
    <x v="3"/>
    <x v="4"/>
    <s v="Medium"/>
    <n v="1333"/>
    <n v="120"/>
    <n v="7"/>
    <n v="9331"/>
    <n v="559.86"/>
    <n v="8771.14"/>
    <n v="6665"/>
    <n v="2106.1399999999994"/>
    <d v="2014-11-01T00:00:00"/>
    <n v="11"/>
    <s v="November"/>
    <x v="1"/>
    <s v="OK"/>
    <s v="OK"/>
    <s v="OK"/>
    <s v="OK"/>
  </r>
  <r>
    <x v="2"/>
    <x v="3"/>
    <x v="4"/>
    <s v="Medium"/>
    <n v="1498"/>
    <n v="120"/>
    <n v="7"/>
    <n v="10486"/>
    <n v="629.16"/>
    <n v="9856.84"/>
    <n v="7490"/>
    <n v="2366.84"/>
    <d v="2014-06-01T00:00:00"/>
    <n v="6"/>
    <s v="June"/>
    <x v="1"/>
    <s v="OK"/>
    <s v="OK"/>
    <s v="OK"/>
    <s v="OK"/>
  </r>
  <r>
    <x v="2"/>
    <x v="3"/>
    <x v="4"/>
    <s v="None"/>
    <n v="1493"/>
    <n v="120"/>
    <n v="7"/>
    <n v="10451"/>
    <n v="0"/>
    <n v="10451"/>
    <n v="7465"/>
    <n v="2986"/>
    <d v="2014-01-01T00:00:00"/>
    <n v="1"/>
    <s v="January"/>
    <x v="1"/>
    <s v="OK"/>
    <s v="OK"/>
    <s v="OK"/>
    <s v="OK"/>
  </r>
  <r>
    <x v="2"/>
    <x v="3"/>
    <x v="5"/>
    <s v="High"/>
    <n v="1233"/>
    <n v="250"/>
    <n v="20"/>
    <n v="24660"/>
    <n v="2959.2"/>
    <n v="21700.799999999999"/>
    <n v="12330"/>
    <n v="9370.7999999999993"/>
    <d v="2014-12-01T00:00:00"/>
    <n v="12"/>
    <s v="December"/>
    <x v="1"/>
    <s v="OK"/>
    <s v="OK"/>
    <s v="OK"/>
    <s v="OK"/>
  </r>
  <r>
    <x v="2"/>
    <x v="3"/>
    <x v="5"/>
    <s v="High"/>
    <n v="2903"/>
    <n v="250"/>
    <n v="7"/>
    <n v="20321"/>
    <n v="2844.94"/>
    <n v="17476.060000000001"/>
    <n v="14515"/>
    <n v="2961.0600000000013"/>
    <d v="2014-03-01T00:00:00"/>
    <n v="3"/>
    <s v="March"/>
    <x v="1"/>
    <s v="OK"/>
    <s v="OK"/>
    <s v="OK"/>
    <s v="OK"/>
  </r>
  <r>
    <x v="2"/>
    <x v="3"/>
    <x v="5"/>
    <s v="Low"/>
    <n v="1397"/>
    <n v="250"/>
    <n v="350"/>
    <n v="488950"/>
    <n v="4889.5"/>
    <n v="484060.5"/>
    <n v="363220"/>
    <n v="120840.5"/>
    <d v="2014-10-01T00:00:00"/>
    <n v="10"/>
    <s v="October"/>
    <x v="1"/>
    <s v="OK"/>
    <s v="OK"/>
    <s v="OK"/>
    <s v="OK"/>
  </r>
  <r>
    <x v="2"/>
    <x v="3"/>
    <x v="5"/>
    <s v="Low"/>
    <n v="1642"/>
    <n v="250"/>
    <n v="350"/>
    <n v="574700"/>
    <n v="17241"/>
    <n v="557459"/>
    <n v="426920"/>
    <n v="130539"/>
    <d v="2014-08-01T00:00:00"/>
    <n v="8"/>
    <s v="August"/>
    <x v="1"/>
    <s v="OK"/>
    <s v="OK"/>
    <s v="OK"/>
    <s v="OK"/>
  </r>
  <r>
    <x v="2"/>
    <x v="3"/>
    <x v="5"/>
    <s v="Low"/>
    <n v="1940"/>
    <n v="250"/>
    <n v="350"/>
    <n v="679000"/>
    <n v="13580"/>
    <n v="665420"/>
    <n v="504400"/>
    <n v="161020"/>
    <d v="2013-12-01T00:00:00"/>
    <n v="12"/>
    <s v="December"/>
    <x v="0"/>
    <s v="OK"/>
    <s v="OK"/>
    <s v="OK"/>
    <s v="OK"/>
  </r>
  <r>
    <x v="2"/>
    <x v="3"/>
    <x v="5"/>
    <s v="Medium"/>
    <n v="521"/>
    <n v="250"/>
    <n v="7"/>
    <n v="3647"/>
    <n v="328.23"/>
    <n v="3318.77"/>
    <n v="2605"/>
    <n v="713.77"/>
    <d v="2014-12-01T00:00:00"/>
    <n v="12"/>
    <s v="December"/>
    <x v="1"/>
    <s v="OK"/>
    <s v="OK"/>
    <s v="OK"/>
    <s v="OK"/>
  </r>
  <r>
    <x v="2"/>
    <x v="3"/>
    <x v="5"/>
    <s v="Medium"/>
    <n v="1123"/>
    <n v="250"/>
    <n v="20"/>
    <n v="22460"/>
    <n v="1347.6"/>
    <n v="21112.400000000001"/>
    <n v="11230"/>
    <n v="9882.4000000000015"/>
    <d v="2013-11-01T00:00:00"/>
    <n v="11"/>
    <s v="November"/>
    <x v="0"/>
    <s v="OK"/>
    <s v="OK"/>
    <s v="OK"/>
    <s v="OK"/>
  </r>
  <r>
    <x v="2"/>
    <x v="3"/>
    <x v="5"/>
    <s v="Medium"/>
    <n v="1498"/>
    <n v="250"/>
    <n v="7"/>
    <n v="10486"/>
    <n v="629.16"/>
    <n v="9856.84"/>
    <n v="7490"/>
    <n v="2366.84"/>
    <d v="2014-06-01T00:00:00"/>
    <n v="6"/>
    <s v="June"/>
    <x v="1"/>
    <s v="OK"/>
    <s v="OK"/>
    <s v="OK"/>
    <s v="OK"/>
  </r>
  <r>
    <x v="2"/>
    <x v="3"/>
    <x v="5"/>
    <s v="Medium"/>
    <n v="2689"/>
    <n v="250"/>
    <n v="7"/>
    <n v="18823"/>
    <n v="941.15"/>
    <n v="17881.849999999999"/>
    <n v="13445"/>
    <n v="4436.8499999999985"/>
    <d v="2014-10-01T00:00:00"/>
    <n v="10"/>
    <s v="October"/>
    <x v="1"/>
    <s v="OK"/>
    <s v="OK"/>
    <s v="OK"/>
    <s v="OK"/>
  </r>
  <r>
    <x v="2"/>
    <x v="4"/>
    <x v="0"/>
    <s v="High"/>
    <n v="270"/>
    <n v="260"/>
    <n v="350"/>
    <n v="94500"/>
    <n v="11340"/>
    <n v="83160"/>
    <n v="70200"/>
    <n v="12960"/>
    <d v="2014-02-01T00:00:00"/>
    <n v="2"/>
    <s v="February"/>
    <x v="1"/>
    <s v="OK"/>
    <s v="OK"/>
    <s v="OK"/>
    <s v="OK"/>
  </r>
  <r>
    <x v="2"/>
    <x v="4"/>
    <x v="0"/>
    <s v="Low"/>
    <n v="1236"/>
    <n v="260"/>
    <n v="20"/>
    <n v="24720"/>
    <n v="494.4"/>
    <n v="24225.599999999999"/>
    <n v="12360"/>
    <n v="11865.599999999999"/>
    <d v="2014-11-01T00:00:00"/>
    <n v="11"/>
    <s v="November"/>
    <x v="1"/>
    <s v="OK"/>
    <s v="OK"/>
    <s v="OK"/>
    <s v="OK"/>
  </r>
  <r>
    <x v="2"/>
    <x v="4"/>
    <x v="0"/>
    <s v="Medium"/>
    <n v="727"/>
    <n v="260"/>
    <n v="350"/>
    <n v="254450"/>
    <n v="15267"/>
    <n v="239183"/>
    <n v="189020"/>
    <n v="50163"/>
    <d v="2013-10-01T00:00:00"/>
    <n v="10"/>
    <s v="October"/>
    <x v="0"/>
    <s v="OK"/>
    <s v="OK"/>
    <s v="OK"/>
    <s v="OK"/>
  </r>
  <r>
    <x v="2"/>
    <x v="4"/>
    <x v="0"/>
    <s v="Medium"/>
    <n v="1282"/>
    <n v="260"/>
    <n v="20"/>
    <n v="25640"/>
    <n v="2051.1999999999998"/>
    <n v="23588.799999999999"/>
    <n v="12820"/>
    <n v="10768.8"/>
    <d v="2014-06-01T00:00:00"/>
    <n v="6"/>
    <s v="June"/>
    <x v="1"/>
    <s v="OK"/>
    <s v="OK"/>
    <s v="OK"/>
    <s v="OK"/>
  </r>
  <r>
    <x v="2"/>
    <x v="4"/>
    <x v="0"/>
    <s v="Medium"/>
    <n v="2071"/>
    <n v="260"/>
    <n v="350"/>
    <n v="724850"/>
    <n v="65236.5"/>
    <n v="659613.5"/>
    <n v="538460"/>
    <n v="121153.5"/>
    <d v="2014-09-01T00:00:00"/>
    <n v="9"/>
    <s v="September"/>
    <x v="1"/>
    <s v="OK"/>
    <s v="OK"/>
    <s v="OK"/>
    <s v="OK"/>
  </r>
  <r>
    <x v="2"/>
    <x v="4"/>
    <x v="0"/>
    <s v="Medium"/>
    <n v="2907"/>
    <n v="260"/>
    <n v="7"/>
    <n v="20349"/>
    <n v="1627.92"/>
    <n v="18721.080000000002"/>
    <n v="14535"/>
    <n v="4186.0800000000017"/>
    <d v="2014-06-01T00:00:00"/>
    <n v="6"/>
    <s v="June"/>
    <x v="1"/>
    <s v="OK"/>
    <s v="OK"/>
    <s v="OK"/>
    <s v="OK"/>
  </r>
  <r>
    <x v="2"/>
    <x v="4"/>
    <x v="0"/>
    <s v="None"/>
    <n v="1143"/>
    <n v="260"/>
    <n v="7"/>
    <n v="8001"/>
    <n v="0"/>
    <n v="8001"/>
    <n v="5715"/>
    <n v="2286"/>
    <d v="2014-10-01T00:00:00"/>
    <n v="10"/>
    <s v="October"/>
    <x v="1"/>
    <s v="OK"/>
    <s v="OK"/>
    <s v="OK"/>
    <s v="OK"/>
  </r>
  <r>
    <x v="2"/>
    <x v="4"/>
    <x v="1"/>
    <s v="High"/>
    <n v="1743"/>
    <n v="3"/>
    <n v="20"/>
    <n v="34860"/>
    <n v="4880.3999999999996"/>
    <n v="29979.599999999999"/>
    <n v="17430"/>
    <n v="12549.599999999999"/>
    <d v="2014-05-01T00:00:00"/>
    <n v="5"/>
    <s v="May"/>
    <x v="1"/>
    <s v="OK"/>
    <s v="OK"/>
    <s v="OK"/>
    <s v="OK"/>
  </r>
  <r>
    <x v="2"/>
    <x v="4"/>
    <x v="1"/>
    <s v="High"/>
    <n v="2996"/>
    <n v="3"/>
    <n v="7"/>
    <n v="20972"/>
    <n v="2936.08"/>
    <n v="18035.919999999998"/>
    <n v="14980"/>
    <n v="3055.9199999999983"/>
    <d v="2013-10-01T00:00:00"/>
    <n v="10"/>
    <s v="October"/>
    <x v="0"/>
    <s v="OK"/>
    <s v="OK"/>
    <s v="OK"/>
    <s v="OK"/>
  </r>
  <r>
    <x v="2"/>
    <x v="4"/>
    <x v="1"/>
    <s v="Low"/>
    <n v="274"/>
    <n v="3"/>
    <n v="350"/>
    <n v="95900"/>
    <n v="3836"/>
    <n v="92064"/>
    <n v="71240"/>
    <n v="20824"/>
    <d v="2014-12-01T00:00:00"/>
    <n v="12"/>
    <s v="December"/>
    <x v="1"/>
    <s v="OK"/>
    <s v="OK"/>
    <s v="OK"/>
    <s v="OK"/>
  </r>
  <r>
    <x v="2"/>
    <x v="4"/>
    <x v="1"/>
    <s v="Low"/>
    <n v="2529"/>
    <n v="3"/>
    <n v="7"/>
    <n v="17703"/>
    <n v="177.03"/>
    <n v="17525.97"/>
    <n v="12645"/>
    <n v="4880.9699999999993"/>
    <d v="2014-07-01T00:00:00"/>
    <n v="7"/>
    <s v="July"/>
    <x v="1"/>
    <s v="OK"/>
    <s v="OK"/>
    <s v="OK"/>
    <s v="OK"/>
  </r>
  <r>
    <x v="2"/>
    <x v="4"/>
    <x v="1"/>
    <s v="Medium"/>
    <n v="263"/>
    <n v="3"/>
    <n v="7"/>
    <n v="1841"/>
    <n v="110.46"/>
    <n v="1730.54"/>
    <n v="1315"/>
    <n v="415.53999999999996"/>
    <d v="2013-11-01T00:00:00"/>
    <n v="11"/>
    <s v="November"/>
    <x v="0"/>
    <s v="OK"/>
    <s v="OK"/>
    <s v="OK"/>
    <s v="OK"/>
  </r>
  <r>
    <x v="2"/>
    <x v="4"/>
    <x v="1"/>
    <s v="Medium"/>
    <n v="570"/>
    <n v="3"/>
    <n v="7"/>
    <n v="3990"/>
    <n v="199.5"/>
    <n v="3790.5"/>
    <n v="2850"/>
    <n v="940.5"/>
    <d v="2014-12-01T00:00:00"/>
    <n v="12"/>
    <s v="December"/>
    <x v="1"/>
    <s v="OK"/>
    <s v="OK"/>
    <s v="OK"/>
    <s v="OK"/>
  </r>
  <r>
    <x v="2"/>
    <x v="4"/>
    <x v="1"/>
    <s v="Medium"/>
    <n v="1117.5"/>
    <n v="3"/>
    <n v="20"/>
    <n v="22350"/>
    <n v="1341"/>
    <n v="21009"/>
    <n v="11175"/>
    <n v="9834"/>
    <d v="2014-01-01T00:00:00"/>
    <n v="1"/>
    <s v="January"/>
    <x v="1"/>
    <s v="OK"/>
    <s v="OK"/>
    <s v="OK"/>
    <s v="OK"/>
  </r>
  <r>
    <x v="2"/>
    <x v="4"/>
    <x v="1"/>
    <s v="Medium"/>
    <n v="1761"/>
    <n v="3"/>
    <n v="350"/>
    <n v="616350"/>
    <n v="43144.5"/>
    <n v="573205.5"/>
    <n v="457860"/>
    <n v="115345.5"/>
    <d v="2014-03-01T00:00:00"/>
    <n v="3"/>
    <s v="March"/>
    <x v="1"/>
    <s v="OK"/>
    <s v="OK"/>
    <s v="OK"/>
    <s v="OK"/>
  </r>
  <r>
    <x v="2"/>
    <x v="4"/>
    <x v="2"/>
    <s v="High"/>
    <n v="982.5"/>
    <n v="5"/>
    <n v="350"/>
    <n v="343875"/>
    <n v="44703.75"/>
    <n v="299171.25"/>
    <n v="255450"/>
    <n v="43721.25"/>
    <d v="2014-01-01T00:00:00"/>
    <n v="1"/>
    <s v="January"/>
    <x v="1"/>
    <s v="OK"/>
    <s v="OK"/>
    <s v="OK"/>
    <s v="OK"/>
  </r>
  <r>
    <x v="2"/>
    <x v="4"/>
    <x v="2"/>
    <s v="High"/>
    <n v="1298"/>
    <n v="5"/>
    <n v="7"/>
    <n v="9086"/>
    <n v="1181.18"/>
    <n v="7904.82"/>
    <n v="6490"/>
    <n v="1414.8199999999997"/>
    <d v="2014-02-01T00:00:00"/>
    <n v="2"/>
    <s v="February"/>
    <x v="1"/>
    <s v="OK"/>
    <s v="OK"/>
    <s v="OK"/>
    <s v="OK"/>
  </r>
  <r>
    <x v="2"/>
    <x v="4"/>
    <x v="2"/>
    <s v="High"/>
    <n v="2313"/>
    <n v="5"/>
    <n v="350"/>
    <n v="809550"/>
    <n v="80955"/>
    <n v="728595"/>
    <n v="601380"/>
    <n v="127215"/>
    <d v="2014-05-01T00:00:00"/>
    <n v="5"/>
    <s v="May"/>
    <x v="1"/>
    <s v="OK"/>
    <s v="OK"/>
    <s v="OK"/>
    <s v="OK"/>
  </r>
  <r>
    <x v="2"/>
    <x v="4"/>
    <x v="2"/>
    <s v="High"/>
    <n v="2328"/>
    <n v="5"/>
    <n v="7"/>
    <n v="16296"/>
    <n v="1629.6"/>
    <n v="14666.4"/>
    <n v="11640"/>
    <n v="3026.3999999999996"/>
    <d v="2014-09-01T00:00:00"/>
    <n v="9"/>
    <s v="September"/>
    <x v="1"/>
    <s v="OK"/>
    <s v="OK"/>
    <s v="OK"/>
    <s v="OK"/>
  </r>
  <r>
    <x v="2"/>
    <x v="4"/>
    <x v="2"/>
    <s v="High"/>
    <n v="2996"/>
    <n v="5"/>
    <n v="7"/>
    <n v="20972"/>
    <n v="2936.08"/>
    <n v="18035.919999999998"/>
    <n v="14980"/>
    <n v="3055.9199999999983"/>
    <d v="2013-10-01T00:00:00"/>
    <n v="10"/>
    <s v="October"/>
    <x v="0"/>
    <s v="OK"/>
    <s v="OK"/>
    <s v="OK"/>
    <s v="OK"/>
  </r>
  <r>
    <x v="2"/>
    <x v="4"/>
    <x v="2"/>
    <s v="Low"/>
    <n v="1566"/>
    <n v="5"/>
    <n v="20"/>
    <n v="31320"/>
    <n v="626.4"/>
    <n v="30693.599999999999"/>
    <n v="15660"/>
    <n v="15033.599999999999"/>
    <d v="2014-10-01T00:00:00"/>
    <n v="10"/>
    <s v="October"/>
    <x v="1"/>
    <s v="OK"/>
    <s v="OK"/>
    <s v="OK"/>
    <s v="OK"/>
  </r>
  <r>
    <x v="2"/>
    <x v="4"/>
    <x v="2"/>
    <s v="Medium"/>
    <n v="1282"/>
    <n v="5"/>
    <n v="20"/>
    <n v="25640"/>
    <n v="2051.1999999999998"/>
    <n v="23588.799999999999"/>
    <n v="12820"/>
    <n v="10768.8"/>
    <d v="2014-06-01T00:00:00"/>
    <n v="6"/>
    <s v="June"/>
    <x v="1"/>
    <s v="OK"/>
    <s v="OK"/>
    <s v="OK"/>
    <s v="OK"/>
  </r>
  <r>
    <x v="2"/>
    <x v="4"/>
    <x v="3"/>
    <s v="High"/>
    <n v="267"/>
    <n v="10"/>
    <n v="20"/>
    <n v="5340"/>
    <n v="801"/>
    <n v="4539"/>
    <n v="2670"/>
    <n v="1869"/>
    <d v="2013-10-01T00:00:00"/>
    <n v="10"/>
    <s v="October"/>
    <x v="0"/>
    <s v="OK"/>
    <s v="OK"/>
    <s v="OK"/>
    <s v="OK"/>
  </r>
  <r>
    <x v="2"/>
    <x v="4"/>
    <x v="3"/>
    <s v="High"/>
    <n v="380"/>
    <n v="10"/>
    <n v="7"/>
    <n v="2660"/>
    <n v="292.60000000000002"/>
    <n v="2367.4"/>
    <n v="1900"/>
    <n v="467.40000000000009"/>
    <d v="2013-09-01T00:00:00"/>
    <n v="9"/>
    <s v="September"/>
    <x v="0"/>
    <s v="OK"/>
    <s v="OK"/>
    <s v="OK"/>
    <s v="OK"/>
  </r>
  <r>
    <x v="2"/>
    <x v="4"/>
    <x v="3"/>
    <s v="High"/>
    <n v="1177"/>
    <n v="10"/>
    <n v="350"/>
    <n v="411950"/>
    <n v="57673"/>
    <n v="354277"/>
    <n v="306020"/>
    <n v="48257"/>
    <d v="2014-11-01T00:00:00"/>
    <n v="11"/>
    <s v="November"/>
    <x v="1"/>
    <s v="OK"/>
    <s v="OK"/>
    <s v="OK"/>
    <s v="OK"/>
  </r>
  <r>
    <x v="2"/>
    <x v="4"/>
    <x v="3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x v="1"/>
    <s v="OK"/>
    <s v="OK"/>
    <s v="OK"/>
    <s v="OK"/>
  </r>
  <r>
    <x v="2"/>
    <x v="4"/>
    <x v="3"/>
    <s v="High"/>
    <n v="2007"/>
    <n v="10"/>
    <n v="350"/>
    <n v="702450"/>
    <n v="105367.5"/>
    <n v="597082.5"/>
    <n v="521820"/>
    <n v="75262.5"/>
    <d v="2013-11-01T00:00:00"/>
    <n v="11"/>
    <s v="November"/>
    <x v="0"/>
    <s v="OK"/>
    <s v="OK"/>
    <s v="OK"/>
    <s v="OK"/>
  </r>
  <r>
    <x v="2"/>
    <x v="4"/>
    <x v="3"/>
    <s v="High"/>
    <n v="2641"/>
    <n v="10"/>
    <n v="20"/>
    <n v="52820"/>
    <n v="6866.6"/>
    <n v="45953.4"/>
    <n v="26410"/>
    <n v="19543.400000000001"/>
    <d v="2014-02-01T00:00:00"/>
    <n v="2"/>
    <s v="February"/>
    <x v="1"/>
    <s v="OK"/>
    <s v="OK"/>
    <s v="OK"/>
    <s v="OK"/>
  </r>
  <r>
    <x v="2"/>
    <x v="4"/>
    <x v="3"/>
    <s v="Low"/>
    <n v="274"/>
    <n v="10"/>
    <n v="350"/>
    <n v="95900"/>
    <n v="3836"/>
    <n v="92064"/>
    <n v="71240"/>
    <n v="20824"/>
    <d v="2014-12-01T00:00:00"/>
    <n v="12"/>
    <s v="December"/>
    <x v="1"/>
    <s v="OK"/>
    <s v="OK"/>
    <s v="OK"/>
    <s v="OK"/>
  </r>
  <r>
    <x v="2"/>
    <x v="4"/>
    <x v="3"/>
    <s v="Low"/>
    <n v="1056"/>
    <n v="10"/>
    <n v="20"/>
    <n v="21120"/>
    <n v="844.8"/>
    <n v="20275.2"/>
    <n v="10560"/>
    <n v="9715.2000000000007"/>
    <d v="2014-09-01T00:00:00"/>
    <n v="9"/>
    <s v="September"/>
    <x v="1"/>
    <s v="OK"/>
    <s v="OK"/>
    <s v="OK"/>
    <s v="OK"/>
  </r>
  <r>
    <x v="2"/>
    <x v="4"/>
    <x v="3"/>
    <s v="Low"/>
    <n v="2013"/>
    <n v="10"/>
    <n v="7"/>
    <n v="14091"/>
    <n v="281.82"/>
    <n v="13809.18"/>
    <n v="10065"/>
    <n v="3744.1800000000003"/>
    <d v="2013-12-01T00:00:00"/>
    <n v="12"/>
    <s v="December"/>
    <x v="0"/>
    <s v="OK"/>
    <s v="OK"/>
    <s v="OK"/>
    <s v="OK"/>
  </r>
  <r>
    <x v="2"/>
    <x v="4"/>
    <x v="3"/>
    <s v="Low"/>
    <n v="3450"/>
    <n v="10"/>
    <n v="350"/>
    <n v="1207500"/>
    <n v="48300"/>
    <n v="1159200"/>
    <n v="897000"/>
    <n v="262200"/>
    <d v="2014-07-01T00:00:00"/>
    <n v="7"/>
    <s v="July"/>
    <x v="1"/>
    <s v="OK"/>
    <s v="OK"/>
    <s v="OK"/>
    <s v="OK"/>
  </r>
  <r>
    <x v="2"/>
    <x v="4"/>
    <x v="3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x v="1"/>
    <s v="OK"/>
    <s v="OK"/>
    <s v="OK"/>
    <s v="OK"/>
  </r>
  <r>
    <x v="2"/>
    <x v="4"/>
    <x v="3"/>
    <s v="Medium"/>
    <n v="602"/>
    <n v="10"/>
    <n v="350"/>
    <n v="210700"/>
    <n v="10535"/>
    <n v="200165"/>
    <n v="156520"/>
    <n v="43645"/>
    <d v="2014-06-01T00:00:00"/>
    <n v="6"/>
    <s v="June"/>
    <x v="1"/>
    <s v="OK"/>
    <s v="OK"/>
    <s v="OK"/>
    <s v="OK"/>
  </r>
  <r>
    <x v="2"/>
    <x v="4"/>
    <x v="3"/>
    <s v="Medium"/>
    <n v="678"/>
    <n v="10"/>
    <n v="7"/>
    <n v="4746"/>
    <n v="379.68"/>
    <n v="4366.32"/>
    <n v="3390"/>
    <n v="976.31999999999971"/>
    <d v="2014-08-01T00:00:00"/>
    <n v="8"/>
    <s v="August"/>
    <x v="1"/>
    <s v="OK"/>
    <s v="OK"/>
    <s v="OK"/>
    <s v="OK"/>
  </r>
  <r>
    <x v="2"/>
    <x v="4"/>
    <x v="3"/>
    <s v="Medium"/>
    <n v="727"/>
    <n v="10"/>
    <n v="350"/>
    <n v="254450"/>
    <n v="15267"/>
    <n v="239183"/>
    <n v="189020"/>
    <n v="50163"/>
    <d v="2013-10-01T00:00:00"/>
    <n v="10"/>
    <s v="October"/>
    <x v="0"/>
    <s v="OK"/>
    <s v="OK"/>
    <s v="OK"/>
    <s v="OK"/>
  </r>
  <r>
    <x v="2"/>
    <x v="4"/>
    <x v="3"/>
    <s v="Medium"/>
    <n v="973"/>
    <n v="10"/>
    <n v="20"/>
    <n v="19460"/>
    <n v="1751.4"/>
    <n v="17708.599999999999"/>
    <n v="9730"/>
    <n v="7978.5999999999985"/>
    <d v="2014-03-01T00:00:00"/>
    <n v="3"/>
    <s v="March"/>
    <x v="1"/>
    <s v="OK"/>
    <s v="OK"/>
    <s v="OK"/>
    <s v="OK"/>
  </r>
  <r>
    <x v="2"/>
    <x v="4"/>
    <x v="3"/>
    <s v="Medium"/>
    <n v="2327"/>
    <n v="10"/>
    <n v="7"/>
    <n v="16289"/>
    <n v="814.45"/>
    <n v="15474.55"/>
    <n v="11635"/>
    <n v="3839.5499999999993"/>
    <d v="2014-05-01T00:00:00"/>
    <n v="5"/>
    <s v="May"/>
    <x v="1"/>
    <s v="OK"/>
    <s v="OK"/>
    <s v="OK"/>
    <s v="OK"/>
  </r>
  <r>
    <x v="2"/>
    <x v="4"/>
    <x v="3"/>
    <s v="Medium"/>
    <n v="2663"/>
    <n v="10"/>
    <n v="20"/>
    <n v="53260"/>
    <n v="2663"/>
    <n v="50597"/>
    <n v="26630"/>
    <n v="23967"/>
    <d v="2014-12-01T00:00:00"/>
    <n v="12"/>
    <s v="December"/>
    <x v="1"/>
    <s v="OK"/>
    <s v="OK"/>
    <s v="OK"/>
    <s v="OK"/>
  </r>
  <r>
    <x v="2"/>
    <x v="4"/>
    <x v="3"/>
    <s v="None"/>
    <n v="1143"/>
    <n v="10"/>
    <n v="7"/>
    <n v="8001"/>
    <n v="0"/>
    <n v="8001"/>
    <n v="5715"/>
    <n v="2286"/>
    <d v="2014-10-01T00:00:00"/>
    <n v="10"/>
    <s v="October"/>
    <x v="1"/>
    <s v="OK"/>
    <s v="OK"/>
    <s v="OK"/>
    <s v="OK"/>
  </r>
  <r>
    <x v="2"/>
    <x v="4"/>
    <x v="4"/>
    <s v="High"/>
    <n v="606"/>
    <n v="120"/>
    <n v="20"/>
    <n v="12120"/>
    <n v="1696.8000000000002"/>
    <n v="10423.200000000001"/>
    <n v="6060"/>
    <n v="4363.2000000000007"/>
    <d v="2014-04-01T00:00:00"/>
    <n v="4"/>
    <s v="April"/>
    <x v="1"/>
    <s v="OK"/>
    <s v="OK"/>
    <s v="OK"/>
    <s v="OK"/>
  </r>
  <r>
    <x v="2"/>
    <x v="4"/>
    <x v="4"/>
    <s v="High"/>
    <n v="986"/>
    <n v="120"/>
    <n v="350"/>
    <n v="345100"/>
    <n v="41412"/>
    <n v="303688"/>
    <n v="256360"/>
    <n v="47328"/>
    <d v="2014-10-01T00:00:00"/>
    <n v="10"/>
    <s v="October"/>
    <x v="1"/>
    <s v="OK"/>
    <s v="OK"/>
    <s v="OK"/>
    <s v="OK"/>
  </r>
  <r>
    <x v="2"/>
    <x v="4"/>
    <x v="4"/>
    <s v="Low"/>
    <n v="736"/>
    <n v="120"/>
    <n v="20"/>
    <n v="14720"/>
    <n v="588.79999999999995"/>
    <n v="14131.2"/>
    <n v="7360"/>
    <n v="6771.2000000000007"/>
    <d v="2013-09-01T00:00:00"/>
    <n v="9"/>
    <s v="September"/>
    <x v="0"/>
    <s v="OK"/>
    <s v="OK"/>
    <s v="OK"/>
    <s v="OK"/>
  </r>
  <r>
    <x v="2"/>
    <x v="4"/>
    <x v="4"/>
    <s v="Low"/>
    <n v="1566"/>
    <n v="120"/>
    <n v="20"/>
    <n v="31320"/>
    <n v="626.4"/>
    <n v="30693.599999999999"/>
    <n v="15660"/>
    <n v="15033.599999999999"/>
    <d v="2014-10-01T00:00:00"/>
    <n v="10"/>
    <s v="October"/>
    <x v="1"/>
    <s v="OK"/>
    <s v="OK"/>
    <s v="OK"/>
    <s v="OK"/>
  </r>
  <r>
    <x v="2"/>
    <x v="4"/>
    <x v="4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x v="1"/>
    <s v="OK"/>
    <s v="OK"/>
    <s v="OK"/>
    <s v="OK"/>
  </r>
  <r>
    <x v="2"/>
    <x v="4"/>
    <x v="4"/>
    <s v="Medium"/>
    <n v="602"/>
    <n v="120"/>
    <n v="350"/>
    <n v="210700"/>
    <n v="10535"/>
    <n v="200165"/>
    <n v="156520"/>
    <n v="43645"/>
    <d v="2014-06-01T00:00:00"/>
    <n v="6"/>
    <s v="June"/>
    <x v="1"/>
    <s v="OK"/>
    <s v="OK"/>
    <s v="OK"/>
    <s v="OK"/>
  </r>
  <r>
    <x v="2"/>
    <x v="4"/>
    <x v="4"/>
    <s v="Medium"/>
    <n v="1421"/>
    <n v="120"/>
    <n v="20"/>
    <n v="28420"/>
    <n v="1989.4"/>
    <n v="26430.6"/>
    <n v="14210"/>
    <n v="12220.599999999999"/>
    <d v="2013-12-01T00:00:00"/>
    <n v="12"/>
    <s v="December"/>
    <x v="0"/>
    <s v="OK"/>
    <s v="OK"/>
    <s v="OK"/>
    <s v="OK"/>
  </r>
  <r>
    <x v="2"/>
    <x v="4"/>
    <x v="4"/>
    <s v="Medium"/>
    <n v="2832"/>
    <n v="120"/>
    <n v="20"/>
    <n v="56640"/>
    <n v="2832"/>
    <n v="53808"/>
    <n v="28320"/>
    <n v="25488"/>
    <d v="2014-08-01T00:00:00"/>
    <n v="8"/>
    <s v="August"/>
    <x v="1"/>
    <s v="OK"/>
    <s v="OK"/>
    <s v="OK"/>
    <s v="OK"/>
  </r>
  <r>
    <x v="2"/>
    <x v="4"/>
    <x v="4"/>
    <s v="Medium"/>
    <n v="2907"/>
    <n v="120"/>
    <n v="7"/>
    <n v="20349"/>
    <n v="1627.92"/>
    <n v="18721.080000000002"/>
    <n v="14535"/>
    <n v="4186.0800000000017"/>
    <d v="2014-06-01T00:00:00"/>
    <n v="6"/>
    <s v="June"/>
    <x v="1"/>
    <s v="OK"/>
    <s v="OK"/>
    <s v="OK"/>
    <s v="OK"/>
  </r>
  <r>
    <x v="2"/>
    <x v="4"/>
    <x v="5"/>
    <s v="High"/>
    <n v="267"/>
    <n v="250"/>
    <n v="20"/>
    <n v="5340"/>
    <n v="801"/>
    <n v="4539"/>
    <n v="2670"/>
    <n v="1869"/>
    <d v="2013-10-01T00:00:00"/>
    <n v="10"/>
    <s v="October"/>
    <x v="0"/>
    <s v="OK"/>
    <s v="OK"/>
    <s v="OK"/>
    <s v="OK"/>
  </r>
  <r>
    <x v="2"/>
    <x v="4"/>
    <x v="5"/>
    <s v="High"/>
    <n v="986"/>
    <n v="250"/>
    <n v="350"/>
    <n v="345100"/>
    <n v="41412"/>
    <n v="303688"/>
    <n v="256360"/>
    <n v="47328"/>
    <d v="2014-10-01T00:00:00"/>
    <n v="10"/>
    <s v="October"/>
    <x v="1"/>
    <s v="OK"/>
    <s v="OK"/>
    <s v="OK"/>
    <s v="OK"/>
  </r>
  <r>
    <x v="2"/>
    <x v="4"/>
    <x v="5"/>
    <s v="High"/>
    <n v="1579"/>
    <n v="250"/>
    <n v="7"/>
    <n v="11053"/>
    <n v="1215.83"/>
    <n v="9837.17"/>
    <n v="7895"/>
    <n v="1942.17"/>
    <d v="2014-03-01T00:00:00"/>
    <n v="3"/>
    <s v="March"/>
    <x v="1"/>
    <s v="OK"/>
    <s v="OK"/>
    <s v="OK"/>
    <s v="OK"/>
  </r>
  <r>
    <x v="2"/>
    <x v="4"/>
    <x v="5"/>
    <s v="High"/>
    <n v="2807"/>
    <n v="250"/>
    <n v="350"/>
    <n v="982450"/>
    <n v="98245"/>
    <n v="884205"/>
    <n v="729820"/>
    <n v="154385"/>
    <d v="2014-08-01T00:00:00"/>
    <n v="8"/>
    <s v="August"/>
    <x v="1"/>
    <s v="OK"/>
    <s v="OK"/>
    <s v="OK"/>
    <s v="OK"/>
  </r>
  <r>
    <x v="2"/>
    <x v="4"/>
    <x v="5"/>
    <s v="Low"/>
    <n v="266"/>
    <n v="250"/>
    <n v="350"/>
    <n v="93100"/>
    <n v="1862"/>
    <n v="91238"/>
    <n v="69160"/>
    <n v="22078"/>
    <d v="2013-12-01T00:00:00"/>
    <n v="12"/>
    <s v="December"/>
    <x v="0"/>
    <s v="OK"/>
    <s v="OK"/>
    <s v="OK"/>
    <s v="OK"/>
  </r>
  <r>
    <x v="2"/>
    <x v="4"/>
    <x v="5"/>
    <s v="Low"/>
    <n v="349"/>
    <n v="250"/>
    <n v="350"/>
    <n v="122150"/>
    <n v="4886"/>
    <n v="117264"/>
    <n v="90740"/>
    <n v="26524"/>
    <d v="2013-09-01T00:00:00"/>
    <n v="9"/>
    <s v="September"/>
    <x v="0"/>
    <s v="OK"/>
    <s v="OK"/>
    <s v="OK"/>
    <s v="OK"/>
  </r>
  <r>
    <x v="2"/>
    <x v="4"/>
    <x v="5"/>
    <s v="Medium"/>
    <n v="436.5"/>
    <n v="250"/>
    <n v="20"/>
    <n v="8730"/>
    <n v="698.40000000000009"/>
    <n v="8031.5999999999995"/>
    <n v="4365"/>
    <n v="3666.5999999999995"/>
    <d v="2014-07-01T00:00:00"/>
    <n v="7"/>
    <s v="July"/>
    <x v="1"/>
    <s v="OK"/>
    <s v="OK"/>
    <s v="OK"/>
    <s v="OK"/>
  </r>
  <r>
    <x v="2"/>
    <x v="4"/>
    <x v="5"/>
    <s v="Medium"/>
    <n v="570"/>
    <n v="250"/>
    <n v="7"/>
    <n v="3990"/>
    <n v="199.5"/>
    <n v="3790.5"/>
    <n v="2850"/>
    <n v="940.5"/>
    <d v="2014-12-01T00:00:00"/>
    <n v="12"/>
    <s v="December"/>
    <x v="1"/>
    <s v="OK"/>
    <s v="OK"/>
    <s v="OK"/>
    <s v="OK"/>
  </r>
  <r>
    <x v="2"/>
    <x v="4"/>
    <x v="5"/>
    <s v="Medium"/>
    <n v="1265"/>
    <n v="250"/>
    <n v="20"/>
    <n v="25300"/>
    <n v="1265"/>
    <n v="24035"/>
    <n v="12650"/>
    <n v="11385"/>
    <d v="2013-11-01T00:00:00"/>
    <n v="11"/>
    <s v="November"/>
    <x v="0"/>
    <s v="OK"/>
    <s v="OK"/>
    <s v="OK"/>
    <s v="OK"/>
  </r>
  <r>
    <x v="2"/>
    <x v="4"/>
    <x v="5"/>
    <s v="Medium"/>
    <n v="1351.5"/>
    <n v="250"/>
    <n v="350"/>
    <n v="473025"/>
    <n v="42572.25"/>
    <n v="430452.75"/>
    <n v="351390"/>
    <n v="79062.75"/>
    <d v="2014-04-01T00:00:00"/>
    <n v="4"/>
    <s v="April"/>
    <x v="1"/>
    <s v="OK"/>
    <s v="OK"/>
    <s v="OK"/>
    <s v="OK"/>
  </r>
  <r>
    <x v="2"/>
    <x v="4"/>
    <x v="5"/>
    <s v="Medium"/>
    <n v="2663"/>
    <n v="250"/>
    <n v="20"/>
    <n v="53260"/>
    <n v="2663"/>
    <n v="50597"/>
    <n v="26630"/>
    <n v="23967"/>
    <d v="2014-12-01T00:00:00"/>
    <n v="12"/>
    <s v="December"/>
    <x v="1"/>
    <s v="OK"/>
    <s v="OK"/>
    <s v="OK"/>
    <s v="OK"/>
  </r>
  <r>
    <x v="3"/>
    <x v="0"/>
    <x v="0"/>
    <s v="High"/>
    <n v="1743"/>
    <n v="260"/>
    <n v="15"/>
    <n v="26145"/>
    <n v="3660.3"/>
    <n v="22484.7"/>
    <n v="17430"/>
    <n v="5054.7000000000007"/>
    <d v="2013-10-01T00:00:00"/>
    <n v="10"/>
    <s v="October"/>
    <x v="0"/>
    <s v="OK"/>
    <s v="OK"/>
    <s v="OK"/>
    <s v="OK"/>
  </r>
  <r>
    <x v="3"/>
    <x v="0"/>
    <x v="0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x v="1"/>
    <s v="OK"/>
    <s v="OK"/>
    <s v="OK"/>
    <s v="OK"/>
  </r>
  <r>
    <x v="3"/>
    <x v="0"/>
    <x v="1"/>
    <s v="High"/>
    <n v="1560"/>
    <n v="3"/>
    <n v="15"/>
    <n v="23400"/>
    <n v="2574"/>
    <n v="20826"/>
    <n v="15600"/>
    <n v="5226"/>
    <d v="2013-11-01T00:00:00"/>
    <n v="11"/>
    <s v="November"/>
    <x v="0"/>
    <s v="OK"/>
    <s v="OK"/>
    <s v="OK"/>
    <s v="OK"/>
  </r>
  <r>
    <x v="3"/>
    <x v="0"/>
    <x v="1"/>
    <s v="High"/>
    <n v="2300"/>
    <n v="3"/>
    <n v="15"/>
    <n v="34500"/>
    <n v="4830"/>
    <n v="29670"/>
    <n v="23000"/>
    <n v="6670"/>
    <d v="2014-12-01T00:00:00"/>
    <n v="12"/>
    <s v="December"/>
    <x v="1"/>
    <s v="OK"/>
    <s v="OK"/>
    <s v="OK"/>
    <s v="OK"/>
  </r>
  <r>
    <x v="3"/>
    <x v="0"/>
    <x v="1"/>
    <s v="High"/>
    <n v="2689"/>
    <n v="3"/>
    <n v="15"/>
    <n v="40335"/>
    <n v="4840.2"/>
    <n v="35494.800000000003"/>
    <n v="26890"/>
    <n v="8604.8000000000029"/>
    <d v="2014-11-01T00:00:00"/>
    <n v="11"/>
    <s v="November"/>
    <x v="1"/>
    <s v="OK"/>
    <s v="OK"/>
    <s v="OK"/>
    <s v="OK"/>
  </r>
  <r>
    <x v="3"/>
    <x v="0"/>
    <x v="1"/>
    <s v="Medium"/>
    <n v="2844"/>
    <n v="3"/>
    <n v="15"/>
    <n v="42660"/>
    <n v="2559.6"/>
    <n v="40100.400000000001"/>
    <n v="28440"/>
    <n v="11660.400000000001"/>
    <d v="2014-06-01T00:00:00"/>
    <n v="6"/>
    <s v="June"/>
    <x v="1"/>
    <s v="OK"/>
    <s v="OK"/>
    <s v="OK"/>
    <s v="OK"/>
  </r>
  <r>
    <x v="3"/>
    <x v="0"/>
    <x v="2"/>
    <s v="High"/>
    <n v="2300"/>
    <n v="5"/>
    <n v="15"/>
    <n v="34500"/>
    <n v="4830"/>
    <n v="29670"/>
    <n v="23000"/>
    <n v="6670"/>
    <d v="2014-12-01T00:00:00"/>
    <n v="12"/>
    <s v="December"/>
    <x v="1"/>
    <s v="OK"/>
    <s v="OK"/>
    <s v="OK"/>
    <s v="OK"/>
  </r>
  <r>
    <x v="3"/>
    <x v="0"/>
    <x v="2"/>
    <s v="Low"/>
    <n v="1967"/>
    <n v="5"/>
    <n v="15"/>
    <n v="29505"/>
    <n v="1180.2"/>
    <n v="28324.799999999999"/>
    <n v="19670"/>
    <n v="8654.7999999999993"/>
    <d v="2014-03-01T00:00:00"/>
    <n v="3"/>
    <s v="March"/>
    <x v="1"/>
    <s v="OK"/>
    <s v="OK"/>
    <s v="OK"/>
    <s v="OK"/>
  </r>
  <r>
    <x v="3"/>
    <x v="0"/>
    <x v="3"/>
    <s v="High"/>
    <n v="1565"/>
    <n v="10"/>
    <n v="15"/>
    <n v="23475"/>
    <n v="3051.75"/>
    <n v="20423.25"/>
    <n v="15650"/>
    <n v="4773.25"/>
    <d v="2014-10-01T00:00:00"/>
    <n v="10"/>
    <s v="October"/>
    <x v="1"/>
    <s v="OK"/>
    <s v="OK"/>
    <s v="OK"/>
    <s v="OK"/>
  </r>
  <r>
    <x v="3"/>
    <x v="0"/>
    <x v="3"/>
    <s v="High"/>
    <n v="1614"/>
    <n v="10"/>
    <n v="15"/>
    <n v="24210"/>
    <n v="3631.5"/>
    <n v="20578.5"/>
    <n v="16140"/>
    <n v="4438.5"/>
    <d v="2014-04-01T00:00:00"/>
    <n v="4"/>
    <s v="April"/>
    <x v="1"/>
    <s v="OK"/>
    <s v="OK"/>
    <s v="OK"/>
    <s v="OK"/>
  </r>
  <r>
    <x v="3"/>
    <x v="0"/>
    <x v="3"/>
    <s v="High"/>
    <n v="1743"/>
    <n v="10"/>
    <n v="15"/>
    <n v="26145"/>
    <n v="3660.3"/>
    <n v="22484.7"/>
    <n v="17430"/>
    <n v="5054.7000000000007"/>
    <d v="2013-10-01T00:00:00"/>
    <n v="10"/>
    <s v="October"/>
    <x v="0"/>
    <s v="OK"/>
    <s v="OK"/>
    <s v="OK"/>
    <s v="OK"/>
  </r>
  <r>
    <x v="3"/>
    <x v="0"/>
    <x v="3"/>
    <s v="High"/>
    <n v="2470"/>
    <n v="10"/>
    <n v="15"/>
    <n v="37050"/>
    <n v="5187"/>
    <n v="31863"/>
    <n v="24700"/>
    <n v="7163"/>
    <d v="2013-09-01T00:00:00"/>
    <n v="9"/>
    <s v="September"/>
    <x v="0"/>
    <s v="OK"/>
    <s v="OK"/>
    <s v="OK"/>
    <s v="OK"/>
  </r>
  <r>
    <x v="3"/>
    <x v="0"/>
    <x v="3"/>
    <s v="High"/>
    <n v="2559"/>
    <n v="10"/>
    <n v="15"/>
    <n v="38385"/>
    <n v="5757.75"/>
    <n v="32627.25"/>
    <n v="25590"/>
    <n v="7037.25"/>
    <d v="2014-08-01T00:00:00"/>
    <n v="8"/>
    <s v="August"/>
    <x v="1"/>
    <s v="OK"/>
    <s v="OK"/>
    <s v="OK"/>
    <s v="OK"/>
  </r>
  <r>
    <x v="3"/>
    <x v="0"/>
    <x v="3"/>
    <s v="Low"/>
    <n v="218"/>
    <n v="10"/>
    <n v="15"/>
    <n v="3270"/>
    <n v="130.80000000000001"/>
    <n v="3139.2"/>
    <n v="2180"/>
    <n v="959.19999999999982"/>
    <d v="2014-09-01T00:00:00"/>
    <n v="9"/>
    <s v="September"/>
    <x v="1"/>
    <s v="OK"/>
    <s v="OK"/>
    <s v="OK"/>
    <s v="OK"/>
  </r>
  <r>
    <x v="3"/>
    <x v="0"/>
    <x v="3"/>
    <s v="Low"/>
    <n v="2363"/>
    <n v="10"/>
    <n v="15"/>
    <n v="35445"/>
    <n v="708.9"/>
    <n v="34736.1"/>
    <n v="23630"/>
    <n v="11106.099999999999"/>
    <d v="2014-02-01T00:00:00"/>
    <n v="2"/>
    <s v="February"/>
    <x v="1"/>
    <s v="OK"/>
    <s v="OK"/>
    <s v="OK"/>
    <s v="OK"/>
  </r>
  <r>
    <x v="3"/>
    <x v="0"/>
    <x v="3"/>
    <s v="None"/>
    <n v="2152"/>
    <n v="10"/>
    <n v="15"/>
    <n v="32280"/>
    <n v="0"/>
    <n v="32280"/>
    <n v="21520"/>
    <n v="10760"/>
    <d v="2013-12-01T00:00:00"/>
    <n v="12"/>
    <s v="December"/>
    <x v="0"/>
    <s v="OK"/>
    <s v="OK"/>
    <s v="OK"/>
    <s v="OK"/>
  </r>
  <r>
    <x v="3"/>
    <x v="0"/>
    <x v="4"/>
    <s v="High"/>
    <n v="384"/>
    <n v="120"/>
    <n v="15"/>
    <n v="5760"/>
    <n v="633.59999999999991"/>
    <n v="5126.3999999999996"/>
    <n v="3840"/>
    <n v="1286.3999999999999"/>
    <d v="2014-01-01T00:00:00"/>
    <n v="1"/>
    <s v="January"/>
    <x v="1"/>
    <s v="OK"/>
    <s v="OK"/>
    <s v="OK"/>
    <s v="OK"/>
  </r>
  <r>
    <x v="3"/>
    <x v="0"/>
    <x v="4"/>
    <s v="Medium"/>
    <n v="1262"/>
    <n v="120"/>
    <n v="15"/>
    <n v="18930"/>
    <n v="1325.1"/>
    <n v="17604.900000000001"/>
    <n v="12620"/>
    <n v="4984.9000000000015"/>
    <d v="2014-05-01T00:00:00"/>
    <n v="5"/>
    <s v="May"/>
    <x v="1"/>
    <s v="OK"/>
    <s v="OK"/>
    <s v="OK"/>
    <s v="OK"/>
  </r>
  <r>
    <x v="3"/>
    <x v="0"/>
    <x v="5"/>
    <s v="High"/>
    <n v="1565"/>
    <n v="250"/>
    <n v="15"/>
    <n v="23475"/>
    <n v="3051.75"/>
    <n v="20423.25"/>
    <n v="15650"/>
    <n v="4773.25"/>
    <d v="2014-10-01T00:00:00"/>
    <n v="10"/>
    <s v="October"/>
    <x v="1"/>
    <s v="OK"/>
    <s v="OK"/>
    <s v="OK"/>
    <s v="OK"/>
  </r>
  <r>
    <x v="3"/>
    <x v="0"/>
    <x v="5"/>
    <s v="Medium"/>
    <n v="2844"/>
    <n v="250"/>
    <n v="15"/>
    <n v="42660"/>
    <n v="2559.6"/>
    <n v="40100.400000000001"/>
    <n v="28440"/>
    <n v="11660.400000000001"/>
    <d v="2014-06-01T00:00:00"/>
    <n v="6"/>
    <s v="June"/>
    <x v="1"/>
    <s v="OK"/>
    <s v="OK"/>
    <s v="OK"/>
    <s v="OK"/>
  </r>
  <r>
    <x v="3"/>
    <x v="1"/>
    <x v="0"/>
    <s v="High"/>
    <n v="2072"/>
    <n v="260"/>
    <n v="15"/>
    <n v="31080"/>
    <n v="3108"/>
    <n v="27972"/>
    <n v="20720"/>
    <n v="7252"/>
    <d v="2014-12-01T00:00:00"/>
    <n v="12"/>
    <s v="December"/>
    <x v="1"/>
    <s v="OK"/>
    <s v="OK"/>
    <s v="OK"/>
    <s v="OK"/>
  </r>
  <r>
    <x v="3"/>
    <x v="1"/>
    <x v="0"/>
    <s v="Low"/>
    <n v="321"/>
    <n v="260"/>
    <n v="15"/>
    <n v="4815"/>
    <n v="48.15"/>
    <n v="4766.8500000000004"/>
    <n v="3210"/>
    <n v="1556.8500000000004"/>
    <d v="2013-11-01T00:00:00"/>
    <n v="11"/>
    <s v="November"/>
    <x v="0"/>
    <s v="OK"/>
    <s v="OK"/>
    <s v="OK"/>
    <s v="OK"/>
  </r>
  <r>
    <x v="3"/>
    <x v="1"/>
    <x v="1"/>
    <s v="Medium"/>
    <n v="490"/>
    <n v="3"/>
    <n v="15"/>
    <n v="7350"/>
    <n v="588"/>
    <n v="6762"/>
    <n v="4900"/>
    <n v="1862"/>
    <d v="2014-11-01T00:00:00"/>
    <n v="11"/>
    <s v="November"/>
    <x v="1"/>
    <s v="OK"/>
    <s v="OK"/>
    <s v="OK"/>
    <s v="OK"/>
  </r>
  <r>
    <x v="3"/>
    <x v="1"/>
    <x v="1"/>
    <s v="None"/>
    <n v="2178"/>
    <n v="3"/>
    <n v="15"/>
    <n v="32670"/>
    <n v="0"/>
    <n v="32670"/>
    <n v="21780"/>
    <n v="10890"/>
    <d v="2014-06-01T00:00:00"/>
    <n v="6"/>
    <s v="June"/>
    <x v="1"/>
    <s v="OK"/>
    <s v="OK"/>
    <s v="OK"/>
    <s v="OK"/>
  </r>
  <r>
    <x v="3"/>
    <x v="1"/>
    <x v="2"/>
    <s v="High"/>
    <n v="2072"/>
    <n v="5"/>
    <n v="15"/>
    <n v="31080"/>
    <n v="3108"/>
    <n v="27972"/>
    <n v="20720"/>
    <n v="7252"/>
    <d v="2014-12-01T00:00:00"/>
    <n v="12"/>
    <s v="December"/>
    <x v="1"/>
    <s v="OK"/>
    <s v="OK"/>
    <s v="OK"/>
    <s v="OK"/>
  </r>
  <r>
    <x v="3"/>
    <x v="1"/>
    <x v="2"/>
    <s v="Medium"/>
    <n v="2501"/>
    <n v="5"/>
    <n v="15"/>
    <n v="37515"/>
    <n v="3001.2"/>
    <n v="34513.800000000003"/>
    <n v="25010"/>
    <n v="9503.8000000000029"/>
    <d v="2014-03-01T00:00:00"/>
    <n v="3"/>
    <s v="March"/>
    <x v="1"/>
    <s v="OK"/>
    <s v="OK"/>
    <s v="OK"/>
    <s v="OK"/>
  </r>
  <r>
    <x v="3"/>
    <x v="1"/>
    <x v="3"/>
    <s v="High"/>
    <n v="2167"/>
    <n v="10"/>
    <n v="15"/>
    <n v="32505"/>
    <n v="3250.5"/>
    <n v="29254.5"/>
    <n v="21670"/>
    <n v="7584.5"/>
    <d v="2013-10-01T00:00:00"/>
    <n v="10"/>
    <s v="October"/>
    <x v="0"/>
    <s v="OK"/>
    <s v="OK"/>
    <s v="OK"/>
    <s v="OK"/>
  </r>
  <r>
    <x v="3"/>
    <x v="1"/>
    <x v="3"/>
    <s v="Low"/>
    <n v="2261"/>
    <n v="10"/>
    <n v="15"/>
    <n v="33915"/>
    <n v="1356.6"/>
    <n v="32558.400000000001"/>
    <n v="22610"/>
    <n v="9948.4000000000015"/>
    <d v="2013-12-01T00:00:00"/>
    <n v="12"/>
    <s v="December"/>
    <x v="0"/>
    <s v="OK"/>
    <s v="OK"/>
    <s v="OK"/>
    <s v="OK"/>
  </r>
  <r>
    <x v="3"/>
    <x v="1"/>
    <x v="3"/>
    <s v="Low"/>
    <n v="2296"/>
    <n v="10"/>
    <n v="15"/>
    <n v="34440"/>
    <n v="344.4"/>
    <n v="34095.599999999999"/>
    <n v="22960"/>
    <n v="11135.599999999999"/>
    <d v="2014-02-01T00:00:00"/>
    <n v="2"/>
    <s v="February"/>
    <x v="1"/>
    <s v="OK"/>
    <s v="OK"/>
    <s v="OK"/>
    <s v="OK"/>
  </r>
  <r>
    <x v="3"/>
    <x v="1"/>
    <x v="3"/>
    <s v="Medium"/>
    <n v="1227"/>
    <n v="10"/>
    <n v="15"/>
    <n v="18405"/>
    <n v="1656.45"/>
    <n v="16748.55"/>
    <n v="12270"/>
    <n v="4478.5499999999993"/>
    <d v="2014-10-01T00:00:00"/>
    <n v="10"/>
    <s v="October"/>
    <x v="1"/>
    <s v="OK"/>
    <s v="OK"/>
    <s v="OK"/>
    <s v="OK"/>
  </r>
  <r>
    <x v="3"/>
    <x v="1"/>
    <x v="3"/>
    <s v="Medium"/>
    <n v="2101"/>
    <n v="10"/>
    <n v="15"/>
    <n v="31515"/>
    <n v="2206.0500000000002"/>
    <n v="29308.95"/>
    <n v="21010"/>
    <n v="8298.9500000000007"/>
    <d v="2014-08-01T00:00:00"/>
    <n v="8"/>
    <s v="August"/>
    <x v="1"/>
    <s v="OK"/>
    <s v="OK"/>
    <s v="OK"/>
    <s v="OK"/>
  </r>
  <r>
    <x v="3"/>
    <x v="1"/>
    <x v="3"/>
    <s v="Medium"/>
    <n v="2620"/>
    <n v="10"/>
    <n v="15"/>
    <n v="39300"/>
    <n v="1965"/>
    <n v="37335"/>
    <n v="26200"/>
    <n v="11135"/>
    <d v="2014-09-01T00:00:00"/>
    <n v="9"/>
    <s v="September"/>
    <x v="1"/>
    <s v="OK"/>
    <s v="OK"/>
    <s v="OK"/>
    <s v="OK"/>
  </r>
  <r>
    <x v="3"/>
    <x v="1"/>
    <x v="3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x v="1"/>
    <s v="OK"/>
    <s v="OK"/>
    <s v="OK"/>
    <s v="OK"/>
  </r>
  <r>
    <x v="3"/>
    <x v="1"/>
    <x v="3"/>
    <s v="None"/>
    <n v="549"/>
    <n v="10"/>
    <n v="15"/>
    <n v="8235"/>
    <n v="0"/>
    <n v="8235"/>
    <n v="5490"/>
    <n v="2745"/>
    <d v="2013-09-01T00:00:00"/>
    <n v="9"/>
    <s v="September"/>
    <x v="0"/>
    <s v="OK"/>
    <s v="OK"/>
    <s v="OK"/>
    <s v="OK"/>
  </r>
  <r>
    <x v="3"/>
    <x v="1"/>
    <x v="4"/>
    <s v="High"/>
    <n v="2826"/>
    <n v="120"/>
    <n v="15"/>
    <n v="42390"/>
    <n v="6358.5"/>
    <n v="36031.5"/>
    <n v="28260"/>
    <n v="7771.5"/>
    <d v="2014-05-01T00:00:00"/>
    <n v="5"/>
    <s v="May"/>
    <x v="1"/>
    <s v="OK"/>
    <s v="OK"/>
    <s v="OK"/>
    <s v="OK"/>
  </r>
  <r>
    <x v="3"/>
    <x v="1"/>
    <x v="4"/>
    <s v="High"/>
    <n v="3997.5"/>
    <n v="120"/>
    <n v="15"/>
    <n v="59962.5"/>
    <n v="7795.125"/>
    <n v="52167.375"/>
    <n v="39975"/>
    <n v="12192.375"/>
    <d v="2014-01-01T00:00:00"/>
    <n v="1"/>
    <s v="January"/>
    <x v="1"/>
    <s v="OK"/>
    <s v="OK"/>
    <s v="OK"/>
    <s v="OK"/>
  </r>
  <r>
    <x v="3"/>
    <x v="1"/>
    <x v="5"/>
    <s v="High"/>
    <n v="2167"/>
    <n v="250"/>
    <n v="15"/>
    <n v="32505"/>
    <n v="3250.5"/>
    <n v="29254.5"/>
    <n v="21670"/>
    <n v="7584.5"/>
    <d v="2013-10-01T00:00:00"/>
    <n v="10"/>
    <s v="October"/>
    <x v="0"/>
    <s v="OK"/>
    <s v="OK"/>
    <s v="OK"/>
    <s v="OK"/>
  </r>
  <r>
    <x v="3"/>
    <x v="1"/>
    <x v="5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x v="1"/>
    <s v="OK"/>
    <s v="OK"/>
    <s v="OK"/>
    <s v="OK"/>
  </r>
  <r>
    <x v="3"/>
    <x v="1"/>
    <x v="5"/>
    <s v="Medium"/>
    <n v="1227"/>
    <n v="250"/>
    <n v="15"/>
    <n v="18405"/>
    <n v="1656.45"/>
    <n v="16748.55"/>
    <n v="12270"/>
    <n v="4478.5499999999993"/>
    <d v="2014-10-01T00:00:00"/>
    <n v="10"/>
    <s v="October"/>
    <x v="1"/>
    <s v="OK"/>
    <s v="OK"/>
    <s v="OK"/>
    <s v="OK"/>
  </r>
  <r>
    <x v="3"/>
    <x v="2"/>
    <x v="0"/>
    <s v="Medium"/>
    <n v="711"/>
    <n v="260"/>
    <n v="15"/>
    <n v="10665"/>
    <n v="853.2"/>
    <n v="9811.7999999999993"/>
    <n v="7110"/>
    <n v="2701.7999999999993"/>
    <d v="2014-12-01T00:00:00"/>
    <n v="12"/>
    <s v="December"/>
    <x v="1"/>
    <s v="OK"/>
    <s v="OK"/>
    <s v="OK"/>
    <s v="OK"/>
  </r>
  <r>
    <x v="3"/>
    <x v="2"/>
    <x v="0"/>
    <s v="Medium"/>
    <n v="970"/>
    <n v="260"/>
    <n v="15"/>
    <n v="14550"/>
    <n v="1309.5"/>
    <n v="13240.5"/>
    <n v="9700"/>
    <n v="3540.5"/>
    <d v="2013-11-01T00:00:00"/>
    <n v="11"/>
    <s v="November"/>
    <x v="0"/>
    <s v="OK"/>
    <s v="OK"/>
    <s v="OK"/>
    <s v="OK"/>
  </r>
  <r>
    <x v="3"/>
    <x v="2"/>
    <x v="1"/>
    <s v="High"/>
    <n v="1513"/>
    <n v="3"/>
    <n v="15"/>
    <n v="22695"/>
    <n v="3177.3"/>
    <n v="19517.7"/>
    <n v="15130"/>
    <n v="4387.7000000000007"/>
    <d v="2014-11-01T00:00:00"/>
    <n v="11"/>
    <s v="November"/>
    <x v="1"/>
    <s v="OK"/>
    <s v="OK"/>
    <s v="OK"/>
    <s v="OK"/>
  </r>
  <r>
    <x v="3"/>
    <x v="2"/>
    <x v="1"/>
    <s v="None"/>
    <n v="888"/>
    <n v="3"/>
    <n v="15"/>
    <n v="13320"/>
    <n v="0"/>
    <n v="13320"/>
    <n v="8880"/>
    <n v="4440"/>
    <d v="2014-06-01T00:00:00"/>
    <n v="6"/>
    <s v="June"/>
    <x v="1"/>
    <s v="OK"/>
    <s v="OK"/>
    <s v="OK"/>
    <s v="OK"/>
  </r>
  <r>
    <x v="3"/>
    <x v="2"/>
    <x v="2"/>
    <s v="Medium"/>
    <n v="711"/>
    <n v="5"/>
    <n v="15"/>
    <n v="10665"/>
    <n v="853.2"/>
    <n v="9811.7999999999993"/>
    <n v="7110"/>
    <n v="2701.7999999999993"/>
    <d v="2014-12-01T00:00:00"/>
    <n v="12"/>
    <s v="December"/>
    <x v="1"/>
    <s v="OK"/>
    <s v="OK"/>
    <s v="OK"/>
    <s v="OK"/>
  </r>
  <r>
    <x v="3"/>
    <x v="2"/>
    <x v="2"/>
    <s v="None"/>
    <n v="921"/>
    <n v="5"/>
    <n v="15"/>
    <n v="13815"/>
    <n v="0"/>
    <n v="13815"/>
    <n v="9210"/>
    <n v="4605"/>
    <d v="2014-03-01T00:00:00"/>
    <n v="3"/>
    <s v="March"/>
    <x v="1"/>
    <s v="OK"/>
    <s v="OK"/>
    <s v="OK"/>
    <s v="OK"/>
  </r>
  <r>
    <x v="3"/>
    <x v="2"/>
    <x v="3"/>
    <s v="High"/>
    <n v="278"/>
    <n v="10"/>
    <n v="15"/>
    <n v="4170"/>
    <n v="583.79999999999995"/>
    <n v="3586.2"/>
    <n v="2780"/>
    <n v="806.19999999999982"/>
    <d v="2014-02-01T00:00:00"/>
    <n v="2"/>
    <s v="February"/>
    <x v="1"/>
    <s v="OK"/>
    <s v="OK"/>
    <s v="OK"/>
    <s v="OK"/>
  </r>
  <r>
    <x v="3"/>
    <x v="2"/>
    <x v="3"/>
    <s v="High"/>
    <n v="1175"/>
    <n v="10"/>
    <n v="15"/>
    <n v="17625"/>
    <n v="2643.75"/>
    <n v="14981.25"/>
    <n v="11750"/>
    <n v="3231.25"/>
    <d v="2014-10-01T00:00:00"/>
    <n v="10"/>
    <s v="October"/>
    <x v="1"/>
    <s v="OK"/>
    <s v="OK"/>
    <s v="OK"/>
    <s v="OK"/>
  </r>
  <r>
    <x v="3"/>
    <x v="2"/>
    <x v="3"/>
    <s v="Low"/>
    <n v="747"/>
    <n v="10"/>
    <n v="15"/>
    <n v="11205"/>
    <n v="112.05"/>
    <n v="11092.95"/>
    <n v="7470"/>
    <n v="3622.9500000000007"/>
    <d v="2014-09-01T00:00:00"/>
    <n v="9"/>
    <s v="September"/>
    <x v="1"/>
    <s v="OK"/>
    <s v="OK"/>
    <s v="OK"/>
    <s v="OK"/>
  </r>
  <r>
    <x v="3"/>
    <x v="2"/>
    <x v="3"/>
    <s v="Low"/>
    <n v="1945"/>
    <n v="10"/>
    <n v="15"/>
    <n v="29175"/>
    <n v="875.25"/>
    <n v="28299.75"/>
    <n v="19450"/>
    <n v="8849.75"/>
    <d v="2013-10-01T00:00:00"/>
    <n v="10"/>
    <s v="October"/>
    <x v="0"/>
    <s v="OK"/>
    <s v="OK"/>
    <s v="OK"/>
    <s v="OK"/>
  </r>
  <r>
    <x v="3"/>
    <x v="2"/>
    <x v="3"/>
    <s v="Medium"/>
    <n v="1743"/>
    <n v="10"/>
    <n v="15"/>
    <n v="26145"/>
    <n v="1568.7"/>
    <n v="24576.3"/>
    <n v="17430"/>
    <n v="7146.2999999999993"/>
    <d v="2014-08-01T00:00:00"/>
    <n v="8"/>
    <s v="August"/>
    <x v="1"/>
    <s v="OK"/>
    <s v="OK"/>
    <s v="OK"/>
    <s v="OK"/>
  </r>
  <r>
    <x v="3"/>
    <x v="2"/>
    <x v="3"/>
    <s v="Medium"/>
    <n v="2116"/>
    <n v="10"/>
    <n v="15"/>
    <n v="31740"/>
    <n v="1587"/>
    <n v="30153"/>
    <n v="21160"/>
    <n v="8993"/>
    <d v="2013-12-01T00:00:00"/>
    <n v="12"/>
    <s v="December"/>
    <x v="0"/>
    <s v="OK"/>
    <s v="OK"/>
    <s v="OK"/>
    <s v="OK"/>
  </r>
  <r>
    <x v="3"/>
    <x v="2"/>
    <x v="4"/>
    <s v="High"/>
    <n v="510"/>
    <n v="120"/>
    <n v="15"/>
    <n v="7650"/>
    <n v="765"/>
    <n v="6885"/>
    <n v="5100"/>
    <n v="1785"/>
    <d v="2014-04-01T00:00:00"/>
    <n v="4"/>
    <s v="April"/>
    <x v="1"/>
    <s v="OK"/>
    <s v="OK"/>
    <s v="OK"/>
    <s v="OK"/>
  </r>
  <r>
    <x v="3"/>
    <x v="2"/>
    <x v="4"/>
    <s v="High"/>
    <n v="660"/>
    <n v="120"/>
    <n v="15"/>
    <n v="9900"/>
    <n v="1287"/>
    <n v="8613"/>
    <n v="6600"/>
    <n v="2013"/>
    <d v="2013-09-01T00:00:00"/>
    <n v="9"/>
    <s v="September"/>
    <x v="0"/>
    <s v="OK"/>
    <s v="OK"/>
    <s v="OK"/>
    <s v="OK"/>
  </r>
  <r>
    <x v="3"/>
    <x v="2"/>
    <x v="4"/>
    <s v="High"/>
    <n v="681"/>
    <n v="120"/>
    <n v="15"/>
    <n v="10215"/>
    <n v="1021.5"/>
    <n v="9193.5"/>
    <n v="6810"/>
    <n v="2383.5"/>
    <d v="2014-01-01T00:00:00"/>
    <n v="1"/>
    <s v="January"/>
    <x v="1"/>
    <s v="OK"/>
    <s v="OK"/>
    <s v="OK"/>
    <s v="OK"/>
  </r>
  <r>
    <x v="3"/>
    <x v="2"/>
    <x v="4"/>
    <s v="Medium"/>
    <n v="1530"/>
    <n v="120"/>
    <n v="15"/>
    <n v="22950"/>
    <n v="1377"/>
    <n v="21573"/>
    <n v="15300"/>
    <n v="6273"/>
    <d v="2014-05-01T00:00:00"/>
    <n v="5"/>
    <s v="May"/>
    <x v="1"/>
    <s v="OK"/>
    <s v="OK"/>
    <s v="OK"/>
    <s v="OK"/>
  </r>
  <r>
    <x v="3"/>
    <x v="2"/>
    <x v="5"/>
    <s v="High"/>
    <n v="492"/>
    <n v="250"/>
    <n v="15"/>
    <n v="7380"/>
    <n v="1107"/>
    <n v="6273"/>
    <n v="4920"/>
    <n v="1353"/>
    <d v="2014-07-01T00:00:00"/>
    <n v="7"/>
    <s v="July"/>
    <x v="1"/>
    <s v="OK"/>
    <s v="OK"/>
    <s v="OK"/>
    <s v="OK"/>
  </r>
  <r>
    <x v="3"/>
    <x v="2"/>
    <x v="5"/>
    <s v="High"/>
    <n v="1175"/>
    <n v="250"/>
    <n v="15"/>
    <n v="17625"/>
    <n v="2643.75"/>
    <n v="14981.25"/>
    <n v="11750"/>
    <n v="3231.25"/>
    <d v="2014-10-01T00:00:00"/>
    <n v="10"/>
    <s v="October"/>
    <x v="1"/>
    <s v="OK"/>
    <s v="OK"/>
    <s v="OK"/>
    <s v="OK"/>
  </r>
  <r>
    <x v="3"/>
    <x v="2"/>
    <x v="5"/>
    <s v="Low"/>
    <n v="1945"/>
    <n v="250"/>
    <n v="15"/>
    <n v="29175"/>
    <n v="875.25"/>
    <n v="28299.75"/>
    <n v="19450"/>
    <n v="8849.75"/>
    <d v="2013-10-01T00:00:00"/>
    <n v="10"/>
    <s v="October"/>
    <x v="0"/>
    <s v="OK"/>
    <s v="OK"/>
    <s v="OK"/>
    <s v="OK"/>
  </r>
  <r>
    <x v="3"/>
    <x v="2"/>
    <x v="5"/>
    <s v="None"/>
    <n v="888"/>
    <n v="250"/>
    <n v="15"/>
    <n v="13320"/>
    <n v="0"/>
    <n v="13320"/>
    <n v="8880"/>
    <n v="4440"/>
    <d v="2014-06-01T00:00:00"/>
    <n v="6"/>
    <s v="June"/>
    <x v="1"/>
    <s v="OK"/>
    <s v="OK"/>
    <s v="OK"/>
    <s v="OK"/>
  </r>
  <r>
    <x v="3"/>
    <x v="3"/>
    <x v="0"/>
    <s v="High"/>
    <n v="1870"/>
    <n v="260"/>
    <n v="15"/>
    <n v="28050"/>
    <n v="3927"/>
    <n v="24123"/>
    <n v="18700"/>
    <n v="5423"/>
    <d v="2013-11-01T00:00:00"/>
    <n v="11"/>
    <s v="November"/>
    <x v="0"/>
    <s v="OK"/>
    <s v="OK"/>
    <s v="OK"/>
    <s v="OK"/>
  </r>
  <r>
    <x v="3"/>
    <x v="3"/>
    <x v="0"/>
    <s v="High"/>
    <n v="2157"/>
    <n v="260"/>
    <n v="15"/>
    <n v="32355"/>
    <n v="3559.05"/>
    <n v="28795.95"/>
    <n v="21570"/>
    <n v="7225.9500000000007"/>
    <d v="2014-12-01T00:00:00"/>
    <n v="12"/>
    <s v="December"/>
    <x v="1"/>
    <s v="OK"/>
    <s v="OK"/>
    <s v="OK"/>
    <s v="OK"/>
  </r>
  <r>
    <x v="3"/>
    <x v="3"/>
    <x v="1"/>
    <s v="Medium"/>
    <n v="2791"/>
    <n v="3"/>
    <n v="15"/>
    <n v="41865"/>
    <n v="2093.25"/>
    <n v="39771.75"/>
    <n v="27910"/>
    <n v="11861.75"/>
    <d v="2014-11-01T00:00:00"/>
    <n v="11"/>
    <s v="November"/>
    <x v="1"/>
    <s v="OK"/>
    <s v="OK"/>
    <s v="OK"/>
    <s v="OK"/>
  </r>
  <r>
    <x v="3"/>
    <x v="3"/>
    <x v="1"/>
    <s v="None"/>
    <n v="2470"/>
    <n v="3"/>
    <n v="15"/>
    <n v="37050"/>
    <n v="0"/>
    <n v="37050"/>
    <n v="24700"/>
    <n v="12350"/>
    <d v="2014-06-01T00:00:00"/>
    <n v="6"/>
    <s v="June"/>
    <x v="1"/>
    <s v="OK"/>
    <s v="OK"/>
    <s v="OK"/>
    <s v="OK"/>
  </r>
  <r>
    <x v="3"/>
    <x v="3"/>
    <x v="2"/>
    <s v="High"/>
    <n v="2157"/>
    <n v="5"/>
    <n v="15"/>
    <n v="32355"/>
    <n v="3559.05"/>
    <n v="28795.95"/>
    <n v="21570"/>
    <n v="7225.9500000000007"/>
    <d v="2014-12-01T00:00:00"/>
    <n v="12"/>
    <s v="December"/>
    <x v="1"/>
    <s v="OK"/>
    <s v="OK"/>
    <s v="OK"/>
    <s v="OK"/>
  </r>
  <r>
    <x v="3"/>
    <x v="3"/>
    <x v="2"/>
    <s v="Low"/>
    <n v="2031"/>
    <n v="5"/>
    <n v="15"/>
    <n v="30465"/>
    <n v="1218.5999999999999"/>
    <n v="29246.400000000001"/>
    <n v="20310"/>
    <n v="8936.4000000000015"/>
    <d v="2014-10-01T00:00:00"/>
    <n v="10"/>
    <s v="October"/>
    <x v="1"/>
    <s v="OK"/>
    <s v="OK"/>
    <s v="OK"/>
    <s v="OK"/>
  </r>
  <r>
    <x v="3"/>
    <x v="3"/>
    <x v="2"/>
    <s v="Low"/>
    <n v="2214"/>
    <n v="5"/>
    <n v="15"/>
    <n v="33210"/>
    <n v="332.1"/>
    <n v="32877.9"/>
    <n v="22140"/>
    <n v="10737.900000000001"/>
    <d v="2014-03-01T00:00:00"/>
    <n v="3"/>
    <s v="March"/>
    <x v="1"/>
    <s v="OK"/>
    <s v="OK"/>
    <s v="OK"/>
    <s v="OK"/>
  </r>
  <r>
    <x v="3"/>
    <x v="3"/>
    <x v="2"/>
    <s v="None"/>
    <n v="2470"/>
    <n v="5"/>
    <n v="15"/>
    <n v="37050"/>
    <n v="0"/>
    <n v="37050"/>
    <n v="24700"/>
    <n v="12350"/>
    <d v="2014-06-01T00:00:00"/>
    <n v="6"/>
    <s v="June"/>
    <x v="1"/>
    <s v="OK"/>
    <s v="OK"/>
    <s v="OK"/>
    <s v="OK"/>
  </r>
  <r>
    <x v="3"/>
    <x v="3"/>
    <x v="3"/>
    <s v="High"/>
    <n v="380"/>
    <n v="10"/>
    <n v="15"/>
    <n v="5700"/>
    <n v="684"/>
    <n v="5016"/>
    <n v="3800"/>
    <n v="1216"/>
    <d v="2013-12-01T00:00:00"/>
    <n v="12"/>
    <s v="December"/>
    <x v="0"/>
    <s v="OK"/>
    <s v="OK"/>
    <s v="OK"/>
    <s v="OK"/>
  </r>
  <r>
    <x v="3"/>
    <x v="3"/>
    <x v="3"/>
    <s v="High"/>
    <n v="1984"/>
    <n v="10"/>
    <n v="15"/>
    <n v="29760"/>
    <n v="3273.6"/>
    <n v="26486.400000000001"/>
    <n v="19840"/>
    <n v="6646.4000000000015"/>
    <d v="2014-08-01T00:00:00"/>
    <n v="8"/>
    <s v="August"/>
    <x v="1"/>
    <s v="OK"/>
    <s v="OK"/>
    <s v="OK"/>
    <s v="OK"/>
  </r>
  <r>
    <x v="3"/>
    <x v="3"/>
    <x v="3"/>
    <s v="Low"/>
    <n v="1514"/>
    <n v="10"/>
    <n v="15"/>
    <n v="22710"/>
    <n v="908.4"/>
    <n v="21801.599999999999"/>
    <n v="15140"/>
    <n v="6661.5999999999985"/>
    <d v="2013-10-01T00:00:00"/>
    <n v="10"/>
    <s v="October"/>
    <x v="0"/>
    <s v="OK"/>
    <s v="OK"/>
    <s v="OK"/>
    <s v="OK"/>
  </r>
  <r>
    <x v="3"/>
    <x v="3"/>
    <x v="3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x v="1"/>
    <s v="OK"/>
    <s v="OK"/>
    <s v="OK"/>
    <s v="OK"/>
  </r>
  <r>
    <x v="3"/>
    <x v="3"/>
    <x v="3"/>
    <s v="None"/>
    <n v="974"/>
    <n v="10"/>
    <n v="15"/>
    <n v="14610"/>
    <n v="0"/>
    <n v="14610"/>
    <n v="9740"/>
    <n v="4870"/>
    <d v="2014-02-01T00:00:00"/>
    <n v="2"/>
    <s v="February"/>
    <x v="1"/>
    <s v="OK"/>
    <s v="OK"/>
    <s v="OK"/>
    <s v="OK"/>
  </r>
  <r>
    <x v="3"/>
    <x v="3"/>
    <x v="3"/>
    <s v="None"/>
    <n v="2472"/>
    <n v="10"/>
    <n v="15"/>
    <n v="37080"/>
    <n v="0"/>
    <n v="37080"/>
    <n v="24720"/>
    <n v="12360"/>
    <d v="2014-09-01T00:00:00"/>
    <n v="9"/>
    <s v="September"/>
    <x v="1"/>
    <s v="OK"/>
    <s v="OK"/>
    <s v="OK"/>
    <s v="OK"/>
  </r>
  <r>
    <x v="3"/>
    <x v="3"/>
    <x v="4"/>
    <s v="High"/>
    <n v="655"/>
    <n v="120"/>
    <n v="15"/>
    <n v="9825"/>
    <n v="1080.75"/>
    <n v="8744.25"/>
    <n v="6550"/>
    <n v="2194.25"/>
    <d v="2013-09-01T00:00:00"/>
    <n v="9"/>
    <s v="September"/>
    <x v="0"/>
    <s v="OK"/>
    <s v="OK"/>
    <s v="OK"/>
    <s v="OK"/>
  </r>
  <r>
    <x v="3"/>
    <x v="3"/>
    <x v="4"/>
    <s v="Medium"/>
    <n v="245"/>
    <n v="120"/>
    <n v="15"/>
    <n v="3675"/>
    <n v="330.75"/>
    <n v="3344.25"/>
    <n v="2450"/>
    <n v="894.25"/>
    <d v="2014-05-01T00:00:00"/>
    <n v="5"/>
    <s v="May"/>
    <x v="1"/>
    <s v="OK"/>
    <s v="OK"/>
    <s v="OK"/>
    <s v="OK"/>
  </r>
  <r>
    <x v="3"/>
    <x v="3"/>
    <x v="4"/>
    <s v="Medium"/>
    <n v="2628"/>
    <n v="120"/>
    <n v="15"/>
    <n v="39420"/>
    <n v="3547.8"/>
    <n v="35872.199999999997"/>
    <n v="26280"/>
    <n v="9592.1999999999971"/>
    <d v="2014-04-01T00:00:00"/>
    <n v="4"/>
    <s v="April"/>
    <x v="1"/>
    <s v="OK"/>
    <s v="OK"/>
    <s v="OK"/>
    <s v="OK"/>
  </r>
  <r>
    <x v="3"/>
    <x v="3"/>
    <x v="4"/>
    <s v="Medium"/>
    <n v="2861"/>
    <n v="120"/>
    <n v="15"/>
    <n v="42915"/>
    <n v="2145.75"/>
    <n v="40769.25"/>
    <n v="28610"/>
    <n v="12159.25"/>
    <d v="2014-01-01T00:00:00"/>
    <n v="1"/>
    <s v="January"/>
    <x v="1"/>
    <s v="OK"/>
    <s v="OK"/>
    <s v="OK"/>
    <s v="OK"/>
  </r>
  <r>
    <x v="3"/>
    <x v="3"/>
    <x v="5"/>
    <s v="High"/>
    <n v="641"/>
    <n v="250"/>
    <n v="15"/>
    <n v="9615"/>
    <n v="961.5"/>
    <n v="8653.5"/>
    <n v="6410"/>
    <n v="2243.5"/>
    <d v="2014-07-01T00:00:00"/>
    <n v="7"/>
    <s v="July"/>
    <x v="1"/>
    <s v="OK"/>
    <s v="OK"/>
    <s v="OK"/>
    <s v="OK"/>
  </r>
  <r>
    <x v="3"/>
    <x v="3"/>
    <x v="5"/>
    <s v="Low"/>
    <n v="1514"/>
    <n v="250"/>
    <n v="15"/>
    <n v="22710"/>
    <n v="908.4"/>
    <n v="21801.599999999999"/>
    <n v="15140"/>
    <n v="6661.5999999999985"/>
    <d v="2013-10-01T00:00:00"/>
    <n v="10"/>
    <s v="October"/>
    <x v="0"/>
    <s v="OK"/>
    <s v="OK"/>
    <s v="OK"/>
    <s v="OK"/>
  </r>
  <r>
    <x v="3"/>
    <x v="4"/>
    <x v="0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x v="0"/>
    <s v="OK"/>
    <s v="OK"/>
    <s v="OK"/>
    <s v="OK"/>
  </r>
  <r>
    <x v="3"/>
    <x v="4"/>
    <x v="0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x v="1"/>
    <s v="OK"/>
    <s v="OK"/>
    <s v="OK"/>
    <s v="OK"/>
  </r>
  <r>
    <x v="3"/>
    <x v="4"/>
    <x v="0"/>
    <s v="Low"/>
    <n v="671"/>
    <n v="260"/>
    <n v="15"/>
    <n v="10065"/>
    <n v="402.6"/>
    <n v="9662.4"/>
    <n v="6710"/>
    <n v="2952.3999999999996"/>
    <d v="2013-10-01T00:00:00"/>
    <n v="10"/>
    <s v="October"/>
    <x v="0"/>
    <s v="OK"/>
    <s v="OK"/>
    <s v="OK"/>
    <s v="OK"/>
  </r>
  <r>
    <x v="3"/>
    <x v="4"/>
    <x v="0"/>
    <s v="None"/>
    <n v="615"/>
    <n v="260"/>
    <n v="15"/>
    <n v="9225"/>
    <n v="0"/>
    <n v="9225"/>
    <n v="6150"/>
    <n v="3075"/>
    <d v="2014-12-01T00:00:00"/>
    <n v="12"/>
    <s v="December"/>
    <x v="1"/>
    <s v="OK"/>
    <s v="OK"/>
    <s v="OK"/>
    <s v="OK"/>
  </r>
  <r>
    <x v="3"/>
    <x v="4"/>
    <x v="1"/>
    <s v="High"/>
    <n v="2567"/>
    <n v="3"/>
    <n v="15"/>
    <n v="38505"/>
    <n v="5005.6499999999996"/>
    <n v="33499.35"/>
    <n v="25670"/>
    <n v="7829.3499999999985"/>
    <d v="2014-06-01T00:00:00"/>
    <n v="6"/>
    <s v="June"/>
    <x v="1"/>
    <s v="OK"/>
    <s v="OK"/>
    <s v="OK"/>
    <s v="OK"/>
  </r>
  <r>
    <x v="3"/>
    <x v="4"/>
    <x v="1"/>
    <s v="Medium"/>
    <n v="2030"/>
    <n v="3"/>
    <n v="15"/>
    <n v="30450"/>
    <n v="1827"/>
    <n v="28623"/>
    <n v="20300"/>
    <n v="8323"/>
    <d v="2014-11-01T00:00:00"/>
    <n v="11"/>
    <s v="November"/>
    <x v="1"/>
    <s v="OK"/>
    <s v="OK"/>
    <s v="OK"/>
    <s v="OK"/>
  </r>
  <r>
    <x v="3"/>
    <x v="4"/>
    <x v="2"/>
    <s v="High"/>
    <n v="677"/>
    <n v="5"/>
    <n v="15"/>
    <n v="10155"/>
    <n v="1218.5999999999999"/>
    <n v="8936.4"/>
    <n v="6770"/>
    <n v="2166.3999999999996"/>
    <d v="2014-03-01T00:00:00"/>
    <n v="3"/>
    <s v="March"/>
    <x v="1"/>
    <s v="OK"/>
    <s v="OK"/>
    <s v="OK"/>
    <s v="OK"/>
  </r>
  <r>
    <x v="3"/>
    <x v="4"/>
    <x v="2"/>
    <s v="None"/>
    <n v="615"/>
    <n v="5"/>
    <n v="15"/>
    <n v="9225"/>
    <n v="0"/>
    <n v="9225"/>
    <n v="6150"/>
    <n v="3075"/>
    <d v="2014-12-01T00:00:00"/>
    <n v="12"/>
    <s v="December"/>
    <x v="1"/>
    <s v="OK"/>
    <s v="OK"/>
    <s v="OK"/>
    <s v="OK"/>
  </r>
  <r>
    <x v="3"/>
    <x v="4"/>
    <x v="3"/>
    <s v="High"/>
    <n v="1767"/>
    <n v="10"/>
    <n v="15"/>
    <n v="26505"/>
    <n v="3710.7"/>
    <n v="22794.3"/>
    <n v="17670"/>
    <n v="5124.2999999999993"/>
    <d v="2014-09-01T00:00:00"/>
    <n v="9"/>
    <s v="September"/>
    <x v="1"/>
    <s v="OK"/>
    <s v="OK"/>
    <s v="OK"/>
    <s v="OK"/>
  </r>
  <r>
    <x v="3"/>
    <x v="4"/>
    <x v="3"/>
    <s v="Low"/>
    <n v="671"/>
    <n v="10"/>
    <n v="15"/>
    <n v="10065"/>
    <n v="402.6"/>
    <n v="9662.4"/>
    <n v="6710"/>
    <n v="2952.3999999999996"/>
    <d v="2013-10-01T00:00:00"/>
    <n v="10"/>
    <s v="October"/>
    <x v="0"/>
    <s v="OK"/>
    <s v="OK"/>
    <s v="OK"/>
    <s v="OK"/>
  </r>
  <r>
    <x v="3"/>
    <x v="4"/>
    <x v="3"/>
    <s v="Low"/>
    <n v="1514"/>
    <n v="10"/>
    <n v="15"/>
    <n v="22710"/>
    <n v="227.1"/>
    <n v="22482.9"/>
    <n v="15140"/>
    <n v="7342.9000000000015"/>
    <d v="2014-02-01T00:00:00"/>
    <n v="2"/>
    <s v="February"/>
    <x v="1"/>
    <s v="OK"/>
    <s v="OK"/>
    <s v="OK"/>
    <s v="OK"/>
  </r>
  <r>
    <x v="3"/>
    <x v="4"/>
    <x v="3"/>
    <s v="Low"/>
    <n v="1925"/>
    <n v="10"/>
    <n v="15"/>
    <n v="28875"/>
    <n v="577.5"/>
    <n v="28297.5"/>
    <n v="19250"/>
    <n v="9047.5"/>
    <d v="2013-12-01T00:00:00"/>
    <n v="12"/>
    <s v="December"/>
    <x v="0"/>
    <s v="OK"/>
    <s v="OK"/>
    <s v="OK"/>
    <s v="OK"/>
  </r>
  <r>
    <x v="3"/>
    <x v="4"/>
    <x v="3"/>
    <s v="Medium"/>
    <n v="1153"/>
    <n v="10"/>
    <n v="15"/>
    <n v="17295"/>
    <n v="1037.7"/>
    <n v="16257.3"/>
    <n v="11530"/>
    <n v="4727.2999999999993"/>
    <d v="2014-10-01T00:00:00"/>
    <n v="10"/>
    <s v="October"/>
    <x v="1"/>
    <s v="OK"/>
    <s v="OK"/>
    <s v="OK"/>
    <s v="OK"/>
  </r>
  <r>
    <x v="3"/>
    <x v="4"/>
    <x v="3"/>
    <s v="Medium"/>
    <n v="2198"/>
    <n v="10"/>
    <n v="15"/>
    <n v="32970"/>
    <n v="1978.2"/>
    <n v="30991.8"/>
    <n v="21980"/>
    <n v="9011.7999999999993"/>
    <d v="2014-08-01T00:00:00"/>
    <n v="8"/>
    <s v="August"/>
    <x v="1"/>
    <s v="OK"/>
    <s v="OK"/>
    <s v="OK"/>
    <s v="OK"/>
  </r>
  <r>
    <x v="3"/>
    <x v="4"/>
    <x v="3"/>
    <s v="Medium"/>
    <n v="2931"/>
    <n v="10"/>
    <n v="15"/>
    <n v="43965"/>
    <n v="3077.55"/>
    <n v="40887.449999999997"/>
    <n v="29310"/>
    <n v="11577.449999999997"/>
    <d v="2013-09-01T00:00:00"/>
    <n v="9"/>
    <s v="September"/>
    <x v="0"/>
    <s v="OK"/>
    <s v="OK"/>
    <s v="OK"/>
    <s v="OK"/>
  </r>
  <r>
    <x v="3"/>
    <x v="4"/>
    <x v="3"/>
    <s v="Medium"/>
    <n v="3675"/>
    <n v="10"/>
    <n v="15"/>
    <n v="55125"/>
    <n v="4961.25"/>
    <n v="50163.75"/>
    <n v="36750"/>
    <n v="13413.75"/>
    <d v="2014-04-01T00:00:00"/>
    <n v="4"/>
    <s v="April"/>
    <x v="1"/>
    <s v="OK"/>
    <s v="OK"/>
    <s v="OK"/>
    <s v="OK"/>
  </r>
  <r>
    <x v="3"/>
    <x v="4"/>
    <x v="4"/>
    <s v="High"/>
    <n v="790"/>
    <n v="120"/>
    <n v="15"/>
    <n v="11850"/>
    <n v="1185"/>
    <n v="10665"/>
    <n v="7900"/>
    <n v="2765"/>
    <d v="2014-05-01T00:00:00"/>
    <n v="5"/>
    <s v="May"/>
    <x v="1"/>
    <s v="OK"/>
    <s v="OK"/>
    <s v="OK"/>
    <s v="OK"/>
  </r>
  <r>
    <x v="3"/>
    <x v="4"/>
    <x v="4"/>
    <s v="Medium"/>
    <n v="555"/>
    <n v="120"/>
    <n v="15"/>
    <n v="8325"/>
    <n v="416.25"/>
    <n v="7908.75"/>
    <n v="5550"/>
    <n v="2358.75"/>
    <d v="2014-01-01T00:00:00"/>
    <n v="1"/>
    <s v="January"/>
    <x v="1"/>
    <s v="OK"/>
    <s v="OK"/>
    <s v="OK"/>
    <s v="OK"/>
  </r>
  <r>
    <x v="3"/>
    <x v="4"/>
    <x v="5"/>
    <s v="High"/>
    <n v="2567"/>
    <n v="250"/>
    <n v="15"/>
    <n v="38505"/>
    <n v="5005.6499999999996"/>
    <n v="33499.35"/>
    <n v="25670"/>
    <n v="7829.3499999999985"/>
    <d v="2014-06-01T00:00:00"/>
    <n v="6"/>
    <s v="June"/>
    <x v="1"/>
    <s v="OK"/>
    <s v="OK"/>
    <s v="OK"/>
    <s v="OK"/>
  </r>
  <r>
    <x v="3"/>
    <x v="4"/>
    <x v="5"/>
    <s v="Medium"/>
    <n v="1153"/>
    <n v="250"/>
    <n v="15"/>
    <n v="17295"/>
    <n v="1037.7"/>
    <n v="16257.3"/>
    <n v="11530"/>
    <n v="4727.2999999999993"/>
    <d v="2014-10-01T00:00:00"/>
    <n v="10"/>
    <s v="October"/>
    <x v="1"/>
    <s v="OK"/>
    <s v="OK"/>
    <s v="OK"/>
    <s v="OK"/>
  </r>
  <r>
    <x v="3"/>
    <x v="4"/>
    <x v="6"/>
    <s v="None"/>
    <n v="2178"/>
    <m/>
    <n v="15"/>
    <n v="32670"/>
    <n v="0"/>
    <n v="32670"/>
    <n v="21780"/>
    <n v="10890"/>
    <d v="2014-06-01T00:00:00"/>
    <n v="6"/>
    <s v="June"/>
    <x v="1"/>
    <s v="OK"/>
    <s v="OK"/>
    <s v="OK"/>
    <s v="OK"/>
  </r>
  <r>
    <x v="4"/>
    <x v="0"/>
    <x v="0"/>
    <s v="High"/>
    <n v="888"/>
    <n v="260"/>
    <n v="300"/>
    <n v="266400"/>
    <n v="37296"/>
    <n v="229104"/>
    <n v="222000"/>
    <n v="7104"/>
    <d v="2014-03-01T00:00:00"/>
    <n v="3"/>
    <s v="March"/>
    <x v="1"/>
    <s v="OK"/>
    <s v="OK"/>
    <s v="OK"/>
    <s v="OK"/>
  </r>
  <r>
    <x v="4"/>
    <x v="0"/>
    <x v="0"/>
    <s v="Low"/>
    <n v="1916"/>
    <n v="260"/>
    <n v="300"/>
    <n v="574800"/>
    <n v="11496"/>
    <n v="563304"/>
    <n v="479000"/>
    <n v="84304"/>
    <d v="2014-12-01T00:00:00"/>
    <n v="12"/>
    <s v="December"/>
    <x v="1"/>
    <s v="OK"/>
    <s v="OK"/>
    <s v="OK"/>
    <s v="OK"/>
  </r>
  <r>
    <x v="4"/>
    <x v="0"/>
    <x v="1"/>
    <s v="High"/>
    <n v="1496"/>
    <n v="3"/>
    <n v="300"/>
    <n v="448800"/>
    <n v="62832"/>
    <n v="385968"/>
    <n v="374000"/>
    <n v="11968"/>
    <d v="2014-10-01T00:00:00"/>
    <n v="10"/>
    <s v="October"/>
    <x v="1"/>
    <s v="OK"/>
    <s v="OK"/>
    <s v="OK"/>
    <s v="OK"/>
  </r>
  <r>
    <x v="4"/>
    <x v="0"/>
    <x v="1"/>
    <s v="Medium"/>
    <n v="1094"/>
    <n v="3"/>
    <n v="300"/>
    <n v="328200"/>
    <n v="29538"/>
    <n v="298662"/>
    <n v="273500"/>
    <n v="25162"/>
    <d v="2014-06-01T00:00:00"/>
    <n v="6"/>
    <s v="June"/>
    <x v="1"/>
    <s v="OK"/>
    <s v="OK"/>
    <s v="OK"/>
    <s v="OK"/>
  </r>
  <r>
    <x v="4"/>
    <x v="0"/>
    <x v="2"/>
    <s v="Medium"/>
    <n v="1283"/>
    <n v="5"/>
    <n v="300"/>
    <n v="384900"/>
    <n v="30792"/>
    <n v="354108"/>
    <n v="320750"/>
    <n v="33358"/>
    <d v="2013-09-01T00:00:00"/>
    <n v="9"/>
    <s v="September"/>
    <x v="0"/>
    <s v="OK"/>
    <s v="OK"/>
    <s v="OK"/>
    <s v="OK"/>
  </r>
  <r>
    <x v="4"/>
    <x v="0"/>
    <x v="2"/>
    <s v="Medium"/>
    <n v="3802.5"/>
    <n v="5"/>
    <n v="300"/>
    <n v="1140750"/>
    <n v="102667.5"/>
    <n v="1038082.5"/>
    <n v="950625"/>
    <n v="87457.5"/>
    <d v="2014-04-01T00:00:00"/>
    <n v="4"/>
    <s v="April"/>
    <x v="1"/>
    <s v="OK"/>
    <s v="OK"/>
    <s v="OK"/>
    <s v="OK"/>
  </r>
  <r>
    <x v="4"/>
    <x v="0"/>
    <x v="3"/>
    <s v="High"/>
    <n v="873"/>
    <n v="10"/>
    <n v="300"/>
    <n v="261900"/>
    <n v="28809"/>
    <n v="233091"/>
    <n v="218250"/>
    <n v="14841"/>
    <d v="2014-01-01T00:00:00"/>
    <n v="1"/>
    <s v="January"/>
    <x v="1"/>
    <s v="OK"/>
    <s v="OK"/>
    <s v="OK"/>
    <s v="OK"/>
  </r>
  <r>
    <x v="4"/>
    <x v="0"/>
    <x v="3"/>
    <s v="High"/>
    <n v="1366"/>
    <n v="10"/>
    <n v="300"/>
    <n v="409800"/>
    <n v="45078"/>
    <n v="364722"/>
    <n v="341500"/>
    <n v="23222"/>
    <d v="2014-11-01T00:00:00"/>
    <n v="11"/>
    <s v="November"/>
    <x v="1"/>
    <s v="OK"/>
    <s v="OK"/>
    <s v="OK"/>
    <s v="OK"/>
  </r>
  <r>
    <x v="4"/>
    <x v="0"/>
    <x v="3"/>
    <s v="Low"/>
    <n v="1916"/>
    <n v="10"/>
    <n v="300"/>
    <n v="574800"/>
    <n v="11496"/>
    <n v="563304"/>
    <n v="479000"/>
    <n v="84304"/>
    <d v="2014-12-01T00:00:00"/>
    <n v="12"/>
    <s v="December"/>
    <x v="1"/>
    <s v="OK"/>
    <s v="OK"/>
    <s v="OK"/>
    <s v="OK"/>
  </r>
  <r>
    <x v="4"/>
    <x v="0"/>
    <x v="3"/>
    <s v="Medium"/>
    <n v="1094"/>
    <n v="10"/>
    <n v="300"/>
    <n v="328200"/>
    <n v="29538"/>
    <n v="298662"/>
    <n v="273500"/>
    <n v="25162"/>
    <d v="2014-06-01T00:00:00"/>
    <n v="6"/>
    <s v="June"/>
    <x v="1"/>
    <s v="OK"/>
    <s v="OK"/>
    <s v="OK"/>
    <s v="OK"/>
  </r>
  <r>
    <x v="4"/>
    <x v="0"/>
    <x v="3"/>
    <s v="Medium"/>
    <n v="1404"/>
    <n v="10"/>
    <n v="300"/>
    <n v="421200"/>
    <n v="29484"/>
    <n v="391716"/>
    <n v="351000"/>
    <n v="40716"/>
    <d v="2013-11-01T00:00:00"/>
    <n v="11"/>
    <s v="November"/>
    <x v="0"/>
    <s v="OK"/>
    <s v="OK"/>
    <s v="OK"/>
    <s v="OK"/>
  </r>
  <r>
    <x v="4"/>
    <x v="0"/>
    <x v="3"/>
    <s v="Medium"/>
    <n v="1702"/>
    <n v="10"/>
    <n v="300"/>
    <n v="510600"/>
    <n v="35742"/>
    <n v="474858"/>
    <n v="425500"/>
    <n v="49358"/>
    <d v="2014-05-01T00:00:00"/>
    <n v="5"/>
    <s v="May"/>
    <x v="1"/>
    <s v="OK"/>
    <s v="OK"/>
    <s v="OK"/>
    <s v="OK"/>
  </r>
  <r>
    <x v="4"/>
    <x v="0"/>
    <x v="4"/>
    <s v="High"/>
    <n v="269"/>
    <n v="120"/>
    <n v="300"/>
    <n v="80700"/>
    <n v="11298"/>
    <n v="69402"/>
    <n v="67250"/>
    <n v="2152"/>
    <d v="2013-10-01T00:00:00"/>
    <n v="10"/>
    <s v="October"/>
    <x v="0"/>
    <s v="OK"/>
    <s v="OK"/>
    <s v="OK"/>
    <s v="OK"/>
  </r>
  <r>
    <x v="4"/>
    <x v="0"/>
    <x v="4"/>
    <s v="Medium"/>
    <n v="3793.5"/>
    <n v="120"/>
    <n v="300"/>
    <n v="1138050"/>
    <n v="102424.5"/>
    <n v="1035625.5"/>
    <n v="948375"/>
    <n v="87250.5"/>
    <d v="2014-07-01T00:00:00"/>
    <n v="7"/>
    <s v="July"/>
    <x v="1"/>
    <s v="OK"/>
    <s v="OK"/>
    <s v="OK"/>
    <s v="OK"/>
  </r>
  <r>
    <x v="4"/>
    <x v="0"/>
    <x v="5"/>
    <s v="High"/>
    <n v="269"/>
    <n v="250"/>
    <n v="300"/>
    <n v="80700"/>
    <n v="11298"/>
    <n v="69402"/>
    <n v="67250"/>
    <n v="2152"/>
    <d v="2013-10-01T00:00:00"/>
    <n v="10"/>
    <s v="October"/>
    <x v="0"/>
    <s v="OK"/>
    <s v="OK"/>
    <s v="OK"/>
    <s v="OK"/>
  </r>
  <r>
    <x v="4"/>
    <x v="0"/>
    <x v="5"/>
    <s v="High"/>
    <n v="1496"/>
    <n v="250"/>
    <n v="300"/>
    <n v="448800"/>
    <n v="62832"/>
    <n v="385968"/>
    <n v="374000"/>
    <n v="11968"/>
    <d v="2014-10-01T00:00:00"/>
    <n v="10"/>
    <s v="October"/>
    <x v="1"/>
    <s v="OK"/>
    <s v="OK"/>
    <s v="OK"/>
    <s v="OK"/>
  </r>
  <r>
    <x v="4"/>
    <x v="0"/>
    <x v="5"/>
    <s v="Low"/>
    <n v="1874"/>
    <n v="250"/>
    <n v="300"/>
    <n v="562200"/>
    <n v="16866"/>
    <n v="545334"/>
    <n v="468500"/>
    <n v="76834"/>
    <d v="2014-08-01T00:00:00"/>
    <n v="8"/>
    <s v="August"/>
    <x v="1"/>
    <s v="OK"/>
    <s v="OK"/>
    <s v="OK"/>
    <s v="OK"/>
  </r>
  <r>
    <x v="4"/>
    <x v="0"/>
    <x v="5"/>
    <s v="Medium"/>
    <n v="2134"/>
    <n v="250"/>
    <n v="300"/>
    <n v="640200"/>
    <n v="51216"/>
    <n v="588984"/>
    <n v="533500"/>
    <n v="55484"/>
    <d v="2014-09-01T00:00:00"/>
    <n v="9"/>
    <s v="September"/>
    <x v="1"/>
    <s v="OK"/>
    <s v="OK"/>
    <s v="OK"/>
    <s v="OK"/>
  </r>
  <r>
    <x v="4"/>
    <x v="0"/>
    <x v="5"/>
    <s v="Medium"/>
    <n v="2436"/>
    <n v="250"/>
    <n v="300"/>
    <n v="730800"/>
    <n v="43848"/>
    <n v="686952"/>
    <n v="609000"/>
    <n v="77952"/>
    <d v="2013-12-01T00:00:00"/>
    <n v="12"/>
    <s v="December"/>
    <x v="0"/>
    <s v="OK"/>
    <s v="OK"/>
    <s v="OK"/>
    <s v="OK"/>
  </r>
  <r>
    <x v="4"/>
    <x v="0"/>
    <x v="5"/>
    <s v="None"/>
    <n v="2001"/>
    <n v="250"/>
    <n v="300"/>
    <n v="600300"/>
    <n v="0"/>
    <n v="600300"/>
    <n v="500250"/>
    <n v="100050"/>
    <d v="2014-02-01T00:00:00"/>
    <n v="2"/>
    <s v="February"/>
    <x v="1"/>
    <s v="OK"/>
    <s v="OK"/>
    <s v="OK"/>
    <s v="OK"/>
  </r>
  <r>
    <x v="4"/>
    <x v="1"/>
    <x v="0"/>
    <s v="High"/>
    <n v="853"/>
    <n v="260"/>
    <n v="300"/>
    <n v="255900"/>
    <n v="25590"/>
    <n v="230310"/>
    <n v="213250"/>
    <n v="17060"/>
    <d v="2014-12-01T00:00:00"/>
    <n v="12"/>
    <s v="December"/>
    <x v="1"/>
    <s v="OK"/>
    <s v="OK"/>
    <s v="OK"/>
    <s v="OK"/>
  </r>
  <r>
    <x v="4"/>
    <x v="1"/>
    <x v="0"/>
    <s v="High"/>
    <n v="2475"/>
    <n v="260"/>
    <n v="300"/>
    <n v="742500"/>
    <n v="111375"/>
    <n v="631125"/>
    <n v="618750"/>
    <n v="12375"/>
    <d v="2014-03-01T00:00:00"/>
    <n v="3"/>
    <s v="March"/>
    <x v="1"/>
    <s v="OK"/>
    <s v="OK"/>
    <s v="OK"/>
    <s v="OK"/>
  </r>
  <r>
    <x v="4"/>
    <x v="1"/>
    <x v="1"/>
    <s v="Medium"/>
    <n v="448"/>
    <n v="3"/>
    <n v="300"/>
    <n v="134400"/>
    <n v="9408"/>
    <n v="124992"/>
    <n v="112000"/>
    <n v="12992"/>
    <d v="2014-06-01T00:00:00"/>
    <n v="6"/>
    <s v="June"/>
    <x v="1"/>
    <s v="OK"/>
    <s v="OK"/>
    <s v="OK"/>
    <s v="OK"/>
  </r>
  <r>
    <x v="4"/>
    <x v="1"/>
    <x v="1"/>
    <s v="Medium"/>
    <n v="2181"/>
    <n v="3"/>
    <n v="300"/>
    <n v="654300"/>
    <n v="45801"/>
    <n v="608499"/>
    <n v="545250"/>
    <n v="63249"/>
    <d v="2014-10-01T00:00:00"/>
    <n v="10"/>
    <s v="October"/>
    <x v="1"/>
    <s v="OK"/>
    <s v="OK"/>
    <s v="OK"/>
    <s v="OK"/>
  </r>
  <r>
    <x v="4"/>
    <x v="1"/>
    <x v="2"/>
    <s v="High"/>
    <n v="1186"/>
    <n v="5"/>
    <n v="300"/>
    <n v="355800"/>
    <n v="42696"/>
    <n v="313104"/>
    <n v="296500"/>
    <n v="16604"/>
    <d v="2013-12-01T00:00:00"/>
    <n v="12"/>
    <s v="December"/>
    <x v="0"/>
    <s v="OK"/>
    <s v="OK"/>
    <s v="OK"/>
    <s v="OK"/>
  </r>
  <r>
    <x v="4"/>
    <x v="1"/>
    <x v="2"/>
    <s v="High"/>
    <n v="1773"/>
    <n v="5"/>
    <n v="300"/>
    <n v="531900"/>
    <n v="63828"/>
    <n v="468072"/>
    <n v="443250"/>
    <n v="24822"/>
    <d v="2014-04-01T00:00:00"/>
    <n v="4"/>
    <s v="April"/>
    <x v="1"/>
    <s v="OK"/>
    <s v="OK"/>
    <s v="OK"/>
    <s v="OK"/>
  </r>
  <r>
    <x v="4"/>
    <x v="1"/>
    <x v="2"/>
    <s v="Medium"/>
    <n v="322"/>
    <n v="5"/>
    <n v="300"/>
    <n v="96600"/>
    <n v="8694"/>
    <n v="87906"/>
    <n v="80500"/>
    <n v="7406"/>
    <d v="2013-09-01T00:00:00"/>
    <n v="9"/>
    <s v="September"/>
    <x v="0"/>
    <s v="OK"/>
    <s v="OK"/>
    <s v="OK"/>
    <s v="OK"/>
  </r>
  <r>
    <x v="4"/>
    <x v="1"/>
    <x v="2"/>
    <s v="Medium"/>
    <n v="1562"/>
    <n v="5"/>
    <n v="300"/>
    <n v="468600"/>
    <n v="37488"/>
    <n v="431112"/>
    <n v="390500"/>
    <n v="40612"/>
    <d v="2014-08-01T00:00:00"/>
    <n v="8"/>
    <s v="August"/>
    <x v="1"/>
    <s v="OK"/>
    <s v="OK"/>
    <s v="OK"/>
    <s v="OK"/>
  </r>
  <r>
    <x v="4"/>
    <x v="1"/>
    <x v="2"/>
    <s v="Medium"/>
    <n v="2181"/>
    <n v="5"/>
    <n v="300"/>
    <n v="654300"/>
    <n v="45801"/>
    <n v="608499"/>
    <n v="545250"/>
    <n v="63249"/>
    <d v="2014-10-01T00:00:00"/>
    <n v="10"/>
    <s v="October"/>
    <x v="1"/>
    <s v="OK"/>
    <s v="OK"/>
    <s v="OK"/>
    <s v="OK"/>
  </r>
  <r>
    <x v="4"/>
    <x v="1"/>
    <x v="3"/>
    <s v="Low"/>
    <n v="918"/>
    <n v="10"/>
    <n v="300"/>
    <n v="275400"/>
    <n v="5508"/>
    <n v="269892"/>
    <n v="229500"/>
    <n v="40392"/>
    <d v="2014-05-01T00:00:00"/>
    <n v="5"/>
    <s v="May"/>
    <x v="1"/>
    <s v="OK"/>
    <s v="OK"/>
    <s v="OK"/>
    <s v="OK"/>
  </r>
  <r>
    <x v="4"/>
    <x v="1"/>
    <x v="3"/>
    <s v="Low"/>
    <n v="2434.5"/>
    <n v="10"/>
    <n v="300"/>
    <n v="730350"/>
    <n v="21910.5"/>
    <n v="708439.5"/>
    <n v="608625"/>
    <n v="99814.5"/>
    <d v="2014-01-01T00:00:00"/>
    <n v="1"/>
    <s v="January"/>
    <x v="1"/>
    <s v="OK"/>
    <s v="OK"/>
    <s v="OK"/>
    <s v="OK"/>
  </r>
  <r>
    <x v="4"/>
    <x v="1"/>
    <x v="3"/>
    <s v="Medium"/>
    <n v="448"/>
    <n v="10"/>
    <n v="300"/>
    <n v="134400"/>
    <n v="9408"/>
    <n v="124992"/>
    <n v="112000"/>
    <n v="12992"/>
    <d v="2014-06-01T00:00:00"/>
    <n v="6"/>
    <s v="June"/>
    <x v="1"/>
    <s v="OK"/>
    <s v="OK"/>
    <s v="OK"/>
    <s v="OK"/>
  </r>
  <r>
    <x v="4"/>
    <x v="1"/>
    <x v="3"/>
    <s v="Medium"/>
    <n v="1324"/>
    <n v="10"/>
    <n v="300"/>
    <n v="397200"/>
    <n v="35748"/>
    <n v="361452"/>
    <n v="331000"/>
    <n v="30452"/>
    <d v="2014-11-01T00:00:00"/>
    <n v="11"/>
    <s v="November"/>
    <x v="1"/>
    <s v="OK"/>
    <s v="OK"/>
    <s v="OK"/>
    <s v="OK"/>
  </r>
  <r>
    <x v="4"/>
    <x v="1"/>
    <x v="4"/>
    <s v="High"/>
    <n v="853"/>
    <n v="120"/>
    <n v="300"/>
    <n v="255900"/>
    <n v="25590"/>
    <n v="230310"/>
    <n v="213250"/>
    <n v="17060"/>
    <d v="2014-12-01T00:00:00"/>
    <n v="12"/>
    <s v="December"/>
    <x v="1"/>
    <s v="OK"/>
    <s v="OK"/>
    <s v="OK"/>
    <s v="OK"/>
  </r>
  <r>
    <x v="4"/>
    <x v="1"/>
    <x v="4"/>
    <s v="Medium"/>
    <n v="386"/>
    <n v="120"/>
    <n v="300"/>
    <n v="115800"/>
    <n v="9264"/>
    <n v="106536"/>
    <n v="96500"/>
    <n v="10036"/>
    <d v="2013-11-01T00:00:00"/>
    <n v="11"/>
    <s v="November"/>
    <x v="0"/>
    <s v="OK"/>
    <s v="OK"/>
    <s v="OK"/>
    <s v="OK"/>
  </r>
  <r>
    <x v="4"/>
    <x v="1"/>
    <x v="4"/>
    <s v="Medium"/>
    <n v="1221"/>
    <n v="120"/>
    <n v="300"/>
    <n v="366300"/>
    <n v="21978"/>
    <n v="344322"/>
    <n v="305250"/>
    <n v="39072"/>
    <d v="2013-10-01T00:00:00"/>
    <n v="10"/>
    <s v="October"/>
    <x v="0"/>
    <s v="OK"/>
    <s v="OK"/>
    <s v="OK"/>
    <s v="OK"/>
  </r>
  <r>
    <x v="4"/>
    <x v="1"/>
    <x v="4"/>
    <s v="Medium"/>
    <n v="1659"/>
    <n v="120"/>
    <n v="300"/>
    <n v="497700"/>
    <n v="34839"/>
    <n v="462861"/>
    <n v="414750"/>
    <n v="48111"/>
    <d v="2014-07-01T00:00:00"/>
    <n v="7"/>
    <s v="July"/>
    <x v="1"/>
    <s v="OK"/>
    <s v="OK"/>
    <s v="OK"/>
    <s v="OK"/>
  </r>
  <r>
    <x v="4"/>
    <x v="1"/>
    <x v="5"/>
    <s v="Medium"/>
    <n v="959"/>
    <n v="250"/>
    <n v="300"/>
    <n v="287700"/>
    <n v="20139"/>
    <n v="267561"/>
    <n v="239750"/>
    <n v="27811"/>
    <d v="2014-02-01T00:00:00"/>
    <n v="2"/>
    <s v="February"/>
    <x v="1"/>
    <s v="OK"/>
    <s v="OK"/>
    <s v="OK"/>
    <s v="OK"/>
  </r>
  <r>
    <x v="4"/>
    <x v="1"/>
    <x v="5"/>
    <s v="Medium"/>
    <n v="1221"/>
    <n v="250"/>
    <n v="300"/>
    <n v="366300"/>
    <n v="21978"/>
    <n v="344322"/>
    <n v="305250"/>
    <n v="39072"/>
    <d v="2013-10-01T00:00:00"/>
    <n v="10"/>
    <s v="October"/>
    <x v="0"/>
    <s v="OK"/>
    <s v="OK"/>
    <s v="OK"/>
    <s v="OK"/>
  </r>
  <r>
    <x v="4"/>
    <x v="1"/>
    <x v="5"/>
    <s v="None"/>
    <n v="2151"/>
    <n v="250"/>
    <n v="300"/>
    <n v="645300"/>
    <n v="0"/>
    <n v="645300"/>
    <n v="537750"/>
    <n v="107550"/>
    <d v="2014-09-01T00:00:00"/>
    <n v="9"/>
    <s v="September"/>
    <x v="1"/>
    <s v="OK"/>
    <s v="OK"/>
    <s v="OK"/>
    <s v="OK"/>
  </r>
  <r>
    <x v="4"/>
    <x v="2"/>
    <x v="0"/>
    <s v="Low"/>
    <n v="259"/>
    <n v="260"/>
    <n v="300"/>
    <n v="77700"/>
    <n v="1554"/>
    <n v="76146"/>
    <n v="64750"/>
    <n v="11396"/>
    <d v="2014-03-01T00:00:00"/>
    <n v="3"/>
    <s v="March"/>
    <x v="1"/>
    <s v="OK"/>
    <s v="OK"/>
    <s v="OK"/>
    <s v="OK"/>
  </r>
  <r>
    <x v="4"/>
    <x v="2"/>
    <x v="0"/>
    <s v="Medium"/>
    <n v="1250"/>
    <n v="260"/>
    <n v="300"/>
    <n v="375000"/>
    <n v="18750"/>
    <n v="356250"/>
    <n v="312500"/>
    <n v="43750"/>
    <d v="2014-12-01T00:00:00"/>
    <n v="12"/>
    <s v="December"/>
    <x v="1"/>
    <s v="OK"/>
    <s v="OK"/>
    <s v="OK"/>
    <s v="OK"/>
  </r>
  <r>
    <x v="4"/>
    <x v="2"/>
    <x v="1"/>
    <s v="High"/>
    <n v="2811"/>
    <n v="3"/>
    <n v="300"/>
    <n v="843300"/>
    <n v="92763"/>
    <n v="750537"/>
    <n v="702750"/>
    <n v="47787"/>
    <d v="2014-07-01T00:00:00"/>
    <n v="7"/>
    <s v="July"/>
    <x v="1"/>
    <s v="OK"/>
    <s v="OK"/>
    <s v="OK"/>
    <s v="OK"/>
  </r>
  <r>
    <x v="4"/>
    <x v="2"/>
    <x v="1"/>
    <s v="Low"/>
    <n v="214"/>
    <n v="3"/>
    <n v="300"/>
    <n v="64200"/>
    <n v="1284"/>
    <n v="62916"/>
    <n v="53500"/>
    <n v="9416"/>
    <d v="2013-10-01T00:00:00"/>
    <n v="10"/>
    <s v="October"/>
    <x v="0"/>
    <s v="OK"/>
    <s v="OK"/>
    <s v="OK"/>
    <s v="OK"/>
  </r>
  <r>
    <x v="4"/>
    <x v="2"/>
    <x v="1"/>
    <s v="Low"/>
    <n v="689"/>
    <n v="3"/>
    <n v="300"/>
    <n v="206700"/>
    <n v="6201"/>
    <n v="200499"/>
    <n v="172250"/>
    <n v="28249"/>
    <d v="2014-06-01T00:00:00"/>
    <n v="6"/>
    <s v="June"/>
    <x v="1"/>
    <s v="OK"/>
    <s v="OK"/>
    <s v="OK"/>
    <s v="OK"/>
  </r>
  <r>
    <x v="4"/>
    <x v="2"/>
    <x v="1"/>
    <s v="Low"/>
    <n v="2021"/>
    <n v="3"/>
    <n v="300"/>
    <n v="606300"/>
    <n v="24252"/>
    <n v="582048"/>
    <n v="505250"/>
    <n v="76798"/>
    <d v="2014-10-01T00:00:00"/>
    <n v="10"/>
    <s v="October"/>
    <x v="1"/>
    <s v="OK"/>
    <s v="OK"/>
    <s v="OK"/>
    <s v="OK"/>
  </r>
  <r>
    <x v="4"/>
    <x v="2"/>
    <x v="2"/>
    <s v="Low"/>
    <n v="1859"/>
    <n v="5"/>
    <n v="300"/>
    <n v="557700"/>
    <n v="22308"/>
    <n v="535392"/>
    <n v="464750"/>
    <n v="70642"/>
    <d v="2014-08-01T00:00:00"/>
    <n v="8"/>
    <s v="August"/>
    <x v="1"/>
    <s v="OK"/>
    <s v="OK"/>
    <s v="OK"/>
    <s v="OK"/>
  </r>
  <r>
    <x v="4"/>
    <x v="2"/>
    <x v="2"/>
    <s v="Low"/>
    <n v="2021"/>
    <n v="5"/>
    <n v="300"/>
    <n v="606300"/>
    <n v="24252"/>
    <n v="582048"/>
    <n v="505250"/>
    <n v="76798"/>
    <d v="2014-10-01T00:00:00"/>
    <n v="10"/>
    <s v="October"/>
    <x v="1"/>
    <s v="OK"/>
    <s v="OK"/>
    <s v="OK"/>
    <s v="OK"/>
  </r>
  <r>
    <x v="4"/>
    <x v="2"/>
    <x v="2"/>
    <s v="Medium"/>
    <n v="334"/>
    <n v="5"/>
    <n v="300"/>
    <n v="100200"/>
    <n v="9018"/>
    <n v="91182"/>
    <n v="83500"/>
    <n v="7682"/>
    <d v="2013-12-01T00:00:00"/>
    <n v="12"/>
    <s v="December"/>
    <x v="0"/>
    <s v="OK"/>
    <s v="OK"/>
    <s v="OK"/>
    <s v="OK"/>
  </r>
  <r>
    <x v="4"/>
    <x v="2"/>
    <x v="3"/>
    <s v="High"/>
    <n v="807"/>
    <n v="10"/>
    <n v="300"/>
    <n v="242100"/>
    <n v="31473"/>
    <n v="210627"/>
    <n v="201750"/>
    <n v="8877"/>
    <d v="2014-01-01T00:00:00"/>
    <n v="1"/>
    <s v="January"/>
    <x v="1"/>
    <s v="OK"/>
    <s v="OK"/>
    <s v="OK"/>
    <s v="OK"/>
  </r>
  <r>
    <x v="4"/>
    <x v="2"/>
    <x v="3"/>
    <s v="High"/>
    <n v="1359"/>
    <n v="10"/>
    <n v="300"/>
    <n v="407700"/>
    <n v="48924"/>
    <n v="358776"/>
    <n v="339750"/>
    <n v="19026"/>
    <d v="2014-11-01T00:00:00"/>
    <n v="11"/>
    <s v="November"/>
    <x v="1"/>
    <s v="OK"/>
    <s v="OK"/>
    <s v="OK"/>
    <s v="OK"/>
  </r>
  <r>
    <x v="4"/>
    <x v="2"/>
    <x v="3"/>
    <s v="Low"/>
    <n v="689"/>
    <n v="10"/>
    <n v="300"/>
    <n v="206700"/>
    <n v="6201"/>
    <n v="200499"/>
    <n v="172250"/>
    <n v="28249"/>
    <d v="2014-06-01T00:00:00"/>
    <n v="6"/>
    <s v="June"/>
    <x v="1"/>
    <s v="OK"/>
    <s v="OK"/>
    <s v="OK"/>
    <s v="OK"/>
  </r>
  <r>
    <x v="4"/>
    <x v="2"/>
    <x v="3"/>
    <s v="Low"/>
    <n v="1414.5"/>
    <n v="10"/>
    <n v="300"/>
    <n v="424350"/>
    <n v="16974"/>
    <n v="407376"/>
    <n v="353625"/>
    <n v="53751"/>
    <d v="2014-04-01T00:00:00"/>
    <n v="4"/>
    <s v="April"/>
    <x v="1"/>
    <s v="OK"/>
    <s v="OK"/>
    <s v="OK"/>
    <s v="OK"/>
  </r>
  <r>
    <x v="4"/>
    <x v="2"/>
    <x v="3"/>
    <s v="Low"/>
    <n v="1728"/>
    <n v="10"/>
    <n v="300"/>
    <n v="518400"/>
    <n v="10368"/>
    <n v="508032"/>
    <n v="432000"/>
    <n v="76032"/>
    <d v="2014-05-01T00:00:00"/>
    <n v="5"/>
    <s v="May"/>
    <x v="1"/>
    <s v="OK"/>
    <s v="OK"/>
    <s v="OK"/>
    <s v="OK"/>
  </r>
  <r>
    <x v="4"/>
    <x v="2"/>
    <x v="3"/>
    <s v="Medium"/>
    <n v="1123"/>
    <n v="10"/>
    <n v="300"/>
    <n v="336900"/>
    <n v="23583"/>
    <n v="313317"/>
    <n v="280750"/>
    <n v="32567"/>
    <d v="2013-09-01T00:00:00"/>
    <n v="9"/>
    <s v="September"/>
    <x v="0"/>
    <s v="OK"/>
    <s v="OK"/>
    <s v="OK"/>
    <s v="OK"/>
  </r>
  <r>
    <x v="4"/>
    <x v="2"/>
    <x v="4"/>
    <s v="High"/>
    <n v="2536"/>
    <n v="120"/>
    <n v="300"/>
    <n v="760800"/>
    <n v="106512"/>
    <n v="654288"/>
    <n v="634000"/>
    <n v="20288"/>
    <d v="2013-11-01T00:00:00"/>
    <n v="11"/>
    <s v="November"/>
    <x v="0"/>
    <s v="OK"/>
    <s v="OK"/>
    <s v="OK"/>
    <s v="OK"/>
  </r>
  <r>
    <x v="4"/>
    <x v="2"/>
    <x v="4"/>
    <s v="Medium"/>
    <n v="1250"/>
    <n v="120"/>
    <n v="300"/>
    <n v="375000"/>
    <n v="18750"/>
    <n v="356250"/>
    <n v="312500"/>
    <n v="43750"/>
    <d v="2014-12-01T00:00:00"/>
    <n v="12"/>
    <s v="December"/>
    <x v="1"/>
    <s v="OK"/>
    <s v="OK"/>
    <s v="OK"/>
    <s v="OK"/>
  </r>
  <r>
    <x v="4"/>
    <x v="2"/>
    <x v="5"/>
    <s v="Low"/>
    <n v="214"/>
    <n v="250"/>
    <n v="300"/>
    <n v="64200"/>
    <n v="1284"/>
    <n v="62916"/>
    <n v="53500"/>
    <n v="9416"/>
    <d v="2013-10-01T00:00:00"/>
    <n v="10"/>
    <s v="October"/>
    <x v="0"/>
    <s v="OK"/>
    <s v="OK"/>
    <s v="OK"/>
    <s v="OK"/>
  </r>
  <r>
    <x v="4"/>
    <x v="2"/>
    <x v="5"/>
    <s v="Low"/>
    <n v="986"/>
    <n v="250"/>
    <n v="300"/>
    <n v="295800"/>
    <n v="2958"/>
    <n v="292842"/>
    <n v="246500"/>
    <n v="46342"/>
    <d v="2014-09-01T00:00:00"/>
    <n v="9"/>
    <s v="September"/>
    <x v="1"/>
    <s v="OK"/>
    <s v="OK"/>
    <s v="OK"/>
    <s v="OK"/>
  </r>
  <r>
    <x v="4"/>
    <x v="2"/>
    <x v="5"/>
    <s v="Medium"/>
    <n v="2659"/>
    <n v="250"/>
    <n v="300"/>
    <n v="797700"/>
    <n v="71793"/>
    <n v="725907"/>
    <n v="664750"/>
    <n v="61157"/>
    <d v="2014-02-01T00:00:00"/>
    <n v="2"/>
    <s v="February"/>
    <x v="1"/>
    <s v="OK"/>
    <s v="OK"/>
    <s v="OK"/>
    <s v="OK"/>
  </r>
  <r>
    <x v="4"/>
    <x v="3"/>
    <x v="0"/>
    <s v="High"/>
    <n v="546"/>
    <n v="260"/>
    <n v="300"/>
    <n v="163800"/>
    <n v="24570"/>
    <n v="139230"/>
    <n v="136500"/>
    <n v="2730"/>
    <d v="2014-10-01T00:00:00"/>
    <n v="10"/>
    <s v="October"/>
    <x v="1"/>
    <s v="OK"/>
    <s v="OK"/>
    <s v="OK"/>
    <s v="OK"/>
  </r>
  <r>
    <x v="4"/>
    <x v="3"/>
    <x v="0"/>
    <s v="Low"/>
    <n v="1101"/>
    <n v="260"/>
    <n v="300"/>
    <n v="330300"/>
    <n v="6606"/>
    <n v="323694"/>
    <n v="275250"/>
    <n v="48444"/>
    <d v="2014-03-01T00:00:00"/>
    <n v="3"/>
    <s v="March"/>
    <x v="1"/>
    <s v="OK"/>
    <s v="OK"/>
    <s v="OK"/>
    <s v="OK"/>
  </r>
  <r>
    <x v="4"/>
    <x v="3"/>
    <x v="0"/>
    <s v="Medium"/>
    <n v="635"/>
    <n v="260"/>
    <n v="300"/>
    <n v="190500"/>
    <n v="15240"/>
    <n v="175260"/>
    <n v="158750"/>
    <n v="16510"/>
    <d v="2014-12-01T00:00:00"/>
    <n v="12"/>
    <s v="December"/>
    <x v="1"/>
    <s v="OK"/>
    <s v="OK"/>
    <s v="OK"/>
    <s v="OK"/>
  </r>
  <r>
    <x v="4"/>
    <x v="3"/>
    <x v="0"/>
    <s v="Medium"/>
    <n v="2460"/>
    <n v="260"/>
    <n v="300"/>
    <n v="738000"/>
    <n v="59040"/>
    <n v="678960"/>
    <n v="615000"/>
    <n v="63960"/>
    <d v="2014-06-01T00:00:00"/>
    <n v="6"/>
    <s v="June"/>
    <x v="1"/>
    <s v="OK"/>
    <s v="OK"/>
    <s v="OK"/>
    <s v="OK"/>
  </r>
  <r>
    <x v="4"/>
    <x v="3"/>
    <x v="1"/>
    <s v="High"/>
    <n v="801"/>
    <n v="3"/>
    <n v="300"/>
    <n v="240300"/>
    <n v="33642"/>
    <n v="206658"/>
    <n v="200250"/>
    <n v="6408"/>
    <d v="2014-07-01T00:00:00"/>
    <n v="7"/>
    <s v="July"/>
    <x v="1"/>
    <s v="OK"/>
    <s v="OK"/>
    <s v="OK"/>
    <s v="OK"/>
  </r>
  <r>
    <x v="4"/>
    <x v="3"/>
    <x v="1"/>
    <s v="Low"/>
    <n v="494"/>
    <n v="3"/>
    <n v="300"/>
    <n v="148200"/>
    <n v="1482"/>
    <n v="146718"/>
    <n v="123500"/>
    <n v="23218"/>
    <d v="2013-10-01T00:00:00"/>
    <n v="10"/>
    <s v="October"/>
    <x v="0"/>
    <s v="OK"/>
    <s v="OK"/>
    <s v="OK"/>
    <s v="OK"/>
  </r>
  <r>
    <x v="4"/>
    <x v="3"/>
    <x v="2"/>
    <s v="High"/>
    <n v="546"/>
    <n v="5"/>
    <n v="300"/>
    <n v="163800"/>
    <n v="24570"/>
    <n v="139230"/>
    <n v="136500"/>
    <n v="2730"/>
    <d v="2014-10-01T00:00:00"/>
    <n v="10"/>
    <s v="October"/>
    <x v="1"/>
    <s v="OK"/>
    <s v="OK"/>
    <s v="OK"/>
    <s v="OK"/>
  </r>
  <r>
    <x v="4"/>
    <x v="3"/>
    <x v="2"/>
    <s v="Medium"/>
    <n v="1100"/>
    <n v="5"/>
    <n v="300"/>
    <n v="330000"/>
    <n v="16500"/>
    <n v="313500"/>
    <n v="275000"/>
    <n v="38500"/>
    <d v="2013-12-01T00:00:00"/>
    <n v="12"/>
    <s v="December"/>
    <x v="0"/>
    <s v="OK"/>
    <s v="OK"/>
    <s v="OK"/>
    <s v="OK"/>
  </r>
  <r>
    <x v="4"/>
    <x v="3"/>
    <x v="2"/>
    <s v="None"/>
    <n v="958"/>
    <n v="5"/>
    <n v="300"/>
    <n v="287400"/>
    <n v="0"/>
    <n v="287400"/>
    <n v="239500"/>
    <n v="47900"/>
    <d v="2014-08-01T00:00:00"/>
    <n v="8"/>
    <s v="August"/>
    <x v="1"/>
    <s v="OK"/>
    <s v="OK"/>
    <s v="OK"/>
    <s v="OK"/>
  </r>
  <r>
    <x v="4"/>
    <x v="3"/>
    <x v="3"/>
    <s v="High"/>
    <n v="591"/>
    <n v="10"/>
    <n v="300"/>
    <n v="177300"/>
    <n v="17730"/>
    <n v="159570"/>
    <n v="147750"/>
    <n v="11820"/>
    <d v="2014-05-01T00:00:00"/>
    <n v="5"/>
    <s v="May"/>
    <x v="1"/>
    <s v="OK"/>
    <s v="OK"/>
    <s v="OK"/>
    <s v="OK"/>
  </r>
  <r>
    <x v="4"/>
    <x v="3"/>
    <x v="3"/>
    <s v="High"/>
    <n v="2150"/>
    <n v="10"/>
    <n v="300"/>
    <n v="645000"/>
    <n v="77400"/>
    <n v="567600"/>
    <n v="537500"/>
    <n v="30100"/>
    <d v="2014-11-01T00:00:00"/>
    <n v="11"/>
    <s v="November"/>
    <x v="1"/>
    <s v="OK"/>
    <s v="OK"/>
    <s v="OK"/>
    <s v="OK"/>
  </r>
  <r>
    <x v="4"/>
    <x v="3"/>
    <x v="3"/>
    <s v="Medium"/>
    <n v="1607"/>
    <n v="10"/>
    <n v="300"/>
    <n v="482100"/>
    <n v="24105"/>
    <n v="457995"/>
    <n v="401750"/>
    <n v="56245"/>
    <d v="2014-04-01T00:00:00"/>
    <n v="4"/>
    <s v="April"/>
    <x v="1"/>
    <s v="OK"/>
    <s v="OK"/>
    <s v="OK"/>
    <s v="OK"/>
  </r>
  <r>
    <x v="4"/>
    <x v="3"/>
    <x v="3"/>
    <s v="Medium"/>
    <n v="2460"/>
    <n v="10"/>
    <n v="300"/>
    <n v="738000"/>
    <n v="59040"/>
    <n v="678960"/>
    <n v="615000"/>
    <n v="63960"/>
    <d v="2014-06-01T00:00:00"/>
    <n v="6"/>
    <s v="June"/>
    <x v="1"/>
    <s v="OK"/>
    <s v="OK"/>
    <s v="OK"/>
    <s v="OK"/>
  </r>
  <r>
    <x v="4"/>
    <x v="3"/>
    <x v="3"/>
    <s v="Medium"/>
    <n v="2565"/>
    <n v="10"/>
    <n v="300"/>
    <n v="769500"/>
    <n v="69255"/>
    <n v="700245"/>
    <n v="641250"/>
    <n v="58995"/>
    <d v="2014-01-01T00:00:00"/>
    <n v="1"/>
    <s v="January"/>
    <x v="1"/>
    <s v="OK"/>
    <s v="OK"/>
    <s v="OK"/>
    <s v="OK"/>
  </r>
  <r>
    <x v="4"/>
    <x v="3"/>
    <x v="3"/>
    <s v="None"/>
    <n v="788"/>
    <n v="10"/>
    <n v="300"/>
    <n v="236400"/>
    <n v="0"/>
    <n v="236400"/>
    <n v="197000"/>
    <n v="39400"/>
    <d v="2013-09-01T00:00:00"/>
    <n v="9"/>
    <s v="September"/>
    <x v="0"/>
    <s v="OK"/>
    <s v="OK"/>
    <s v="OK"/>
    <s v="OK"/>
  </r>
  <r>
    <x v="4"/>
    <x v="3"/>
    <x v="4"/>
    <s v="High"/>
    <n v="2605"/>
    <n v="120"/>
    <n v="300"/>
    <n v="781500"/>
    <n v="101595"/>
    <n v="679905"/>
    <n v="651250"/>
    <n v="28655"/>
    <d v="2013-11-01T00:00:00"/>
    <n v="11"/>
    <s v="November"/>
    <x v="0"/>
    <s v="OK"/>
    <s v="OK"/>
    <s v="OK"/>
    <s v="OK"/>
  </r>
  <r>
    <x v="4"/>
    <x v="3"/>
    <x v="4"/>
    <s v="Medium"/>
    <n v="635"/>
    <n v="120"/>
    <n v="300"/>
    <n v="190500"/>
    <n v="15240"/>
    <n v="175260"/>
    <n v="158750"/>
    <n v="16510"/>
    <d v="2014-12-01T00:00:00"/>
    <n v="12"/>
    <s v="December"/>
    <x v="1"/>
    <s v="OK"/>
    <s v="OK"/>
    <s v="OK"/>
    <s v="OK"/>
  </r>
  <r>
    <x v="4"/>
    <x v="3"/>
    <x v="5"/>
    <s v="High"/>
    <n v="432"/>
    <n v="250"/>
    <n v="300"/>
    <n v="129600"/>
    <n v="12960"/>
    <n v="116640"/>
    <n v="108000"/>
    <n v="8640"/>
    <d v="2014-09-01T00:00:00"/>
    <n v="9"/>
    <s v="September"/>
    <x v="1"/>
    <s v="OK"/>
    <s v="OK"/>
    <s v="OK"/>
    <s v="OK"/>
  </r>
  <r>
    <x v="4"/>
    <x v="3"/>
    <x v="5"/>
    <s v="Low"/>
    <n v="494"/>
    <n v="250"/>
    <n v="300"/>
    <n v="148200"/>
    <n v="1482"/>
    <n v="146718"/>
    <n v="123500"/>
    <n v="23218"/>
    <d v="2013-10-01T00:00:00"/>
    <n v="10"/>
    <s v="October"/>
    <x v="0"/>
    <s v="OK"/>
    <s v="OK"/>
    <s v="OK"/>
    <s v="OK"/>
  </r>
  <r>
    <x v="4"/>
    <x v="3"/>
    <x v="5"/>
    <s v="Medium"/>
    <n v="2747"/>
    <n v="250"/>
    <n v="300"/>
    <n v="824100"/>
    <n v="57687"/>
    <n v="766413"/>
    <n v="686750"/>
    <n v="79663"/>
    <d v="2014-02-01T00:00:00"/>
    <n v="2"/>
    <s v="February"/>
    <x v="1"/>
    <s v="OK"/>
    <s v="OK"/>
    <s v="OK"/>
    <s v="OK"/>
  </r>
  <r>
    <x v="4"/>
    <x v="4"/>
    <x v="0"/>
    <s v="High"/>
    <n v="2993"/>
    <n v="260"/>
    <n v="300"/>
    <n v="897900"/>
    <n v="89790"/>
    <n v="808110"/>
    <n v="748250"/>
    <n v="59860"/>
    <d v="2014-03-01T00:00:00"/>
    <n v="3"/>
    <s v="March"/>
    <x v="1"/>
    <s v="OK"/>
    <s v="OK"/>
    <s v="OK"/>
    <s v="OK"/>
  </r>
  <r>
    <x v="4"/>
    <x v="4"/>
    <x v="0"/>
    <s v="Medium"/>
    <n v="1372"/>
    <n v="260"/>
    <n v="300"/>
    <n v="411600"/>
    <n v="28812"/>
    <n v="382788"/>
    <n v="343000"/>
    <n v="39788"/>
    <d v="2014-12-01T00:00:00"/>
    <n v="12"/>
    <s v="December"/>
    <x v="1"/>
    <s v="OK"/>
    <s v="OK"/>
    <s v="OK"/>
    <s v="OK"/>
  </r>
  <r>
    <x v="4"/>
    <x v="4"/>
    <x v="1"/>
    <s v="High"/>
    <n v="1010"/>
    <n v="3"/>
    <n v="300"/>
    <n v="303000"/>
    <n v="42420"/>
    <n v="260580"/>
    <n v="252500"/>
    <n v="8080"/>
    <d v="2014-10-01T00:00:00"/>
    <n v="10"/>
    <s v="October"/>
    <x v="1"/>
    <s v="OK"/>
    <s v="OK"/>
    <s v="OK"/>
    <s v="OK"/>
  </r>
  <r>
    <x v="4"/>
    <x v="4"/>
    <x v="1"/>
    <s v="Medium"/>
    <n v="991"/>
    <n v="3"/>
    <n v="300"/>
    <n v="297300"/>
    <n v="14865"/>
    <n v="282435"/>
    <n v="247750"/>
    <n v="34685"/>
    <d v="2014-06-01T00:00:00"/>
    <n v="6"/>
    <s v="June"/>
    <x v="1"/>
    <s v="OK"/>
    <s v="OK"/>
    <s v="OK"/>
    <s v="OK"/>
  </r>
  <r>
    <x v="4"/>
    <x v="4"/>
    <x v="2"/>
    <s v="Low"/>
    <n v="2301"/>
    <n v="5"/>
    <n v="300"/>
    <n v="690300"/>
    <n v="6903"/>
    <n v="683397"/>
    <n v="575250"/>
    <n v="108147"/>
    <d v="2014-04-01T00:00:00"/>
    <n v="4"/>
    <s v="April"/>
    <x v="1"/>
    <s v="OK"/>
    <s v="OK"/>
    <s v="OK"/>
    <s v="OK"/>
  </r>
  <r>
    <x v="4"/>
    <x v="4"/>
    <x v="2"/>
    <s v="Low"/>
    <n v="2498"/>
    <n v="5"/>
    <n v="300"/>
    <n v="749400"/>
    <n v="7494"/>
    <n v="741906"/>
    <n v="624500"/>
    <n v="117406"/>
    <d v="2013-09-01T00:00:00"/>
    <n v="9"/>
    <s v="September"/>
    <x v="0"/>
    <s v="OK"/>
    <s v="OK"/>
    <s v="OK"/>
    <s v="OK"/>
  </r>
  <r>
    <x v="4"/>
    <x v="4"/>
    <x v="3"/>
    <s v="High"/>
    <n v="3495"/>
    <n v="10"/>
    <n v="300"/>
    <n v="1048500"/>
    <n v="125820"/>
    <n v="922680"/>
    <n v="873750"/>
    <n v="48930"/>
    <d v="2014-01-01T00:00:00"/>
    <n v="1"/>
    <s v="January"/>
    <x v="1"/>
    <s v="OK"/>
    <s v="OK"/>
    <s v="OK"/>
    <s v="OK"/>
  </r>
  <r>
    <x v="4"/>
    <x v="4"/>
    <x v="3"/>
    <s v="Low"/>
    <n v="2905"/>
    <n v="10"/>
    <n v="300"/>
    <n v="871500"/>
    <n v="8715"/>
    <n v="862785"/>
    <n v="726250"/>
    <n v="136535"/>
    <d v="2014-11-01T00:00:00"/>
    <n v="11"/>
    <s v="November"/>
    <x v="1"/>
    <s v="OK"/>
    <s v="OK"/>
    <s v="OK"/>
    <s v="OK"/>
  </r>
  <r>
    <x v="4"/>
    <x v="4"/>
    <x v="3"/>
    <s v="Low"/>
    <n v="2918"/>
    <n v="10"/>
    <n v="300"/>
    <n v="875400"/>
    <n v="35016"/>
    <n v="840384"/>
    <n v="729500"/>
    <n v="110884"/>
    <d v="2014-05-01T00:00:00"/>
    <n v="5"/>
    <s v="May"/>
    <x v="1"/>
    <s v="OK"/>
    <s v="OK"/>
    <s v="OK"/>
    <s v="OK"/>
  </r>
  <r>
    <x v="4"/>
    <x v="4"/>
    <x v="3"/>
    <s v="Medium"/>
    <n v="991"/>
    <n v="10"/>
    <n v="300"/>
    <n v="297300"/>
    <n v="14865"/>
    <n v="282435"/>
    <n v="247750"/>
    <n v="34685"/>
    <d v="2014-06-01T00:00:00"/>
    <n v="6"/>
    <s v="June"/>
    <x v="1"/>
    <s v="OK"/>
    <s v="OK"/>
    <s v="OK"/>
    <s v="OK"/>
  </r>
  <r>
    <x v="4"/>
    <x v="4"/>
    <x v="4"/>
    <s v="High"/>
    <n v="2294"/>
    <n v="120"/>
    <n v="300"/>
    <n v="688200"/>
    <n v="68820"/>
    <n v="619380"/>
    <n v="573500"/>
    <n v="45880"/>
    <d v="2013-10-01T00:00:00"/>
    <n v="10"/>
    <s v="October"/>
    <x v="0"/>
    <s v="OK"/>
    <s v="OK"/>
    <s v="OK"/>
    <s v="OK"/>
  </r>
  <r>
    <x v="4"/>
    <x v="4"/>
    <x v="4"/>
    <s v="High"/>
    <n v="2460"/>
    <n v="120"/>
    <n v="300"/>
    <n v="738000"/>
    <n v="103320"/>
    <n v="634680"/>
    <n v="615000"/>
    <n v="19680"/>
    <d v="2014-07-01T00:00:00"/>
    <n v="7"/>
    <s v="July"/>
    <x v="1"/>
    <s v="OK"/>
    <s v="OK"/>
    <s v="OK"/>
    <s v="OK"/>
  </r>
  <r>
    <x v="4"/>
    <x v="4"/>
    <x v="4"/>
    <s v="High"/>
    <n v="2574"/>
    <n v="120"/>
    <n v="300"/>
    <n v="772200"/>
    <n v="115830"/>
    <n v="656370"/>
    <n v="643500"/>
    <n v="12870"/>
    <d v="2013-11-01T00:00:00"/>
    <n v="11"/>
    <s v="November"/>
    <x v="0"/>
    <s v="OK"/>
    <s v="OK"/>
    <s v="OK"/>
    <s v="OK"/>
  </r>
  <r>
    <x v="4"/>
    <x v="4"/>
    <x v="4"/>
    <s v="Medium"/>
    <n v="1372"/>
    <n v="120"/>
    <n v="300"/>
    <n v="411600"/>
    <n v="28812"/>
    <n v="382788"/>
    <n v="343000"/>
    <n v="39788"/>
    <d v="2014-12-01T00:00:00"/>
    <n v="12"/>
    <s v="December"/>
    <x v="1"/>
    <s v="OK"/>
    <s v="OK"/>
    <s v="OK"/>
    <s v="OK"/>
  </r>
  <r>
    <x v="4"/>
    <x v="4"/>
    <x v="5"/>
    <s v="High"/>
    <n v="1010"/>
    <n v="250"/>
    <n v="300"/>
    <n v="303000"/>
    <n v="42420"/>
    <n v="260580"/>
    <n v="252500"/>
    <n v="8080"/>
    <d v="2014-10-01T00:00:00"/>
    <n v="10"/>
    <s v="October"/>
    <x v="1"/>
    <s v="OK"/>
    <s v="OK"/>
    <s v="OK"/>
    <s v="OK"/>
  </r>
  <r>
    <x v="4"/>
    <x v="4"/>
    <x v="5"/>
    <s v="High"/>
    <n v="2294"/>
    <n v="250"/>
    <n v="300"/>
    <n v="688200"/>
    <n v="68820"/>
    <n v="619380"/>
    <n v="573500"/>
    <n v="45880"/>
    <d v="2013-10-01T00:00:00"/>
    <n v="10"/>
    <s v="October"/>
    <x v="0"/>
    <s v="OK"/>
    <s v="OK"/>
    <s v="OK"/>
    <s v="OK"/>
  </r>
  <r>
    <x v="4"/>
    <x v="4"/>
    <x v="5"/>
    <s v="High"/>
    <n v="2541"/>
    <n v="250"/>
    <n v="300"/>
    <n v="762300"/>
    <n v="106722"/>
    <n v="655578"/>
    <n v="635250"/>
    <n v="20328"/>
    <d v="2014-08-01T00:00:00"/>
    <n v="8"/>
    <s v="August"/>
    <x v="1"/>
    <s v="OK"/>
    <s v="OK"/>
    <s v="OK"/>
    <s v="OK"/>
  </r>
  <r>
    <x v="4"/>
    <x v="4"/>
    <x v="5"/>
    <s v="Low"/>
    <n v="2844"/>
    <n v="250"/>
    <n v="300"/>
    <n v="853200"/>
    <n v="25596"/>
    <n v="827604"/>
    <n v="711000"/>
    <n v="116604"/>
    <d v="2014-02-01T00:00:00"/>
    <n v="2"/>
    <s v="February"/>
    <x v="1"/>
    <s v="OK"/>
    <s v="OK"/>
    <s v="OK"/>
    <s v="OK"/>
  </r>
  <r>
    <x v="4"/>
    <x v="4"/>
    <x v="5"/>
    <s v="Medium"/>
    <n v="808"/>
    <n v="250"/>
    <n v="300"/>
    <n v="242400"/>
    <n v="19392"/>
    <n v="223008"/>
    <n v="202000"/>
    <n v="21008"/>
    <d v="2013-12-01T00:00:00"/>
    <n v="12"/>
    <s v="December"/>
    <x v="0"/>
    <s v="OK"/>
    <s v="OK"/>
    <s v="OK"/>
    <s v="OK"/>
  </r>
  <r>
    <x v="4"/>
    <x v="4"/>
    <x v="5"/>
    <s v="Medium"/>
    <n v="1867"/>
    <n v="250"/>
    <n v="300"/>
    <n v="560100"/>
    <n v="50409"/>
    <n v="509691"/>
    <n v="466750"/>
    <n v="42941"/>
    <d v="2014-09-01T00:00:00"/>
    <n v="9"/>
    <s v="September"/>
    <x v="1"/>
    <s v="OK"/>
    <s v="OK"/>
    <s v="OK"/>
    <s v="OK"/>
  </r>
  <r>
    <x v="4"/>
    <x v="0"/>
    <x v="3"/>
    <s v="None"/>
    <n v="292"/>
    <n v="10"/>
    <n v="300"/>
    <n v="87600"/>
    <n v="0"/>
    <n v="87600"/>
    <n v="84680"/>
    <n v="2920"/>
    <d v="2014-02-01T00:00:00"/>
    <n v="2"/>
    <s v="February"/>
    <x v="1"/>
    <s v="OK"/>
    <s v="OK"/>
    <s v="OK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1389A-75D3-443A-9997-0AAE82D902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L10:M18" firstHeaderRow="1" firstDataRow="1" firstDataCol="1"/>
  <pivotFields count="20">
    <pivotField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3"/>
    </i>
    <i>
      <x v="5"/>
    </i>
    <i>
      <x v="4"/>
    </i>
    <i>
      <x/>
    </i>
    <i>
      <x v="2"/>
    </i>
    <i>
      <x v="1"/>
    </i>
    <i>
      <x v="6"/>
    </i>
    <i t="grand">
      <x/>
    </i>
  </rowItems>
  <colItems count="1">
    <i/>
  </colItems>
  <dataFields count="1">
    <dataField name="Sum of 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9BA17-A4B5-44CA-8731-71763412BBD9}" name="Profit Per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50" firstHeaderRow="0" firstDataRow="1" firstDataCol="1" rowPageCount="2" colPageCount="1"/>
  <pivotFields count="20">
    <pivotField axis="axisPage" subtotalTop="0" showAll="0">
      <items count="6">
        <item x="0"/>
        <item x="1"/>
        <item x="2"/>
        <item x="3"/>
        <item x="4"/>
        <item t="default"/>
      </items>
    </pivotField>
    <pivotField axis="axisRow" subtotalTop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dataField="1" subtotalTop="0" showAll="0"/>
    <pivotField dataField="1" subtotalTop="0" showAll="0"/>
    <pivotField numFmtId="166" subtotalTop="0" showAll="0"/>
    <pivotField numFmtId="1" subtotalTop="0" showAll="0"/>
    <pivotField subtotalTop="0" showAll="0"/>
    <pivotField axis="axisPage"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2">
    <field x="2"/>
    <field x="1"/>
  </rowFields>
  <rowItems count="46">
    <i>
      <x/>
    </i>
    <i r="1">
      <x v="1"/>
    </i>
    <i r="1">
      <x/>
    </i>
    <i r="1">
      <x v="2"/>
    </i>
    <i r="1">
      <x v="3"/>
    </i>
    <i r="1">
      <x v="4"/>
    </i>
    <i t="default">
      <x/>
    </i>
    <i>
      <x v="1"/>
    </i>
    <i r="1">
      <x/>
    </i>
    <i r="1">
      <x v="3"/>
    </i>
    <i r="1">
      <x v="1"/>
    </i>
    <i r="1">
      <x v="2"/>
    </i>
    <i r="1">
      <x v="4"/>
    </i>
    <i t="default">
      <x v="1"/>
    </i>
    <i>
      <x v="2"/>
    </i>
    <i r="1">
      <x v="2"/>
    </i>
    <i r="1">
      <x v="1"/>
    </i>
    <i r="1">
      <x v="4"/>
    </i>
    <i r="1">
      <x v="3"/>
    </i>
    <i r="1">
      <x/>
    </i>
    <i t="default">
      <x v="2"/>
    </i>
    <i>
      <x v="3"/>
    </i>
    <i r="1">
      <x/>
    </i>
    <i r="1">
      <x v="4"/>
    </i>
    <i r="1">
      <x v="3"/>
    </i>
    <i r="1">
      <x v="1"/>
    </i>
    <i r="1">
      <x v="2"/>
    </i>
    <i t="default">
      <x v="3"/>
    </i>
    <i>
      <x v="4"/>
    </i>
    <i r="1">
      <x v="2"/>
    </i>
    <i r="1">
      <x v="1"/>
    </i>
    <i r="1">
      <x/>
    </i>
    <i r="1">
      <x v="4"/>
    </i>
    <i r="1">
      <x v="3"/>
    </i>
    <i t="default">
      <x v="4"/>
    </i>
    <i>
      <x v="5"/>
    </i>
    <i r="1">
      <x v="1"/>
    </i>
    <i r="1">
      <x v="4"/>
    </i>
    <i r="1">
      <x v="2"/>
    </i>
    <i r="1">
      <x v="3"/>
    </i>
    <i r="1">
      <x/>
    </i>
    <i t="default">
      <x v="5"/>
    </i>
    <i>
      <x v="6"/>
    </i>
    <i r="1">
      <x v="4"/>
    </i>
    <i t="default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5" hier="-1"/>
    <pageField fld="0" hier="-1"/>
  </pageFields>
  <dataFields count="3">
    <dataField name="Total Revenue" fld="9" baseField="0" baseItem="0" numFmtId="165"/>
    <dataField name="Total Expenses" fld="10" baseField="1" baseItem="2" numFmtId="167"/>
    <dataField name="Total profit" fld="11" baseField="2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35BB0-01CD-4D45-BBCB-588A96B9F1CC}" name="Percentage Profit Per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J52" firstHeaderRow="0" firstDataRow="1" firstDataCol="1"/>
  <pivotFields count="20">
    <pivotField subtotalTop="0" showAll="0"/>
    <pivotField axis="axisRow" subtotalTop="0" showAll="0">
      <items count="6">
        <item x="0"/>
        <item x="1"/>
        <item x="2"/>
        <item x="3"/>
        <item x="4"/>
        <item t="default"/>
      </items>
    </pivotField>
    <pivotField axis="axisRow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dataField="1" subtotalTop="0" showAll="0"/>
    <pivotField dataField="1" subtotalTop="0" showAll="0"/>
    <pivotField numFmtId="166" subtotalTop="0" showAll="0"/>
    <pivotField numFmtI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2">
    <field x="1"/>
    <field x="2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showDataAs="percentOfCol" baseField="2" baseItem="2" numFmtId="10"/>
    <dataField name="Total COGS" fld="10" showDataAs="percentOfCol" baseField="1" baseItem="0" numFmtId="10"/>
    <dataField name="Total Profit" fld="11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C1D0B-8058-42A9-A548-89753D940AC1}" name="Data" displayName="Data" ref="A1:T701" totalsRowShown="0" dataDxfId="21">
  <autoFilter ref="A1:T701" xr:uid="{EE4C1D0B-8058-42A9-A548-89753D940AC1}"/>
  <sortState xmlns:xlrd2="http://schemas.microsoft.com/office/spreadsheetml/2017/richdata2" ref="A2:P701">
    <sortCondition ref="A2:A701"/>
    <sortCondition ref="B2:B701"/>
    <sortCondition ref="C2:C701"/>
    <sortCondition ref="D2:D701"/>
    <sortCondition ref="E2:E701"/>
    <sortCondition ref="F2:F701"/>
    <sortCondition ref="G2:G701"/>
    <sortCondition ref="H2:H701"/>
    <sortCondition ref="I2:I701"/>
    <sortCondition ref="J2:J701"/>
    <sortCondition ref="K2:K701"/>
    <sortCondition ref="L2:L701"/>
    <sortCondition ref="M2:M701"/>
    <sortCondition ref="N2:N701"/>
    <sortCondition ref="O2:O701"/>
    <sortCondition ref="P2:P701"/>
  </sortState>
  <tableColumns count="20">
    <tableColumn id="1" xr3:uid="{C5F5D2D8-DCE9-4892-BC66-6594AAC79414}" name="Segment" dataDxfId="20"/>
    <tableColumn id="2" xr3:uid="{E550B7F8-474A-4D4B-AF43-4875D643211A}" name="Country" dataDxfId="19"/>
    <tableColumn id="3" xr3:uid="{BE58ACCB-4CE0-453C-A25F-069BF306DBF7}" name="Product" dataDxfId="18"/>
    <tableColumn id="4" xr3:uid="{42162257-5343-4983-AC43-7B20D1681F1E}" name="Discount Band" dataDxfId="17"/>
    <tableColumn id="5" xr3:uid="{9800BEB4-98C8-4F32-AB6F-C3151C0E571D}" name="Units Sold" dataDxfId="16"/>
    <tableColumn id="6" xr3:uid="{D6BCFB27-A491-4326-821B-44D88F2AB087}" name="Manufacturing Price" dataDxfId="15"/>
    <tableColumn id="7" xr3:uid="{4910C50D-A8D1-4B64-BC18-1CB8C56A6C01}" name="Sale Price" dataDxfId="14"/>
    <tableColumn id="8" xr3:uid="{DB3ED035-01B9-4EC9-AD2F-464B033DB2ED}" name="Gross Sales" dataDxfId="13"/>
    <tableColumn id="9" xr3:uid="{C5B23EF2-208D-4ECD-8323-FF15A7C4F45E}" name="Discounts" dataDxfId="12"/>
    <tableColumn id="10" xr3:uid="{9345F2BC-0C04-4124-BA33-BF6050AA7AFF}" name=" Sales" dataDxfId="11"/>
    <tableColumn id="11" xr3:uid="{AF364FCD-FD4F-4ED6-8547-82922FDFEC26}" name="COGS" dataDxfId="10"/>
    <tableColumn id="12" xr3:uid="{77C1E001-A84E-4761-A226-A3F4F20B96C8}" name="Profit" dataDxfId="9"/>
    <tableColumn id="13" xr3:uid="{359DB957-9370-4243-ACE8-AAFA8EF1AAD8}" name="Date" dataDxfId="8"/>
    <tableColumn id="14" xr3:uid="{EF1B20D0-CA97-4355-8673-E978A8B3ED4E}" name="Month Number" dataDxfId="7"/>
    <tableColumn id="15" xr3:uid="{6BB5422A-E6F7-4C18-9500-A71B692DC912}" name="Month Name" dataDxfId="6"/>
    <tableColumn id="16" xr3:uid="{4C459AD3-C7AA-4D12-9DA3-F80C51A5D232}" name="Year" dataDxfId="5"/>
    <tableColumn id="18" xr3:uid="{D4AEA711-4026-410B-85D9-085089767527}" name="COGS Check" dataDxfId="4">
      <calculatedColumnFormula>IF(Data[[#This Row],[COGS]]=Data[[#This Row],[ Sales]]-Data[[#This Row],[Profit]], "OK", "Mismatch")</calculatedColumnFormula>
    </tableColumn>
    <tableColumn id="19" xr3:uid="{022D910F-E324-4A72-85CE-368AD51B7B81}" name="Gross Sales Check" dataDxfId="3">
      <calculatedColumnFormula>IF(Data[[#This Row],[Gross Sales]]=Data[[#This Row],[Units Sold]]*Data[[#This Row],[Sale Price]], "OK", "Mismatch")</calculatedColumnFormula>
    </tableColumn>
    <tableColumn id="20" xr3:uid="{91722D45-6E43-4C48-8985-A35B86AA0A3E}" name="Sales Check" dataDxfId="2">
      <calculatedColumnFormula>IF(Data[[#This Row],[ Sales]]=Data[[#This Row],[Gross Sales]]-Data[[#This Row],[Discounts]], "OK", "Mismatch")</calculatedColumnFormula>
    </tableColumn>
    <tableColumn id="21" xr3:uid="{CE56F854-BFEC-4827-A076-917DF2B5DC4E}" name="Profit Check" dataDxfId="1">
      <calculatedColumnFormula>IF(Data[[#This Row],[Profit]]=Data[[#This Row],[ Sales]]-Data[[#This Row],[COGS]], "OK", "Mismatch")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6536-D017-4D33-BC27-19A53C603BF2}">
  <dimension ref="A1:AP701"/>
  <sheetViews>
    <sheetView tabSelected="1" topLeftCell="A20" zoomScaleNormal="100" workbookViewId="0">
      <selection activeCell="F37" sqref="F37"/>
    </sheetView>
  </sheetViews>
  <sheetFormatPr defaultRowHeight="12.85" x14ac:dyDescent="0.2"/>
  <cols>
    <col min="1" max="1" width="14.875" bestFit="1" customWidth="1"/>
    <col min="2" max="2" width="9.5" customWidth="1"/>
    <col min="3" max="3" width="10.75" customWidth="1"/>
    <col min="4" max="4" width="16.625" customWidth="1"/>
    <col min="5" max="5" width="11.875" customWidth="1"/>
    <col min="6" max="6" width="20.625" customWidth="1"/>
    <col min="7" max="7" width="17.375" customWidth="1"/>
    <col min="8" max="8" width="13.5" bestFit="1" customWidth="1"/>
    <col min="9" max="9" width="11.625" customWidth="1"/>
    <col min="10" max="10" width="12.375" bestFit="1" customWidth="1"/>
    <col min="11" max="11" width="10.875" customWidth="1"/>
    <col min="12" max="12" width="11.25" customWidth="1"/>
    <col min="14" max="14" width="15.875" customWidth="1"/>
    <col min="15" max="15" width="14.875" customWidth="1"/>
    <col min="17" max="17" width="14.125" bestFit="1" customWidth="1"/>
    <col min="18" max="18" width="19.75" bestFit="1" customWidth="1"/>
    <col min="19" max="20" width="13.75" bestFit="1" customWidth="1"/>
    <col min="23" max="23" width="15.5" bestFit="1" customWidth="1"/>
    <col min="24" max="24" width="14.625" bestFit="1" customWidth="1"/>
    <col min="25" max="25" width="15.625" bestFit="1" customWidth="1"/>
    <col min="26" max="28" width="14.625" bestFit="1" customWidth="1"/>
    <col min="29" max="33" width="14.625" customWidth="1"/>
    <col min="34" max="34" width="15.5" bestFit="1" customWidth="1"/>
    <col min="35" max="35" width="14.625" bestFit="1" customWidth="1"/>
    <col min="36" max="39" width="12" bestFit="1" customWidth="1"/>
    <col min="40" max="41" width="13.625" bestFit="1" customWidth="1"/>
    <col min="42" max="42" width="12" bestFit="1" customWidth="1"/>
  </cols>
  <sheetData>
    <row r="1" spans="1:35" x14ac:dyDescent="0.2">
      <c r="A1" s="3" t="s">
        <v>50</v>
      </c>
      <c r="B1" s="3" t="s">
        <v>51</v>
      </c>
      <c r="C1" s="6" t="s">
        <v>0</v>
      </c>
      <c r="D1" s="6" t="s">
        <v>1</v>
      </c>
      <c r="E1" s="5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8" t="s">
        <v>10</v>
      </c>
      <c r="N1" s="9" t="s">
        <v>11</v>
      </c>
      <c r="O1" s="6" t="s">
        <v>12</v>
      </c>
      <c r="P1" s="10" t="s">
        <v>13</v>
      </c>
      <c r="Q1" s="4" t="s">
        <v>54</v>
      </c>
      <c r="R1" s="4" t="s">
        <v>52</v>
      </c>
      <c r="S1" s="4" t="s">
        <v>53</v>
      </c>
      <c r="T1" s="4" t="s">
        <v>55</v>
      </c>
    </row>
    <row r="2" spans="1:35" x14ac:dyDescent="0.2">
      <c r="A2" s="11" t="s">
        <v>28</v>
      </c>
      <c r="B2" s="11" t="s">
        <v>15</v>
      </c>
      <c r="C2" s="12" t="s">
        <v>45</v>
      </c>
      <c r="D2" s="12" t="s">
        <v>49</v>
      </c>
      <c r="E2" s="11">
        <v>2761</v>
      </c>
      <c r="F2" s="13">
        <v>260</v>
      </c>
      <c r="G2" s="13">
        <v>12</v>
      </c>
      <c r="H2" s="13">
        <v>33132</v>
      </c>
      <c r="I2" s="13">
        <v>3975.84</v>
      </c>
      <c r="J2" s="13">
        <v>29156.16</v>
      </c>
      <c r="K2" s="13">
        <v>8283</v>
      </c>
      <c r="L2" s="13">
        <v>20873.16</v>
      </c>
      <c r="M2" s="14">
        <v>41518</v>
      </c>
      <c r="N2" s="15">
        <v>9</v>
      </c>
      <c r="O2" s="12" t="s">
        <v>34</v>
      </c>
      <c r="P2" s="16" t="s">
        <v>36</v>
      </c>
      <c r="Q2" s="1" t="str">
        <f>IF(Data[[#This Row],[COGS]]=Data[[#This Row],[ Sales]]-Data[[#This Row],[Profit]], "OK", "Mismatch")</f>
        <v>OK</v>
      </c>
      <c r="R2" s="1" t="str">
        <f>IF(Data[[#This Row],[Gross Sales]]=Data[[#This Row],[Units Sold]]*Data[[#This Row],[Sale Price]], "OK", "Mismatch")</f>
        <v>OK</v>
      </c>
      <c r="S2" s="1" t="str">
        <f>IF(Data[[#This Row],[ Sales]]=Data[[#This Row],[Gross Sales]]-Data[[#This Row],[Discounts]], "OK", "Mismatch")</f>
        <v>OK</v>
      </c>
      <c r="T2" s="1" t="str">
        <f>IF(Data[[#This Row],[Profit]]=Data[[#This Row],[ Sales]]-Data[[#This Row],[COGS]], "OK", "Mismatch")</f>
        <v>OK</v>
      </c>
    </row>
    <row r="3" spans="1:35" x14ac:dyDescent="0.2">
      <c r="A3" s="11" t="s">
        <v>28</v>
      </c>
      <c r="B3" s="11" t="s">
        <v>15</v>
      </c>
      <c r="C3" s="12" t="s">
        <v>45</v>
      </c>
      <c r="D3" s="12" t="s">
        <v>49</v>
      </c>
      <c r="E3" s="11">
        <v>3520.5</v>
      </c>
      <c r="F3" s="13">
        <v>260</v>
      </c>
      <c r="G3" s="13">
        <v>12</v>
      </c>
      <c r="H3" s="13">
        <v>42246</v>
      </c>
      <c r="I3" s="13">
        <v>4224.6000000000004</v>
      </c>
      <c r="J3" s="13">
        <v>38021.399999999994</v>
      </c>
      <c r="K3" s="13">
        <v>10561.5</v>
      </c>
      <c r="L3" s="13">
        <v>27459.899999999998</v>
      </c>
      <c r="M3" s="14">
        <v>41730</v>
      </c>
      <c r="N3" s="15">
        <v>4</v>
      </c>
      <c r="O3" s="12" t="s">
        <v>44</v>
      </c>
      <c r="P3" s="16" t="s">
        <v>19</v>
      </c>
      <c r="Q3" s="1" t="str">
        <f>IF(Data[[#This Row],[COGS]]=Data[[#This Row],[ Sales]]-Data[[#This Row],[Profit]], "OK", "Mismatch")</f>
        <v>OK</v>
      </c>
      <c r="R3" s="1" t="str">
        <f>IF(Data[[#This Row],[Gross Sales]]=Data[[#This Row],[Units Sold]]*Data[[#This Row],[Sale Price]], "OK", "Mismatch")</f>
        <v>OK</v>
      </c>
      <c r="S3" s="1" t="str">
        <f>IF(Data[[#This Row],[ Sales]]=Data[[#This Row],[Gross Sales]]-Data[[#This Row],[Discounts]], "OK", "Mismatch")</f>
        <v>OK</v>
      </c>
      <c r="T3" s="1" t="str">
        <f>IF(Data[[#This Row],[Profit]]=Data[[#This Row],[ Sales]]-Data[[#This Row],[COGS]], "OK", "Mismatch")</f>
        <v>OK</v>
      </c>
    </row>
    <row r="4" spans="1:35" x14ac:dyDescent="0.2">
      <c r="A4" s="11" t="s">
        <v>28</v>
      </c>
      <c r="B4" s="11" t="s">
        <v>15</v>
      </c>
      <c r="C4" s="12" t="s">
        <v>16</v>
      </c>
      <c r="D4" s="12" t="s">
        <v>49</v>
      </c>
      <c r="E4" s="11">
        <v>1937</v>
      </c>
      <c r="F4" s="13">
        <v>3</v>
      </c>
      <c r="G4" s="13">
        <v>12</v>
      </c>
      <c r="H4" s="13">
        <v>23244</v>
      </c>
      <c r="I4" s="13">
        <v>2556.84</v>
      </c>
      <c r="J4" s="13">
        <v>20687.16</v>
      </c>
      <c r="K4" s="13">
        <v>5811</v>
      </c>
      <c r="L4" s="13">
        <v>14876.16</v>
      </c>
      <c r="M4" s="14">
        <v>41671</v>
      </c>
      <c r="N4" s="15">
        <v>2</v>
      </c>
      <c r="O4" s="12" t="s">
        <v>39</v>
      </c>
      <c r="P4" s="16" t="s">
        <v>19</v>
      </c>
      <c r="Q4" s="1" t="str">
        <f>IF(Data[[#This Row],[COGS]]=Data[[#This Row],[ Sales]]-Data[[#This Row],[Profit]], "OK", "Mismatch")</f>
        <v>OK</v>
      </c>
      <c r="R4" s="1" t="str">
        <f>IF(Data[[#This Row],[Gross Sales]]=Data[[#This Row],[Units Sold]]*Data[[#This Row],[Sale Price]], "OK", "Mismatch")</f>
        <v>OK</v>
      </c>
      <c r="S4" s="1" t="str">
        <f>IF(Data[[#This Row],[ Sales]]=Data[[#This Row],[Gross Sales]]-Data[[#This Row],[Discounts]], "OK", "Mismatch")</f>
        <v>OK</v>
      </c>
      <c r="T4" s="1" t="str">
        <f>IF(Data[[#This Row],[Profit]]=Data[[#This Row],[ Sales]]-Data[[#This Row],[COGS]], "OK", "Mismatch")</f>
        <v>OK</v>
      </c>
    </row>
    <row r="5" spans="1:35" x14ac:dyDescent="0.2">
      <c r="A5" s="11" t="s">
        <v>28</v>
      </c>
      <c r="B5" s="11" t="s">
        <v>15</v>
      </c>
      <c r="C5" s="12" t="s">
        <v>16</v>
      </c>
      <c r="D5" s="12" t="s">
        <v>46</v>
      </c>
      <c r="E5" s="11">
        <v>908</v>
      </c>
      <c r="F5" s="13">
        <v>3</v>
      </c>
      <c r="G5" s="13">
        <v>12</v>
      </c>
      <c r="H5" s="13">
        <v>10896</v>
      </c>
      <c r="I5" s="13">
        <v>326.88</v>
      </c>
      <c r="J5" s="13">
        <v>10569.12</v>
      </c>
      <c r="K5" s="13">
        <v>2724</v>
      </c>
      <c r="L5" s="13">
        <v>7845.1200000000008</v>
      </c>
      <c r="M5" s="14">
        <v>41609</v>
      </c>
      <c r="N5" s="15">
        <v>12</v>
      </c>
      <c r="O5" s="12" t="s">
        <v>25</v>
      </c>
      <c r="P5" s="16" t="s">
        <v>36</v>
      </c>
      <c r="Q5" s="1" t="str">
        <f>IF(Data[[#This Row],[COGS]]=Data[[#This Row],[ Sales]]-Data[[#This Row],[Profit]], "OK", "Mismatch")</f>
        <v>OK</v>
      </c>
      <c r="R5" s="1" t="str">
        <f>IF(Data[[#This Row],[Gross Sales]]=Data[[#This Row],[Units Sold]]*Data[[#This Row],[Sale Price]], "OK", "Mismatch")</f>
        <v>OK</v>
      </c>
      <c r="S5" s="1" t="str">
        <f>IF(Data[[#This Row],[ Sales]]=Data[[#This Row],[Gross Sales]]-Data[[#This Row],[Discounts]], "OK", "Mismatch")</f>
        <v>OK</v>
      </c>
      <c r="T5" s="1" t="str">
        <f>IF(Data[[#This Row],[Profit]]=Data[[#This Row],[ Sales]]-Data[[#This Row],[COGS]], "OK", "Mismatch")</f>
        <v>OK</v>
      </c>
    </row>
    <row r="6" spans="1:35" x14ac:dyDescent="0.2">
      <c r="A6" s="11" t="s">
        <v>28</v>
      </c>
      <c r="B6" s="11" t="s">
        <v>15</v>
      </c>
      <c r="C6" s="12" t="s">
        <v>16</v>
      </c>
      <c r="D6" s="12" t="s">
        <v>46</v>
      </c>
      <c r="E6" s="11">
        <v>1295</v>
      </c>
      <c r="F6" s="13">
        <v>3</v>
      </c>
      <c r="G6" s="13">
        <v>12</v>
      </c>
      <c r="H6" s="13">
        <v>15540</v>
      </c>
      <c r="I6" s="13">
        <v>310.8</v>
      </c>
      <c r="J6" s="13">
        <v>15229.2</v>
      </c>
      <c r="K6" s="13">
        <v>3885</v>
      </c>
      <c r="L6" s="13">
        <v>11344.2</v>
      </c>
      <c r="M6" s="14">
        <v>41913</v>
      </c>
      <c r="N6" s="15">
        <v>10</v>
      </c>
      <c r="O6" s="12" t="s">
        <v>35</v>
      </c>
      <c r="P6" s="16" t="s">
        <v>19</v>
      </c>
      <c r="Q6" s="1" t="str">
        <f>IF(Data[[#This Row],[COGS]]=Data[[#This Row],[ Sales]]-Data[[#This Row],[Profit]], "OK", "Mismatch")</f>
        <v>OK</v>
      </c>
      <c r="R6" s="1" t="str">
        <f>IF(Data[[#This Row],[Gross Sales]]=Data[[#This Row],[Units Sold]]*Data[[#This Row],[Sale Price]], "OK", "Mismatch")</f>
        <v>OK</v>
      </c>
      <c r="S6" s="1" t="str">
        <f>IF(Data[[#This Row],[ Sales]]=Data[[#This Row],[Gross Sales]]-Data[[#This Row],[Discounts]], "OK", "Mismatch")</f>
        <v>OK</v>
      </c>
      <c r="T6" s="1" t="str">
        <f>IF(Data[[#This Row],[Profit]]=Data[[#This Row],[ Sales]]-Data[[#This Row],[COGS]], "OK", "Mismatch")</f>
        <v>OK</v>
      </c>
    </row>
    <row r="7" spans="1:35" x14ac:dyDescent="0.2">
      <c r="A7" s="11" t="s">
        <v>28</v>
      </c>
      <c r="B7" s="11" t="s">
        <v>15</v>
      </c>
      <c r="C7" s="12" t="s">
        <v>16</v>
      </c>
      <c r="D7" s="12" t="s">
        <v>46</v>
      </c>
      <c r="E7" s="11">
        <v>1445</v>
      </c>
      <c r="F7" s="13">
        <v>3</v>
      </c>
      <c r="G7" s="13">
        <v>12</v>
      </c>
      <c r="H7" s="13">
        <v>17340</v>
      </c>
      <c r="I7" s="13">
        <v>173.4</v>
      </c>
      <c r="J7" s="13">
        <v>17166.599999999999</v>
      </c>
      <c r="K7" s="13">
        <v>4335</v>
      </c>
      <c r="L7" s="13">
        <v>12831.599999999999</v>
      </c>
      <c r="M7" s="14">
        <v>41883</v>
      </c>
      <c r="N7" s="15">
        <v>9</v>
      </c>
      <c r="O7" s="12" t="s">
        <v>34</v>
      </c>
      <c r="P7" s="16" t="s">
        <v>19</v>
      </c>
      <c r="Q7" s="1" t="str">
        <f>IF(Data[[#This Row],[COGS]]=Data[[#This Row],[ Sales]]-Data[[#This Row],[Profit]], "OK", "Mismatch")</f>
        <v>OK</v>
      </c>
      <c r="R7" s="1" t="str">
        <f>IF(Data[[#This Row],[Gross Sales]]=Data[[#This Row],[Units Sold]]*Data[[#This Row],[Sale Price]], "OK", "Mismatch")</f>
        <v>OK</v>
      </c>
      <c r="S7" s="1" t="str">
        <f>IF(Data[[#This Row],[ Sales]]=Data[[#This Row],[Gross Sales]]-Data[[#This Row],[Discounts]], "OK", "Mismatch")</f>
        <v>OK</v>
      </c>
      <c r="T7" s="1" t="str">
        <f>IF(Data[[#This Row],[Profit]]=Data[[#This Row],[ Sales]]-Data[[#This Row],[COGS]], "OK", "Mismatch")</f>
        <v>OK</v>
      </c>
    </row>
    <row r="8" spans="1:35" x14ac:dyDescent="0.2">
      <c r="A8" s="11" t="s">
        <v>28</v>
      </c>
      <c r="B8" s="11" t="s">
        <v>15</v>
      </c>
      <c r="C8" s="12" t="s">
        <v>16</v>
      </c>
      <c r="D8" s="12" t="s">
        <v>48</v>
      </c>
      <c r="E8" s="11">
        <v>1884</v>
      </c>
      <c r="F8" s="13">
        <v>3</v>
      </c>
      <c r="G8" s="13">
        <v>12</v>
      </c>
      <c r="H8" s="13">
        <v>22608</v>
      </c>
      <c r="I8" s="13">
        <v>1582.56</v>
      </c>
      <c r="J8" s="13">
        <v>21025.439999999999</v>
      </c>
      <c r="K8" s="13">
        <v>5652</v>
      </c>
      <c r="L8" s="13">
        <v>15373.439999999999</v>
      </c>
      <c r="M8" s="14">
        <v>41852</v>
      </c>
      <c r="N8" s="15">
        <v>8</v>
      </c>
      <c r="O8" s="12" t="s">
        <v>33</v>
      </c>
      <c r="P8" s="16" t="s">
        <v>19</v>
      </c>
      <c r="Q8" s="1" t="str">
        <f>IF(Data[[#This Row],[COGS]]=Data[[#This Row],[ Sales]]-Data[[#This Row],[Profit]], "OK", "Mismatch")</f>
        <v>OK</v>
      </c>
      <c r="R8" s="1" t="str">
        <f>IF(Data[[#This Row],[Gross Sales]]=Data[[#This Row],[Units Sold]]*Data[[#This Row],[Sale Price]], "OK", "Mismatch")</f>
        <v>OK</v>
      </c>
      <c r="S8" s="1" t="str">
        <f>IF(Data[[#This Row],[ Sales]]=Data[[#This Row],[Gross Sales]]-Data[[#This Row],[Discounts]], "OK", "Mismatch")</f>
        <v>OK</v>
      </c>
      <c r="T8" s="1" t="str">
        <f>IF(Data[[#This Row],[Profit]]=Data[[#This Row],[ Sales]]-Data[[#This Row],[COGS]], "OK", "Mismatch")</f>
        <v>OK</v>
      </c>
    </row>
    <row r="9" spans="1:35" x14ac:dyDescent="0.2">
      <c r="A9" s="11" t="s">
        <v>28</v>
      </c>
      <c r="B9" s="11" t="s">
        <v>15</v>
      </c>
      <c r="C9" s="12" t="s">
        <v>16</v>
      </c>
      <c r="D9" s="12" t="s">
        <v>48</v>
      </c>
      <c r="E9" s="11">
        <v>2299</v>
      </c>
      <c r="F9" s="13">
        <v>3</v>
      </c>
      <c r="G9" s="13">
        <v>12</v>
      </c>
      <c r="H9" s="13">
        <v>27588</v>
      </c>
      <c r="I9" s="13">
        <v>1655.28</v>
      </c>
      <c r="J9" s="13">
        <v>25932.720000000001</v>
      </c>
      <c r="K9" s="13">
        <v>6897</v>
      </c>
      <c r="L9" s="13">
        <v>19035.72</v>
      </c>
      <c r="M9" s="14">
        <v>41548</v>
      </c>
      <c r="N9" s="15">
        <v>10</v>
      </c>
      <c r="O9" s="12" t="s">
        <v>35</v>
      </c>
      <c r="P9" s="16" t="s">
        <v>36</v>
      </c>
      <c r="Q9" s="1" t="str">
        <f>IF(Data[[#This Row],[COGS]]=Data[[#This Row],[ Sales]]-Data[[#This Row],[Profit]], "OK", "Mismatch")</f>
        <v>OK</v>
      </c>
      <c r="R9" s="1" t="str">
        <f>IF(Data[[#This Row],[Gross Sales]]=Data[[#This Row],[Units Sold]]*Data[[#This Row],[Sale Price]], "OK", "Mismatch")</f>
        <v>OK</v>
      </c>
      <c r="S9" s="1" t="str">
        <f>IF(Data[[#This Row],[ Sales]]=Data[[#This Row],[Gross Sales]]-Data[[#This Row],[Discounts]], "OK", "Mismatch")</f>
        <v>OK</v>
      </c>
      <c r="T9" s="1" t="str">
        <f>IF(Data[[#This Row],[Profit]]=Data[[#This Row],[ Sales]]-Data[[#This Row],[COGS]], "OK", "Mismatch")</f>
        <v>OK</v>
      </c>
    </row>
    <row r="10" spans="1:35" x14ac:dyDescent="0.2">
      <c r="A10" s="11" t="s">
        <v>28</v>
      </c>
      <c r="B10" s="11" t="s">
        <v>15</v>
      </c>
      <c r="C10" s="12" t="s">
        <v>26</v>
      </c>
      <c r="D10" s="12" t="s">
        <v>48</v>
      </c>
      <c r="E10" s="11">
        <v>2321</v>
      </c>
      <c r="F10" s="13">
        <v>5</v>
      </c>
      <c r="G10" s="13">
        <v>12</v>
      </c>
      <c r="H10" s="13">
        <v>27852</v>
      </c>
      <c r="I10" s="13">
        <v>2506.6799999999998</v>
      </c>
      <c r="J10" s="13">
        <v>25345.32</v>
      </c>
      <c r="K10" s="13">
        <v>6963</v>
      </c>
      <c r="L10" s="13">
        <v>18382.32</v>
      </c>
      <c r="M10" s="14">
        <v>41944</v>
      </c>
      <c r="N10" s="15">
        <v>11</v>
      </c>
      <c r="O10" s="12" t="s">
        <v>41</v>
      </c>
      <c r="P10" s="16" t="s">
        <v>19</v>
      </c>
      <c r="Q10" s="1" t="str">
        <f>IF(Data[[#This Row],[COGS]]=Data[[#This Row],[ Sales]]-Data[[#This Row],[Profit]], "OK", "Mismatch")</f>
        <v>OK</v>
      </c>
      <c r="R10" s="1" t="str">
        <f>IF(Data[[#This Row],[Gross Sales]]=Data[[#This Row],[Units Sold]]*Data[[#This Row],[Sale Price]], "OK", "Mismatch")</f>
        <v>OK</v>
      </c>
      <c r="S10" s="1" t="str">
        <f>IF(Data[[#This Row],[ Sales]]=Data[[#This Row],[Gross Sales]]-Data[[#This Row],[Discounts]], "OK", "Mismatch")</f>
        <v>OK</v>
      </c>
      <c r="T10" s="1" t="str">
        <f>IF(Data[[#This Row],[Profit]]=Data[[#This Row],[ Sales]]-Data[[#This Row],[COGS]], "OK", "Mismatch")</f>
        <v>OK</v>
      </c>
      <c r="W10" s="24" t="s">
        <v>79</v>
      </c>
      <c r="X10" s="24" t="s">
        <v>83</v>
      </c>
      <c r="Y10" s="24" t="s">
        <v>84</v>
      </c>
      <c r="Z10" s="24" t="s">
        <v>9</v>
      </c>
      <c r="AH10" s="24" t="s">
        <v>79</v>
      </c>
      <c r="AI10" s="24" t="s">
        <v>83</v>
      </c>
    </row>
    <row r="11" spans="1:35" x14ac:dyDescent="0.2">
      <c r="A11" s="11" t="s">
        <v>28</v>
      </c>
      <c r="B11" s="11" t="s">
        <v>15</v>
      </c>
      <c r="C11" s="12" t="s">
        <v>26</v>
      </c>
      <c r="D11" s="12" t="s">
        <v>17</v>
      </c>
      <c r="E11" s="11">
        <v>2518</v>
      </c>
      <c r="F11" s="13">
        <v>5</v>
      </c>
      <c r="G11" s="13">
        <v>12</v>
      </c>
      <c r="H11" s="13">
        <v>30216</v>
      </c>
      <c r="I11" s="13">
        <v>0</v>
      </c>
      <c r="J11" s="13">
        <v>30216</v>
      </c>
      <c r="K11" s="13">
        <v>7554</v>
      </c>
      <c r="L11" s="13">
        <v>22662</v>
      </c>
      <c r="M11" s="14">
        <v>41791</v>
      </c>
      <c r="N11" s="15">
        <v>6</v>
      </c>
      <c r="O11" s="12" t="s">
        <v>23</v>
      </c>
      <c r="P11" s="16" t="s">
        <v>19</v>
      </c>
      <c r="Q11" s="1" t="str">
        <f>IF(Data[[#This Row],[COGS]]=Data[[#This Row],[ Sales]]-Data[[#This Row],[Profit]], "OK", "Mismatch")</f>
        <v>OK</v>
      </c>
      <c r="R11" s="1" t="str">
        <f>IF(Data[[#This Row],[Gross Sales]]=Data[[#This Row],[Units Sold]]*Data[[#This Row],[Sale Price]], "OK", "Mismatch")</f>
        <v>OK</v>
      </c>
      <c r="S11" s="1" t="str">
        <f>IF(Data[[#This Row],[ Sales]]=Data[[#This Row],[Gross Sales]]-Data[[#This Row],[Discounts]], "OK", "Mismatch")</f>
        <v>OK</v>
      </c>
      <c r="T11" s="1" t="str">
        <f>IF(Data[[#This Row],[Profit]]=Data[[#This Row],[ Sales]]-Data[[#This Row],[COGS]], "OK", "Mismatch")</f>
        <v>OK</v>
      </c>
      <c r="W11" s="24"/>
      <c r="X11" s="31">
        <f>SUMIF(Data[Segment], W11, Data[ [ Sales] ])</f>
        <v>0</v>
      </c>
      <c r="Y11" s="31">
        <f>SUMIF(Data[Segment], W11, Data[COGS])</f>
        <v>0</v>
      </c>
      <c r="Z11" s="31">
        <f>SUMIF(Data[Segment], W11, Data[Profit])</f>
        <v>0</v>
      </c>
      <c r="AA11" s="29" t="e">
        <f t="shared" ref="AA11:AA16" si="0">IF(W11=segment, X11, NA())</f>
        <v>#N/A</v>
      </c>
      <c r="AB11" s="31">
        <f t="shared" ref="AB11:AB16" si="1">IF(W11&lt;&gt;segment,X11, NA())</f>
        <v>0</v>
      </c>
      <c r="AC11" s="31" t="e">
        <f t="shared" ref="AC11:AC16" si="2">IF(W11=segment, Z11, NA())</f>
        <v>#N/A</v>
      </c>
      <c r="AD11" s="31">
        <f t="shared" ref="AD11:AD16" si="3">IF(W11&lt;&gt;segment,Z11, NA())</f>
        <v>0</v>
      </c>
      <c r="AE11" s="29"/>
      <c r="AF11" s="29"/>
      <c r="AH11" s="24"/>
      <c r="AI11" s="29">
        <f>SUMIF(Data[Segment], AH11, Data[ [ Sales] ])</f>
        <v>0</v>
      </c>
    </row>
    <row r="12" spans="1:35" x14ac:dyDescent="0.2">
      <c r="A12" s="11" t="s">
        <v>28</v>
      </c>
      <c r="B12" s="11" t="s">
        <v>15</v>
      </c>
      <c r="C12" s="12" t="s">
        <v>38</v>
      </c>
      <c r="D12" s="12" t="s">
        <v>49</v>
      </c>
      <c r="E12" s="11">
        <v>2222</v>
      </c>
      <c r="F12" s="13">
        <v>10</v>
      </c>
      <c r="G12" s="13">
        <v>12</v>
      </c>
      <c r="H12" s="13">
        <v>26664</v>
      </c>
      <c r="I12" s="13">
        <v>3732.96</v>
      </c>
      <c r="J12" s="13">
        <v>22931.040000000001</v>
      </c>
      <c r="K12" s="13">
        <v>6666</v>
      </c>
      <c r="L12" s="13">
        <v>16265.04</v>
      </c>
      <c r="M12" s="14">
        <v>41579</v>
      </c>
      <c r="N12" s="15">
        <v>11</v>
      </c>
      <c r="O12" s="12" t="s">
        <v>41</v>
      </c>
      <c r="P12" s="16" t="s">
        <v>36</v>
      </c>
      <c r="Q12" s="1" t="str">
        <f>IF(Data[[#This Row],[COGS]]=Data[[#This Row],[ Sales]]-Data[[#This Row],[Profit]], "OK", "Mismatch")</f>
        <v>OK</v>
      </c>
      <c r="R12" s="1" t="str">
        <f>IF(Data[[#This Row],[Gross Sales]]=Data[[#This Row],[Units Sold]]*Data[[#This Row],[Sale Price]], "OK", "Mismatch")</f>
        <v>OK</v>
      </c>
      <c r="S12" s="1" t="str">
        <f>IF(Data[[#This Row],[ Sales]]=Data[[#This Row],[Gross Sales]]-Data[[#This Row],[Discounts]], "OK", "Mismatch")</f>
        <v>OK</v>
      </c>
      <c r="T12" s="1" t="str">
        <f>IF(Data[[#This Row],[Profit]]=Data[[#This Row],[ Sales]]-Data[[#This Row],[COGS]], "OK", "Mismatch")</f>
        <v>OK</v>
      </c>
      <c r="W12" t="str" cm="1">
        <f t="array" ref="W12:W16">_xlfn.UNIQUE(Data[Segment])</f>
        <v>Channel Partners</v>
      </c>
      <c r="X12" s="31">
        <f>SUMIF(Data[Segment], W12, Data[ [ Sales] ])</f>
        <v>1800593.6399999997</v>
      </c>
      <c r="Y12" s="31">
        <f>SUMIF(Data[Segment], W12, Data[COGS])</f>
        <v>479155.5</v>
      </c>
      <c r="Z12" s="31">
        <f>SUMIF(Data[Segment], W12, Data[Profit])</f>
        <v>1302898.1400000001</v>
      </c>
      <c r="AA12" s="29" t="e">
        <f t="shared" si="0"/>
        <v>#N/A</v>
      </c>
      <c r="AB12" s="31">
        <f t="shared" si="1"/>
        <v>1800593.6399999997</v>
      </c>
      <c r="AC12" s="31" t="e">
        <f t="shared" si="2"/>
        <v>#N/A</v>
      </c>
      <c r="AD12" s="31">
        <f t="shared" si="3"/>
        <v>1302898.1400000001</v>
      </c>
      <c r="AE12" s="29"/>
      <c r="AF12" s="29"/>
      <c r="AH12" t="str" cm="1">
        <f t="array" ref="AH12:AH16">_xlfn.UNIQUE(Data[Segment])</f>
        <v>Channel Partners</v>
      </c>
      <c r="AI12" s="29">
        <f>SUMIF(Data[Segment], AH12, Data[ [ Sales] ])</f>
        <v>1800593.6399999997</v>
      </c>
    </row>
    <row r="13" spans="1:35" x14ac:dyDescent="0.2">
      <c r="A13" s="11" t="s">
        <v>28</v>
      </c>
      <c r="B13" s="11" t="s">
        <v>15</v>
      </c>
      <c r="C13" s="12" t="s">
        <v>38</v>
      </c>
      <c r="D13" s="12" t="s">
        <v>49</v>
      </c>
      <c r="E13" s="11">
        <v>4026</v>
      </c>
      <c r="F13" s="13">
        <v>10</v>
      </c>
      <c r="G13" s="13">
        <v>12</v>
      </c>
      <c r="H13" s="13">
        <v>48312</v>
      </c>
      <c r="I13" s="13">
        <v>5314.32</v>
      </c>
      <c r="J13" s="13">
        <v>42997.68</v>
      </c>
      <c r="K13" s="13">
        <v>12078</v>
      </c>
      <c r="L13" s="13">
        <v>30919.68</v>
      </c>
      <c r="M13" s="14">
        <v>41821</v>
      </c>
      <c r="N13" s="15">
        <v>7</v>
      </c>
      <c r="O13" s="12" t="s">
        <v>30</v>
      </c>
      <c r="P13" s="16" t="s">
        <v>19</v>
      </c>
      <c r="Q13" s="1" t="str">
        <f>IF(Data[[#This Row],[COGS]]=Data[[#This Row],[ Sales]]-Data[[#This Row],[Profit]], "OK", "Mismatch")</f>
        <v>OK</v>
      </c>
      <c r="R13" s="1" t="str">
        <f>IF(Data[[#This Row],[Gross Sales]]=Data[[#This Row],[Units Sold]]*Data[[#This Row],[Sale Price]], "OK", "Mismatch")</f>
        <v>OK</v>
      </c>
      <c r="S13" s="1" t="str">
        <f>IF(Data[[#This Row],[ Sales]]=Data[[#This Row],[Gross Sales]]-Data[[#This Row],[Discounts]], "OK", "Mismatch")</f>
        <v>OK</v>
      </c>
      <c r="T13" s="1" t="str">
        <f>IF(Data[[#This Row],[Profit]]=Data[[#This Row],[ Sales]]-Data[[#This Row],[COGS]], "OK", "Mismatch")</f>
        <v>OK</v>
      </c>
      <c r="W13" t="str">
        <v>Enterprise</v>
      </c>
      <c r="X13" s="31">
        <f>SUMIF(Data[Segment], W13, Data[ [ Sales] ])</f>
        <v>19611694.375</v>
      </c>
      <c r="Y13" s="31">
        <f>SUMIF(Data[Segment], W13, Data[COGS])</f>
        <v>20226240</v>
      </c>
      <c r="Z13" s="31">
        <f>SUMIF(Data[Segment], W13, Data[Profit])</f>
        <v>-614545.625</v>
      </c>
      <c r="AA13" s="29" t="e">
        <f t="shared" si="0"/>
        <v>#N/A</v>
      </c>
      <c r="AB13" s="31">
        <f t="shared" si="1"/>
        <v>19611694.375</v>
      </c>
      <c r="AC13" s="31" t="e">
        <f t="shared" si="2"/>
        <v>#N/A</v>
      </c>
      <c r="AD13" s="31">
        <f t="shared" si="3"/>
        <v>-614545.625</v>
      </c>
      <c r="AE13" s="29"/>
      <c r="AF13" s="29"/>
      <c r="AH13" t="str">
        <v>Enterprise</v>
      </c>
      <c r="AI13" s="29">
        <f>SUMIF(Data[Segment], AH13, Data[ [ Sales] ])</f>
        <v>19611694.375</v>
      </c>
    </row>
    <row r="14" spans="1:35" x14ac:dyDescent="0.2">
      <c r="A14" s="11" t="s">
        <v>28</v>
      </c>
      <c r="B14" s="11" t="s">
        <v>15</v>
      </c>
      <c r="C14" s="12" t="s">
        <v>38</v>
      </c>
      <c r="D14" s="12" t="s">
        <v>46</v>
      </c>
      <c r="E14" s="11">
        <v>1295</v>
      </c>
      <c r="F14" s="13">
        <v>10</v>
      </c>
      <c r="G14" s="13">
        <v>12</v>
      </c>
      <c r="H14" s="13">
        <v>15540</v>
      </c>
      <c r="I14" s="13">
        <v>310.8</v>
      </c>
      <c r="J14" s="13">
        <v>15229.2</v>
      </c>
      <c r="K14" s="13">
        <v>3885</v>
      </c>
      <c r="L14" s="13">
        <v>11344.2</v>
      </c>
      <c r="M14" s="14">
        <v>41913</v>
      </c>
      <c r="N14" s="15">
        <v>10</v>
      </c>
      <c r="O14" s="12" t="s">
        <v>35</v>
      </c>
      <c r="P14" s="16" t="s">
        <v>19</v>
      </c>
      <c r="Q14" s="1" t="str">
        <f>IF(Data[[#This Row],[COGS]]=Data[[#This Row],[ Sales]]-Data[[#This Row],[Profit]], "OK", "Mismatch")</f>
        <v>OK</v>
      </c>
      <c r="R14" s="1" t="str">
        <f>IF(Data[[#This Row],[Gross Sales]]=Data[[#This Row],[Units Sold]]*Data[[#This Row],[Sale Price]], "OK", "Mismatch")</f>
        <v>OK</v>
      </c>
      <c r="S14" s="1" t="str">
        <f>IF(Data[[#This Row],[ Sales]]=Data[[#This Row],[Gross Sales]]-Data[[#This Row],[Discounts]], "OK", "Mismatch")</f>
        <v>OK</v>
      </c>
      <c r="T14" s="1" t="str">
        <f>IF(Data[[#This Row],[Profit]]=Data[[#This Row],[ Sales]]-Data[[#This Row],[COGS]], "OK", "Mismatch")</f>
        <v>OK</v>
      </c>
      <c r="W14" t="str">
        <v>Government</v>
      </c>
      <c r="X14" s="31">
        <f>SUMIF(Data[Segment], W14, Data[ [ Sales] ])</f>
        <v>52498420.670000032</v>
      </c>
      <c r="Y14" s="31">
        <f>SUMIF(Data[Segment], W14, Data[COGS])</f>
        <v>41113167.5</v>
      </c>
      <c r="Z14" s="31">
        <f>SUMIF(Data[Segment], W14, Data[Profit])</f>
        <v>11385253.169999996</v>
      </c>
      <c r="AA14" s="29" t="e">
        <f t="shared" si="0"/>
        <v>#N/A</v>
      </c>
      <c r="AB14" s="31">
        <f t="shared" si="1"/>
        <v>52498420.670000032</v>
      </c>
      <c r="AC14" s="31" t="e">
        <f t="shared" si="2"/>
        <v>#N/A</v>
      </c>
      <c r="AD14" s="31">
        <f t="shared" si="3"/>
        <v>11385253.169999996</v>
      </c>
      <c r="AE14" s="29"/>
      <c r="AF14" s="29"/>
      <c r="AH14" t="str">
        <v>Government</v>
      </c>
      <c r="AI14" s="29">
        <f>SUMIF(Data[Segment], AH14, Data[ [ Sales] ])</f>
        <v>52498420.670000032</v>
      </c>
    </row>
    <row r="15" spans="1:35" x14ac:dyDescent="0.2">
      <c r="A15" s="11" t="s">
        <v>28</v>
      </c>
      <c r="B15" s="11" t="s">
        <v>15</v>
      </c>
      <c r="C15" s="12" t="s">
        <v>38</v>
      </c>
      <c r="D15" s="12" t="s">
        <v>48</v>
      </c>
      <c r="E15" s="11">
        <v>2299</v>
      </c>
      <c r="F15" s="13">
        <v>10</v>
      </c>
      <c r="G15" s="13">
        <v>12</v>
      </c>
      <c r="H15" s="13">
        <v>27588</v>
      </c>
      <c r="I15" s="13">
        <v>1655.28</v>
      </c>
      <c r="J15" s="13">
        <v>25932.720000000001</v>
      </c>
      <c r="K15" s="13">
        <v>6897</v>
      </c>
      <c r="L15" s="13">
        <v>19035.72</v>
      </c>
      <c r="M15" s="14">
        <v>41548</v>
      </c>
      <c r="N15" s="15">
        <v>10</v>
      </c>
      <c r="O15" s="12" t="s">
        <v>35</v>
      </c>
      <c r="P15" s="16" t="s">
        <v>36</v>
      </c>
      <c r="Q15" s="1" t="str">
        <f>IF(Data[[#This Row],[COGS]]=Data[[#This Row],[ Sales]]-Data[[#This Row],[Profit]], "OK", "Mismatch")</f>
        <v>OK</v>
      </c>
      <c r="R15" s="1" t="str">
        <f>IF(Data[[#This Row],[Gross Sales]]=Data[[#This Row],[Units Sold]]*Data[[#This Row],[Sale Price]], "OK", "Mismatch")</f>
        <v>OK</v>
      </c>
      <c r="S15" s="1" t="str">
        <f>IF(Data[[#This Row],[ Sales]]=Data[[#This Row],[Gross Sales]]-Data[[#This Row],[Discounts]], "OK", "Mismatch")</f>
        <v>OK</v>
      </c>
      <c r="T15" s="1" t="str">
        <f>IF(Data[[#This Row],[Profit]]=Data[[#This Row],[ Sales]]-Data[[#This Row],[COGS]], "OK", "Mismatch")</f>
        <v>OK</v>
      </c>
      <c r="W15" t="str">
        <v>Midmarket</v>
      </c>
      <c r="X15" s="31">
        <f>SUMIF(Data[Segment], W15, Data[ [ Sales] ])</f>
        <v>2381883.0749999993</v>
      </c>
      <c r="Y15" s="31">
        <f>SUMIF(Data[Segment], W15, Data[COGS])</f>
        <v>1721780</v>
      </c>
      <c r="Z15" s="31">
        <f>SUMIF(Data[Segment], W15, Data[Profit])</f>
        <v>660103.07500000019</v>
      </c>
      <c r="AA15" s="29">
        <f t="shared" si="0"/>
        <v>2381883.0749999993</v>
      </c>
      <c r="AB15" s="31" t="e">
        <f t="shared" si="1"/>
        <v>#N/A</v>
      </c>
      <c r="AC15" s="31">
        <f t="shared" si="2"/>
        <v>660103.07500000019</v>
      </c>
      <c r="AD15" s="31" t="e">
        <f t="shared" si="3"/>
        <v>#N/A</v>
      </c>
      <c r="AE15" s="29"/>
      <c r="AF15" s="29"/>
      <c r="AH15" t="str">
        <v>Midmarket</v>
      </c>
      <c r="AI15" s="29">
        <f>SUMIF(Data[Segment], AH15, Data[ [ Sales] ])</f>
        <v>2381883.0749999993</v>
      </c>
    </row>
    <row r="16" spans="1:35" x14ac:dyDescent="0.2">
      <c r="A16" s="11" t="s">
        <v>28</v>
      </c>
      <c r="B16" s="11" t="s">
        <v>15</v>
      </c>
      <c r="C16" s="12" t="s">
        <v>38</v>
      </c>
      <c r="D16" s="12" t="s">
        <v>48</v>
      </c>
      <c r="E16" s="11">
        <v>2431</v>
      </c>
      <c r="F16" s="13">
        <v>10</v>
      </c>
      <c r="G16" s="13">
        <v>12</v>
      </c>
      <c r="H16" s="13">
        <v>29172</v>
      </c>
      <c r="I16" s="13">
        <v>1458.6</v>
      </c>
      <c r="J16" s="13">
        <v>27713.4</v>
      </c>
      <c r="K16" s="13">
        <v>7293</v>
      </c>
      <c r="L16" s="13">
        <v>20420.400000000001</v>
      </c>
      <c r="M16" s="14">
        <v>41974</v>
      </c>
      <c r="N16" s="15">
        <v>12</v>
      </c>
      <c r="O16" s="12" t="s">
        <v>25</v>
      </c>
      <c r="P16" s="16" t="s">
        <v>19</v>
      </c>
      <c r="Q16" s="1" t="str">
        <f>IF(Data[[#This Row],[COGS]]=Data[[#This Row],[ Sales]]-Data[[#This Row],[Profit]], "OK", "Mismatch")</f>
        <v>OK</v>
      </c>
      <c r="R16" s="1" t="str">
        <f>IF(Data[[#This Row],[Gross Sales]]=Data[[#This Row],[Units Sold]]*Data[[#This Row],[Sale Price]], "OK", "Mismatch")</f>
        <v>OK</v>
      </c>
      <c r="S16" s="1" t="str">
        <f>IF(Data[[#This Row],[ Sales]]=Data[[#This Row],[Gross Sales]]-Data[[#This Row],[Discounts]], "OK", "Mismatch")</f>
        <v>OK</v>
      </c>
      <c r="T16" s="1" t="str">
        <f>IF(Data[[#This Row],[Profit]]=Data[[#This Row],[ Sales]]-Data[[#This Row],[COGS]], "OK", "Mismatch")</f>
        <v>OK</v>
      </c>
      <c r="W16" t="str">
        <v>Small Business</v>
      </c>
      <c r="X16" s="31">
        <f>SUMIF(Data[Segment], W16, Data[ [ Sales] ])</f>
        <v>42515518.5</v>
      </c>
      <c r="Y16" s="31">
        <f>SUMIF(Data[Segment], W16, Data[COGS])</f>
        <v>38369430</v>
      </c>
      <c r="Z16" s="31">
        <f>SUMIF(Data[Segment], W16, Data[Profit])</f>
        <v>4146088.5</v>
      </c>
      <c r="AA16" s="29" t="e">
        <f t="shared" si="0"/>
        <v>#N/A</v>
      </c>
      <c r="AB16" s="31">
        <f t="shared" si="1"/>
        <v>42515518.5</v>
      </c>
      <c r="AC16" s="31" t="e">
        <f t="shared" si="2"/>
        <v>#N/A</v>
      </c>
      <c r="AD16" s="31">
        <f t="shared" si="3"/>
        <v>4146088.5</v>
      </c>
      <c r="AE16" s="29"/>
      <c r="AF16" s="29"/>
      <c r="AH16" t="str">
        <v>Small Business</v>
      </c>
      <c r="AI16" s="29">
        <f>SUMIF(Data[Segment], AH16, Data[ [ Sales] ])</f>
        <v>42515518.5</v>
      </c>
    </row>
    <row r="17" spans="1:42" x14ac:dyDescent="0.2">
      <c r="A17" s="11" t="s">
        <v>28</v>
      </c>
      <c r="B17" s="11" t="s">
        <v>15</v>
      </c>
      <c r="C17" s="12" t="s">
        <v>38</v>
      </c>
      <c r="D17" s="12" t="s">
        <v>17</v>
      </c>
      <c r="E17" s="11">
        <v>2518</v>
      </c>
      <c r="F17" s="13">
        <v>10</v>
      </c>
      <c r="G17" s="13">
        <v>12</v>
      </c>
      <c r="H17" s="13">
        <v>30216</v>
      </c>
      <c r="I17" s="13">
        <v>0</v>
      </c>
      <c r="J17" s="13">
        <v>30216</v>
      </c>
      <c r="K17" s="13">
        <v>7554</v>
      </c>
      <c r="L17" s="13">
        <v>22662</v>
      </c>
      <c r="M17" s="14">
        <v>41791</v>
      </c>
      <c r="N17" s="15">
        <v>6</v>
      </c>
      <c r="O17" s="12" t="s">
        <v>23</v>
      </c>
      <c r="P17" s="16" t="s">
        <v>19</v>
      </c>
      <c r="Q17" s="1" t="str">
        <f>IF(Data[[#This Row],[COGS]]=Data[[#This Row],[ Sales]]-Data[[#This Row],[Profit]], "OK", "Mismatch")</f>
        <v>OK</v>
      </c>
      <c r="R17" s="1" t="str">
        <f>IF(Data[[#This Row],[Gross Sales]]=Data[[#This Row],[Units Sold]]*Data[[#This Row],[Sale Price]], "OK", "Mismatch")</f>
        <v>OK</v>
      </c>
      <c r="S17" s="1" t="str">
        <f>IF(Data[[#This Row],[ Sales]]=Data[[#This Row],[Gross Sales]]-Data[[#This Row],[Discounts]], "OK", "Mismatch")</f>
        <v>OK</v>
      </c>
      <c r="T17" s="1" t="str">
        <f>IF(Data[[#This Row],[Profit]]=Data[[#This Row],[ Sales]]-Data[[#This Row],[COGS]], "OK", "Mismatch")</f>
        <v>OK</v>
      </c>
      <c r="AB17" s="31"/>
      <c r="AC17" s="31"/>
      <c r="AD17" s="31"/>
    </row>
    <row r="18" spans="1:42" x14ac:dyDescent="0.2">
      <c r="A18" s="11" t="s">
        <v>28</v>
      </c>
      <c r="B18" s="11" t="s">
        <v>15</v>
      </c>
      <c r="C18" s="12" t="s">
        <v>42</v>
      </c>
      <c r="D18" s="12" t="s">
        <v>48</v>
      </c>
      <c r="E18" s="11">
        <v>598</v>
      </c>
      <c r="F18" s="13">
        <v>120</v>
      </c>
      <c r="G18" s="13">
        <v>12</v>
      </c>
      <c r="H18" s="13">
        <v>7176</v>
      </c>
      <c r="I18" s="13">
        <v>574.08000000000004</v>
      </c>
      <c r="J18" s="13">
        <v>6601.92</v>
      </c>
      <c r="K18" s="13">
        <v>1794</v>
      </c>
      <c r="L18" s="13">
        <v>4807.92</v>
      </c>
      <c r="M18" s="14">
        <v>41699</v>
      </c>
      <c r="N18" s="15">
        <v>3</v>
      </c>
      <c r="O18" s="12" t="s">
        <v>27</v>
      </c>
      <c r="P18" s="16" t="s">
        <v>19</v>
      </c>
      <c r="Q18" s="1" t="str">
        <f>IF(Data[[#This Row],[COGS]]=Data[[#This Row],[ Sales]]-Data[[#This Row],[Profit]], "OK", "Mismatch")</f>
        <v>OK</v>
      </c>
      <c r="R18" s="1" t="str">
        <f>IF(Data[[#This Row],[Gross Sales]]=Data[[#This Row],[Units Sold]]*Data[[#This Row],[Sale Price]], "OK", "Mismatch")</f>
        <v>OK</v>
      </c>
      <c r="S18" s="1" t="str">
        <f>IF(Data[[#This Row],[ Sales]]=Data[[#This Row],[Gross Sales]]-Data[[#This Row],[Discounts]], "OK", "Mismatch")</f>
        <v>OK</v>
      </c>
      <c r="T18" s="1" t="str">
        <f>IF(Data[[#This Row],[Profit]]=Data[[#This Row],[ Sales]]-Data[[#This Row],[COGS]], "OK", "Mismatch")</f>
        <v>OK</v>
      </c>
      <c r="AB18" s="31"/>
      <c r="AC18" s="31"/>
      <c r="AD18" s="31"/>
    </row>
    <row r="19" spans="1:42" x14ac:dyDescent="0.2">
      <c r="A19" s="11" t="s">
        <v>28</v>
      </c>
      <c r="B19" s="11" t="s">
        <v>15</v>
      </c>
      <c r="C19" s="12" t="s">
        <v>42</v>
      </c>
      <c r="D19" s="12" t="s">
        <v>48</v>
      </c>
      <c r="E19" s="11">
        <v>2431</v>
      </c>
      <c r="F19" s="13">
        <v>120</v>
      </c>
      <c r="G19" s="13">
        <v>12</v>
      </c>
      <c r="H19" s="13">
        <v>29172</v>
      </c>
      <c r="I19" s="13">
        <v>1458.6</v>
      </c>
      <c r="J19" s="13">
        <v>27713.4</v>
      </c>
      <c r="K19" s="13">
        <v>7293</v>
      </c>
      <c r="L19" s="13">
        <v>20420.400000000001</v>
      </c>
      <c r="M19" s="14">
        <v>41974</v>
      </c>
      <c r="N19" s="15">
        <v>12</v>
      </c>
      <c r="O19" s="12" t="s">
        <v>25</v>
      </c>
      <c r="P19" s="16" t="s">
        <v>19</v>
      </c>
      <c r="Q19" s="1" t="str">
        <f>IF(Data[[#This Row],[COGS]]=Data[[#This Row],[ Sales]]-Data[[#This Row],[Profit]], "OK", "Mismatch")</f>
        <v>OK</v>
      </c>
      <c r="R19" s="1" t="str">
        <f>IF(Data[[#This Row],[Gross Sales]]=Data[[#This Row],[Units Sold]]*Data[[#This Row],[Sale Price]], "OK", "Mismatch")</f>
        <v>OK</v>
      </c>
      <c r="S19" s="1" t="str">
        <f>IF(Data[[#This Row],[ Sales]]=Data[[#This Row],[Gross Sales]]-Data[[#This Row],[Discounts]], "OK", "Mismatch")</f>
        <v>OK</v>
      </c>
      <c r="T19" s="1" t="str">
        <f>IF(Data[[#This Row],[Profit]]=Data[[#This Row],[ Sales]]-Data[[#This Row],[COGS]], "OK", "Mismatch")</f>
        <v>OK</v>
      </c>
      <c r="W19" s="24" t="s">
        <v>80</v>
      </c>
      <c r="X19" s="24" t="s">
        <v>83</v>
      </c>
      <c r="Y19" s="24" t="s">
        <v>84</v>
      </c>
      <c r="Z19" s="24" t="s">
        <v>9</v>
      </c>
      <c r="AB19" s="31"/>
      <c r="AC19" s="31"/>
      <c r="AD19" s="31"/>
    </row>
    <row r="20" spans="1:42" x14ac:dyDescent="0.2">
      <c r="A20" s="11" t="s">
        <v>28</v>
      </c>
      <c r="B20" s="11" t="s">
        <v>15</v>
      </c>
      <c r="C20" s="12" t="s">
        <v>43</v>
      </c>
      <c r="D20" s="12" t="s">
        <v>49</v>
      </c>
      <c r="E20" s="11">
        <v>2109</v>
      </c>
      <c r="F20" s="13">
        <v>250</v>
      </c>
      <c r="G20" s="13">
        <v>12</v>
      </c>
      <c r="H20" s="13">
        <v>25308</v>
      </c>
      <c r="I20" s="13">
        <v>3036.96</v>
      </c>
      <c r="J20" s="13">
        <v>22271.040000000001</v>
      </c>
      <c r="K20" s="13">
        <v>6327</v>
      </c>
      <c r="L20" s="13">
        <v>15944.04</v>
      </c>
      <c r="M20" s="14">
        <v>41760</v>
      </c>
      <c r="N20" s="15">
        <v>5</v>
      </c>
      <c r="O20" s="12" t="s">
        <v>47</v>
      </c>
      <c r="P20" s="16" t="s">
        <v>19</v>
      </c>
      <c r="Q20" s="1" t="str">
        <f>IF(Data[[#This Row],[COGS]]=Data[[#This Row],[ Sales]]-Data[[#This Row],[Profit]], "OK", "Mismatch")</f>
        <v>OK</v>
      </c>
      <c r="R20" s="1" t="str">
        <f>IF(Data[[#This Row],[Gross Sales]]=Data[[#This Row],[Units Sold]]*Data[[#This Row],[Sale Price]], "OK", "Mismatch")</f>
        <v>OK</v>
      </c>
      <c r="S20" s="1" t="str">
        <f>IF(Data[[#This Row],[ Sales]]=Data[[#This Row],[Gross Sales]]-Data[[#This Row],[Discounts]], "OK", "Mismatch")</f>
        <v>OK</v>
      </c>
      <c r="T20" s="1" t="str">
        <f>IF(Data[[#This Row],[Profit]]=Data[[#This Row],[ Sales]]-Data[[#This Row],[COGS]], "OK", "Mismatch")</f>
        <v>OK</v>
      </c>
      <c r="W20" s="30"/>
      <c r="X20" s="31">
        <f>SUMIF(Data[Country], W20, Data[ [ Sales] ])</f>
        <v>0</v>
      </c>
      <c r="Y20" s="31">
        <f>SUMIF(Data[Country], W20, Data[COGS])</f>
        <v>0</v>
      </c>
      <c r="Z20" s="31">
        <f>SUMIF(Data[Country], W20, Data[Profit])</f>
        <v>0</v>
      </c>
      <c r="AA20" s="29" t="e">
        <f t="shared" ref="AA20:AA25" si="4">IF(W20=country, X20, NA())</f>
        <v>#N/A</v>
      </c>
      <c r="AB20" s="31">
        <f t="shared" ref="AB20:AB25" si="5">IF(W20&lt;&gt;country, X20, NA())</f>
        <v>0</v>
      </c>
      <c r="AC20" s="31" t="e">
        <f t="shared" ref="AC20:AC25" si="6">IF(W20=country,Z20, NA())</f>
        <v>#N/A</v>
      </c>
      <c r="AD20" s="31">
        <f t="shared" ref="AD20:AD25" si="7">IF(W20&lt;&gt;country, Z20, NA())</f>
        <v>0</v>
      </c>
      <c r="AE20" s="29"/>
      <c r="AF20" s="29"/>
      <c r="AG20" s="29"/>
    </row>
    <row r="21" spans="1:42" x14ac:dyDescent="0.2">
      <c r="A21" s="11" t="s">
        <v>28</v>
      </c>
      <c r="B21" s="11" t="s">
        <v>15</v>
      </c>
      <c r="C21" s="12" t="s">
        <v>43</v>
      </c>
      <c r="D21" s="12" t="s">
        <v>48</v>
      </c>
      <c r="E21" s="11">
        <v>3244.5</v>
      </c>
      <c r="F21" s="13">
        <v>250</v>
      </c>
      <c r="G21" s="13">
        <v>12</v>
      </c>
      <c r="H21" s="13">
        <v>38934</v>
      </c>
      <c r="I21" s="13">
        <v>2725.38</v>
      </c>
      <c r="J21" s="13">
        <v>36208.620000000003</v>
      </c>
      <c r="K21" s="13">
        <v>9733.5</v>
      </c>
      <c r="L21" s="13">
        <v>26475.120000000003</v>
      </c>
      <c r="M21" s="14">
        <v>41640</v>
      </c>
      <c r="N21" s="15">
        <v>1</v>
      </c>
      <c r="O21" s="12" t="s">
        <v>18</v>
      </c>
      <c r="P21" s="16" t="s">
        <v>19</v>
      </c>
      <c r="Q21" s="1" t="str">
        <f>IF(Data[[#This Row],[COGS]]=Data[[#This Row],[ Sales]]-Data[[#This Row],[Profit]], "OK", "Mismatch")</f>
        <v>OK</v>
      </c>
      <c r="R21" s="1" t="str">
        <f>IF(Data[[#This Row],[Gross Sales]]=Data[[#This Row],[Units Sold]]*Data[[#This Row],[Sale Price]], "OK", "Mismatch")</f>
        <v>OK</v>
      </c>
      <c r="S21" s="1" t="str">
        <f>IF(Data[[#This Row],[ Sales]]=Data[[#This Row],[Gross Sales]]-Data[[#This Row],[Discounts]], "OK", "Mismatch")</f>
        <v>OK</v>
      </c>
      <c r="T21" s="1" t="str">
        <f>IF(Data[[#This Row],[Profit]]=Data[[#This Row],[ Sales]]-Data[[#This Row],[COGS]], "OK", "Mismatch")</f>
        <v>OK</v>
      </c>
      <c r="W21" s="29" t="str" cm="1">
        <f t="array" ref="W21:W25">_xlfn.UNIQUE(Data[Country])</f>
        <v>Canada</v>
      </c>
      <c r="X21" s="31">
        <f>SUMIF(Data[Country], W21, Data[ [ Sales] ])</f>
        <v>24969414.884999998</v>
      </c>
      <c r="Y21" s="31">
        <f>SUMIF(Data[Country], W21, Data[COGS])</f>
        <v>21440186</v>
      </c>
      <c r="Z21" s="31">
        <f>SUMIF(Data[Country], W21, Data[Profit])</f>
        <v>3529228.8850000007</v>
      </c>
      <c r="AA21" s="29" t="e">
        <f t="shared" si="4"/>
        <v>#N/A</v>
      </c>
      <c r="AB21" s="31">
        <f t="shared" si="5"/>
        <v>24969414.884999998</v>
      </c>
      <c r="AC21" s="31" t="e">
        <f t="shared" si="6"/>
        <v>#N/A</v>
      </c>
      <c r="AD21" s="31">
        <f t="shared" si="7"/>
        <v>3529228.8850000007</v>
      </c>
      <c r="AE21" s="29"/>
      <c r="AF21" s="29"/>
      <c r="AG21" s="29"/>
    </row>
    <row r="22" spans="1:42" x14ac:dyDescent="0.2">
      <c r="A22" s="11" t="s">
        <v>28</v>
      </c>
      <c r="B22" s="11" t="s">
        <v>22</v>
      </c>
      <c r="C22" s="12" t="s">
        <v>45</v>
      </c>
      <c r="D22" s="12" t="s">
        <v>49</v>
      </c>
      <c r="E22" s="11">
        <v>1393</v>
      </c>
      <c r="F22" s="13">
        <v>260</v>
      </c>
      <c r="G22" s="13">
        <v>12</v>
      </c>
      <c r="H22" s="13">
        <v>16716</v>
      </c>
      <c r="I22" s="13">
        <v>2340.2399999999998</v>
      </c>
      <c r="J22" s="13">
        <v>14375.76</v>
      </c>
      <c r="K22" s="13">
        <v>4179</v>
      </c>
      <c r="L22" s="13">
        <v>10196.76</v>
      </c>
      <c r="M22" s="14">
        <v>41913</v>
      </c>
      <c r="N22" s="15">
        <v>10</v>
      </c>
      <c r="O22" s="12" t="s">
        <v>35</v>
      </c>
      <c r="P22" s="16" t="s">
        <v>19</v>
      </c>
      <c r="Q22" s="1" t="str">
        <f>IF(Data[[#This Row],[COGS]]=Data[[#This Row],[ Sales]]-Data[[#This Row],[Profit]], "OK", "Mismatch")</f>
        <v>OK</v>
      </c>
      <c r="R22" s="1" t="str">
        <f>IF(Data[[#This Row],[Gross Sales]]=Data[[#This Row],[Units Sold]]*Data[[#This Row],[Sale Price]], "OK", "Mismatch")</f>
        <v>OK</v>
      </c>
      <c r="S22" s="1" t="str">
        <f>IF(Data[[#This Row],[ Sales]]=Data[[#This Row],[Gross Sales]]-Data[[#This Row],[Discounts]], "OK", "Mismatch")</f>
        <v>OK</v>
      </c>
      <c r="T22" s="1" t="str">
        <f>IF(Data[[#This Row],[Profit]]=Data[[#This Row],[ Sales]]-Data[[#This Row],[COGS]], "OK", "Mismatch")</f>
        <v>OK</v>
      </c>
      <c r="W22" s="29" t="str">
        <v>France</v>
      </c>
      <c r="X22" s="31">
        <f>SUMIF(Data[Country], W22, Data[ [ Sales] ])</f>
        <v>24321502.279999997</v>
      </c>
      <c r="Y22" s="31">
        <f>SUMIF(Data[Country], W22, Data[COGS])</f>
        <v>20551371.5</v>
      </c>
      <c r="Z22" s="31">
        <f>SUMIF(Data[Country], W22, Data[Profit])</f>
        <v>3770130.7800000003</v>
      </c>
      <c r="AA22" s="29" t="e">
        <f t="shared" si="4"/>
        <v>#N/A</v>
      </c>
      <c r="AB22" s="31">
        <f t="shared" si="5"/>
        <v>24321502.279999997</v>
      </c>
      <c r="AC22" s="31" t="e">
        <f t="shared" si="6"/>
        <v>#N/A</v>
      </c>
      <c r="AD22" s="31">
        <f t="shared" si="7"/>
        <v>3770130.7800000003</v>
      </c>
      <c r="AE22" s="29"/>
      <c r="AF22" s="29"/>
      <c r="AG22" s="29"/>
    </row>
    <row r="23" spans="1:42" x14ac:dyDescent="0.2">
      <c r="A23" s="11" t="s">
        <v>28</v>
      </c>
      <c r="B23" s="11" t="s">
        <v>22</v>
      </c>
      <c r="C23" s="12" t="s">
        <v>45</v>
      </c>
      <c r="D23" s="12" t="s">
        <v>49</v>
      </c>
      <c r="E23" s="11">
        <v>2475</v>
      </c>
      <c r="F23" s="13">
        <v>260</v>
      </c>
      <c r="G23" s="13">
        <v>12</v>
      </c>
      <c r="H23" s="13">
        <v>29700</v>
      </c>
      <c r="I23" s="13">
        <v>4158</v>
      </c>
      <c r="J23" s="13">
        <v>25542</v>
      </c>
      <c r="K23" s="13">
        <v>7425</v>
      </c>
      <c r="L23" s="13">
        <v>18117</v>
      </c>
      <c r="M23" s="14">
        <v>41852</v>
      </c>
      <c r="N23" s="15">
        <v>8</v>
      </c>
      <c r="O23" s="12" t="s">
        <v>33</v>
      </c>
      <c r="P23" s="16" t="s">
        <v>19</v>
      </c>
      <c r="Q23" s="1" t="str">
        <f>IF(Data[[#This Row],[COGS]]=Data[[#This Row],[ Sales]]-Data[[#This Row],[Profit]], "OK", "Mismatch")</f>
        <v>OK</v>
      </c>
      <c r="R23" s="1" t="str">
        <f>IF(Data[[#This Row],[Gross Sales]]=Data[[#This Row],[Units Sold]]*Data[[#This Row],[Sale Price]], "OK", "Mismatch")</f>
        <v>OK</v>
      </c>
      <c r="S23" s="1" t="str">
        <f>IF(Data[[#This Row],[ Sales]]=Data[[#This Row],[Gross Sales]]-Data[[#This Row],[Discounts]], "OK", "Mismatch")</f>
        <v>OK</v>
      </c>
      <c r="T23" s="1" t="str">
        <f>IF(Data[[#This Row],[Profit]]=Data[[#This Row],[ Sales]]-Data[[#This Row],[COGS]], "OK", "Mismatch")</f>
        <v>OK</v>
      </c>
      <c r="W23" s="29" t="str">
        <v>Germany</v>
      </c>
      <c r="X23" s="31">
        <f>SUMIF(Data[Country], W23, Data[ [ Sales] ])</f>
        <v>23486800.82</v>
      </c>
      <c r="Y23" s="31">
        <f>SUMIF(Data[Country], W23, Data[COGS])</f>
        <v>19820317</v>
      </c>
      <c r="Z23" s="31">
        <f>SUMIF(Data[Country], W23, Data[Profit])</f>
        <v>3666483.8200000003</v>
      </c>
      <c r="AA23" s="29" t="e">
        <f t="shared" si="4"/>
        <v>#N/A</v>
      </c>
      <c r="AB23" s="31">
        <f t="shared" si="5"/>
        <v>23486800.82</v>
      </c>
      <c r="AC23" s="31" t="e">
        <f t="shared" si="6"/>
        <v>#N/A</v>
      </c>
      <c r="AD23" s="31">
        <f t="shared" si="7"/>
        <v>3666483.8200000003</v>
      </c>
      <c r="AE23" s="29"/>
      <c r="AF23" s="29"/>
      <c r="AG23" s="29"/>
    </row>
    <row r="24" spans="1:42" x14ac:dyDescent="0.2">
      <c r="A24" s="11" t="s">
        <v>28</v>
      </c>
      <c r="B24" s="11" t="s">
        <v>22</v>
      </c>
      <c r="C24" s="12" t="s">
        <v>45</v>
      </c>
      <c r="D24" s="12" t="s">
        <v>48</v>
      </c>
      <c r="E24" s="11">
        <v>306</v>
      </c>
      <c r="F24" s="13">
        <v>260</v>
      </c>
      <c r="G24" s="13">
        <v>12</v>
      </c>
      <c r="H24" s="13">
        <v>3672</v>
      </c>
      <c r="I24" s="13">
        <v>330.48</v>
      </c>
      <c r="J24" s="13">
        <v>3341.52</v>
      </c>
      <c r="K24" s="13">
        <v>918</v>
      </c>
      <c r="L24" s="13">
        <v>2423.52</v>
      </c>
      <c r="M24" s="14">
        <v>41609</v>
      </c>
      <c r="N24" s="15">
        <v>12</v>
      </c>
      <c r="O24" s="12" t="s">
        <v>25</v>
      </c>
      <c r="P24" s="16" t="s">
        <v>36</v>
      </c>
      <c r="Q24" s="1" t="str">
        <f>IF(Data[[#This Row],[COGS]]=Data[[#This Row],[ Sales]]-Data[[#This Row],[Profit]], "OK", "Mismatch")</f>
        <v>OK</v>
      </c>
      <c r="R24" s="1" t="str">
        <f>IF(Data[[#This Row],[Gross Sales]]=Data[[#This Row],[Units Sold]]*Data[[#This Row],[Sale Price]], "OK", "Mismatch")</f>
        <v>OK</v>
      </c>
      <c r="S24" s="1" t="str">
        <f>IF(Data[[#This Row],[ Sales]]=Data[[#This Row],[Gross Sales]]-Data[[#This Row],[Discounts]], "OK", "Mismatch")</f>
        <v>OK</v>
      </c>
      <c r="T24" s="1" t="str">
        <f>IF(Data[[#This Row],[Profit]]=Data[[#This Row],[ Sales]]-Data[[#This Row],[COGS]], "OK", "Mismatch")</f>
        <v>OK</v>
      </c>
      <c r="W24" s="29" t="str">
        <v>Mexico</v>
      </c>
      <c r="X24" s="31">
        <f>SUMIF(Data[Country], W24, Data[ [ Sales] ])</f>
        <v>20949352.109999999</v>
      </c>
      <c r="Y24" s="31">
        <f>SUMIF(Data[Country], W24, Data[COGS])</f>
        <v>18041829</v>
      </c>
      <c r="Z24" s="31">
        <f>SUMIF(Data[Country], W24, Data[Profit])</f>
        <v>2907523.1100000003</v>
      </c>
      <c r="AA24" s="29">
        <f t="shared" si="4"/>
        <v>20949352.109999999</v>
      </c>
      <c r="AB24" s="31" t="e">
        <f t="shared" si="5"/>
        <v>#N/A</v>
      </c>
      <c r="AC24" s="31">
        <f t="shared" si="6"/>
        <v>2907523.1100000003</v>
      </c>
      <c r="AD24" s="31" t="e">
        <f t="shared" si="7"/>
        <v>#N/A</v>
      </c>
      <c r="AE24" s="29"/>
      <c r="AF24" s="29"/>
      <c r="AG24" s="29"/>
    </row>
    <row r="25" spans="1:42" x14ac:dyDescent="0.2">
      <c r="A25" s="11" t="s">
        <v>28</v>
      </c>
      <c r="B25" s="11" t="s">
        <v>22</v>
      </c>
      <c r="C25" s="12" t="s">
        <v>16</v>
      </c>
      <c r="D25" s="12" t="s">
        <v>49</v>
      </c>
      <c r="E25" s="11">
        <v>1198</v>
      </c>
      <c r="F25" s="13">
        <v>3</v>
      </c>
      <c r="G25" s="13">
        <v>12</v>
      </c>
      <c r="H25" s="13">
        <v>14376</v>
      </c>
      <c r="I25" s="13">
        <v>1581.36</v>
      </c>
      <c r="J25" s="13">
        <v>12794.64</v>
      </c>
      <c r="K25" s="13">
        <v>3594</v>
      </c>
      <c r="L25" s="13">
        <v>9200.64</v>
      </c>
      <c r="M25" s="14">
        <v>41548</v>
      </c>
      <c r="N25" s="15">
        <v>10</v>
      </c>
      <c r="O25" s="12" t="s">
        <v>35</v>
      </c>
      <c r="P25" s="16" t="s">
        <v>36</v>
      </c>
      <c r="Q25" s="1" t="str">
        <f>IF(Data[[#This Row],[COGS]]=Data[[#This Row],[ Sales]]-Data[[#This Row],[Profit]], "OK", "Mismatch")</f>
        <v>OK</v>
      </c>
      <c r="R25" s="1" t="str">
        <f>IF(Data[[#This Row],[Gross Sales]]=Data[[#This Row],[Units Sold]]*Data[[#This Row],[Sale Price]], "OK", "Mismatch")</f>
        <v>OK</v>
      </c>
      <c r="S25" s="1" t="str">
        <f>IF(Data[[#This Row],[ Sales]]=Data[[#This Row],[Gross Sales]]-Data[[#This Row],[Discounts]], "OK", "Mismatch")</f>
        <v>OK</v>
      </c>
      <c r="T25" s="1" t="str">
        <f>IF(Data[[#This Row],[Profit]]=Data[[#This Row],[ Sales]]-Data[[#This Row],[COGS]], "OK", "Mismatch")</f>
        <v>OK</v>
      </c>
      <c r="W25" s="29" t="str">
        <v>United States of America</v>
      </c>
      <c r="X25" s="31">
        <f>SUMIF(Data[Country], W25, Data[ [ Sales] ])</f>
        <v>25081040.164999999</v>
      </c>
      <c r="Y25" s="31">
        <f>SUMIF(Data[Country], W25, Data[COGS])</f>
        <v>22056069.5</v>
      </c>
      <c r="Z25" s="31">
        <f>SUMIF(Data[Country], W25, Data[Profit])</f>
        <v>3006430.665</v>
      </c>
      <c r="AA25" s="29" t="e">
        <f t="shared" si="4"/>
        <v>#N/A</v>
      </c>
      <c r="AB25" s="31">
        <f t="shared" si="5"/>
        <v>25081040.164999999</v>
      </c>
      <c r="AC25" s="31" t="e">
        <f t="shared" si="6"/>
        <v>#N/A</v>
      </c>
      <c r="AD25" s="31">
        <f t="shared" si="7"/>
        <v>3006430.665</v>
      </c>
      <c r="AE25" s="29"/>
      <c r="AF25" s="29"/>
      <c r="AG25" s="29"/>
    </row>
    <row r="26" spans="1:42" x14ac:dyDescent="0.2">
      <c r="A26" s="11" t="s">
        <v>28</v>
      </c>
      <c r="B26" s="11" t="s">
        <v>22</v>
      </c>
      <c r="C26" s="12" t="s">
        <v>16</v>
      </c>
      <c r="D26" s="12" t="s">
        <v>46</v>
      </c>
      <c r="E26" s="11">
        <v>2671</v>
      </c>
      <c r="F26" s="13">
        <v>3</v>
      </c>
      <c r="G26" s="13">
        <v>12</v>
      </c>
      <c r="H26" s="13">
        <v>32052</v>
      </c>
      <c r="I26" s="13">
        <v>320.52</v>
      </c>
      <c r="J26" s="13">
        <v>31731.48</v>
      </c>
      <c r="K26" s="13">
        <v>8013</v>
      </c>
      <c r="L26" s="13">
        <v>23718.48</v>
      </c>
      <c r="M26" s="14">
        <v>41883</v>
      </c>
      <c r="N26" s="15">
        <v>9</v>
      </c>
      <c r="O26" s="12" t="s">
        <v>34</v>
      </c>
      <c r="P26" s="16" t="s">
        <v>19</v>
      </c>
      <c r="Q26" s="1" t="str">
        <f>IF(Data[[#This Row],[COGS]]=Data[[#This Row],[ Sales]]-Data[[#This Row],[Profit]], "OK", "Mismatch")</f>
        <v>OK</v>
      </c>
      <c r="R26" s="1" t="str">
        <f>IF(Data[[#This Row],[Gross Sales]]=Data[[#This Row],[Units Sold]]*Data[[#This Row],[Sale Price]], "OK", "Mismatch")</f>
        <v>OK</v>
      </c>
      <c r="S26" s="1" t="str">
        <f>IF(Data[[#This Row],[ Sales]]=Data[[#This Row],[Gross Sales]]-Data[[#This Row],[Discounts]], "OK", "Mismatch")</f>
        <v>OK</v>
      </c>
      <c r="T26" s="1" t="str">
        <f>IF(Data[[#This Row],[Profit]]=Data[[#This Row],[ Sales]]-Data[[#This Row],[COGS]], "OK", "Mismatch")</f>
        <v>OK</v>
      </c>
      <c r="AB26" s="31"/>
      <c r="AC26" s="31"/>
      <c r="AD26" s="31"/>
    </row>
    <row r="27" spans="1:42" x14ac:dyDescent="0.2">
      <c r="A27" s="11" t="s">
        <v>28</v>
      </c>
      <c r="B27" s="11" t="s">
        <v>22</v>
      </c>
      <c r="C27" s="12" t="s">
        <v>16</v>
      </c>
      <c r="D27" s="12" t="s">
        <v>48</v>
      </c>
      <c r="E27" s="11">
        <v>1865</v>
      </c>
      <c r="F27" s="13">
        <v>3</v>
      </c>
      <c r="G27" s="13">
        <v>12</v>
      </c>
      <c r="H27" s="13">
        <v>22380</v>
      </c>
      <c r="I27" s="13">
        <v>1119</v>
      </c>
      <c r="J27" s="13">
        <v>21261</v>
      </c>
      <c r="K27" s="13">
        <v>5595</v>
      </c>
      <c r="L27" s="13">
        <v>15666</v>
      </c>
      <c r="M27" s="14">
        <v>41671</v>
      </c>
      <c r="N27" s="15">
        <v>2</v>
      </c>
      <c r="O27" s="12" t="s">
        <v>39</v>
      </c>
      <c r="P27" s="16" t="s">
        <v>19</v>
      </c>
      <c r="Q27" s="1" t="str">
        <f>IF(Data[[#This Row],[COGS]]=Data[[#This Row],[ Sales]]-Data[[#This Row],[Profit]], "OK", "Mismatch")</f>
        <v>OK</v>
      </c>
      <c r="R27" s="1" t="str">
        <f>IF(Data[[#This Row],[Gross Sales]]=Data[[#This Row],[Units Sold]]*Data[[#This Row],[Sale Price]], "OK", "Mismatch")</f>
        <v>OK</v>
      </c>
      <c r="S27" s="1" t="str">
        <f>IF(Data[[#This Row],[ Sales]]=Data[[#This Row],[Gross Sales]]-Data[[#This Row],[Discounts]], "OK", "Mismatch")</f>
        <v>OK</v>
      </c>
      <c r="T27" s="1" t="str">
        <f>IF(Data[[#This Row],[Profit]]=Data[[#This Row],[ Sales]]-Data[[#This Row],[COGS]], "OK", "Mismatch")</f>
        <v>OK</v>
      </c>
      <c r="AB27" s="31"/>
      <c r="AC27" s="31"/>
      <c r="AD27" s="31"/>
    </row>
    <row r="28" spans="1:42" x14ac:dyDescent="0.2">
      <c r="A28" s="11" t="s">
        <v>28</v>
      </c>
      <c r="B28" s="11" t="s">
        <v>22</v>
      </c>
      <c r="C28" s="12" t="s">
        <v>26</v>
      </c>
      <c r="D28" s="12" t="s">
        <v>46</v>
      </c>
      <c r="E28" s="11">
        <v>1901</v>
      </c>
      <c r="F28" s="13">
        <v>5</v>
      </c>
      <c r="G28" s="13">
        <v>12</v>
      </c>
      <c r="H28" s="13">
        <v>22812</v>
      </c>
      <c r="I28" s="13">
        <v>684.36</v>
      </c>
      <c r="J28" s="13">
        <v>22127.64</v>
      </c>
      <c r="K28" s="13">
        <v>5703</v>
      </c>
      <c r="L28" s="13">
        <v>16424.64</v>
      </c>
      <c r="M28" s="14">
        <v>41791</v>
      </c>
      <c r="N28" s="15">
        <v>6</v>
      </c>
      <c r="O28" s="12" t="s">
        <v>23</v>
      </c>
      <c r="P28" s="16" t="s">
        <v>19</v>
      </c>
      <c r="Q28" s="1" t="str">
        <f>IF(Data[[#This Row],[COGS]]=Data[[#This Row],[ Sales]]-Data[[#This Row],[Profit]], "OK", "Mismatch")</f>
        <v>OK</v>
      </c>
      <c r="R28" s="1" t="str">
        <f>IF(Data[[#This Row],[Gross Sales]]=Data[[#This Row],[Units Sold]]*Data[[#This Row],[Sale Price]], "OK", "Mismatch")</f>
        <v>OK</v>
      </c>
      <c r="S28" s="1" t="str">
        <f>IF(Data[[#This Row],[ Sales]]=Data[[#This Row],[Gross Sales]]-Data[[#This Row],[Discounts]], "OK", "Mismatch")</f>
        <v>OK</v>
      </c>
      <c r="T28" s="1" t="str">
        <f>IF(Data[[#This Row],[Profit]]=Data[[#This Row],[ Sales]]-Data[[#This Row],[COGS]], "OK", "Mismatch")</f>
        <v>OK</v>
      </c>
      <c r="W28" s="24" t="s">
        <v>81</v>
      </c>
      <c r="X28" s="24" t="s">
        <v>83</v>
      </c>
      <c r="Y28" s="24" t="s">
        <v>84</v>
      </c>
      <c r="Z28" s="24" t="s">
        <v>9</v>
      </c>
      <c r="AB28" s="31"/>
      <c r="AC28" s="31"/>
      <c r="AD28" s="31"/>
      <c r="AE28" t="s">
        <v>18</v>
      </c>
      <c r="AF28" t="s">
        <v>39</v>
      </c>
      <c r="AG28" t="s">
        <v>27</v>
      </c>
      <c r="AH28" t="s">
        <v>44</v>
      </c>
      <c r="AI28" t="s">
        <v>47</v>
      </c>
      <c r="AJ28" t="s">
        <v>23</v>
      </c>
      <c r="AK28" t="s">
        <v>30</v>
      </c>
      <c r="AL28" t="s">
        <v>33</v>
      </c>
      <c r="AM28" t="s">
        <v>34</v>
      </c>
      <c r="AN28" t="s">
        <v>35</v>
      </c>
      <c r="AO28" t="s">
        <v>41</v>
      </c>
      <c r="AP28" t="s">
        <v>25</v>
      </c>
    </row>
    <row r="29" spans="1:42" x14ac:dyDescent="0.2">
      <c r="A29" s="11" t="s">
        <v>28</v>
      </c>
      <c r="B29" s="11" t="s">
        <v>22</v>
      </c>
      <c r="C29" s="12" t="s">
        <v>26</v>
      </c>
      <c r="D29" s="12" t="s">
        <v>48</v>
      </c>
      <c r="E29" s="11">
        <v>2342</v>
      </c>
      <c r="F29" s="13">
        <v>5</v>
      </c>
      <c r="G29" s="13">
        <v>12</v>
      </c>
      <c r="H29" s="13">
        <v>28104</v>
      </c>
      <c r="I29" s="13">
        <v>1967.28</v>
      </c>
      <c r="J29" s="13">
        <v>26136.720000000001</v>
      </c>
      <c r="K29" s="13">
        <v>7026</v>
      </c>
      <c r="L29" s="13">
        <v>19110.72</v>
      </c>
      <c r="M29" s="14">
        <v>41944</v>
      </c>
      <c r="N29" s="15">
        <v>11</v>
      </c>
      <c r="O29" s="12" t="s">
        <v>41</v>
      </c>
      <c r="P29" s="16" t="s">
        <v>19</v>
      </c>
      <c r="Q29" s="1" t="str">
        <f>IF(Data[[#This Row],[COGS]]=Data[[#This Row],[ Sales]]-Data[[#This Row],[Profit]], "OK", "Mismatch")</f>
        <v>OK</v>
      </c>
      <c r="R29" s="1" t="str">
        <f>IF(Data[[#This Row],[Gross Sales]]=Data[[#This Row],[Units Sold]]*Data[[#This Row],[Sale Price]], "OK", "Mismatch")</f>
        <v>OK</v>
      </c>
      <c r="S29" s="1" t="str">
        <f>IF(Data[[#This Row],[ Sales]]=Data[[#This Row],[Gross Sales]]-Data[[#This Row],[Discounts]], "OK", "Mismatch")</f>
        <v>OK</v>
      </c>
      <c r="T29" s="1" t="str">
        <f>IF(Data[[#This Row],[Profit]]=Data[[#This Row],[ Sales]]-Data[[#This Row],[COGS]], "OK", "Mismatch")</f>
        <v>OK</v>
      </c>
      <c r="W29" s="24"/>
      <c r="X29" s="31">
        <f>SUMIF(Data[Product], W29, Data[ [ Sales] ])</f>
        <v>0</v>
      </c>
      <c r="Y29" s="31">
        <f>SUMIF(Data[Product], W29, Data[ [ Sales] ])</f>
        <v>0</v>
      </c>
      <c r="Z29" s="31">
        <f>SUMIF(Data[Product], W29, Data[Profit])</f>
        <v>0</v>
      </c>
      <c r="AA29" s="29" t="e">
        <f t="shared" ref="AA29:AA35" si="8">IF(W29=product, X29, NA())</f>
        <v>#N/A</v>
      </c>
      <c r="AB29" s="31">
        <f t="shared" ref="AB29:AB35" si="9">IF(W29&lt;&gt;product, X29, NA())</f>
        <v>0</v>
      </c>
      <c r="AC29" s="31" t="e">
        <f t="shared" ref="AC29:AC35" si="10">IF(W29=product, Z29, NA())</f>
        <v>#N/A</v>
      </c>
      <c r="AD29" s="31">
        <f t="shared" ref="AD29:AD35" si="11">IF(W29&lt;&gt;product, Z29, NA())</f>
        <v>0</v>
      </c>
      <c r="AE29" s="29">
        <f>SUMIFS(Data[[#All],[Profit]], Data[[#All],[Month Name]], AE$28, Data[[#All],[Product]], $W29)</f>
        <v>0</v>
      </c>
      <c r="AF29" s="29">
        <f>SUMIFS(Data[[#All],[Profit]], Data[[#All],[Month Name]], AF$28, Data[[#All],[Product]], $W29)</f>
        <v>0</v>
      </c>
      <c r="AG29" s="29">
        <f>SUMIFS(Data[[#All],[Profit]], Data[[#All],[Month Name]], AG$28, Data[[#All],[Product]], $W29)</f>
        <v>0</v>
      </c>
      <c r="AH29" s="29">
        <f>SUMIFS(Data[[#All],[Profit]], Data[[#All],[Month Name]], AH$28, Data[[#All],[Product]], $W29)</f>
        <v>0</v>
      </c>
      <c r="AI29" s="29">
        <f>SUMIFS(Data[[#All],[Profit]], Data[[#All],[Month Name]], AI$28, Data[[#All],[Product]], $W29)</f>
        <v>0</v>
      </c>
      <c r="AJ29" s="29">
        <f>SUMIFS(Data[[#All],[Profit]], Data[[#All],[Month Name]], AJ$28, Data[[#All],[Product]], $W29)</f>
        <v>0</v>
      </c>
      <c r="AK29" s="29">
        <f>SUMIFS(Data[[#All],[Profit]], Data[[#All],[Month Name]], AK$28, Data[[#All],[Product]], $W29)</f>
        <v>0</v>
      </c>
      <c r="AL29" s="29">
        <f>SUMIFS(Data[[#All],[Profit]], Data[[#All],[Month Name]], AL$28, Data[[#All],[Product]], $W29)</f>
        <v>0</v>
      </c>
      <c r="AM29" s="29">
        <f>SUMIFS(Data[[#All],[Profit]], Data[[#All],[Month Name]], AM$28, Data[[#All],[Product]], $W29)</f>
        <v>0</v>
      </c>
      <c r="AN29" s="29">
        <f>SUMIFS(Data[[#All],[Profit]], Data[[#All],[Month Name]], AN$28, Data[[#All],[Product]], $W29)</f>
        <v>0</v>
      </c>
      <c r="AO29" s="29">
        <f>SUMIFS(Data[[#All],[Profit]], Data[[#All],[Month Name]], AO$28, Data[[#All],[Product]], $W29)</f>
        <v>0</v>
      </c>
      <c r="AP29" s="29">
        <f>SUMIFS(Data[[#All],[Profit]], Data[[#All],[Month Name]], AP$28, Data[[#All],[Product]], $W29)</f>
        <v>0</v>
      </c>
    </row>
    <row r="30" spans="1:42" x14ac:dyDescent="0.2">
      <c r="A30" s="11" t="s">
        <v>28</v>
      </c>
      <c r="B30" s="11" t="s">
        <v>22</v>
      </c>
      <c r="C30" s="12" t="s">
        <v>38</v>
      </c>
      <c r="D30" s="12" t="s">
        <v>49</v>
      </c>
      <c r="E30" s="11">
        <v>1198</v>
      </c>
      <c r="F30" s="13">
        <v>10</v>
      </c>
      <c r="G30" s="13">
        <v>12</v>
      </c>
      <c r="H30" s="13">
        <v>14376</v>
      </c>
      <c r="I30" s="13">
        <v>1581.36</v>
      </c>
      <c r="J30" s="13">
        <v>12794.64</v>
      </c>
      <c r="K30" s="13">
        <v>3594</v>
      </c>
      <c r="L30" s="13">
        <v>9200.64</v>
      </c>
      <c r="M30" s="14">
        <v>41548</v>
      </c>
      <c r="N30" s="15">
        <v>10</v>
      </c>
      <c r="O30" s="12" t="s">
        <v>35</v>
      </c>
      <c r="P30" s="16" t="s">
        <v>36</v>
      </c>
      <c r="Q30" s="1" t="str">
        <f>IF(Data[[#This Row],[COGS]]=Data[[#This Row],[ Sales]]-Data[[#This Row],[Profit]], "OK", "Mismatch")</f>
        <v>OK</v>
      </c>
      <c r="R30" s="1" t="str">
        <f>IF(Data[[#This Row],[Gross Sales]]=Data[[#This Row],[Units Sold]]*Data[[#This Row],[Sale Price]], "OK", "Mismatch")</f>
        <v>OK</v>
      </c>
      <c r="S30" s="1" t="str">
        <f>IF(Data[[#This Row],[ Sales]]=Data[[#This Row],[Gross Sales]]-Data[[#This Row],[Discounts]], "OK", "Mismatch")</f>
        <v>OK</v>
      </c>
      <c r="T30" s="1" t="str">
        <f>IF(Data[[#This Row],[Profit]]=Data[[#This Row],[ Sales]]-Data[[#This Row],[COGS]], "OK", "Mismatch")</f>
        <v>OK</v>
      </c>
      <c r="W30" t="str" cm="1">
        <f t="array" ref="W30:W36">_xlfn.UNIQUE(Data[Product])</f>
        <v>Amarilla</v>
      </c>
      <c r="X30" s="31">
        <f>SUMIF(Data[Product], W30, Data[ [ Sales] ])</f>
        <v>17747116.059999995</v>
      </c>
      <c r="Y30" s="31">
        <f>SUMIF(Data[Product], W30, Data[ [ Sales] ])</f>
        <v>17747116.059999995</v>
      </c>
      <c r="Z30" s="31">
        <f>SUMIF(Data[Product], W30, Data[Profit])</f>
        <v>2814104.0600000005</v>
      </c>
      <c r="AA30" s="29" t="e">
        <f t="shared" si="8"/>
        <v>#N/A</v>
      </c>
      <c r="AB30" s="31">
        <f t="shared" si="9"/>
        <v>17747116.059999995</v>
      </c>
      <c r="AC30" s="31" t="e">
        <f t="shared" si="10"/>
        <v>#N/A</v>
      </c>
      <c r="AD30" s="31">
        <f t="shared" si="11"/>
        <v>2814104.0600000005</v>
      </c>
      <c r="AE30" s="29">
        <f>SUMIFS(Data[[#All],[Profit]], Data[[#All],[Month Name]], AE$28, Data[[#All],[Product]], $W30)</f>
        <v>-35162.550000000003</v>
      </c>
      <c r="AF30" s="29">
        <f>SUMIFS(Data[[#All],[Profit]], Data[[#All],[Month Name]], AF$28, Data[[#All],[Product]], $W30)</f>
        <v>623275</v>
      </c>
      <c r="AG30" s="29">
        <f>SUMIFS(Data[[#All],[Profit]], Data[[#All],[Month Name]], AG$28, Data[[#All],[Product]], $W30)</f>
        <v>139179</v>
      </c>
      <c r="AH30" s="29">
        <f>SUMIFS(Data[[#All],[Profit]], Data[[#All],[Month Name]], AH$28, Data[[#All],[Product]], $W30)</f>
        <v>66134.399999999994</v>
      </c>
      <c r="AI30" s="29">
        <f>SUMIFS(Data[[#All],[Profit]], Data[[#All],[Month Name]], AI$28, Data[[#All],[Product]], $W30)</f>
        <v>-32255.5</v>
      </c>
      <c r="AJ30" s="29">
        <f>SUMIFS(Data[[#All],[Profit]], Data[[#All],[Month Name]], AJ$28, Data[[#All],[Product]], $W30)</f>
        <v>126849.03</v>
      </c>
      <c r="AK30" s="29">
        <f>SUMIFS(Data[[#All],[Profit]], Data[[#All],[Month Name]], AK$28, Data[[#All],[Product]], $W30)</f>
        <v>26787.539999999997</v>
      </c>
      <c r="AL30" s="29">
        <f>SUMIFS(Data[[#All],[Profit]], Data[[#All],[Month Name]], AL$28, Data[[#All],[Product]], $W30)</f>
        <v>106916.4</v>
      </c>
      <c r="AM30" s="29">
        <f>SUMIFS(Data[[#All],[Profit]], Data[[#All],[Month Name]], AM$28, Data[[#All],[Product]], $W30)</f>
        <v>635721.23</v>
      </c>
      <c r="AN30" s="29">
        <f>SUMIFS(Data[[#All],[Profit]], Data[[#All],[Month Name]], AN$28, Data[[#All],[Product]], $W30)</f>
        <v>682620.89</v>
      </c>
      <c r="AO30" s="29">
        <f>SUMIFS(Data[[#All],[Profit]], Data[[#All],[Month Name]], AO$28, Data[[#All],[Product]], $W30)</f>
        <v>75846.75</v>
      </c>
      <c r="AP30" s="29">
        <f>SUMIFS(Data[[#All],[Profit]], Data[[#All],[Month Name]], AP$28, Data[[#All],[Product]], $W30)</f>
        <v>398191.87</v>
      </c>
    </row>
    <row r="31" spans="1:42" x14ac:dyDescent="0.2">
      <c r="A31" s="11" t="s">
        <v>28</v>
      </c>
      <c r="B31" s="11" t="s">
        <v>22</v>
      </c>
      <c r="C31" s="12" t="s">
        <v>38</v>
      </c>
      <c r="D31" s="12" t="s">
        <v>49</v>
      </c>
      <c r="E31" s="11">
        <v>1393</v>
      </c>
      <c r="F31" s="13">
        <v>10</v>
      </c>
      <c r="G31" s="13">
        <v>12</v>
      </c>
      <c r="H31" s="13">
        <v>16716</v>
      </c>
      <c r="I31" s="13">
        <v>2340.2399999999998</v>
      </c>
      <c r="J31" s="13">
        <v>14375.76</v>
      </c>
      <c r="K31" s="13">
        <v>4179</v>
      </c>
      <c r="L31" s="13">
        <v>10196.76</v>
      </c>
      <c r="M31" s="14">
        <v>41913</v>
      </c>
      <c r="N31" s="15">
        <v>10</v>
      </c>
      <c r="O31" s="12" t="s">
        <v>35</v>
      </c>
      <c r="P31" s="16" t="s">
        <v>19</v>
      </c>
      <c r="Q31" s="1" t="str">
        <f>IF(Data[[#This Row],[COGS]]=Data[[#This Row],[ Sales]]-Data[[#This Row],[Profit]], "OK", "Mismatch")</f>
        <v>OK</v>
      </c>
      <c r="R31" s="1" t="str">
        <f>IF(Data[[#This Row],[Gross Sales]]=Data[[#This Row],[Units Sold]]*Data[[#This Row],[Sale Price]], "OK", "Mismatch")</f>
        <v>OK</v>
      </c>
      <c r="S31" s="1" t="str">
        <f>IF(Data[[#This Row],[ Sales]]=Data[[#This Row],[Gross Sales]]-Data[[#This Row],[Discounts]], "OK", "Mismatch")</f>
        <v>OK</v>
      </c>
      <c r="T31" s="1" t="str">
        <f>IF(Data[[#This Row],[Profit]]=Data[[#This Row],[ Sales]]-Data[[#This Row],[COGS]], "OK", "Mismatch")</f>
        <v>OK</v>
      </c>
      <c r="W31" t="str">
        <v>Carretera</v>
      </c>
      <c r="X31" s="31">
        <f>SUMIF(Data[Product], W31, Data[ [ Sales] ])</f>
        <v>13815307.884999998</v>
      </c>
      <c r="Y31" s="31">
        <f>SUMIF(Data[Product], W31, Data[ [ Sales] ])</f>
        <v>13815307.884999998</v>
      </c>
      <c r="Z31" s="31">
        <f>SUMIF(Data[Product], W31, Data[Profit])</f>
        <v>1826804.885</v>
      </c>
      <c r="AA31" s="29" t="e">
        <f t="shared" si="8"/>
        <v>#N/A</v>
      </c>
      <c r="AB31" s="31">
        <f t="shared" si="9"/>
        <v>13815307.884999998</v>
      </c>
      <c r="AC31" s="31" t="e">
        <f t="shared" si="10"/>
        <v>#N/A</v>
      </c>
      <c r="AD31" s="31">
        <f t="shared" si="11"/>
        <v>1826804.885</v>
      </c>
      <c r="AE31" s="29">
        <f>SUMIFS(Data[[#All],[Profit]], Data[[#All],[Month Name]], AE$28, Data[[#All],[Product]], $W31)</f>
        <v>58392.399999999994</v>
      </c>
      <c r="AF31" s="29">
        <f>SUMIFS(Data[[#All],[Profit]], Data[[#All],[Month Name]], AF$28, Data[[#All],[Product]], $W31)</f>
        <v>62347.92</v>
      </c>
      <c r="AG31" s="29">
        <f>SUMIFS(Data[[#All],[Profit]], Data[[#All],[Month Name]], AG$28, Data[[#All],[Product]], $W31)</f>
        <v>381527</v>
      </c>
      <c r="AH31" s="29">
        <f>SUMIFS(Data[[#All],[Profit]], Data[[#All],[Month Name]], AH$28, Data[[#All],[Product]], $W31)</f>
        <v>24140.175000000003</v>
      </c>
      <c r="AI31" s="29">
        <f>SUMIFS(Data[[#All],[Profit]], Data[[#All],[Month Name]], AI$28, Data[[#All],[Product]], $W31)</f>
        <v>39864.6</v>
      </c>
      <c r="AJ31" s="29">
        <f>SUMIFS(Data[[#All],[Profit]], Data[[#All],[Month Name]], AJ$28, Data[[#All],[Product]], $W31)</f>
        <v>190785.75</v>
      </c>
      <c r="AK31" s="29">
        <f>SUMIFS(Data[[#All],[Profit]], Data[[#All],[Month Name]], AK$28, Data[[#All],[Product]], $W31)</f>
        <v>60198</v>
      </c>
      <c r="AL31" s="29">
        <f>SUMIFS(Data[[#All],[Profit]], Data[[#All],[Month Name]], AL$28, Data[[#All],[Product]], $W31)</f>
        <v>-46515.31</v>
      </c>
      <c r="AM31" s="29">
        <f>SUMIFS(Data[[#All],[Profit]], Data[[#All],[Month Name]], AM$28, Data[[#All],[Product]], $W31)</f>
        <v>53872.32</v>
      </c>
      <c r="AN31" s="29">
        <f>SUMIFS(Data[[#All],[Profit]], Data[[#All],[Month Name]], AN$28, Data[[#All],[Product]], $W31)</f>
        <v>315991.71999999997</v>
      </c>
      <c r="AO31" s="29">
        <f>SUMIFS(Data[[#All],[Profit]], Data[[#All],[Month Name]], AO$28, Data[[#All],[Product]], $W31)</f>
        <v>49675.270000000004</v>
      </c>
      <c r="AP31" s="29">
        <f>SUMIFS(Data[[#All],[Profit]], Data[[#All],[Month Name]], AP$28, Data[[#All],[Product]], $W31)</f>
        <v>636525.04</v>
      </c>
    </row>
    <row r="32" spans="1:42" x14ac:dyDescent="0.2">
      <c r="A32" s="11" t="s">
        <v>28</v>
      </c>
      <c r="B32" s="11" t="s">
        <v>22</v>
      </c>
      <c r="C32" s="12" t="s">
        <v>38</v>
      </c>
      <c r="D32" s="12" t="s">
        <v>49</v>
      </c>
      <c r="E32" s="11">
        <v>2425.5</v>
      </c>
      <c r="F32" s="13">
        <v>10</v>
      </c>
      <c r="G32" s="13">
        <v>12</v>
      </c>
      <c r="H32" s="13">
        <v>29106</v>
      </c>
      <c r="I32" s="13">
        <v>3201.66</v>
      </c>
      <c r="J32" s="13">
        <v>25904.340000000004</v>
      </c>
      <c r="K32" s="13">
        <v>7276.5</v>
      </c>
      <c r="L32" s="13">
        <v>18627.840000000004</v>
      </c>
      <c r="M32" s="14">
        <v>41821</v>
      </c>
      <c r="N32" s="15">
        <v>7</v>
      </c>
      <c r="O32" s="12" t="s">
        <v>30</v>
      </c>
      <c r="P32" s="16" t="s">
        <v>19</v>
      </c>
      <c r="Q32" s="1" t="str">
        <f>IF(Data[[#This Row],[COGS]]=Data[[#This Row],[ Sales]]-Data[[#This Row],[Profit]], "OK", "Mismatch")</f>
        <v>OK</v>
      </c>
      <c r="R32" s="1" t="str">
        <f>IF(Data[[#This Row],[Gross Sales]]=Data[[#This Row],[Units Sold]]*Data[[#This Row],[Sale Price]], "OK", "Mismatch")</f>
        <v>OK</v>
      </c>
      <c r="S32" s="1" t="str">
        <f>IF(Data[[#This Row],[ Sales]]=Data[[#This Row],[Gross Sales]]-Data[[#This Row],[Discounts]], "OK", "Mismatch")</f>
        <v>OK</v>
      </c>
      <c r="T32" s="1" t="str">
        <f>IF(Data[[#This Row],[Profit]]=Data[[#This Row],[ Sales]]-Data[[#This Row],[COGS]], "OK", "Mismatch")</f>
        <v>OK</v>
      </c>
      <c r="W32" t="str">
        <v>Montana</v>
      </c>
      <c r="X32" s="31">
        <f>SUMIF(Data[Product], W32, Data[ [ Sales] ])</f>
        <v>15390801.880000003</v>
      </c>
      <c r="Y32" s="31">
        <f>SUMIF(Data[Product], W32, Data[ [ Sales] ])</f>
        <v>15390801.880000003</v>
      </c>
      <c r="Z32" s="31">
        <f>SUMIF(Data[Product], W32, Data[Profit])</f>
        <v>2100849.88</v>
      </c>
      <c r="AA32" s="29" t="e">
        <f t="shared" si="8"/>
        <v>#N/A</v>
      </c>
      <c r="AB32" s="31">
        <f t="shared" si="9"/>
        <v>15390801.880000003</v>
      </c>
      <c r="AC32" s="31" t="e">
        <f t="shared" si="10"/>
        <v>#N/A</v>
      </c>
      <c r="AD32" s="31">
        <f t="shared" si="11"/>
        <v>2100849.88</v>
      </c>
      <c r="AE32" s="29">
        <f>SUMIFS(Data[[#All],[Profit]], Data[[#All],[Month Name]], AE$28, Data[[#All],[Product]], $W32)</f>
        <v>293968.40000000002</v>
      </c>
      <c r="AF32" s="29">
        <f>SUMIFS(Data[[#All],[Profit]], Data[[#All],[Month Name]], AF$28, Data[[#All],[Product]], $W32)</f>
        <v>7220.82</v>
      </c>
      <c r="AG32" s="29">
        <f>SUMIFS(Data[[#All],[Profit]], Data[[#All],[Month Name]], AG$28, Data[[#All],[Product]], $W32)</f>
        <v>35667.9</v>
      </c>
      <c r="AH32" s="29">
        <f>SUMIFS(Data[[#All],[Profit]], Data[[#All],[Month Name]], AH$28, Data[[#All],[Product]], $W32)</f>
        <v>337205.5</v>
      </c>
      <c r="AI32" s="29">
        <f>SUMIFS(Data[[#All],[Profit]], Data[[#All],[Month Name]], AI$28, Data[[#All],[Product]], $W32)</f>
        <v>353733.16000000003</v>
      </c>
      <c r="AJ32" s="29">
        <f>SUMIFS(Data[[#All],[Profit]], Data[[#All],[Month Name]], AJ$28, Data[[#All],[Product]], $W32)</f>
        <v>101640.32000000001</v>
      </c>
      <c r="AK32" s="29">
        <f>SUMIFS(Data[[#All],[Profit]], Data[[#All],[Month Name]], AK$28, Data[[#All],[Product]], $W32)</f>
        <v>44378.649999999994</v>
      </c>
      <c r="AL32" s="29">
        <f>SUMIFS(Data[[#All],[Profit]], Data[[#All],[Month Name]], AL$28, Data[[#All],[Product]], $W32)</f>
        <v>162685.9</v>
      </c>
      <c r="AM32" s="29">
        <f>SUMIFS(Data[[#All],[Profit]], Data[[#All],[Month Name]], AM$28, Data[[#All],[Product]], $W32)</f>
        <v>364726.62</v>
      </c>
      <c r="AN32" s="29">
        <f>SUMIFS(Data[[#All],[Profit]], Data[[#All],[Month Name]], AN$28, Data[[#All],[Product]], $W32)</f>
        <v>266049.36</v>
      </c>
      <c r="AO32" s="29">
        <f>SUMIFS(Data[[#All],[Profit]], Data[[#All],[Month Name]], AO$28, Data[[#All],[Product]], $W32)</f>
        <v>55395.429999999993</v>
      </c>
      <c r="AP32" s="29">
        <f>SUMIFS(Data[[#All],[Profit]], Data[[#All],[Month Name]], AP$28, Data[[#All],[Product]], $W32)</f>
        <v>78177.820000000007</v>
      </c>
    </row>
    <row r="33" spans="1:42" x14ac:dyDescent="0.2">
      <c r="A33" s="11" t="s">
        <v>28</v>
      </c>
      <c r="B33" s="11" t="s">
        <v>22</v>
      </c>
      <c r="C33" s="12" t="s">
        <v>38</v>
      </c>
      <c r="D33" s="12" t="s">
        <v>46</v>
      </c>
      <c r="E33" s="11">
        <v>1055</v>
      </c>
      <c r="F33" s="13">
        <v>10</v>
      </c>
      <c r="G33" s="13">
        <v>12</v>
      </c>
      <c r="H33" s="13">
        <v>12660</v>
      </c>
      <c r="I33" s="13">
        <v>253.2</v>
      </c>
      <c r="J33" s="13">
        <v>12406.8</v>
      </c>
      <c r="K33" s="13">
        <v>3165</v>
      </c>
      <c r="L33" s="13">
        <v>9241.7999999999993</v>
      </c>
      <c r="M33" s="14">
        <v>41974</v>
      </c>
      <c r="N33" s="15">
        <v>12</v>
      </c>
      <c r="O33" s="12" t="s">
        <v>25</v>
      </c>
      <c r="P33" s="16" t="s">
        <v>19</v>
      </c>
      <c r="Q33" s="1" t="str">
        <f>IF(Data[[#This Row],[COGS]]=Data[[#This Row],[ Sales]]-Data[[#This Row],[Profit]], "OK", "Mismatch")</f>
        <v>OK</v>
      </c>
      <c r="R33" s="1" t="str">
        <f>IF(Data[[#This Row],[Gross Sales]]=Data[[#This Row],[Units Sold]]*Data[[#This Row],[Sale Price]], "OK", "Mismatch")</f>
        <v>OK</v>
      </c>
      <c r="S33" s="1" t="str">
        <f>IF(Data[[#This Row],[ Sales]]=Data[[#This Row],[Gross Sales]]-Data[[#This Row],[Discounts]], "OK", "Mismatch")</f>
        <v>OK</v>
      </c>
      <c r="T33" s="1" t="str">
        <f>IF(Data[[#This Row],[Profit]]=Data[[#This Row],[ Sales]]-Data[[#This Row],[COGS]], "OK", "Mismatch")</f>
        <v>OK</v>
      </c>
      <c r="W33" t="str">
        <v>Paseo</v>
      </c>
      <c r="X33" s="31">
        <f>SUMIF(Data[Product], W33, Data[ [ Sales] ])</f>
        <v>33092903.949999996</v>
      </c>
      <c r="Y33" s="31">
        <f>SUMIF(Data[Product], W33, Data[ [ Sales] ])</f>
        <v>33092903.949999996</v>
      </c>
      <c r="Z33" s="31">
        <f>SUMIF(Data[Product], W33, Data[Profit])</f>
        <v>4797437.9500000011</v>
      </c>
      <c r="AA33" s="29" t="e">
        <f t="shared" si="8"/>
        <v>#N/A</v>
      </c>
      <c r="AB33" s="31">
        <f t="shared" si="9"/>
        <v>33092903.949999996</v>
      </c>
      <c r="AC33" s="31" t="e">
        <f t="shared" si="10"/>
        <v>#N/A</v>
      </c>
      <c r="AD33" s="31">
        <f t="shared" si="11"/>
        <v>4797437.9500000011</v>
      </c>
      <c r="AE33" s="29">
        <f>SUMIFS(Data[[#All],[Profit]], Data[[#All],[Month Name]], AE$28, Data[[#All],[Product]], $W33)</f>
        <v>391609.33499999996</v>
      </c>
      <c r="AF33" s="29">
        <f>SUMIFS(Data[[#All],[Profit]], Data[[#All],[Month Name]], AF$28, Data[[#All],[Product]], $W33)</f>
        <v>91362.4</v>
      </c>
      <c r="AG33" s="29">
        <f>SUMIFS(Data[[#All],[Profit]], Data[[#All],[Month Name]], AG$28, Data[[#All],[Product]], $W33)</f>
        <v>47876.049999999996</v>
      </c>
      <c r="AH33" s="29">
        <f>SUMIFS(Data[[#All],[Profit]], Data[[#All],[Month Name]], AH$28, Data[[#All],[Product]], $W33)</f>
        <v>160125.29499999998</v>
      </c>
      <c r="AI33" s="29">
        <f>SUMIFS(Data[[#All],[Profit]], Data[[#All],[Month Name]], AI$28, Data[[#All],[Product]], $W33)</f>
        <v>403172.83</v>
      </c>
      <c r="AJ33" s="29">
        <f>SUMIFS(Data[[#All],[Profit]], Data[[#All],[Month Name]], AJ$28, Data[[#All],[Product]], $W33)</f>
        <v>622671.81000000006</v>
      </c>
      <c r="AK33" s="29">
        <f>SUMIFS(Data[[#All],[Profit]], Data[[#All],[Month Name]], AK$28, Data[[#All],[Product]], $W33)</f>
        <v>433175.49</v>
      </c>
      <c r="AL33" s="29">
        <f>SUMIFS(Data[[#All],[Profit]], Data[[#All],[Month Name]], AL$28, Data[[#All],[Product]], $W33)</f>
        <v>64795.979999999996</v>
      </c>
      <c r="AM33" s="29">
        <f>SUMIFS(Data[[#All],[Profit]], Data[[#All],[Month Name]], AM$28, Data[[#All],[Product]], $W33)</f>
        <v>222557.12</v>
      </c>
      <c r="AN33" s="29">
        <f>SUMIFS(Data[[#All],[Profit]], Data[[#All],[Month Name]], AN$28, Data[[#All],[Product]], $W33)</f>
        <v>323605.99000000005</v>
      </c>
      <c r="AO33" s="29">
        <f>SUMIFS(Data[[#All],[Profit]], Data[[#All],[Month Name]], AO$28, Data[[#All],[Product]], $W33)</f>
        <v>1106605.22</v>
      </c>
      <c r="AP33" s="29">
        <f>SUMIFS(Data[[#All],[Profit]], Data[[#All],[Month Name]], AP$28, Data[[#All],[Product]], $W33)</f>
        <v>929880.43000000017</v>
      </c>
    </row>
    <row r="34" spans="1:42" x14ac:dyDescent="0.2">
      <c r="A34" s="11" t="s">
        <v>28</v>
      </c>
      <c r="B34" s="11" t="s">
        <v>22</v>
      </c>
      <c r="C34" s="12" t="s">
        <v>38</v>
      </c>
      <c r="D34" s="12" t="s">
        <v>46</v>
      </c>
      <c r="E34" s="11">
        <v>1785</v>
      </c>
      <c r="F34" s="13">
        <v>10</v>
      </c>
      <c r="G34" s="13">
        <v>12</v>
      </c>
      <c r="H34" s="13">
        <v>21420</v>
      </c>
      <c r="I34" s="13">
        <v>428.4</v>
      </c>
      <c r="J34" s="13">
        <v>20991.599999999999</v>
      </c>
      <c r="K34" s="13">
        <v>5355</v>
      </c>
      <c r="L34" s="13">
        <v>15636.599999999999</v>
      </c>
      <c r="M34" s="14">
        <v>41579</v>
      </c>
      <c r="N34" s="15">
        <v>11</v>
      </c>
      <c r="O34" s="12" t="s">
        <v>41</v>
      </c>
      <c r="P34" s="16" t="s">
        <v>36</v>
      </c>
      <c r="Q34" s="1" t="str">
        <f>IF(Data[[#This Row],[COGS]]=Data[[#This Row],[ Sales]]-Data[[#This Row],[Profit]], "OK", "Mismatch")</f>
        <v>OK</v>
      </c>
      <c r="R34" s="1" t="str">
        <f>IF(Data[[#This Row],[Gross Sales]]=Data[[#This Row],[Units Sold]]*Data[[#This Row],[Sale Price]], "OK", "Mismatch")</f>
        <v>OK</v>
      </c>
      <c r="S34" s="1" t="str">
        <f>IF(Data[[#This Row],[ Sales]]=Data[[#This Row],[Gross Sales]]-Data[[#This Row],[Discounts]], "OK", "Mismatch")</f>
        <v>OK</v>
      </c>
      <c r="T34" s="1" t="str">
        <f>IF(Data[[#This Row],[Profit]]=Data[[#This Row],[ Sales]]-Data[[#This Row],[COGS]], "OK", "Mismatch")</f>
        <v>OK</v>
      </c>
      <c r="W34" t="str">
        <v>Velo</v>
      </c>
      <c r="X34" s="31">
        <f>SUMIF(Data[Product], W34, Data[ [ Sales] ])</f>
        <v>18250059.465000004</v>
      </c>
      <c r="Y34" s="31">
        <f>SUMIF(Data[Product], W34, Data[ [ Sales] ])</f>
        <v>18250059.465000004</v>
      </c>
      <c r="Z34" s="31">
        <f>SUMIF(Data[Product], W34, Data[Profit])</f>
        <v>2305992.4649999994</v>
      </c>
      <c r="AA34" s="29">
        <f t="shared" si="8"/>
        <v>18250059.465000004</v>
      </c>
      <c r="AB34" s="31" t="e">
        <f t="shared" si="9"/>
        <v>#N/A</v>
      </c>
      <c r="AC34" s="31">
        <f t="shared" si="10"/>
        <v>2305992.4649999994</v>
      </c>
      <c r="AD34" s="31" t="e">
        <f t="shared" si="11"/>
        <v>#N/A</v>
      </c>
      <c r="AE34" s="29">
        <f>SUMIFS(Data[[#All],[Profit]], Data[[#All],[Month Name]], AE$28, Data[[#All],[Product]], $W34)</f>
        <v>33366.275000000001</v>
      </c>
      <c r="AF34" s="29">
        <f>SUMIFS(Data[[#All],[Profit]], Data[[#All],[Month Name]], AF$28, Data[[#All],[Product]], $W34)</f>
        <v>-20943.75</v>
      </c>
      <c r="AG34" s="29">
        <f>SUMIFS(Data[[#All],[Profit]], Data[[#All],[Month Name]], AG$28, Data[[#All],[Product]], $W34)</f>
        <v>55917.36</v>
      </c>
      <c r="AH34" s="29">
        <f>SUMIFS(Data[[#All],[Profit]], Data[[#All],[Month Name]], AH$28, Data[[#All],[Product]], $W34)</f>
        <v>89802.3</v>
      </c>
      <c r="AI34" s="29">
        <f>SUMIFS(Data[[#All],[Profit]], Data[[#All],[Month Name]], AI$28, Data[[#All],[Product]], $W34)</f>
        <v>23387.31</v>
      </c>
      <c r="AJ34" s="29">
        <f>SUMIFS(Data[[#All],[Profit]], Data[[#All],[Month Name]], AJ$28, Data[[#All],[Product]], $W34)</f>
        <v>385862.35000000009</v>
      </c>
      <c r="AK34" s="29">
        <f>SUMIFS(Data[[#All],[Profit]], Data[[#All],[Month Name]], AK$28, Data[[#All],[Product]], $W34)</f>
        <v>333606</v>
      </c>
      <c r="AL34" s="29">
        <f>SUMIFS(Data[[#All],[Profit]], Data[[#All],[Month Name]], AL$28, Data[[#All],[Product]], $W34)</f>
        <v>71311.450000000012</v>
      </c>
      <c r="AM34" s="29">
        <f>SUMIFS(Data[[#All],[Profit]], Data[[#All],[Month Name]], AM$28, Data[[#All],[Product]], $W34)</f>
        <v>11556.899999999998</v>
      </c>
      <c r="AN34" s="29">
        <f>SUMIFS(Data[[#All],[Profit]], Data[[#All],[Month Name]], AN$28, Data[[#All],[Product]], $W34)</f>
        <v>1079709.31</v>
      </c>
      <c r="AO34" s="29">
        <f>SUMIFS(Data[[#All],[Profit]], Data[[#All],[Month Name]], AO$28, Data[[#All],[Product]], $W34)</f>
        <v>85740.28</v>
      </c>
      <c r="AP34" s="29">
        <f>SUMIFS(Data[[#All],[Profit]], Data[[#All],[Month Name]], AP$28, Data[[#All],[Product]], $W34)</f>
        <v>156676.68</v>
      </c>
    </row>
    <row r="35" spans="1:42" x14ac:dyDescent="0.2">
      <c r="A35" s="11" t="s">
        <v>28</v>
      </c>
      <c r="B35" s="11" t="s">
        <v>22</v>
      </c>
      <c r="C35" s="12" t="s">
        <v>38</v>
      </c>
      <c r="D35" s="12" t="s">
        <v>46</v>
      </c>
      <c r="E35" s="11">
        <v>1901</v>
      </c>
      <c r="F35" s="13">
        <v>10</v>
      </c>
      <c r="G35" s="13">
        <v>12</v>
      </c>
      <c r="H35" s="13">
        <v>22812</v>
      </c>
      <c r="I35" s="13">
        <v>684.36</v>
      </c>
      <c r="J35" s="13">
        <v>22127.64</v>
      </c>
      <c r="K35" s="13">
        <v>5703</v>
      </c>
      <c r="L35" s="13">
        <v>16424.64</v>
      </c>
      <c r="M35" s="14">
        <v>41791</v>
      </c>
      <c r="N35" s="15">
        <v>6</v>
      </c>
      <c r="O35" s="12" t="s">
        <v>23</v>
      </c>
      <c r="P35" s="16" t="s">
        <v>19</v>
      </c>
      <c r="Q35" s="1" t="str">
        <f>IF(Data[[#This Row],[COGS]]=Data[[#This Row],[ Sales]]-Data[[#This Row],[Profit]], "OK", "Mismatch")</f>
        <v>OK</v>
      </c>
      <c r="R35" s="1" t="str">
        <f>IF(Data[[#This Row],[Gross Sales]]=Data[[#This Row],[Units Sold]]*Data[[#This Row],[Sale Price]], "OK", "Mismatch")</f>
        <v>OK</v>
      </c>
      <c r="S35" s="1" t="str">
        <f>IF(Data[[#This Row],[ Sales]]=Data[[#This Row],[Gross Sales]]-Data[[#This Row],[Discounts]], "OK", "Mismatch")</f>
        <v>OK</v>
      </c>
      <c r="T35" s="1" t="str">
        <f>IF(Data[[#This Row],[Profit]]=Data[[#This Row],[ Sales]]-Data[[#This Row],[COGS]], "OK", "Mismatch")</f>
        <v>OK</v>
      </c>
      <c r="W35" t="str">
        <v>VTT</v>
      </c>
      <c r="X35" s="31">
        <f>SUMIF(Data[Product], W35, Data[ [ Sales] ])</f>
        <v>20479251.02</v>
      </c>
      <c r="Y35" s="31">
        <f>SUMIF(Data[Product], W35, Data[ [ Sales] ])</f>
        <v>20479251.02</v>
      </c>
      <c r="Z35" s="31">
        <f>SUMIF(Data[Product], W35, Data[Profit])</f>
        <v>3023718.0200000005</v>
      </c>
      <c r="AA35" s="29" t="e">
        <f t="shared" si="8"/>
        <v>#N/A</v>
      </c>
      <c r="AB35" s="31">
        <f t="shared" si="9"/>
        <v>20479251.02</v>
      </c>
      <c r="AC35" s="31" t="e">
        <f t="shared" si="10"/>
        <v>#N/A</v>
      </c>
      <c r="AD35" s="31">
        <f t="shared" si="11"/>
        <v>3023718.0200000005</v>
      </c>
      <c r="AE35" s="29">
        <f>SUMIFS(Data[[#All],[Profit]], Data[[#All],[Month Name]], AE$28, Data[[#All],[Product]], $W35)</f>
        <v>71854.820000000007</v>
      </c>
      <c r="AF35" s="29">
        <f>SUMIFS(Data[[#All],[Profit]], Data[[#All],[Month Name]], AF$28, Data[[#All],[Product]], $W35)</f>
        <v>385285</v>
      </c>
      <c r="AG35" s="29">
        <f>SUMIFS(Data[[#All],[Profit]], Data[[#All],[Month Name]], AG$28, Data[[#All],[Product]], $W35)</f>
        <v>9699.5600000000013</v>
      </c>
      <c r="AH35" s="29">
        <f>SUMIFS(Data[[#All],[Profit]], Data[[#All],[Month Name]], AH$28, Data[[#All],[Product]], $W35)</f>
        <v>252576.90000000002</v>
      </c>
      <c r="AI35" s="29">
        <f>SUMIFS(Data[[#All],[Profit]], Data[[#All],[Month Name]], AI$28, Data[[#All],[Product]], $W35)</f>
        <v>40737.660000000003</v>
      </c>
      <c r="AJ35" s="29">
        <f>SUMIFS(Data[[#All],[Profit]], Data[[#All],[Month Name]], AJ$28, Data[[#All],[Product]], $W35)</f>
        <v>21149.559999999998</v>
      </c>
      <c r="AK35" s="29">
        <f>SUMIFS(Data[[#All],[Profit]], Data[[#All],[Month Name]], AK$28, Data[[#All],[Product]], $W35)</f>
        <v>25719.999999999996</v>
      </c>
      <c r="AL35" s="29">
        <f>SUMIFS(Data[[#All],[Profit]], Data[[#All],[Month Name]], AL$28, Data[[#All],[Product]], $W35)</f>
        <v>431872</v>
      </c>
      <c r="AM35" s="29">
        <f>SUMIFS(Data[[#All],[Profit]], Data[[#All],[Month Name]], AM$28, Data[[#All],[Product]], $W35)</f>
        <v>498301.08</v>
      </c>
      <c r="AN35" s="29">
        <f>SUMIFS(Data[[#All],[Profit]], Data[[#All],[Month Name]], AN$28, Data[[#All],[Product]], $W35)</f>
        <v>771803.75</v>
      </c>
      <c r="AO35" s="29">
        <f>SUMIFS(Data[[#All],[Profit]], Data[[#All],[Month Name]], AO$28, Data[[#All],[Product]], $W35)</f>
        <v>-3160.4499999999971</v>
      </c>
      <c r="AP35" s="29">
        <f>SUMIFS(Data[[#All],[Profit]], Data[[#All],[Month Name]], AP$28, Data[[#All],[Product]], $W35)</f>
        <v>517878.14</v>
      </c>
    </row>
    <row r="36" spans="1:42" x14ac:dyDescent="0.2">
      <c r="A36" s="11" t="s">
        <v>28</v>
      </c>
      <c r="B36" s="11" t="s">
        <v>22</v>
      </c>
      <c r="C36" s="12" t="s">
        <v>42</v>
      </c>
      <c r="D36" s="12" t="s">
        <v>46</v>
      </c>
      <c r="E36" s="11">
        <v>1055</v>
      </c>
      <c r="F36" s="13">
        <v>120</v>
      </c>
      <c r="G36" s="13">
        <v>12</v>
      </c>
      <c r="H36" s="13">
        <v>12660</v>
      </c>
      <c r="I36" s="13">
        <v>253.2</v>
      </c>
      <c r="J36" s="13">
        <v>12406.8</v>
      </c>
      <c r="K36" s="13">
        <v>3165</v>
      </c>
      <c r="L36" s="13">
        <v>9241.7999999999993</v>
      </c>
      <c r="M36" s="14">
        <v>41974</v>
      </c>
      <c r="N36" s="15">
        <v>12</v>
      </c>
      <c r="O36" s="12" t="s">
        <v>25</v>
      </c>
      <c r="P36" s="16" t="s">
        <v>19</v>
      </c>
      <c r="Q36" s="1" t="str">
        <f>IF(Data[[#This Row],[COGS]]=Data[[#This Row],[ Sales]]-Data[[#This Row],[Profit]], "OK", "Mismatch")</f>
        <v>OK</v>
      </c>
      <c r="R36" s="1" t="str">
        <f>IF(Data[[#This Row],[Gross Sales]]=Data[[#This Row],[Units Sold]]*Data[[#This Row],[Sale Price]], "OK", "Mismatch")</f>
        <v>OK</v>
      </c>
      <c r="S36" s="1" t="str">
        <f>IF(Data[[#This Row],[ Sales]]=Data[[#This Row],[Gross Sales]]-Data[[#This Row],[Discounts]], "OK", "Mismatch")</f>
        <v>OK</v>
      </c>
      <c r="T36" s="1" t="str">
        <f>IF(Data[[#This Row],[Profit]]=Data[[#This Row],[ Sales]]-Data[[#This Row],[COGS]], "OK", "Mismatch")</f>
        <v>OK</v>
      </c>
      <c r="W36">
        <v>0</v>
      </c>
    </row>
    <row r="37" spans="1:42" x14ac:dyDescent="0.2">
      <c r="A37" s="11" t="s">
        <v>28</v>
      </c>
      <c r="B37" s="11" t="s">
        <v>22</v>
      </c>
      <c r="C37" s="12" t="s">
        <v>42</v>
      </c>
      <c r="D37" s="12" t="s">
        <v>48</v>
      </c>
      <c r="E37" s="11">
        <v>1967</v>
      </c>
      <c r="F37" s="13">
        <v>120</v>
      </c>
      <c r="G37" s="13">
        <v>12</v>
      </c>
      <c r="H37" s="13">
        <v>23604</v>
      </c>
      <c r="I37" s="13">
        <v>2124.36</v>
      </c>
      <c r="J37" s="13">
        <v>21479.64</v>
      </c>
      <c r="K37" s="13">
        <v>5901</v>
      </c>
      <c r="L37" s="13">
        <v>15578.64</v>
      </c>
      <c r="M37" s="14">
        <v>41699</v>
      </c>
      <c r="N37" s="15">
        <v>3</v>
      </c>
      <c r="O37" s="12" t="s">
        <v>27</v>
      </c>
      <c r="P37" s="16" t="s">
        <v>19</v>
      </c>
      <c r="Q37" s="1" t="str">
        <f>IF(Data[[#This Row],[COGS]]=Data[[#This Row],[ Sales]]-Data[[#This Row],[Profit]], "OK", "Mismatch")</f>
        <v>OK</v>
      </c>
      <c r="R37" s="1" t="str">
        <f>IF(Data[[#This Row],[Gross Sales]]=Data[[#This Row],[Units Sold]]*Data[[#This Row],[Sale Price]], "OK", "Mismatch")</f>
        <v>OK</v>
      </c>
      <c r="S37" s="1" t="str">
        <f>IF(Data[[#This Row],[ Sales]]=Data[[#This Row],[Gross Sales]]-Data[[#This Row],[Discounts]], "OK", "Mismatch")</f>
        <v>OK</v>
      </c>
      <c r="T37" s="1" t="str">
        <f>IF(Data[[#This Row],[Profit]]=Data[[#This Row],[ Sales]]-Data[[#This Row],[COGS]], "OK", "Mismatch")</f>
        <v>OK</v>
      </c>
    </row>
    <row r="38" spans="1:42" x14ac:dyDescent="0.2">
      <c r="A38" s="11" t="s">
        <v>28</v>
      </c>
      <c r="B38" s="11" t="s">
        <v>22</v>
      </c>
      <c r="C38" s="12" t="s">
        <v>43</v>
      </c>
      <c r="D38" s="12" t="s">
        <v>49</v>
      </c>
      <c r="E38" s="11">
        <v>1734</v>
      </c>
      <c r="F38" s="13">
        <v>250</v>
      </c>
      <c r="G38" s="13">
        <v>12</v>
      </c>
      <c r="H38" s="13">
        <v>20808</v>
      </c>
      <c r="I38" s="13">
        <v>2288.88</v>
      </c>
      <c r="J38" s="13">
        <v>18519.12</v>
      </c>
      <c r="K38" s="13">
        <v>5202</v>
      </c>
      <c r="L38" s="13">
        <v>13317.119999999999</v>
      </c>
      <c r="M38" s="14">
        <v>41640</v>
      </c>
      <c r="N38" s="15">
        <v>1</v>
      </c>
      <c r="O38" s="12" t="s">
        <v>18</v>
      </c>
      <c r="P38" s="16" t="s">
        <v>19</v>
      </c>
      <c r="Q38" s="1" t="str">
        <f>IF(Data[[#This Row],[COGS]]=Data[[#This Row],[ Sales]]-Data[[#This Row],[Profit]], "OK", "Mismatch")</f>
        <v>OK</v>
      </c>
      <c r="R38" s="1" t="str">
        <f>IF(Data[[#This Row],[Gross Sales]]=Data[[#This Row],[Units Sold]]*Data[[#This Row],[Sale Price]], "OK", "Mismatch")</f>
        <v>OK</v>
      </c>
      <c r="S38" s="1" t="str">
        <f>IF(Data[[#This Row],[ Sales]]=Data[[#This Row],[Gross Sales]]-Data[[#This Row],[Discounts]], "OK", "Mismatch")</f>
        <v>OK</v>
      </c>
      <c r="T38" s="1" t="str">
        <f>IF(Data[[#This Row],[Profit]]=Data[[#This Row],[ Sales]]-Data[[#This Row],[COGS]], "OK", "Mismatch")</f>
        <v>OK</v>
      </c>
    </row>
    <row r="39" spans="1:42" x14ac:dyDescent="0.2">
      <c r="A39" s="11" t="s">
        <v>28</v>
      </c>
      <c r="B39" s="11" t="s">
        <v>22</v>
      </c>
      <c r="C39" s="12" t="s">
        <v>43</v>
      </c>
      <c r="D39" s="12" t="s">
        <v>46</v>
      </c>
      <c r="E39" s="11">
        <v>866</v>
      </c>
      <c r="F39" s="13">
        <v>250</v>
      </c>
      <c r="G39" s="13">
        <v>12</v>
      </c>
      <c r="H39" s="13">
        <v>10392</v>
      </c>
      <c r="I39" s="13">
        <v>415.68</v>
      </c>
      <c r="J39" s="13">
        <v>9976.32</v>
      </c>
      <c r="K39" s="13">
        <v>2598</v>
      </c>
      <c r="L39" s="13">
        <v>7378.32</v>
      </c>
      <c r="M39" s="14">
        <v>41760</v>
      </c>
      <c r="N39" s="15">
        <v>5</v>
      </c>
      <c r="O39" s="12" t="s">
        <v>47</v>
      </c>
      <c r="P39" s="16" t="s">
        <v>19</v>
      </c>
      <c r="Q39" s="1" t="str">
        <f>IF(Data[[#This Row],[COGS]]=Data[[#This Row],[ Sales]]-Data[[#This Row],[Profit]], "OK", "Mismatch")</f>
        <v>OK</v>
      </c>
      <c r="R39" s="1" t="str">
        <f>IF(Data[[#This Row],[Gross Sales]]=Data[[#This Row],[Units Sold]]*Data[[#This Row],[Sale Price]], "OK", "Mismatch")</f>
        <v>OK</v>
      </c>
      <c r="S39" s="1" t="str">
        <f>IF(Data[[#This Row],[ Sales]]=Data[[#This Row],[Gross Sales]]-Data[[#This Row],[Discounts]], "OK", "Mismatch")</f>
        <v>OK</v>
      </c>
      <c r="T39" s="1" t="str">
        <f>IF(Data[[#This Row],[Profit]]=Data[[#This Row],[ Sales]]-Data[[#This Row],[COGS]], "OK", "Mismatch")</f>
        <v>OK</v>
      </c>
    </row>
    <row r="40" spans="1:42" x14ac:dyDescent="0.2">
      <c r="A40" s="11" t="s">
        <v>28</v>
      </c>
      <c r="B40" s="11" t="s">
        <v>22</v>
      </c>
      <c r="C40" s="12" t="s">
        <v>43</v>
      </c>
      <c r="D40" s="12" t="s">
        <v>48</v>
      </c>
      <c r="E40" s="11">
        <v>1738.5</v>
      </c>
      <c r="F40" s="13">
        <v>250</v>
      </c>
      <c r="G40" s="13">
        <v>12</v>
      </c>
      <c r="H40" s="13">
        <v>20862</v>
      </c>
      <c r="I40" s="13">
        <v>1460.34</v>
      </c>
      <c r="J40" s="13">
        <v>19401.66</v>
      </c>
      <c r="K40" s="13">
        <v>5215.5</v>
      </c>
      <c r="L40" s="13">
        <v>14186.16</v>
      </c>
      <c r="M40" s="14">
        <v>41730</v>
      </c>
      <c r="N40" s="15">
        <v>4</v>
      </c>
      <c r="O40" s="12" t="s">
        <v>44</v>
      </c>
      <c r="P40" s="16" t="s">
        <v>19</v>
      </c>
      <c r="Q40" s="1" t="str">
        <f>IF(Data[[#This Row],[COGS]]=Data[[#This Row],[ Sales]]-Data[[#This Row],[Profit]], "OK", "Mismatch")</f>
        <v>OK</v>
      </c>
      <c r="R40" s="1" t="str">
        <f>IF(Data[[#This Row],[Gross Sales]]=Data[[#This Row],[Units Sold]]*Data[[#This Row],[Sale Price]], "OK", "Mismatch")</f>
        <v>OK</v>
      </c>
      <c r="S40" s="1" t="str">
        <f>IF(Data[[#This Row],[ Sales]]=Data[[#This Row],[Gross Sales]]-Data[[#This Row],[Discounts]], "OK", "Mismatch")</f>
        <v>OK</v>
      </c>
      <c r="T40" s="1" t="str">
        <f>IF(Data[[#This Row],[Profit]]=Data[[#This Row],[ Sales]]-Data[[#This Row],[COGS]], "OK", "Mismatch")</f>
        <v>OK</v>
      </c>
    </row>
    <row r="41" spans="1:42" x14ac:dyDescent="0.2">
      <c r="A41" s="11" t="s">
        <v>28</v>
      </c>
      <c r="B41" s="11" t="s">
        <v>22</v>
      </c>
      <c r="C41" s="12" t="s">
        <v>43</v>
      </c>
      <c r="D41" s="12" t="s">
        <v>48</v>
      </c>
      <c r="E41" s="11">
        <v>2234</v>
      </c>
      <c r="F41" s="13">
        <v>250</v>
      </c>
      <c r="G41" s="13">
        <v>12</v>
      </c>
      <c r="H41" s="13">
        <v>26808</v>
      </c>
      <c r="I41" s="13">
        <v>2412.7199999999998</v>
      </c>
      <c r="J41" s="13">
        <v>24395.279999999999</v>
      </c>
      <c r="K41" s="13">
        <v>6702</v>
      </c>
      <c r="L41" s="13">
        <v>17693.28</v>
      </c>
      <c r="M41" s="14">
        <v>41518</v>
      </c>
      <c r="N41" s="15">
        <v>9</v>
      </c>
      <c r="O41" s="12" t="s">
        <v>34</v>
      </c>
      <c r="P41" s="16" t="s">
        <v>36</v>
      </c>
      <c r="Q41" s="1" t="str">
        <f>IF(Data[[#This Row],[COGS]]=Data[[#This Row],[ Sales]]-Data[[#This Row],[Profit]], "OK", "Mismatch")</f>
        <v>OK</v>
      </c>
      <c r="R41" s="1" t="str">
        <f>IF(Data[[#This Row],[Gross Sales]]=Data[[#This Row],[Units Sold]]*Data[[#This Row],[Sale Price]], "OK", "Mismatch")</f>
        <v>OK</v>
      </c>
      <c r="S41" s="1" t="str">
        <f>IF(Data[[#This Row],[ Sales]]=Data[[#This Row],[Gross Sales]]-Data[[#This Row],[Discounts]], "OK", "Mismatch")</f>
        <v>OK</v>
      </c>
      <c r="T41" s="1" t="str">
        <f>IF(Data[[#This Row],[Profit]]=Data[[#This Row],[ Sales]]-Data[[#This Row],[COGS]], "OK", "Mismatch")</f>
        <v>OK</v>
      </c>
    </row>
    <row r="42" spans="1:42" x14ac:dyDescent="0.2">
      <c r="A42" s="11" t="s">
        <v>28</v>
      </c>
      <c r="B42" s="11" t="s">
        <v>20</v>
      </c>
      <c r="C42" s="12" t="s">
        <v>45</v>
      </c>
      <c r="D42" s="12" t="s">
        <v>49</v>
      </c>
      <c r="E42" s="11">
        <v>472</v>
      </c>
      <c r="F42" s="13">
        <v>260</v>
      </c>
      <c r="G42" s="13">
        <v>12</v>
      </c>
      <c r="H42" s="13">
        <v>5664</v>
      </c>
      <c r="I42" s="13">
        <v>623.04</v>
      </c>
      <c r="J42" s="13">
        <v>5040.96</v>
      </c>
      <c r="K42" s="13">
        <v>1416</v>
      </c>
      <c r="L42" s="13">
        <v>3624.96</v>
      </c>
      <c r="M42" s="14">
        <v>41913</v>
      </c>
      <c r="N42" s="15">
        <v>10</v>
      </c>
      <c r="O42" s="12" t="s">
        <v>35</v>
      </c>
      <c r="P42" s="16" t="s">
        <v>19</v>
      </c>
      <c r="Q42" s="1" t="str">
        <f>IF(Data[[#This Row],[COGS]]=Data[[#This Row],[ Sales]]-Data[[#This Row],[Profit]], "OK", "Mismatch")</f>
        <v>OK</v>
      </c>
      <c r="R42" s="1" t="str">
        <f>IF(Data[[#This Row],[Gross Sales]]=Data[[#This Row],[Units Sold]]*Data[[#This Row],[Sale Price]], "OK", "Mismatch")</f>
        <v>OK</v>
      </c>
      <c r="S42" s="1" t="str">
        <f>IF(Data[[#This Row],[ Sales]]=Data[[#This Row],[Gross Sales]]-Data[[#This Row],[Discounts]], "OK", "Mismatch")</f>
        <v>OK</v>
      </c>
      <c r="T42" s="1" t="str">
        <f>IF(Data[[#This Row],[Profit]]=Data[[#This Row],[ Sales]]-Data[[#This Row],[COGS]], "OK", "Mismatch")</f>
        <v>OK</v>
      </c>
      <c r="W42" s="4" t="s">
        <v>60</v>
      </c>
      <c r="X42" s="25" cm="1">
        <f t="array" ref="X42">SUMPRODUCT(
  N((Data[ [ Sales] ]&lt;&gt;"")*(ISNUMBER(Data[ [ Sales] ] ))*Data[ [ Sales] ]) *
  ( (Data[Segment]=$B$6) + ($B$6="") ) *
  ( (Data[Country]=$G$6) + ($G$6="") ) *
  ( (Data[Product]=$K$6) + ($K$6="") )
)</f>
        <v>0</v>
      </c>
      <c r="AB42" t="s">
        <v>61</v>
      </c>
      <c r="AC42" s="25" cm="1">
        <f t="array" ref="AC42">SUMPRODUCT(
N((Data[COGS]&lt;&gt;"")*(ISNUMBER(Data[COGS]))*Data[COGS])*
((Data[Segment]=$B$6)+($B$6=""))*
((Data[Country]=$G$6)+($G$6=""))*
((Data[Product]=$K$6)+($K$6=""))
)</f>
        <v>0</v>
      </c>
      <c r="AD42" s="25"/>
      <c r="AF42" t="s">
        <v>78</v>
      </c>
      <c r="AG42" s="25" cm="1">
        <f t="array" ref="AG42">SUMPRODUCT(
N((Data[Profit]&lt;&gt;"")*(ISNUMBER(Data[Profit]))*Data[Profit])*
((Data[Segment]=$B$6)+($B$6=""))*
((Data[Country]=$G$6)+($G$6=""))*
((Data[Product]=$K$6)+($K$6=""))
)</f>
        <v>0</v>
      </c>
    </row>
    <row r="43" spans="1:42" x14ac:dyDescent="0.2">
      <c r="A43" s="11" t="s">
        <v>28</v>
      </c>
      <c r="B43" s="11" t="s">
        <v>20</v>
      </c>
      <c r="C43" s="12" t="s">
        <v>45</v>
      </c>
      <c r="D43" s="12" t="s">
        <v>49</v>
      </c>
      <c r="E43" s="11">
        <v>1770</v>
      </c>
      <c r="F43" s="13">
        <v>260</v>
      </c>
      <c r="G43" s="13">
        <v>12</v>
      </c>
      <c r="H43" s="13">
        <v>21240</v>
      </c>
      <c r="I43" s="13">
        <v>2761.2</v>
      </c>
      <c r="J43" s="13">
        <v>18478.8</v>
      </c>
      <c r="K43" s="13">
        <v>5310</v>
      </c>
      <c r="L43" s="13">
        <v>13168.8</v>
      </c>
      <c r="M43" s="14">
        <v>41609</v>
      </c>
      <c r="N43" s="15">
        <v>12</v>
      </c>
      <c r="O43" s="12" t="s">
        <v>25</v>
      </c>
      <c r="P43" s="16" t="s">
        <v>36</v>
      </c>
      <c r="Q43" s="1" t="str">
        <f>IF(Data[[#This Row],[COGS]]=Data[[#This Row],[ Sales]]-Data[[#This Row],[Profit]], "OK", "Mismatch")</f>
        <v>OK</v>
      </c>
      <c r="R43" s="1" t="str">
        <f>IF(Data[[#This Row],[Gross Sales]]=Data[[#This Row],[Units Sold]]*Data[[#This Row],[Sale Price]], "OK", "Mismatch")</f>
        <v>OK</v>
      </c>
      <c r="S43" s="1" t="str">
        <f>IF(Data[[#This Row],[ Sales]]=Data[[#This Row],[Gross Sales]]-Data[[#This Row],[Discounts]], "OK", "Mismatch")</f>
        <v>OK</v>
      </c>
      <c r="T43" s="1" t="str">
        <f>IF(Data[[#This Row],[Profit]]=Data[[#This Row],[ Sales]]-Data[[#This Row],[COGS]], "OK", "Mismatch")</f>
        <v>OK</v>
      </c>
    </row>
    <row r="44" spans="1:42" x14ac:dyDescent="0.2">
      <c r="A44" s="11" t="s">
        <v>28</v>
      </c>
      <c r="B44" s="11" t="s">
        <v>20</v>
      </c>
      <c r="C44" s="12" t="s">
        <v>45</v>
      </c>
      <c r="D44" s="12" t="s">
        <v>49</v>
      </c>
      <c r="E44" s="11">
        <v>2574</v>
      </c>
      <c r="F44" s="13">
        <v>260</v>
      </c>
      <c r="G44" s="13">
        <v>12</v>
      </c>
      <c r="H44" s="13">
        <v>30888</v>
      </c>
      <c r="I44" s="13">
        <v>3088.8</v>
      </c>
      <c r="J44" s="13">
        <v>27799.200000000001</v>
      </c>
      <c r="K44" s="13">
        <v>7722</v>
      </c>
      <c r="L44" s="13">
        <v>20077.2</v>
      </c>
      <c r="M44" s="14">
        <v>41852</v>
      </c>
      <c r="N44" s="15">
        <v>8</v>
      </c>
      <c r="O44" s="12" t="s">
        <v>33</v>
      </c>
      <c r="P44" s="16" t="s">
        <v>19</v>
      </c>
      <c r="Q44" s="1" t="str">
        <f>IF(Data[[#This Row],[COGS]]=Data[[#This Row],[ Sales]]-Data[[#This Row],[Profit]], "OK", "Mismatch")</f>
        <v>OK</v>
      </c>
      <c r="R44" s="1" t="str">
        <f>IF(Data[[#This Row],[Gross Sales]]=Data[[#This Row],[Units Sold]]*Data[[#This Row],[Sale Price]], "OK", "Mismatch")</f>
        <v>OK</v>
      </c>
      <c r="S44" s="1" t="str">
        <f>IF(Data[[#This Row],[ Sales]]=Data[[#This Row],[Gross Sales]]-Data[[#This Row],[Discounts]], "OK", "Mismatch")</f>
        <v>OK</v>
      </c>
      <c r="T44" s="1" t="str">
        <f>IF(Data[[#This Row],[Profit]]=Data[[#This Row],[ Sales]]-Data[[#This Row],[COGS]], "OK", "Mismatch")</f>
        <v>OK</v>
      </c>
    </row>
    <row r="45" spans="1:42" x14ac:dyDescent="0.2">
      <c r="A45" s="11" t="s">
        <v>28</v>
      </c>
      <c r="B45" s="11" t="s">
        <v>20</v>
      </c>
      <c r="C45" s="12" t="s">
        <v>16</v>
      </c>
      <c r="D45" s="12" t="s">
        <v>46</v>
      </c>
      <c r="E45" s="11">
        <v>766</v>
      </c>
      <c r="F45" s="13">
        <v>3</v>
      </c>
      <c r="G45" s="13">
        <v>12</v>
      </c>
      <c r="H45" s="13">
        <v>9192</v>
      </c>
      <c r="I45" s="13">
        <v>91.92</v>
      </c>
      <c r="J45" s="13">
        <v>9100.08</v>
      </c>
      <c r="K45" s="13">
        <v>2298</v>
      </c>
      <c r="L45" s="13">
        <v>6802.08</v>
      </c>
      <c r="M45" s="14">
        <v>41548</v>
      </c>
      <c r="N45" s="15">
        <v>10</v>
      </c>
      <c r="O45" s="12" t="s">
        <v>35</v>
      </c>
      <c r="P45" s="16" t="s">
        <v>36</v>
      </c>
      <c r="Q45" s="1" t="str">
        <f>IF(Data[[#This Row],[COGS]]=Data[[#This Row],[ Sales]]-Data[[#This Row],[Profit]], "OK", "Mismatch")</f>
        <v>OK</v>
      </c>
      <c r="R45" s="1" t="str">
        <f>IF(Data[[#This Row],[Gross Sales]]=Data[[#This Row],[Units Sold]]*Data[[#This Row],[Sale Price]], "OK", "Mismatch")</f>
        <v>OK</v>
      </c>
      <c r="S45" s="1" t="str">
        <f>IF(Data[[#This Row],[ Sales]]=Data[[#This Row],[Gross Sales]]-Data[[#This Row],[Discounts]], "OK", "Mismatch")</f>
        <v>OK</v>
      </c>
      <c r="T45" s="1" t="str">
        <f>IF(Data[[#This Row],[Profit]]=Data[[#This Row],[ Sales]]-Data[[#This Row],[COGS]], "OK", "Mismatch")</f>
        <v>OK</v>
      </c>
    </row>
    <row r="46" spans="1:42" x14ac:dyDescent="0.2">
      <c r="A46" s="11" t="s">
        <v>28</v>
      </c>
      <c r="B46" s="11" t="s">
        <v>20</v>
      </c>
      <c r="C46" s="12" t="s">
        <v>16</v>
      </c>
      <c r="D46" s="12" t="s">
        <v>48</v>
      </c>
      <c r="E46" s="11">
        <v>1116</v>
      </c>
      <c r="F46" s="13">
        <v>3</v>
      </c>
      <c r="G46" s="13">
        <v>12</v>
      </c>
      <c r="H46" s="13">
        <v>13392</v>
      </c>
      <c r="I46" s="13">
        <v>669.6</v>
      </c>
      <c r="J46" s="13">
        <v>12722.4</v>
      </c>
      <c r="K46" s="13">
        <v>3348</v>
      </c>
      <c r="L46" s="13">
        <v>9374.4</v>
      </c>
      <c r="M46" s="14">
        <v>41671</v>
      </c>
      <c r="N46" s="15">
        <v>2</v>
      </c>
      <c r="O46" s="12" t="s">
        <v>39</v>
      </c>
      <c r="P46" s="16" t="s">
        <v>19</v>
      </c>
      <c r="Q46" s="1" t="str">
        <f>IF(Data[[#This Row],[COGS]]=Data[[#This Row],[ Sales]]-Data[[#This Row],[Profit]], "OK", "Mismatch")</f>
        <v>OK</v>
      </c>
      <c r="R46" s="1" t="str">
        <f>IF(Data[[#This Row],[Gross Sales]]=Data[[#This Row],[Units Sold]]*Data[[#This Row],[Sale Price]], "OK", "Mismatch")</f>
        <v>OK</v>
      </c>
      <c r="S46" s="1" t="str">
        <f>IF(Data[[#This Row],[ Sales]]=Data[[#This Row],[Gross Sales]]-Data[[#This Row],[Discounts]], "OK", "Mismatch")</f>
        <v>OK</v>
      </c>
      <c r="T46" s="1" t="str">
        <f>IF(Data[[#This Row],[Profit]]=Data[[#This Row],[ Sales]]-Data[[#This Row],[COGS]], "OK", "Mismatch")</f>
        <v>OK</v>
      </c>
    </row>
    <row r="47" spans="1:42" x14ac:dyDescent="0.2">
      <c r="A47" s="11" t="s">
        <v>28</v>
      </c>
      <c r="B47" s="11" t="s">
        <v>20</v>
      </c>
      <c r="C47" s="12" t="s">
        <v>16</v>
      </c>
      <c r="D47" s="12" t="s">
        <v>48</v>
      </c>
      <c r="E47" s="11">
        <v>1580</v>
      </c>
      <c r="F47" s="13">
        <v>3</v>
      </c>
      <c r="G47" s="13">
        <v>12</v>
      </c>
      <c r="H47" s="13">
        <v>18960</v>
      </c>
      <c r="I47" s="13">
        <v>1706.4</v>
      </c>
      <c r="J47" s="13">
        <v>17253.599999999999</v>
      </c>
      <c r="K47" s="13">
        <v>4740</v>
      </c>
      <c r="L47" s="13">
        <v>12513.599999999999</v>
      </c>
      <c r="M47" s="14">
        <v>41883</v>
      </c>
      <c r="N47" s="15">
        <v>9</v>
      </c>
      <c r="O47" s="12" t="s">
        <v>34</v>
      </c>
      <c r="P47" s="16" t="s">
        <v>19</v>
      </c>
      <c r="Q47" s="1" t="str">
        <f>IF(Data[[#This Row],[COGS]]=Data[[#This Row],[ Sales]]-Data[[#This Row],[Profit]], "OK", "Mismatch")</f>
        <v>OK</v>
      </c>
      <c r="R47" s="1" t="str">
        <f>IF(Data[[#This Row],[Gross Sales]]=Data[[#This Row],[Units Sold]]*Data[[#This Row],[Sale Price]], "OK", "Mismatch")</f>
        <v>OK</v>
      </c>
      <c r="S47" s="1" t="str">
        <f>IF(Data[[#This Row],[ Sales]]=Data[[#This Row],[Gross Sales]]-Data[[#This Row],[Discounts]], "OK", "Mismatch")</f>
        <v>OK</v>
      </c>
      <c r="T47" s="1" t="str">
        <f>IF(Data[[#This Row],[Profit]]=Data[[#This Row],[ Sales]]-Data[[#This Row],[COGS]], "OK", "Mismatch")</f>
        <v>OK</v>
      </c>
    </row>
    <row r="48" spans="1:42" x14ac:dyDescent="0.2">
      <c r="A48" s="11" t="s">
        <v>28</v>
      </c>
      <c r="B48" s="11" t="s">
        <v>20</v>
      </c>
      <c r="C48" s="12" t="s">
        <v>26</v>
      </c>
      <c r="D48" s="12" t="s">
        <v>48</v>
      </c>
      <c r="E48" s="11">
        <v>2342</v>
      </c>
      <c r="F48" s="13">
        <v>5</v>
      </c>
      <c r="G48" s="13">
        <v>12</v>
      </c>
      <c r="H48" s="13">
        <v>28104</v>
      </c>
      <c r="I48" s="13">
        <v>1405.2</v>
      </c>
      <c r="J48" s="13">
        <v>26698.799999999999</v>
      </c>
      <c r="K48" s="13">
        <v>7026</v>
      </c>
      <c r="L48" s="13">
        <v>19672.8</v>
      </c>
      <c r="M48" s="14">
        <v>41944</v>
      </c>
      <c r="N48" s="15">
        <v>11</v>
      </c>
      <c r="O48" s="12" t="s">
        <v>41</v>
      </c>
      <c r="P48" s="16" t="s">
        <v>19</v>
      </c>
      <c r="Q48" s="1" t="str">
        <f>IF(Data[[#This Row],[COGS]]=Data[[#This Row],[ Sales]]-Data[[#This Row],[Profit]], "OK", "Mismatch")</f>
        <v>OK</v>
      </c>
      <c r="R48" s="1" t="str">
        <f>IF(Data[[#This Row],[Gross Sales]]=Data[[#This Row],[Units Sold]]*Data[[#This Row],[Sale Price]], "OK", "Mismatch")</f>
        <v>OK</v>
      </c>
      <c r="S48" s="1" t="str">
        <f>IF(Data[[#This Row],[ Sales]]=Data[[#This Row],[Gross Sales]]-Data[[#This Row],[Discounts]], "OK", "Mismatch")</f>
        <v>OK</v>
      </c>
      <c r="T48" s="1" t="str">
        <f>IF(Data[[#This Row],[Profit]]=Data[[#This Row],[ Sales]]-Data[[#This Row],[COGS]], "OK", "Mismatch")</f>
        <v>OK</v>
      </c>
    </row>
    <row r="49" spans="1:26" x14ac:dyDescent="0.2">
      <c r="A49" s="11" t="s">
        <v>28</v>
      </c>
      <c r="B49" s="11" t="s">
        <v>20</v>
      </c>
      <c r="C49" s="12" t="s">
        <v>38</v>
      </c>
      <c r="D49" s="12" t="s">
        <v>49</v>
      </c>
      <c r="E49" s="11">
        <v>1013</v>
      </c>
      <c r="F49" s="13">
        <v>10</v>
      </c>
      <c r="G49" s="13">
        <v>12</v>
      </c>
      <c r="H49" s="13">
        <v>12156</v>
      </c>
      <c r="I49" s="13">
        <v>1580.28</v>
      </c>
      <c r="J49" s="13">
        <v>10575.72</v>
      </c>
      <c r="K49" s="13">
        <v>3039</v>
      </c>
      <c r="L49" s="13">
        <v>7536.7199999999993</v>
      </c>
      <c r="M49" s="14">
        <v>41974</v>
      </c>
      <c r="N49" s="15">
        <v>12</v>
      </c>
      <c r="O49" s="12" t="s">
        <v>25</v>
      </c>
      <c r="P49" s="16" t="s">
        <v>19</v>
      </c>
      <c r="Q49" s="1" t="str">
        <f>IF(Data[[#This Row],[COGS]]=Data[[#This Row],[ Sales]]-Data[[#This Row],[Profit]], "OK", "Mismatch")</f>
        <v>OK</v>
      </c>
      <c r="R49" s="1" t="str">
        <f>IF(Data[[#This Row],[Gross Sales]]=Data[[#This Row],[Units Sold]]*Data[[#This Row],[Sale Price]], "OK", "Mismatch")</f>
        <v>OK</v>
      </c>
      <c r="S49" s="1" t="str">
        <f>IF(Data[[#This Row],[ Sales]]=Data[[#This Row],[Gross Sales]]-Data[[#This Row],[Discounts]], "OK", "Mismatch")</f>
        <v>OK</v>
      </c>
      <c r="T49" s="1" t="str">
        <f>IF(Data[[#This Row],[Profit]]=Data[[#This Row],[ Sales]]-Data[[#This Row],[COGS]], "OK", "Mismatch")</f>
        <v>OK</v>
      </c>
      <c r="Z49" s="22">
        <f>X42</f>
        <v>0</v>
      </c>
    </row>
    <row r="50" spans="1:26" x14ac:dyDescent="0.2">
      <c r="A50" s="11" t="s">
        <v>28</v>
      </c>
      <c r="B50" s="11" t="s">
        <v>20</v>
      </c>
      <c r="C50" s="12" t="s">
        <v>38</v>
      </c>
      <c r="D50" s="12" t="s">
        <v>46</v>
      </c>
      <c r="E50" s="11">
        <v>766</v>
      </c>
      <c r="F50" s="13">
        <v>10</v>
      </c>
      <c r="G50" s="13">
        <v>12</v>
      </c>
      <c r="H50" s="13">
        <v>9192</v>
      </c>
      <c r="I50" s="13">
        <v>91.92</v>
      </c>
      <c r="J50" s="13">
        <v>9100.08</v>
      </c>
      <c r="K50" s="13">
        <v>2298</v>
      </c>
      <c r="L50" s="13">
        <v>6802.08</v>
      </c>
      <c r="M50" s="14">
        <v>41548</v>
      </c>
      <c r="N50" s="15">
        <v>10</v>
      </c>
      <c r="O50" s="12" t="s">
        <v>35</v>
      </c>
      <c r="P50" s="16" t="s">
        <v>36</v>
      </c>
      <c r="Q50" s="1" t="str">
        <f>IF(Data[[#This Row],[COGS]]=Data[[#This Row],[ Sales]]-Data[[#This Row],[Profit]], "OK", "Mismatch")</f>
        <v>OK</v>
      </c>
      <c r="R50" s="1" t="str">
        <f>IF(Data[[#This Row],[Gross Sales]]=Data[[#This Row],[Units Sold]]*Data[[#This Row],[Sale Price]], "OK", "Mismatch")</f>
        <v>OK</v>
      </c>
      <c r="S50" s="1" t="str">
        <f>IF(Data[[#This Row],[ Sales]]=Data[[#This Row],[Gross Sales]]-Data[[#This Row],[Discounts]], "OK", "Mismatch")</f>
        <v>OK</v>
      </c>
      <c r="T50" s="1" t="str">
        <f>IF(Data[[#This Row],[Profit]]=Data[[#This Row],[ Sales]]-Data[[#This Row],[COGS]], "OK", "Mismatch")</f>
        <v>OK</v>
      </c>
    </row>
    <row r="51" spans="1:26" x14ac:dyDescent="0.2">
      <c r="A51" s="11" t="s">
        <v>28</v>
      </c>
      <c r="B51" s="11" t="s">
        <v>20</v>
      </c>
      <c r="C51" s="12" t="s">
        <v>38</v>
      </c>
      <c r="D51" s="12" t="s">
        <v>48</v>
      </c>
      <c r="E51" s="11">
        <v>1775</v>
      </c>
      <c r="F51" s="13">
        <v>10</v>
      </c>
      <c r="G51" s="13">
        <v>12</v>
      </c>
      <c r="H51" s="13">
        <v>21300</v>
      </c>
      <c r="I51" s="13">
        <v>1917</v>
      </c>
      <c r="J51" s="13">
        <v>19383</v>
      </c>
      <c r="K51" s="13">
        <v>5325</v>
      </c>
      <c r="L51" s="13">
        <v>14058</v>
      </c>
      <c r="M51" s="14">
        <v>41579</v>
      </c>
      <c r="N51" s="15">
        <v>11</v>
      </c>
      <c r="O51" s="12" t="s">
        <v>41</v>
      </c>
      <c r="P51" s="16" t="s">
        <v>36</v>
      </c>
      <c r="Q51" s="1" t="str">
        <f>IF(Data[[#This Row],[COGS]]=Data[[#This Row],[ Sales]]-Data[[#This Row],[Profit]], "OK", "Mismatch")</f>
        <v>OK</v>
      </c>
      <c r="R51" s="1" t="str">
        <f>IF(Data[[#This Row],[Gross Sales]]=Data[[#This Row],[Units Sold]]*Data[[#This Row],[Sale Price]], "OK", "Mismatch")</f>
        <v>OK</v>
      </c>
      <c r="S51" s="1" t="str">
        <f>IF(Data[[#This Row],[ Sales]]=Data[[#This Row],[Gross Sales]]-Data[[#This Row],[Discounts]], "OK", "Mismatch")</f>
        <v>OK</v>
      </c>
      <c r="T51" s="1" t="str">
        <f>IF(Data[[#This Row],[Profit]]=Data[[#This Row],[ Sales]]-Data[[#This Row],[COGS]], "OK", "Mismatch")</f>
        <v>OK</v>
      </c>
    </row>
    <row r="52" spans="1:26" x14ac:dyDescent="0.2">
      <c r="A52" s="11" t="s">
        <v>28</v>
      </c>
      <c r="B52" s="11" t="s">
        <v>20</v>
      </c>
      <c r="C52" s="12" t="s">
        <v>38</v>
      </c>
      <c r="D52" s="12" t="s">
        <v>17</v>
      </c>
      <c r="E52" s="11">
        <v>367</v>
      </c>
      <c r="F52" s="13">
        <v>10</v>
      </c>
      <c r="G52" s="13">
        <v>12</v>
      </c>
      <c r="H52" s="13">
        <v>4404</v>
      </c>
      <c r="I52" s="13">
        <v>0</v>
      </c>
      <c r="J52" s="13">
        <v>4404</v>
      </c>
      <c r="K52" s="13">
        <v>1101</v>
      </c>
      <c r="L52" s="13">
        <v>3303</v>
      </c>
      <c r="M52" s="14">
        <v>41821</v>
      </c>
      <c r="N52" s="15">
        <v>7</v>
      </c>
      <c r="O52" s="12" t="s">
        <v>30</v>
      </c>
      <c r="P52" s="16" t="s">
        <v>19</v>
      </c>
      <c r="Q52" s="1" t="str">
        <f>IF(Data[[#This Row],[COGS]]=Data[[#This Row],[ Sales]]-Data[[#This Row],[Profit]], "OK", "Mismatch")</f>
        <v>OK</v>
      </c>
      <c r="R52" s="1" t="str">
        <f>IF(Data[[#This Row],[Gross Sales]]=Data[[#This Row],[Units Sold]]*Data[[#This Row],[Sale Price]], "OK", "Mismatch")</f>
        <v>OK</v>
      </c>
      <c r="S52" s="1" t="str">
        <f>IF(Data[[#This Row],[ Sales]]=Data[[#This Row],[Gross Sales]]-Data[[#This Row],[Discounts]], "OK", "Mismatch")</f>
        <v>OK</v>
      </c>
      <c r="T52" s="1" t="str">
        <f>IF(Data[[#This Row],[Profit]]=Data[[#This Row],[ Sales]]-Data[[#This Row],[COGS]], "OK", "Mismatch")</f>
        <v>OK</v>
      </c>
    </row>
    <row r="53" spans="1:26" x14ac:dyDescent="0.2">
      <c r="A53" s="11" t="s">
        <v>28</v>
      </c>
      <c r="B53" s="11" t="s">
        <v>20</v>
      </c>
      <c r="C53" s="12" t="s">
        <v>42</v>
      </c>
      <c r="D53" s="12" t="s">
        <v>49</v>
      </c>
      <c r="E53" s="11">
        <v>472</v>
      </c>
      <c r="F53" s="13">
        <v>120</v>
      </c>
      <c r="G53" s="13">
        <v>12</v>
      </c>
      <c r="H53" s="13">
        <v>5664</v>
      </c>
      <c r="I53" s="13">
        <v>623.04</v>
      </c>
      <c r="J53" s="13">
        <v>5040.96</v>
      </c>
      <c r="K53" s="13">
        <v>1416</v>
      </c>
      <c r="L53" s="13">
        <v>3624.96</v>
      </c>
      <c r="M53" s="14">
        <v>41913</v>
      </c>
      <c r="N53" s="15">
        <v>10</v>
      </c>
      <c r="O53" s="12" t="s">
        <v>35</v>
      </c>
      <c r="P53" s="16" t="s">
        <v>19</v>
      </c>
      <c r="Q53" s="1" t="str">
        <f>IF(Data[[#This Row],[COGS]]=Data[[#This Row],[ Sales]]-Data[[#This Row],[Profit]], "OK", "Mismatch")</f>
        <v>OK</v>
      </c>
      <c r="R53" s="1" t="str">
        <f>IF(Data[[#This Row],[Gross Sales]]=Data[[#This Row],[Units Sold]]*Data[[#This Row],[Sale Price]], "OK", "Mismatch")</f>
        <v>OK</v>
      </c>
      <c r="S53" s="1" t="str">
        <f>IF(Data[[#This Row],[ Sales]]=Data[[#This Row],[Gross Sales]]-Data[[#This Row],[Discounts]], "OK", "Mismatch")</f>
        <v>OK</v>
      </c>
      <c r="T53" s="1" t="str">
        <f>IF(Data[[#This Row],[Profit]]=Data[[#This Row],[ Sales]]-Data[[#This Row],[COGS]], "OK", "Mismatch")</f>
        <v>OK</v>
      </c>
    </row>
    <row r="54" spans="1:26" x14ac:dyDescent="0.2">
      <c r="A54" s="11" t="s">
        <v>28</v>
      </c>
      <c r="B54" s="11" t="s">
        <v>20</v>
      </c>
      <c r="C54" s="12" t="s">
        <v>42</v>
      </c>
      <c r="D54" s="12" t="s">
        <v>49</v>
      </c>
      <c r="E54" s="11">
        <v>1013</v>
      </c>
      <c r="F54" s="13">
        <v>120</v>
      </c>
      <c r="G54" s="13">
        <v>12</v>
      </c>
      <c r="H54" s="13">
        <v>12156</v>
      </c>
      <c r="I54" s="13">
        <v>1580.28</v>
      </c>
      <c r="J54" s="13">
        <v>10575.72</v>
      </c>
      <c r="K54" s="13">
        <v>3039</v>
      </c>
      <c r="L54" s="13">
        <v>7536.7199999999993</v>
      </c>
      <c r="M54" s="14">
        <v>41974</v>
      </c>
      <c r="N54" s="15">
        <v>12</v>
      </c>
      <c r="O54" s="12" t="s">
        <v>25</v>
      </c>
      <c r="P54" s="16" t="s">
        <v>19</v>
      </c>
      <c r="Q54" s="1" t="str">
        <f>IF(Data[[#This Row],[COGS]]=Data[[#This Row],[ Sales]]-Data[[#This Row],[Profit]], "OK", "Mismatch")</f>
        <v>OK</v>
      </c>
      <c r="R54" s="1" t="str">
        <f>IF(Data[[#This Row],[Gross Sales]]=Data[[#This Row],[Units Sold]]*Data[[#This Row],[Sale Price]], "OK", "Mismatch")</f>
        <v>OK</v>
      </c>
      <c r="S54" s="1" t="str">
        <f>IF(Data[[#This Row],[ Sales]]=Data[[#This Row],[Gross Sales]]-Data[[#This Row],[Discounts]], "OK", "Mismatch")</f>
        <v>OK</v>
      </c>
      <c r="T54" s="1" t="str">
        <f>IF(Data[[#This Row],[Profit]]=Data[[#This Row],[ Sales]]-Data[[#This Row],[COGS]], "OK", "Mismatch")</f>
        <v>OK</v>
      </c>
    </row>
    <row r="55" spans="1:26" x14ac:dyDescent="0.2">
      <c r="A55" s="11" t="s">
        <v>28</v>
      </c>
      <c r="B55" s="11" t="s">
        <v>20</v>
      </c>
      <c r="C55" s="12" t="s">
        <v>42</v>
      </c>
      <c r="D55" s="12" t="s">
        <v>17</v>
      </c>
      <c r="E55" s="11">
        <v>1545</v>
      </c>
      <c r="F55" s="13">
        <v>120</v>
      </c>
      <c r="G55" s="13">
        <v>12</v>
      </c>
      <c r="H55" s="13">
        <v>18540</v>
      </c>
      <c r="I55" s="13">
        <v>0</v>
      </c>
      <c r="J55" s="13">
        <v>18540</v>
      </c>
      <c r="K55" s="13">
        <v>4635</v>
      </c>
      <c r="L55" s="13">
        <v>13905</v>
      </c>
      <c r="M55" s="14">
        <v>41791</v>
      </c>
      <c r="N55" s="15">
        <v>6</v>
      </c>
      <c r="O55" s="12" t="s">
        <v>23</v>
      </c>
      <c r="P55" s="16" t="s">
        <v>19</v>
      </c>
      <c r="Q55" s="1" t="str">
        <f>IF(Data[[#This Row],[COGS]]=Data[[#This Row],[ Sales]]-Data[[#This Row],[Profit]], "OK", "Mismatch")</f>
        <v>OK</v>
      </c>
      <c r="R55" s="1" t="str">
        <f>IF(Data[[#This Row],[Gross Sales]]=Data[[#This Row],[Units Sold]]*Data[[#This Row],[Sale Price]], "OK", "Mismatch")</f>
        <v>OK</v>
      </c>
      <c r="S55" s="1" t="str">
        <f>IF(Data[[#This Row],[ Sales]]=Data[[#This Row],[Gross Sales]]-Data[[#This Row],[Discounts]], "OK", "Mismatch")</f>
        <v>OK</v>
      </c>
      <c r="T55" s="1" t="str">
        <f>IF(Data[[#This Row],[Profit]]=Data[[#This Row],[ Sales]]-Data[[#This Row],[COGS]], "OK", "Mismatch")</f>
        <v>OK</v>
      </c>
    </row>
    <row r="56" spans="1:26" x14ac:dyDescent="0.2">
      <c r="A56" s="11" t="s">
        <v>28</v>
      </c>
      <c r="B56" s="11" t="s">
        <v>20</v>
      </c>
      <c r="C56" s="12" t="s">
        <v>42</v>
      </c>
      <c r="D56" s="12" t="s">
        <v>17</v>
      </c>
      <c r="E56" s="11">
        <v>2161</v>
      </c>
      <c r="F56" s="13">
        <v>120</v>
      </c>
      <c r="G56" s="13">
        <v>12</v>
      </c>
      <c r="H56" s="13">
        <v>25932</v>
      </c>
      <c r="I56" s="13">
        <v>0</v>
      </c>
      <c r="J56" s="13">
        <v>25932</v>
      </c>
      <c r="K56" s="13">
        <v>6483</v>
      </c>
      <c r="L56" s="13">
        <v>19449</v>
      </c>
      <c r="M56" s="14">
        <v>41699</v>
      </c>
      <c r="N56" s="15">
        <v>3</v>
      </c>
      <c r="O56" s="12" t="s">
        <v>27</v>
      </c>
      <c r="P56" s="16" t="s">
        <v>19</v>
      </c>
      <c r="Q56" s="1" t="str">
        <f>IF(Data[[#This Row],[COGS]]=Data[[#This Row],[ Sales]]-Data[[#This Row],[Profit]], "OK", "Mismatch")</f>
        <v>OK</v>
      </c>
      <c r="R56" s="1" t="str">
        <f>IF(Data[[#This Row],[Gross Sales]]=Data[[#This Row],[Units Sold]]*Data[[#This Row],[Sale Price]], "OK", "Mismatch")</f>
        <v>OK</v>
      </c>
      <c r="S56" s="1" t="str">
        <f>IF(Data[[#This Row],[ Sales]]=Data[[#This Row],[Gross Sales]]-Data[[#This Row],[Discounts]], "OK", "Mismatch")</f>
        <v>OK</v>
      </c>
      <c r="T56" s="1" t="str">
        <f>IF(Data[[#This Row],[Profit]]=Data[[#This Row],[ Sales]]-Data[[#This Row],[COGS]], "OK", "Mismatch")</f>
        <v>OK</v>
      </c>
    </row>
    <row r="57" spans="1:26" x14ac:dyDescent="0.2">
      <c r="A57" s="11" t="s">
        <v>28</v>
      </c>
      <c r="B57" s="11" t="s">
        <v>20</v>
      </c>
      <c r="C57" s="12" t="s">
        <v>43</v>
      </c>
      <c r="D57" s="12" t="s">
        <v>46</v>
      </c>
      <c r="E57" s="11">
        <v>2479</v>
      </c>
      <c r="F57" s="13">
        <v>250</v>
      </c>
      <c r="G57" s="13">
        <v>12</v>
      </c>
      <c r="H57" s="13">
        <v>29748</v>
      </c>
      <c r="I57" s="13">
        <v>892.44</v>
      </c>
      <c r="J57" s="13">
        <v>28855.56</v>
      </c>
      <c r="K57" s="13">
        <v>7437</v>
      </c>
      <c r="L57" s="13">
        <v>21418.560000000001</v>
      </c>
      <c r="M57" s="14">
        <v>41640</v>
      </c>
      <c r="N57" s="15">
        <v>1</v>
      </c>
      <c r="O57" s="12" t="s">
        <v>18</v>
      </c>
      <c r="P57" s="16" t="s">
        <v>19</v>
      </c>
      <c r="Q57" s="1" t="str">
        <f>IF(Data[[#This Row],[COGS]]=Data[[#This Row],[ Sales]]-Data[[#This Row],[Profit]], "OK", "Mismatch")</f>
        <v>OK</v>
      </c>
      <c r="R57" s="1" t="str">
        <f>IF(Data[[#This Row],[Gross Sales]]=Data[[#This Row],[Units Sold]]*Data[[#This Row],[Sale Price]], "OK", "Mismatch")</f>
        <v>OK</v>
      </c>
      <c r="S57" s="1" t="str">
        <f>IF(Data[[#This Row],[ Sales]]=Data[[#This Row],[Gross Sales]]-Data[[#This Row],[Discounts]], "OK", "Mismatch")</f>
        <v>OK</v>
      </c>
      <c r="T57" s="1" t="str">
        <f>IF(Data[[#This Row],[Profit]]=Data[[#This Row],[ Sales]]-Data[[#This Row],[COGS]], "OK", "Mismatch")</f>
        <v>OK</v>
      </c>
    </row>
    <row r="58" spans="1:26" x14ac:dyDescent="0.2">
      <c r="A58" s="11" t="s">
        <v>28</v>
      </c>
      <c r="B58" s="11" t="s">
        <v>20</v>
      </c>
      <c r="C58" s="12" t="s">
        <v>43</v>
      </c>
      <c r="D58" s="12" t="s">
        <v>48</v>
      </c>
      <c r="E58" s="11">
        <v>880</v>
      </c>
      <c r="F58" s="13">
        <v>250</v>
      </c>
      <c r="G58" s="13">
        <v>12</v>
      </c>
      <c r="H58" s="13">
        <v>10560</v>
      </c>
      <c r="I58" s="13">
        <v>950.4</v>
      </c>
      <c r="J58" s="13">
        <v>9609.6</v>
      </c>
      <c r="K58" s="13">
        <v>2640</v>
      </c>
      <c r="L58" s="13">
        <v>6969.6</v>
      </c>
      <c r="M58" s="14">
        <v>41760</v>
      </c>
      <c r="N58" s="15">
        <v>5</v>
      </c>
      <c r="O58" s="12" t="s">
        <v>47</v>
      </c>
      <c r="P58" s="16" t="s">
        <v>19</v>
      </c>
      <c r="Q58" s="1" t="str">
        <f>IF(Data[[#This Row],[COGS]]=Data[[#This Row],[ Sales]]-Data[[#This Row],[Profit]], "OK", "Mismatch")</f>
        <v>OK</v>
      </c>
      <c r="R58" s="1" t="str">
        <f>IF(Data[[#This Row],[Gross Sales]]=Data[[#This Row],[Units Sold]]*Data[[#This Row],[Sale Price]], "OK", "Mismatch")</f>
        <v>OK</v>
      </c>
      <c r="S58" s="1" t="str">
        <f>IF(Data[[#This Row],[ Sales]]=Data[[#This Row],[Gross Sales]]-Data[[#This Row],[Discounts]], "OK", "Mismatch")</f>
        <v>OK</v>
      </c>
      <c r="T58" s="1" t="str">
        <f>IF(Data[[#This Row],[Profit]]=Data[[#This Row],[ Sales]]-Data[[#This Row],[COGS]], "OK", "Mismatch")</f>
        <v>OK</v>
      </c>
    </row>
    <row r="59" spans="1:26" x14ac:dyDescent="0.2">
      <c r="A59" s="11" t="s">
        <v>28</v>
      </c>
      <c r="B59" s="11" t="s">
        <v>20</v>
      </c>
      <c r="C59" s="12" t="s">
        <v>43</v>
      </c>
      <c r="D59" s="12" t="s">
        <v>48</v>
      </c>
      <c r="E59" s="11">
        <v>2215</v>
      </c>
      <c r="F59" s="13">
        <v>250</v>
      </c>
      <c r="G59" s="13">
        <v>12</v>
      </c>
      <c r="H59" s="13">
        <v>26580</v>
      </c>
      <c r="I59" s="13">
        <v>1860.6</v>
      </c>
      <c r="J59" s="13">
        <v>24719.4</v>
      </c>
      <c r="K59" s="13">
        <v>6645</v>
      </c>
      <c r="L59" s="13">
        <v>18074.400000000001</v>
      </c>
      <c r="M59" s="14">
        <v>41518</v>
      </c>
      <c r="N59" s="15">
        <v>9</v>
      </c>
      <c r="O59" s="12" t="s">
        <v>34</v>
      </c>
      <c r="P59" s="16" t="s">
        <v>36</v>
      </c>
      <c r="Q59" s="1" t="str">
        <f>IF(Data[[#This Row],[COGS]]=Data[[#This Row],[ Sales]]-Data[[#This Row],[Profit]], "OK", "Mismatch")</f>
        <v>OK</v>
      </c>
      <c r="R59" s="1" t="str">
        <f>IF(Data[[#This Row],[Gross Sales]]=Data[[#This Row],[Units Sold]]*Data[[#This Row],[Sale Price]], "OK", "Mismatch")</f>
        <v>OK</v>
      </c>
      <c r="S59" s="1" t="str">
        <f>IF(Data[[#This Row],[ Sales]]=Data[[#This Row],[Gross Sales]]-Data[[#This Row],[Discounts]], "OK", "Mismatch")</f>
        <v>OK</v>
      </c>
      <c r="T59" s="1" t="str">
        <f>IF(Data[[#This Row],[Profit]]=Data[[#This Row],[ Sales]]-Data[[#This Row],[COGS]], "OK", "Mismatch")</f>
        <v>OK</v>
      </c>
    </row>
    <row r="60" spans="1:26" x14ac:dyDescent="0.2">
      <c r="A60" s="11" t="s">
        <v>28</v>
      </c>
      <c r="B60" s="11" t="s">
        <v>20</v>
      </c>
      <c r="C60" s="12" t="s">
        <v>43</v>
      </c>
      <c r="D60" s="12" t="s">
        <v>17</v>
      </c>
      <c r="E60" s="11">
        <v>2838</v>
      </c>
      <c r="F60" s="13">
        <v>250</v>
      </c>
      <c r="G60" s="13">
        <v>12</v>
      </c>
      <c r="H60" s="13">
        <v>34056</v>
      </c>
      <c r="I60" s="13">
        <v>0</v>
      </c>
      <c r="J60" s="13">
        <v>34056</v>
      </c>
      <c r="K60" s="13">
        <v>8514</v>
      </c>
      <c r="L60" s="13">
        <v>25542</v>
      </c>
      <c r="M60" s="14">
        <v>41730</v>
      </c>
      <c r="N60" s="15">
        <v>4</v>
      </c>
      <c r="O60" s="12" t="s">
        <v>44</v>
      </c>
      <c r="P60" s="16" t="s">
        <v>19</v>
      </c>
      <c r="Q60" s="1" t="str">
        <f>IF(Data[[#This Row],[COGS]]=Data[[#This Row],[ Sales]]-Data[[#This Row],[Profit]], "OK", "Mismatch")</f>
        <v>OK</v>
      </c>
      <c r="R60" s="1" t="str">
        <f>IF(Data[[#This Row],[Gross Sales]]=Data[[#This Row],[Units Sold]]*Data[[#This Row],[Sale Price]], "OK", "Mismatch")</f>
        <v>OK</v>
      </c>
      <c r="S60" s="1" t="str">
        <f>IF(Data[[#This Row],[ Sales]]=Data[[#This Row],[Gross Sales]]-Data[[#This Row],[Discounts]], "OK", "Mismatch")</f>
        <v>OK</v>
      </c>
      <c r="T60" s="1" t="str">
        <f>IF(Data[[#This Row],[Profit]]=Data[[#This Row],[ Sales]]-Data[[#This Row],[COGS]], "OK", "Mismatch")</f>
        <v>OK</v>
      </c>
    </row>
    <row r="61" spans="1:26" x14ac:dyDescent="0.2">
      <c r="A61" s="11" t="s">
        <v>28</v>
      </c>
      <c r="B61" s="11" t="s">
        <v>24</v>
      </c>
      <c r="C61" s="12" t="s">
        <v>45</v>
      </c>
      <c r="D61" s="12" t="s">
        <v>49</v>
      </c>
      <c r="E61" s="11">
        <v>410</v>
      </c>
      <c r="F61" s="13">
        <v>260</v>
      </c>
      <c r="G61" s="13">
        <v>12</v>
      </c>
      <c r="H61" s="13">
        <v>4920</v>
      </c>
      <c r="I61" s="13">
        <v>639.6</v>
      </c>
      <c r="J61" s="13">
        <v>4280.3999999999996</v>
      </c>
      <c r="K61" s="13">
        <v>1230</v>
      </c>
      <c r="L61" s="13">
        <v>3050.3999999999996</v>
      </c>
      <c r="M61" s="14">
        <v>41913</v>
      </c>
      <c r="N61" s="15">
        <v>10</v>
      </c>
      <c r="O61" s="12" t="s">
        <v>35</v>
      </c>
      <c r="P61" s="16" t="s">
        <v>19</v>
      </c>
      <c r="Q61" s="1" t="str">
        <f>IF(Data[[#This Row],[COGS]]=Data[[#This Row],[ Sales]]-Data[[#This Row],[Profit]], "OK", "Mismatch")</f>
        <v>OK</v>
      </c>
      <c r="R61" s="1" t="str">
        <f>IF(Data[[#This Row],[Gross Sales]]=Data[[#This Row],[Units Sold]]*Data[[#This Row],[Sale Price]], "OK", "Mismatch")</f>
        <v>OK</v>
      </c>
      <c r="S61" s="1" t="str">
        <f>IF(Data[[#This Row],[ Sales]]=Data[[#This Row],[Gross Sales]]-Data[[#This Row],[Discounts]], "OK", "Mismatch")</f>
        <v>OK</v>
      </c>
      <c r="T61" s="1" t="str">
        <f>IF(Data[[#This Row],[Profit]]=Data[[#This Row],[ Sales]]-Data[[#This Row],[COGS]], "OK", "Mismatch")</f>
        <v>OK</v>
      </c>
    </row>
    <row r="62" spans="1:26" x14ac:dyDescent="0.2">
      <c r="A62" s="11" t="s">
        <v>28</v>
      </c>
      <c r="B62" s="11" t="s">
        <v>24</v>
      </c>
      <c r="C62" s="12" t="s">
        <v>45</v>
      </c>
      <c r="D62" s="12" t="s">
        <v>48</v>
      </c>
      <c r="E62" s="11">
        <v>1123</v>
      </c>
      <c r="F62" s="13">
        <v>260</v>
      </c>
      <c r="G62" s="13">
        <v>12</v>
      </c>
      <c r="H62" s="13">
        <v>13476</v>
      </c>
      <c r="I62" s="13">
        <v>673.8</v>
      </c>
      <c r="J62" s="13">
        <v>12802.2</v>
      </c>
      <c r="K62" s="13">
        <v>3369</v>
      </c>
      <c r="L62" s="13">
        <v>9433.2000000000007</v>
      </c>
      <c r="M62" s="14">
        <v>41852</v>
      </c>
      <c r="N62" s="15">
        <v>8</v>
      </c>
      <c r="O62" s="12" t="s">
        <v>33</v>
      </c>
      <c r="P62" s="16" t="s">
        <v>19</v>
      </c>
      <c r="Q62" s="1" t="str">
        <f>IF(Data[[#This Row],[COGS]]=Data[[#This Row],[ Sales]]-Data[[#This Row],[Profit]], "OK", "Mismatch")</f>
        <v>OK</v>
      </c>
      <c r="R62" s="1" t="str">
        <f>IF(Data[[#This Row],[Gross Sales]]=Data[[#This Row],[Units Sold]]*Data[[#This Row],[Sale Price]], "OK", "Mismatch")</f>
        <v>OK</v>
      </c>
      <c r="S62" s="1" t="str">
        <f>IF(Data[[#This Row],[ Sales]]=Data[[#This Row],[Gross Sales]]-Data[[#This Row],[Discounts]], "OK", "Mismatch")</f>
        <v>OK</v>
      </c>
      <c r="T62" s="1" t="str">
        <f>IF(Data[[#This Row],[Profit]]=Data[[#This Row],[ Sales]]-Data[[#This Row],[COGS]], "OK", "Mismatch")</f>
        <v>OK</v>
      </c>
    </row>
    <row r="63" spans="1:26" x14ac:dyDescent="0.2">
      <c r="A63" s="11" t="s">
        <v>28</v>
      </c>
      <c r="B63" s="11" t="s">
        <v>24</v>
      </c>
      <c r="C63" s="12" t="s">
        <v>45</v>
      </c>
      <c r="D63" s="12" t="s">
        <v>48</v>
      </c>
      <c r="E63" s="11">
        <v>1375</v>
      </c>
      <c r="F63" s="13">
        <v>260</v>
      </c>
      <c r="G63" s="13">
        <v>12</v>
      </c>
      <c r="H63" s="13">
        <v>16500</v>
      </c>
      <c r="I63" s="13">
        <v>1320</v>
      </c>
      <c r="J63" s="13">
        <v>15180</v>
      </c>
      <c r="K63" s="13">
        <v>4125</v>
      </c>
      <c r="L63" s="13">
        <v>11055</v>
      </c>
      <c r="M63" s="14">
        <v>41609</v>
      </c>
      <c r="N63" s="15">
        <v>12</v>
      </c>
      <c r="O63" s="12" t="s">
        <v>25</v>
      </c>
      <c r="P63" s="16" t="s">
        <v>36</v>
      </c>
      <c r="Q63" s="1" t="str">
        <f>IF(Data[[#This Row],[COGS]]=Data[[#This Row],[ Sales]]-Data[[#This Row],[Profit]], "OK", "Mismatch")</f>
        <v>OK</v>
      </c>
      <c r="R63" s="1" t="str">
        <f>IF(Data[[#This Row],[Gross Sales]]=Data[[#This Row],[Units Sold]]*Data[[#This Row],[Sale Price]], "OK", "Mismatch")</f>
        <v>OK</v>
      </c>
      <c r="S63" s="1" t="str">
        <f>IF(Data[[#This Row],[ Sales]]=Data[[#This Row],[Gross Sales]]-Data[[#This Row],[Discounts]], "OK", "Mismatch")</f>
        <v>OK</v>
      </c>
      <c r="T63" s="1" t="str">
        <f>IF(Data[[#This Row],[Profit]]=Data[[#This Row],[ Sales]]-Data[[#This Row],[COGS]], "OK", "Mismatch")</f>
        <v>OK</v>
      </c>
    </row>
    <row r="64" spans="1:26" x14ac:dyDescent="0.2">
      <c r="A64" s="11" t="s">
        <v>28</v>
      </c>
      <c r="B64" s="11" t="s">
        <v>24</v>
      </c>
      <c r="C64" s="12" t="s">
        <v>16</v>
      </c>
      <c r="D64" s="12" t="s">
        <v>48</v>
      </c>
      <c r="E64" s="11">
        <v>367</v>
      </c>
      <c r="F64" s="13">
        <v>3</v>
      </c>
      <c r="G64" s="13">
        <v>12</v>
      </c>
      <c r="H64" s="13">
        <v>4404</v>
      </c>
      <c r="I64" s="13">
        <v>396.36</v>
      </c>
      <c r="J64" s="13">
        <v>4007.64</v>
      </c>
      <c r="K64" s="13">
        <v>1101</v>
      </c>
      <c r="L64" s="13">
        <v>2906.64</v>
      </c>
      <c r="M64" s="14">
        <v>41548</v>
      </c>
      <c r="N64" s="15">
        <v>10</v>
      </c>
      <c r="O64" s="12" t="s">
        <v>35</v>
      </c>
      <c r="P64" s="16" t="s">
        <v>36</v>
      </c>
      <c r="Q64" s="1" t="str">
        <f>IF(Data[[#This Row],[COGS]]=Data[[#This Row],[ Sales]]-Data[[#This Row],[Profit]], "OK", "Mismatch")</f>
        <v>OK</v>
      </c>
      <c r="R64" s="1" t="str">
        <f>IF(Data[[#This Row],[Gross Sales]]=Data[[#This Row],[Units Sold]]*Data[[#This Row],[Sale Price]], "OK", "Mismatch")</f>
        <v>OK</v>
      </c>
      <c r="S64" s="1" t="str">
        <f>IF(Data[[#This Row],[ Sales]]=Data[[#This Row],[Gross Sales]]-Data[[#This Row],[Discounts]], "OK", "Mismatch")</f>
        <v>OK</v>
      </c>
      <c r="T64" s="1" t="str">
        <f>IF(Data[[#This Row],[Profit]]=Data[[#This Row],[ Sales]]-Data[[#This Row],[COGS]], "OK", "Mismatch")</f>
        <v>OK</v>
      </c>
    </row>
    <row r="65" spans="1:20" x14ac:dyDescent="0.2">
      <c r="A65" s="11" t="s">
        <v>28</v>
      </c>
      <c r="B65" s="11" t="s">
        <v>24</v>
      </c>
      <c r="C65" s="12" t="s">
        <v>16</v>
      </c>
      <c r="D65" s="12" t="s">
        <v>48</v>
      </c>
      <c r="E65" s="11">
        <v>562</v>
      </c>
      <c r="F65" s="13">
        <v>3</v>
      </c>
      <c r="G65" s="13">
        <v>12</v>
      </c>
      <c r="H65" s="13">
        <v>6744</v>
      </c>
      <c r="I65" s="13">
        <v>404.64</v>
      </c>
      <c r="J65" s="13">
        <v>6339.36</v>
      </c>
      <c r="K65" s="13">
        <v>1686</v>
      </c>
      <c r="L65" s="13">
        <v>4653.3599999999997</v>
      </c>
      <c r="M65" s="14">
        <v>41883</v>
      </c>
      <c r="N65" s="15">
        <v>9</v>
      </c>
      <c r="O65" s="12" t="s">
        <v>34</v>
      </c>
      <c r="P65" s="16" t="s">
        <v>19</v>
      </c>
      <c r="Q65" s="1" t="str">
        <f>IF(Data[[#This Row],[COGS]]=Data[[#This Row],[ Sales]]-Data[[#This Row],[Profit]], "OK", "Mismatch")</f>
        <v>OK</v>
      </c>
      <c r="R65" s="1" t="str">
        <f>IF(Data[[#This Row],[Gross Sales]]=Data[[#This Row],[Units Sold]]*Data[[#This Row],[Sale Price]], "OK", "Mismatch")</f>
        <v>OK</v>
      </c>
      <c r="S65" s="1" t="str">
        <f>IF(Data[[#This Row],[ Sales]]=Data[[#This Row],[Gross Sales]]-Data[[#This Row],[Discounts]], "OK", "Mismatch")</f>
        <v>OK</v>
      </c>
      <c r="T65" s="1" t="str">
        <f>IF(Data[[#This Row],[Profit]]=Data[[#This Row],[ Sales]]-Data[[#This Row],[COGS]], "OK", "Mismatch")</f>
        <v>OK</v>
      </c>
    </row>
    <row r="66" spans="1:20" x14ac:dyDescent="0.2">
      <c r="A66" s="11" t="s">
        <v>28</v>
      </c>
      <c r="B66" s="11" t="s">
        <v>24</v>
      </c>
      <c r="C66" s="12" t="s">
        <v>16</v>
      </c>
      <c r="D66" s="12" t="s">
        <v>48</v>
      </c>
      <c r="E66" s="11">
        <v>727</v>
      </c>
      <c r="F66" s="13">
        <v>3</v>
      </c>
      <c r="G66" s="13">
        <v>12</v>
      </c>
      <c r="H66" s="13">
        <v>8724</v>
      </c>
      <c r="I66" s="13">
        <v>610.67999999999995</v>
      </c>
      <c r="J66" s="13">
        <v>8113.32</v>
      </c>
      <c r="K66" s="13">
        <v>2181</v>
      </c>
      <c r="L66" s="13">
        <v>5932.32</v>
      </c>
      <c r="M66" s="14">
        <v>41671</v>
      </c>
      <c r="N66" s="15">
        <v>2</v>
      </c>
      <c r="O66" s="12" t="s">
        <v>39</v>
      </c>
      <c r="P66" s="16" t="s">
        <v>19</v>
      </c>
      <c r="Q66" s="1" t="str">
        <f>IF(Data[[#This Row],[COGS]]=Data[[#This Row],[ Sales]]-Data[[#This Row],[Profit]], "OK", "Mismatch")</f>
        <v>OK</v>
      </c>
      <c r="R66" s="1" t="str">
        <f>IF(Data[[#This Row],[Gross Sales]]=Data[[#This Row],[Units Sold]]*Data[[#This Row],[Sale Price]], "OK", "Mismatch")</f>
        <v>OK</v>
      </c>
      <c r="S66" s="1" t="str">
        <f>IF(Data[[#This Row],[ Sales]]=Data[[#This Row],[Gross Sales]]-Data[[#This Row],[Discounts]], "OK", "Mismatch")</f>
        <v>OK</v>
      </c>
      <c r="T66" s="1" t="str">
        <f>IF(Data[[#This Row],[Profit]]=Data[[#This Row],[ Sales]]-Data[[#This Row],[COGS]], "OK", "Mismatch")</f>
        <v>OK</v>
      </c>
    </row>
    <row r="67" spans="1:20" x14ac:dyDescent="0.2">
      <c r="A67" s="11" t="s">
        <v>28</v>
      </c>
      <c r="B67" s="11" t="s">
        <v>24</v>
      </c>
      <c r="C67" s="12" t="s">
        <v>26</v>
      </c>
      <c r="D67" s="12" t="s">
        <v>49</v>
      </c>
      <c r="E67" s="11">
        <v>604</v>
      </c>
      <c r="F67" s="13">
        <v>5</v>
      </c>
      <c r="G67" s="13">
        <v>12</v>
      </c>
      <c r="H67" s="13">
        <v>7248</v>
      </c>
      <c r="I67" s="13">
        <v>942.24</v>
      </c>
      <c r="J67" s="13">
        <v>6305.76</v>
      </c>
      <c r="K67" s="13">
        <v>1812</v>
      </c>
      <c r="L67" s="13">
        <v>4493.76</v>
      </c>
      <c r="M67" s="14">
        <v>41791</v>
      </c>
      <c r="N67" s="15">
        <v>6</v>
      </c>
      <c r="O67" s="12" t="s">
        <v>23</v>
      </c>
      <c r="P67" s="16" t="s">
        <v>19</v>
      </c>
      <c r="Q67" s="1" t="str">
        <f>IF(Data[[#This Row],[COGS]]=Data[[#This Row],[ Sales]]-Data[[#This Row],[Profit]], "OK", "Mismatch")</f>
        <v>OK</v>
      </c>
      <c r="R67" s="1" t="str">
        <f>IF(Data[[#This Row],[Gross Sales]]=Data[[#This Row],[Units Sold]]*Data[[#This Row],[Sale Price]], "OK", "Mismatch")</f>
        <v>OK</v>
      </c>
      <c r="S67" s="1" t="str">
        <f>IF(Data[[#This Row],[ Sales]]=Data[[#This Row],[Gross Sales]]-Data[[#This Row],[Discounts]], "OK", "Mismatch")</f>
        <v>OK</v>
      </c>
      <c r="T67" s="1" t="str">
        <f>IF(Data[[#This Row],[Profit]]=Data[[#This Row],[ Sales]]-Data[[#This Row],[COGS]], "OK", "Mismatch")</f>
        <v>OK</v>
      </c>
    </row>
    <row r="68" spans="1:20" x14ac:dyDescent="0.2">
      <c r="A68" s="11" t="s">
        <v>28</v>
      </c>
      <c r="B68" s="11" t="s">
        <v>24</v>
      </c>
      <c r="C68" s="12" t="s">
        <v>26</v>
      </c>
      <c r="D68" s="12" t="s">
        <v>49</v>
      </c>
      <c r="E68" s="11">
        <v>2661</v>
      </c>
      <c r="F68" s="13">
        <v>5</v>
      </c>
      <c r="G68" s="13">
        <v>12</v>
      </c>
      <c r="H68" s="13">
        <v>31932</v>
      </c>
      <c r="I68" s="13">
        <v>3831.84</v>
      </c>
      <c r="J68" s="13">
        <v>28100.16</v>
      </c>
      <c r="K68" s="13">
        <v>7983</v>
      </c>
      <c r="L68" s="13">
        <v>20117.16</v>
      </c>
      <c r="M68" s="14">
        <v>41760</v>
      </c>
      <c r="N68" s="15">
        <v>5</v>
      </c>
      <c r="O68" s="12" t="s">
        <v>47</v>
      </c>
      <c r="P68" s="16" t="s">
        <v>19</v>
      </c>
      <c r="Q68" s="1" t="str">
        <f>IF(Data[[#This Row],[COGS]]=Data[[#This Row],[ Sales]]-Data[[#This Row],[Profit]], "OK", "Mismatch")</f>
        <v>OK</v>
      </c>
      <c r="R68" s="1" t="str">
        <f>IF(Data[[#This Row],[Gross Sales]]=Data[[#This Row],[Units Sold]]*Data[[#This Row],[Sale Price]], "OK", "Mismatch")</f>
        <v>OK</v>
      </c>
      <c r="S68" s="1" t="str">
        <f>IF(Data[[#This Row],[ Sales]]=Data[[#This Row],[Gross Sales]]-Data[[#This Row],[Discounts]], "OK", "Mismatch")</f>
        <v>OK</v>
      </c>
      <c r="T68" s="1" t="str">
        <f>IF(Data[[#This Row],[Profit]]=Data[[#This Row],[ Sales]]-Data[[#This Row],[COGS]], "OK", "Mismatch")</f>
        <v>OK</v>
      </c>
    </row>
    <row r="69" spans="1:20" x14ac:dyDescent="0.2">
      <c r="A69" s="11" t="s">
        <v>28</v>
      </c>
      <c r="B69" s="11" t="s">
        <v>24</v>
      </c>
      <c r="C69" s="12" t="s">
        <v>26</v>
      </c>
      <c r="D69" s="12" t="s">
        <v>46</v>
      </c>
      <c r="E69" s="11">
        <v>690</v>
      </c>
      <c r="F69" s="13">
        <v>5</v>
      </c>
      <c r="G69" s="13">
        <v>12</v>
      </c>
      <c r="H69" s="13">
        <v>8280</v>
      </c>
      <c r="I69" s="13">
        <v>165.6</v>
      </c>
      <c r="J69" s="13">
        <v>8114.4</v>
      </c>
      <c r="K69" s="13">
        <v>2070</v>
      </c>
      <c r="L69" s="13">
        <v>6044.4</v>
      </c>
      <c r="M69" s="14">
        <v>41944</v>
      </c>
      <c r="N69" s="15">
        <v>11</v>
      </c>
      <c r="O69" s="12" t="s">
        <v>41</v>
      </c>
      <c r="P69" s="16" t="s">
        <v>19</v>
      </c>
      <c r="Q69" s="1" t="str">
        <f>IF(Data[[#This Row],[COGS]]=Data[[#This Row],[ Sales]]-Data[[#This Row],[Profit]], "OK", "Mismatch")</f>
        <v>OK</v>
      </c>
      <c r="R69" s="1" t="str">
        <f>IF(Data[[#This Row],[Gross Sales]]=Data[[#This Row],[Units Sold]]*Data[[#This Row],[Sale Price]], "OK", "Mismatch")</f>
        <v>OK</v>
      </c>
      <c r="S69" s="1" t="str">
        <f>IF(Data[[#This Row],[ Sales]]=Data[[#This Row],[Gross Sales]]-Data[[#This Row],[Discounts]], "OK", "Mismatch")</f>
        <v>OK</v>
      </c>
      <c r="T69" s="1" t="str">
        <f>IF(Data[[#This Row],[Profit]]=Data[[#This Row],[ Sales]]-Data[[#This Row],[COGS]], "OK", "Mismatch")</f>
        <v>OK</v>
      </c>
    </row>
    <row r="70" spans="1:20" x14ac:dyDescent="0.2">
      <c r="A70" s="11" t="s">
        <v>28</v>
      </c>
      <c r="B70" s="11" t="s">
        <v>24</v>
      </c>
      <c r="C70" s="12" t="s">
        <v>26</v>
      </c>
      <c r="D70" s="12" t="s">
        <v>48</v>
      </c>
      <c r="E70" s="11">
        <v>2340</v>
      </c>
      <c r="F70" s="13">
        <v>5</v>
      </c>
      <c r="G70" s="13">
        <v>12</v>
      </c>
      <c r="H70" s="13">
        <v>28080</v>
      </c>
      <c r="I70" s="13">
        <v>1965.6</v>
      </c>
      <c r="J70" s="13">
        <v>26114.400000000001</v>
      </c>
      <c r="K70" s="13">
        <v>7020</v>
      </c>
      <c r="L70" s="13">
        <v>19094.400000000001</v>
      </c>
      <c r="M70" s="14">
        <v>41640</v>
      </c>
      <c r="N70" s="15">
        <v>1</v>
      </c>
      <c r="O70" s="12" t="s">
        <v>18</v>
      </c>
      <c r="P70" s="16" t="s">
        <v>19</v>
      </c>
      <c r="Q70" s="1" t="str">
        <f>IF(Data[[#This Row],[COGS]]=Data[[#This Row],[ Sales]]-Data[[#This Row],[Profit]], "OK", "Mismatch")</f>
        <v>OK</v>
      </c>
      <c r="R70" s="1" t="str">
        <f>IF(Data[[#This Row],[Gross Sales]]=Data[[#This Row],[Units Sold]]*Data[[#This Row],[Sale Price]], "OK", "Mismatch")</f>
        <v>OK</v>
      </c>
      <c r="S70" s="1" t="str">
        <f>IF(Data[[#This Row],[ Sales]]=Data[[#This Row],[Gross Sales]]-Data[[#This Row],[Discounts]], "OK", "Mismatch")</f>
        <v>OK</v>
      </c>
      <c r="T70" s="1" t="str">
        <f>IF(Data[[#This Row],[Profit]]=Data[[#This Row],[ Sales]]-Data[[#This Row],[COGS]], "OK", "Mismatch")</f>
        <v>OK</v>
      </c>
    </row>
    <row r="71" spans="1:20" x14ac:dyDescent="0.2">
      <c r="A71" s="11" t="s">
        <v>28</v>
      </c>
      <c r="B71" s="11" t="s">
        <v>24</v>
      </c>
      <c r="C71" s="12" t="s">
        <v>38</v>
      </c>
      <c r="D71" s="12" t="s">
        <v>49</v>
      </c>
      <c r="E71" s="11">
        <v>571</v>
      </c>
      <c r="F71" s="13">
        <v>10</v>
      </c>
      <c r="G71" s="13">
        <v>12</v>
      </c>
      <c r="H71" s="13">
        <v>6852</v>
      </c>
      <c r="I71" s="13">
        <v>890.76</v>
      </c>
      <c r="J71" s="13">
        <v>5961.24</v>
      </c>
      <c r="K71" s="13">
        <v>1713</v>
      </c>
      <c r="L71" s="13">
        <v>4248.24</v>
      </c>
      <c r="M71" s="14">
        <v>41821</v>
      </c>
      <c r="N71" s="15">
        <v>7</v>
      </c>
      <c r="O71" s="12" t="s">
        <v>30</v>
      </c>
      <c r="P71" s="16" t="s">
        <v>19</v>
      </c>
      <c r="Q71" s="1" t="str">
        <f>IF(Data[[#This Row],[COGS]]=Data[[#This Row],[ Sales]]-Data[[#This Row],[Profit]], "OK", "Mismatch")</f>
        <v>OK</v>
      </c>
      <c r="R71" s="1" t="str">
        <f>IF(Data[[#This Row],[Gross Sales]]=Data[[#This Row],[Units Sold]]*Data[[#This Row],[Sale Price]], "OK", "Mismatch")</f>
        <v>OK</v>
      </c>
      <c r="S71" s="1" t="str">
        <f>IF(Data[[#This Row],[ Sales]]=Data[[#This Row],[Gross Sales]]-Data[[#This Row],[Discounts]], "OK", "Mismatch")</f>
        <v>OK</v>
      </c>
      <c r="T71" s="1" t="str">
        <f>IF(Data[[#This Row],[Profit]]=Data[[#This Row],[ Sales]]-Data[[#This Row],[COGS]], "OK", "Mismatch")</f>
        <v>OK</v>
      </c>
    </row>
    <row r="72" spans="1:20" x14ac:dyDescent="0.2">
      <c r="A72" s="11" t="s">
        <v>28</v>
      </c>
      <c r="B72" s="11" t="s">
        <v>24</v>
      </c>
      <c r="C72" s="12" t="s">
        <v>38</v>
      </c>
      <c r="D72" s="12" t="s">
        <v>46</v>
      </c>
      <c r="E72" s="11">
        <v>1084</v>
      </c>
      <c r="F72" s="13">
        <v>10</v>
      </c>
      <c r="G72" s="13">
        <v>12</v>
      </c>
      <c r="H72" s="13">
        <v>13008</v>
      </c>
      <c r="I72" s="13">
        <v>260.16000000000003</v>
      </c>
      <c r="J72" s="13">
        <v>12747.84</v>
      </c>
      <c r="K72" s="13">
        <v>3252</v>
      </c>
      <c r="L72" s="13">
        <v>9495.84</v>
      </c>
      <c r="M72" s="14">
        <v>41974</v>
      </c>
      <c r="N72" s="15">
        <v>12</v>
      </c>
      <c r="O72" s="12" t="s">
        <v>25</v>
      </c>
      <c r="P72" s="16" t="s">
        <v>19</v>
      </c>
      <c r="Q72" s="1" t="str">
        <f>IF(Data[[#This Row],[COGS]]=Data[[#This Row],[ Sales]]-Data[[#This Row],[Profit]], "OK", "Mismatch")</f>
        <v>OK</v>
      </c>
      <c r="R72" s="1" t="str">
        <f>IF(Data[[#This Row],[Gross Sales]]=Data[[#This Row],[Units Sold]]*Data[[#This Row],[Sale Price]], "OK", "Mismatch")</f>
        <v>OK</v>
      </c>
      <c r="S72" s="1" t="str">
        <f>IF(Data[[#This Row],[ Sales]]=Data[[#This Row],[Gross Sales]]-Data[[#This Row],[Discounts]], "OK", "Mismatch")</f>
        <v>OK</v>
      </c>
      <c r="T72" s="1" t="str">
        <f>IF(Data[[#This Row],[Profit]]=Data[[#This Row],[ Sales]]-Data[[#This Row],[COGS]], "OK", "Mismatch")</f>
        <v>OK</v>
      </c>
    </row>
    <row r="73" spans="1:20" x14ac:dyDescent="0.2">
      <c r="A73" s="11" t="s">
        <v>28</v>
      </c>
      <c r="B73" s="11" t="s">
        <v>24</v>
      </c>
      <c r="C73" s="12" t="s">
        <v>38</v>
      </c>
      <c r="D73" s="12" t="s">
        <v>48</v>
      </c>
      <c r="E73" s="11">
        <v>367</v>
      </c>
      <c r="F73" s="13">
        <v>10</v>
      </c>
      <c r="G73" s="13">
        <v>12</v>
      </c>
      <c r="H73" s="13">
        <v>4404</v>
      </c>
      <c r="I73" s="13">
        <v>396.36</v>
      </c>
      <c r="J73" s="13">
        <v>4007.64</v>
      </c>
      <c r="K73" s="13">
        <v>1101</v>
      </c>
      <c r="L73" s="13">
        <v>2906.64</v>
      </c>
      <c r="M73" s="14">
        <v>41548</v>
      </c>
      <c r="N73" s="15">
        <v>10</v>
      </c>
      <c r="O73" s="12" t="s">
        <v>35</v>
      </c>
      <c r="P73" s="16" t="s">
        <v>36</v>
      </c>
      <c r="Q73" s="1" t="str">
        <f>IF(Data[[#This Row],[COGS]]=Data[[#This Row],[ Sales]]-Data[[#This Row],[Profit]], "OK", "Mismatch")</f>
        <v>OK</v>
      </c>
      <c r="R73" s="1" t="str">
        <f>IF(Data[[#This Row],[Gross Sales]]=Data[[#This Row],[Units Sold]]*Data[[#This Row],[Sale Price]], "OK", "Mismatch")</f>
        <v>OK</v>
      </c>
      <c r="S73" s="1" t="str">
        <f>IF(Data[[#This Row],[ Sales]]=Data[[#This Row],[Gross Sales]]-Data[[#This Row],[Discounts]], "OK", "Mismatch")</f>
        <v>OK</v>
      </c>
      <c r="T73" s="1" t="str">
        <f>IF(Data[[#This Row],[Profit]]=Data[[#This Row],[ Sales]]-Data[[#This Row],[COGS]], "OK", "Mismatch")</f>
        <v>OK</v>
      </c>
    </row>
    <row r="74" spans="1:20" x14ac:dyDescent="0.2">
      <c r="A74" s="11" t="s">
        <v>28</v>
      </c>
      <c r="B74" s="11" t="s">
        <v>24</v>
      </c>
      <c r="C74" s="12" t="s">
        <v>38</v>
      </c>
      <c r="D74" s="12" t="s">
        <v>48</v>
      </c>
      <c r="E74" s="11">
        <v>2763</v>
      </c>
      <c r="F74" s="13">
        <v>10</v>
      </c>
      <c r="G74" s="13">
        <v>12</v>
      </c>
      <c r="H74" s="13">
        <v>33156</v>
      </c>
      <c r="I74" s="13">
        <v>2320.92</v>
      </c>
      <c r="J74" s="13">
        <v>30835.08</v>
      </c>
      <c r="K74" s="13">
        <v>8289</v>
      </c>
      <c r="L74" s="13">
        <v>22546.080000000002</v>
      </c>
      <c r="M74" s="14">
        <v>41579</v>
      </c>
      <c r="N74" s="15">
        <v>11</v>
      </c>
      <c r="O74" s="12" t="s">
        <v>41</v>
      </c>
      <c r="P74" s="16" t="s">
        <v>36</v>
      </c>
      <c r="Q74" s="1" t="str">
        <f>IF(Data[[#This Row],[COGS]]=Data[[#This Row],[ Sales]]-Data[[#This Row],[Profit]], "OK", "Mismatch")</f>
        <v>OK</v>
      </c>
      <c r="R74" s="1" t="str">
        <f>IF(Data[[#This Row],[Gross Sales]]=Data[[#This Row],[Units Sold]]*Data[[#This Row],[Sale Price]], "OK", "Mismatch")</f>
        <v>OK</v>
      </c>
      <c r="S74" s="1" t="str">
        <f>IF(Data[[#This Row],[ Sales]]=Data[[#This Row],[Gross Sales]]-Data[[#This Row],[Discounts]], "OK", "Mismatch")</f>
        <v>OK</v>
      </c>
      <c r="T74" s="1" t="str">
        <f>IF(Data[[#This Row],[Profit]]=Data[[#This Row],[ Sales]]-Data[[#This Row],[COGS]], "OK", "Mismatch")</f>
        <v>OK</v>
      </c>
    </row>
    <row r="75" spans="1:20" x14ac:dyDescent="0.2">
      <c r="A75" s="11" t="s">
        <v>28</v>
      </c>
      <c r="B75" s="11" t="s">
        <v>24</v>
      </c>
      <c r="C75" s="12" t="s">
        <v>42</v>
      </c>
      <c r="D75" s="12" t="s">
        <v>49</v>
      </c>
      <c r="E75" s="11">
        <v>410</v>
      </c>
      <c r="F75" s="13">
        <v>120</v>
      </c>
      <c r="G75" s="13">
        <v>12</v>
      </c>
      <c r="H75" s="13">
        <v>4920</v>
      </c>
      <c r="I75" s="13">
        <v>639.6</v>
      </c>
      <c r="J75" s="13">
        <v>4280.3999999999996</v>
      </c>
      <c r="K75" s="13">
        <v>1230</v>
      </c>
      <c r="L75" s="13">
        <v>3050.3999999999996</v>
      </c>
      <c r="M75" s="14">
        <v>41913</v>
      </c>
      <c r="N75" s="15">
        <v>10</v>
      </c>
      <c r="O75" s="12" t="s">
        <v>35</v>
      </c>
      <c r="P75" s="16" t="s">
        <v>19</v>
      </c>
      <c r="Q75" s="1" t="str">
        <f>IF(Data[[#This Row],[COGS]]=Data[[#This Row],[ Sales]]-Data[[#This Row],[Profit]], "OK", "Mismatch")</f>
        <v>OK</v>
      </c>
      <c r="R75" s="1" t="str">
        <f>IF(Data[[#This Row],[Gross Sales]]=Data[[#This Row],[Units Sold]]*Data[[#This Row],[Sale Price]], "OK", "Mismatch")</f>
        <v>OK</v>
      </c>
      <c r="S75" s="1" t="str">
        <f>IF(Data[[#This Row],[ Sales]]=Data[[#This Row],[Gross Sales]]-Data[[#This Row],[Discounts]], "OK", "Mismatch")</f>
        <v>OK</v>
      </c>
      <c r="T75" s="1" t="str">
        <f>IF(Data[[#This Row],[Profit]]=Data[[#This Row],[ Sales]]-Data[[#This Row],[COGS]], "OK", "Mismatch")</f>
        <v>OK</v>
      </c>
    </row>
    <row r="76" spans="1:20" x14ac:dyDescent="0.2">
      <c r="A76" s="11" t="s">
        <v>28</v>
      </c>
      <c r="B76" s="11" t="s">
        <v>24</v>
      </c>
      <c r="C76" s="12" t="s">
        <v>42</v>
      </c>
      <c r="D76" s="12" t="s">
        <v>49</v>
      </c>
      <c r="E76" s="11">
        <v>500</v>
      </c>
      <c r="F76" s="13">
        <v>120</v>
      </c>
      <c r="G76" s="13">
        <v>12</v>
      </c>
      <c r="H76" s="13">
        <v>6000</v>
      </c>
      <c r="I76" s="13">
        <v>900</v>
      </c>
      <c r="J76" s="13">
        <v>5100</v>
      </c>
      <c r="K76" s="13">
        <v>1500</v>
      </c>
      <c r="L76" s="13">
        <v>3600</v>
      </c>
      <c r="M76" s="14">
        <v>41699</v>
      </c>
      <c r="N76" s="15">
        <v>3</v>
      </c>
      <c r="O76" s="12" t="s">
        <v>27</v>
      </c>
      <c r="P76" s="16" t="s">
        <v>19</v>
      </c>
      <c r="Q76" s="1" t="str">
        <f>IF(Data[[#This Row],[COGS]]=Data[[#This Row],[ Sales]]-Data[[#This Row],[Profit]], "OK", "Mismatch")</f>
        <v>OK</v>
      </c>
      <c r="R76" s="1" t="str">
        <f>IF(Data[[#This Row],[Gross Sales]]=Data[[#This Row],[Units Sold]]*Data[[#This Row],[Sale Price]], "OK", "Mismatch")</f>
        <v>OK</v>
      </c>
      <c r="S76" s="1" t="str">
        <f>IF(Data[[#This Row],[ Sales]]=Data[[#This Row],[Gross Sales]]-Data[[#This Row],[Discounts]], "OK", "Mismatch")</f>
        <v>OK</v>
      </c>
      <c r="T76" s="1" t="str">
        <f>IF(Data[[#This Row],[Profit]]=Data[[#This Row],[ Sales]]-Data[[#This Row],[COGS]], "OK", "Mismatch")</f>
        <v>OK</v>
      </c>
    </row>
    <row r="77" spans="1:20" x14ac:dyDescent="0.2">
      <c r="A77" s="11" t="s">
        <v>28</v>
      </c>
      <c r="B77" s="11" t="s">
        <v>24</v>
      </c>
      <c r="C77" s="12" t="s">
        <v>42</v>
      </c>
      <c r="D77" s="12" t="s">
        <v>49</v>
      </c>
      <c r="E77" s="11">
        <v>604</v>
      </c>
      <c r="F77" s="13">
        <v>120</v>
      </c>
      <c r="G77" s="13">
        <v>12</v>
      </c>
      <c r="H77" s="13">
        <v>7248</v>
      </c>
      <c r="I77" s="13">
        <v>942.24</v>
      </c>
      <c r="J77" s="13">
        <v>6305.76</v>
      </c>
      <c r="K77" s="13">
        <v>1812</v>
      </c>
      <c r="L77" s="13">
        <v>4493.76</v>
      </c>
      <c r="M77" s="14">
        <v>41791</v>
      </c>
      <c r="N77" s="15">
        <v>6</v>
      </c>
      <c r="O77" s="12" t="s">
        <v>23</v>
      </c>
      <c r="P77" s="16" t="s">
        <v>19</v>
      </c>
      <c r="Q77" s="1" t="str">
        <f>IF(Data[[#This Row],[COGS]]=Data[[#This Row],[ Sales]]-Data[[#This Row],[Profit]], "OK", "Mismatch")</f>
        <v>OK</v>
      </c>
      <c r="R77" s="1" t="str">
        <f>IF(Data[[#This Row],[Gross Sales]]=Data[[#This Row],[Units Sold]]*Data[[#This Row],[Sale Price]], "OK", "Mismatch")</f>
        <v>OK</v>
      </c>
      <c r="S77" s="1" t="str">
        <f>IF(Data[[#This Row],[ Sales]]=Data[[#This Row],[Gross Sales]]-Data[[#This Row],[Discounts]], "OK", "Mismatch")</f>
        <v>OK</v>
      </c>
      <c r="T77" s="1" t="str">
        <f>IF(Data[[#This Row],[Profit]]=Data[[#This Row],[ Sales]]-Data[[#This Row],[COGS]], "OK", "Mismatch")</f>
        <v>OK</v>
      </c>
    </row>
    <row r="78" spans="1:20" x14ac:dyDescent="0.2">
      <c r="A78" s="11" t="s">
        <v>28</v>
      </c>
      <c r="B78" s="11" t="s">
        <v>24</v>
      </c>
      <c r="C78" s="12" t="s">
        <v>42</v>
      </c>
      <c r="D78" s="12" t="s">
        <v>46</v>
      </c>
      <c r="E78" s="11">
        <v>1084</v>
      </c>
      <c r="F78" s="13">
        <v>120</v>
      </c>
      <c r="G78" s="13">
        <v>12</v>
      </c>
      <c r="H78" s="13">
        <v>13008</v>
      </c>
      <c r="I78" s="13">
        <v>260.16000000000003</v>
      </c>
      <c r="J78" s="13">
        <v>12747.84</v>
      </c>
      <c r="K78" s="13">
        <v>3252</v>
      </c>
      <c r="L78" s="13">
        <v>9495.84</v>
      </c>
      <c r="M78" s="14">
        <v>41974</v>
      </c>
      <c r="N78" s="15">
        <v>12</v>
      </c>
      <c r="O78" s="12" t="s">
        <v>25</v>
      </c>
      <c r="P78" s="16" t="s">
        <v>19</v>
      </c>
      <c r="Q78" s="1" t="str">
        <f>IF(Data[[#This Row],[COGS]]=Data[[#This Row],[ Sales]]-Data[[#This Row],[Profit]], "OK", "Mismatch")</f>
        <v>OK</v>
      </c>
      <c r="R78" s="1" t="str">
        <f>IF(Data[[#This Row],[Gross Sales]]=Data[[#This Row],[Units Sold]]*Data[[#This Row],[Sale Price]], "OK", "Mismatch")</f>
        <v>OK</v>
      </c>
      <c r="S78" s="1" t="str">
        <f>IF(Data[[#This Row],[ Sales]]=Data[[#This Row],[Gross Sales]]-Data[[#This Row],[Discounts]], "OK", "Mismatch")</f>
        <v>OK</v>
      </c>
      <c r="T78" s="1" t="str">
        <f>IF(Data[[#This Row],[Profit]]=Data[[#This Row],[ Sales]]-Data[[#This Row],[COGS]], "OK", "Mismatch")</f>
        <v>OK</v>
      </c>
    </row>
    <row r="79" spans="1:20" x14ac:dyDescent="0.2">
      <c r="A79" s="11" t="s">
        <v>28</v>
      </c>
      <c r="B79" s="11" t="s">
        <v>24</v>
      </c>
      <c r="C79" s="12" t="s">
        <v>43</v>
      </c>
      <c r="D79" s="12" t="s">
        <v>49</v>
      </c>
      <c r="E79" s="11">
        <v>1005</v>
      </c>
      <c r="F79" s="13">
        <v>250</v>
      </c>
      <c r="G79" s="13">
        <v>12</v>
      </c>
      <c r="H79" s="13">
        <v>12060</v>
      </c>
      <c r="I79" s="13">
        <v>1326.6</v>
      </c>
      <c r="J79" s="13">
        <v>10733.4</v>
      </c>
      <c r="K79" s="13">
        <v>3015</v>
      </c>
      <c r="L79" s="13">
        <v>7718.4</v>
      </c>
      <c r="M79" s="14">
        <v>41518</v>
      </c>
      <c r="N79" s="15">
        <v>9</v>
      </c>
      <c r="O79" s="12" t="s">
        <v>34</v>
      </c>
      <c r="P79" s="16" t="s">
        <v>36</v>
      </c>
      <c r="Q79" s="1" t="str">
        <f>IF(Data[[#This Row],[COGS]]=Data[[#This Row],[ Sales]]-Data[[#This Row],[Profit]], "OK", "Mismatch")</f>
        <v>OK</v>
      </c>
      <c r="R79" s="1" t="str">
        <f>IF(Data[[#This Row],[Gross Sales]]=Data[[#This Row],[Units Sold]]*Data[[#This Row],[Sale Price]], "OK", "Mismatch")</f>
        <v>OK</v>
      </c>
      <c r="S79" s="1" t="str">
        <f>IF(Data[[#This Row],[ Sales]]=Data[[#This Row],[Gross Sales]]-Data[[#This Row],[Discounts]], "OK", "Mismatch")</f>
        <v>OK</v>
      </c>
      <c r="T79" s="1" t="str">
        <f>IF(Data[[#This Row],[Profit]]=Data[[#This Row],[ Sales]]-Data[[#This Row],[COGS]], "OK", "Mismatch")</f>
        <v>OK</v>
      </c>
    </row>
    <row r="80" spans="1:20" x14ac:dyDescent="0.2">
      <c r="A80" s="11" t="s">
        <v>28</v>
      </c>
      <c r="B80" s="11" t="s">
        <v>24</v>
      </c>
      <c r="C80" s="12" t="s">
        <v>43</v>
      </c>
      <c r="D80" s="12" t="s">
        <v>46</v>
      </c>
      <c r="E80" s="11">
        <v>1916</v>
      </c>
      <c r="F80" s="13">
        <v>250</v>
      </c>
      <c r="G80" s="13">
        <v>12</v>
      </c>
      <c r="H80" s="13">
        <v>22992</v>
      </c>
      <c r="I80" s="13">
        <v>689.76</v>
      </c>
      <c r="J80" s="13">
        <v>22302.240000000002</v>
      </c>
      <c r="K80" s="13">
        <v>5748</v>
      </c>
      <c r="L80" s="13">
        <v>16554.240000000002</v>
      </c>
      <c r="M80" s="14">
        <v>41730</v>
      </c>
      <c r="N80" s="15">
        <v>4</v>
      </c>
      <c r="O80" s="12" t="s">
        <v>44</v>
      </c>
      <c r="P80" s="16" t="s">
        <v>19</v>
      </c>
      <c r="Q80" s="1" t="str">
        <f>IF(Data[[#This Row],[COGS]]=Data[[#This Row],[ Sales]]-Data[[#This Row],[Profit]], "OK", "Mismatch")</f>
        <v>OK</v>
      </c>
      <c r="R80" s="1" t="str">
        <f>IF(Data[[#This Row],[Gross Sales]]=Data[[#This Row],[Units Sold]]*Data[[#This Row],[Sale Price]], "OK", "Mismatch")</f>
        <v>OK</v>
      </c>
      <c r="S80" s="1" t="str">
        <f>IF(Data[[#This Row],[ Sales]]=Data[[#This Row],[Gross Sales]]-Data[[#This Row],[Discounts]], "OK", "Mismatch")</f>
        <v>OK</v>
      </c>
      <c r="T80" s="1" t="str">
        <f>IF(Data[[#This Row],[Profit]]=Data[[#This Row],[ Sales]]-Data[[#This Row],[COGS]], "OK", "Mismatch")</f>
        <v>OK</v>
      </c>
    </row>
    <row r="81" spans="1:20" x14ac:dyDescent="0.2">
      <c r="A81" s="11" t="s">
        <v>28</v>
      </c>
      <c r="B81" s="11" t="s">
        <v>37</v>
      </c>
      <c r="C81" s="12" t="s">
        <v>45</v>
      </c>
      <c r="D81" s="12" t="s">
        <v>49</v>
      </c>
      <c r="E81" s="11">
        <v>2015</v>
      </c>
      <c r="F81" s="13">
        <v>260</v>
      </c>
      <c r="G81" s="13">
        <v>12</v>
      </c>
      <c r="H81" s="13">
        <v>24180</v>
      </c>
      <c r="I81" s="13">
        <v>3385.2</v>
      </c>
      <c r="J81" s="13">
        <v>20794.8</v>
      </c>
      <c r="K81" s="13">
        <v>6045</v>
      </c>
      <c r="L81" s="13">
        <v>14749.8</v>
      </c>
      <c r="M81" s="14">
        <v>41609</v>
      </c>
      <c r="N81" s="15">
        <v>12</v>
      </c>
      <c r="O81" s="12" t="s">
        <v>25</v>
      </c>
      <c r="P81" s="16" t="s">
        <v>36</v>
      </c>
      <c r="Q81" s="1" t="str">
        <f>IF(Data[[#This Row],[COGS]]=Data[[#This Row],[ Sales]]-Data[[#This Row],[Profit]], "OK", "Mismatch")</f>
        <v>OK</v>
      </c>
      <c r="R81" s="1" t="str">
        <f>IF(Data[[#This Row],[Gross Sales]]=Data[[#This Row],[Units Sold]]*Data[[#This Row],[Sale Price]], "OK", "Mismatch")</f>
        <v>OK</v>
      </c>
      <c r="S81" s="1" t="str">
        <f>IF(Data[[#This Row],[ Sales]]=Data[[#This Row],[Gross Sales]]-Data[[#This Row],[Discounts]], "OK", "Mismatch")</f>
        <v>OK</v>
      </c>
      <c r="T81" s="1" t="str">
        <f>IF(Data[[#This Row],[Profit]]=Data[[#This Row],[ Sales]]-Data[[#This Row],[COGS]], "OK", "Mismatch")</f>
        <v>OK</v>
      </c>
    </row>
    <row r="82" spans="1:20" x14ac:dyDescent="0.2">
      <c r="A82" s="11" t="s">
        <v>28</v>
      </c>
      <c r="B82" s="11" t="s">
        <v>37</v>
      </c>
      <c r="C82" s="12" t="s">
        <v>45</v>
      </c>
      <c r="D82" s="12" t="s">
        <v>49</v>
      </c>
      <c r="E82" s="11">
        <v>2914</v>
      </c>
      <c r="F82" s="13">
        <v>260</v>
      </c>
      <c r="G82" s="13">
        <v>12</v>
      </c>
      <c r="H82" s="13">
        <v>34968</v>
      </c>
      <c r="I82" s="13">
        <v>4895.5200000000004</v>
      </c>
      <c r="J82" s="13">
        <v>30072.48</v>
      </c>
      <c r="K82" s="13">
        <v>8742</v>
      </c>
      <c r="L82" s="13">
        <v>21330.48</v>
      </c>
      <c r="M82" s="14">
        <v>41913</v>
      </c>
      <c r="N82" s="15">
        <v>10</v>
      </c>
      <c r="O82" s="12" t="s">
        <v>35</v>
      </c>
      <c r="P82" s="16" t="s">
        <v>19</v>
      </c>
      <c r="Q82" s="1" t="str">
        <f>IF(Data[[#This Row],[COGS]]=Data[[#This Row],[ Sales]]-Data[[#This Row],[Profit]], "OK", "Mismatch")</f>
        <v>OK</v>
      </c>
      <c r="R82" s="1" t="str">
        <f>IF(Data[[#This Row],[Gross Sales]]=Data[[#This Row],[Units Sold]]*Data[[#This Row],[Sale Price]], "OK", "Mismatch")</f>
        <v>OK</v>
      </c>
      <c r="S82" s="1" t="str">
        <f>IF(Data[[#This Row],[ Sales]]=Data[[#This Row],[Gross Sales]]-Data[[#This Row],[Discounts]], "OK", "Mismatch")</f>
        <v>OK</v>
      </c>
      <c r="T82" s="1" t="str">
        <f>IF(Data[[#This Row],[Profit]]=Data[[#This Row],[ Sales]]-Data[[#This Row],[COGS]], "OK", "Mismatch")</f>
        <v>OK</v>
      </c>
    </row>
    <row r="83" spans="1:20" x14ac:dyDescent="0.2">
      <c r="A83" s="11" t="s">
        <v>28</v>
      </c>
      <c r="B83" s="11" t="s">
        <v>37</v>
      </c>
      <c r="C83" s="12" t="s">
        <v>45</v>
      </c>
      <c r="D83" s="12" t="s">
        <v>46</v>
      </c>
      <c r="E83" s="11">
        <v>1989</v>
      </c>
      <c r="F83" s="13">
        <v>260</v>
      </c>
      <c r="G83" s="13">
        <v>12</v>
      </c>
      <c r="H83" s="13">
        <v>23868</v>
      </c>
      <c r="I83" s="13">
        <v>238.68</v>
      </c>
      <c r="J83" s="13">
        <v>23629.32</v>
      </c>
      <c r="K83" s="13">
        <v>5967</v>
      </c>
      <c r="L83" s="13">
        <v>17662.32</v>
      </c>
      <c r="M83" s="14">
        <v>41518</v>
      </c>
      <c r="N83" s="15">
        <v>9</v>
      </c>
      <c r="O83" s="12" t="s">
        <v>34</v>
      </c>
      <c r="P83" s="16" t="s">
        <v>36</v>
      </c>
      <c r="Q83" s="1" t="str">
        <f>IF(Data[[#This Row],[COGS]]=Data[[#This Row],[ Sales]]-Data[[#This Row],[Profit]], "OK", "Mismatch")</f>
        <v>OK</v>
      </c>
      <c r="R83" s="1" t="str">
        <f>IF(Data[[#This Row],[Gross Sales]]=Data[[#This Row],[Units Sold]]*Data[[#This Row],[Sale Price]], "OK", "Mismatch")</f>
        <v>OK</v>
      </c>
      <c r="S83" s="1" t="str">
        <f>IF(Data[[#This Row],[ Sales]]=Data[[#This Row],[Gross Sales]]-Data[[#This Row],[Discounts]], "OK", "Mismatch")</f>
        <v>OK</v>
      </c>
      <c r="T83" s="1" t="str">
        <f>IF(Data[[#This Row],[Profit]]=Data[[#This Row],[ Sales]]-Data[[#This Row],[COGS]], "OK", "Mismatch")</f>
        <v>OK</v>
      </c>
    </row>
    <row r="84" spans="1:20" x14ac:dyDescent="0.2">
      <c r="A84" s="11" t="s">
        <v>28</v>
      </c>
      <c r="B84" s="11" t="s">
        <v>37</v>
      </c>
      <c r="C84" s="12" t="s">
        <v>45</v>
      </c>
      <c r="D84" s="12" t="s">
        <v>17</v>
      </c>
      <c r="E84" s="11">
        <v>1953</v>
      </c>
      <c r="F84" s="13">
        <v>260</v>
      </c>
      <c r="G84" s="13">
        <v>12</v>
      </c>
      <c r="H84" s="13">
        <v>23436</v>
      </c>
      <c r="I84" s="13">
        <v>0</v>
      </c>
      <c r="J84" s="13">
        <v>23436</v>
      </c>
      <c r="K84" s="13">
        <v>5859</v>
      </c>
      <c r="L84" s="13">
        <v>17577</v>
      </c>
      <c r="M84" s="14">
        <v>41730</v>
      </c>
      <c r="N84" s="15">
        <v>4</v>
      </c>
      <c r="O84" s="12" t="s">
        <v>44</v>
      </c>
      <c r="P84" s="16" t="s">
        <v>19</v>
      </c>
      <c r="Q84" s="1" t="str">
        <f>IF(Data[[#This Row],[COGS]]=Data[[#This Row],[ Sales]]-Data[[#This Row],[Profit]], "OK", "Mismatch")</f>
        <v>OK</v>
      </c>
      <c r="R84" s="1" t="str">
        <f>IF(Data[[#This Row],[Gross Sales]]=Data[[#This Row],[Units Sold]]*Data[[#This Row],[Sale Price]], "OK", "Mismatch")</f>
        <v>OK</v>
      </c>
      <c r="S84" s="1" t="str">
        <f>IF(Data[[#This Row],[ Sales]]=Data[[#This Row],[Gross Sales]]-Data[[#This Row],[Discounts]], "OK", "Mismatch")</f>
        <v>OK</v>
      </c>
      <c r="T84" s="1" t="str">
        <f>IF(Data[[#This Row],[Profit]]=Data[[#This Row],[ Sales]]-Data[[#This Row],[COGS]], "OK", "Mismatch")</f>
        <v>OK</v>
      </c>
    </row>
    <row r="85" spans="1:20" x14ac:dyDescent="0.2">
      <c r="A85" s="11" t="s">
        <v>28</v>
      </c>
      <c r="B85" s="11" t="s">
        <v>37</v>
      </c>
      <c r="C85" s="12" t="s">
        <v>45</v>
      </c>
      <c r="D85" s="12" t="s">
        <v>17</v>
      </c>
      <c r="E85" s="11">
        <v>2141</v>
      </c>
      <c r="F85" s="13">
        <v>260</v>
      </c>
      <c r="G85" s="13">
        <v>12</v>
      </c>
      <c r="H85" s="13">
        <f>Data[[#This Row],[Units Sold]]*Data[[#This Row],[Sale Price]]</f>
        <v>25692</v>
      </c>
      <c r="I85" s="13">
        <v>0</v>
      </c>
      <c r="J85" s="13">
        <v>25692</v>
      </c>
      <c r="K85" s="13">
        <v>6423</v>
      </c>
      <c r="L85" s="13">
        <v>19269</v>
      </c>
      <c r="M85" s="14">
        <v>41852</v>
      </c>
      <c r="N85" s="15">
        <v>8</v>
      </c>
      <c r="O85" s="12" t="s">
        <v>33</v>
      </c>
      <c r="P85" s="16" t="s">
        <v>19</v>
      </c>
      <c r="Q85" s="1" t="str">
        <f>IF(Data[[#This Row],[COGS]]=Data[[#This Row],[ Sales]]-Data[[#This Row],[Profit]], "OK", "Mismatch")</f>
        <v>OK</v>
      </c>
      <c r="R85" s="1" t="str">
        <f>IF(Data[[#This Row],[Gross Sales]]=Data[[#This Row],[Units Sold]]*Data[[#This Row],[Sale Price]], "OK", "Mismatch")</f>
        <v>OK</v>
      </c>
      <c r="S85" s="1" t="str">
        <f>IF(Data[[#This Row],[ Sales]]=Data[[#This Row],[Gross Sales]]-Data[[#This Row],[Discounts]], "OK", "Mismatch")</f>
        <v>OK</v>
      </c>
      <c r="T85" s="1" t="str">
        <f>IF(Data[[#This Row],[Profit]]=Data[[#This Row],[ Sales]]-Data[[#This Row],[COGS]], "OK", "Mismatch")</f>
        <v>OK</v>
      </c>
    </row>
    <row r="86" spans="1:20" x14ac:dyDescent="0.2">
      <c r="A86" s="11" t="s">
        <v>28</v>
      </c>
      <c r="B86" s="11" t="s">
        <v>37</v>
      </c>
      <c r="C86" s="12" t="s">
        <v>16</v>
      </c>
      <c r="D86" s="12" t="s">
        <v>49</v>
      </c>
      <c r="E86" s="11">
        <v>386</v>
      </c>
      <c r="F86" s="13">
        <v>3</v>
      </c>
      <c r="G86" s="13">
        <v>12</v>
      </c>
      <c r="H86" s="13">
        <v>4632</v>
      </c>
      <c r="I86" s="13">
        <v>463.2</v>
      </c>
      <c r="J86" s="13">
        <v>4168.8</v>
      </c>
      <c r="K86" s="13">
        <v>1158</v>
      </c>
      <c r="L86" s="13">
        <v>3010.8</v>
      </c>
      <c r="M86" s="14">
        <v>41548</v>
      </c>
      <c r="N86" s="15">
        <v>10</v>
      </c>
      <c r="O86" s="12" t="s">
        <v>35</v>
      </c>
      <c r="P86" s="16" t="s">
        <v>36</v>
      </c>
      <c r="Q86" s="1" t="str">
        <f>IF(Data[[#This Row],[COGS]]=Data[[#This Row],[ Sales]]-Data[[#This Row],[Profit]], "OK", "Mismatch")</f>
        <v>OK</v>
      </c>
      <c r="R86" s="1" t="str">
        <f>IF(Data[[#This Row],[Gross Sales]]=Data[[#This Row],[Units Sold]]*Data[[#This Row],[Sale Price]], "OK", "Mismatch")</f>
        <v>OK</v>
      </c>
      <c r="S86" s="1" t="str">
        <f>IF(Data[[#This Row],[ Sales]]=Data[[#This Row],[Gross Sales]]-Data[[#This Row],[Discounts]], "OK", "Mismatch")</f>
        <v>OK</v>
      </c>
      <c r="T86" s="1" t="str">
        <f>IF(Data[[#This Row],[Profit]]=Data[[#This Row],[ Sales]]-Data[[#This Row],[COGS]], "OK", "Mismatch")</f>
        <v>OK</v>
      </c>
    </row>
    <row r="87" spans="1:20" x14ac:dyDescent="0.2">
      <c r="A87" s="11" t="s">
        <v>28</v>
      </c>
      <c r="B87" s="11" t="s">
        <v>37</v>
      </c>
      <c r="C87" s="12" t="s">
        <v>16</v>
      </c>
      <c r="D87" s="12" t="s">
        <v>46</v>
      </c>
      <c r="E87" s="11">
        <v>1858</v>
      </c>
      <c r="F87" s="13">
        <v>3</v>
      </c>
      <c r="G87" s="13">
        <v>12</v>
      </c>
      <c r="H87" s="13">
        <v>22296</v>
      </c>
      <c r="I87" s="13">
        <v>222.96</v>
      </c>
      <c r="J87" s="13">
        <v>22073.040000000001</v>
      </c>
      <c r="K87" s="13">
        <v>5574</v>
      </c>
      <c r="L87" s="13">
        <v>16499.04</v>
      </c>
      <c r="M87" s="14">
        <v>41671</v>
      </c>
      <c r="N87" s="15">
        <v>2</v>
      </c>
      <c r="O87" s="12" t="s">
        <v>39</v>
      </c>
      <c r="P87" s="16" t="s">
        <v>19</v>
      </c>
      <c r="Q87" s="1" t="str">
        <f>IF(Data[[#This Row],[COGS]]=Data[[#This Row],[ Sales]]-Data[[#This Row],[Profit]], "OK", "Mismatch")</f>
        <v>OK</v>
      </c>
      <c r="R87" s="1" t="str">
        <f>IF(Data[[#This Row],[Gross Sales]]=Data[[#This Row],[Units Sold]]*Data[[#This Row],[Sale Price]], "OK", "Mismatch")</f>
        <v>OK</v>
      </c>
      <c r="S87" s="1" t="str">
        <f>IF(Data[[#This Row],[ Sales]]=Data[[#This Row],[Gross Sales]]-Data[[#This Row],[Discounts]], "OK", "Mismatch")</f>
        <v>OK</v>
      </c>
      <c r="T87" s="1" t="str">
        <f>IF(Data[[#This Row],[Profit]]=Data[[#This Row],[ Sales]]-Data[[#This Row],[COGS]], "OK", "Mismatch")</f>
        <v>OK</v>
      </c>
    </row>
    <row r="88" spans="1:20" x14ac:dyDescent="0.2">
      <c r="A88" s="11" t="s">
        <v>28</v>
      </c>
      <c r="B88" s="11" t="s">
        <v>37</v>
      </c>
      <c r="C88" s="12" t="s">
        <v>16</v>
      </c>
      <c r="D88" s="12" t="s">
        <v>46</v>
      </c>
      <c r="E88" s="11">
        <v>1947</v>
      </c>
      <c r="F88" s="13">
        <v>3</v>
      </c>
      <c r="G88" s="13">
        <v>12</v>
      </c>
      <c r="H88" s="13">
        <v>23364</v>
      </c>
      <c r="I88" s="13">
        <v>700.92</v>
      </c>
      <c r="J88" s="13">
        <v>22663.08</v>
      </c>
      <c r="K88" s="13">
        <v>5841</v>
      </c>
      <c r="L88" s="13">
        <v>16822.080000000002</v>
      </c>
      <c r="M88" s="14">
        <v>41883</v>
      </c>
      <c r="N88" s="15">
        <v>9</v>
      </c>
      <c r="O88" s="12" t="s">
        <v>34</v>
      </c>
      <c r="P88" s="16" t="s">
        <v>19</v>
      </c>
      <c r="Q88" s="1" t="str">
        <f>IF(Data[[#This Row],[COGS]]=Data[[#This Row],[ Sales]]-Data[[#This Row],[Profit]], "OK", "Mismatch")</f>
        <v>OK</v>
      </c>
      <c r="R88" s="1" t="str">
        <f>IF(Data[[#This Row],[Gross Sales]]=Data[[#This Row],[Units Sold]]*Data[[#This Row],[Sale Price]], "OK", "Mismatch")</f>
        <v>OK</v>
      </c>
      <c r="S88" s="1" t="str">
        <f>IF(Data[[#This Row],[ Sales]]=Data[[#This Row],[Gross Sales]]-Data[[#This Row],[Discounts]], "OK", "Mismatch")</f>
        <v>OK</v>
      </c>
      <c r="T88" s="1" t="str">
        <f>IF(Data[[#This Row],[Profit]]=Data[[#This Row],[ Sales]]-Data[[#This Row],[COGS]], "OK", "Mismatch")</f>
        <v>OK</v>
      </c>
    </row>
    <row r="89" spans="1:20" x14ac:dyDescent="0.2">
      <c r="A89" s="11" t="s">
        <v>28</v>
      </c>
      <c r="B89" s="11" t="s">
        <v>37</v>
      </c>
      <c r="C89" s="12" t="s">
        <v>26</v>
      </c>
      <c r="D89" s="12" t="s">
        <v>46</v>
      </c>
      <c r="E89" s="11">
        <v>1142</v>
      </c>
      <c r="F89" s="13">
        <v>5</v>
      </c>
      <c r="G89" s="13">
        <v>12</v>
      </c>
      <c r="H89" s="13">
        <v>13704</v>
      </c>
      <c r="I89" s="13">
        <v>274.08</v>
      </c>
      <c r="J89" s="13">
        <v>13429.92</v>
      </c>
      <c r="K89" s="13">
        <v>3426</v>
      </c>
      <c r="L89" s="13">
        <v>10003.92</v>
      </c>
      <c r="M89" s="14">
        <v>41791</v>
      </c>
      <c r="N89" s="15">
        <v>6</v>
      </c>
      <c r="O89" s="12" t="s">
        <v>23</v>
      </c>
      <c r="P89" s="16" t="s">
        <v>19</v>
      </c>
      <c r="Q89" s="1" t="str">
        <f>IF(Data[[#This Row],[COGS]]=Data[[#This Row],[ Sales]]-Data[[#This Row],[Profit]], "OK", "Mismatch")</f>
        <v>OK</v>
      </c>
      <c r="R89" s="1" t="str">
        <f>IF(Data[[#This Row],[Gross Sales]]=Data[[#This Row],[Units Sold]]*Data[[#This Row],[Sale Price]], "OK", "Mismatch")</f>
        <v>OK</v>
      </c>
      <c r="S89" s="1" t="str">
        <f>IF(Data[[#This Row],[ Sales]]=Data[[#This Row],[Gross Sales]]-Data[[#This Row],[Discounts]], "OK", "Mismatch")</f>
        <v>OK</v>
      </c>
      <c r="T89" s="1" t="str">
        <f>IF(Data[[#This Row],[Profit]]=Data[[#This Row],[ Sales]]-Data[[#This Row],[COGS]], "OK", "Mismatch")</f>
        <v>OK</v>
      </c>
    </row>
    <row r="90" spans="1:20" x14ac:dyDescent="0.2">
      <c r="A90" s="11" t="s">
        <v>28</v>
      </c>
      <c r="B90" s="11" t="s">
        <v>37</v>
      </c>
      <c r="C90" s="12" t="s">
        <v>26</v>
      </c>
      <c r="D90" s="12" t="s">
        <v>48</v>
      </c>
      <c r="E90" s="11">
        <v>2723</v>
      </c>
      <c r="F90" s="13">
        <v>5</v>
      </c>
      <c r="G90" s="13">
        <v>12</v>
      </c>
      <c r="H90" s="13">
        <v>32676</v>
      </c>
      <c r="I90" s="13">
        <v>1960.56</v>
      </c>
      <c r="J90" s="13">
        <v>30715.439999999999</v>
      </c>
      <c r="K90" s="13">
        <v>8169</v>
      </c>
      <c r="L90" s="13">
        <v>22546.44</v>
      </c>
      <c r="M90" s="14">
        <v>41944</v>
      </c>
      <c r="N90" s="15">
        <v>11</v>
      </c>
      <c r="O90" s="12" t="s">
        <v>41</v>
      </c>
      <c r="P90" s="16" t="s">
        <v>19</v>
      </c>
      <c r="Q90" s="1" t="str">
        <f>IF(Data[[#This Row],[COGS]]=Data[[#This Row],[ Sales]]-Data[[#This Row],[Profit]], "OK", "Mismatch")</f>
        <v>OK</v>
      </c>
      <c r="R90" s="1" t="str">
        <f>IF(Data[[#This Row],[Gross Sales]]=Data[[#This Row],[Units Sold]]*Data[[#This Row],[Sale Price]], "OK", "Mismatch")</f>
        <v>OK</v>
      </c>
      <c r="S90" s="1" t="str">
        <f>IF(Data[[#This Row],[ Sales]]=Data[[#This Row],[Gross Sales]]-Data[[#This Row],[Discounts]], "OK", "Mismatch")</f>
        <v>OK</v>
      </c>
      <c r="T90" s="1" t="str">
        <f>IF(Data[[#This Row],[Profit]]=Data[[#This Row],[ Sales]]-Data[[#This Row],[COGS]], "OK", "Mismatch")</f>
        <v>OK</v>
      </c>
    </row>
    <row r="91" spans="1:20" x14ac:dyDescent="0.2">
      <c r="A91" s="11" t="s">
        <v>28</v>
      </c>
      <c r="B91" s="11" t="s">
        <v>37</v>
      </c>
      <c r="C91" s="12" t="s">
        <v>38</v>
      </c>
      <c r="D91" s="12" t="s">
        <v>49</v>
      </c>
      <c r="E91" s="11">
        <v>386</v>
      </c>
      <c r="F91" s="13">
        <v>10</v>
      </c>
      <c r="G91" s="13">
        <v>12</v>
      </c>
      <c r="H91" s="13">
        <v>4632</v>
      </c>
      <c r="I91" s="13">
        <v>463.2</v>
      </c>
      <c r="J91" s="13">
        <v>4168.8</v>
      </c>
      <c r="K91" s="13">
        <v>1158</v>
      </c>
      <c r="L91" s="13">
        <v>3010.8</v>
      </c>
      <c r="M91" s="14">
        <v>41548</v>
      </c>
      <c r="N91" s="15">
        <v>10</v>
      </c>
      <c r="O91" s="12" t="s">
        <v>35</v>
      </c>
      <c r="P91" s="16" t="s">
        <v>36</v>
      </c>
      <c r="Q91" s="1" t="str">
        <f>IF(Data[[#This Row],[COGS]]=Data[[#This Row],[ Sales]]-Data[[#This Row],[Profit]], "OK", "Mismatch")</f>
        <v>OK</v>
      </c>
      <c r="R91" s="1" t="str">
        <f>IF(Data[[#This Row],[Gross Sales]]=Data[[#This Row],[Units Sold]]*Data[[#This Row],[Sale Price]], "OK", "Mismatch")</f>
        <v>OK</v>
      </c>
      <c r="S91" s="1" t="str">
        <f>IF(Data[[#This Row],[ Sales]]=Data[[#This Row],[Gross Sales]]-Data[[#This Row],[Discounts]], "OK", "Mismatch")</f>
        <v>OK</v>
      </c>
      <c r="T91" s="1" t="str">
        <f>IF(Data[[#This Row],[Profit]]=Data[[#This Row],[ Sales]]-Data[[#This Row],[COGS]], "OK", "Mismatch")</f>
        <v>OK</v>
      </c>
    </row>
    <row r="92" spans="1:20" x14ac:dyDescent="0.2">
      <c r="A92" s="11" t="s">
        <v>28</v>
      </c>
      <c r="B92" s="11" t="s">
        <v>37</v>
      </c>
      <c r="C92" s="12" t="s">
        <v>38</v>
      </c>
      <c r="D92" s="12" t="s">
        <v>49</v>
      </c>
      <c r="E92" s="11">
        <v>914</v>
      </c>
      <c r="F92" s="13">
        <v>10</v>
      </c>
      <c r="G92" s="13">
        <v>12</v>
      </c>
      <c r="H92" s="13">
        <v>10968</v>
      </c>
      <c r="I92" s="13">
        <v>1645.2</v>
      </c>
      <c r="J92" s="13">
        <v>9322.7999999999993</v>
      </c>
      <c r="K92" s="13">
        <v>2742</v>
      </c>
      <c r="L92" s="13">
        <v>6580.7999999999993</v>
      </c>
      <c r="M92" s="14">
        <v>41974</v>
      </c>
      <c r="N92" s="15">
        <v>12</v>
      </c>
      <c r="O92" s="12" t="s">
        <v>25</v>
      </c>
      <c r="P92" s="16" t="s">
        <v>19</v>
      </c>
      <c r="Q92" s="1" t="str">
        <f>IF(Data[[#This Row],[COGS]]=Data[[#This Row],[ Sales]]-Data[[#This Row],[Profit]], "OK", "Mismatch")</f>
        <v>OK</v>
      </c>
      <c r="R92" s="1" t="str">
        <f>IF(Data[[#This Row],[Gross Sales]]=Data[[#This Row],[Units Sold]]*Data[[#This Row],[Sale Price]], "OK", "Mismatch")</f>
        <v>OK</v>
      </c>
      <c r="S92" s="1" t="str">
        <f>IF(Data[[#This Row],[ Sales]]=Data[[#This Row],[Gross Sales]]-Data[[#This Row],[Discounts]], "OK", "Mismatch")</f>
        <v>OK</v>
      </c>
      <c r="T92" s="1" t="str">
        <f>IF(Data[[#This Row],[Profit]]=Data[[#This Row],[ Sales]]-Data[[#This Row],[COGS]], "OK", "Mismatch")</f>
        <v>OK</v>
      </c>
    </row>
    <row r="93" spans="1:20" x14ac:dyDescent="0.2">
      <c r="A93" s="11" t="s">
        <v>28</v>
      </c>
      <c r="B93" s="11" t="s">
        <v>37</v>
      </c>
      <c r="C93" s="12" t="s">
        <v>38</v>
      </c>
      <c r="D93" s="12" t="s">
        <v>49</v>
      </c>
      <c r="E93" s="11">
        <v>2914</v>
      </c>
      <c r="F93" s="13">
        <v>10</v>
      </c>
      <c r="G93" s="13">
        <v>12</v>
      </c>
      <c r="H93" s="13">
        <v>34968</v>
      </c>
      <c r="I93" s="13">
        <v>4895.5200000000004</v>
      </c>
      <c r="J93" s="13">
        <v>30072.48</v>
      </c>
      <c r="K93" s="13">
        <v>8742</v>
      </c>
      <c r="L93" s="13">
        <v>21330.48</v>
      </c>
      <c r="M93" s="14">
        <v>41913</v>
      </c>
      <c r="N93" s="15">
        <v>10</v>
      </c>
      <c r="O93" s="12" t="s">
        <v>35</v>
      </c>
      <c r="P93" s="16" t="s">
        <v>19</v>
      </c>
      <c r="Q93" s="1" t="str">
        <f>IF(Data[[#This Row],[COGS]]=Data[[#This Row],[ Sales]]-Data[[#This Row],[Profit]], "OK", "Mismatch")</f>
        <v>OK</v>
      </c>
      <c r="R93" s="1" t="str">
        <f>IF(Data[[#This Row],[Gross Sales]]=Data[[#This Row],[Units Sold]]*Data[[#This Row],[Sale Price]], "OK", "Mismatch")</f>
        <v>OK</v>
      </c>
      <c r="S93" s="1" t="str">
        <f>IF(Data[[#This Row],[ Sales]]=Data[[#This Row],[Gross Sales]]-Data[[#This Row],[Discounts]], "OK", "Mismatch")</f>
        <v>OK</v>
      </c>
      <c r="T93" s="1" t="str">
        <f>IF(Data[[#This Row],[Profit]]=Data[[#This Row],[ Sales]]-Data[[#This Row],[COGS]], "OK", "Mismatch")</f>
        <v>OK</v>
      </c>
    </row>
    <row r="94" spans="1:20" x14ac:dyDescent="0.2">
      <c r="A94" s="11" t="s">
        <v>28</v>
      </c>
      <c r="B94" s="11" t="s">
        <v>37</v>
      </c>
      <c r="C94" s="12" t="s">
        <v>38</v>
      </c>
      <c r="D94" s="12" t="s">
        <v>46</v>
      </c>
      <c r="E94" s="11">
        <v>1142</v>
      </c>
      <c r="F94" s="13">
        <v>10</v>
      </c>
      <c r="G94" s="13">
        <v>12</v>
      </c>
      <c r="H94" s="13">
        <v>13704</v>
      </c>
      <c r="I94" s="13">
        <v>274.08</v>
      </c>
      <c r="J94" s="13">
        <v>13429.92</v>
      </c>
      <c r="K94" s="13">
        <v>3426</v>
      </c>
      <c r="L94" s="13">
        <v>10003.92</v>
      </c>
      <c r="M94" s="14">
        <v>41791</v>
      </c>
      <c r="N94" s="15">
        <v>6</v>
      </c>
      <c r="O94" s="12" t="s">
        <v>23</v>
      </c>
      <c r="P94" s="16" t="s">
        <v>19</v>
      </c>
      <c r="Q94" s="1" t="str">
        <f>IF(Data[[#This Row],[COGS]]=Data[[#This Row],[ Sales]]-Data[[#This Row],[Profit]], "OK", "Mismatch")</f>
        <v>OK</v>
      </c>
      <c r="R94" s="1" t="str">
        <f>IF(Data[[#This Row],[Gross Sales]]=Data[[#This Row],[Units Sold]]*Data[[#This Row],[Sale Price]], "OK", "Mismatch")</f>
        <v>OK</v>
      </c>
      <c r="S94" s="1" t="str">
        <f>IF(Data[[#This Row],[ Sales]]=Data[[#This Row],[Gross Sales]]-Data[[#This Row],[Discounts]], "OK", "Mismatch")</f>
        <v>OK</v>
      </c>
      <c r="T94" s="1" t="str">
        <f>IF(Data[[#This Row],[Profit]]=Data[[#This Row],[ Sales]]-Data[[#This Row],[COGS]], "OK", "Mismatch")</f>
        <v>OK</v>
      </c>
    </row>
    <row r="95" spans="1:20" x14ac:dyDescent="0.2">
      <c r="A95" s="11" t="s">
        <v>28</v>
      </c>
      <c r="B95" s="11" t="s">
        <v>37</v>
      </c>
      <c r="C95" s="12" t="s">
        <v>38</v>
      </c>
      <c r="D95" s="12" t="s">
        <v>46</v>
      </c>
      <c r="E95" s="11">
        <v>1369.5</v>
      </c>
      <c r="F95" s="13">
        <v>10</v>
      </c>
      <c r="G95" s="13">
        <v>12</v>
      </c>
      <c r="H95" s="13">
        <v>16434</v>
      </c>
      <c r="I95" s="13">
        <v>493.02</v>
      </c>
      <c r="J95" s="13">
        <v>15940.98</v>
      </c>
      <c r="K95" s="13">
        <v>4108.5</v>
      </c>
      <c r="L95" s="13">
        <v>11832.48</v>
      </c>
      <c r="M95" s="14">
        <v>41821</v>
      </c>
      <c r="N95" s="15">
        <v>7</v>
      </c>
      <c r="O95" s="12" t="s">
        <v>30</v>
      </c>
      <c r="P95" s="16" t="s">
        <v>19</v>
      </c>
      <c r="Q95" s="1" t="str">
        <f>IF(Data[[#This Row],[COGS]]=Data[[#This Row],[ Sales]]-Data[[#This Row],[Profit]], "OK", "Mismatch")</f>
        <v>OK</v>
      </c>
      <c r="R95" s="1" t="str">
        <f>IF(Data[[#This Row],[Gross Sales]]=Data[[#This Row],[Units Sold]]*Data[[#This Row],[Sale Price]], "OK", "Mismatch")</f>
        <v>OK</v>
      </c>
      <c r="S95" s="1" t="str">
        <f>IF(Data[[#This Row],[ Sales]]=Data[[#This Row],[Gross Sales]]-Data[[#This Row],[Discounts]], "OK", "Mismatch")</f>
        <v>OK</v>
      </c>
      <c r="T95" s="1" t="str">
        <f>IF(Data[[#This Row],[Profit]]=Data[[#This Row],[ Sales]]-Data[[#This Row],[COGS]], "OK", "Mismatch")</f>
        <v>OK</v>
      </c>
    </row>
    <row r="96" spans="1:20" x14ac:dyDescent="0.2">
      <c r="A96" s="11" t="s">
        <v>28</v>
      </c>
      <c r="B96" s="11" t="s">
        <v>37</v>
      </c>
      <c r="C96" s="12" t="s">
        <v>38</v>
      </c>
      <c r="D96" s="12" t="s">
        <v>17</v>
      </c>
      <c r="E96" s="11">
        <v>912</v>
      </c>
      <c r="F96" s="13">
        <v>10</v>
      </c>
      <c r="G96" s="13">
        <v>12</v>
      </c>
      <c r="H96" s="13">
        <v>10944</v>
      </c>
      <c r="I96" s="13">
        <v>0</v>
      </c>
      <c r="J96" s="13">
        <v>10944</v>
      </c>
      <c r="K96" s="13">
        <v>2736</v>
      </c>
      <c r="L96" s="13">
        <v>8208</v>
      </c>
      <c r="M96" s="14">
        <v>41579</v>
      </c>
      <c r="N96" s="15">
        <v>11</v>
      </c>
      <c r="O96" s="12" t="s">
        <v>41</v>
      </c>
      <c r="P96" s="16" t="s">
        <v>36</v>
      </c>
      <c r="Q96" s="1" t="str">
        <f>IF(Data[[#This Row],[COGS]]=Data[[#This Row],[ Sales]]-Data[[#This Row],[Profit]], "OK", "Mismatch")</f>
        <v>OK</v>
      </c>
      <c r="R96" s="1" t="str">
        <f>IF(Data[[#This Row],[Gross Sales]]=Data[[#This Row],[Units Sold]]*Data[[#This Row],[Sale Price]], "OK", "Mismatch")</f>
        <v>OK</v>
      </c>
      <c r="S96" s="1" t="str">
        <f>IF(Data[[#This Row],[ Sales]]=Data[[#This Row],[Gross Sales]]-Data[[#This Row],[Discounts]], "OK", "Mismatch")</f>
        <v>OK</v>
      </c>
      <c r="T96" s="1" t="str">
        <f>IF(Data[[#This Row],[Profit]]=Data[[#This Row],[ Sales]]-Data[[#This Row],[COGS]], "OK", "Mismatch")</f>
        <v>OK</v>
      </c>
    </row>
    <row r="97" spans="1:20" x14ac:dyDescent="0.2">
      <c r="A97" s="11" t="s">
        <v>28</v>
      </c>
      <c r="B97" s="11" t="s">
        <v>37</v>
      </c>
      <c r="C97" s="12" t="s">
        <v>42</v>
      </c>
      <c r="D97" s="12" t="s">
        <v>49</v>
      </c>
      <c r="E97" s="11">
        <v>914</v>
      </c>
      <c r="F97" s="13">
        <v>120</v>
      </c>
      <c r="G97" s="13">
        <v>12</v>
      </c>
      <c r="H97" s="13">
        <v>10968</v>
      </c>
      <c r="I97" s="13">
        <v>1645.2</v>
      </c>
      <c r="J97" s="13">
        <v>9322.7999999999993</v>
      </c>
      <c r="K97" s="13">
        <v>2742</v>
      </c>
      <c r="L97" s="13">
        <v>6580.7999999999993</v>
      </c>
      <c r="M97" s="14">
        <v>41974</v>
      </c>
      <c r="N97" s="15">
        <v>12</v>
      </c>
      <c r="O97" s="12" t="s">
        <v>25</v>
      </c>
      <c r="P97" s="16" t="s">
        <v>19</v>
      </c>
      <c r="Q97" s="1" t="str">
        <f>IF(Data[[#This Row],[COGS]]=Data[[#This Row],[ Sales]]-Data[[#This Row],[Profit]], "OK", "Mismatch")</f>
        <v>OK</v>
      </c>
      <c r="R97" s="1" t="str">
        <f>IF(Data[[#This Row],[Gross Sales]]=Data[[#This Row],[Units Sold]]*Data[[#This Row],[Sale Price]], "OK", "Mismatch")</f>
        <v>OK</v>
      </c>
      <c r="S97" s="1" t="str">
        <f>IF(Data[[#This Row],[ Sales]]=Data[[#This Row],[Gross Sales]]-Data[[#This Row],[Discounts]], "OK", "Mismatch")</f>
        <v>OK</v>
      </c>
      <c r="T97" s="1" t="str">
        <f>IF(Data[[#This Row],[Profit]]=Data[[#This Row],[ Sales]]-Data[[#This Row],[COGS]], "OK", "Mismatch")</f>
        <v>OK</v>
      </c>
    </row>
    <row r="98" spans="1:20" x14ac:dyDescent="0.2">
      <c r="A98" s="11" t="s">
        <v>28</v>
      </c>
      <c r="B98" s="11" t="s">
        <v>37</v>
      </c>
      <c r="C98" s="12" t="s">
        <v>42</v>
      </c>
      <c r="D98" s="12" t="s">
        <v>46</v>
      </c>
      <c r="E98" s="11">
        <v>1465</v>
      </c>
      <c r="F98" s="13">
        <v>120</v>
      </c>
      <c r="G98" s="13">
        <v>12</v>
      </c>
      <c r="H98" s="13">
        <v>17580</v>
      </c>
      <c r="I98" s="13">
        <v>703.2</v>
      </c>
      <c r="J98" s="13">
        <v>16876.8</v>
      </c>
      <c r="K98" s="13">
        <v>4395</v>
      </c>
      <c r="L98" s="13">
        <v>12481.8</v>
      </c>
      <c r="M98" s="14">
        <v>41699</v>
      </c>
      <c r="N98" s="15">
        <v>3</v>
      </c>
      <c r="O98" s="12" t="s">
        <v>27</v>
      </c>
      <c r="P98" s="16" t="s">
        <v>19</v>
      </c>
      <c r="Q98" s="1" t="str">
        <f>IF(Data[[#This Row],[COGS]]=Data[[#This Row],[ Sales]]-Data[[#This Row],[Profit]], "OK", "Mismatch")</f>
        <v>OK</v>
      </c>
      <c r="R98" s="1" t="str">
        <f>IF(Data[[#This Row],[Gross Sales]]=Data[[#This Row],[Units Sold]]*Data[[#This Row],[Sale Price]], "OK", "Mismatch")</f>
        <v>OK</v>
      </c>
      <c r="S98" s="1" t="str">
        <f>IF(Data[[#This Row],[ Sales]]=Data[[#This Row],[Gross Sales]]-Data[[#This Row],[Discounts]], "OK", "Mismatch")</f>
        <v>OK</v>
      </c>
      <c r="T98" s="1" t="str">
        <f>IF(Data[[#This Row],[Profit]]=Data[[#This Row],[ Sales]]-Data[[#This Row],[COGS]], "OK", "Mismatch")</f>
        <v>OK</v>
      </c>
    </row>
    <row r="99" spans="1:20" x14ac:dyDescent="0.2">
      <c r="A99" s="11" t="s">
        <v>28</v>
      </c>
      <c r="B99" s="11" t="s">
        <v>37</v>
      </c>
      <c r="C99" s="12" t="s">
        <v>43</v>
      </c>
      <c r="D99" s="12" t="s">
        <v>49</v>
      </c>
      <c r="E99" s="11">
        <v>1806</v>
      </c>
      <c r="F99" s="13">
        <v>250</v>
      </c>
      <c r="G99" s="13">
        <v>12</v>
      </c>
      <c r="H99" s="13">
        <v>21672</v>
      </c>
      <c r="I99" s="13">
        <v>3250.8</v>
      </c>
      <c r="J99" s="13">
        <v>18421.2</v>
      </c>
      <c r="K99" s="13">
        <v>5418</v>
      </c>
      <c r="L99" s="13">
        <v>13003.2</v>
      </c>
      <c r="M99" s="14">
        <v>41760</v>
      </c>
      <c r="N99" s="15">
        <v>5</v>
      </c>
      <c r="O99" s="12" t="s">
        <v>47</v>
      </c>
      <c r="P99" s="16" t="s">
        <v>19</v>
      </c>
      <c r="Q99" s="1" t="str">
        <f>IF(Data[[#This Row],[COGS]]=Data[[#This Row],[ Sales]]-Data[[#This Row],[Profit]], "OK", "Mismatch")</f>
        <v>OK</v>
      </c>
      <c r="R99" s="1" t="str">
        <f>IF(Data[[#This Row],[Gross Sales]]=Data[[#This Row],[Units Sold]]*Data[[#This Row],[Sale Price]], "OK", "Mismatch")</f>
        <v>OK</v>
      </c>
      <c r="S99" s="1" t="str">
        <f>IF(Data[[#This Row],[ Sales]]=Data[[#This Row],[Gross Sales]]-Data[[#This Row],[Discounts]], "OK", "Mismatch")</f>
        <v>OK</v>
      </c>
      <c r="T99" s="1" t="str">
        <f>IF(Data[[#This Row],[Profit]]=Data[[#This Row],[ Sales]]-Data[[#This Row],[COGS]], "OK", "Mismatch")</f>
        <v>OK</v>
      </c>
    </row>
    <row r="100" spans="1:20" x14ac:dyDescent="0.2">
      <c r="A100" s="11" t="s">
        <v>28</v>
      </c>
      <c r="B100" s="11" t="s">
        <v>37</v>
      </c>
      <c r="C100" s="12" t="s">
        <v>43</v>
      </c>
      <c r="D100" s="12" t="s">
        <v>48</v>
      </c>
      <c r="E100" s="11">
        <v>1956</v>
      </c>
      <c r="F100" s="13">
        <v>250</v>
      </c>
      <c r="G100" s="13">
        <v>12</v>
      </c>
      <c r="H100" s="13">
        <v>23472</v>
      </c>
      <c r="I100" s="13">
        <v>2112.48</v>
      </c>
      <c r="J100" s="13">
        <v>21359.52</v>
      </c>
      <c r="K100" s="13">
        <v>5868</v>
      </c>
      <c r="L100" s="13">
        <v>15491.52</v>
      </c>
      <c r="M100" s="14">
        <v>41640</v>
      </c>
      <c r="N100" s="15">
        <v>1</v>
      </c>
      <c r="O100" s="12" t="s">
        <v>18</v>
      </c>
      <c r="P100" s="16" t="s">
        <v>19</v>
      </c>
      <c r="Q100" s="1" t="str">
        <f>IF(Data[[#This Row],[COGS]]=Data[[#This Row],[ Sales]]-Data[[#This Row],[Profit]], "OK", "Mismatch")</f>
        <v>OK</v>
      </c>
      <c r="R100" s="1" t="str">
        <f>IF(Data[[#This Row],[Gross Sales]]=Data[[#This Row],[Units Sold]]*Data[[#This Row],[Sale Price]], "OK", "Mismatch")</f>
        <v>OK</v>
      </c>
      <c r="S100" s="1" t="str">
        <f>IF(Data[[#This Row],[ Sales]]=Data[[#This Row],[Gross Sales]]-Data[[#This Row],[Discounts]], "OK", "Mismatch")</f>
        <v>OK</v>
      </c>
      <c r="T100" s="1" t="str">
        <f>IF(Data[[#This Row],[Profit]]=Data[[#This Row],[ Sales]]-Data[[#This Row],[COGS]], "OK", "Mismatch")</f>
        <v>OK</v>
      </c>
    </row>
    <row r="101" spans="1:20" x14ac:dyDescent="0.2">
      <c r="A101" s="11" t="s">
        <v>28</v>
      </c>
      <c r="B101" s="11" t="s">
        <v>37</v>
      </c>
      <c r="C101" s="12" t="s">
        <v>26</v>
      </c>
      <c r="D101" s="12" t="s">
        <v>17</v>
      </c>
      <c r="E101" s="11">
        <v>1545</v>
      </c>
      <c r="F101" s="13">
        <v>5</v>
      </c>
      <c r="G101" s="13">
        <v>12</v>
      </c>
      <c r="H101" s="13">
        <f>Data[[#This Row],[Units Sold]]*Data[[#This Row],[Sale Price]]</f>
        <v>18540</v>
      </c>
      <c r="I101" s="13">
        <v>0</v>
      </c>
      <c r="J101" s="13">
        <f>Data[[#This Row],[Gross Sales]]-Data[[#This Row],[Discounts]]</f>
        <v>18540</v>
      </c>
      <c r="K101" s="13"/>
      <c r="L101" s="13"/>
      <c r="M101" s="14">
        <v>41791</v>
      </c>
      <c r="N101" s="15">
        <v>6</v>
      </c>
      <c r="O101" s="12" t="s">
        <v>23</v>
      </c>
      <c r="P101" s="16" t="s">
        <v>19</v>
      </c>
      <c r="Q101" s="1" t="str">
        <f>IF(Data[[#This Row],[COGS]]=Data[[#This Row],[ Sales]]-Data[[#This Row],[Profit]], "OK", "Mismatch")</f>
        <v>Mismatch</v>
      </c>
      <c r="R101" s="1" t="str">
        <f>IF(Data[[#This Row],[Gross Sales]]=Data[[#This Row],[Units Sold]]*Data[[#This Row],[Sale Price]], "OK", "Mismatch")</f>
        <v>OK</v>
      </c>
      <c r="S101" s="1" t="str">
        <f>IF(Data[[#This Row],[ Sales]]=Data[[#This Row],[Gross Sales]]-Data[[#This Row],[Discounts]], "OK", "Mismatch")</f>
        <v>OK</v>
      </c>
      <c r="T101" s="1" t="str">
        <f>IF(Data[[#This Row],[Profit]]=Data[[#This Row],[ Sales]]-Data[[#This Row],[COGS]], "OK", "Mismatch")</f>
        <v>Mismatch</v>
      </c>
    </row>
    <row r="102" spans="1:20" x14ac:dyDescent="0.2">
      <c r="A102" s="11" t="s">
        <v>29</v>
      </c>
      <c r="B102" s="11" t="s">
        <v>15</v>
      </c>
      <c r="C102" s="12" t="s">
        <v>45</v>
      </c>
      <c r="D102" s="12" t="s">
        <v>49</v>
      </c>
      <c r="E102" s="11">
        <v>1659</v>
      </c>
      <c r="F102" s="13">
        <v>260</v>
      </c>
      <c r="G102" s="13">
        <v>125</v>
      </c>
      <c r="H102" s="13">
        <v>207375</v>
      </c>
      <c r="I102" s="13">
        <v>26958.75</v>
      </c>
      <c r="J102" s="13">
        <v>180416.25</v>
      </c>
      <c r="K102" s="13">
        <v>199080</v>
      </c>
      <c r="L102" s="13">
        <v>-18663.75</v>
      </c>
      <c r="M102" s="14">
        <v>41640</v>
      </c>
      <c r="N102" s="15">
        <v>1</v>
      </c>
      <c r="O102" s="12" t="s">
        <v>18</v>
      </c>
      <c r="P102" s="16" t="s">
        <v>19</v>
      </c>
      <c r="Q102" s="1" t="str">
        <f>IF(Data[[#This Row],[COGS]]=Data[[#This Row],[ Sales]]-Data[[#This Row],[Profit]], "OK", "Mismatch")</f>
        <v>OK</v>
      </c>
      <c r="R102" s="1" t="str">
        <f>IF(Data[[#This Row],[Gross Sales]]=Data[[#This Row],[Units Sold]]*Data[[#This Row],[Sale Price]], "OK", "Mismatch")</f>
        <v>OK</v>
      </c>
      <c r="S102" s="1" t="str">
        <f>IF(Data[[#This Row],[ Sales]]=Data[[#This Row],[Gross Sales]]-Data[[#This Row],[Discounts]], "OK", "Mismatch")</f>
        <v>OK</v>
      </c>
      <c r="T102" s="1" t="str">
        <f>IF(Data[[#This Row],[Profit]]=Data[[#This Row],[ Sales]]-Data[[#This Row],[COGS]], "OK", "Mismatch")</f>
        <v>OK</v>
      </c>
    </row>
    <row r="103" spans="1:20" x14ac:dyDescent="0.2">
      <c r="A103" s="11" t="s">
        <v>29</v>
      </c>
      <c r="B103" s="11" t="s">
        <v>15</v>
      </c>
      <c r="C103" s="12" t="s">
        <v>45</v>
      </c>
      <c r="D103" s="12" t="s">
        <v>48</v>
      </c>
      <c r="E103" s="11">
        <v>1645</v>
      </c>
      <c r="F103" s="13">
        <v>260</v>
      </c>
      <c r="G103" s="13">
        <v>125</v>
      </c>
      <c r="H103" s="13">
        <v>205625</v>
      </c>
      <c r="I103" s="13">
        <v>14393.75</v>
      </c>
      <c r="J103" s="13">
        <v>191231.25</v>
      </c>
      <c r="K103" s="13">
        <v>197400</v>
      </c>
      <c r="L103" s="13">
        <v>-6168.75</v>
      </c>
      <c r="M103" s="14">
        <v>41760</v>
      </c>
      <c r="N103" s="15">
        <v>5</v>
      </c>
      <c r="O103" s="12" t="s">
        <v>47</v>
      </c>
      <c r="P103" s="16" t="s">
        <v>19</v>
      </c>
      <c r="Q103" s="1" t="str">
        <f>IF(Data[[#This Row],[COGS]]=Data[[#This Row],[ Sales]]-Data[[#This Row],[Profit]], "OK", "Mismatch")</f>
        <v>OK</v>
      </c>
      <c r="R103" s="1" t="str">
        <f>IF(Data[[#This Row],[Gross Sales]]=Data[[#This Row],[Units Sold]]*Data[[#This Row],[Sale Price]], "OK", "Mismatch")</f>
        <v>OK</v>
      </c>
      <c r="S103" s="1" t="str">
        <f>IF(Data[[#This Row],[ Sales]]=Data[[#This Row],[Gross Sales]]-Data[[#This Row],[Discounts]], "OK", "Mismatch")</f>
        <v>OK</v>
      </c>
      <c r="T103" s="1" t="str">
        <f>IF(Data[[#This Row],[Profit]]=Data[[#This Row],[ Sales]]-Data[[#This Row],[COGS]], "OK", "Mismatch")</f>
        <v>OK</v>
      </c>
    </row>
    <row r="104" spans="1:20" x14ac:dyDescent="0.2">
      <c r="A104" s="11" t="s">
        <v>29</v>
      </c>
      <c r="B104" s="11" t="s">
        <v>15</v>
      </c>
      <c r="C104" s="12" t="s">
        <v>16</v>
      </c>
      <c r="D104" s="12" t="s">
        <v>49</v>
      </c>
      <c r="E104" s="11">
        <v>2416</v>
      </c>
      <c r="F104" s="13">
        <v>3</v>
      </c>
      <c r="G104" s="13">
        <v>125</v>
      </c>
      <c r="H104" s="13">
        <v>302000</v>
      </c>
      <c r="I104" s="13">
        <v>36240</v>
      </c>
      <c r="J104" s="13">
        <v>265760</v>
      </c>
      <c r="K104" s="13">
        <v>289920</v>
      </c>
      <c r="L104" s="13">
        <v>-24160</v>
      </c>
      <c r="M104" s="14">
        <v>41518</v>
      </c>
      <c r="N104" s="15">
        <v>9</v>
      </c>
      <c r="O104" s="12" t="s">
        <v>34</v>
      </c>
      <c r="P104" s="16" t="s">
        <v>36</v>
      </c>
      <c r="Q104" s="1" t="str">
        <f>IF(Data[[#This Row],[COGS]]=Data[[#This Row],[ Sales]]-Data[[#This Row],[Profit]], "OK", "Mismatch")</f>
        <v>OK</v>
      </c>
      <c r="R104" s="1" t="str">
        <f>IF(Data[[#This Row],[Gross Sales]]=Data[[#This Row],[Units Sold]]*Data[[#This Row],[Sale Price]], "OK", "Mismatch")</f>
        <v>OK</v>
      </c>
      <c r="S104" s="1" t="str">
        <f>IF(Data[[#This Row],[ Sales]]=Data[[#This Row],[Gross Sales]]-Data[[#This Row],[Discounts]], "OK", "Mismatch")</f>
        <v>OK</v>
      </c>
      <c r="T104" s="1" t="str">
        <f>IF(Data[[#This Row],[Profit]]=Data[[#This Row],[ Sales]]-Data[[#This Row],[COGS]], "OK", "Mismatch")</f>
        <v>OK</v>
      </c>
    </row>
    <row r="105" spans="1:20" x14ac:dyDescent="0.2">
      <c r="A105" s="11" t="s">
        <v>29</v>
      </c>
      <c r="B105" s="11" t="s">
        <v>15</v>
      </c>
      <c r="C105" s="12" t="s">
        <v>16</v>
      </c>
      <c r="D105" s="12" t="s">
        <v>46</v>
      </c>
      <c r="E105" s="11">
        <v>742.5</v>
      </c>
      <c r="F105" s="13">
        <v>3</v>
      </c>
      <c r="G105" s="13">
        <v>125</v>
      </c>
      <c r="H105" s="13">
        <v>92812.5</v>
      </c>
      <c r="I105" s="13">
        <v>1856.25</v>
      </c>
      <c r="J105" s="13">
        <v>90956.25</v>
      </c>
      <c r="K105" s="13">
        <v>89100</v>
      </c>
      <c r="L105" s="13">
        <v>1856.25</v>
      </c>
      <c r="M105" s="14">
        <v>41730</v>
      </c>
      <c r="N105" s="15">
        <v>4</v>
      </c>
      <c r="O105" s="12" t="s">
        <v>44</v>
      </c>
      <c r="P105" s="16" t="s">
        <v>19</v>
      </c>
      <c r="Q105" s="1" t="str">
        <f>IF(Data[[#This Row],[COGS]]=Data[[#This Row],[ Sales]]-Data[[#This Row],[Profit]], "OK", "Mismatch")</f>
        <v>OK</v>
      </c>
      <c r="R105" s="1" t="str">
        <f>IF(Data[[#This Row],[Gross Sales]]=Data[[#This Row],[Units Sold]]*Data[[#This Row],[Sale Price]], "OK", "Mismatch")</f>
        <v>OK</v>
      </c>
      <c r="S105" s="1" t="str">
        <f>IF(Data[[#This Row],[ Sales]]=Data[[#This Row],[Gross Sales]]-Data[[#This Row],[Discounts]], "OK", "Mismatch")</f>
        <v>OK</v>
      </c>
      <c r="T105" s="1" t="str">
        <f>IF(Data[[#This Row],[Profit]]=Data[[#This Row],[ Sales]]-Data[[#This Row],[COGS]], "OK", "Mismatch")</f>
        <v>OK</v>
      </c>
    </row>
    <row r="106" spans="1:20" x14ac:dyDescent="0.2">
      <c r="A106" s="11" t="s">
        <v>29</v>
      </c>
      <c r="B106" s="11" t="s">
        <v>15</v>
      </c>
      <c r="C106" s="12" t="s">
        <v>26</v>
      </c>
      <c r="D106" s="12" t="s">
        <v>17</v>
      </c>
      <c r="E106" s="11">
        <v>345</v>
      </c>
      <c r="F106" s="13">
        <v>5</v>
      </c>
      <c r="G106" s="13">
        <v>125</v>
      </c>
      <c r="H106" s="13">
        <v>43125</v>
      </c>
      <c r="I106" s="13">
        <v>0</v>
      </c>
      <c r="J106" s="13">
        <v>43125</v>
      </c>
      <c r="K106" s="13">
        <v>41400</v>
      </c>
      <c r="L106" s="13">
        <v>1725</v>
      </c>
      <c r="M106" s="14">
        <v>41548</v>
      </c>
      <c r="N106" s="15">
        <v>10</v>
      </c>
      <c r="O106" s="12" t="s">
        <v>35</v>
      </c>
      <c r="P106" s="16" t="s">
        <v>36</v>
      </c>
      <c r="Q106" s="1" t="str">
        <f>IF(Data[[#This Row],[COGS]]=Data[[#This Row],[ Sales]]-Data[[#This Row],[Profit]], "OK", "Mismatch")</f>
        <v>OK</v>
      </c>
      <c r="R106" s="1" t="str">
        <f>IF(Data[[#This Row],[Gross Sales]]=Data[[#This Row],[Units Sold]]*Data[[#This Row],[Sale Price]], "OK", "Mismatch")</f>
        <v>OK</v>
      </c>
      <c r="S106" s="1" t="str">
        <f>IF(Data[[#This Row],[ Sales]]=Data[[#This Row],[Gross Sales]]-Data[[#This Row],[Discounts]], "OK", "Mismatch")</f>
        <v>OK</v>
      </c>
      <c r="T106" s="1" t="str">
        <f>IF(Data[[#This Row],[Profit]]=Data[[#This Row],[ Sales]]-Data[[#This Row],[COGS]], "OK", "Mismatch")</f>
        <v>OK</v>
      </c>
    </row>
    <row r="107" spans="1:20" x14ac:dyDescent="0.2">
      <c r="A107" s="11" t="s">
        <v>29</v>
      </c>
      <c r="B107" s="11" t="s">
        <v>15</v>
      </c>
      <c r="C107" s="12" t="s">
        <v>26</v>
      </c>
      <c r="D107" s="12" t="s">
        <v>17</v>
      </c>
      <c r="E107" s="11">
        <v>2665.5</v>
      </c>
      <c r="F107" s="13">
        <v>5</v>
      </c>
      <c r="G107" s="13">
        <v>125</v>
      </c>
      <c r="H107" s="13">
        <v>333187.5</v>
      </c>
      <c r="I107" s="13">
        <v>0</v>
      </c>
      <c r="J107" s="13">
        <v>333187.5</v>
      </c>
      <c r="K107" s="13">
        <v>319860</v>
      </c>
      <c r="L107" s="13">
        <v>13327.5</v>
      </c>
      <c r="M107" s="14">
        <v>41821</v>
      </c>
      <c r="N107" s="15">
        <v>7</v>
      </c>
      <c r="O107" s="12" t="s">
        <v>30</v>
      </c>
      <c r="P107" s="16" t="s">
        <v>19</v>
      </c>
      <c r="Q107" s="1" t="str">
        <f>IF(Data[[#This Row],[COGS]]=Data[[#This Row],[ Sales]]-Data[[#This Row],[Profit]], "OK", "Mismatch")</f>
        <v>OK</v>
      </c>
      <c r="R107" s="1" t="str">
        <f>IF(Data[[#This Row],[Gross Sales]]=Data[[#This Row],[Units Sold]]*Data[[#This Row],[Sale Price]], "OK", "Mismatch")</f>
        <v>OK</v>
      </c>
      <c r="S107" s="1" t="str">
        <f>IF(Data[[#This Row],[ Sales]]=Data[[#This Row],[Gross Sales]]-Data[[#This Row],[Discounts]], "OK", "Mismatch")</f>
        <v>OK</v>
      </c>
      <c r="T107" s="1" t="str">
        <f>IF(Data[[#This Row],[Profit]]=Data[[#This Row],[ Sales]]-Data[[#This Row],[COGS]], "OK", "Mismatch")</f>
        <v>OK</v>
      </c>
    </row>
    <row r="108" spans="1:20" x14ac:dyDescent="0.2">
      <c r="A108" s="11" t="s">
        <v>29</v>
      </c>
      <c r="B108" s="11" t="s">
        <v>15</v>
      </c>
      <c r="C108" s="12" t="s">
        <v>38</v>
      </c>
      <c r="D108" s="12" t="s">
        <v>49</v>
      </c>
      <c r="E108" s="11">
        <v>1583</v>
      </c>
      <c r="F108" s="13">
        <v>10</v>
      </c>
      <c r="G108" s="13">
        <v>125</v>
      </c>
      <c r="H108" s="13">
        <v>197875</v>
      </c>
      <c r="I108" s="13">
        <v>25723.75</v>
      </c>
      <c r="J108" s="13">
        <v>172151.25</v>
      </c>
      <c r="K108" s="13">
        <v>189960</v>
      </c>
      <c r="L108" s="13">
        <v>-17808.75</v>
      </c>
      <c r="M108" s="14">
        <v>41791</v>
      </c>
      <c r="N108" s="15">
        <v>6</v>
      </c>
      <c r="O108" s="12" t="s">
        <v>23</v>
      </c>
      <c r="P108" s="16" t="s">
        <v>19</v>
      </c>
      <c r="Q108" s="1" t="str">
        <f>IF(Data[[#This Row],[COGS]]=Data[[#This Row],[ Sales]]-Data[[#This Row],[Profit]], "OK", "Mismatch")</f>
        <v>OK</v>
      </c>
      <c r="R108" s="1" t="str">
        <f>IF(Data[[#This Row],[Gross Sales]]=Data[[#This Row],[Units Sold]]*Data[[#This Row],[Sale Price]], "OK", "Mismatch")</f>
        <v>OK</v>
      </c>
      <c r="S108" s="1" t="str">
        <f>IF(Data[[#This Row],[ Sales]]=Data[[#This Row],[Gross Sales]]-Data[[#This Row],[Discounts]], "OK", "Mismatch")</f>
        <v>OK</v>
      </c>
      <c r="T108" s="1" t="str">
        <f>IF(Data[[#This Row],[Profit]]=Data[[#This Row],[ Sales]]-Data[[#This Row],[COGS]], "OK", "Mismatch")</f>
        <v>OK</v>
      </c>
    </row>
    <row r="109" spans="1:20" x14ac:dyDescent="0.2">
      <c r="A109" s="11" t="s">
        <v>29</v>
      </c>
      <c r="B109" s="11" t="s">
        <v>15</v>
      </c>
      <c r="C109" s="12" t="s">
        <v>38</v>
      </c>
      <c r="D109" s="12" t="s">
        <v>46</v>
      </c>
      <c r="E109" s="11">
        <v>1774</v>
      </c>
      <c r="F109" s="13">
        <v>10</v>
      </c>
      <c r="G109" s="13">
        <v>125</v>
      </c>
      <c r="H109" s="13">
        <v>221750</v>
      </c>
      <c r="I109" s="13">
        <v>6652.5</v>
      </c>
      <c r="J109" s="13">
        <v>215097.5</v>
      </c>
      <c r="K109" s="13">
        <v>212880</v>
      </c>
      <c r="L109" s="13">
        <v>2217.5</v>
      </c>
      <c r="M109" s="14">
        <v>41699</v>
      </c>
      <c r="N109" s="15">
        <v>3</v>
      </c>
      <c r="O109" s="12" t="s">
        <v>27</v>
      </c>
      <c r="P109" s="16" t="s">
        <v>19</v>
      </c>
      <c r="Q109" s="1" t="str">
        <f>IF(Data[[#This Row],[COGS]]=Data[[#This Row],[ Sales]]-Data[[#This Row],[Profit]], "OK", "Mismatch")</f>
        <v>OK</v>
      </c>
      <c r="R109" s="1" t="str">
        <f>IF(Data[[#This Row],[Gross Sales]]=Data[[#This Row],[Units Sold]]*Data[[#This Row],[Sale Price]], "OK", "Mismatch")</f>
        <v>OK</v>
      </c>
      <c r="S109" s="1" t="str">
        <f>IF(Data[[#This Row],[ Sales]]=Data[[#This Row],[Gross Sales]]-Data[[#This Row],[Discounts]], "OK", "Mismatch")</f>
        <v>OK</v>
      </c>
      <c r="T109" s="1" t="str">
        <f>IF(Data[[#This Row],[Profit]]=Data[[#This Row],[ Sales]]-Data[[#This Row],[COGS]], "OK", "Mismatch")</f>
        <v>OK</v>
      </c>
    </row>
    <row r="110" spans="1:20" x14ac:dyDescent="0.2">
      <c r="A110" s="11" t="s">
        <v>29</v>
      </c>
      <c r="B110" s="11" t="s">
        <v>15</v>
      </c>
      <c r="C110" s="12" t="s">
        <v>38</v>
      </c>
      <c r="D110" s="12" t="s">
        <v>46</v>
      </c>
      <c r="E110" s="11">
        <v>2009</v>
      </c>
      <c r="F110" s="13">
        <v>10</v>
      </c>
      <c r="G110" s="13">
        <v>125</v>
      </c>
      <c r="H110" s="13">
        <v>251125</v>
      </c>
      <c r="I110" s="13">
        <v>7533.75</v>
      </c>
      <c r="J110" s="13">
        <v>243591.25</v>
      </c>
      <c r="K110" s="13">
        <v>241080</v>
      </c>
      <c r="L110" s="13">
        <v>2511.25</v>
      </c>
      <c r="M110" s="14">
        <v>41913</v>
      </c>
      <c r="N110" s="15">
        <v>10</v>
      </c>
      <c r="O110" s="12" t="s">
        <v>35</v>
      </c>
      <c r="P110" s="16" t="s">
        <v>19</v>
      </c>
      <c r="Q110" s="1" t="str">
        <f>IF(Data[[#This Row],[COGS]]=Data[[#This Row],[ Sales]]-Data[[#This Row],[Profit]], "OK", "Mismatch")</f>
        <v>OK</v>
      </c>
      <c r="R110" s="1" t="str">
        <f>IF(Data[[#This Row],[Gross Sales]]=Data[[#This Row],[Units Sold]]*Data[[#This Row],[Sale Price]], "OK", "Mismatch")</f>
        <v>OK</v>
      </c>
      <c r="S110" s="1" t="str">
        <f>IF(Data[[#This Row],[ Sales]]=Data[[#This Row],[Gross Sales]]-Data[[#This Row],[Discounts]], "OK", "Mismatch")</f>
        <v>OK</v>
      </c>
      <c r="T110" s="1" t="str">
        <f>IF(Data[[#This Row],[Profit]]=Data[[#This Row],[ Sales]]-Data[[#This Row],[COGS]], "OK", "Mismatch")</f>
        <v>OK</v>
      </c>
    </row>
    <row r="111" spans="1:20" x14ac:dyDescent="0.2">
      <c r="A111" s="11" t="s">
        <v>29</v>
      </c>
      <c r="B111" s="11" t="s">
        <v>15</v>
      </c>
      <c r="C111" s="12" t="s">
        <v>38</v>
      </c>
      <c r="D111" s="12" t="s">
        <v>46</v>
      </c>
      <c r="E111" s="11">
        <v>2729</v>
      </c>
      <c r="F111" s="13">
        <v>10</v>
      </c>
      <c r="G111" s="13">
        <v>125</v>
      </c>
      <c r="H111" s="13">
        <v>341125</v>
      </c>
      <c r="I111" s="13">
        <v>6822.5</v>
      </c>
      <c r="J111" s="13">
        <v>334302.5</v>
      </c>
      <c r="K111" s="13">
        <v>327480</v>
      </c>
      <c r="L111" s="13">
        <v>6822.5</v>
      </c>
      <c r="M111" s="14">
        <v>41974</v>
      </c>
      <c r="N111" s="15">
        <v>12</v>
      </c>
      <c r="O111" s="12" t="s">
        <v>25</v>
      </c>
      <c r="P111" s="16" t="s">
        <v>19</v>
      </c>
      <c r="Q111" s="1" t="str">
        <f>IF(Data[[#This Row],[COGS]]=Data[[#This Row],[ Sales]]-Data[[#This Row],[Profit]], "OK", "Mismatch")</f>
        <v>OK</v>
      </c>
      <c r="R111" s="1" t="str">
        <f>IF(Data[[#This Row],[Gross Sales]]=Data[[#This Row],[Units Sold]]*Data[[#This Row],[Sale Price]], "OK", "Mismatch")</f>
        <v>OK</v>
      </c>
      <c r="S111" s="1" t="str">
        <f>IF(Data[[#This Row],[ Sales]]=Data[[#This Row],[Gross Sales]]-Data[[#This Row],[Discounts]], "OK", "Mismatch")</f>
        <v>OK</v>
      </c>
      <c r="T111" s="1" t="str">
        <f>IF(Data[[#This Row],[Profit]]=Data[[#This Row],[ Sales]]-Data[[#This Row],[COGS]], "OK", "Mismatch")</f>
        <v>OK</v>
      </c>
    </row>
    <row r="112" spans="1:20" x14ac:dyDescent="0.2">
      <c r="A112" s="11" t="s">
        <v>29</v>
      </c>
      <c r="B112" s="11" t="s">
        <v>15</v>
      </c>
      <c r="C112" s="12" t="s">
        <v>42</v>
      </c>
      <c r="D112" s="12" t="s">
        <v>49</v>
      </c>
      <c r="E112" s="11">
        <v>1916</v>
      </c>
      <c r="F112" s="13">
        <v>120</v>
      </c>
      <c r="G112" s="13">
        <v>125</v>
      </c>
      <c r="H112" s="13">
        <v>239500</v>
      </c>
      <c r="I112" s="13">
        <v>23950</v>
      </c>
      <c r="J112" s="13">
        <v>215550</v>
      </c>
      <c r="K112" s="13">
        <v>229920</v>
      </c>
      <c r="L112" s="13">
        <v>-14370</v>
      </c>
      <c r="M112" s="14">
        <v>41609</v>
      </c>
      <c r="N112" s="15">
        <v>12</v>
      </c>
      <c r="O112" s="12" t="s">
        <v>25</v>
      </c>
      <c r="P112" s="16" t="s">
        <v>36</v>
      </c>
      <c r="Q112" s="1" t="str">
        <f>IF(Data[[#This Row],[COGS]]=Data[[#This Row],[ Sales]]-Data[[#This Row],[Profit]], "OK", "Mismatch")</f>
        <v>OK</v>
      </c>
      <c r="R112" s="1" t="str">
        <f>IF(Data[[#This Row],[Gross Sales]]=Data[[#This Row],[Units Sold]]*Data[[#This Row],[Sale Price]], "OK", "Mismatch")</f>
        <v>OK</v>
      </c>
      <c r="S112" s="1" t="str">
        <f>IF(Data[[#This Row],[ Sales]]=Data[[#This Row],[Gross Sales]]-Data[[#This Row],[Discounts]], "OK", "Mismatch")</f>
        <v>OK</v>
      </c>
      <c r="T112" s="1" t="str">
        <f>IF(Data[[#This Row],[Profit]]=Data[[#This Row],[ Sales]]-Data[[#This Row],[COGS]], "OK", "Mismatch")</f>
        <v>OK</v>
      </c>
    </row>
    <row r="113" spans="1:20" x14ac:dyDescent="0.2">
      <c r="A113" s="11" t="s">
        <v>29</v>
      </c>
      <c r="B113" s="11" t="s">
        <v>15</v>
      </c>
      <c r="C113" s="12" t="s">
        <v>42</v>
      </c>
      <c r="D113" s="12" t="s">
        <v>46</v>
      </c>
      <c r="E113" s="11">
        <v>923</v>
      </c>
      <c r="F113" s="13">
        <v>120</v>
      </c>
      <c r="G113" s="13">
        <v>125</v>
      </c>
      <c r="H113" s="13">
        <v>115375</v>
      </c>
      <c r="I113" s="13">
        <v>1153.75</v>
      </c>
      <c r="J113" s="13">
        <v>114221.25</v>
      </c>
      <c r="K113" s="13">
        <v>110760</v>
      </c>
      <c r="L113" s="13">
        <v>3461.25</v>
      </c>
      <c r="M113" s="14">
        <v>41852</v>
      </c>
      <c r="N113" s="15">
        <v>8</v>
      </c>
      <c r="O113" s="12" t="s">
        <v>33</v>
      </c>
      <c r="P113" s="16" t="s">
        <v>19</v>
      </c>
      <c r="Q113" s="1" t="str">
        <f>IF(Data[[#This Row],[COGS]]=Data[[#This Row],[ Sales]]-Data[[#This Row],[Profit]], "OK", "Mismatch")</f>
        <v>OK</v>
      </c>
      <c r="R113" s="1" t="str">
        <f>IF(Data[[#This Row],[Gross Sales]]=Data[[#This Row],[Units Sold]]*Data[[#This Row],[Sale Price]], "OK", "Mismatch")</f>
        <v>OK</v>
      </c>
      <c r="S113" s="1" t="str">
        <f>IF(Data[[#This Row],[ Sales]]=Data[[#This Row],[Gross Sales]]-Data[[#This Row],[Discounts]], "OK", "Mismatch")</f>
        <v>OK</v>
      </c>
      <c r="T113" s="1" t="str">
        <f>IF(Data[[#This Row],[Profit]]=Data[[#This Row],[ Sales]]-Data[[#This Row],[COGS]], "OK", "Mismatch")</f>
        <v>OK</v>
      </c>
    </row>
    <row r="114" spans="1:20" x14ac:dyDescent="0.2">
      <c r="A114" s="11" t="s">
        <v>29</v>
      </c>
      <c r="B114" s="11" t="s">
        <v>15</v>
      </c>
      <c r="C114" s="12" t="s">
        <v>42</v>
      </c>
      <c r="D114" s="12" t="s">
        <v>46</v>
      </c>
      <c r="E114" s="11">
        <v>2009</v>
      </c>
      <c r="F114" s="13">
        <v>120</v>
      </c>
      <c r="G114" s="13">
        <v>125</v>
      </c>
      <c r="H114" s="13">
        <v>251125</v>
      </c>
      <c r="I114" s="13">
        <v>7533.75</v>
      </c>
      <c r="J114" s="13">
        <v>243591.25</v>
      </c>
      <c r="K114" s="13">
        <v>241080</v>
      </c>
      <c r="L114" s="13">
        <v>2511.25</v>
      </c>
      <c r="M114" s="14">
        <v>41913</v>
      </c>
      <c r="N114" s="15">
        <v>10</v>
      </c>
      <c r="O114" s="12" t="s">
        <v>35</v>
      </c>
      <c r="P114" s="16" t="s">
        <v>19</v>
      </c>
      <c r="Q114" s="1" t="str">
        <f>IF(Data[[#This Row],[COGS]]=Data[[#This Row],[ Sales]]-Data[[#This Row],[Profit]], "OK", "Mismatch")</f>
        <v>OK</v>
      </c>
      <c r="R114" s="1" t="str">
        <f>IF(Data[[#This Row],[Gross Sales]]=Data[[#This Row],[Units Sold]]*Data[[#This Row],[Sale Price]], "OK", "Mismatch")</f>
        <v>OK</v>
      </c>
      <c r="S114" s="1" t="str">
        <f>IF(Data[[#This Row],[ Sales]]=Data[[#This Row],[Gross Sales]]-Data[[#This Row],[Discounts]], "OK", "Mismatch")</f>
        <v>OK</v>
      </c>
      <c r="T114" s="1" t="str">
        <f>IF(Data[[#This Row],[Profit]]=Data[[#This Row],[ Sales]]-Data[[#This Row],[COGS]], "OK", "Mismatch")</f>
        <v>OK</v>
      </c>
    </row>
    <row r="115" spans="1:20" x14ac:dyDescent="0.2">
      <c r="A115" s="11" t="s">
        <v>29</v>
      </c>
      <c r="B115" s="11" t="s">
        <v>15</v>
      </c>
      <c r="C115" s="12" t="s">
        <v>42</v>
      </c>
      <c r="D115" s="12" t="s">
        <v>48</v>
      </c>
      <c r="E115" s="11">
        <v>567</v>
      </c>
      <c r="F115" s="13">
        <v>120</v>
      </c>
      <c r="G115" s="13">
        <v>125</v>
      </c>
      <c r="H115" s="13">
        <v>70875</v>
      </c>
      <c r="I115" s="13">
        <v>6378.75</v>
      </c>
      <c r="J115" s="13">
        <v>64496.25</v>
      </c>
      <c r="K115" s="13">
        <v>68040</v>
      </c>
      <c r="L115" s="13">
        <v>-3543.75</v>
      </c>
      <c r="M115" s="14">
        <v>41883</v>
      </c>
      <c r="N115" s="15">
        <v>9</v>
      </c>
      <c r="O115" s="12" t="s">
        <v>34</v>
      </c>
      <c r="P115" s="16" t="s">
        <v>19</v>
      </c>
      <c r="Q115" s="1" t="str">
        <f>IF(Data[[#This Row],[COGS]]=Data[[#This Row],[ Sales]]-Data[[#This Row],[Profit]], "OK", "Mismatch")</f>
        <v>OK</v>
      </c>
      <c r="R115" s="1" t="str">
        <f>IF(Data[[#This Row],[Gross Sales]]=Data[[#This Row],[Units Sold]]*Data[[#This Row],[Sale Price]], "OK", "Mismatch")</f>
        <v>OK</v>
      </c>
      <c r="S115" s="1" t="str">
        <f>IF(Data[[#This Row],[ Sales]]=Data[[#This Row],[Gross Sales]]-Data[[#This Row],[Discounts]], "OK", "Mismatch")</f>
        <v>OK</v>
      </c>
      <c r="T115" s="1" t="str">
        <f>IF(Data[[#This Row],[Profit]]=Data[[#This Row],[ Sales]]-Data[[#This Row],[COGS]], "OK", "Mismatch")</f>
        <v>OK</v>
      </c>
    </row>
    <row r="116" spans="1:20" x14ac:dyDescent="0.2">
      <c r="A116" s="11" t="s">
        <v>29</v>
      </c>
      <c r="B116" s="11" t="s">
        <v>15</v>
      </c>
      <c r="C116" s="12" t="s">
        <v>42</v>
      </c>
      <c r="D116" s="12" t="s">
        <v>48</v>
      </c>
      <c r="E116" s="11">
        <v>952</v>
      </c>
      <c r="F116" s="13">
        <v>120</v>
      </c>
      <c r="G116" s="13">
        <v>125</v>
      </c>
      <c r="H116" s="13">
        <v>119000</v>
      </c>
      <c r="I116" s="13">
        <v>7140</v>
      </c>
      <c r="J116" s="13">
        <v>111860</v>
      </c>
      <c r="K116" s="13">
        <v>114240</v>
      </c>
      <c r="L116" s="13">
        <v>-2380</v>
      </c>
      <c r="M116" s="14">
        <v>41671</v>
      </c>
      <c r="N116" s="15">
        <v>2</v>
      </c>
      <c r="O116" s="12" t="s">
        <v>39</v>
      </c>
      <c r="P116" s="16" t="s">
        <v>19</v>
      </c>
      <c r="Q116" s="1" t="str">
        <f>IF(Data[[#This Row],[COGS]]=Data[[#This Row],[ Sales]]-Data[[#This Row],[Profit]], "OK", "Mismatch")</f>
        <v>OK</v>
      </c>
      <c r="R116" s="1" t="str">
        <f>IF(Data[[#This Row],[Gross Sales]]=Data[[#This Row],[Units Sold]]*Data[[#This Row],[Sale Price]], "OK", "Mismatch")</f>
        <v>OK</v>
      </c>
      <c r="S116" s="1" t="str">
        <f>IF(Data[[#This Row],[ Sales]]=Data[[#This Row],[Gross Sales]]-Data[[#This Row],[Discounts]], "OK", "Mismatch")</f>
        <v>OK</v>
      </c>
      <c r="T116" s="1" t="str">
        <f>IF(Data[[#This Row],[Profit]]=Data[[#This Row],[ Sales]]-Data[[#This Row],[COGS]], "OK", "Mismatch")</f>
        <v>OK</v>
      </c>
    </row>
    <row r="117" spans="1:20" x14ac:dyDescent="0.2">
      <c r="A117" s="11" t="s">
        <v>29</v>
      </c>
      <c r="B117" s="11" t="s">
        <v>15</v>
      </c>
      <c r="C117" s="12" t="s">
        <v>42</v>
      </c>
      <c r="D117" s="12" t="s">
        <v>17</v>
      </c>
      <c r="E117" s="11">
        <v>345</v>
      </c>
      <c r="F117" s="13">
        <v>120</v>
      </c>
      <c r="G117" s="13">
        <v>125</v>
      </c>
      <c r="H117" s="13">
        <v>43125</v>
      </c>
      <c r="I117" s="13">
        <v>0</v>
      </c>
      <c r="J117" s="13">
        <v>43125</v>
      </c>
      <c r="K117" s="13">
        <v>41400</v>
      </c>
      <c r="L117" s="13">
        <v>1725</v>
      </c>
      <c r="M117" s="14">
        <v>41548</v>
      </c>
      <c r="N117" s="15">
        <v>10</v>
      </c>
      <c r="O117" s="12" t="s">
        <v>35</v>
      </c>
      <c r="P117" s="16" t="s">
        <v>36</v>
      </c>
      <c r="Q117" s="1" t="str">
        <f>IF(Data[[#This Row],[COGS]]=Data[[#This Row],[ Sales]]-Data[[#This Row],[Profit]], "OK", "Mismatch")</f>
        <v>OK</v>
      </c>
      <c r="R117" s="1" t="str">
        <f>IF(Data[[#This Row],[Gross Sales]]=Data[[#This Row],[Units Sold]]*Data[[#This Row],[Sale Price]], "OK", "Mismatch")</f>
        <v>OK</v>
      </c>
      <c r="S117" s="1" t="str">
        <f>IF(Data[[#This Row],[ Sales]]=Data[[#This Row],[Gross Sales]]-Data[[#This Row],[Discounts]], "OK", "Mismatch")</f>
        <v>OK</v>
      </c>
      <c r="T117" s="1" t="str">
        <f>IF(Data[[#This Row],[Profit]]=Data[[#This Row],[ Sales]]-Data[[#This Row],[COGS]], "OK", "Mismatch")</f>
        <v>OK</v>
      </c>
    </row>
    <row r="118" spans="1:20" x14ac:dyDescent="0.2">
      <c r="A118" s="11" t="s">
        <v>29</v>
      </c>
      <c r="B118" s="11" t="s">
        <v>15</v>
      </c>
      <c r="C118" s="12" t="s">
        <v>43</v>
      </c>
      <c r="D118" s="12" t="s">
        <v>49</v>
      </c>
      <c r="E118" s="11">
        <v>1583</v>
      </c>
      <c r="F118" s="13">
        <v>250</v>
      </c>
      <c r="G118" s="13">
        <v>125</v>
      </c>
      <c r="H118" s="13">
        <v>197875</v>
      </c>
      <c r="I118" s="13">
        <v>25723.75</v>
      </c>
      <c r="J118" s="13">
        <v>172151.25</v>
      </c>
      <c r="K118" s="13">
        <v>189960</v>
      </c>
      <c r="L118" s="13">
        <v>-17808.75</v>
      </c>
      <c r="M118" s="14">
        <v>41791</v>
      </c>
      <c r="N118" s="15">
        <v>6</v>
      </c>
      <c r="O118" s="12" t="s">
        <v>23</v>
      </c>
      <c r="P118" s="16" t="s">
        <v>19</v>
      </c>
      <c r="Q118" s="1" t="str">
        <f>IF(Data[[#This Row],[COGS]]=Data[[#This Row],[ Sales]]-Data[[#This Row],[Profit]], "OK", "Mismatch")</f>
        <v>OK</v>
      </c>
      <c r="R118" s="1" t="str">
        <f>IF(Data[[#This Row],[Gross Sales]]=Data[[#This Row],[Units Sold]]*Data[[#This Row],[Sale Price]], "OK", "Mismatch")</f>
        <v>OK</v>
      </c>
      <c r="S118" s="1" t="str">
        <f>IF(Data[[#This Row],[ Sales]]=Data[[#This Row],[Gross Sales]]-Data[[#This Row],[Discounts]], "OK", "Mismatch")</f>
        <v>OK</v>
      </c>
      <c r="T118" s="1" t="str">
        <f>IF(Data[[#This Row],[Profit]]=Data[[#This Row],[ Sales]]-Data[[#This Row],[COGS]], "OK", "Mismatch")</f>
        <v>OK</v>
      </c>
    </row>
    <row r="119" spans="1:20" x14ac:dyDescent="0.2">
      <c r="A119" s="11" t="s">
        <v>29</v>
      </c>
      <c r="B119" s="11" t="s">
        <v>15</v>
      </c>
      <c r="C119" s="12" t="s">
        <v>43</v>
      </c>
      <c r="D119" s="12" t="s">
        <v>49</v>
      </c>
      <c r="E119" s="11">
        <v>2529</v>
      </c>
      <c r="F119" s="13">
        <v>250</v>
      </c>
      <c r="G119" s="13">
        <v>125</v>
      </c>
      <c r="H119" s="13">
        <v>316125</v>
      </c>
      <c r="I119" s="13">
        <v>31612.5</v>
      </c>
      <c r="J119" s="13">
        <v>284512.5</v>
      </c>
      <c r="K119" s="13">
        <v>303480</v>
      </c>
      <c r="L119" s="13">
        <v>-18967.5</v>
      </c>
      <c r="M119" s="14">
        <v>41944</v>
      </c>
      <c r="N119" s="15">
        <v>11</v>
      </c>
      <c r="O119" s="12" t="s">
        <v>41</v>
      </c>
      <c r="P119" s="16" t="s">
        <v>19</v>
      </c>
      <c r="Q119" s="1" t="str">
        <f>IF(Data[[#This Row],[COGS]]=Data[[#This Row],[ Sales]]-Data[[#This Row],[Profit]], "OK", "Mismatch")</f>
        <v>OK</v>
      </c>
      <c r="R119" s="1" t="str">
        <f>IF(Data[[#This Row],[Gross Sales]]=Data[[#This Row],[Units Sold]]*Data[[#This Row],[Sale Price]], "OK", "Mismatch")</f>
        <v>OK</v>
      </c>
      <c r="S119" s="1" t="str">
        <f>IF(Data[[#This Row],[ Sales]]=Data[[#This Row],[Gross Sales]]-Data[[#This Row],[Discounts]], "OK", "Mismatch")</f>
        <v>OK</v>
      </c>
      <c r="T119" s="1" t="str">
        <f>IF(Data[[#This Row],[Profit]]=Data[[#This Row],[ Sales]]-Data[[#This Row],[COGS]], "OK", "Mismatch")</f>
        <v>OK</v>
      </c>
    </row>
    <row r="120" spans="1:20" x14ac:dyDescent="0.2">
      <c r="A120" s="11" t="s">
        <v>29</v>
      </c>
      <c r="B120" s="11" t="s">
        <v>15</v>
      </c>
      <c r="C120" s="12" t="s">
        <v>43</v>
      </c>
      <c r="D120" s="12" t="s">
        <v>49</v>
      </c>
      <c r="E120" s="11">
        <v>2954</v>
      </c>
      <c r="F120" s="13">
        <v>250</v>
      </c>
      <c r="G120" s="13">
        <v>125</v>
      </c>
      <c r="H120" s="13">
        <v>369250</v>
      </c>
      <c r="I120" s="13">
        <v>55387.5</v>
      </c>
      <c r="J120" s="13">
        <v>313862.5</v>
      </c>
      <c r="K120" s="13">
        <v>354480</v>
      </c>
      <c r="L120" s="13">
        <v>-40617.5</v>
      </c>
      <c r="M120" s="14">
        <v>41579</v>
      </c>
      <c r="N120" s="15">
        <v>11</v>
      </c>
      <c r="O120" s="12" t="s">
        <v>41</v>
      </c>
      <c r="P120" s="16" t="s">
        <v>36</v>
      </c>
      <c r="Q120" s="1" t="str">
        <f>IF(Data[[#This Row],[COGS]]=Data[[#This Row],[ Sales]]-Data[[#This Row],[Profit]], "OK", "Mismatch")</f>
        <v>OK</v>
      </c>
      <c r="R120" s="1" t="str">
        <f>IF(Data[[#This Row],[Gross Sales]]=Data[[#This Row],[Units Sold]]*Data[[#This Row],[Sale Price]], "OK", "Mismatch")</f>
        <v>OK</v>
      </c>
      <c r="S120" s="1" t="str">
        <f>IF(Data[[#This Row],[ Sales]]=Data[[#This Row],[Gross Sales]]-Data[[#This Row],[Discounts]], "OK", "Mismatch")</f>
        <v>OK</v>
      </c>
      <c r="T120" s="1" t="str">
        <f>IF(Data[[#This Row],[Profit]]=Data[[#This Row],[ Sales]]-Data[[#This Row],[COGS]], "OK", "Mismatch")</f>
        <v>OK</v>
      </c>
    </row>
    <row r="121" spans="1:20" x14ac:dyDescent="0.2">
      <c r="A121" s="11" t="s">
        <v>29</v>
      </c>
      <c r="B121" s="11" t="s">
        <v>15</v>
      </c>
      <c r="C121" s="12" t="s">
        <v>43</v>
      </c>
      <c r="D121" s="12" t="s">
        <v>46</v>
      </c>
      <c r="E121" s="11">
        <v>2729</v>
      </c>
      <c r="F121" s="13">
        <v>250</v>
      </c>
      <c r="G121" s="13">
        <v>125</v>
      </c>
      <c r="H121" s="13">
        <v>341125</v>
      </c>
      <c r="I121" s="13">
        <v>6822.5</v>
      </c>
      <c r="J121" s="13">
        <v>334302.5</v>
      </c>
      <c r="K121" s="13">
        <v>327480</v>
      </c>
      <c r="L121" s="13">
        <v>6822.5</v>
      </c>
      <c r="M121" s="14">
        <v>41974</v>
      </c>
      <c r="N121" s="15">
        <v>12</v>
      </c>
      <c r="O121" s="12" t="s">
        <v>25</v>
      </c>
      <c r="P121" s="16" t="s">
        <v>19</v>
      </c>
      <c r="Q121" s="1" t="str">
        <f>IF(Data[[#This Row],[COGS]]=Data[[#This Row],[ Sales]]-Data[[#This Row],[Profit]], "OK", "Mismatch")</f>
        <v>OK</v>
      </c>
      <c r="R121" s="1" t="str">
        <f>IF(Data[[#This Row],[Gross Sales]]=Data[[#This Row],[Units Sold]]*Data[[#This Row],[Sale Price]], "OK", "Mismatch")</f>
        <v>OK</v>
      </c>
      <c r="S121" s="1" t="str">
        <f>IF(Data[[#This Row],[ Sales]]=Data[[#This Row],[Gross Sales]]-Data[[#This Row],[Discounts]], "OK", "Mismatch")</f>
        <v>OK</v>
      </c>
      <c r="T121" s="1" t="str">
        <f>IF(Data[[#This Row],[Profit]]=Data[[#This Row],[ Sales]]-Data[[#This Row],[COGS]], "OK", "Mismatch")</f>
        <v>OK</v>
      </c>
    </row>
    <row r="122" spans="1:20" x14ac:dyDescent="0.2">
      <c r="A122" s="11" t="s">
        <v>29</v>
      </c>
      <c r="B122" s="11" t="s">
        <v>22</v>
      </c>
      <c r="C122" s="12" t="s">
        <v>45</v>
      </c>
      <c r="D122" s="12" t="s">
        <v>49</v>
      </c>
      <c r="E122" s="11">
        <v>1433</v>
      </c>
      <c r="F122" s="13">
        <v>260</v>
      </c>
      <c r="G122" s="13">
        <v>125</v>
      </c>
      <c r="H122" s="13">
        <v>179125</v>
      </c>
      <c r="I122" s="13">
        <v>19703.75</v>
      </c>
      <c r="J122" s="13">
        <v>159421.25</v>
      </c>
      <c r="K122" s="13">
        <v>171960</v>
      </c>
      <c r="L122" s="13">
        <v>-12538.75</v>
      </c>
      <c r="M122" s="14">
        <v>41760</v>
      </c>
      <c r="N122" s="15">
        <v>5</v>
      </c>
      <c r="O122" s="12" t="s">
        <v>47</v>
      </c>
      <c r="P122" s="16" t="s">
        <v>19</v>
      </c>
      <c r="Q122" s="1" t="str">
        <f>IF(Data[[#This Row],[COGS]]=Data[[#This Row],[ Sales]]-Data[[#This Row],[Profit]], "OK", "Mismatch")</f>
        <v>OK</v>
      </c>
      <c r="R122" s="1" t="str">
        <f>IF(Data[[#This Row],[Gross Sales]]=Data[[#This Row],[Units Sold]]*Data[[#This Row],[Sale Price]], "OK", "Mismatch")</f>
        <v>OK</v>
      </c>
      <c r="S122" s="1" t="str">
        <f>IF(Data[[#This Row],[ Sales]]=Data[[#This Row],[Gross Sales]]-Data[[#This Row],[Discounts]], "OK", "Mismatch")</f>
        <v>OK</v>
      </c>
      <c r="T122" s="1" t="str">
        <f>IF(Data[[#This Row],[Profit]]=Data[[#This Row],[ Sales]]-Data[[#This Row],[COGS]], "OK", "Mismatch")</f>
        <v>OK</v>
      </c>
    </row>
    <row r="123" spans="1:20" x14ac:dyDescent="0.2">
      <c r="A123" s="11" t="s">
        <v>29</v>
      </c>
      <c r="B123" s="11" t="s">
        <v>22</v>
      </c>
      <c r="C123" s="12" t="s">
        <v>45</v>
      </c>
      <c r="D123" s="12" t="s">
        <v>48</v>
      </c>
      <c r="E123" s="11">
        <v>1987.5</v>
      </c>
      <c r="F123" s="13">
        <v>260</v>
      </c>
      <c r="G123" s="13">
        <v>125</v>
      </c>
      <c r="H123" s="13">
        <v>248437.5</v>
      </c>
      <c r="I123" s="13">
        <v>14906.25</v>
      </c>
      <c r="J123" s="13">
        <v>233531.25</v>
      </c>
      <c r="K123" s="13">
        <v>238500</v>
      </c>
      <c r="L123" s="13">
        <v>-4968.75</v>
      </c>
      <c r="M123" s="14">
        <v>41640</v>
      </c>
      <c r="N123" s="15">
        <v>1</v>
      </c>
      <c r="O123" s="12" t="s">
        <v>18</v>
      </c>
      <c r="P123" s="16" t="s">
        <v>19</v>
      </c>
      <c r="Q123" s="1" t="str">
        <f>IF(Data[[#This Row],[COGS]]=Data[[#This Row],[ Sales]]-Data[[#This Row],[Profit]], "OK", "Mismatch")</f>
        <v>OK</v>
      </c>
      <c r="R123" s="1" t="str">
        <f>IF(Data[[#This Row],[Gross Sales]]=Data[[#This Row],[Units Sold]]*Data[[#This Row],[Sale Price]], "OK", "Mismatch")</f>
        <v>OK</v>
      </c>
      <c r="S123" s="1" t="str">
        <f>IF(Data[[#This Row],[ Sales]]=Data[[#This Row],[Gross Sales]]-Data[[#This Row],[Discounts]], "OK", "Mismatch")</f>
        <v>OK</v>
      </c>
      <c r="T123" s="1" t="str">
        <f>IF(Data[[#This Row],[Profit]]=Data[[#This Row],[ Sales]]-Data[[#This Row],[COGS]], "OK", "Mismatch")</f>
        <v>OK</v>
      </c>
    </row>
    <row r="124" spans="1:20" x14ac:dyDescent="0.2">
      <c r="A124" s="11" t="s">
        <v>29</v>
      </c>
      <c r="B124" s="11" t="s">
        <v>22</v>
      </c>
      <c r="C124" s="12" t="s">
        <v>16</v>
      </c>
      <c r="D124" s="12" t="s">
        <v>49</v>
      </c>
      <c r="E124" s="11">
        <v>1023</v>
      </c>
      <c r="F124" s="13">
        <v>3</v>
      </c>
      <c r="G124" s="13">
        <v>125</v>
      </c>
      <c r="H124" s="13">
        <v>127875</v>
      </c>
      <c r="I124" s="13">
        <v>17902.5</v>
      </c>
      <c r="J124" s="13">
        <v>109972.5</v>
      </c>
      <c r="K124" s="13">
        <v>122760</v>
      </c>
      <c r="L124" s="13">
        <v>-12787.5</v>
      </c>
      <c r="M124" s="14">
        <v>41518</v>
      </c>
      <c r="N124" s="15">
        <v>9</v>
      </c>
      <c r="O124" s="12" t="s">
        <v>34</v>
      </c>
      <c r="P124" s="16" t="s">
        <v>36</v>
      </c>
      <c r="Q124" s="1" t="str">
        <f>IF(Data[[#This Row],[COGS]]=Data[[#This Row],[ Sales]]-Data[[#This Row],[Profit]], "OK", "Mismatch")</f>
        <v>OK</v>
      </c>
      <c r="R124" s="1" t="str">
        <f>IF(Data[[#This Row],[Gross Sales]]=Data[[#This Row],[Units Sold]]*Data[[#This Row],[Sale Price]], "OK", "Mismatch")</f>
        <v>OK</v>
      </c>
      <c r="S124" s="1" t="str">
        <f>IF(Data[[#This Row],[ Sales]]=Data[[#This Row],[Gross Sales]]-Data[[#This Row],[Discounts]], "OK", "Mismatch")</f>
        <v>OK</v>
      </c>
      <c r="T124" s="1" t="str">
        <f>IF(Data[[#This Row],[Profit]]=Data[[#This Row],[ Sales]]-Data[[#This Row],[COGS]], "OK", "Mismatch")</f>
        <v>OK</v>
      </c>
    </row>
    <row r="125" spans="1:20" x14ac:dyDescent="0.2">
      <c r="A125" s="11" t="s">
        <v>29</v>
      </c>
      <c r="B125" s="11" t="s">
        <v>22</v>
      </c>
      <c r="C125" s="12" t="s">
        <v>16</v>
      </c>
      <c r="D125" s="12" t="s">
        <v>49</v>
      </c>
      <c r="E125" s="11">
        <v>1174</v>
      </c>
      <c r="F125" s="13">
        <v>3</v>
      </c>
      <c r="G125" s="13">
        <v>125</v>
      </c>
      <c r="H125" s="13">
        <v>146750</v>
      </c>
      <c r="I125" s="13">
        <v>22012.5</v>
      </c>
      <c r="J125" s="13">
        <v>124737.5</v>
      </c>
      <c r="K125" s="13">
        <v>140880</v>
      </c>
      <c r="L125" s="13">
        <v>-16142.5</v>
      </c>
      <c r="M125" s="14">
        <v>41852</v>
      </c>
      <c r="N125" s="15">
        <v>8</v>
      </c>
      <c r="O125" s="12" t="s">
        <v>33</v>
      </c>
      <c r="P125" s="16" t="s">
        <v>19</v>
      </c>
      <c r="Q125" s="1" t="str">
        <f>IF(Data[[#This Row],[COGS]]=Data[[#This Row],[ Sales]]-Data[[#This Row],[Profit]], "OK", "Mismatch")</f>
        <v>OK</v>
      </c>
      <c r="R125" s="1" t="str">
        <f>IF(Data[[#This Row],[Gross Sales]]=Data[[#This Row],[Units Sold]]*Data[[#This Row],[Sale Price]], "OK", "Mismatch")</f>
        <v>OK</v>
      </c>
      <c r="S125" s="1" t="str">
        <f>IF(Data[[#This Row],[ Sales]]=Data[[#This Row],[Gross Sales]]-Data[[#This Row],[Discounts]], "OK", "Mismatch")</f>
        <v>OK</v>
      </c>
      <c r="T125" s="1" t="str">
        <f>IF(Data[[#This Row],[Profit]]=Data[[#This Row],[ Sales]]-Data[[#This Row],[COGS]], "OK", "Mismatch")</f>
        <v>OK</v>
      </c>
    </row>
    <row r="126" spans="1:20" x14ac:dyDescent="0.2">
      <c r="A126" s="11" t="s">
        <v>29</v>
      </c>
      <c r="B126" s="11" t="s">
        <v>22</v>
      </c>
      <c r="C126" s="12" t="s">
        <v>16</v>
      </c>
      <c r="D126" s="12" t="s">
        <v>49</v>
      </c>
      <c r="E126" s="11">
        <v>1482</v>
      </c>
      <c r="F126" s="13">
        <v>3</v>
      </c>
      <c r="G126" s="13">
        <v>125</v>
      </c>
      <c r="H126" s="13">
        <v>185250</v>
      </c>
      <c r="I126" s="13">
        <v>18525</v>
      </c>
      <c r="J126" s="13">
        <v>166725</v>
      </c>
      <c r="K126" s="13">
        <v>177840</v>
      </c>
      <c r="L126" s="13">
        <v>-11115</v>
      </c>
      <c r="M126" s="14">
        <v>41609</v>
      </c>
      <c r="N126" s="15">
        <v>12</v>
      </c>
      <c r="O126" s="12" t="s">
        <v>25</v>
      </c>
      <c r="P126" s="16" t="s">
        <v>36</v>
      </c>
      <c r="Q126" s="1" t="str">
        <f>IF(Data[[#This Row],[COGS]]=Data[[#This Row],[ Sales]]-Data[[#This Row],[Profit]], "OK", "Mismatch")</f>
        <v>OK</v>
      </c>
      <c r="R126" s="1" t="str">
        <f>IF(Data[[#This Row],[Gross Sales]]=Data[[#This Row],[Units Sold]]*Data[[#This Row],[Sale Price]], "OK", "Mismatch")</f>
        <v>OK</v>
      </c>
      <c r="S126" s="1" t="str">
        <f>IF(Data[[#This Row],[ Sales]]=Data[[#This Row],[Gross Sales]]-Data[[#This Row],[Discounts]], "OK", "Mismatch")</f>
        <v>OK</v>
      </c>
      <c r="T126" s="1" t="str">
        <f>IF(Data[[#This Row],[Profit]]=Data[[#This Row],[ Sales]]-Data[[#This Row],[COGS]], "OK", "Mismatch")</f>
        <v>OK</v>
      </c>
    </row>
    <row r="127" spans="1:20" x14ac:dyDescent="0.2">
      <c r="A127" s="11" t="s">
        <v>29</v>
      </c>
      <c r="B127" s="11" t="s">
        <v>22</v>
      </c>
      <c r="C127" s="12" t="s">
        <v>16</v>
      </c>
      <c r="D127" s="12" t="s">
        <v>49</v>
      </c>
      <c r="E127" s="11">
        <v>2441</v>
      </c>
      <c r="F127" s="13">
        <v>3</v>
      </c>
      <c r="G127" s="13">
        <v>125</v>
      </c>
      <c r="H127" s="13">
        <v>305125</v>
      </c>
      <c r="I127" s="13">
        <v>33563.75</v>
      </c>
      <c r="J127" s="13">
        <v>271561.25</v>
      </c>
      <c r="K127" s="13">
        <v>292920</v>
      </c>
      <c r="L127" s="13">
        <v>-21358.75</v>
      </c>
      <c r="M127" s="14">
        <v>41913</v>
      </c>
      <c r="N127" s="15">
        <v>10</v>
      </c>
      <c r="O127" s="12" t="s">
        <v>35</v>
      </c>
      <c r="P127" s="16" t="s">
        <v>19</v>
      </c>
      <c r="Q127" s="1" t="str">
        <f>IF(Data[[#This Row],[COGS]]=Data[[#This Row],[ Sales]]-Data[[#This Row],[Profit]], "OK", "Mismatch")</f>
        <v>OK</v>
      </c>
      <c r="R127" s="1" t="str">
        <f>IF(Data[[#This Row],[Gross Sales]]=Data[[#This Row],[Units Sold]]*Data[[#This Row],[Sale Price]], "OK", "Mismatch")</f>
        <v>OK</v>
      </c>
      <c r="S127" s="1" t="str">
        <f>IF(Data[[#This Row],[ Sales]]=Data[[#This Row],[Gross Sales]]-Data[[#This Row],[Discounts]], "OK", "Mismatch")</f>
        <v>OK</v>
      </c>
      <c r="T127" s="1" t="str">
        <f>IF(Data[[#This Row],[Profit]]=Data[[#This Row],[ Sales]]-Data[[#This Row],[COGS]], "OK", "Mismatch")</f>
        <v>OK</v>
      </c>
    </row>
    <row r="128" spans="1:20" x14ac:dyDescent="0.2">
      <c r="A128" s="11" t="s">
        <v>29</v>
      </c>
      <c r="B128" s="11" t="s">
        <v>22</v>
      </c>
      <c r="C128" s="12" t="s">
        <v>16</v>
      </c>
      <c r="D128" s="12" t="s">
        <v>46</v>
      </c>
      <c r="E128" s="11">
        <v>4243.5</v>
      </c>
      <c r="F128" s="13">
        <v>3</v>
      </c>
      <c r="G128" s="13">
        <v>125</v>
      </c>
      <c r="H128" s="13">
        <v>530437.5</v>
      </c>
      <c r="I128" s="13">
        <v>15913.125</v>
      </c>
      <c r="J128" s="13">
        <v>514524.375</v>
      </c>
      <c r="K128" s="13">
        <v>509220</v>
      </c>
      <c r="L128" s="13">
        <v>5304.375</v>
      </c>
      <c r="M128" s="14">
        <v>41730</v>
      </c>
      <c r="N128" s="15">
        <v>4</v>
      </c>
      <c r="O128" s="12" t="s">
        <v>44</v>
      </c>
      <c r="P128" s="16" t="s">
        <v>19</v>
      </c>
      <c r="Q128" s="1" t="str">
        <f>IF(Data[[#This Row],[COGS]]=Data[[#This Row],[ Sales]]-Data[[#This Row],[Profit]], "OK", "Mismatch")</f>
        <v>OK</v>
      </c>
      <c r="R128" s="1" t="str">
        <f>IF(Data[[#This Row],[Gross Sales]]=Data[[#This Row],[Units Sold]]*Data[[#This Row],[Sale Price]], "OK", "Mismatch")</f>
        <v>OK</v>
      </c>
      <c r="S128" s="1" t="str">
        <f>IF(Data[[#This Row],[ Sales]]=Data[[#This Row],[Gross Sales]]-Data[[#This Row],[Discounts]], "OK", "Mismatch")</f>
        <v>OK</v>
      </c>
      <c r="T128" s="1" t="str">
        <f>IF(Data[[#This Row],[Profit]]=Data[[#This Row],[ Sales]]-Data[[#This Row],[COGS]], "OK", "Mismatch")</f>
        <v>OK</v>
      </c>
    </row>
    <row r="129" spans="1:20" x14ac:dyDescent="0.2">
      <c r="A129" s="11" t="s">
        <v>29</v>
      </c>
      <c r="B129" s="11" t="s">
        <v>22</v>
      </c>
      <c r="C129" s="12" t="s">
        <v>26</v>
      </c>
      <c r="D129" s="12" t="s">
        <v>46</v>
      </c>
      <c r="E129" s="11">
        <v>1287</v>
      </c>
      <c r="F129" s="13">
        <v>5</v>
      </c>
      <c r="G129" s="13">
        <v>125</v>
      </c>
      <c r="H129" s="13">
        <v>160875</v>
      </c>
      <c r="I129" s="13">
        <v>4826.25</v>
      </c>
      <c r="J129" s="13">
        <v>156048.75</v>
      </c>
      <c r="K129" s="13">
        <v>154440</v>
      </c>
      <c r="L129" s="13">
        <v>1608.75</v>
      </c>
      <c r="M129" s="14">
        <v>41974</v>
      </c>
      <c r="N129" s="15">
        <v>12</v>
      </c>
      <c r="O129" s="12" t="s">
        <v>25</v>
      </c>
      <c r="P129" s="16" t="s">
        <v>19</v>
      </c>
      <c r="Q129" s="1" t="str">
        <f>IF(Data[[#This Row],[COGS]]=Data[[#This Row],[ Sales]]-Data[[#This Row],[Profit]], "OK", "Mismatch")</f>
        <v>OK</v>
      </c>
      <c r="R129" s="1" t="str">
        <f>IF(Data[[#This Row],[Gross Sales]]=Data[[#This Row],[Units Sold]]*Data[[#This Row],[Sale Price]], "OK", "Mismatch")</f>
        <v>OK</v>
      </c>
      <c r="S129" s="1" t="str">
        <f>IF(Data[[#This Row],[ Sales]]=Data[[#This Row],[Gross Sales]]-Data[[#This Row],[Discounts]], "OK", "Mismatch")</f>
        <v>OK</v>
      </c>
      <c r="T129" s="1" t="str">
        <f>IF(Data[[#This Row],[Profit]]=Data[[#This Row],[ Sales]]-Data[[#This Row],[COGS]], "OK", "Mismatch")</f>
        <v>OK</v>
      </c>
    </row>
    <row r="130" spans="1:20" x14ac:dyDescent="0.2">
      <c r="A130" s="11" t="s">
        <v>29</v>
      </c>
      <c r="B130" s="11" t="s">
        <v>22</v>
      </c>
      <c r="C130" s="12" t="s">
        <v>26</v>
      </c>
      <c r="D130" s="12" t="s">
        <v>48</v>
      </c>
      <c r="E130" s="11">
        <v>1857</v>
      </c>
      <c r="F130" s="13">
        <v>5</v>
      </c>
      <c r="G130" s="13">
        <v>125</v>
      </c>
      <c r="H130" s="13">
        <v>232125</v>
      </c>
      <c r="I130" s="13">
        <v>20891.25</v>
      </c>
      <c r="J130" s="13">
        <v>211233.75</v>
      </c>
      <c r="K130" s="13">
        <v>222840</v>
      </c>
      <c r="L130" s="13">
        <v>-11606.25</v>
      </c>
      <c r="M130" s="14">
        <v>41579</v>
      </c>
      <c r="N130" s="15">
        <v>11</v>
      </c>
      <c r="O130" s="12" t="s">
        <v>41</v>
      </c>
      <c r="P130" s="16" t="s">
        <v>36</v>
      </c>
      <c r="Q130" s="1" t="str">
        <f>IF(Data[[#This Row],[COGS]]=Data[[#This Row],[ Sales]]-Data[[#This Row],[Profit]], "OK", "Mismatch")</f>
        <v>OK</v>
      </c>
      <c r="R130" s="1" t="str">
        <f>IF(Data[[#This Row],[Gross Sales]]=Data[[#This Row],[Units Sold]]*Data[[#This Row],[Sale Price]], "OK", "Mismatch")</f>
        <v>OK</v>
      </c>
      <c r="S130" s="1" t="str">
        <f>IF(Data[[#This Row],[ Sales]]=Data[[#This Row],[Gross Sales]]-Data[[#This Row],[Discounts]], "OK", "Mismatch")</f>
        <v>OK</v>
      </c>
      <c r="T130" s="1" t="str">
        <f>IF(Data[[#This Row],[Profit]]=Data[[#This Row],[ Sales]]-Data[[#This Row],[COGS]], "OK", "Mismatch")</f>
        <v>OK</v>
      </c>
    </row>
    <row r="131" spans="1:20" x14ac:dyDescent="0.2">
      <c r="A131" s="11" t="s">
        <v>29</v>
      </c>
      <c r="B131" s="11" t="s">
        <v>22</v>
      </c>
      <c r="C131" s="12" t="s">
        <v>38</v>
      </c>
      <c r="D131" s="12" t="s">
        <v>49</v>
      </c>
      <c r="E131" s="11">
        <v>2441</v>
      </c>
      <c r="F131" s="13">
        <v>10</v>
      </c>
      <c r="G131" s="13">
        <v>125</v>
      </c>
      <c r="H131" s="13">
        <v>305125</v>
      </c>
      <c r="I131" s="13">
        <v>33563.75</v>
      </c>
      <c r="J131" s="13">
        <v>271561.25</v>
      </c>
      <c r="K131" s="13">
        <v>292920</v>
      </c>
      <c r="L131" s="13">
        <v>-21358.75</v>
      </c>
      <c r="M131" s="14">
        <v>41913</v>
      </c>
      <c r="N131" s="15">
        <v>10</v>
      </c>
      <c r="O131" s="12" t="s">
        <v>35</v>
      </c>
      <c r="P131" s="16" t="s">
        <v>19</v>
      </c>
      <c r="Q131" s="1" t="str">
        <f>IF(Data[[#This Row],[COGS]]=Data[[#This Row],[ Sales]]-Data[[#This Row],[Profit]], "OK", "Mismatch")</f>
        <v>OK</v>
      </c>
      <c r="R131" s="1" t="str">
        <f>IF(Data[[#This Row],[Gross Sales]]=Data[[#This Row],[Units Sold]]*Data[[#This Row],[Sale Price]], "OK", "Mismatch")</f>
        <v>OK</v>
      </c>
      <c r="S131" s="1" t="str">
        <f>IF(Data[[#This Row],[ Sales]]=Data[[#This Row],[Gross Sales]]-Data[[#This Row],[Discounts]], "OK", "Mismatch")</f>
        <v>OK</v>
      </c>
      <c r="T131" s="1" t="str">
        <f>IF(Data[[#This Row],[Profit]]=Data[[#This Row],[ Sales]]-Data[[#This Row],[COGS]], "OK", "Mismatch")</f>
        <v>OK</v>
      </c>
    </row>
    <row r="132" spans="1:20" x14ac:dyDescent="0.2">
      <c r="A132" s="11" t="s">
        <v>29</v>
      </c>
      <c r="B132" s="11" t="s">
        <v>22</v>
      </c>
      <c r="C132" s="12" t="s">
        <v>38</v>
      </c>
      <c r="D132" s="12" t="s">
        <v>46</v>
      </c>
      <c r="E132" s="11">
        <v>787</v>
      </c>
      <c r="F132" s="13">
        <v>10</v>
      </c>
      <c r="G132" s="13">
        <v>125</v>
      </c>
      <c r="H132" s="13">
        <v>98375</v>
      </c>
      <c r="I132" s="13">
        <v>983.75</v>
      </c>
      <c r="J132" s="13">
        <v>97391.25</v>
      </c>
      <c r="K132" s="13">
        <v>94440</v>
      </c>
      <c r="L132" s="13">
        <v>2951.25</v>
      </c>
      <c r="M132" s="14">
        <v>41791</v>
      </c>
      <c r="N132" s="15">
        <v>6</v>
      </c>
      <c r="O132" s="12" t="s">
        <v>23</v>
      </c>
      <c r="P132" s="16" t="s">
        <v>19</v>
      </c>
      <c r="Q132" s="1" t="str">
        <f>IF(Data[[#This Row],[COGS]]=Data[[#This Row],[ Sales]]-Data[[#This Row],[Profit]], "OK", "Mismatch")</f>
        <v>OK</v>
      </c>
      <c r="R132" s="1" t="str">
        <f>IF(Data[[#This Row],[Gross Sales]]=Data[[#This Row],[Units Sold]]*Data[[#This Row],[Sale Price]], "OK", "Mismatch")</f>
        <v>OK</v>
      </c>
      <c r="S132" s="1" t="str">
        <f>IF(Data[[#This Row],[ Sales]]=Data[[#This Row],[Gross Sales]]-Data[[#This Row],[Discounts]], "OK", "Mismatch")</f>
        <v>OK</v>
      </c>
      <c r="T132" s="1" t="str">
        <f>IF(Data[[#This Row],[Profit]]=Data[[#This Row],[ Sales]]-Data[[#This Row],[COGS]], "OK", "Mismatch")</f>
        <v>OK</v>
      </c>
    </row>
    <row r="133" spans="1:20" x14ac:dyDescent="0.2">
      <c r="A133" s="11" t="s">
        <v>29</v>
      </c>
      <c r="B133" s="11" t="s">
        <v>22</v>
      </c>
      <c r="C133" s="12" t="s">
        <v>38</v>
      </c>
      <c r="D133" s="12" t="s">
        <v>46</v>
      </c>
      <c r="E133" s="11">
        <v>1287</v>
      </c>
      <c r="F133" s="13">
        <v>10</v>
      </c>
      <c r="G133" s="13">
        <v>125</v>
      </c>
      <c r="H133" s="13">
        <v>160875</v>
      </c>
      <c r="I133" s="13">
        <v>4826.25</v>
      </c>
      <c r="J133" s="13">
        <v>156048.75</v>
      </c>
      <c r="K133" s="13">
        <v>154440</v>
      </c>
      <c r="L133" s="13">
        <v>1608.75</v>
      </c>
      <c r="M133" s="14">
        <v>41974</v>
      </c>
      <c r="N133" s="15">
        <v>12</v>
      </c>
      <c r="O133" s="12" t="s">
        <v>25</v>
      </c>
      <c r="P133" s="16" t="s">
        <v>19</v>
      </c>
      <c r="Q133" s="1" t="str">
        <f>IF(Data[[#This Row],[COGS]]=Data[[#This Row],[ Sales]]-Data[[#This Row],[Profit]], "OK", "Mismatch")</f>
        <v>OK</v>
      </c>
      <c r="R133" s="1" t="str">
        <f>IF(Data[[#This Row],[Gross Sales]]=Data[[#This Row],[Units Sold]]*Data[[#This Row],[Sale Price]], "OK", "Mismatch")</f>
        <v>OK</v>
      </c>
      <c r="S133" s="1" t="str">
        <f>IF(Data[[#This Row],[ Sales]]=Data[[#This Row],[Gross Sales]]-Data[[#This Row],[Discounts]], "OK", "Mismatch")</f>
        <v>OK</v>
      </c>
      <c r="T133" s="1" t="str">
        <f>IF(Data[[#This Row],[Profit]]=Data[[#This Row],[ Sales]]-Data[[#This Row],[COGS]], "OK", "Mismatch")</f>
        <v>OK</v>
      </c>
    </row>
    <row r="134" spans="1:20" x14ac:dyDescent="0.2">
      <c r="A134" s="11" t="s">
        <v>29</v>
      </c>
      <c r="B134" s="11" t="s">
        <v>22</v>
      </c>
      <c r="C134" s="12" t="s">
        <v>38</v>
      </c>
      <c r="D134" s="12" t="s">
        <v>46</v>
      </c>
      <c r="E134" s="11">
        <v>2988</v>
      </c>
      <c r="F134" s="13">
        <v>10</v>
      </c>
      <c r="G134" s="13">
        <v>125</v>
      </c>
      <c r="H134" s="13">
        <v>373500</v>
      </c>
      <c r="I134" s="13">
        <v>14940</v>
      </c>
      <c r="J134" s="13">
        <v>358560</v>
      </c>
      <c r="K134" s="13">
        <v>358560</v>
      </c>
      <c r="L134" s="13">
        <v>0</v>
      </c>
      <c r="M134" s="14">
        <v>41821</v>
      </c>
      <c r="N134" s="15">
        <v>7</v>
      </c>
      <c r="O134" s="12" t="s">
        <v>30</v>
      </c>
      <c r="P134" s="16" t="s">
        <v>19</v>
      </c>
      <c r="Q134" s="1" t="str">
        <f>IF(Data[[#This Row],[COGS]]=Data[[#This Row],[ Sales]]-Data[[#This Row],[Profit]], "OK", "Mismatch")</f>
        <v>OK</v>
      </c>
      <c r="R134" s="1" t="str">
        <f>IF(Data[[#This Row],[Gross Sales]]=Data[[#This Row],[Units Sold]]*Data[[#This Row],[Sale Price]], "OK", "Mismatch")</f>
        <v>OK</v>
      </c>
      <c r="S134" s="1" t="str">
        <f>IF(Data[[#This Row],[ Sales]]=Data[[#This Row],[Gross Sales]]-Data[[#This Row],[Discounts]], "OK", "Mismatch")</f>
        <v>OK</v>
      </c>
      <c r="T134" s="1" t="str">
        <f>IF(Data[[#This Row],[Profit]]=Data[[#This Row],[ Sales]]-Data[[#This Row],[COGS]], "OK", "Mismatch")</f>
        <v>OK</v>
      </c>
    </row>
    <row r="135" spans="1:20" x14ac:dyDescent="0.2">
      <c r="A135" s="11" t="s">
        <v>29</v>
      </c>
      <c r="B135" s="11" t="s">
        <v>22</v>
      </c>
      <c r="C135" s="12" t="s">
        <v>38</v>
      </c>
      <c r="D135" s="12" t="s">
        <v>48</v>
      </c>
      <c r="E135" s="11">
        <v>704</v>
      </c>
      <c r="F135" s="13">
        <v>10</v>
      </c>
      <c r="G135" s="13">
        <v>125</v>
      </c>
      <c r="H135" s="13">
        <v>88000</v>
      </c>
      <c r="I135" s="13">
        <v>4400</v>
      </c>
      <c r="J135" s="13">
        <v>83600</v>
      </c>
      <c r="K135" s="13">
        <v>84480</v>
      </c>
      <c r="L135" s="13">
        <v>-880</v>
      </c>
      <c r="M135" s="14">
        <v>41548</v>
      </c>
      <c r="N135" s="15">
        <v>10</v>
      </c>
      <c r="O135" s="12" t="s">
        <v>35</v>
      </c>
      <c r="P135" s="16" t="s">
        <v>36</v>
      </c>
      <c r="Q135" s="1" t="str">
        <f>IF(Data[[#This Row],[COGS]]=Data[[#This Row],[ Sales]]-Data[[#This Row],[Profit]], "OK", "Mismatch")</f>
        <v>OK</v>
      </c>
      <c r="R135" s="1" t="str">
        <f>IF(Data[[#This Row],[Gross Sales]]=Data[[#This Row],[Units Sold]]*Data[[#This Row],[Sale Price]], "OK", "Mismatch")</f>
        <v>OK</v>
      </c>
      <c r="S135" s="1" t="str">
        <f>IF(Data[[#This Row],[ Sales]]=Data[[#This Row],[Gross Sales]]-Data[[#This Row],[Discounts]], "OK", "Mismatch")</f>
        <v>OK</v>
      </c>
      <c r="T135" s="1" t="str">
        <f>IF(Data[[#This Row],[Profit]]=Data[[#This Row],[ Sales]]-Data[[#This Row],[COGS]], "OK", "Mismatch")</f>
        <v>OK</v>
      </c>
    </row>
    <row r="136" spans="1:20" x14ac:dyDescent="0.2">
      <c r="A136" s="11" t="s">
        <v>29</v>
      </c>
      <c r="B136" s="11" t="s">
        <v>22</v>
      </c>
      <c r="C136" s="12" t="s">
        <v>38</v>
      </c>
      <c r="D136" s="12" t="s">
        <v>48</v>
      </c>
      <c r="E136" s="11">
        <v>2385</v>
      </c>
      <c r="F136" s="13">
        <v>10</v>
      </c>
      <c r="G136" s="13">
        <v>125</v>
      </c>
      <c r="H136" s="13">
        <v>298125</v>
      </c>
      <c r="I136" s="13">
        <v>14906.25</v>
      </c>
      <c r="J136" s="13">
        <v>283218.75</v>
      </c>
      <c r="K136" s="13">
        <v>286200</v>
      </c>
      <c r="L136" s="13">
        <v>-2981.25</v>
      </c>
      <c r="M136" s="14">
        <v>41699</v>
      </c>
      <c r="N136" s="15">
        <v>3</v>
      </c>
      <c r="O136" s="12" t="s">
        <v>27</v>
      </c>
      <c r="P136" s="16" t="s">
        <v>19</v>
      </c>
      <c r="Q136" s="1" t="str">
        <f>IF(Data[[#This Row],[COGS]]=Data[[#This Row],[ Sales]]-Data[[#This Row],[Profit]], "OK", "Mismatch")</f>
        <v>OK</v>
      </c>
      <c r="R136" s="1" t="str">
        <f>IF(Data[[#This Row],[Gross Sales]]=Data[[#This Row],[Units Sold]]*Data[[#This Row],[Sale Price]], "OK", "Mismatch")</f>
        <v>OK</v>
      </c>
      <c r="S136" s="1" t="str">
        <f>IF(Data[[#This Row],[ Sales]]=Data[[#This Row],[Gross Sales]]-Data[[#This Row],[Discounts]], "OK", "Mismatch")</f>
        <v>OK</v>
      </c>
      <c r="T136" s="1" t="str">
        <f>IF(Data[[#This Row],[Profit]]=Data[[#This Row],[ Sales]]-Data[[#This Row],[COGS]], "OK", "Mismatch")</f>
        <v>OK</v>
      </c>
    </row>
    <row r="137" spans="1:20" x14ac:dyDescent="0.2">
      <c r="A137" s="11" t="s">
        <v>29</v>
      </c>
      <c r="B137" s="11" t="s">
        <v>22</v>
      </c>
      <c r="C137" s="12" t="s">
        <v>42</v>
      </c>
      <c r="D137" s="12" t="s">
        <v>49</v>
      </c>
      <c r="E137" s="11">
        <v>663</v>
      </c>
      <c r="F137" s="13">
        <v>120</v>
      </c>
      <c r="G137" s="13">
        <v>125</v>
      </c>
      <c r="H137" s="13">
        <v>82875</v>
      </c>
      <c r="I137" s="13">
        <v>12431.25</v>
      </c>
      <c r="J137" s="13">
        <v>70443.75</v>
      </c>
      <c r="K137" s="13">
        <v>79560</v>
      </c>
      <c r="L137" s="13">
        <v>-9116.25</v>
      </c>
      <c r="M137" s="14">
        <v>41883</v>
      </c>
      <c r="N137" s="15">
        <v>9</v>
      </c>
      <c r="O137" s="12" t="s">
        <v>34</v>
      </c>
      <c r="P137" s="16" t="s">
        <v>19</v>
      </c>
      <c r="Q137" s="1" t="str">
        <f>IF(Data[[#This Row],[COGS]]=Data[[#This Row],[ Sales]]-Data[[#This Row],[Profit]], "OK", "Mismatch")</f>
        <v>OK</v>
      </c>
      <c r="R137" s="1" t="str">
        <f>IF(Data[[#This Row],[Gross Sales]]=Data[[#This Row],[Units Sold]]*Data[[#This Row],[Sale Price]], "OK", "Mismatch")</f>
        <v>OK</v>
      </c>
      <c r="S137" s="1" t="str">
        <f>IF(Data[[#This Row],[ Sales]]=Data[[#This Row],[Gross Sales]]-Data[[#This Row],[Discounts]], "OK", "Mismatch")</f>
        <v>OK</v>
      </c>
      <c r="T137" s="1" t="str">
        <f>IF(Data[[#This Row],[Profit]]=Data[[#This Row],[ Sales]]-Data[[#This Row],[COGS]], "OK", "Mismatch")</f>
        <v>OK</v>
      </c>
    </row>
    <row r="138" spans="1:20" x14ac:dyDescent="0.2">
      <c r="A138" s="11" t="s">
        <v>29</v>
      </c>
      <c r="B138" s="11" t="s">
        <v>22</v>
      </c>
      <c r="C138" s="12" t="s">
        <v>42</v>
      </c>
      <c r="D138" s="12" t="s">
        <v>48</v>
      </c>
      <c r="E138" s="11">
        <v>704</v>
      </c>
      <c r="F138" s="13">
        <v>120</v>
      </c>
      <c r="G138" s="13">
        <v>125</v>
      </c>
      <c r="H138" s="13">
        <v>88000</v>
      </c>
      <c r="I138" s="13">
        <v>4400</v>
      </c>
      <c r="J138" s="13">
        <v>83600</v>
      </c>
      <c r="K138" s="13">
        <v>84480</v>
      </c>
      <c r="L138" s="13">
        <v>-880</v>
      </c>
      <c r="M138" s="14">
        <v>41548</v>
      </c>
      <c r="N138" s="15">
        <v>10</v>
      </c>
      <c r="O138" s="12" t="s">
        <v>35</v>
      </c>
      <c r="P138" s="16" t="s">
        <v>36</v>
      </c>
      <c r="Q138" s="1" t="str">
        <f>IF(Data[[#This Row],[COGS]]=Data[[#This Row],[ Sales]]-Data[[#This Row],[Profit]], "OK", "Mismatch")</f>
        <v>OK</v>
      </c>
      <c r="R138" s="1" t="str">
        <f>IF(Data[[#This Row],[Gross Sales]]=Data[[#This Row],[Units Sold]]*Data[[#This Row],[Sale Price]], "OK", "Mismatch")</f>
        <v>OK</v>
      </c>
      <c r="S138" s="1" t="str">
        <f>IF(Data[[#This Row],[ Sales]]=Data[[#This Row],[Gross Sales]]-Data[[#This Row],[Discounts]], "OK", "Mismatch")</f>
        <v>OK</v>
      </c>
      <c r="T138" s="1" t="str">
        <f>IF(Data[[#This Row],[Profit]]=Data[[#This Row],[ Sales]]-Data[[#This Row],[COGS]], "OK", "Mismatch")</f>
        <v>OK</v>
      </c>
    </row>
    <row r="139" spans="1:20" x14ac:dyDescent="0.2">
      <c r="A139" s="11" t="s">
        <v>29</v>
      </c>
      <c r="B139" s="11" t="s">
        <v>22</v>
      </c>
      <c r="C139" s="12" t="s">
        <v>42</v>
      </c>
      <c r="D139" s="12" t="s">
        <v>17</v>
      </c>
      <c r="E139" s="11">
        <v>1804</v>
      </c>
      <c r="F139" s="13">
        <v>120</v>
      </c>
      <c r="G139" s="13">
        <v>125</v>
      </c>
      <c r="H139" s="13">
        <v>225500</v>
      </c>
      <c r="I139" s="13">
        <v>0</v>
      </c>
      <c r="J139" s="13">
        <v>225500</v>
      </c>
      <c r="K139" s="13">
        <v>216480</v>
      </c>
      <c r="L139" s="13">
        <v>9020</v>
      </c>
      <c r="M139" s="14">
        <v>41671</v>
      </c>
      <c r="N139" s="15">
        <v>2</v>
      </c>
      <c r="O139" s="12" t="s">
        <v>39</v>
      </c>
      <c r="P139" s="16" t="s">
        <v>19</v>
      </c>
      <c r="Q139" s="1" t="str">
        <f>IF(Data[[#This Row],[COGS]]=Data[[#This Row],[ Sales]]-Data[[#This Row],[Profit]], "OK", "Mismatch")</f>
        <v>OK</v>
      </c>
      <c r="R139" s="1" t="str">
        <f>IF(Data[[#This Row],[Gross Sales]]=Data[[#This Row],[Units Sold]]*Data[[#This Row],[Sale Price]], "OK", "Mismatch")</f>
        <v>OK</v>
      </c>
      <c r="S139" s="1" t="str">
        <f>IF(Data[[#This Row],[ Sales]]=Data[[#This Row],[Gross Sales]]-Data[[#This Row],[Discounts]], "OK", "Mismatch")</f>
        <v>OK</v>
      </c>
      <c r="T139" s="1" t="str">
        <f>IF(Data[[#This Row],[Profit]]=Data[[#This Row],[ Sales]]-Data[[#This Row],[COGS]], "OK", "Mismatch")</f>
        <v>OK</v>
      </c>
    </row>
    <row r="140" spans="1:20" x14ac:dyDescent="0.2">
      <c r="A140" s="11" t="s">
        <v>29</v>
      </c>
      <c r="B140" s="11" t="s">
        <v>22</v>
      </c>
      <c r="C140" s="12" t="s">
        <v>43</v>
      </c>
      <c r="D140" s="12" t="s">
        <v>46</v>
      </c>
      <c r="E140" s="11">
        <v>787</v>
      </c>
      <c r="F140" s="13">
        <v>250</v>
      </c>
      <c r="G140" s="13">
        <v>125</v>
      </c>
      <c r="H140" s="13">
        <v>98375</v>
      </c>
      <c r="I140" s="13">
        <v>983.75</v>
      </c>
      <c r="J140" s="13">
        <v>97391.25</v>
      </c>
      <c r="K140" s="13">
        <v>94440</v>
      </c>
      <c r="L140" s="13">
        <v>2951.25</v>
      </c>
      <c r="M140" s="14">
        <v>41791</v>
      </c>
      <c r="N140" s="15">
        <v>6</v>
      </c>
      <c r="O140" s="12" t="s">
        <v>23</v>
      </c>
      <c r="P140" s="16" t="s">
        <v>19</v>
      </c>
      <c r="Q140" s="1" t="str">
        <f>IF(Data[[#This Row],[COGS]]=Data[[#This Row],[ Sales]]-Data[[#This Row],[Profit]], "OK", "Mismatch")</f>
        <v>OK</v>
      </c>
      <c r="R140" s="1" t="str">
        <f>IF(Data[[#This Row],[Gross Sales]]=Data[[#This Row],[Units Sold]]*Data[[#This Row],[Sale Price]], "OK", "Mismatch")</f>
        <v>OK</v>
      </c>
      <c r="S140" s="1" t="str">
        <f>IF(Data[[#This Row],[ Sales]]=Data[[#This Row],[Gross Sales]]-Data[[#This Row],[Discounts]], "OK", "Mismatch")</f>
        <v>OK</v>
      </c>
      <c r="T140" s="1" t="str">
        <f>IF(Data[[#This Row],[Profit]]=Data[[#This Row],[ Sales]]-Data[[#This Row],[COGS]], "OK", "Mismatch")</f>
        <v>OK</v>
      </c>
    </row>
    <row r="141" spans="1:20" x14ac:dyDescent="0.2">
      <c r="A141" s="11" t="s">
        <v>29</v>
      </c>
      <c r="B141" s="11" t="s">
        <v>22</v>
      </c>
      <c r="C141" s="12" t="s">
        <v>43</v>
      </c>
      <c r="D141" s="12" t="s">
        <v>46</v>
      </c>
      <c r="E141" s="11">
        <v>1744</v>
      </c>
      <c r="F141" s="13">
        <v>250</v>
      </c>
      <c r="G141" s="13">
        <v>125</v>
      </c>
      <c r="H141" s="13">
        <v>218000</v>
      </c>
      <c r="I141" s="13">
        <v>2180</v>
      </c>
      <c r="J141" s="13">
        <v>215820</v>
      </c>
      <c r="K141" s="13">
        <v>209280</v>
      </c>
      <c r="L141" s="13">
        <v>6540</v>
      </c>
      <c r="M141" s="14">
        <v>41944</v>
      </c>
      <c r="N141" s="15">
        <v>11</v>
      </c>
      <c r="O141" s="12" t="s">
        <v>41</v>
      </c>
      <c r="P141" s="16" t="s">
        <v>19</v>
      </c>
      <c r="Q141" s="1" t="str">
        <f>IF(Data[[#This Row],[COGS]]=Data[[#This Row],[ Sales]]-Data[[#This Row],[Profit]], "OK", "Mismatch")</f>
        <v>OK</v>
      </c>
      <c r="R141" s="1" t="str">
        <f>IF(Data[[#This Row],[Gross Sales]]=Data[[#This Row],[Units Sold]]*Data[[#This Row],[Sale Price]], "OK", "Mismatch")</f>
        <v>OK</v>
      </c>
      <c r="S141" s="1" t="str">
        <f>IF(Data[[#This Row],[ Sales]]=Data[[#This Row],[Gross Sales]]-Data[[#This Row],[Discounts]], "OK", "Mismatch")</f>
        <v>OK</v>
      </c>
      <c r="T141" s="1" t="str">
        <f>IF(Data[[#This Row],[Profit]]=Data[[#This Row],[ Sales]]-Data[[#This Row],[COGS]], "OK", "Mismatch")</f>
        <v>OK</v>
      </c>
    </row>
    <row r="142" spans="1:20" x14ac:dyDescent="0.2">
      <c r="A142" s="11" t="s">
        <v>29</v>
      </c>
      <c r="B142" s="11" t="s">
        <v>20</v>
      </c>
      <c r="C142" s="12" t="s">
        <v>45</v>
      </c>
      <c r="D142" s="12" t="s">
        <v>49</v>
      </c>
      <c r="E142" s="11">
        <v>3165</v>
      </c>
      <c r="F142" s="13">
        <v>260</v>
      </c>
      <c r="G142" s="13">
        <v>125</v>
      </c>
      <c r="H142" s="13">
        <v>395625</v>
      </c>
      <c r="I142" s="13">
        <v>43518.75</v>
      </c>
      <c r="J142" s="13">
        <v>352106.25</v>
      </c>
      <c r="K142" s="13">
        <v>379800</v>
      </c>
      <c r="L142" s="13">
        <v>-27693.75</v>
      </c>
      <c r="M142" s="14">
        <v>41640</v>
      </c>
      <c r="N142" s="15">
        <v>1</v>
      </c>
      <c r="O142" s="12" t="s">
        <v>18</v>
      </c>
      <c r="P142" s="16" t="s">
        <v>19</v>
      </c>
      <c r="Q142" s="1" t="str">
        <f>IF(Data[[#This Row],[COGS]]=Data[[#This Row],[ Sales]]-Data[[#This Row],[Profit]], "OK", "Mismatch")</f>
        <v>OK</v>
      </c>
      <c r="R142" s="1" t="str">
        <f>IF(Data[[#This Row],[Gross Sales]]=Data[[#This Row],[Units Sold]]*Data[[#This Row],[Sale Price]], "OK", "Mismatch")</f>
        <v>OK</v>
      </c>
      <c r="S142" s="1" t="str">
        <f>IF(Data[[#This Row],[ Sales]]=Data[[#This Row],[Gross Sales]]-Data[[#This Row],[Discounts]], "OK", "Mismatch")</f>
        <v>OK</v>
      </c>
      <c r="T142" s="1" t="str">
        <f>IF(Data[[#This Row],[Profit]]=Data[[#This Row],[ Sales]]-Data[[#This Row],[COGS]], "OK", "Mismatch")</f>
        <v>OK</v>
      </c>
    </row>
    <row r="143" spans="1:20" x14ac:dyDescent="0.2">
      <c r="A143" s="11" t="s">
        <v>29</v>
      </c>
      <c r="B143" s="11" t="s">
        <v>20</v>
      </c>
      <c r="C143" s="12" t="s">
        <v>45</v>
      </c>
      <c r="D143" s="12" t="s">
        <v>46</v>
      </c>
      <c r="E143" s="11">
        <v>2276</v>
      </c>
      <c r="F143" s="13">
        <v>260</v>
      </c>
      <c r="G143" s="13">
        <v>125</v>
      </c>
      <c r="H143" s="13">
        <v>284500</v>
      </c>
      <c r="I143" s="13">
        <v>5690</v>
      </c>
      <c r="J143" s="13">
        <v>278810</v>
      </c>
      <c r="K143" s="13">
        <v>273120</v>
      </c>
      <c r="L143" s="13">
        <v>5690</v>
      </c>
      <c r="M143" s="14">
        <v>41760</v>
      </c>
      <c r="N143" s="15">
        <v>5</v>
      </c>
      <c r="O143" s="12" t="s">
        <v>47</v>
      </c>
      <c r="P143" s="16" t="s">
        <v>19</v>
      </c>
      <c r="Q143" s="1" t="str">
        <f>IF(Data[[#This Row],[COGS]]=Data[[#This Row],[ Sales]]-Data[[#This Row],[Profit]], "OK", "Mismatch")</f>
        <v>OK</v>
      </c>
      <c r="R143" s="1" t="str">
        <f>IF(Data[[#This Row],[Gross Sales]]=Data[[#This Row],[Units Sold]]*Data[[#This Row],[Sale Price]], "OK", "Mismatch")</f>
        <v>OK</v>
      </c>
      <c r="S143" s="1" t="str">
        <f>IF(Data[[#This Row],[ Sales]]=Data[[#This Row],[Gross Sales]]-Data[[#This Row],[Discounts]], "OK", "Mismatch")</f>
        <v>OK</v>
      </c>
      <c r="T143" s="1" t="str">
        <f>IF(Data[[#This Row],[Profit]]=Data[[#This Row],[ Sales]]-Data[[#This Row],[COGS]], "OK", "Mismatch")</f>
        <v>OK</v>
      </c>
    </row>
    <row r="144" spans="1:20" x14ac:dyDescent="0.2">
      <c r="A144" s="11" t="s">
        <v>29</v>
      </c>
      <c r="B144" s="11" t="s">
        <v>20</v>
      </c>
      <c r="C144" s="12" t="s">
        <v>45</v>
      </c>
      <c r="D144" s="12" t="s">
        <v>48</v>
      </c>
      <c r="E144" s="11">
        <v>994</v>
      </c>
      <c r="F144" s="13">
        <v>260</v>
      </c>
      <c r="G144" s="13">
        <v>125</v>
      </c>
      <c r="H144" s="13">
        <v>124250</v>
      </c>
      <c r="I144" s="13">
        <v>8697.5</v>
      </c>
      <c r="J144" s="13">
        <v>115552.5</v>
      </c>
      <c r="K144" s="13">
        <v>119280</v>
      </c>
      <c r="L144" s="13">
        <v>-3727.5</v>
      </c>
      <c r="M144" s="14">
        <v>41518</v>
      </c>
      <c r="N144" s="15">
        <v>9</v>
      </c>
      <c r="O144" s="12" t="s">
        <v>34</v>
      </c>
      <c r="P144" s="16" t="s">
        <v>36</v>
      </c>
      <c r="Q144" s="1" t="str">
        <f>IF(Data[[#This Row],[COGS]]=Data[[#This Row],[ Sales]]-Data[[#This Row],[Profit]], "OK", "Mismatch")</f>
        <v>OK</v>
      </c>
      <c r="R144" s="1" t="str">
        <f>IF(Data[[#This Row],[Gross Sales]]=Data[[#This Row],[Units Sold]]*Data[[#This Row],[Sale Price]], "OK", "Mismatch")</f>
        <v>OK</v>
      </c>
      <c r="S144" s="1" t="str">
        <f>IF(Data[[#This Row],[ Sales]]=Data[[#This Row],[Gross Sales]]-Data[[#This Row],[Discounts]], "OK", "Mismatch")</f>
        <v>OK</v>
      </c>
      <c r="T144" s="1" t="str">
        <f>IF(Data[[#This Row],[Profit]]=Data[[#This Row],[ Sales]]-Data[[#This Row],[COGS]], "OK", "Mismatch")</f>
        <v>OK</v>
      </c>
    </row>
    <row r="145" spans="1:20" x14ac:dyDescent="0.2">
      <c r="A145" s="11" t="s">
        <v>29</v>
      </c>
      <c r="B145" s="11" t="s">
        <v>20</v>
      </c>
      <c r="C145" s="12" t="s">
        <v>45</v>
      </c>
      <c r="D145" s="12" t="s">
        <v>17</v>
      </c>
      <c r="E145" s="11">
        <v>4219.5</v>
      </c>
      <c r="F145" s="13">
        <v>260</v>
      </c>
      <c r="G145" s="13">
        <v>125</v>
      </c>
      <c r="H145" s="13">
        <v>527437.5</v>
      </c>
      <c r="I145" s="13">
        <v>0</v>
      </c>
      <c r="J145" s="13">
        <v>527437.5</v>
      </c>
      <c r="K145" s="13">
        <v>506340</v>
      </c>
      <c r="L145" s="13">
        <v>21097.5</v>
      </c>
      <c r="M145" s="14">
        <v>41730</v>
      </c>
      <c r="N145" s="15">
        <v>4</v>
      </c>
      <c r="O145" s="12" t="s">
        <v>44</v>
      </c>
      <c r="P145" s="16" t="s">
        <v>19</v>
      </c>
      <c r="Q145" s="1" t="str">
        <f>IF(Data[[#This Row],[COGS]]=Data[[#This Row],[ Sales]]-Data[[#This Row],[Profit]], "OK", "Mismatch")</f>
        <v>OK</v>
      </c>
      <c r="R145" s="1" t="str">
        <f>IF(Data[[#This Row],[Gross Sales]]=Data[[#This Row],[Units Sold]]*Data[[#This Row],[Sale Price]], "OK", "Mismatch")</f>
        <v>OK</v>
      </c>
      <c r="S145" s="1" t="str">
        <f>IF(Data[[#This Row],[ Sales]]=Data[[#This Row],[Gross Sales]]-Data[[#This Row],[Discounts]], "OK", "Mismatch")</f>
        <v>OK</v>
      </c>
      <c r="T145" s="1" t="str">
        <f>IF(Data[[#This Row],[Profit]]=Data[[#This Row],[ Sales]]-Data[[#This Row],[COGS]], "OK", "Mismatch")</f>
        <v>OK</v>
      </c>
    </row>
    <row r="146" spans="1:20" x14ac:dyDescent="0.2">
      <c r="A146" s="11" t="s">
        <v>29</v>
      </c>
      <c r="B146" s="11" t="s">
        <v>20</v>
      </c>
      <c r="C146" s="12" t="s">
        <v>16</v>
      </c>
      <c r="D146" s="12" t="s">
        <v>49</v>
      </c>
      <c r="E146" s="11">
        <v>1085</v>
      </c>
      <c r="F146" s="13">
        <v>3</v>
      </c>
      <c r="G146" s="13">
        <v>125</v>
      </c>
      <c r="H146" s="13">
        <v>135625</v>
      </c>
      <c r="I146" s="13">
        <v>20343.75</v>
      </c>
      <c r="J146" s="13">
        <v>115281.25</v>
      </c>
      <c r="K146" s="13">
        <v>130200</v>
      </c>
      <c r="L146" s="13">
        <v>-14918.75</v>
      </c>
      <c r="M146" s="14">
        <v>41913</v>
      </c>
      <c r="N146" s="15">
        <v>10</v>
      </c>
      <c r="O146" s="12" t="s">
        <v>35</v>
      </c>
      <c r="P146" s="16" t="s">
        <v>19</v>
      </c>
      <c r="Q146" s="1" t="str">
        <f>IF(Data[[#This Row],[COGS]]=Data[[#This Row],[ Sales]]-Data[[#This Row],[Profit]], "OK", "Mismatch")</f>
        <v>OK</v>
      </c>
      <c r="R146" s="1" t="str">
        <f>IF(Data[[#This Row],[Gross Sales]]=Data[[#This Row],[Units Sold]]*Data[[#This Row],[Sale Price]], "OK", "Mismatch")</f>
        <v>OK</v>
      </c>
      <c r="S146" s="1" t="str">
        <f>IF(Data[[#This Row],[ Sales]]=Data[[#This Row],[Gross Sales]]-Data[[#This Row],[Discounts]], "OK", "Mismatch")</f>
        <v>OK</v>
      </c>
      <c r="T146" s="1" t="str">
        <f>IF(Data[[#This Row],[Profit]]=Data[[#This Row],[ Sales]]-Data[[#This Row],[COGS]], "OK", "Mismatch")</f>
        <v>OK</v>
      </c>
    </row>
    <row r="147" spans="1:20" x14ac:dyDescent="0.2">
      <c r="A147" s="11" t="s">
        <v>29</v>
      </c>
      <c r="B147" s="11" t="s">
        <v>20</v>
      </c>
      <c r="C147" s="12" t="s">
        <v>16</v>
      </c>
      <c r="D147" s="12" t="s">
        <v>49</v>
      </c>
      <c r="E147" s="11">
        <v>2767</v>
      </c>
      <c r="F147" s="13">
        <v>3</v>
      </c>
      <c r="G147" s="13">
        <v>125</v>
      </c>
      <c r="H147" s="13">
        <v>345875</v>
      </c>
      <c r="I147" s="13">
        <v>51881.25</v>
      </c>
      <c r="J147" s="13">
        <v>293993.75</v>
      </c>
      <c r="K147" s="13">
        <v>332040</v>
      </c>
      <c r="L147" s="13">
        <v>-38046.25</v>
      </c>
      <c r="M147" s="14">
        <v>41852</v>
      </c>
      <c r="N147" s="15">
        <v>8</v>
      </c>
      <c r="O147" s="12" t="s">
        <v>33</v>
      </c>
      <c r="P147" s="16" t="s">
        <v>19</v>
      </c>
      <c r="Q147" s="1" t="str">
        <f>IF(Data[[#This Row],[COGS]]=Data[[#This Row],[ Sales]]-Data[[#This Row],[Profit]], "OK", "Mismatch")</f>
        <v>OK</v>
      </c>
      <c r="R147" s="1" t="str">
        <f>IF(Data[[#This Row],[Gross Sales]]=Data[[#This Row],[Units Sold]]*Data[[#This Row],[Sale Price]], "OK", "Mismatch")</f>
        <v>OK</v>
      </c>
      <c r="S147" s="1" t="str">
        <f>IF(Data[[#This Row],[ Sales]]=Data[[#This Row],[Gross Sales]]-Data[[#This Row],[Discounts]], "OK", "Mismatch")</f>
        <v>OK</v>
      </c>
      <c r="T147" s="1" t="str">
        <f>IF(Data[[#This Row],[Profit]]=Data[[#This Row],[ Sales]]-Data[[#This Row],[COGS]], "OK", "Mismatch")</f>
        <v>OK</v>
      </c>
    </row>
    <row r="148" spans="1:20" x14ac:dyDescent="0.2">
      <c r="A148" s="11" t="s">
        <v>29</v>
      </c>
      <c r="B148" s="11" t="s">
        <v>20</v>
      </c>
      <c r="C148" s="12" t="s">
        <v>16</v>
      </c>
      <c r="D148" s="12" t="s">
        <v>48</v>
      </c>
      <c r="E148" s="11">
        <v>887</v>
      </c>
      <c r="F148" s="13">
        <v>3</v>
      </c>
      <c r="G148" s="13">
        <v>125</v>
      </c>
      <c r="H148" s="13">
        <v>110875</v>
      </c>
      <c r="I148" s="13">
        <v>6652.5</v>
      </c>
      <c r="J148" s="13">
        <v>104222.5</v>
      </c>
      <c r="K148" s="13">
        <v>106440</v>
      </c>
      <c r="L148" s="13">
        <v>-2217.5</v>
      </c>
      <c r="M148" s="14">
        <v>41609</v>
      </c>
      <c r="N148" s="15">
        <v>12</v>
      </c>
      <c r="O148" s="12" t="s">
        <v>25</v>
      </c>
      <c r="P148" s="16" t="s">
        <v>36</v>
      </c>
      <c r="Q148" s="1" t="str">
        <f>IF(Data[[#This Row],[COGS]]=Data[[#This Row],[ Sales]]-Data[[#This Row],[Profit]], "OK", "Mismatch")</f>
        <v>OK</v>
      </c>
      <c r="R148" s="1" t="str">
        <f>IF(Data[[#This Row],[Gross Sales]]=Data[[#This Row],[Units Sold]]*Data[[#This Row],[Sale Price]], "OK", "Mismatch")</f>
        <v>OK</v>
      </c>
      <c r="S148" s="1" t="str">
        <f>IF(Data[[#This Row],[ Sales]]=Data[[#This Row],[Gross Sales]]-Data[[#This Row],[Discounts]], "OK", "Mismatch")</f>
        <v>OK</v>
      </c>
      <c r="T148" s="1" t="str">
        <f>IF(Data[[#This Row],[Profit]]=Data[[#This Row],[ Sales]]-Data[[#This Row],[COGS]], "OK", "Mismatch")</f>
        <v>OK</v>
      </c>
    </row>
    <row r="149" spans="1:20" x14ac:dyDescent="0.2">
      <c r="A149" s="11" t="s">
        <v>29</v>
      </c>
      <c r="B149" s="11" t="s">
        <v>20</v>
      </c>
      <c r="C149" s="12" t="s">
        <v>26</v>
      </c>
      <c r="D149" s="12" t="s">
        <v>46</v>
      </c>
      <c r="E149" s="11">
        <v>1706</v>
      </c>
      <c r="F149" s="13">
        <v>5</v>
      </c>
      <c r="G149" s="13">
        <v>125</v>
      </c>
      <c r="H149" s="13">
        <v>213250</v>
      </c>
      <c r="I149" s="13">
        <v>6397.5</v>
      </c>
      <c r="J149" s="13">
        <v>206852.5</v>
      </c>
      <c r="K149" s="13">
        <v>204720</v>
      </c>
      <c r="L149" s="13">
        <v>2132.5</v>
      </c>
      <c r="M149" s="14">
        <v>41974</v>
      </c>
      <c r="N149" s="15">
        <v>12</v>
      </c>
      <c r="O149" s="12" t="s">
        <v>25</v>
      </c>
      <c r="P149" s="16" t="s">
        <v>19</v>
      </c>
      <c r="Q149" s="1" t="str">
        <f>IF(Data[[#This Row],[COGS]]=Data[[#This Row],[ Sales]]-Data[[#This Row],[Profit]], "OK", "Mismatch")</f>
        <v>OK</v>
      </c>
      <c r="R149" s="1" t="str">
        <f>IF(Data[[#This Row],[Gross Sales]]=Data[[#This Row],[Units Sold]]*Data[[#This Row],[Sale Price]], "OK", "Mismatch")</f>
        <v>OK</v>
      </c>
      <c r="S149" s="1" t="str">
        <f>IF(Data[[#This Row],[ Sales]]=Data[[#This Row],[Gross Sales]]-Data[[#This Row],[Discounts]], "OK", "Mismatch")</f>
        <v>OK</v>
      </c>
      <c r="T149" s="1" t="str">
        <f>IF(Data[[#This Row],[Profit]]=Data[[#This Row],[ Sales]]-Data[[#This Row],[COGS]], "OK", "Mismatch")</f>
        <v>OK</v>
      </c>
    </row>
    <row r="150" spans="1:20" x14ac:dyDescent="0.2">
      <c r="A150" s="11" t="s">
        <v>29</v>
      </c>
      <c r="B150" s="11" t="s">
        <v>20</v>
      </c>
      <c r="C150" s="12" t="s">
        <v>26</v>
      </c>
      <c r="D150" s="12" t="s">
        <v>48</v>
      </c>
      <c r="E150" s="11">
        <v>2500</v>
      </c>
      <c r="F150" s="13">
        <v>5</v>
      </c>
      <c r="G150" s="13">
        <v>125</v>
      </c>
      <c r="H150" s="13">
        <v>312500</v>
      </c>
      <c r="I150" s="13">
        <v>21875</v>
      </c>
      <c r="J150" s="13">
        <v>290625</v>
      </c>
      <c r="K150" s="13">
        <v>300000</v>
      </c>
      <c r="L150" s="13">
        <v>-9375</v>
      </c>
      <c r="M150" s="14">
        <v>41579</v>
      </c>
      <c r="N150" s="15">
        <v>11</v>
      </c>
      <c r="O150" s="12" t="s">
        <v>41</v>
      </c>
      <c r="P150" s="16" t="s">
        <v>36</v>
      </c>
      <c r="Q150" s="1" t="str">
        <f>IF(Data[[#This Row],[COGS]]=Data[[#This Row],[ Sales]]-Data[[#This Row],[Profit]], "OK", "Mismatch")</f>
        <v>OK</v>
      </c>
      <c r="R150" s="1" t="str">
        <f>IF(Data[[#This Row],[Gross Sales]]=Data[[#This Row],[Units Sold]]*Data[[#This Row],[Sale Price]], "OK", "Mismatch")</f>
        <v>OK</v>
      </c>
      <c r="S150" s="1" t="str">
        <f>IF(Data[[#This Row],[ Sales]]=Data[[#This Row],[Gross Sales]]-Data[[#This Row],[Discounts]], "OK", "Mismatch")</f>
        <v>OK</v>
      </c>
      <c r="T150" s="1" t="str">
        <f>IF(Data[[#This Row],[Profit]]=Data[[#This Row],[ Sales]]-Data[[#This Row],[COGS]], "OK", "Mismatch")</f>
        <v>OK</v>
      </c>
    </row>
    <row r="151" spans="1:20" x14ac:dyDescent="0.2">
      <c r="A151" s="11" t="s">
        <v>29</v>
      </c>
      <c r="B151" s="11" t="s">
        <v>20</v>
      </c>
      <c r="C151" s="12" t="s">
        <v>38</v>
      </c>
      <c r="D151" s="12" t="s">
        <v>49</v>
      </c>
      <c r="E151" s="11">
        <v>1085</v>
      </c>
      <c r="F151" s="13">
        <v>10</v>
      </c>
      <c r="G151" s="13">
        <v>125</v>
      </c>
      <c r="H151" s="13">
        <v>135625</v>
      </c>
      <c r="I151" s="13">
        <v>20343.75</v>
      </c>
      <c r="J151" s="13">
        <v>115281.25</v>
      </c>
      <c r="K151" s="13">
        <v>130200</v>
      </c>
      <c r="L151" s="13">
        <v>-14918.75</v>
      </c>
      <c r="M151" s="14">
        <v>41913</v>
      </c>
      <c r="N151" s="15">
        <v>10</v>
      </c>
      <c r="O151" s="12" t="s">
        <v>35</v>
      </c>
      <c r="P151" s="16" t="s">
        <v>19</v>
      </c>
      <c r="Q151" s="1" t="str">
        <f>IF(Data[[#This Row],[COGS]]=Data[[#This Row],[ Sales]]-Data[[#This Row],[Profit]], "OK", "Mismatch")</f>
        <v>OK</v>
      </c>
      <c r="R151" s="1" t="str">
        <f>IF(Data[[#This Row],[Gross Sales]]=Data[[#This Row],[Units Sold]]*Data[[#This Row],[Sale Price]], "OK", "Mismatch")</f>
        <v>OK</v>
      </c>
      <c r="S151" s="1" t="str">
        <f>IF(Data[[#This Row],[ Sales]]=Data[[#This Row],[Gross Sales]]-Data[[#This Row],[Discounts]], "OK", "Mismatch")</f>
        <v>OK</v>
      </c>
      <c r="T151" s="1" t="str">
        <f>IF(Data[[#This Row],[Profit]]=Data[[#This Row],[ Sales]]-Data[[#This Row],[COGS]], "OK", "Mismatch")</f>
        <v>OK</v>
      </c>
    </row>
    <row r="152" spans="1:20" x14ac:dyDescent="0.2">
      <c r="A152" s="11" t="s">
        <v>29</v>
      </c>
      <c r="B152" s="11" t="s">
        <v>20</v>
      </c>
      <c r="C152" s="12" t="s">
        <v>38</v>
      </c>
      <c r="D152" s="12" t="s">
        <v>46</v>
      </c>
      <c r="E152" s="11">
        <v>795</v>
      </c>
      <c r="F152" s="13">
        <v>10</v>
      </c>
      <c r="G152" s="13">
        <v>125</v>
      </c>
      <c r="H152" s="13">
        <v>99375</v>
      </c>
      <c r="I152" s="13">
        <v>3975</v>
      </c>
      <c r="J152" s="13">
        <v>95400</v>
      </c>
      <c r="K152" s="13">
        <v>95400</v>
      </c>
      <c r="L152" s="13">
        <v>0</v>
      </c>
      <c r="M152" s="14">
        <v>41699</v>
      </c>
      <c r="N152" s="15">
        <v>3</v>
      </c>
      <c r="O152" s="12" t="s">
        <v>27</v>
      </c>
      <c r="P152" s="16" t="s">
        <v>19</v>
      </c>
      <c r="Q152" s="1" t="str">
        <f>IF(Data[[#This Row],[COGS]]=Data[[#This Row],[ Sales]]-Data[[#This Row],[Profit]], "OK", "Mismatch")</f>
        <v>OK</v>
      </c>
      <c r="R152" s="1" t="str">
        <f>IF(Data[[#This Row],[Gross Sales]]=Data[[#This Row],[Units Sold]]*Data[[#This Row],[Sale Price]], "OK", "Mismatch")</f>
        <v>OK</v>
      </c>
      <c r="S152" s="1" t="str">
        <f>IF(Data[[#This Row],[ Sales]]=Data[[#This Row],[Gross Sales]]-Data[[#This Row],[Discounts]], "OK", "Mismatch")</f>
        <v>OK</v>
      </c>
      <c r="T152" s="1" t="str">
        <f>IF(Data[[#This Row],[Profit]]=Data[[#This Row],[ Sales]]-Data[[#This Row],[COGS]], "OK", "Mismatch")</f>
        <v>OK</v>
      </c>
    </row>
    <row r="153" spans="1:20" x14ac:dyDescent="0.2">
      <c r="A153" s="11" t="s">
        <v>29</v>
      </c>
      <c r="B153" s="11" t="s">
        <v>20</v>
      </c>
      <c r="C153" s="12" t="s">
        <v>38</v>
      </c>
      <c r="D153" s="12" t="s">
        <v>46</v>
      </c>
      <c r="E153" s="11">
        <v>809</v>
      </c>
      <c r="F153" s="13">
        <v>10</v>
      </c>
      <c r="G153" s="13">
        <v>125</v>
      </c>
      <c r="H153" s="13">
        <v>101125</v>
      </c>
      <c r="I153" s="13">
        <v>2022.5</v>
      </c>
      <c r="J153" s="13">
        <v>99102.5</v>
      </c>
      <c r="K153" s="13">
        <v>97080</v>
      </c>
      <c r="L153" s="13">
        <v>2022.5</v>
      </c>
      <c r="M153" s="14">
        <v>41548</v>
      </c>
      <c r="N153" s="15">
        <v>10</v>
      </c>
      <c r="O153" s="12" t="s">
        <v>35</v>
      </c>
      <c r="P153" s="16" t="s">
        <v>36</v>
      </c>
      <c r="Q153" s="1" t="str">
        <f>IF(Data[[#This Row],[COGS]]=Data[[#This Row],[ Sales]]-Data[[#This Row],[Profit]], "OK", "Mismatch")</f>
        <v>OK</v>
      </c>
      <c r="R153" s="1" t="str">
        <f>IF(Data[[#This Row],[Gross Sales]]=Data[[#This Row],[Units Sold]]*Data[[#This Row],[Sale Price]], "OK", "Mismatch")</f>
        <v>OK</v>
      </c>
      <c r="S153" s="1" t="str">
        <f>IF(Data[[#This Row],[ Sales]]=Data[[#This Row],[Gross Sales]]-Data[[#This Row],[Discounts]], "OK", "Mismatch")</f>
        <v>OK</v>
      </c>
      <c r="T153" s="1" t="str">
        <f>IF(Data[[#This Row],[Profit]]=Data[[#This Row],[ Sales]]-Data[[#This Row],[COGS]], "OK", "Mismatch")</f>
        <v>OK</v>
      </c>
    </row>
    <row r="154" spans="1:20" x14ac:dyDescent="0.2">
      <c r="A154" s="11" t="s">
        <v>29</v>
      </c>
      <c r="B154" s="11" t="s">
        <v>20</v>
      </c>
      <c r="C154" s="12" t="s">
        <v>38</v>
      </c>
      <c r="D154" s="12" t="s">
        <v>46</v>
      </c>
      <c r="E154" s="11">
        <v>1570</v>
      </c>
      <c r="F154" s="13">
        <v>10</v>
      </c>
      <c r="G154" s="13">
        <v>125</v>
      </c>
      <c r="H154" s="13">
        <v>196250</v>
      </c>
      <c r="I154" s="13">
        <v>5887.5</v>
      </c>
      <c r="J154" s="13">
        <v>190362.5</v>
      </c>
      <c r="K154" s="13">
        <v>188400</v>
      </c>
      <c r="L154" s="13">
        <v>1962.5</v>
      </c>
      <c r="M154" s="14">
        <v>41791</v>
      </c>
      <c r="N154" s="15">
        <v>6</v>
      </c>
      <c r="O154" s="12" t="s">
        <v>23</v>
      </c>
      <c r="P154" s="16" t="s">
        <v>19</v>
      </c>
      <c r="Q154" s="1" t="str">
        <f>IF(Data[[#This Row],[COGS]]=Data[[#This Row],[ Sales]]-Data[[#This Row],[Profit]], "OK", "Mismatch")</f>
        <v>OK</v>
      </c>
      <c r="R154" s="1" t="str">
        <f>IF(Data[[#This Row],[Gross Sales]]=Data[[#This Row],[Units Sold]]*Data[[#This Row],[Sale Price]], "OK", "Mismatch")</f>
        <v>OK</v>
      </c>
      <c r="S154" s="1" t="str">
        <f>IF(Data[[#This Row],[ Sales]]=Data[[#This Row],[Gross Sales]]-Data[[#This Row],[Discounts]], "OK", "Mismatch")</f>
        <v>OK</v>
      </c>
      <c r="T154" s="1" t="str">
        <f>IF(Data[[#This Row],[Profit]]=Data[[#This Row],[ Sales]]-Data[[#This Row],[COGS]], "OK", "Mismatch")</f>
        <v>OK</v>
      </c>
    </row>
    <row r="155" spans="1:20" x14ac:dyDescent="0.2">
      <c r="A155" s="11" t="s">
        <v>29</v>
      </c>
      <c r="B155" s="11" t="s">
        <v>20</v>
      </c>
      <c r="C155" s="12" t="s">
        <v>38</v>
      </c>
      <c r="D155" s="12" t="s">
        <v>46</v>
      </c>
      <c r="E155" s="11">
        <v>1706</v>
      </c>
      <c r="F155" s="13">
        <v>10</v>
      </c>
      <c r="G155" s="13">
        <v>125</v>
      </c>
      <c r="H155" s="13">
        <v>213250</v>
      </c>
      <c r="I155" s="13">
        <v>6397.5</v>
      </c>
      <c r="J155" s="13">
        <v>206852.5</v>
      </c>
      <c r="K155" s="13">
        <v>204720</v>
      </c>
      <c r="L155" s="13">
        <v>2132.5</v>
      </c>
      <c r="M155" s="14">
        <v>41974</v>
      </c>
      <c r="N155" s="15">
        <v>12</v>
      </c>
      <c r="O155" s="12" t="s">
        <v>25</v>
      </c>
      <c r="P155" s="16" t="s">
        <v>19</v>
      </c>
      <c r="Q155" s="1" t="str">
        <f>IF(Data[[#This Row],[COGS]]=Data[[#This Row],[ Sales]]-Data[[#This Row],[Profit]], "OK", "Mismatch")</f>
        <v>OK</v>
      </c>
      <c r="R155" s="1" t="str">
        <f>IF(Data[[#This Row],[Gross Sales]]=Data[[#This Row],[Units Sold]]*Data[[#This Row],[Sale Price]], "OK", "Mismatch")</f>
        <v>OK</v>
      </c>
      <c r="S155" s="1" t="str">
        <f>IF(Data[[#This Row],[ Sales]]=Data[[#This Row],[Gross Sales]]-Data[[#This Row],[Discounts]], "OK", "Mismatch")</f>
        <v>OK</v>
      </c>
      <c r="T155" s="1" t="str">
        <f>IF(Data[[#This Row],[Profit]]=Data[[#This Row],[ Sales]]-Data[[#This Row],[COGS]], "OK", "Mismatch")</f>
        <v>OK</v>
      </c>
    </row>
    <row r="156" spans="1:20" x14ac:dyDescent="0.2">
      <c r="A156" s="11" t="s">
        <v>29</v>
      </c>
      <c r="B156" s="11" t="s">
        <v>20</v>
      </c>
      <c r="C156" s="12" t="s">
        <v>38</v>
      </c>
      <c r="D156" s="12" t="s">
        <v>48</v>
      </c>
      <c r="E156" s="11">
        <v>3513</v>
      </c>
      <c r="F156" s="13">
        <v>10</v>
      </c>
      <c r="G156" s="13">
        <v>125</v>
      </c>
      <c r="H156" s="13">
        <v>439125</v>
      </c>
      <c r="I156" s="13">
        <v>30738.75</v>
      </c>
      <c r="J156" s="13">
        <v>408386.25</v>
      </c>
      <c r="K156" s="13">
        <v>421560</v>
      </c>
      <c r="L156" s="13">
        <v>-13173.75</v>
      </c>
      <c r="M156" s="14">
        <v>41821</v>
      </c>
      <c r="N156" s="15">
        <v>7</v>
      </c>
      <c r="O156" s="12" t="s">
        <v>30</v>
      </c>
      <c r="P156" s="16" t="s">
        <v>19</v>
      </c>
      <c r="Q156" s="1" t="str">
        <f>IF(Data[[#This Row],[COGS]]=Data[[#This Row],[ Sales]]-Data[[#This Row],[Profit]], "OK", "Mismatch")</f>
        <v>OK</v>
      </c>
      <c r="R156" s="1" t="str">
        <f>IF(Data[[#This Row],[Gross Sales]]=Data[[#This Row],[Units Sold]]*Data[[#This Row],[Sale Price]], "OK", "Mismatch")</f>
        <v>OK</v>
      </c>
      <c r="S156" s="1" t="str">
        <f>IF(Data[[#This Row],[ Sales]]=Data[[#This Row],[Gross Sales]]-Data[[#This Row],[Discounts]], "OK", "Mismatch")</f>
        <v>OK</v>
      </c>
      <c r="T156" s="1" t="str">
        <f>IF(Data[[#This Row],[Profit]]=Data[[#This Row],[ Sales]]-Data[[#This Row],[COGS]], "OK", "Mismatch")</f>
        <v>OK</v>
      </c>
    </row>
    <row r="157" spans="1:20" x14ac:dyDescent="0.2">
      <c r="A157" s="11" t="s">
        <v>29</v>
      </c>
      <c r="B157" s="11" t="s">
        <v>20</v>
      </c>
      <c r="C157" s="12" t="s">
        <v>42</v>
      </c>
      <c r="D157" s="12" t="s">
        <v>46</v>
      </c>
      <c r="E157" s="11">
        <v>809</v>
      </c>
      <c r="F157" s="13">
        <v>120</v>
      </c>
      <c r="G157" s="13">
        <v>125</v>
      </c>
      <c r="H157" s="13">
        <v>101125</v>
      </c>
      <c r="I157" s="13">
        <v>2022.5</v>
      </c>
      <c r="J157" s="13">
        <v>99102.5</v>
      </c>
      <c r="K157" s="13">
        <v>97080</v>
      </c>
      <c r="L157" s="13">
        <v>2022.5</v>
      </c>
      <c r="M157" s="14">
        <v>41548</v>
      </c>
      <c r="N157" s="15">
        <v>10</v>
      </c>
      <c r="O157" s="12" t="s">
        <v>35</v>
      </c>
      <c r="P157" s="16" t="s">
        <v>36</v>
      </c>
      <c r="Q157" s="1" t="str">
        <f>IF(Data[[#This Row],[COGS]]=Data[[#This Row],[ Sales]]-Data[[#This Row],[Profit]], "OK", "Mismatch")</f>
        <v>OK</v>
      </c>
      <c r="R157" s="1" t="str">
        <f>IF(Data[[#This Row],[Gross Sales]]=Data[[#This Row],[Units Sold]]*Data[[#This Row],[Sale Price]], "OK", "Mismatch")</f>
        <v>OK</v>
      </c>
      <c r="S157" s="1" t="str">
        <f>IF(Data[[#This Row],[ Sales]]=Data[[#This Row],[Gross Sales]]-Data[[#This Row],[Discounts]], "OK", "Mismatch")</f>
        <v>OK</v>
      </c>
      <c r="T157" s="1" t="str">
        <f>IF(Data[[#This Row],[Profit]]=Data[[#This Row],[ Sales]]-Data[[#This Row],[COGS]], "OK", "Mismatch")</f>
        <v>OK</v>
      </c>
    </row>
    <row r="158" spans="1:20" x14ac:dyDescent="0.2">
      <c r="A158" s="11" t="s">
        <v>29</v>
      </c>
      <c r="B158" s="11" t="s">
        <v>20</v>
      </c>
      <c r="C158" s="12" t="s">
        <v>42</v>
      </c>
      <c r="D158" s="12" t="s">
        <v>48</v>
      </c>
      <c r="E158" s="11">
        <v>807</v>
      </c>
      <c r="F158" s="13">
        <v>120</v>
      </c>
      <c r="G158" s="13">
        <v>125</v>
      </c>
      <c r="H158" s="13">
        <v>100875</v>
      </c>
      <c r="I158" s="13">
        <v>5043.75</v>
      </c>
      <c r="J158" s="13">
        <v>95831.25</v>
      </c>
      <c r="K158" s="13">
        <v>96840</v>
      </c>
      <c r="L158" s="13">
        <v>-1008.75</v>
      </c>
      <c r="M158" s="14">
        <v>41671</v>
      </c>
      <c r="N158" s="15">
        <v>2</v>
      </c>
      <c r="O158" s="12" t="s">
        <v>39</v>
      </c>
      <c r="P158" s="16" t="s">
        <v>19</v>
      </c>
      <c r="Q158" s="1" t="str">
        <f>IF(Data[[#This Row],[COGS]]=Data[[#This Row],[ Sales]]-Data[[#This Row],[Profit]], "OK", "Mismatch")</f>
        <v>OK</v>
      </c>
      <c r="R158" s="1" t="str">
        <f>IF(Data[[#This Row],[Gross Sales]]=Data[[#This Row],[Units Sold]]*Data[[#This Row],[Sale Price]], "OK", "Mismatch")</f>
        <v>OK</v>
      </c>
      <c r="S158" s="1" t="str">
        <f>IF(Data[[#This Row],[ Sales]]=Data[[#This Row],[Gross Sales]]-Data[[#This Row],[Discounts]], "OK", "Mismatch")</f>
        <v>OK</v>
      </c>
      <c r="T158" s="1" t="str">
        <f>IF(Data[[#This Row],[Profit]]=Data[[#This Row],[ Sales]]-Data[[#This Row],[COGS]], "OK", "Mismatch")</f>
        <v>OK</v>
      </c>
    </row>
    <row r="159" spans="1:20" x14ac:dyDescent="0.2">
      <c r="A159" s="11" t="s">
        <v>29</v>
      </c>
      <c r="B159" s="11" t="s">
        <v>20</v>
      </c>
      <c r="C159" s="12" t="s">
        <v>42</v>
      </c>
      <c r="D159" s="12" t="s">
        <v>48</v>
      </c>
      <c r="E159" s="11">
        <v>2087</v>
      </c>
      <c r="F159" s="13">
        <v>120</v>
      </c>
      <c r="G159" s="13">
        <v>125</v>
      </c>
      <c r="H159" s="13">
        <v>260875</v>
      </c>
      <c r="I159" s="13">
        <v>18261.25</v>
      </c>
      <c r="J159" s="13">
        <v>242613.75</v>
      </c>
      <c r="K159" s="13">
        <v>250440</v>
      </c>
      <c r="L159" s="13">
        <v>-7826.25</v>
      </c>
      <c r="M159" s="14">
        <v>41883</v>
      </c>
      <c r="N159" s="15">
        <v>9</v>
      </c>
      <c r="O159" s="12" t="s">
        <v>34</v>
      </c>
      <c r="P159" s="16" t="s">
        <v>19</v>
      </c>
      <c r="Q159" s="1" t="str">
        <f>IF(Data[[#This Row],[COGS]]=Data[[#This Row],[ Sales]]-Data[[#This Row],[Profit]], "OK", "Mismatch")</f>
        <v>OK</v>
      </c>
      <c r="R159" s="1" t="str">
        <f>IF(Data[[#This Row],[Gross Sales]]=Data[[#This Row],[Units Sold]]*Data[[#This Row],[Sale Price]], "OK", "Mismatch")</f>
        <v>OK</v>
      </c>
      <c r="S159" s="1" t="str">
        <f>IF(Data[[#This Row],[ Sales]]=Data[[#This Row],[Gross Sales]]-Data[[#This Row],[Discounts]], "OK", "Mismatch")</f>
        <v>OK</v>
      </c>
      <c r="T159" s="1" t="str">
        <f>IF(Data[[#This Row],[Profit]]=Data[[#This Row],[ Sales]]-Data[[#This Row],[COGS]], "OK", "Mismatch")</f>
        <v>OK</v>
      </c>
    </row>
    <row r="160" spans="1:20" x14ac:dyDescent="0.2">
      <c r="A160" s="11" t="s">
        <v>29</v>
      </c>
      <c r="B160" s="11" t="s">
        <v>20</v>
      </c>
      <c r="C160" s="12" t="s">
        <v>43</v>
      </c>
      <c r="D160" s="12" t="s">
        <v>49</v>
      </c>
      <c r="E160" s="11">
        <v>552</v>
      </c>
      <c r="F160" s="13">
        <v>250</v>
      </c>
      <c r="G160" s="13">
        <v>125</v>
      </c>
      <c r="H160" s="13">
        <v>69000</v>
      </c>
      <c r="I160" s="13">
        <v>10350</v>
      </c>
      <c r="J160" s="13">
        <v>58650</v>
      </c>
      <c r="K160" s="13">
        <v>66240</v>
      </c>
      <c r="L160" s="13">
        <v>-7590</v>
      </c>
      <c r="M160" s="14">
        <v>41944</v>
      </c>
      <c r="N160" s="15">
        <v>11</v>
      </c>
      <c r="O160" s="12" t="s">
        <v>41</v>
      </c>
      <c r="P160" s="16" t="s">
        <v>19</v>
      </c>
      <c r="Q160" s="1" t="str">
        <f>IF(Data[[#This Row],[COGS]]=Data[[#This Row],[ Sales]]-Data[[#This Row],[Profit]], "OK", "Mismatch")</f>
        <v>OK</v>
      </c>
      <c r="R160" s="1" t="str">
        <f>IF(Data[[#This Row],[Gross Sales]]=Data[[#This Row],[Units Sold]]*Data[[#This Row],[Sale Price]], "OK", "Mismatch")</f>
        <v>OK</v>
      </c>
      <c r="S160" s="1" t="str">
        <f>IF(Data[[#This Row],[ Sales]]=Data[[#This Row],[Gross Sales]]-Data[[#This Row],[Discounts]], "OK", "Mismatch")</f>
        <v>OK</v>
      </c>
      <c r="T160" s="1" t="str">
        <f>IF(Data[[#This Row],[Profit]]=Data[[#This Row],[ Sales]]-Data[[#This Row],[COGS]], "OK", "Mismatch")</f>
        <v>OK</v>
      </c>
    </row>
    <row r="161" spans="1:20" x14ac:dyDescent="0.2">
      <c r="A161" s="11" t="s">
        <v>29</v>
      </c>
      <c r="B161" s="11" t="s">
        <v>20</v>
      </c>
      <c r="C161" s="12" t="s">
        <v>43</v>
      </c>
      <c r="D161" s="12" t="s">
        <v>46</v>
      </c>
      <c r="E161" s="11">
        <v>1570</v>
      </c>
      <c r="F161" s="13">
        <v>250</v>
      </c>
      <c r="G161" s="13">
        <v>125</v>
      </c>
      <c r="H161" s="13">
        <v>196250</v>
      </c>
      <c r="I161" s="13">
        <v>5887.5</v>
      </c>
      <c r="J161" s="13">
        <v>190362.5</v>
      </c>
      <c r="K161" s="13">
        <v>188400</v>
      </c>
      <c r="L161" s="13">
        <v>1962.5</v>
      </c>
      <c r="M161" s="14">
        <v>41791</v>
      </c>
      <c r="N161" s="15">
        <v>6</v>
      </c>
      <c r="O161" s="12" t="s">
        <v>23</v>
      </c>
      <c r="P161" s="16" t="s">
        <v>19</v>
      </c>
      <c r="Q161" s="1" t="str">
        <f>IF(Data[[#This Row],[COGS]]=Data[[#This Row],[ Sales]]-Data[[#This Row],[Profit]], "OK", "Mismatch")</f>
        <v>OK</v>
      </c>
      <c r="R161" s="1" t="str">
        <f>IF(Data[[#This Row],[Gross Sales]]=Data[[#This Row],[Units Sold]]*Data[[#This Row],[Sale Price]], "OK", "Mismatch")</f>
        <v>OK</v>
      </c>
      <c r="S161" s="1" t="str">
        <f>IF(Data[[#This Row],[ Sales]]=Data[[#This Row],[Gross Sales]]-Data[[#This Row],[Discounts]], "OK", "Mismatch")</f>
        <v>OK</v>
      </c>
      <c r="T161" s="1" t="str">
        <f>IF(Data[[#This Row],[Profit]]=Data[[#This Row],[ Sales]]-Data[[#This Row],[COGS]], "OK", "Mismatch")</f>
        <v>OK</v>
      </c>
    </row>
    <row r="162" spans="1:20" x14ac:dyDescent="0.2">
      <c r="A162" s="11" t="s">
        <v>29</v>
      </c>
      <c r="B162" s="11" t="s">
        <v>24</v>
      </c>
      <c r="C162" s="12" t="s">
        <v>45</v>
      </c>
      <c r="D162" s="12" t="s">
        <v>49</v>
      </c>
      <c r="E162" s="11">
        <v>947</v>
      </c>
      <c r="F162" s="13">
        <v>260</v>
      </c>
      <c r="G162" s="13">
        <v>125</v>
      </c>
      <c r="H162" s="13">
        <v>118375</v>
      </c>
      <c r="I162" s="13">
        <v>13021.25</v>
      </c>
      <c r="J162" s="13">
        <v>105353.75</v>
      </c>
      <c r="K162" s="13">
        <v>113640</v>
      </c>
      <c r="L162" s="13">
        <v>-8286.25</v>
      </c>
      <c r="M162" s="14">
        <v>41518</v>
      </c>
      <c r="N162" s="15">
        <v>9</v>
      </c>
      <c r="O162" s="12" t="s">
        <v>34</v>
      </c>
      <c r="P162" s="16" t="s">
        <v>36</v>
      </c>
      <c r="Q162" s="1" t="str">
        <f>IF(Data[[#This Row],[COGS]]=Data[[#This Row],[ Sales]]-Data[[#This Row],[Profit]], "OK", "Mismatch")</f>
        <v>OK</v>
      </c>
      <c r="R162" s="1" t="str">
        <f>IF(Data[[#This Row],[Gross Sales]]=Data[[#This Row],[Units Sold]]*Data[[#This Row],[Sale Price]], "OK", "Mismatch")</f>
        <v>OK</v>
      </c>
      <c r="S162" s="1" t="str">
        <f>IF(Data[[#This Row],[ Sales]]=Data[[#This Row],[Gross Sales]]-Data[[#This Row],[Discounts]], "OK", "Mismatch")</f>
        <v>OK</v>
      </c>
      <c r="T162" s="1" t="str">
        <f>IF(Data[[#This Row],[Profit]]=Data[[#This Row],[ Sales]]-Data[[#This Row],[COGS]], "OK", "Mismatch")</f>
        <v>OK</v>
      </c>
    </row>
    <row r="163" spans="1:20" x14ac:dyDescent="0.2">
      <c r="A163" s="11" t="s">
        <v>29</v>
      </c>
      <c r="B163" s="11" t="s">
        <v>24</v>
      </c>
      <c r="C163" s="12" t="s">
        <v>45</v>
      </c>
      <c r="D163" s="12" t="s">
        <v>46</v>
      </c>
      <c r="E163" s="11">
        <v>1074</v>
      </c>
      <c r="F163" s="13">
        <v>260</v>
      </c>
      <c r="G163" s="13">
        <v>125</v>
      </c>
      <c r="H163" s="13">
        <v>134250</v>
      </c>
      <c r="I163" s="13">
        <v>5370</v>
      </c>
      <c r="J163" s="13">
        <v>128880</v>
      </c>
      <c r="K163" s="13">
        <v>128880</v>
      </c>
      <c r="L163" s="13">
        <v>0</v>
      </c>
      <c r="M163" s="14">
        <v>41730</v>
      </c>
      <c r="N163" s="15">
        <v>4</v>
      </c>
      <c r="O163" s="12" t="s">
        <v>44</v>
      </c>
      <c r="P163" s="16" t="s">
        <v>19</v>
      </c>
      <c r="Q163" s="1" t="str">
        <f>IF(Data[[#This Row],[COGS]]=Data[[#This Row],[ Sales]]-Data[[#This Row],[Profit]], "OK", "Mismatch")</f>
        <v>OK</v>
      </c>
      <c r="R163" s="1" t="str">
        <f>IF(Data[[#This Row],[Gross Sales]]=Data[[#This Row],[Units Sold]]*Data[[#This Row],[Sale Price]], "OK", "Mismatch")</f>
        <v>OK</v>
      </c>
      <c r="S163" s="1" t="str">
        <f>IF(Data[[#This Row],[ Sales]]=Data[[#This Row],[Gross Sales]]-Data[[#This Row],[Discounts]], "OK", "Mismatch")</f>
        <v>OK</v>
      </c>
      <c r="T163" s="1" t="str">
        <f>IF(Data[[#This Row],[Profit]]=Data[[#This Row],[ Sales]]-Data[[#This Row],[COGS]], "OK", "Mismatch")</f>
        <v>OK</v>
      </c>
    </row>
    <row r="164" spans="1:20" x14ac:dyDescent="0.2">
      <c r="A164" s="11" t="s">
        <v>29</v>
      </c>
      <c r="B164" s="11" t="s">
        <v>24</v>
      </c>
      <c r="C164" s="12" t="s">
        <v>16</v>
      </c>
      <c r="D164" s="12" t="s">
        <v>49</v>
      </c>
      <c r="E164" s="11">
        <v>2156</v>
      </c>
      <c r="F164" s="13">
        <v>3</v>
      </c>
      <c r="G164" s="13">
        <v>125</v>
      </c>
      <c r="H164" s="13">
        <v>269500</v>
      </c>
      <c r="I164" s="13">
        <v>32340</v>
      </c>
      <c r="J164" s="13">
        <v>237160</v>
      </c>
      <c r="K164" s="13">
        <v>258720</v>
      </c>
      <c r="L164" s="13">
        <v>-21560</v>
      </c>
      <c r="M164" s="14">
        <v>41913</v>
      </c>
      <c r="N164" s="15">
        <v>10</v>
      </c>
      <c r="O164" s="12" t="s">
        <v>35</v>
      </c>
      <c r="P164" s="16" t="s">
        <v>19</v>
      </c>
      <c r="Q164" s="1" t="str">
        <f>IF(Data[[#This Row],[COGS]]=Data[[#This Row],[ Sales]]-Data[[#This Row],[Profit]], "OK", "Mismatch")</f>
        <v>OK</v>
      </c>
      <c r="R164" s="1" t="str">
        <f>IF(Data[[#This Row],[Gross Sales]]=Data[[#This Row],[Units Sold]]*Data[[#This Row],[Sale Price]], "OK", "Mismatch")</f>
        <v>OK</v>
      </c>
      <c r="S164" s="1" t="str">
        <f>IF(Data[[#This Row],[ Sales]]=Data[[#This Row],[Gross Sales]]-Data[[#This Row],[Discounts]], "OK", "Mismatch")</f>
        <v>OK</v>
      </c>
      <c r="T164" s="1" t="str">
        <f>IF(Data[[#This Row],[Profit]]=Data[[#This Row],[ Sales]]-Data[[#This Row],[COGS]], "OK", "Mismatch")</f>
        <v>OK</v>
      </c>
    </row>
    <row r="165" spans="1:20" x14ac:dyDescent="0.2">
      <c r="A165" s="11" t="s">
        <v>29</v>
      </c>
      <c r="B165" s="11" t="s">
        <v>24</v>
      </c>
      <c r="C165" s="12" t="s">
        <v>16</v>
      </c>
      <c r="D165" s="12" t="s">
        <v>49</v>
      </c>
      <c r="E165" s="11">
        <v>2821</v>
      </c>
      <c r="F165" s="13">
        <v>3</v>
      </c>
      <c r="G165" s="13">
        <v>125</v>
      </c>
      <c r="H165" s="13">
        <v>352625</v>
      </c>
      <c r="I165" s="13">
        <v>49367.5</v>
      </c>
      <c r="J165" s="13">
        <v>303257.5</v>
      </c>
      <c r="K165" s="13">
        <v>338520</v>
      </c>
      <c r="L165" s="13">
        <v>-35262.5</v>
      </c>
      <c r="M165" s="14">
        <v>41609</v>
      </c>
      <c r="N165" s="15">
        <v>12</v>
      </c>
      <c r="O165" s="12" t="s">
        <v>25</v>
      </c>
      <c r="P165" s="16" t="s">
        <v>36</v>
      </c>
      <c r="Q165" s="1" t="str">
        <f>IF(Data[[#This Row],[COGS]]=Data[[#This Row],[ Sales]]-Data[[#This Row],[Profit]], "OK", "Mismatch")</f>
        <v>OK</v>
      </c>
      <c r="R165" s="1" t="str">
        <f>IF(Data[[#This Row],[Gross Sales]]=Data[[#This Row],[Units Sold]]*Data[[#This Row],[Sale Price]], "OK", "Mismatch")</f>
        <v>OK</v>
      </c>
      <c r="S165" s="1" t="str">
        <f>IF(Data[[#This Row],[ Sales]]=Data[[#This Row],[Gross Sales]]-Data[[#This Row],[Discounts]], "OK", "Mismatch")</f>
        <v>OK</v>
      </c>
      <c r="T165" s="1" t="str">
        <f>IF(Data[[#This Row],[Profit]]=Data[[#This Row],[ Sales]]-Data[[#This Row],[COGS]], "OK", "Mismatch")</f>
        <v>OK</v>
      </c>
    </row>
    <row r="166" spans="1:20" x14ac:dyDescent="0.2">
      <c r="A166" s="11" t="s">
        <v>29</v>
      </c>
      <c r="B166" s="11" t="s">
        <v>24</v>
      </c>
      <c r="C166" s="12" t="s">
        <v>16</v>
      </c>
      <c r="D166" s="12" t="s">
        <v>48</v>
      </c>
      <c r="E166" s="11">
        <v>1540</v>
      </c>
      <c r="F166" s="13">
        <v>3</v>
      </c>
      <c r="G166" s="13">
        <v>125</v>
      </c>
      <c r="H166" s="13">
        <v>192500</v>
      </c>
      <c r="I166" s="13">
        <v>15400</v>
      </c>
      <c r="J166" s="13">
        <v>177100</v>
      </c>
      <c r="K166" s="13">
        <v>184800</v>
      </c>
      <c r="L166" s="13">
        <v>-7700</v>
      </c>
      <c r="M166" s="14">
        <v>41852</v>
      </c>
      <c r="N166" s="15">
        <v>8</v>
      </c>
      <c r="O166" s="12" t="s">
        <v>33</v>
      </c>
      <c r="P166" s="16" t="s">
        <v>19</v>
      </c>
      <c r="Q166" s="1" t="str">
        <f>IF(Data[[#This Row],[COGS]]=Data[[#This Row],[ Sales]]-Data[[#This Row],[Profit]], "OK", "Mismatch")</f>
        <v>OK</v>
      </c>
      <c r="R166" s="1" t="str">
        <f>IF(Data[[#This Row],[Gross Sales]]=Data[[#This Row],[Units Sold]]*Data[[#This Row],[Sale Price]], "OK", "Mismatch")</f>
        <v>OK</v>
      </c>
      <c r="S166" s="1" t="str">
        <f>IF(Data[[#This Row],[ Sales]]=Data[[#This Row],[Gross Sales]]-Data[[#This Row],[Discounts]], "OK", "Mismatch")</f>
        <v>OK</v>
      </c>
      <c r="T166" s="1" t="str">
        <f>IF(Data[[#This Row],[Profit]]=Data[[#This Row],[ Sales]]-Data[[#This Row],[COGS]], "OK", "Mismatch")</f>
        <v>OK</v>
      </c>
    </row>
    <row r="167" spans="1:20" x14ac:dyDescent="0.2">
      <c r="A167" s="11" t="s">
        <v>29</v>
      </c>
      <c r="B167" s="11" t="s">
        <v>24</v>
      </c>
      <c r="C167" s="12" t="s">
        <v>26</v>
      </c>
      <c r="D167" s="12" t="s">
        <v>46</v>
      </c>
      <c r="E167" s="11">
        <v>1138</v>
      </c>
      <c r="F167" s="13">
        <v>5</v>
      </c>
      <c r="G167" s="13">
        <v>125</v>
      </c>
      <c r="H167" s="13">
        <v>142250</v>
      </c>
      <c r="I167" s="13">
        <v>5690</v>
      </c>
      <c r="J167" s="13">
        <v>136560</v>
      </c>
      <c r="K167" s="13">
        <v>136560</v>
      </c>
      <c r="L167" s="13">
        <v>0</v>
      </c>
      <c r="M167" s="14">
        <v>41974</v>
      </c>
      <c r="N167" s="15">
        <v>12</v>
      </c>
      <c r="O167" s="12" t="s">
        <v>25</v>
      </c>
      <c r="P167" s="16" t="s">
        <v>19</v>
      </c>
      <c r="Q167" s="1" t="str">
        <f>IF(Data[[#This Row],[COGS]]=Data[[#This Row],[ Sales]]-Data[[#This Row],[Profit]], "OK", "Mismatch")</f>
        <v>OK</v>
      </c>
      <c r="R167" s="1" t="str">
        <f>IF(Data[[#This Row],[Gross Sales]]=Data[[#This Row],[Units Sold]]*Data[[#This Row],[Sale Price]], "OK", "Mismatch")</f>
        <v>OK</v>
      </c>
      <c r="S167" s="1" t="str">
        <f>IF(Data[[#This Row],[ Sales]]=Data[[#This Row],[Gross Sales]]-Data[[#This Row],[Discounts]], "OK", "Mismatch")</f>
        <v>OK</v>
      </c>
      <c r="T167" s="1" t="str">
        <f>IF(Data[[#This Row],[Profit]]=Data[[#This Row],[ Sales]]-Data[[#This Row],[COGS]], "OK", "Mismatch")</f>
        <v>OK</v>
      </c>
    </row>
    <row r="168" spans="1:20" x14ac:dyDescent="0.2">
      <c r="A168" s="11" t="s">
        <v>29</v>
      </c>
      <c r="B168" s="11" t="s">
        <v>24</v>
      </c>
      <c r="C168" s="12" t="s">
        <v>26</v>
      </c>
      <c r="D168" s="12" t="s">
        <v>46</v>
      </c>
      <c r="E168" s="11">
        <v>1660</v>
      </c>
      <c r="F168" s="13">
        <v>5</v>
      </c>
      <c r="G168" s="13">
        <v>125</v>
      </c>
      <c r="H168" s="13">
        <v>207500</v>
      </c>
      <c r="I168" s="13">
        <v>4150</v>
      </c>
      <c r="J168" s="13">
        <v>203350</v>
      </c>
      <c r="K168" s="13">
        <v>199200</v>
      </c>
      <c r="L168" s="13">
        <v>4150</v>
      </c>
      <c r="M168" s="14">
        <v>41579</v>
      </c>
      <c r="N168" s="15">
        <v>11</v>
      </c>
      <c r="O168" s="12" t="s">
        <v>41</v>
      </c>
      <c r="P168" s="16" t="s">
        <v>36</v>
      </c>
      <c r="Q168" s="1" t="str">
        <f>IF(Data[[#This Row],[COGS]]=Data[[#This Row],[ Sales]]-Data[[#This Row],[Profit]], "OK", "Mismatch")</f>
        <v>OK</v>
      </c>
      <c r="R168" s="1" t="str">
        <f>IF(Data[[#This Row],[Gross Sales]]=Data[[#This Row],[Units Sold]]*Data[[#This Row],[Sale Price]], "OK", "Mismatch")</f>
        <v>OK</v>
      </c>
      <c r="S168" s="1" t="str">
        <f>IF(Data[[#This Row],[ Sales]]=Data[[#This Row],[Gross Sales]]-Data[[#This Row],[Discounts]], "OK", "Mismatch")</f>
        <v>OK</v>
      </c>
      <c r="T168" s="1" t="str">
        <f>IF(Data[[#This Row],[Profit]]=Data[[#This Row],[ Sales]]-Data[[#This Row],[COGS]], "OK", "Mismatch")</f>
        <v>OK</v>
      </c>
    </row>
    <row r="169" spans="1:20" x14ac:dyDescent="0.2">
      <c r="A169" s="11" t="s">
        <v>29</v>
      </c>
      <c r="B169" s="11" t="s">
        <v>24</v>
      </c>
      <c r="C169" s="12" t="s">
        <v>38</v>
      </c>
      <c r="D169" s="12" t="s">
        <v>49</v>
      </c>
      <c r="E169" s="11">
        <v>2156</v>
      </c>
      <c r="F169" s="13">
        <v>10</v>
      </c>
      <c r="G169" s="13">
        <v>125</v>
      </c>
      <c r="H169" s="13">
        <v>269500</v>
      </c>
      <c r="I169" s="13">
        <v>32340</v>
      </c>
      <c r="J169" s="13">
        <v>237160</v>
      </c>
      <c r="K169" s="13">
        <v>258720</v>
      </c>
      <c r="L169" s="13">
        <v>-21560</v>
      </c>
      <c r="M169" s="14">
        <v>41913</v>
      </c>
      <c r="N169" s="15">
        <v>10</v>
      </c>
      <c r="O169" s="12" t="s">
        <v>35</v>
      </c>
      <c r="P169" s="16" t="s">
        <v>19</v>
      </c>
      <c r="Q169" s="1" t="str">
        <f>IF(Data[[#This Row],[COGS]]=Data[[#This Row],[ Sales]]-Data[[#This Row],[Profit]], "OK", "Mismatch")</f>
        <v>OK</v>
      </c>
      <c r="R169" s="1" t="str">
        <f>IF(Data[[#This Row],[Gross Sales]]=Data[[#This Row],[Units Sold]]*Data[[#This Row],[Sale Price]], "OK", "Mismatch")</f>
        <v>OK</v>
      </c>
      <c r="S169" s="1" t="str">
        <f>IF(Data[[#This Row],[ Sales]]=Data[[#This Row],[Gross Sales]]-Data[[#This Row],[Discounts]], "OK", "Mismatch")</f>
        <v>OK</v>
      </c>
      <c r="T169" s="1" t="str">
        <f>IF(Data[[#This Row],[Profit]]=Data[[#This Row],[ Sales]]-Data[[#This Row],[COGS]], "OK", "Mismatch")</f>
        <v>OK</v>
      </c>
    </row>
    <row r="170" spans="1:20" x14ac:dyDescent="0.2">
      <c r="A170" s="11" t="s">
        <v>29</v>
      </c>
      <c r="B170" s="11" t="s">
        <v>24</v>
      </c>
      <c r="C170" s="12" t="s">
        <v>38</v>
      </c>
      <c r="D170" s="12" t="s">
        <v>46</v>
      </c>
      <c r="E170" s="11">
        <v>662</v>
      </c>
      <c r="F170" s="13">
        <v>10</v>
      </c>
      <c r="G170" s="13">
        <v>125</v>
      </c>
      <c r="H170" s="13">
        <v>82750</v>
      </c>
      <c r="I170" s="13">
        <v>1655</v>
      </c>
      <c r="J170" s="13">
        <v>81095</v>
      </c>
      <c r="K170" s="13">
        <v>79440</v>
      </c>
      <c r="L170" s="13">
        <v>1655</v>
      </c>
      <c r="M170" s="14">
        <v>41791</v>
      </c>
      <c r="N170" s="15">
        <v>6</v>
      </c>
      <c r="O170" s="12" t="s">
        <v>23</v>
      </c>
      <c r="P170" s="16" t="s">
        <v>19</v>
      </c>
      <c r="Q170" s="1" t="str">
        <f>IF(Data[[#This Row],[COGS]]=Data[[#This Row],[ Sales]]-Data[[#This Row],[Profit]], "OK", "Mismatch")</f>
        <v>OK</v>
      </c>
      <c r="R170" s="1" t="str">
        <f>IF(Data[[#This Row],[Gross Sales]]=Data[[#This Row],[Units Sold]]*Data[[#This Row],[Sale Price]], "OK", "Mismatch")</f>
        <v>OK</v>
      </c>
      <c r="S170" s="1" t="str">
        <f>IF(Data[[#This Row],[ Sales]]=Data[[#This Row],[Gross Sales]]-Data[[#This Row],[Discounts]], "OK", "Mismatch")</f>
        <v>OK</v>
      </c>
      <c r="T170" s="1" t="str">
        <f>IF(Data[[#This Row],[Profit]]=Data[[#This Row],[ Sales]]-Data[[#This Row],[COGS]], "OK", "Mismatch")</f>
        <v>OK</v>
      </c>
    </row>
    <row r="171" spans="1:20" x14ac:dyDescent="0.2">
      <c r="A171" s="11" t="s">
        <v>29</v>
      </c>
      <c r="B171" s="11" t="s">
        <v>24</v>
      </c>
      <c r="C171" s="12" t="s">
        <v>38</v>
      </c>
      <c r="D171" s="12" t="s">
        <v>46</v>
      </c>
      <c r="E171" s="11">
        <v>1138</v>
      </c>
      <c r="F171" s="13">
        <v>10</v>
      </c>
      <c r="G171" s="13">
        <v>125</v>
      </c>
      <c r="H171" s="13">
        <v>142250</v>
      </c>
      <c r="I171" s="13">
        <v>5690</v>
      </c>
      <c r="J171" s="13">
        <v>136560</v>
      </c>
      <c r="K171" s="13">
        <v>136560</v>
      </c>
      <c r="L171" s="13">
        <v>0</v>
      </c>
      <c r="M171" s="14">
        <v>41974</v>
      </c>
      <c r="N171" s="15">
        <v>12</v>
      </c>
      <c r="O171" s="12" t="s">
        <v>25</v>
      </c>
      <c r="P171" s="16" t="s">
        <v>19</v>
      </c>
      <c r="Q171" s="1" t="str">
        <f>IF(Data[[#This Row],[COGS]]=Data[[#This Row],[ Sales]]-Data[[#This Row],[Profit]], "OK", "Mismatch")</f>
        <v>OK</v>
      </c>
      <c r="R171" s="1" t="str">
        <f>IF(Data[[#This Row],[Gross Sales]]=Data[[#This Row],[Units Sold]]*Data[[#This Row],[Sale Price]], "OK", "Mismatch")</f>
        <v>OK</v>
      </c>
      <c r="S171" s="1" t="str">
        <f>IF(Data[[#This Row],[ Sales]]=Data[[#This Row],[Gross Sales]]-Data[[#This Row],[Discounts]], "OK", "Mismatch")</f>
        <v>OK</v>
      </c>
      <c r="T171" s="1" t="str">
        <f>IF(Data[[#This Row],[Profit]]=Data[[#This Row],[ Sales]]-Data[[#This Row],[COGS]], "OK", "Mismatch")</f>
        <v>OK</v>
      </c>
    </row>
    <row r="172" spans="1:20" x14ac:dyDescent="0.2">
      <c r="A172" s="11" t="s">
        <v>29</v>
      </c>
      <c r="B172" s="11" t="s">
        <v>24</v>
      </c>
      <c r="C172" s="12" t="s">
        <v>38</v>
      </c>
      <c r="D172" s="12" t="s">
        <v>46</v>
      </c>
      <c r="E172" s="11">
        <v>1823</v>
      </c>
      <c r="F172" s="13">
        <v>10</v>
      </c>
      <c r="G172" s="13">
        <v>125</v>
      </c>
      <c r="H172" s="13">
        <v>227875</v>
      </c>
      <c r="I172" s="13">
        <v>2278.75</v>
      </c>
      <c r="J172" s="13">
        <v>225596.25</v>
      </c>
      <c r="K172" s="13">
        <v>218760</v>
      </c>
      <c r="L172" s="13">
        <v>6836.25</v>
      </c>
      <c r="M172" s="14">
        <v>41821</v>
      </c>
      <c r="N172" s="15">
        <v>7</v>
      </c>
      <c r="O172" s="12" t="s">
        <v>30</v>
      </c>
      <c r="P172" s="16" t="s">
        <v>19</v>
      </c>
      <c r="Q172" s="1" t="str">
        <f>IF(Data[[#This Row],[COGS]]=Data[[#This Row],[ Sales]]-Data[[#This Row],[Profit]], "OK", "Mismatch")</f>
        <v>OK</v>
      </c>
      <c r="R172" s="1" t="str">
        <f>IF(Data[[#This Row],[Gross Sales]]=Data[[#This Row],[Units Sold]]*Data[[#This Row],[Sale Price]], "OK", "Mismatch")</f>
        <v>OK</v>
      </c>
      <c r="S172" s="1" t="str">
        <f>IF(Data[[#This Row],[ Sales]]=Data[[#This Row],[Gross Sales]]-Data[[#This Row],[Discounts]], "OK", "Mismatch")</f>
        <v>OK</v>
      </c>
      <c r="T172" s="1" t="str">
        <f>IF(Data[[#This Row],[Profit]]=Data[[#This Row],[ Sales]]-Data[[#This Row],[COGS]], "OK", "Mismatch")</f>
        <v>OK</v>
      </c>
    </row>
    <row r="173" spans="1:20" x14ac:dyDescent="0.2">
      <c r="A173" s="11" t="s">
        <v>29</v>
      </c>
      <c r="B173" s="11" t="s">
        <v>24</v>
      </c>
      <c r="C173" s="12" t="s">
        <v>38</v>
      </c>
      <c r="D173" s="12" t="s">
        <v>46</v>
      </c>
      <c r="E173" s="11">
        <v>2145</v>
      </c>
      <c r="F173" s="13">
        <v>10</v>
      </c>
      <c r="G173" s="13">
        <v>125</v>
      </c>
      <c r="H173" s="13">
        <v>268125</v>
      </c>
      <c r="I173" s="13">
        <v>5362.5</v>
      </c>
      <c r="J173" s="13">
        <v>262762.5</v>
      </c>
      <c r="K173" s="13">
        <v>257400</v>
      </c>
      <c r="L173" s="13">
        <v>5362.5</v>
      </c>
      <c r="M173" s="14">
        <v>41548</v>
      </c>
      <c r="N173" s="15">
        <v>10</v>
      </c>
      <c r="O173" s="12" t="s">
        <v>35</v>
      </c>
      <c r="P173" s="16" t="s">
        <v>36</v>
      </c>
      <c r="Q173" s="1" t="str">
        <f>IF(Data[[#This Row],[COGS]]=Data[[#This Row],[ Sales]]-Data[[#This Row],[Profit]], "OK", "Mismatch")</f>
        <v>OK</v>
      </c>
      <c r="R173" s="1" t="str">
        <f>IF(Data[[#This Row],[Gross Sales]]=Data[[#This Row],[Units Sold]]*Data[[#This Row],[Sale Price]], "OK", "Mismatch")</f>
        <v>OK</v>
      </c>
      <c r="S173" s="1" t="str">
        <f>IF(Data[[#This Row],[ Sales]]=Data[[#This Row],[Gross Sales]]-Data[[#This Row],[Discounts]], "OK", "Mismatch")</f>
        <v>OK</v>
      </c>
      <c r="T173" s="1" t="str">
        <f>IF(Data[[#This Row],[Profit]]=Data[[#This Row],[ Sales]]-Data[[#This Row],[COGS]], "OK", "Mismatch")</f>
        <v>OK</v>
      </c>
    </row>
    <row r="174" spans="1:20" x14ac:dyDescent="0.2">
      <c r="A174" s="11" t="s">
        <v>29</v>
      </c>
      <c r="B174" s="11" t="s">
        <v>24</v>
      </c>
      <c r="C174" s="12" t="s">
        <v>38</v>
      </c>
      <c r="D174" s="12" t="s">
        <v>48</v>
      </c>
      <c r="E174" s="11">
        <v>1114</v>
      </c>
      <c r="F174" s="13">
        <v>10</v>
      </c>
      <c r="G174" s="13">
        <v>125</v>
      </c>
      <c r="H174" s="13">
        <v>139250</v>
      </c>
      <c r="I174" s="13">
        <v>11140</v>
      </c>
      <c r="J174" s="13">
        <v>128110</v>
      </c>
      <c r="K174" s="13">
        <v>133680</v>
      </c>
      <c r="L174" s="13">
        <v>-5570</v>
      </c>
      <c r="M174" s="14">
        <v>41699</v>
      </c>
      <c r="N174" s="15">
        <v>3</v>
      </c>
      <c r="O174" s="12" t="s">
        <v>27</v>
      </c>
      <c r="P174" s="16" t="s">
        <v>19</v>
      </c>
      <c r="Q174" s="1" t="str">
        <f>IF(Data[[#This Row],[COGS]]=Data[[#This Row],[ Sales]]-Data[[#This Row],[Profit]], "OK", "Mismatch")</f>
        <v>OK</v>
      </c>
      <c r="R174" s="1" t="str">
        <f>IF(Data[[#This Row],[Gross Sales]]=Data[[#This Row],[Units Sold]]*Data[[#This Row],[Sale Price]], "OK", "Mismatch")</f>
        <v>OK</v>
      </c>
      <c r="S174" s="1" t="str">
        <f>IF(Data[[#This Row],[ Sales]]=Data[[#This Row],[Gross Sales]]-Data[[#This Row],[Discounts]], "OK", "Mismatch")</f>
        <v>OK</v>
      </c>
      <c r="T174" s="1" t="str">
        <f>IF(Data[[#This Row],[Profit]]=Data[[#This Row],[ Sales]]-Data[[#This Row],[COGS]], "OK", "Mismatch")</f>
        <v>OK</v>
      </c>
    </row>
    <row r="175" spans="1:20" x14ac:dyDescent="0.2">
      <c r="A175" s="11" t="s">
        <v>29</v>
      </c>
      <c r="B175" s="11" t="s">
        <v>24</v>
      </c>
      <c r="C175" s="12" t="s">
        <v>42</v>
      </c>
      <c r="D175" s="12" t="s">
        <v>49</v>
      </c>
      <c r="E175" s="11">
        <v>1575</v>
      </c>
      <c r="F175" s="13">
        <v>120</v>
      </c>
      <c r="G175" s="13">
        <v>125</v>
      </c>
      <c r="H175" s="13">
        <v>196875</v>
      </c>
      <c r="I175" s="13">
        <v>27562.5</v>
      </c>
      <c r="J175" s="13">
        <v>169312.5</v>
      </c>
      <c r="K175" s="13">
        <v>189000</v>
      </c>
      <c r="L175" s="13">
        <v>-19687.5</v>
      </c>
      <c r="M175" s="14">
        <v>41671</v>
      </c>
      <c r="N175" s="15">
        <v>2</v>
      </c>
      <c r="O175" s="12" t="s">
        <v>39</v>
      </c>
      <c r="P175" s="16" t="s">
        <v>19</v>
      </c>
      <c r="Q175" s="1" t="str">
        <f>IF(Data[[#This Row],[COGS]]=Data[[#This Row],[ Sales]]-Data[[#This Row],[Profit]], "OK", "Mismatch")</f>
        <v>OK</v>
      </c>
      <c r="R175" s="1" t="str">
        <f>IF(Data[[#This Row],[Gross Sales]]=Data[[#This Row],[Units Sold]]*Data[[#This Row],[Sale Price]], "OK", "Mismatch")</f>
        <v>OK</v>
      </c>
      <c r="S175" s="1" t="str">
        <f>IF(Data[[#This Row],[ Sales]]=Data[[#This Row],[Gross Sales]]-Data[[#This Row],[Discounts]], "OK", "Mismatch")</f>
        <v>OK</v>
      </c>
      <c r="T175" s="1" t="str">
        <f>IF(Data[[#This Row],[Profit]]=Data[[#This Row],[ Sales]]-Data[[#This Row],[COGS]], "OK", "Mismatch")</f>
        <v>OK</v>
      </c>
    </row>
    <row r="176" spans="1:20" x14ac:dyDescent="0.2">
      <c r="A176" s="11" t="s">
        <v>29</v>
      </c>
      <c r="B176" s="11" t="s">
        <v>24</v>
      </c>
      <c r="C176" s="12" t="s">
        <v>42</v>
      </c>
      <c r="D176" s="12" t="s">
        <v>46</v>
      </c>
      <c r="E176" s="11">
        <v>2145</v>
      </c>
      <c r="F176" s="13">
        <v>120</v>
      </c>
      <c r="G176" s="13">
        <v>125</v>
      </c>
      <c r="H176" s="13">
        <v>268125</v>
      </c>
      <c r="I176" s="13">
        <v>5362.5</v>
      </c>
      <c r="J176" s="13">
        <v>262762.5</v>
      </c>
      <c r="K176" s="13">
        <v>257400</v>
      </c>
      <c r="L176" s="13">
        <v>5362.5</v>
      </c>
      <c r="M176" s="14">
        <v>41548</v>
      </c>
      <c r="N176" s="15">
        <v>10</v>
      </c>
      <c r="O176" s="12" t="s">
        <v>35</v>
      </c>
      <c r="P176" s="16" t="s">
        <v>36</v>
      </c>
      <c r="Q176" s="1" t="str">
        <f>IF(Data[[#This Row],[COGS]]=Data[[#This Row],[ Sales]]-Data[[#This Row],[Profit]], "OK", "Mismatch")</f>
        <v>OK</v>
      </c>
      <c r="R176" s="1" t="str">
        <f>IF(Data[[#This Row],[Gross Sales]]=Data[[#This Row],[Units Sold]]*Data[[#This Row],[Sale Price]], "OK", "Mismatch")</f>
        <v>OK</v>
      </c>
      <c r="S176" s="1" t="str">
        <f>IF(Data[[#This Row],[ Sales]]=Data[[#This Row],[Gross Sales]]-Data[[#This Row],[Discounts]], "OK", "Mismatch")</f>
        <v>OK</v>
      </c>
      <c r="T176" s="1" t="str">
        <f>IF(Data[[#This Row],[Profit]]=Data[[#This Row],[ Sales]]-Data[[#This Row],[COGS]], "OK", "Mismatch")</f>
        <v>OK</v>
      </c>
    </row>
    <row r="177" spans="1:20" x14ac:dyDescent="0.2">
      <c r="A177" s="11" t="s">
        <v>29</v>
      </c>
      <c r="B177" s="11" t="s">
        <v>24</v>
      </c>
      <c r="C177" s="12" t="s">
        <v>42</v>
      </c>
      <c r="D177" s="12" t="s">
        <v>48</v>
      </c>
      <c r="E177" s="11">
        <v>2110</v>
      </c>
      <c r="F177" s="13">
        <v>120</v>
      </c>
      <c r="G177" s="13">
        <v>125</v>
      </c>
      <c r="H177" s="13">
        <v>263750</v>
      </c>
      <c r="I177" s="13">
        <v>23737.5</v>
      </c>
      <c r="J177" s="13">
        <v>240012.5</v>
      </c>
      <c r="K177" s="13">
        <v>253200</v>
      </c>
      <c r="L177" s="13">
        <v>-13187.5</v>
      </c>
      <c r="M177" s="14">
        <v>41883</v>
      </c>
      <c r="N177" s="15">
        <v>9</v>
      </c>
      <c r="O177" s="12" t="s">
        <v>34</v>
      </c>
      <c r="P177" s="16" t="s">
        <v>19</v>
      </c>
      <c r="Q177" s="1" t="str">
        <f>IF(Data[[#This Row],[COGS]]=Data[[#This Row],[ Sales]]-Data[[#This Row],[Profit]], "OK", "Mismatch")</f>
        <v>OK</v>
      </c>
      <c r="R177" s="1" t="str">
        <f>IF(Data[[#This Row],[Gross Sales]]=Data[[#This Row],[Units Sold]]*Data[[#This Row],[Sale Price]], "OK", "Mismatch")</f>
        <v>OK</v>
      </c>
      <c r="S177" s="1" t="str">
        <f>IF(Data[[#This Row],[ Sales]]=Data[[#This Row],[Gross Sales]]-Data[[#This Row],[Discounts]], "OK", "Mismatch")</f>
        <v>OK</v>
      </c>
      <c r="T177" s="1" t="str">
        <f>IF(Data[[#This Row],[Profit]]=Data[[#This Row],[ Sales]]-Data[[#This Row],[COGS]], "OK", "Mismatch")</f>
        <v>OK</v>
      </c>
    </row>
    <row r="178" spans="1:20" x14ac:dyDescent="0.2">
      <c r="A178" s="11" t="s">
        <v>29</v>
      </c>
      <c r="B178" s="11" t="s">
        <v>24</v>
      </c>
      <c r="C178" s="12" t="s">
        <v>43</v>
      </c>
      <c r="D178" s="12" t="s">
        <v>49</v>
      </c>
      <c r="E178" s="11">
        <v>341</v>
      </c>
      <c r="F178" s="13">
        <v>250</v>
      </c>
      <c r="G178" s="13">
        <v>125</v>
      </c>
      <c r="H178" s="13">
        <v>42625</v>
      </c>
      <c r="I178" s="13">
        <v>4262.5</v>
      </c>
      <c r="J178" s="13">
        <v>38362.5</v>
      </c>
      <c r="K178" s="13">
        <v>40920</v>
      </c>
      <c r="L178" s="13">
        <v>-2557.5</v>
      </c>
      <c r="M178" s="14">
        <v>41760</v>
      </c>
      <c r="N178" s="15">
        <v>5</v>
      </c>
      <c r="O178" s="12" t="s">
        <v>47</v>
      </c>
      <c r="P178" s="16" t="s">
        <v>19</v>
      </c>
      <c r="Q178" s="1" t="str">
        <f>IF(Data[[#This Row],[COGS]]=Data[[#This Row],[ Sales]]-Data[[#This Row],[Profit]], "OK", "Mismatch")</f>
        <v>OK</v>
      </c>
      <c r="R178" s="1" t="str">
        <f>IF(Data[[#This Row],[Gross Sales]]=Data[[#This Row],[Units Sold]]*Data[[#This Row],[Sale Price]], "OK", "Mismatch")</f>
        <v>OK</v>
      </c>
      <c r="S178" s="1" t="str">
        <f>IF(Data[[#This Row],[ Sales]]=Data[[#This Row],[Gross Sales]]-Data[[#This Row],[Discounts]], "OK", "Mismatch")</f>
        <v>OK</v>
      </c>
      <c r="T178" s="1" t="str">
        <f>IF(Data[[#This Row],[Profit]]=Data[[#This Row],[ Sales]]-Data[[#This Row],[COGS]], "OK", "Mismatch")</f>
        <v>OK</v>
      </c>
    </row>
    <row r="179" spans="1:20" x14ac:dyDescent="0.2">
      <c r="A179" s="11" t="s">
        <v>29</v>
      </c>
      <c r="B179" s="11" t="s">
        <v>24</v>
      </c>
      <c r="C179" s="12" t="s">
        <v>43</v>
      </c>
      <c r="D179" s="12" t="s">
        <v>49</v>
      </c>
      <c r="E179" s="11">
        <v>554</v>
      </c>
      <c r="F179" s="13">
        <v>250</v>
      </c>
      <c r="G179" s="13">
        <v>125</v>
      </c>
      <c r="H179" s="13">
        <v>69250</v>
      </c>
      <c r="I179" s="13">
        <v>7617.5</v>
      </c>
      <c r="J179" s="13">
        <v>61632.5</v>
      </c>
      <c r="K179" s="13">
        <v>66480</v>
      </c>
      <c r="L179" s="13">
        <v>-4847.5</v>
      </c>
      <c r="M179" s="14">
        <v>41640</v>
      </c>
      <c r="N179" s="15">
        <v>1</v>
      </c>
      <c r="O179" s="12" t="s">
        <v>18</v>
      </c>
      <c r="P179" s="16" t="s">
        <v>19</v>
      </c>
      <c r="Q179" s="1" t="str">
        <f>IF(Data[[#This Row],[COGS]]=Data[[#This Row],[ Sales]]-Data[[#This Row],[Profit]], "OK", "Mismatch")</f>
        <v>OK</v>
      </c>
      <c r="R179" s="1" t="str">
        <f>IF(Data[[#This Row],[Gross Sales]]=Data[[#This Row],[Units Sold]]*Data[[#This Row],[Sale Price]], "OK", "Mismatch")</f>
        <v>OK</v>
      </c>
      <c r="S179" s="1" t="str">
        <f>IF(Data[[#This Row],[ Sales]]=Data[[#This Row],[Gross Sales]]-Data[[#This Row],[Discounts]], "OK", "Mismatch")</f>
        <v>OK</v>
      </c>
      <c r="T179" s="1" t="str">
        <f>IF(Data[[#This Row],[Profit]]=Data[[#This Row],[ Sales]]-Data[[#This Row],[COGS]], "OK", "Mismatch")</f>
        <v>OK</v>
      </c>
    </row>
    <row r="180" spans="1:20" x14ac:dyDescent="0.2">
      <c r="A180" s="11" t="s">
        <v>29</v>
      </c>
      <c r="B180" s="11" t="s">
        <v>24</v>
      </c>
      <c r="C180" s="12" t="s">
        <v>43</v>
      </c>
      <c r="D180" s="12" t="s">
        <v>46</v>
      </c>
      <c r="E180" s="11">
        <v>662</v>
      </c>
      <c r="F180" s="13">
        <v>250</v>
      </c>
      <c r="G180" s="13">
        <v>125</v>
      </c>
      <c r="H180" s="13">
        <v>82750</v>
      </c>
      <c r="I180" s="13">
        <v>1655</v>
      </c>
      <c r="J180" s="13">
        <v>81095</v>
      </c>
      <c r="K180" s="13">
        <v>79440</v>
      </c>
      <c r="L180" s="13">
        <v>1655</v>
      </c>
      <c r="M180" s="14">
        <v>41791</v>
      </c>
      <c r="N180" s="15">
        <v>6</v>
      </c>
      <c r="O180" s="12" t="s">
        <v>23</v>
      </c>
      <c r="P180" s="16" t="s">
        <v>19</v>
      </c>
      <c r="Q180" s="1" t="str">
        <f>IF(Data[[#This Row],[COGS]]=Data[[#This Row],[ Sales]]-Data[[#This Row],[Profit]], "OK", "Mismatch")</f>
        <v>OK</v>
      </c>
      <c r="R180" s="1" t="str">
        <f>IF(Data[[#This Row],[Gross Sales]]=Data[[#This Row],[Units Sold]]*Data[[#This Row],[Sale Price]], "OK", "Mismatch")</f>
        <v>OK</v>
      </c>
      <c r="S180" s="1" t="str">
        <f>IF(Data[[#This Row],[ Sales]]=Data[[#This Row],[Gross Sales]]-Data[[#This Row],[Discounts]], "OK", "Mismatch")</f>
        <v>OK</v>
      </c>
      <c r="T180" s="1" t="str">
        <f>IF(Data[[#This Row],[Profit]]=Data[[#This Row],[ Sales]]-Data[[#This Row],[COGS]], "OK", "Mismatch")</f>
        <v>OK</v>
      </c>
    </row>
    <row r="181" spans="1:20" x14ac:dyDescent="0.2">
      <c r="A181" s="11" t="s">
        <v>29</v>
      </c>
      <c r="B181" s="11" t="s">
        <v>24</v>
      </c>
      <c r="C181" s="12" t="s">
        <v>43</v>
      </c>
      <c r="D181" s="12" t="s">
        <v>48</v>
      </c>
      <c r="E181" s="11">
        <v>877</v>
      </c>
      <c r="F181" s="13">
        <v>250</v>
      </c>
      <c r="G181" s="13">
        <v>125</v>
      </c>
      <c r="H181" s="13">
        <v>109625</v>
      </c>
      <c r="I181" s="13">
        <v>9866.25</v>
      </c>
      <c r="J181" s="13">
        <v>99758.75</v>
      </c>
      <c r="K181" s="13">
        <v>105240</v>
      </c>
      <c r="L181" s="13">
        <v>-5481.25</v>
      </c>
      <c r="M181" s="14">
        <v>41944</v>
      </c>
      <c r="N181" s="15">
        <v>11</v>
      </c>
      <c r="O181" s="12" t="s">
        <v>41</v>
      </c>
      <c r="P181" s="16" t="s">
        <v>19</v>
      </c>
      <c r="Q181" s="1" t="str">
        <f>IF(Data[[#This Row],[COGS]]=Data[[#This Row],[ Sales]]-Data[[#This Row],[Profit]], "OK", "Mismatch")</f>
        <v>OK</v>
      </c>
      <c r="R181" s="1" t="str">
        <f>IF(Data[[#This Row],[Gross Sales]]=Data[[#This Row],[Units Sold]]*Data[[#This Row],[Sale Price]], "OK", "Mismatch")</f>
        <v>OK</v>
      </c>
      <c r="S181" s="1" t="str">
        <f>IF(Data[[#This Row],[ Sales]]=Data[[#This Row],[Gross Sales]]-Data[[#This Row],[Discounts]], "OK", "Mismatch")</f>
        <v>OK</v>
      </c>
      <c r="T181" s="1" t="str">
        <f>IF(Data[[#This Row],[Profit]]=Data[[#This Row],[ Sales]]-Data[[#This Row],[COGS]], "OK", "Mismatch")</f>
        <v>OK</v>
      </c>
    </row>
    <row r="182" spans="1:20" x14ac:dyDescent="0.2">
      <c r="A182" s="11" t="s">
        <v>29</v>
      </c>
      <c r="B182" s="11" t="s">
        <v>37</v>
      </c>
      <c r="C182" s="12" t="s">
        <v>45</v>
      </c>
      <c r="D182" s="12" t="s">
        <v>49</v>
      </c>
      <c r="E182" s="11">
        <v>579</v>
      </c>
      <c r="F182" s="13">
        <v>260</v>
      </c>
      <c r="G182" s="13">
        <v>125</v>
      </c>
      <c r="H182" s="13">
        <v>72375</v>
      </c>
      <c r="I182" s="13">
        <v>7237.5</v>
      </c>
      <c r="J182" s="13">
        <v>65137.5</v>
      </c>
      <c r="K182" s="13">
        <v>69480</v>
      </c>
      <c r="L182" s="13">
        <v>-4342.5</v>
      </c>
      <c r="M182" s="14">
        <v>41640</v>
      </c>
      <c r="N182" s="15">
        <v>1</v>
      </c>
      <c r="O182" s="12" t="s">
        <v>18</v>
      </c>
      <c r="P182" s="16" t="s">
        <v>19</v>
      </c>
      <c r="Q182" s="1" t="str">
        <f>IF(Data[[#This Row],[COGS]]=Data[[#This Row],[ Sales]]-Data[[#This Row],[Profit]], "OK", "Mismatch")</f>
        <v>OK</v>
      </c>
      <c r="R182" s="1" t="str">
        <f>IF(Data[[#This Row],[Gross Sales]]=Data[[#This Row],[Units Sold]]*Data[[#This Row],[Sale Price]], "OK", "Mismatch")</f>
        <v>OK</v>
      </c>
      <c r="S182" s="1" t="str">
        <f>IF(Data[[#This Row],[ Sales]]=Data[[#This Row],[Gross Sales]]-Data[[#This Row],[Discounts]], "OK", "Mismatch")</f>
        <v>OK</v>
      </c>
      <c r="T182" s="1" t="str">
        <f>IF(Data[[#This Row],[Profit]]=Data[[#This Row],[ Sales]]-Data[[#This Row],[COGS]], "OK", "Mismatch")</f>
        <v>OK</v>
      </c>
    </row>
    <row r="183" spans="1:20" x14ac:dyDescent="0.2">
      <c r="A183" s="11" t="s">
        <v>29</v>
      </c>
      <c r="B183" s="11" t="s">
        <v>37</v>
      </c>
      <c r="C183" s="12" t="s">
        <v>45</v>
      </c>
      <c r="D183" s="12" t="s">
        <v>49</v>
      </c>
      <c r="E183" s="11">
        <v>2844</v>
      </c>
      <c r="F183" s="13">
        <v>260</v>
      </c>
      <c r="G183" s="13">
        <v>125</v>
      </c>
      <c r="H183" s="13">
        <v>355500</v>
      </c>
      <c r="I183" s="13">
        <v>49770</v>
      </c>
      <c r="J183" s="13">
        <v>305730</v>
      </c>
      <c r="K183" s="13">
        <v>341280</v>
      </c>
      <c r="L183" s="13">
        <v>-35550</v>
      </c>
      <c r="M183" s="14">
        <v>41760</v>
      </c>
      <c r="N183" s="15">
        <v>5</v>
      </c>
      <c r="O183" s="12" t="s">
        <v>47</v>
      </c>
      <c r="P183" s="16" t="s">
        <v>19</v>
      </c>
      <c r="Q183" s="1" t="str">
        <f>IF(Data[[#This Row],[COGS]]=Data[[#This Row],[ Sales]]-Data[[#This Row],[Profit]], "OK", "Mismatch")</f>
        <v>OK</v>
      </c>
      <c r="R183" s="1" t="str">
        <f>IF(Data[[#This Row],[Gross Sales]]=Data[[#This Row],[Units Sold]]*Data[[#This Row],[Sale Price]], "OK", "Mismatch")</f>
        <v>OK</v>
      </c>
      <c r="S183" s="1" t="str">
        <f>IF(Data[[#This Row],[ Sales]]=Data[[#This Row],[Gross Sales]]-Data[[#This Row],[Discounts]], "OK", "Mismatch")</f>
        <v>OK</v>
      </c>
      <c r="T183" s="1" t="str">
        <f>IF(Data[[#This Row],[Profit]]=Data[[#This Row],[ Sales]]-Data[[#This Row],[COGS]], "OK", "Mismatch")</f>
        <v>OK</v>
      </c>
    </row>
    <row r="184" spans="1:20" x14ac:dyDescent="0.2">
      <c r="A184" s="11" t="s">
        <v>29</v>
      </c>
      <c r="B184" s="11" t="s">
        <v>37</v>
      </c>
      <c r="C184" s="12" t="s">
        <v>16</v>
      </c>
      <c r="D184" s="12" t="s">
        <v>49</v>
      </c>
      <c r="E184" s="11">
        <v>3445.5</v>
      </c>
      <c r="F184" s="13">
        <v>3</v>
      </c>
      <c r="G184" s="13">
        <v>125</v>
      </c>
      <c r="H184" s="13">
        <v>430687.5</v>
      </c>
      <c r="I184" s="13">
        <v>43068.75</v>
      </c>
      <c r="J184" s="13">
        <v>387618.75</v>
      </c>
      <c r="K184" s="13">
        <v>413460</v>
      </c>
      <c r="L184" s="13">
        <v>-25841.25</v>
      </c>
      <c r="M184" s="14">
        <v>41730</v>
      </c>
      <c r="N184" s="15">
        <v>4</v>
      </c>
      <c r="O184" s="12" t="s">
        <v>44</v>
      </c>
      <c r="P184" s="16" t="s">
        <v>19</v>
      </c>
      <c r="Q184" s="1" t="str">
        <f>IF(Data[[#This Row],[COGS]]=Data[[#This Row],[ Sales]]-Data[[#This Row],[Profit]], "OK", "Mismatch")</f>
        <v>OK</v>
      </c>
      <c r="R184" s="1" t="str">
        <f>IF(Data[[#This Row],[Gross Sales]]=Data[[#This Row],[Units Sold]]*Data[[#This Row],[Sale Price]], "OK", "Mismatch")</f>
        <v>OK</v>
      </c>
      <c r="S184" s="1" t="str">
        <f>IF(Data[[#This Row],[ Sales]]=Data[[#This Row],[Gross Sales]]-Data[[#This Row],[Discounts]], "OK", "Mismatch")</f>
        <v>OK</v>
      </c>
      <c r="T184" s="1" t="str">
        <f>IF(Data[[#This Row],[Profit]]=Data[[#This Row],[ Sales]]-Data[[#This Row],[COGS]], "OK", "Mismatch")</f>
        <v>OK</v>
      </c>
    </row>
    <row r="185" spans="1:20" x14ac:dyDescent="0.2">
      <c r="A185" s="11" t="s">
        <v>29</v>
      </c>
      <c r="B185" s="11" t="s">
        <v>37</v>
      </c>
      <c r="C185" s="12" t="s">
        <v>16</v>
      </c>
      <c r="D185" s="12" t="s">
        <v>46</v>
      </c>
      <c r="E185" s="11">
        <v>330</v>
      </c>
      <c r="F185" s="13">
        <v>3</v>
      </c>
      <c r="G185" s="13">
        <v>125</v>
      </c>
      <c r="H185" s="13">
        <v>41250</v>
      </c>
      <c r="I185" s="13">
        <v>412.5</v>
      </c>
      <c r="J185" s="13">
        <v>40837.5</v>
      </c>
      <c r="K185" s="13">
        <v>39600</v>
      </c>
      <c r="L185" s="13">
        <v>1237.5</v>
      </c>
      <c r="M185" s="14">
        <v>41518</v>
      </c>
      <c r="N185" s="15">
        <v>9</v>
      </c>
      <c r="O185" s="12" t="s">
        <v>34</v>
      </c>
      <c r="P185" s="16" t="s">
        <v>36</v>
      </c>
      <c r="Q185" s="1" t="str">
        <f>IF(Data[[#This Row],[COGS]]=Data[[#This Row],[ Sales]]-Data[[#This Row],[Profit]], "OK", "Mismatch")</f>
        <v>OK</v>
      </c>
      <c r="R185" s="1" t="str">
        <f>IF(Data[[#This Row],[Gross Sales]]=Data[[#This Row],[Units Sold]]*Data[[#This Row],[Sale Price]], "OK", "Mismatch")</f>
        <v>OK</v>
      </c>
      <c r="S185" s="1" t="str">
        <f>IF(Data[[#This Row],[ Sales]]=Data[[#This Row],[Gross Sales]]-Data[[#This Row],[Discounts]], "OK", "Mismatch")</f>
        <v>OK</v>
      </c>
      <c r="T185" s="1" t="str">
        <f>IF(Data[[#This Row],[Profit]]=Data[[#This Row],[ Sales]]-Data[[#This Row],[COGS]], "OK", "Mismatch")</f>
        <v>OK</v>
      </c>
    </row>
    <row r="186" spans="1:20" x14ac:dyDescent="0.2">
      <c r="A186" s="11" t="s">
        <v>29</v>
      </c>
      <c r="B186" s="11" t="s">
        <v>37</v>
      </c>
      <c r="C186" s="12" t="s">
        <v>26</v>
      </c>
      <c r="D186" s="12" t="s">
        <v>49</v>
      </c>
      <c r="E186" s="11">
        <v>1804</v>
      </c>
      <c r="F186" s="13">
        <v>5</v>
      </c>
      <c r="G186" s="13">
        <v>125</v>
      </c>
      <c r="H186" s="13">
        <v>225500</v>
      </c>
      <c r="I186" s="13">
        <v>22550</v>
      </c>
      <c r="J186" s="13">
        <v>202950</v>
      </c>
      <c r="K186" s="13">
        <v>216480</v>
      </c>
      <c r="L186" s="13">
        <v>-13530</v>
      </c>
      <c r="M186" s="14">
        <v>41579</v>
      </c>
      <c r="N186" s="15">
        <v>11</v>
      </c>
      <c r="O186" s="12" t="s">
        <v>41</v>
      </c>
      <c r="P186" s="16" t="s">
        <v>36</v>
      </c>
      <c r="Q186" s="1" t="str">
        <f>IF(Data[[#This Row],[COGS]]=Data[[#This Row],[ Sales]]-Data[[#This Row],[Profit]], "OK", "Mismatch")</f>
        <v>OK</v>
      </c>
      <c r="R186" s="1" t="str">
        <f>IF(Data[[#This Row],[Gross Sales]]=Data[[#This Row],[Units Sold]]*Data[[#This Row],[Sale Price]], "OK", "Mismatch")</f>
        <v>OK</v>
      </c>
      <c r="S186" s="1" t="str">
        <f>IF(Data[[#This Row],[ Sales]]=Data[[#This Row],[Gross Sales]]-Data[[#This Row],[Discounts]], "OK", "Mismatch")</f>
        <v>OK</v>
      </c>
      <c r="T186" s="1" t="str">
        <f>IF(Data[[#This Row],[Profit]]=Data[[#This Row],[ Sales]]-Data[[#This Row],[COGS]], "OK", "Mismatch")</f>
        <v>OK</v>
      </c>
    </row>
    <row r="187" spans="1:20" x14ac:dyDescent="0.2">
      <c r="A187" s="11" t="s">
        <v>29</v>
      </c>
      <c r="B187" s="11" t="s">
        <v>37</v>
      </c>
      <c r="C187" s="12" t="s">
        <v>26</v>
      </c>
      <c r="D187" s="12" t="s">
        <v>46</v>
      </c>
      <c r="E187" s="11">
        <v>663</v>
      </c>
      <c r="F187" s="13">
        <v>5</v>
      </c>
      <c r="G187" s="13">
        <v>125</v>
      </c>
      <c r="H187" s="13">
        <v>82875</v>
      </c>
      <c r="I187" s="13">
        <v>828.75</v>
      </c>
      <c r="J187" s="13">
        <v>82046.25</v>
      </c>
      <c r="K187" s="13">
        <v>79560</v>
      </c>
      <c r="L187" s="13">
        <v>2486.25</v>
      </c>
      <c r="M187" s="14">
        <v>41548</v>
      </c>
      <c r="N187" s="15">
        <v>10</v>
      </c>
      <c r="O187" s="12" t="s">
        <v>35</v>
      </c>
      <c r="P187" s="16" t="s">
        <v>36</v>
      </c>
      <c r="Q187" s="1" t="str">
        <f>IF(Data[[#This Row],[COGS]]=Data[[#This Row],[ Sales]]-Data[[#This Row],[Profit]], "OK", "Mismatch")</f>
        <v>OK</v>
      </c>
      <c r="R187" s="1" t="str">
        <f>IF(Data[[#This Row],[Gross Sales]]=Data[[#This Row],[Units Sold]]*Data[[#This Row],[Sale Price]], "OK", "Mismatch")</f>
        <v>OK</v>
      </c>
      <c r="S187" s="1" t="str">
        <f>IF(Data[[#This Row],[ Sales]]=Data[[#This Row],[Gross Sales]]-Data[[#This Row],[Discounts]], "OK", "Mismatch")</f>
        <v>OK</v>
      </c>
      <c r="T187" s="1" t="str">
        <f>IF(Data[[#This Row],[Profit]]=Data[[#This Row],[ Sales]]-Data[[#This Row],[COGS]], "OK", "Mismatch")</f>
        <v>OK</v>
      </c>
    </row>
    <row r="188" spans="1:20" x14ac:dyDescent="0.2">
      <c r="A188" s="11" t="s">
        <v>29</v>
      </c>
      <c r="B188" s="11" t="s">
        <v>37</v>
      </c>
      <c r="C188" s="12" t="s">
        <v>26</v>
      </c>
      <c r="D188" s="12" t="s">
        <v>48</v>
      </c>
      <c r="E188" s="11">
        <v>2797</v>
      </c>
      <c r="F188" s="13">
        <v>5</v>
      </c>
      <c r="G188" s="13">
        <v>125</v>
      </c>
      <c r="H188" s="13">
        <v>349625</v>
      </c>
      <c r="I188" s="13">
        <v>31466.25</v>
      </c>
      <c r="J188" s="13">
        <v>318158.75</v>
      </c>
      <c r="K188" s="13">
        <v>335640</v>
      </c>
      <c r="L188" s="13">
        <v>-17481.25</v>
      </c>
      <c r="M188" s="14">
        <v>41974</v>
      </c>
      <c r="N188" s="15">
        <v>12</v>
      </c>
      <c r="O188" s="12" t="s">
        <v>25</v>
      </c>
      <c r="P188" s="16" t="s">
        <v>19</v>
      </c>
      <c r="Q188" s="1" t="str">
        <f>IF(Data[[#This Row],[COGS]]=Data[[#This Row],[ Sales]]-Data[[#This Row],[Profit]], "OK", "Mismatch")</f>
        <v>OK</v>
      </c>
      <c r="R188" s="1" t="str">
        <f>IF(Data[[#This Row],[Gross Sales]]=Data[[#This Row],[Units Sold]]*Data[[#This Row],[Sale Price]], "OK", "Mismatch")</f>
        <v>OK</v>
      </c>
      <c r="S188" s="1" t="str">
        <f>IF(Data[[#This Row],[ Sales]]=Data[[#This Row],[Gross Sales]]-Data[[#This Row],[Discounts]], "OK", "Mismatch")</f>
        <v>OK</v>
      </c>
      <c r="T188" s="1" t="str">
        <f>IF(Data[[#This Row],[Profit]]=Data[[#This Row],[ Sales]]-Data[[#This Row],[COGS]], "OK", "Mismatch")</f>
        <v>OK</v>
      </c>
    </row>
    <row r="189" spans="1:20" x14ac:dyDescent="0.2">
      <c r="A189" s="11" t="s">
        <v>29</v>
      </c>
      <c r="B189" s="11" t="s">
        <v>37</v>
      </c>
      <c r="C189" s="12" t="s">
        <v>26</v>
      </c>
      <c r="D189" s="12" t="s">
        <v>48</v>
      </c>
      <c r="E189" s="11">
        <v>3627</v>
      </c>
      <c r="F189" s="13">
        <v>5</v>
      </c>
      <c r="G189" s="13">
        <v>125</v>
      </c>
      <c r="H189" s="13">
        <v>453375</v>
      </c>
      <c r="I189" s="13">
        <v>22668.75</v>
      </c>
      <c r="J189" s="13">
        <v>430706.25</v>
      </c>
      <c r="K189" s="13">
        <v>435240</v>
      </c>
      <c r="L189" s="13">
        <v>-4533.75</v>
      </c>
      <c r="M189" s="14">
        <v>41821</v>
      </c>
      <c r="N189" s="15">
        <v>7</v>
      </c>
      <c r="O189" s="12" t="s">
        <v>30</v>
      </c>
      <c r="P189" s="16" t="s">
        <v>19</v>
      </c>
      <c r="Q189" s="1" t="str">
        <f>IF(Data[[#This Row],[COGS]]=Data[[#This Row],[ Sales]]-Data[[#This Row],[Profit]], "OK", "Mismatch")</f>
        <v>OK</v>
      </c>
      <c r="R189" s="1" t="str">
        <f>IF(Data[[#This Row],[Gross Sales]]=Data[[#This Row],[Units Sold]]*Data[[#This Row],[Sale Price]], "OK", "Mismatch")</f>
        <v>OK</v>
      </c>
      <c r="S189" s="1" t="str">
        <f>IF(Data[[#This Row],[ Sales]]=Data[[#This Row],[Gross Sales]]-Data[[#This Row],[Discounts]], "OK", "Mismatch")</f>
        <v>OK</v>
      </c>
      <c r="T189" s="1" t="str">
        <f>IF(Data[[#This Row],[Profit]]=Data[[#This Row],[ Sales]]-Data[[#This Row],[COGS]], "OK", "Mismatch")</f>
        <v>OK</v>
      </c>
    </row>
    <row r="190" spans="1:20" x14ac:dyDescent="0.2">
      <c r="A190" s="11" t="s">
        <v>29</v>
      </c>
      <c r="B190" s="11" t="s">
        <v>37</v>
      </c>
      <c r="C190" s="12" t="s">
        <v>38</v>
      </c>
      <c r="D190" s="12" t="s">
        <v>46</v>
      </c>
      <c r="E190" s="11">
        <v>727</v>
      </c>
      <c r="F190" s="13">
        <v>10</v>
      </c>
      <c r="G190" s="13">
        <v>125</v>
      </c>
      <c r="H190" s="13">
        <v>90875</v>
      </c>
      <c r="I190" s="13">
        <v>908.75</v>
      </c>
      <c r="J190" s="13">
        <v>89966.25</v>
      </c>
      <c r="K190" s="13">
        <v>87240</v>
      </c>
      <c r="L190" s="13">
        <v>2726.25</v>
      </c>
      <c r="M190" s="14">
        <v>41791</v>
      </c>
      <c r="N190" s="15">
        <v>6</v>
      </c>
      <c r="O190" s="12" t="s">
        <v>23</v>
      </c>
      <c r="P190" s="16" t="s">
        <v>19</v>
      </c>
      <c r="Q190" s="1" t="str">
        <f>IF(Data[[#This Row],[COGS]]=Data[[#This Row],[ Sales]]-Data[[#This Row],[Profit]], "OK", "Mismatch")</f>
        <v>OK</v>
      </c>
      <c r="R190" s="1" t="str">
        <f>IF(Data[[#This Row],[Gross Sales]]=Data[[#This Row],[Units Sold]]*Data[[#This Row],[Sale Price]], "OK", "Mismatch")</f>
        <v>OK</v>
      </c>
      <c r="S190" s="1" t="str">
        <f>IF(Data[[#This Row],[ Sales]]=Data[[#This Row],[Gross Sales]]-Data[[#This Row],[Discounts]], "OK", "Mismatch")</f>
        <v>OK</v>
      </c>
      <c r="T190" s="1" t="str">
        <f>IF(Data[[#This Row],[Profit]]=Data[[#This Row],[ Sales]]-Data[[#This Row],[COGS]], "OK", "Mismatch")</f>
        <v>OK</v>
      </c>
    </row>
    <row r="191" spans="1:20" x14ac:dyDescent="0.2">
      <c r="A191" s="11" t="s">
        <v>29</v>
      </c>
      <c r="B191" s="11" t="s">
        <v>37</v>
      </c>
      <c r="C191" s="12" t="s">
        <v>38</v>
      </c>
      <c r="D191" s="12" t="s">
        <v>48</v>
      </c>
      <c r="E191" s="11">
        <v>861</v>
      </c>
      <c r="F191" s="13">
        <v>10</v>
      </c>
      <c r="G191" s="13">
        <v>125</v>
      </c>
      <c r="H191" s="13">
        <v>107625</v>
      </c>
      <c r="I191" s="13">
        <v>5381.25</v>
      </c>
      <c r="J191" s="13">
        <v>102243.75</v>
      </c>
      <c r="K191" s="13">
        <v>103320</v>
      </c>
      <c r="L191" s="13">
        <v>-1076.25</v>
      </c>
      <c r="M191" s="14">
        <v>41913</v>
      </c>
      <c r="N191" s="15">
        <v>10</v>
      </c>
      <c r="O191" s="12" t="s">
        <v>35</v>
      </c>
      <c r="P191" s="16" t="s">
        <v>19</v>
      </c>
      <c r="Q191" s="1" t="str">
        <f>IF(Data[[#This Row],[COGS]]=Data[[#This Row],[ Sales]]-Data[[#This Row],[Profit]], "OK", "Mismatch")</f>
        <v>OK</v>
      </c>
      <c r="R191" s="1" t="str">
        <f>IF(Data[[#This Row],[Gross Sales]]=Data[[#This Row],[Units Sold]]*Data[[#This Row],[Sale Price]], "OK", "Mismatch")</f>
        <v>OK</v>
      </c>
      <c r="S191" s="1" t="str">
        <f>IF(Data[[#This Row],[ Sales]]=Data[[#This Row],[Gross Sales]]-Data[[#This Row],[Discounts]], "OK", "Mismatch")</f>
        <v>OK</v>
      </c>
      <c r="T191" s="1" t="str">
        <f>IF(Data[[#This Row],[Profit]]=Data[[#This Row],[ Sales]]-Data[[#This Row],[COGS]], "OK", "Mismatch")</f>
        <v>OK</v>
      </c>
    </row>
    <row r="192" spans="1:20" x14ac:dyDescent="0.2">
      <c r="A192" s="11" t="s">
        <v>29</v>
      </c>
      <c r="B192" s="11" t="s">
        <v>37</v>
      </c>
      <c r="C192" s="12" t="s">
        <v>38</v>
      </c>
      <c r="D192" s="12" t="s">
        <v>48</v>
      </c>
      <c r="E192" s="11">
        <v>2797</v>
      </c>
      <c r="F192" s="13">
        <v>10</v>
      </c>
      <c r="G192" s="13">
        <v>125</v>
      </c>
      <c r="H192" s="13">
        <v>349625</v>
      </c>
      <c r="I192" s="13">
        <v>31466.25</v>
      </c>
      <c r="J192" s="13">
        <v>318158.75</v>
      </c>
      <c r="K192" s="13">
        <v>335640</v>
      </c>
      <c r="L192" s="13">
        <v>-17481.25</v>
      </c>
      <c r="M192" s="14">
        <v>41974</v>
      </c>
      <c r="N192" s="15">
        <v>12</v>
      </c>
      <c r="O192" s="12" t="s">
        <v>25</v>
      </c>
      <c r="P192" s="16" t="s">
        <v>19</v>
      </c>
      <c r="Q192" s="1" t="str">
        <f>IF(Data[[#This Row],[COGS]]=Data[[#This Row],[ Sales]]-Data[[#This Row],[Profit]], "OK", "Mismatch")</f>
        <v>OK</v>
      </c>
      <c r="R192" s="1" t="str">
        <f>IF(Data[[#This Row],[Gross Sales]]=Data[[#This Row],[Units Sold]]*Data[[#This Row],[Sale Price]], "OK", "Mismatch")</f>
        <v>OK</v>
      </c>
      <c r="S192" s="1" t="str">
        <f>IF(Data[[#This Row],[ Sales]]=Data[[#This Row],[Gross Sales]]-Data[[#This Row],[Discounts]], "OK", "Mismatch")</f>
        <v>OK</v>
      </c>
      <c r="T192" s="1" t="str">
        <f>IF(Data[[#This Row],[Profit]]=Data[[#This Row],[ Sales]]-Data[[#This Row],[COGS]], "OK", "Mismatch")</f>
        <v>OK</v>
      </c>
    </row>
    <row r="193" spans="1:20" x14ac:dyDescent="0.2">
      <c r="A193" s="11" t="s">
        <v>29</v>
      </c>
      <c r="B193" s="11" t="s">
        <v>37</v>
      </c>
      <c r="C193" s="12" t="s">
        <v>38</v>
      </c>
      <c r="D193" s="12" t="s">
        <v>48</v>
      </c>
      <c r="E193" s="11">
        <v>2992</v>
      </c>
      <c r="F193" s="13">
        <v>10</v>
      </c>
      <c r="G193" s="13">
        <v>125</v>
      </c>
      <c r="H193" s="13">
        <v>374000</v>
      </c>
      <c r="I193" s="13">
        <v>18700</v>
      </c>
      <c r="J193" s="13">
        <v>355300</v>
      </c>
      <c r="K193" s="13">
        <v>359040</v>
      </c>
      <c r="L193" s="13">
        <v>-3740</v>
      </c>
      <c r="M193" s="14">
        <v>41699</v>
      </c>
      <c r="N193" s="15">
        <v>3</v>
      </c>
      <c r="O193" s="12" t="s">
        <v>27</v>
      </c>
      <c r="P193" s="16" t="s">
        <v>19</v>
      </c>
      <c r="Q193" s="1" t="str">
        <f>IF(Data[[#This Row],[COGS]]=Data[[#This Row],[ Sales]]-Data[[#This Row],[Profit]], "OK", "Mismatch")</f>
        <v>OK</v>
      </c>
      <c r="R193" s="1" t="str">
        <f>IF(Data[[#This Row],[Gross Sales]]=Data[[#This Row],[Units Sold]]*Data[[#This Row],[Sale Price]], "OK", "Mismatch")</f>
        <v>OK</v>
      </c>
      <c r="S193" s="1" t="str">
        <f>IF(Data[[#This Row],[ Sales]]=Data[[#This Row],[Gross Sales]]-Data[[#This Row],[Discounts]], "OK", "Mismatch")</f>
        <v>OK</v>
      </c>
      <c r="T193" s="1" t="str">
        <f>IF(Data[[#This Row],[Profit]]=Data[[#This Row],[ Sales]]-Data[[#This Row],[COGS]], "OK", "Mismatch")</f>
        <v>OK</v>
      </c>
    </row>
    <row r="194" spans="1:20" x14ac:dyDescent="0.2">
      <c r="A194" s="11" t="s">
        <v>29</v>
      </c>
      <c r="B194" s="11" t="s">
        <v>37</v>
      </c>
      <c r="C194" s="12" t="s">
        <v>42</v>
      </c>
      <c r="D194" s="12" t="s">
        <v>49</v>
      </c>
      <c r="E194" s="11">
        <v>1596</v>
      </c>
      <c r="F194" s="13">
        <v>120</v>
      </c>
      <c r="G194" s="13">
        <v>125</v>
      </c>
      <c r="H194" s="13">
        <v>199500</v>
      </c>
      <c r="I194" s="13">
        <v>19950</v>
      </c>
      <c r="J194" s="13">
        <v>179550</v>
      </c>
      <c r="K194" s="13">
        <v>191520</v>
      </c>
      <c r="L194" s="13">
        <v>-11970</v>
      </c>
      <c r="M194" s="14">
        <v>41883</v>
      </c>
      <c r="N194" s="15">
        <v>9</v>
      </c>
      <c r="O194" s="12" t="s">
        <v>34</v>
      </c>
      <c r="P194" s="16" t="s">
        <v>19</v>
      </c>
      <c r="Q194" s="1" t="str">
        <f>IF(Data[[#This Row],[COGS]]=Data[[#This Row],[ Sales]]-Data[[#This Row],[Profit]], "OK", "Mismatch")</f>
        <v>OK</v>
      </c>
      <c r="R194" s="1" t="str">
        <f>IF(Data[[#This Row],[Gross Sales]]=Data[[#This Row],[Units Sold]]*Data[[#This Row],[Sale Price]], "OK", "Mismatch")</f>
        <v>OK</v>
      </c>
      <c r="S194" s="1" t="str">
        <f>IF(Data[[#This Row],[ Sales]]=Data[[#This Row],[Gross Sales]]-Data[[#This Row],[Discounts]], "OK", "Mismatch")</f>
        <v>OK</v>
      </c>
      <c r="T194" s="1" t="str">
        <f>IF(Data[[#This Row],[Profit]]=Data[[#This Row],[ Sales]]-Data[[#This Row],[COGS]], "OK", "Mismatch")</f>
        <v>OK</v>
      </c>
    </row>
    <row r="195" spans="1:20" x14ac:dyDescent="0.2">
      <c r="A195" s="11" t="s">
        <v>29</v>
      </c>
      <c r="B195" s="11" t="s">
        <v>37</v>
      </c>
      <c r="C195" s="12" t="s">
        <v>42</v>
      </c>
      <c r="D195" s="12" t="s">
        <v>49</v>
      </c>
      <c r="E195" s="11">
        <v>2438</v>
      </c>
      <c r="F195" s="13">
        <v>120</v>
      </c>
      <c r="G195" s="13">
        <v>125</v>
      </c>
      <c r="H195" s="13">
        <v>304750</v>
      </c>
      <c r="I195" s="13">
        <v>45712.5</v>
      </c>
      <c r="J195" s="13">
        <v>259037.5</v>
      </c>
      <c r="K195" s="13">
        <v>292560</v>
      </c>
      <c r="L195" s="13">
        <v>-33522.5</v>
      </c>
      <c r="M195" s="14">
        <v>41609</v>
      </c>
      <c r="N195" s="15">
        <v>12</v>
      </c>
      <c r="O195" s="12" t="s">
        <v>25</v>
      </c>
      <c r="P195" s="16" t="s">
        <v>36</v>
      </c>
      <c r="Q195" s="1" t="str">
        <f>IF(Data[[#This Row],[COGS]]=Data[[#This Row],[ Sales]]-Data[[#This Row],[Profit]], "OK", "Mismatch")</f>
        <v>OK</v>
      </c>
      <c r="R195" s="1" t="str">
        <f>IF(Data[[#This Row],[Gross Sales]]=Data[[#This Row],[Units Sold]]*Data[[#This Row],[Sale Price]], "OK", "Mismatch")</f>
        <v>OK</v>
      </c>
      <c r="S195" s="1" t="str">
        <f>IF(Data[[#This Row],[ Sales]]=Data[[#This Row],[Gross Sales]]-Data[[#This Row],[Discounts]], "OK", "Mismatch")</f>
        <v>OK</v>
      </c>
      <c r="T195" s="1" t="str">
        <f>IF(Data[[#This Row],[Profit]]=Data[[#This Row],[ Sales]]-Data[[#This Row],[COGS]], "OK", "Mismatch")</f>
        <v>OK</v>
      </c>
    </row>
    <row r="196" spans="1:20" x14ac:dyDescent="0.2">
      <c r="A196" s="11" t="s">
        <v>29</v>
      </c>
      <c r="B196" s="11" t="s">
        <v>37</v>
      </c>
      <c r="C196" s="12" t="s">
        <v>42</v>
      </c>
      <c r="D196" s="12" t="s">
        <v>46</v>
      </c>
      <c r="E196" s="11">
        <v>663</v>
      </c>
      <c r="F196" s="13">
        <v>120</v>
      </c>
      <c r="G196" s="13">
        <v>125</v>
      </c>
      <c r="H196" s="13">
        <v>82875</v>
      </c>
      <c r="I196" s="13">
        <v>828.75</v>
      </c>
      <c r="J196" s="13">
        <v>82046.25</v>
      </c>
      <c r="K196" s="13">
        <v>79560</v>
      </c>
      <c r="L196" s="13">
        <v>2486.25</v>
      </c>
      <c r="M196" s="14">
        <v>41548</v>
      </c>
      <c r="N196" s="15">
        <v>10</v>
      </c>
      <c r="O196" s="12" t="s">
        <v>35</v>
      </c>
      <c r="P196" s="16" t="s">
        <v>36</v>
      </c>
      <c r="Q196" s="1" t="str">
        <f>IF(Data[[#This Row],[COGS]]=Data[[#This Row],[ Sales]]-Data[[#This Row],[Profit]], "OK", "Mismatch")</f>
        <v>OK</v>
      </c>
      <c r="R196" s="1" t="str">
        <f>IF(Data[[#This Row],[Gross Sales]]=Data[[#This Row],[Units Sold]]*Data[[#This Row],[Sale Price]], "OK", "Mismatch")</f>
        <v>OK</v>
      </c>
      <c r="S196" s="1" t="str">
        <f>IF(Data[[#This Row],[ Sales]]=Data[[#This Row],[Gross Sales]]-Data[[#This Row],[Discounts]], "OK", "Mismatch")</f>
        <v>OK</v>
      </c>
      <c r="T196" s="1" t="str">
        <f>IF(Data[[#This Row],[Profit]]=Data[[#This Row],[ Sales]]-Data[[#This Row],[COGS]], "OK", "Mismatch")</f>
        <v>OK</v>
      </c>
    </row>
    <row r="197" spans="1:20" x14ac:dyDescent="0.2">
      <c r="A197" s="11" t="s">
        <v>29</v>
      </c>
      <c r="B197" s="11" t="s">
        <v>37</v>
      </c>
      <c r="C197" s="12" t="s">
        <v>42</v>
      </c>
      <c r="D197" s="12" t="s">
        <v>48</v>
      </c>
      <c r="E197" s="11">
        <v>861</v>
      </c>
      <c r="F197" s="13">
        <v>120</v>
      </c>
      <c r="G197" s="13">
        <v>125</v>
      </c>
      <c r="H197" s="13">
        <v>107625</v>
      </c>
      <c r="I197" s="13">
        <v>5381.25</v>
      </c>
      <c r="J197" s="13">
        <v>102243.75</v>
      </c>
      <c r="K197" s="13">
        <v>103320</v>
      </c>
      <c r="L197" s="13">
        <v>-1076.25</v>
      </c>
      <c r="M197" s="14">
        <v>41913</v>
      </c>
      <c r="N197" s="15">
        <v>10</v>
      </c>
      <c r="O197" s="12" t="s">
        <v>35</v>
      </c>
      <c r="P197" s="16" t="s">
        <v>19</v>
      </c>
      <c r="Q197" s="1" t="str">
        <f>IF(Data[[#This Row],[COGS]]=Data[[#This Row],[ Sales]]-Data[[#This Row],[Profit]], "OK", "Mismatch")</f>
        <v>OK</v>
      </c>
      <c r="R197" s="1" t="str">
        <f>IF(Data[[#This Row],[Gross Sales]]=Data[[#This Row],[Units Sold]]*Data[[#This Row],[Sale Price]], "OK", "Mismatch")</f>
        <v>OK</v>
      </c>
      <c r="S197" s="1" t="str">
        <f>IF(Data[[#This Row],[ Sales]]=Data[[#This Row],[Gross Sales]]-Data[[#This Row],[Discounts]], "OK", "Mismatch")</f>
        <v>OK</v>
      </c>
      <c r="T197" s="1" t="str">
        <f>IF(Data[[#This Row],[Profit]]=Data[[#This Row],[ Sales]]-Data[[#This Row],[COGS]], "OK", "Mismatch")</f>
        <v>OK</v>
      </c>
    </row>
    <row r="198" spans="1:20" x14ac:dyDescent="0.2">
      <c r="A198" s="11" t="s">
        <v>29</v>
      </c>
      <c r="B198" s="11" t="s">
        <v>37</v>
      </c>
      <c r="C198" s="12" t="s">
        <v>42</v>
      </c>
      <c r="D198" s="12" t="s">
        <v>48</v>
      </c>
      <c r="E198" s="11">
        <v>2755</v>
      </c>
      <c r="F198" s="13">
        <v>120</v>
      </c>
      <c r="G198" s="13">
        <v>125</v>
      </c>
      <c r="H198" s="13">
        <v>344375</v>
      </c>
      <c r="I198" s="13">
        <v>20662.5</v>
      </c>
      <c r="J198" s="13">
        <v>323712.5</v>
      </c>
      <c r="K198" s="13">
        <v>330600</v>
      </c>
      <c r="L198" s="13">
        <v>-6887.5</v>
      </c>
      <c r="M198" s="14">
        <v>41671</v>
      </c>
      <c r="N198" s="15">
        <v>2</v>
      </c>
      <c r="O198" s="12" t="s">
        <v>39</v>
      </c>
      <c r="P198" s="16" t="s">
        <v>19</v>
      </c>
      <c r="Q198" s="1" t="str">
        <f>IF(Data[[#This Row],[COGS]]=Data[[#This Row],[ Sales]]-Data[[#This Row],[Profit]], "OK", "Mismatch")</f>
        <v>OK</v>
      </c>
      <c r="R198" s="1" t="str">
        <f>IF(Data[[#This Row],[Gross Sales]]=Data[[#This Row],[Units Sold]]*Data[[#This Row],[Sale Price]], "OK", "Mismatch")</f>
        <v>OK</v>
      </c>
      <c r="S198" s="1" t="str">
        <f>IF(Data[[#This Row],[ Sales]]=Data[[#This Row],[Gross Sales]]-Data[[#This Row],[Discounts]], "OK", "Mismatch")</f>
        <v>OK</v>
      </c>
      <c r="T198" s="1" t="str">
        <f>IF(Data[[#This Row],[Profit]]=Data[[#This Row],[ Sales]]-Data[[#This Row],[COGS]], "OK", "Mismatch")</f>
        <v>OK</v>
      </c>
    </row>
    <row r="199" spans="1:20" x14ac:dyDescent="0.2">
      <c r="A199" s="11" t="s">
        <v>29</v>
      </c>
      <c r="B199" s="11" t="s">
        <v>37</v>
      </c>
      <c r="C199" s="12" t="s">
        <v>42</v>
      </c>
      <c r="D199" s="12" t="s">
        <v>17</v>
      </c>
      <c r="E199" s="11">
        <v>2821</v>
      </c>
      <c r="F199" s="13">
        <v>120</v>
      </c>
      <c r="G199" s="13">
        <v>125</v>
      </c>
      <c r="H199" s="13">
        <v>352625</v>
      </c>
      <c r="I199" s="13">
        <v>0</v>
      </c>
      <c r="J199" s="13">
        <v>352625</v>
      </c>
      <c r="K199" s="13">
        <v>338520</v>
      </c>
      <c r="L199" s="13">
        <v>14105</v>
      </c>
      <c r="M199" s="14">
        <v>41852</v>
      </c>
      <c r="N199" s="15">
        <v>8</v>
      </c>
      <c r="O199" s="12" t="s">
        <v>33</v>
      </c>
      <c r="P199" s="16" t="s">
        <v>19</v>
      </c>
      <c r="Q199" s="1" t="str">
        <f>IF(Data[[#This Row],[COGS]]=Data[[#This Row],[ Sales]]-Data[[#This Row],[Profit]], "OK", "Mismatch")</f>
        <v>OK</v>
      </c>
      <c r="R199" s="1" t="str">
        <f>IF(Data[[#This Row],[Gross Sales]]=Data[[#This Row],[Units Sold]]*Data[[#This Row],[Sale Price]], "OK", "Mismatch")</f>
        <v>OK</v>
      </c>
      <c r="S199" s="1" t="str">
        <f>IF(Data[[#This Row],[ Sales]]=Data[[#This Row],[Gross Sales]]-Data[[#This Row],[Discounts]], "OK", "Mismatch")</f>
        <v>OK</v>
      </c>
      <c r="T199" s="1" t="str">
        <f>IF(Data[[#This Row],[Profit]]=Data[[#This Row],[ Sales]]-Data[[#This Row],[COGS]], "OK", "Mismatch")</f>
        <v>OK</v>
      </c>
    </row>
    <row r="200" spans="1:20" x14ac:dyDescent="0.2">
      <c r="A200" s="11" t="s">
        <v>29</v>
      </c>
      <c r="B200" s="11" t="s">
        <v>37</v>
      </c>
      <c r="C200" s="12" t="s">
        <v>43</v>
      </c>
      <c r="D200" s="12" t="s">
        <v>49</v>
      </c>
      <c r="E200" s="11">
        <v>2387</v>
      </c>
      <c r="F200" s="13">
        <v>250</v>
      </c>
      <c r="G200" s="13">
        <v>125</v>
      </c>
      <c r="H200" s="13">
        <v>298375</v>
      </c>
      <c r="I200" s="13">
        <v>35805</v>
      </c>
      <c r="J200" s="13">
        <v>262570</v>
      </c>
      <c r="K200" s="13">
        <v>286440</v>
      </c>
      <c r="L200" s="13">
        <v>-23870</v>
      </c>
      <c r="M200" s="14">
        <v>41944</v>
      </c>
      <c r="N200" s="15">
        <v>11</v>
      </c>
      <c r="O200" s="12" t="s">
        <v>41</v>
      </c>
      <c r="P200" s="16" t="s">
        <v>19</v>
      </c>
      <c r="Q200" s="1" t="str">
        <f>IF(Data[[#This Row],[COGS]]=Data[[#This Row],[ Sales]]-Data[[#This Row],[Profit]], "OK", "Mismatch")</f>
        <v>OK</v>
      </c>
      <c r="R200" s="1" t="str">
        <f>IF(Data[[#This Row],[Gross Sales]]=Data[[#This Row],[Units Sold]]*Data[[#This Row],[Sale Price]], "OK", "Mismatch")</f>
        <v>OK</v>
      </c>
      <c r="S200" s="1" t="str">
        <f>IF(Data[[#This Row],[ Sales]]=Data[[#This Row],[Gross Sales]]-Data[[#This Row],[Discounts]], "OK", "Mismatch")</f>
        <v>OK</v>
      </c>
      <c r="T200" s="1" t="str">
        <f>IF(Data[[#This Row],[Profit]]=Data[[#This Row],[ Sales]]-Data[[#This Row],[COGS]], "OK", "Mismatch")</f>
        <v>OK</v>
      </c>
    </row>
    <row r="201" spans="1:20" x14ac:dyDescent="0.2">
      <c r="A201" s="11" t="s">
        <v>29</v>
      </c>
      <c r="B201" s="11" t="s">
        <v>37</v>
      </c>
      <c r="C201" s="12" t="s">
        <v>43</v>
      </c>
      <c r="D201" s="12" t="s">
        <v>46</v>
      </c>
      <c r="E201" s="11">
        <v>727</v>
      </c>
      <c r="F201" s="13">
        <v>250</v>
      </c>
      <c r="G201" s="13">
        <v>125</v>
      </c>
      <c r="H201" s="13">
        <v>90875</v>
      </c>
      <c r="I201" s="13">
        <v>908.75</v>
      </c>
      <c r="J201" s="13">
        <v>89966.25</v>
      </c>
      <c r="K201" s="13">
        <v>87240</v>
      </c>
      <c r="L201" s="13">
        <v>2726.25</v>
      </c>
      <c r="M201" s="14">
        <v>41791</v>
      </c>
      <c r="N201" s="15">
        <v>6</v>
      </c>
      <c r="O201" s="12" t="s">
        <v>23</v>
      </c>
      <c r="P201" s="16" t="s">
        <v>19</v>
      </c>
      <c r="Q201" s="1" t="str">
        <f>IF(Data[[#This Row],[COGS]]=Data[[#This Row],[ Sales]]-Data[[#This Row],[Profit]], "OK", "Mismatch")</f>
        <v>OK</v>
      </c>
      <c r="R201" s="1" t="str">
        <f>IF(Data[[#This Row],[Gross Sales]]=Data[[#This Row],[Units Sold]]*Data[[#This Row],[Sale Price]], "OK", "Mismatch")</f>
        <v>OK</v>
      </c>
      <c r="S201" s="1" t="str">
        <f>IF(Data[[#This Row],[ Sales]]=Data[[#This Row],[Gross Sales]]-Data[[#This Row],[Discounts]], "OK", "Mismatch")</f>
        <v>OK</v>
      </c>
      <c r="T201" s="1" t="str">
        <f>IF(Data[[#This Row],[Profit]]=Data[[#This Row],[ Sales]]-Data[[#This Row],[COGS]], "OK", "Mismatch")</f>
        <v>OK</v>
      </c>
    </row>
    <row r="202" spans="1:20" x14ac:dyDescent="0.2">
      <c r="A202" s="11" t="s">
        <v>14</v>
      </c>
      <c r="B202" s="11" t="s">
        <v>15</v>
      </c>
      <c r="C202" s="12" t="s">
        <v>45</v>
      </c>
      <c r="D202" s="12" t="s">
        <v>49</v>
      </c>
      <c r="E202" s="11">
        <v>707</v>
      </c>
      <c r="F202" s="13">
        <v>260</v>
      </c>
      <c r="G202" s="13">
        <v>350</v>
      </c>
      <c r="H202" s="13">
        <v>247450</v>
      </c>
      <c r="I202" s="13">
        <v>24745</v>
      </c>
      <c r="J202" s="13">
        <v>222705</v>
      </c>
      <c r="K202" s="13">
        <v>183820</v>
      </c>
      <c r="L202" s="13">
        <v>38885</v>
      </c>
      <c r="M202" s="14">
        <v>41883</v>
      </c>
      <c r="N202" s="15">
        <v>9</v>
      </c>
      <c r="O202" s="12" t="s">
        <v>34</v>
      </c>
      <c r="P202" s="16" t="s">
        <v>19</v>
      </c>
      <c r="Q202" s="1" t="str">
        <f>IF(Data[[#This Row],[COGS]]=Data[[#This Row],[ Sales]]-Data[[#This Row],[Profit]], "OK", "Mismatch")</f>
        <v>OK</v>
      </c>
      <c r="R202" s="1" t="str">
        <f>IF(Data[[#This Row],[Gross Sales]]=Data[[#This Row],[Units Sold]]*Data[[#This Row],[Sale Price]], "OK", "Mismatch")</f>
        <v>OK</v>
      </c>
      <c r="S202" s="1" t="str">
        <f>IF(Data[[#This Row],[ Sales]]=Data[[#This Row],[Gross Sales]]-Data[[#This Row],[Discounts]], "OK", "Mismatch")</f>
        <v>OK</v>
      </c>
      <c r="T202" s="1" t="str">
        <f>IF(Data[[#This Row],[Profit]]=Data[[#This Row],[ Sales]]-Data[[#This Row],[COGS]], "OK", "Mismatch")</f>
        <v>OK</v>
      </c>
    </row>
    <row r="203" spans="1:20" x14ac:dyDescent="0.2">
      <c r="A203" s="11" t="s">
        <v>14</v>
      </c>
      <c r="B203" s="11" t="s">
        <v>15</v>
      </c>
      <c r="C203" s="12" t="s">
        <v>45</v>
      </c>
      <c r="D203" s="12" t="s">
        <v>49</v>
      </c>
      <c r="E203" s="11">
        <v>2240</v>
      </c>
      <c r="F203" s="13">
        <v>260</v>
      </c>
      <c r="G203" s="13">
        <v>350</v>
      </c>
      <c r="H203" s="13">
        <v>784000</v>
      </c>
      <c r="I203" s="13">
        <v>78400</v>
      </c>
      <c r="J203" s="13">
        <v>705600</v>
      </c>
      <c r="K203" s="13">
        <v>582400</v>
      </c>
      <c r="L203" s="13">
        <v>123200</v>
      </c>
      <c r="M203" s="14">
        <v>41671</v>
      </c>
      <c r="N203" s="15">
        <v>2</v>
      </c>
      <c r="O203" s="12" t="s">
        <v>39</v>
      </c>
      <c r="P203" s="16" t="s">
        <v>19</v>
      </c>
      <c r="Q203" s="1" t="str">
        <f>IF(Data[[#This Row],[COGS]]=Data[[#This Row],[ Sales]]-Data[[#This Row],[Profit]], "OK", "Mismatch")</f>
        <v>OK</v>
      </c>
      <c r="R203" s="1" t="str">
        <f>IF(Data[[#This Row],[Gross Sales]]=Data[[#This Row],[Units Sold]]*Data[[#This Row],[Sale Price]], "OK", "Mismatch")</f>
        <v>OK</v>
      </c>
      <c r="S203" s="1" t="str">
        <f>IF(Data[[#This Row],[ Sales]]=Data[[#This Row],[Gross Sales]]-Data[[#This Row],[Discounts]], "OK", "Mismatch")</f>
        <v>OK</v>
      </c>
      <c r="T203" s="1" t="str">
        <f>IF(Data[[#This Row],[Profit]]=Data[[#This Row],[ Sales]]-Data[[#This Row],[COGS]], "OK", "Mismatch")</f>
        <v>OK</v>
      </c>
    </row>
    <row r="204" spans="1:20" x14ac:dyDescent="0.2">
      <c r="A204" s="11" t="s">
        <v>14</v>
      </c>
      <c r="B204" s="11" t="s">
        <v>15</v>
      </c>
      <c r="C204" s="12" t="s">
        <v>45</v>
      </c>
      <c r="D204" s="12" t="s">
        <v>49</v>
      </c>
      <c r="E204" s="11">
        <v>2734</v>
      </c>
      <c r="F204" s="13">
        <v>260</v>
      </c>
      <c r="G204" s="13">
        <v>7</v>
      </c>
      <c r="H204" s="13">
        <v>19138</v>
      </c>
      <c r="I204" s="13">
        <v>2296.56</v>
      </c>
      <c r="J204" s="13">
        <v>16841.439999999999</v>
      </c>
      <c r="K204" s="13">
        <v>13670</v>
      </c>
      <c r="L204" s="13">
        <v>3171.4399999999987</v>
      </c>
      <c r="M204" s="14">
        <v>41913</v>
      </c>
      <c r="N204" s="15">
        <v>10</v>
      </c>
      <c r="O204" s="12" t="s">
        <v>35</v>
      </c>
      <c r="P204" s="16" t="s">
        <v>19</v>
      </c>
      <c r="Q204" s="1" t="str">
        <f>IF(Data[[#This Row],[COGS]]=Data[[#This Row],[ Sales]]-Data[[#This Row],[Profit]], "OK", "Mismatch")</f>
        <v>OK</v>
      </c>
      <c r="R204" s="1" t="str">
        <f>IF(Data[[#This Row],[Gross Sales]]=Data[[#This Row],[Units Sold]]*Data[[#This Row],[Sale Price]], "OK", "Mismatch")</f>
        <v>OK</v>
      </c>
      <c r="S204" s="1" t="str">
        <f>IF(Data[[#This Row],[ Sales]]=Data[[#This Row],[Gross Sales]]-Data[[#This Row],[Discounts]], "OK", "Mismatch")</f>
        <v>OK</v>
      </c>
      <c r="T204" s="1" t="str">
        <f>IF(Data[[#This Row],[Profit]]=Data[[#This Row],[ Sales]]-Data[[#This Row],[COGS]], "OK", "Mismatch")</f>
        <v>OK</v>
      </c>
    </row>
    <row r="205" spans="1:20" x14ac:dyDescent="0.2">
      <c r="A205" s="11" t="s">
        <v>14</v>
      </c>
      <c r="B205" s="11" t="s">
        <v>15</v>
      </c>
      <c r="C205" s="12" t="s">
        <v>45</v>
      </c>
      <c r="D205" s="12" t="s">
        <v>46</v>
      </c>
      <c r="E205" s="11">
        <v>1778</v>
      </c>
      <c r="F205" s="13">
        <v>260</v>
      </c>
      <c r="G205" s="13">
        <v>350</v>
      </c>
      <c r="H205" s="13">
        <v>622300</v>
      </c>
      <c r="I205" s="13">
        <v>24892</v>
      </c>
      <c r="J205" s="13">
        <v>597408</v>
      </c>
      <c r="K205" s="13">
        <v>462280</v>
      </c>
      <c r="L205" s="13">
        <v>135128</v>
      </c>
      <c r="M205" s="14">
        <v>41609</v>
      </c>
      <c r="N205" s="15">
        <v>12</v>
      </c>
      <c r="O205" s="12" t="s">
        <v>25</v>
      </c>
      <c r="P205" s="16" t="s">
        <v>36</v>
      </c>
      <c r="Q205" s="1" t="str">
        <f>IF(Data[[#This Row],[COGS]]=Data[[#This Row],[ Sales]]-Data[[#This Row],[Profit]], "OK", "Mismatch")</f>
        <v>OK</v>
      </c>
      <c r="R205" s="1" t="str">
        <f>IF(Data[[#This Row],[Gross Sales]]=Data[[#This Row],[Units Sold]]*Data[[#This Row],[Sale Price]], "OK", "Mismatch")</f>
        <v>OK</v>
      </c>
      <c r="S205" s="1" t="str">
        <f>IF(Data[[#This Row],[ Sales]]=Data[[#This Row],[Gross Sales]]-Data[[#This Row],[Discounts]], "OK", "Mismatch")</f>
        <v>OK</v>
      </c>
      <c r="T205" s="1" t="str">
        <f>IF(Data[[#This Row],[Profit]]=Data[[#This Row],[ Sales]]-Data[[#This Row],[COGS]], "OK", "Mismatch")</f>
        <v>OK</v>
      </c>
    </row>
    <row r="206" spans="1:20" x14ac:dyDescent="0.2">
      <c r="A206" s="11" t="s">
        <v>14</v>
      </c>
      <c r="B206" s="11" t="s">
        <v>15</v>
      </c>
      <c r="C206" s="12" t="s">
        <v>45</v>
      </c>
      <c r="D206" s="12" t="s">
        <v>48</v>
      </c>
      <c r="E206" s="11">
        <v>552</v>
      </c>
      <c r="F206" s="13">
        <v>260</v>
      </c>
      <c r="G206" s="13">
        <v>350</v>
      </c>
      <c r="H206" s="13">
        <v>193200</v>
      </c>
      <c r="I206" s="13">
        <v>9660</v>
      </c>
      <c r="J206" s="13">
        <v>183540</v>
      </c>
      <c r="K206" s="13">
        <v>143520</v>
      </c>
      <c r="L206" s="13">
        <v>40020</v>
      </c>
      <c r="M206" s="14">
        <v>41852</v>
      </c>
      <c r="N206" s="15">
        <v>8</v>
      </c>
      <c r="O206" s="12" t="s">
        <v>33</v>
      </c>
      <c r="P206" s="16" t="s">
        <v>19</v>
      </c>
      <c r="Q206" s="1" t="str">
        <f>IF(Data[[#This Row],[COGS]]=Data[[#This Row],[ Sales]]-Data[[#This Row],[Profit]], "OK", "Mismatch")</f>
        <v>OK</v>
      </c>
      <c r="R206" s="1" t="str">
        <f>IF(Data[[#This Row],[Gross Sales]]=Data[[#This Row],[Units Sold]]*Data[[#This Row],[Sale Price]], "OK", "Mismatch")</f>
        <v>OK</v>
      </c>
      <c r="S206" s="1" t="str">
        <f>IF(Data[[#This Row],[ Sales]]=Data[[#This Row],[Gross Sales]]-Data[[#This Row],[Discounts]], "OK", "Mismatch")</f>
        <v>OK</v>
      </c>
      <c r="T206" s="1" t="str">
        <f>IF(Data[[#This Row],[Profit]]=Data[[#This Row],[ Sales]]-Data[[#This Row],[COGS]], "OK", "Mismatch")</f>
        <v>OK</v>
      </c>
    </row>
    <row r="207" spans="1:20" x14ac:dyDescent="0.2">
      <c r="A207" s="11" t="s">
        <v>14</v>
      </c>
      <c r="B207" s="11" t="s">
        <v>15</v>
      </c>
      <c r="C207" s="12" t="s">
        <v>45</v>
      </c>
      <c r="D207" s="12" t="s">
        <v>48</v>
      </c>
      <c r="E207" s="11">
        <v>708</v>
      </c>
      <c r="F207" s="13">
        <v>260</v>
      </c>
      <c r="G207" s="13">
        <v>20</v>
      </c>
      <c r="H207" s="13">
        <v>14160</v>
      </c>
      <c r="I207" s="13">
        <v>1132.8</v>
      </c>
      <c r="J207" s="13">
        <v>13027.2</v>
      </c>
      <c r="K207" s="13">
        <v>7080</v>
      </c>
      <c r="L207" s="13">
        <v>5947.2000000000007</v>
      </c>
      <c r="M207" s="14">
        <v>41791</v>
      </c>
      <c r="N207" s="15">
        <v>6</v>
      </c>
      <c r="O207" s="12" t="s">
        <v>23</v>
      </c>
      <c r="P207" s="16" t="s">
        <v>19</v>
      </c>
      <c r="Q207" s="1" t="str">
        <f>IF(Data[[#This Row],[COGS]]=Data[[#This Row],[ Sales]]-Data[[#This Row],[Profit]], "OK", "Mismatch")</f>
        <v>OK</v>
      </c>
      <c r="R207" s="1" t="str">
        <f>IF(Data[[#This Row],[Gross Sales]]=Data[[#This Row],[Units Sold]]*Data[[#This Row],[Sale Price]], "OK", "Mismatch")</f>
        <v>OK</v>
      </c>
      <c r="S207" s="1" t="str">
        <f>IF(Data[[#This Row],[ Sales]]=Data[[#This Row],[Gross Sales]]-Data[[#This Row],[Discounts]], "OK", "Mismatch")</f>
        <v>OK</v>
      </c>
      <c r="T207" s="1" t="str">
        <f>IF(Data[[#This Row],[Profit]]=Data[[#This Row],[ Sales]]-Data[[#This Row],[COGS]], "OK", "Mismatch")</f>
        <v>OK</v>
      </c>
    </row>
    <row r="208" spans="1:20" x14ac:dyDescent="0.2">
      <c r="A208" s="11" t="s">
        <v>14</v>
      </c>
      <c r="B208" s="11" t="s">
        <v>15</v>
      </c>
      <c r="C208" s="12" t="s">
        <v>45</v>
      </c>
      <c r="D208" s="12" t="s">
        <v>48</v>
      </c>
      <c r="E208" s="11">
        <v>1118</v>
      </c>
      <c r="F208" s="13">
        <v>260</v>
      </c>
      <c r="G208" s="13">
        <v>20</v>
      </c>
      <c r="H208" s="13">
        <v>22360</v>
      </c>
      <c r="I208" s="13">
        <v>1565.2</v>
      </c>
      <c r="J208" s="13">
        <v>20794.8</v>
      </c>
      <c r="K208" s="13">
        <v>11180</v>
      </c>
      <c r="L208" s="13">
        <v>9614.7999999999993</v>
      </c>
      <c r="M208" s="14">
        <v>41944</v>
      </c>
      <c r="N208" s="15">
        <v>11</v>
      </c>
      <c r="O208" s="12" t="s">
        <v>41</v>
      </c>
      <c r="P208" s="16" t="s">
        <v>19</v>
      </c>
      <c r="Q208" s="1" t="str">
        <f>IF(Data[[#This Row],[COGS]]=Data[[#This Row],[ Sales]]-Data[[#This Row],[Profit]], "OK", "Mismatch")</f>
        <v>OK</v>
      </c>
      <c r="R208" s="1" t="str">
        <f>IF(Data[[#This Row],[Gross Sales]]=Data[[#This Row],[Units Sold]]*Data[[#This Row],[Sale Price]], "OK", "Mismatch")</f>
        <v>OK</v>
      </c>
      <c r="S208" s="1" t="str">
        <f>IF(Data[[#This Row],[ Sales]]=Data[[#This Row],[Gross Sales]]-Data[[#This Row],[Discounts]], "OK", "Mismatch")</f>
        <v>OK</v>
      </c>
      <c r="T208" s="1" t="str">
        <f>IF(Data[[#This Row],[Profit]]=Data[[#This Row],[ Sales]]-Data[[#This Row],[COGS]], "OK", "Mismatch")</f>
        <v>OK</v>
      </c>
    </row>
    <row r="209" spans="1:20" x14ac:dyDescent="0.2">
      <c r="A209" s="11" t="s">
        <v>14</v>
      </c>
      <c r="B209" s="11" t="s">
        <v>15</v>
      </c>
      <c r="C209" s="12" t="s">
        <v>45</v>
      </c>
      <c r="D209" s="12" t="s">
        <v>48</v>
      </c>
      <c r="E209" s="11">
        <v>1135</v>
      </c>
      <c r="F209" s="13">
        <v>260</v>
      </c>
      <c r="G209" s="13">
        <v>7</v>
      </c>
      <c r="H209" s="13">
        <v>7945</v>
      </c>
      <c r="I209" s="13">
        <v>556.15</v>
      </c>
      <c r="J209" s="13">
        <v>7388.85</v>
      </c>
      <c r="K209" s="13">
        <v>5675</v>
      </c>
      <c r="L209" s="13">
        <v>1713.8500000000004</v>
      </c>
      <c r="M209" s="14">
        <v>41791</v>
      </c>
      <c r="N209" s="15">
        <v>6</v>
      </c>
      <c r="O209" s="12" t="s">
        <v>23</v>
      </c>
      <c r="P209" s="16" t="s">
        <v>19</v>
      </c>
      <c r="Q209" s="1" t="str">
        <f>IF(Data[[#This Row],[COGS]]=Data[[#This Row],[ Sales]]-Data[[#This Row],[Profit]], "OK", "Mismatch")</f>
        <v>OK</v>
      </c>
      <c r="R209" s="1" t="str">
        <f>IF(Data[[#This Row],[Gross Sales]]=Data[[#This Row],[Units Sold]]*Data[[#This Row],[Sale Price]], "OK", "Mismatch")</f>
        <v>OK</v>
      </c>
      <c r="S209" s="1" t="str">
        <f>IF(Data[[#This Row],[ Sales]]=Data[[#This Row],[Gross Sales]]-Data[[#This Row],[Discounts]], "OK", "Mismatch")</f>
        <v>OK</v>
      </c>
      <c r="T209" s="1" t="str">
        <f>IF(Data[[#This Row],[Profit]]=Data[[#This Row],[ Sales]]-Data[[#This Row],[COGS]], "OK", "Mismatch")</f>
        <v>OK</v>
      </c>
    </row>
    <row r="210" spans="1:20" x14ac:dyDescent="0.2">
      <c r="A210" s="11" t="s">
        <v>14</v>
      </c>
      <c r="B210" s="11" t="s">
        <v>15</v>
      </c>
      <c r="C210" s="12" t="s">
        <v>45</v>
      </c>
      <c r="D210" s="12" t="s">
        <v>48</v>
      </c>
      <c r="E210" s="11">
        <v>1228</v>
      </c>
      <c r="F210" s="13">
        <v>260</v>
      </c>
      <c r="G210" s="13">
        <v>350</v>
      </c>
      <c r="H210" s="13">
        <v>429800</v>
      </c>
      <c r="I210" s="13">
        <v>21490</v>
      </c>
      <c r="J210" s="13">
        <v>408310</v>
      </c>
      <c r="K210" s="13">
        <v>319280</v>
      </c>
      <c r="L210" s="13">
        <v>89030</v>
      </c>
      <c r="M210" s="14">
        <v>41548</v>
      </c>
      <c r="N210" s="15">
        <v>10</v>
      </c>
      <c r="O210" s="12" t="s">
        <v>35</v>
      </c>
      <c r="P210" s="16" t="s">
        <v>36</v>
      </c>
      <c r="Q210" s="1" t="str">
        <f>IF(Data[[#This Row],[COGS]]=Data[[#This Row],[ Sales]]-Data[[#This Row],[Profit]], "OK", "Mismatch")</f>
        <v>OK</v>
      </c>
      <c r="R210" s="1" t="str">
        <f>IF(Data[[#This Row],[Gross Sales]]=Data[[#This Row],[Units Sold]]*Data[[#This Row],[Sale Price]], "OK", "Mismatch")</f>
        <v>OK</v>
      </c>
      <c r="S210" s="1" t="str">
        <f>IF(Data[[#This Row],[ Sales]]=Data[[#This Row],[Gross Sales]]-Data[[#This Row],[Discounts]], "OK", "Mismatch")</f>
        <v>OK</v>
      </c>
      <c r="T210" s="1" t="str">
        <f>IF(Data[[#This Row],[Profit]]=Data[[#This Row],[ Sales]]-Data[[#This Row],[COGS]], "OK", "Mismatch")</f>
        <v>OK</v>
      </c>
    </row>
    <row r="211" spans="1:20" x14ac:dyDescent="0.2">
      <c r="A211" s="11" t="s">
        <v>14</v>
      </c>
      <c r="B211" s="11" t="s">
        <v>15</v>
      </c>
      <c r="C211" s="12" t="s">
        <v>45</v>
      </c>
      <c r="D211" s="12" t="s">
        <v>48</v>
      </c>
      <c r="E211" s="11">
        <v>1269</v>
      </c>
      <c r="F211" s="13">
        <v>260</v>
      </c>
      <c r="G211" s="13">
        <v>350</v>
      </c>
      <c r="H211" s="13">
        <v>444150</v>
      </c>
      <c r="I211" s="13">
        <v>39973.5</v>
      </c>
      <c r="J211" s="13">
        <v>404176.5</v>
      </c>
      <c r="K211" s="13">
        <v>329940</v>
      </c>
      <c r="L211" s="13">
        <v>74236.5</v>
      </c>
      <c r="M211" s="14">
        <v>41913</v>
      </c>
      <c r="N211" s="15">
        <v>10</v>
      </c>
      <c r="O211" s="12" t="s">
        <v>35</v>
      </c>
      <c r="P211" s="16" t="s">
        <v>19</v>
      </c>
      <c r="Q211" s="1" t="str">
        <f>IF(Data[[#This Row],[COGS]]=Data[[#This Row],[ Sales]]-Data[[#This Row],[Profit]], "OK", "Mismatch")</f>
        <v>OK</v>
      </c>
      <c r="R211" s="1" t="str">
        <f>IF(Data[[#This Row],[Gross Sales]]=Data[[#This Row],[Units Sold]]*Data[[#This Row],[Sale Price]], "OK", "Mismatch")</f>
        <v>OK</v>
      </c>
      <c r="S211" s="1" t="str">
        <f>IF(Data[[#This Row],[ Sales]]=Data[[#This Row],[Gross Sales]]-Data[[#This Row],[Discounts]], "OK", "Mismatch")</f>
        <v>OK</v>
      </c>
      <c r="T211" s="1" t="str">
        <f>IF(Data[[#This Row],[Profit]]=Data[[#This Row],[ Sales]]-Data[[#This Row],[COGS]], "OK", "Mismatch")</f>
        <v>OK</v>
      </c>
    </row>
    <row r="212" spans="1:20" x14ac:dyDescent="0.2">
      <c r="A212" s="11" t="s">
        <v>14</v>
      </c>
      <c r="B212" s="11" t="s">
        <v>15</v>
      </c>
      <c r="C212" s="12" t="s">
        <v>16</v>
      </c>
      <c r="D212" s="12" t="s">
        <v>49</v>
      </c>
      <c r="E212" s="11">
        <v>923</v>
      </c>
      <c r="F212" s="13">
        <v>3</v>
      </c>
      <c r="G212" s="13">
        <v>350</v>
      </c>
      <c r="H212" s="13">
        <v>323050</v>
      </c>
      <c r="I212" s="13">
        <v>41996.5</v>
      </c>
      <c r="J212" s="13">
        <v>281053.5</v>
      </c>
      <c r="K212" s="13">
        <v>239980</v>
      </c>
      <c r="L212" s="13">
        <v>41073.5</v>
      </c>
      <c r="M212" s="14">
        <v>41699</v>
      </c>
      <c r="N212" s="15">
        <v>3</v>
      </c>
      <c r="O212" s="12" t="s">
        <v>27</v>
      </c>
      <c r="P212" s="16" t="s">
        <v>19</v>
      </c>
      <c r="Q212" s="1" t="str">
        <f>IF(Data[[#This Row],[COGS]]=Data[[#This Row],[ Sales]]-Data[[#This Row],[Profit]], "OK", "Mismatch")</f>
        <v>OK</v>
      </c>
      <c r="R212" s="1" t="str">
        <f>IF(Data[[#This Row],[Gross Sales]]=Data[[#This Row],[Units Sold]]*Data[[#This Row],[Sale Price]], "OK", "Mismatch")</f>
        <v>OK</v>
      </c>
      <c r="S212" s="1" t="str">
        <f>IF(Data[[#This Row],[ Sales]]=Data[[#This Row],[Gross Sales]]-Data[[#This Row],[Discounts]], "OK", "Mismatch")</f>
        <v>OK</v>
      </c>
      <c r="T212" s="1" t="str">
        <f>IF(Data[[#This Row],[Profit]]=Data[[#This Row],[ Sales]]-Data[[#This Row],[COGS]], "OK", "Mismatch")</f>
        <v>OK</v>
      </c>
    </row>
    <row r="213" spans="1:20" x14ac:dyDescent="0.2">
      <c r="A213" s="11" t="s">
        <v>14</v>
      </c>
      <c r="B213" s="11" t="s">
        <v>15</v>
      </c>
      <c r="C213" s="12" t="s">
        <v>16</v>
      </c>
      <c r="D213" s="12" t="s">
        <v>46</v>
      </c>
      <c r="E213" s="11">
        <v>831</v>
      </c>
      <c r="F213" s="13">
        <v>3</v>
      </c>
      <c r="G213" s="13">
        <v>20</v>
      </c>
      <c r="H213" s="13">
        <v>16620</v>
      </c>
      <c r="I213" s="13">
        <v>498.6</v>
      </c>
      <c r="J213" s="13">
        <v>16121.4</v>
      </c>
      <c r="K213" s="13">
        <v>8310</v>
      </c>
      <c r="L213" s="13">
        <v>7811.4</v>
      </c>
      <c r="M213" s="14">
        <v>41760</v>
      </c>
      <c r="N213" s="15">
        <v>5</v>
      </c>
      <c r="O213" s="12" t="s">
        <v>47</v>
      </c>
      <c r="P213" s="16" t="s">
        <v>19</v>
      </c>
      <c r="Q213" s="1" t="str">
        <f>IF(Data[[#This Row],[COGS]]=Data[[#This Row],[ Sales]]-Data[[#This Row],[Profit]], "OK", "Mismatch")</f>
        <v>OK</v>
      </c>
      <c r="R213" s="1" t="str">
        <f>IF(Data[[#This Row],[Gross Sales]]=Data[[#This Row],[Units Sold]]*Data[[#This Row],[Sale Price]], "OK", "Mismatch")</f>
        <v>OK</v>
      </c>
      <c r="S213" s="1" t="str">
        <f>IF(Data[[#This Row],[ Sales]]=Data[[#This Row],[Gross Sales]]-Data[[#This Row],[Discounts]], "OK", "Mismatch")</f>
        <v>OK</v>
      </c>
      <c r="T213" s="1" t="str">
        <f>IF(Data[[#This Row],[Profit]]=Data[[#This Row],[ Sales]]-Data[[#This Row],[COGS]], "OK", "Mismatch")</f>
        <v>OK</v>
      </c>
    </row>
    <row r="214" spans="1:20" x14ac:dyDescent="0.2">
      <c r="A214" s="11" t="s">
        <v>14</v>
      </c>
      <c r="B214" s="11" t="s">
        <v>15</v>
      </c>
      <c r="C214" s="12" t="s">
        <v>16</v>
      </c>
      <c r="D214" s="12" t="s">
        <v>46</v>
      </c>
      <c r="E214" s="11">
        <v>2851</v>
      </c>
      <c r="F214" s="13">
        <v>3</v>
      </c>
      <c r="G214" s="13">
        <v>7</v>
      </c>
      <c r="H214" s="13">
        <v>19957</v>
      </c>
      <c r="I214" s="13">
        <v>798.28</v>
      </c>
      <c r="J214" s="13">
        <v>19158.72</v>
      </c>
      <c r="K214" s="13">
        <v>14255</v>
      </c>
      <c r="L214" s="13">
        <v>4903.7200000000012</v>
      </c>
      <c r="M214" s="14">
        <v>41548</v>
      </c>
      <c r="N214" s="15">
        <v>10</v>
      </c>
      <c r="O214" s="12" t="s">
        <v>35</v>
      </c>
      <c r="P214" s="16" t="s">
        <v>36</v>
      </c>
      <c r="Q214" s="1" t="str">
        <f>IF(Data[[#This Row],[COGS]]=Data[[#This Row],[ Sales]]-Data[[#This Row],[Profit]], "OK", "Mismatch")</f>
        <v>OK</v>
      </c>
      <c r="R214" s="1" t="str">
        <f>IF(Data[[#This Row],[Gross Sales]]=Data[[#This Row],[Units Sold]]*Data[[#This Row],[Sale Price]], "OK", "Mismatch")</f>
        <v>OK</v>
      </c>
      <c r="S214" s="1" t="str">
        <f>IF(Data[[#This Row],[ Sales]]=Data[[#This Row],[Gross Sales]]-Data[[#This Row],[Discounts]], "OK", "Mismatch")</f>
        <v>OK</v>
      </c>
      <c r="T214" s="1" t="str">
        <f>IF(Data[[#This Row],[Profit]]=Data[[#This Row],[ Sales]]-Data[[#This Row],[COGS]], "OK", "Mismatch")</f>
        <v>OK</v>
      </c>
    </row>
    <row r="215" spans="1:20" x14ac:dyDescent="0.2">
      <c r="A215" s="11" t="s">
        <v>14</v>
      </c>
      <c r="B215" s="11" t="s">
        <v>15</v>
      </c>
      <c r="C215" s="12" t="s">
        <v>16</v>
      </c>
      <c r="D215" s="12" t="s">
        <v>46</v>
      </c>
      <c r="E215" s="11">
        <v>2852</v>
      </c>
      <c r="F215" s="13">
        <v>3</v>
      </c>
      <c r="G215" s="13">
        <v>350</v>
      </c>
      <c r="H215" s="13">
        <v>998200</v>
      </c>
      <c r="I215" s="13">
        <v>19964</v>
      </c>
      <c r="J215" s="13">
        <v>978236</v>
      </c>
      <c r="K215" s="13">
        <v>741520</v>
      </c>
      <c r="L215" s="13">
        <v>236716</v>
      </c>
      <c r="M215" s="14">
        <v>41974</v>
      </c>
      <c r="N215" s="15">
        <v>12</v>
      </c>
      <c r="O215" s="12" t="s">
        <v>25</v>
      </c>
      <c r="P215" s="16" t="s">
        <v>19</v>
      </c>
      <c r="Q215" s="1" t="str">
        <f>IF(Data[[#This Row],[COGS]]=Data[[#This Row],[ Sales]]-Data[[#This Row],[Profit]], "OK", "Mismatch")</f>
        <v>OK</v>
      </c>
      <c r="R215" s="1" t="str">
        <f>IF(Data[[#This Row],[Gross Sales]]=Data[[#This Row],[Units Sold]]*Data[[#This Row],[Sale Price]], "OK", "Mismatch")</f>
        <v>OK</v>
      </c>
      <c r="S215" s="1" t="str">
        <f>IF(Data[[#This Row],[ Sales]]=Data[[#This Row],[Gross Sales]]-Data[[#This Row],[Discounts]], "OK", "Mismatch")</f>
        <v>OK</v>
      </c>
      <c r="T215" s="1" t="str">
        <f>IF(Data[[#This Row],[Profit]]=Data[[#This Row],[ Sales]]-Data[[#This Row],[COGS]], "OK", "Mismatch")</f>
        <v>OK</v>
      </c>
    </row>
    <row r="216" spans="1:20" x14ac:dyDescent="0.2">
      <c r="A216" s="11" t="s">
        <v>14</v>
      </c>
      <c r="B216" s="11" t="s">
        <v>15</v>
      </c>
      <c r="C216" s="12" t="s">
        <v>16</v>
      </c>
      <c r="D216" s="12" t="s">
        <v>48</v>
      </c>
      <c r="E216" s="11">
        <v>819</v>
      </c>
      <c r="F216" s="13">
        <v>3</v>
      </c>
      <c r="G216" s="13">
        <v>7</v>
      </c>
      <c r="H216" s="13">
        <v>5733</v>
      </c>
      <c r="I216" s="13">
        <v>515.97</v>
      </c>
      <c r="J216" s="13">
        <v>5217.03</v>
      </c>
      <c r="K216" s="13">
        <v>4095</v>
      </c>
      <c r="L216" s="13">
        <v>1122.03</v>
      </c>
      <c r="M216" s="14">
        <v>41821</v>
      </c>
      <c r="N216" s="15">
        <v>7</v>
      </c>
      <c r="O216" s="12" t="s">
        <v>30</v>
      </c>
      <c r="P216" s="16" t="s">
        <v>19</v>
      </c>
      <c r="Q216" s="1" t="str">
        <f>IF(Data[[#This Row],[COGS]]=Data[[#This Row],[ Sales]]-Data[[#This Row],[Profit]], "OK", "Mismatch")</f>
        <v>OK</v>
      </c>
      <c r="R216" s="1" t="str">
        <f>IF(Data[[#This Row],[Gross Sales]]=Data[[#This Row],[Units Sold]]*Data[[#This Row],[Sale Price]], "OK", "Mismatch")</f>
        <v>OK</v>
      </c>
      <c r="S216" s="1" t="str">
        <f>IF(Data[[#This Row],[ Sales]]=Data[[#This Row],[Gross Sales]]-Data[[#This Row],[Discounts]], "OK", "Mismatch")</f>
        <v>OK</v>
      </c>
      <c r="T216" s="1" t="str">
        <f>IF(Data[[#This Row],[Profit]]=Data[[#This Row],[ Sales]]-Data[[#This Row],[COGS]], "OK", "Mismatch")</f>
        <v>OK</v>
      </c>
    </row>
    <row r="217" spans="1:20" x14ac:dyDescent="0.2">
      <c r="A217" s="11" t="s">
        <v>14</v>
      </c>
      <c r="B217" s="11" t="s">
        <v>15</v>
      </c>
      <c r="C217" s="12" t="s">
        <v>16</v>
      </c>
      <c r="D217" s="12" t="s">
        <v>17</v>
      </c>
      <c r="E217" s="11">
        <v>1618.5</v>
      </c>
      <c r="F217" s="13">
        <v>3</v>
      </c>
      <c r="G217" s="13">
        <v>20</v>
      </c>
      <c r="H217" s="13">
        <v>32370</v>
      </c>
      <c r="I217" s="13">
        <v>0</v>
      </c>
      <c r="J217" s="13">
        <v>32370</v>
      </c>
      <c r="K217" s="13">
        <v>16185</v>
      </c>
      <c r="L217" s="13">
        <v>16185</v>
      </c>
      <c r="M217" s="14">
        <v>41640</v>
      </c>
      <c r="N217" s="15">
        <v>1</v>
      </c>
      <c r="O217" s="12" t="s">
        <v>18</v>
      </c>
      <c r="P217" s="16" t="s">
        <v>19</v>
      </c>
      <c r="Q217" s="1" t="str">
        <f>IF(Data[[#This Row],[COGS]]=Data[[#This Row],[ Sales]]-Data[[#This Row],[Profit]], "OK", "Mismatch")</f>
        <v>OK</v>
      </c>
      <c r="R217" s="1" t="str">
        <f>IF(Data[[#This Row],[Gross Sales]]=Data[[#This Row],[Units Sold]]*Data[[#This Row],[Sale Price]], "OK", "Mismatch")</f>
        <v>OK</v>
      </c>
      <c r="S217" s="1" t="str">
        <f>IF(Data[[#This Row],[ Sales]]=Data[[#This Row],[Gross Sales]]-Data[[#This Row],[Discounts]], "OK", "Mismatch")</f>
        <v>OK</v>
      </c>
      <c r="T217" s="1" t="str">
        <f>IF(Data[[#This Row],[Profit]]=Data[[#This Row],[ Sales]]-Data[[#This Row],[COGS]], "OK", "Mismatch")</f>
        <v>OK</v>
      </c>
    </row>
    <row r="218" spans="1:20" x14ac:dyDescent="0.2">
      <c r="A218" s="11" t="s">
        <v>14</v>
      </c>
      <c r="B218" s="11" t="s">
        <v>15</v>
      </c>
      <c r="C218" s="12" t="s">
        <v>26</v>
      </c>
      <c r="D218" s="12" t="s">
        <v>49</v>
      </c>
      <c r="E218" s="11">
        <v>200</v>
      </c>
      <c r="F218" s="13">
        <v>5</v>
      </c>
      <c r="G218" s="13">
        <v>350</v>
      </c>
      <c r="H218" s="13">
        <v>70000</v>
      </c>
      <c r="I218" s="13">
        <v>9800</v>
      </c>
      <c r="J218" s="13">
        <v>60200</v>
      </c>
      <c r="K218" s="13">
        <v>52000</v>
      </c>
      <c r="L218" s="13">
        <v>8200</v>
      </c>
      <c r="M218" s="14">
        <v>41760</v>
      </c>
      <c r="N218" s="15">
        <v>5</v>
      </c>
      <c r="O218" s="12" t="s">
        <v>47</v>
      </c>
      <c r="P218" s="16" t="s">
        <v>19</v>
      </c>
      <c r="Q218" s="1" t="str">
        <f>IF(Data[[#This Row],[COGS]]=Data[[#This Row],[ Sales]]-Data[[#This Row],[Profit]], "OK", "Mismatch")</f>
        <v>OK</v>
      </c>
      <c r="R218" s="1" t="str">
        <f>IF(Data[[#This Row],[Gross Sales]]=Data[[#This Row],[Units Sold]]*Data[[#This Row],[Sale Price]], "OK", "Mismatch")</f>
        <v>OK</v>
      </c>
      <c r="S218" s="1" t="str">
        <f>IF(Data[[#This Row],[ Sales]]=Data[[#This Row],[Gross Sales]]-Data[[#This Row],[Discounts]], "OK", "Mismatch")</f>
        <v>OK</v>
      </c>
      <c r="T218" s="1" t="str">
        <f>IF(Data[[#This Row],[Profit]]=Data[[#This Row],[ Sales]]-Data[[#This Row],[COGS]], "OK", "Mismatch")</f>
        <v>OK</v>
      </c>
    </row>
    <row r="219" spans="1:20" x14ac:dyDescent="0.2">
      <c r="A219" s="11" t="s">
        <v>14</v>
      </c>
      <c r="B219" s="11" t="s">
        <v>15</v>
      </c>
      <c r="C219" s="12" t="s">
        <v>26</v>
      </c>
      <c r="D219" s="12" t="s">
        <v>49</v>
      </c>
      <c r="E219" s="11">
        <v>388</v>
      </c>
      <c r="F219" s="13">
        <v>5</v>
      </c>
      <c r="G219" s="13">
        <v>7</v>
      </c>
      <c r="H219" s="13">
        <v>2716</v>
      </c>
      <c r="I219" s="13">
        <v>380.24</v>
      </c>
      <c r="J219" s="13">
        <v>2335.7600000000002</v>
      </c>
      <c r="K219" s="13">
        <v>1940</v>
      </c>
      <c r="L219" s="13">
        <v>395.76000000000022</v>
      </c>
      <c r="M219" s="14">
        <v>41883</v>
      </c>
      <c r="N219" s="15">
        <v>9</v>
      </c>
      <c r="O219" s="12" t="s">
        <v>34</v>
      </c>
      <c r="P219" s="16" t="s">
        <v>19</v>
      </c>
      <c r="Q219" s="1" t="str">
        <f>IF(Data[[#This Row],[COGS]]=Data[[#This Row],[ Sales]]-Data[[#This Row],[Profit]], "OK", "Mismatch")</f>
        <v>OK</v>
      </c>
      <c r="R219" s="1" t="str">
        <f>IF(Data[[#This Row],[Gross Sales]]=Data[[#This Row],[Units Sold]]*Data[[#This Row],[Sale Price]], "OK", "Mismatch")</f>
        <v>OK</v>
      </c>
      <c r="S219" s="1" t="str">
        <f>IF(Data[[#This Row],[ Sales]]=Data[[#This Row],[Gross Sales]]-Data[[#This Row],[Discounts]], "OK", "Mismatch")</f>
        <v>OK</v>
      </c>
      <c r="T219" s="1" t="str">
        <f>IF(Data[[#This Row],[Profit]]=Data[[#This Row],[ Sales]]-Data[[#This Row],[COGS]], "OK", "Mismatch")</f>
        <v>OK</v>
      </c>
    </row>
    <row r="220" spans="1:20" x14ac:dyDescent="0.2">
      <c r="A220" s="11" t="s">
        <v>14</v>
      </c>
      <c r="B220" s="11" t="s">
        <v>15</v>
      </c>
      <c r="C220" s="12" t="s">
        <v>26</v>
      </c>
      <c r="D220" s="12" t="s">
        <v>49</v>
      </c>
      <c r="E220" s="11">
        <v>1249</v>
      </c>
      <c r="F220" s="13">
        <v>5</v>
      </c>
      <c r="G220" s="13">
        <v>20</v>
      </c>
      <c r="H220" s="13">
        <v>24980</v>
      </c>
      <c r="I220" s="13">
        <v>3247.4</v>
      </c>
      <c r="J220" s="13">
        <v>21732.6</v>
      </c>
      <c r="K220" s="13">
        <v>12490</v>
      </c>
      <c r="L220" s="13">
        <v>9242.5999999999985</v>
      </c>
      <c r="M220" s="14">
        <v>41913</v>
      </c>
      <c r="N220" s="15">
        <v>10</v>
      </c>
      <c r="O220" s="12" t="s">
        <v>35</v>
      </c>
      <c r="P220" s="16" t="s">
        <v>19</v>
      </c>
      <c r="Q220" s="1" t="str">
        <f>IF(Data[[#This Row],[COGS]]=Data[[#This Row],[ Sales]]-Data[[#This Row],[Profit]], "OK", "Mismatch")</f>
        <v>OK</v>
      </c>
      <c r="R220" s="1" t="str">
        <f>IF(Data[[#This Row],[Gross Sales]]=Data[[#This Row],[Units Sold]]*Data[[#This Row],[Sale Price]], "OK", "Mismatch")</f>
        <v>OK</v>
      </c>
      <c r="S220" s="1" t="str">
        <f>IF(Data[[#This Row],[ Sales]]=Data[[#This Row],[Gross Sales]]-Data[[#This Row],[Discounts]], "OK", "Mismatch")</f>
        <v>OK</v>
      </c>
      <c r="T220" s="1" t="str">
        <f>IF(Data[[#This Row],[Profit]]=Data[[#This Row],[ Sales]]-Data[[#This Row],[COGS]], "OK", "Mismatch")</f>
        <v>OK</v>
      </c>
    </row>
    <row r="221" spans="1:20" x14ac:dyDescent="0.2">
      <c r="A221" s="11" t="s">
        <v>14</v>
      </c>
      <c r="B221" s="11" t="s">
        <v>15</v>
      </c>
      <c r="C221" s="12" t="s">
        <v>26</v>
      </c>
      <c r="D221" s="12" t="s">
        <v>49</v>
      </c>
      <c r="E221" s="11">
        <v>2227.5</v>
      </c>
      <c r="F221" s="13">
        <v>5</v>
      </c>
      <c r="G221" s="13">
        <v>350</v>
      </c>
      <c r="H221" s="13">
        <v>779625</v>
      </c>
      <c r="I221" s="13">
        <v>109147.5</v>
      </c>
      <c r="J221" s="13">
        <v>670477.5</v>
      </c>
      <c r="K221" s="13">
        <v>579150</v>
      </c>
      <c r="L221" s="13">
        <v>91327.5</v>
      </c>
      <c r="M221" s="14">
        <v>41640</v>
      </c>
      <c r="N221" s="15">
        <v>1</v>
      </c>
      <c r="O221" s="12" t="s">
        <v>18</v>
      </c>
      <c r="P221" s="16" t="s">
        <v>19</v>
      </c>
      <c r="Q221" s="1" t="str">
        <f>IF(Data[[#This Row],[COGS]]=Data[[#This Row],[ Sales]]-Data[[#This Row],[Profit]], "OK", "Mismatch")</f>
        <v>OK</v>
      </c>
      <c r="R221" s="1" t="str">
        <f>IF(Data[[#This Row],[Gross Sales]]=Data[[#This Row],[Units Sold]]*Data[[#This Row],[Sale Price]], "OK", "Mismatch")</f>
        <v>OK</v>
      </c>
      <c r="S221" s="1" t="str">
        <f>IF(Data[[#This Row],[ Sales]]=Data[[#This Row],[Gross Sales]]-Data[[#This Row],[Discounts]], "OK", "Mismatch")</f>
        <v>OK</v>
      </c>
      <c r="T221" s="1" t="str">
        <f>IF(Data[[#This Row],[Profit]]=Data[[#This Row],[ Sales]]-Data[[#This Row],[COGS]], "OK", "Mismatch")</f>
        <v>OK</v>
      </c>
    </row>
    <row r="222" spans="1:20" x14ac:dyDescent="0.2">
      <c r="A222" s="11" t="s">
        <v>14</v>
      </c>
      <c r="B222" s="11" t="s">
        <v>15</v>
      </c>
      <c r="C222" s="12" t="s">
        <v>26</v>
      </c>
      <c r="D222" s="12" t="s">
        <v>49</v>
      </c>
      <c r="E222" s="11">
        <v>2734</v>
      </c>
      <c r="F222" s="13">
        <v>5</v>
      </c>
      <c r="G222" s="13">
        <v>7</v>
      </c>
      <c r="H222" s="13">
        <v>19138</v>
      </c>
      <c r="I222" s="13">
        <v>2296.56</v>
      </c>
      <c r="J222" s="13">
        <v>16841.439999999999</v>
      </c>
      <c r="K222" s="13">
        <v>13670</v>
      </c>
      <c r="L222" s="13">
        <v>3171.4399999999987</v>
      </c>
      <c r="M222" s="14">
        <v>41913</v>
      </c>
      <c r="N222" s="15">
        <v>10</v>
      </c>
      <c r="O222" s="12" t="s">
        <v>35</v>
      </c>
      <c r="P222" s="16" t="s">
        <v>19</v>
      </c>
      <c r="Q222" s="1" t="str">
        <f>IF(Data[[#This Row],[COGS]]=Data[[#This Row],[ Sales]]-Data[[#This Row],[Profit]], "OK", "Mismatch")</f>
        <v>OK</v>
      </c>
      <c r="R222" s="1" t="str">
        <f>IF(Data[[#This Row],[Gross Sales]]=Data[[#This Row],[Units Sold]]*Data[[#This Row],[Sale Price]], "OK", "Mismatch")</f>
        <v>OK</v>
      </c>
      <c r="S222" s="1" t="str">
        <f>IF(Data[[#This Row],[ Sales]]=Data[[#This Row],[Gross Sales]]-Data[[#This Row],[Discounts]], "OK", "Mismatch")</f>
        <v>OK</v>
      </c>
      <c r="T222" s="1" t="str">
        <f>IF(Data[[#This Row],[Profit]]=Data[[#This Row],[ Sales]]-Data[[#This Row],[COGS]], "OK", "Mismatch")</f>
        <v>OK</v>
      </c>
    </row>
    <row r="223" spans="1:20" x14ac:dyDescent="0.2">
      <c r="A223" s="11" t="s">
        <v>14</v>
      </c>
      <c r="B223" s="11" t="s">
        <v>15</v>
      </c>
      <c r="C223" s="12" t="s">
        <v>26</v>
      </c>
      <c r="D223" s="12" t="s">
        <v>46</v>
      </c>
      <c r="E223" s="11">
        <v>1830</v>
      </c>
      <c r="F223" s="13">
        <v>5</v>
      </c>
      <c r="G223" s="13">
        <v>7</v>
      </c>
      <c r="H223" s="13">
        <v>12810</v>
      </c>
      <c r="I223" s="13">
        <v>128.1</v>
      </c>
      <c r="J223" s="13">
        <v>12681.9</v>
      </c>
      <c r="K223" s="13">
        <v>9150</v>
      </c>
      <c r="L223" s="13">
        <v>3531.8999999999996</v>
      </c>
      <c r="M223" s="14">
        <v>41852</v>
      </c>
      <c r="N223" s="15">
        <v>8</v>
      </c>
      <c r="O223" s="12" t="s">
        <v>33</v>
      </c>
      <c r="P223" s="16" t="s">
        <v>19</v>
      </c>
      <c r="Q223" s="1" t="str">
        <f>IF(Data[[#This Row],[COGS]]=Data[[#This Row],[ Sales]]-Data[[#This Row],[Profit]], "OK", "Mismatch")</f>
        <v>OK</v>
      </c>
      <c r="R223" s="1" t="str">
        <f>IF(Data[[#This Row],[Gross Sales]]=Data[[#This Row],[Units Sold]]*Data[[#This Row],[Sale Price]], "OK", "Mismatch")</f>
        <v>OK</v>
      </c>
      <c r="S223" s="1" t="str">
        <f>IF(Data[[#This Row],[ Sales]]=Data[[#This Row],[Gross Sales]]-Data[[#This Row],[Discounts]], "OK", "Mismatch")</f>
        <v>OK</v>
      </c>
      <c r="T223" s="1" t="str">
        <f>IF(Data[[#This Row],[Profit]]=Data[[#This Row],[ Sales]]-Data[[#This Row],[COGS]], "OK", "Mismatch")</f>
        <v>OK</v>
      </c>
    </row>
    <row r="224" spans="1:20" x14ac:dyDescent="0.2">
      <c r="A224" s="11" t="s">
        <v>14</v>
      </c>
      <c r="B224" s="11" t="s">
        <v>15</v>
      </c>
      <c r="C224" s="12" t="s">
        <v>26</v>
      </c>
      <c r="D224" s="12" t="s">
        <v>46</v>
      </c>
      <c r="E224" s="11">
        <v>2851</v>
      </c>
      <c r="F224" s="13">
        <v>5</v>
      </c>
      <c r="G224" s="13">
        <v>7</v>
      </c>
      <c r="H224" s="13">
        <v>19957</v>
      </c>
      <c r="I224" s="13">
        <v>798.28</v>
      </c>
      <c r="J224" s="13">
        <v>19158.72</v>
      </c>
      <c r="K224" s="13">
        <v>14255</v>
      </c>
      <c r="L224" s="13">
        <v>4903.7200000000012</v>
      </c>
      <c r="M224" s="14">
        <v>41548</v>
      </c>
      <c r="N224" s="15">
        <v>10</v>
      </c>
      <c r="O224" s="12" t="s">
        <v>35</v>
      </c>
      <c r="P224" s="16" t="s">
        <v>36</v>
      </c>
      <c r="Q224" s="1" t="str">
        <f>IF(Data[[#This Row],[COGS]]=Data[[#This Row],[ Sales]]-Data[[#This Row],[Profit]], "OK", "Mismatch")</f>
        <v>OK</v>
      </c>
      <c r="R224" s="1" t="str">
        <f>IF(Data[[#This Row],[Gross Sales]]=Data[[#This Row],[Units Sold]]*Data[[#This Row],[Sale Price]], "OK", "Mismatch")</f>
        <v>OK</v>
      </c>
      <c r="S224" s="1" t="str">
        <f>IF(Data[[#This Row],[ Sales]]=Data[[#This Row],[Gross Sales]]-Data[[#This Row],[Discounts]], "OK", "Mismatch")</f>
        <v>OK</v>
      </c>
      <c r="T224" s="1" t="str">
        <f>IF(Data[[#This Row],[Profit]]=Data[[#This Row],[ Sales]]-Data[[#This Row],[COGS]], "OK", "Mismatch")</f>
        <v>OK</v>
      </c>
    </row>
    <row r="225" spans="1:20" x14ac:dyDescent="0.2">
      <c r="A225" s="11" t="s">
        <v>14</v>
      </c>
      <c r="B225" s="11" t="s">
        <v>15</v>
      </c>
      <c r="C225" s="12" t="s">
        <v>26</v>
      </c>
      <c r="D225" s="12" t="s">
        <v>48</v>
      </c>
      <c r="E225" s="11">
        <v>488</v>
      </c>
      <c r="F225" s="13">
        <v>5</v>
      </c>
      <c r="G225" s="13">
        <v>7</v>
      </c>
      <c r="H225" s="13">
        <v>3416</v>
      </c>
      <c r="I225" s="13">
        <v>273.27999999999997</v>
      </c>
      <c r="J225" s="13">
        <v>3142.7200000000003</v>
      </c>
      <c r="K225" s="13">
        <v>2440</v>
      </c>
      <c r="L225" s="13">
        <v>702.72000000000025</v>
      </c>
      <c r="M225" s="14">
        <v>41671</v>
      </c>
      <c r="N225" s="15">
        <v>2</v>
      </c>
      <c r="O225" s="12" t="s">
        <v>39</v>
      </c>
      <c r="P225" s="16" t="s">
        <v>19</v>
      </c>
      <c r="Q225" s="1" t="str">
        <f>IF(Data[[#This Row],[COGS]]=Data[[#This Row],[ Sales]]-Data[[#This Row],[Profit]], "OK", "Mismatch")</f>
        <v>OK</v>
      </c>
      <c r="R225" s="1" t="str">
        <f>IF(Data[[#This Row],[Gross Sales]]=Data[[#This Row],[Units Sold]]*Data[[#This Row],[Sale Price]], "OK", "Mismatch")</f>
        <v>OK</v>
      </c>
      <c r="S225" s="1" t="str">
        <f>IF(Data[[#This Row],[ Sales]]=Data[[#This Row],[Gross Sales]]-Data[[#This Row],[Discounts]], "OK", "Mismatch")</f>
        <v>OK</v>
      </c>
      <c r="T225" s="1" t="str">
        <f>IF(Data[[#This Row],[Profit]]=Data[[#This Row],[ Sales]]-Data[[#This Row],[COGS]], "OK", "Mismatch")</f>
        <v>OK</v>
      </c>
    </row>
    <row r="226" spans="1:20" x14ac:dyDescent="0.2">
      <c r="A226" s="11" t="s">
        <v>14</v>
      </c>
      <c r="B226" s="11" t="s">
        <v>15</v>
      </c>
      <c r="C226" s="12" t="s">
        <v>26</v>
      </c>
      <c r="D226" s="12" t="s">
        <v>48</v>
      </c>
      <c r="E226" s="11">
        <v>708</v>
      </c>
      <c r="F226" s="13">
        <v>5</v>
      </c>
      <c r="G226" s="13">
        <v>20</v>
      </c>
      <c r="H226" s="13">
        <v>14160</v>
      </c>
      <c r="I226" s="13">
        <v>1132.8</v>
      </c>
      <c r="J226" s="13">
        <v>13027.2</v>
      </c>
      <c r="K226" s="13">
        <v>7080</v>
      </c>
      <c r="L226" s="13">
        <v>5947.2000000000007</v>
      </c>
      <c r="M226" s="14">
        <v>41791</v>
      </c>
      <c r="N226" s="15">
        <v>6</v>
      </c>
      <c r="O226" s="12" t="s">
        <v>23</v>
      </c>
      <c r="P226" s="16" t="s">
        <v>19</v>
      </c>
      <c r="Q226" s="1" t="str">
        <f>IF(Data[[#This Row],[COGS]]=Data[[#This Row],[ Sales]]-Data[[#This Row],[Profit]], "OK", "Mismatch")</f>
        <v>OK</v>
      </c>
      <c r="R226" s="1" t="str">
        <f>IF(Data[[#This Row],[Gross Sales]]=Data[[#This Row],[Units Sold]]*Data[[#This Row],[Sale Price]], "OK", "Mismatch")</f>
        <v>OK</v>
      </c>
      <c r="S226" s="1" t="str">
        <f>IF(Data[[#This Row],[ Sales]]=Data[[#This Row],[Gross Sales]]-Data[[#This Row],[Discounts]], "OK", "Mismatch")</f>
        <v>OK</v>
      </c>
      <c r="T226" s="1" t="str">
        <f>IF(Data[[#This Row],[Profit]]=Data[[#This Row],[ Sales]]-Data[[#This Row],[COGS]], "OK", "Mismatch")</f>
        <v>OK</v>
      </c>
    </row>
    <row r="227" spans="1:20" x14ac:dyDescent="0.2">
      <c r="A227" s="11" t="s">
        <v>14</v>
      </c>
      <c r="B227" s="11" t="s">
        <v>15</v>
      </c>
      <c r="C227" s="12" t="s">
        <v>26</v>
      </c>
      <c r="D227" s="12" t="s">
        <v>48</v>
      </c>
      <c r="E227" s="11">
        <v>1611</v>
      </c>
      <c r="F227" s="13">
        <v>5</v>
      </c>
      <c r="G227" s="13">
        <v>7</v>
      </c>
      <c r="H227" s="13">
        <v>11277</v>
      </c>
      <c r="I227" s="13">
        <v>1014.93</v>
      </c>
      <c r="J227" s="13">
        <v>10262.07</v>
      </c>
      <c r="K227" s="13">
        <v>8055</v>
      </c>
      <c r="L227" s="13">
        <v>2207.0699999999997</v>
      </c>
      <c r="M227" s="14">
        <v>41609</v>
      </c>
      <c r="N227" s="15">
        <v>12</v>
      </c>
      <c r="O227" s="12" t="s">
        <v>25</v>
      </c>
      <c r="P227" s="16" t="s">
        <v>36</v>
      </c>
      <c r="Q227" s="1" t="str">
        <f>IF(Data[[#This Row],[COGS]]=Data[[#This Row],[ Sales]]-Data[[#This Row],[Profit]], "OK", "Mismatch")</f>
        <v>OK</v>
      </c>
      <c r="R227" s="1" t="str">
        <f>IF(Data[[#This Row],[Gross Sales]]=Data[[#This Row],[Units Sold]]*Data[[#This Row],[Sale Price]], "OK", "Mismatch")</f>
        <v>OK</v>
      </c>
      <c r="S227" s="1" t="str">
        <f>IF(Data[[#This Row],[ Sales]]=Data[[#This Row],[Gross Sales]]-Data[[#This Row],[Discounts]], "OK", "Mismatch")</f>
        <v>OK</v>
      </c>
      <c r="T227" s="1" t="str">
        <f>IF(Data[[#This Row],[Profit]]=Data[[#This Row],[ Sales]]-Data[[#This Row],[COGS]], "OK", "Mismatch")</f>
        <v>OK</v>
      </c>
    </row>
    <row r="228" spans="1:20" x14ac:dyDescent="0.2">
      <c r="A228" s="11" t="s">
        <v>14</v>
      </c>
      <c r="B228" s="11" t="s">
        <v>15</v>
      </c>
      <c r="C228" s="12" t="s">
        <v>38</v>
      </c>
      <c r="D228" s="12" t="s">
        <v>49</v>
      </c>
      <c r="E228" s="11">
        <v>700</v>
      </c>
      <c r="F228" s="13">
        <v>10</v>
      </c>
      <c r="G228" s="13">
        <v>350</v>
      </c>
      <c r="H228" s="13">
        <v>245000</v>
      </c>
      <c r="I228" s="13">
        <v>34300</v>
      </c>
      <c r="J228" s="13">
        <v>210700</v>
      </c>
      <c r="K228" s="13">
        <v>182000</v>
      </c>
      <c r="L228" s="13">
        <v>28700</v>
      </c>
      <c r="M228" s="14">
        <v>41944</v>
      </c>
      <c r="N228" s="15">
        <v>11</v>
      </c>
      <c r="O228" s="12" t="s">
        <v>41</v>
      </c>
      <c r="P228" s="16" t="s">
        <v>19</v>
      </c>
      <c r="Q228" s="1" t="str">
        <f>IF(Data[[#This Row],[COGS]]=Data[[#This Row],[ Sales]]-Data[[#This Row],[Profit]], "OK", "Mismatch")</f>
        <v>OK</v>
      </c>
      <c r="R228" s="1" t="str">
        <f>IF(Data[[#This Row],[Gross Sales]]=Data[[#This Row],[Units Sold]]*Data[[#This Row],[Sale Price]], "OK", "Mismatch")</f>
        <v>OK</v>
      </c>
      <c r="S228" s="1" t="str">
        <f>IF(Data[[#This Row],[ Sales]]=Data[[#This Row],[Gross Sales]]-Data[[#This Row],[Discounts]], "OK", "Mismatch")</f>
        <v>OK</v>
      </c>
      <c r="T228" s="1" t="str">
        <f>IF(Data[[#This Row],[Profit]]=Data[[#This Row],[ Sales]]-Data[[#This Row],[COGS]], "OK", "Mismatch")</f>
        <v>OK</v>
      </c>
    </row>
    <row r="229" spans="1:20" x14ac:dyDescent="0.2">
      <c r="A229" s="11" t="s">
        <v>14</v>
      </c>
      <c r="B229" s="11" t="s">
        <v>15</v>
      </c>
      <c r="C229" s="12" t="s">
        <v>38</v>
      </c>
      <c r="D229" s="12" t="s">
        <v>49</v>
      </c>
      <c r="E229" s="11">
        <v>723</v>
      </c>
      <c r="F229" s="13">
        <v>10</v>
      </c>
      <c r="G229" s="13">
        <v>7</v>
      </c>
      <c r="H229" s="13">
        <v>5061</v>
      </c>
      <c r="I229" s="13">
        <v>759.15000000000009</v>
      </c>
      <c r="J229" s="13">
        <v>4301.8500000000004</v>
      </c>
      <c r="K229" s="13">
        <v>3615</v>
      </c>
      <c r="L229" s="13">
        <v>686.85000000000014</v>
      </c>
      <c r="M229" s="14">
        <v>41730</v>
      </c>
      <c r="N229" s="15">
        <v>4</v>
      </c>
      <c r="O229" s="12" t="s">
        <v>44</v>
      </c>
      <c r="P229" s="16" t="s">
        <v>19</v>
      </c>
      <c r="Q229" s="1" t="str">
        <f>IF(Data[[#This Row],[COGS]]=Data[[#This Row],[ Sales]]-Data[[#This Row],[Profit]], "OK", "Mismatch")</f>
        <v>OK</v>
      </c>
      <c r="R229" s="1" t="str">
        <f>IF(Data[[#This Row],[Gross Sales]]=Data[[#This Row],[Units Sold]]*Data[[#This Row],[Sale Price]], "OK", "Mismatch")</f>
        <v>OK</v>
      </c>
      <c r="S229" s="1" t="str">
        <f>IF(Data[[#This Row],[ Sales]]=Data[[#This Row],[Gross Sales]]-Data[[#This Row],[Discounts]], "OK", "Mismatch")</f>
        <v>OK</v>
      </c>
      <c r="T229" s="1" t="str">
        <f>IF(Data[[#This Row],[Profit]]=Data[[#This Row],[ Sales]]-Data[[#This Row],[COGS]], "OK", "Mismatch")</f>
        <v>OK</v>
      </c>
    </row>
    <row r="230" spans="1:20" x14ac:dyDescent="0.2">
      <c r="A230" s="11" t="s">
        <v>14</v>
      </c>
      <c r="B230" s="11" t="s">
        <v>15</v>
      </c>
      <c r="C230" s="12" t="s">
        <v>38</v>
      </c>
      <c r="D230" s="12" t="s">
        <v>49</v>
      </c>
      <c r="E230" s="11">
        <v>1249</v>
      </c>
      <c r="F230" s="13">
        <v>10</v>
      </c>
      <c r="G230" s="13">
        <v>20</v>
      </c>
      <c r="H230" s="13">
        <v>24980</v>
      </c>
      <c r="I230" s="13">
        <v>3247.4</v>
      </c>
      <c r="J230" s="13">
        <v>21732.6</v>
      </c>
      <c r="K230" s="13">
        <v>12490</v>
      </c>
      <c r="L230" s="13">
        <v>9242.5999999999985</v>
      </c>
      <c r="M230" s="14">
        <v>41913</v>
      </c>
      <c r="N230" s="15">
        <v>10</v>
      </c>
      <c r="O230" s="12" t="s">
        <v>35</v>
      </c>
      <c r="P230" s="16" t="s">
        <v>19</v>
      </c>
      <c r="Q230" s="1" t="str">
        <f>IF(Data[[#This Row],[COGS]]=Data[[#This Row],[ Sales]]-Data[[#This Row],[Profit]], "OK", "Mismatch")</f>
        <v>OK</v>
      </c>
      <c r="R230" s="1" t="str">
        <f>IF(Data[[#This Row],[Gross Sales]]=Data[[#This Row],[Units Sold]]*Data[[#This Row],[Sale Price]], "OK", "Mismatch")</f>
        <v>OK</v>
      </c>
      <c r="S230" s="1" t="str">
        <f>IF(Data[[#This Row],[ Sales]]=Data[[#This Row],[Gross Sales]]-Data[[#This Row],[Discounts]], "OK", "Mismatch")</f>
        <v>OK</v>
      </c>
      <c r="T230" s="1" t="str">
        <f>IF(Data[[#This Row],[Profit]]=Data[[#This Row],[ Sales]]-Data[[#This Row],[COGS]], "OK", "Mismatch")</f>
        <v>OK</v>
      </c>
    </row>
    <row r="231" spans="1:20" x14ac:dyDescent="0.2">
      <c r="A231" s="11" t="s">
        <v>14</v>
      </c>
      <c r="B231" s="11" t="s">
        <v>15</v>
      </c>
      <c r="C231" s="12" t="s">
        <v>38</v>
      </c>
      <c r="D231" s="12" t="s">
        <v>49</v>
      </c>
      <c r="E231" s="11">
        <v>2104.5</v>
      </c>
      <c r="F231" s="13">
        <v>10</v>
      </c>
      <c r="G231" s="13">
        <v>350</v>
      </c>
      <c r="H231" s="13">
        <v>736575</v>
      </c>
      <c r="I231" s="13">
        <v>81023.25</v>
      </c>
      <c r="J231" s="13">
        <v>655551.75</v>
      </c>
      <c r="K231" s="13">
        <v>547170</v>
      </c>
      <c r="L231" s="13">
        <v>108381.75</v>
      </c>
      <c r="M231" s="14">
        <v>41821</v>
      </c>
      <c r="N231" s="15">
        <v>7</v>
      </c>
      <c r="O231" s="12" t="s">
        <v>30</v>
      </c>
      <c r="P231" s="16" t="s">
        <v>19</v>
      </c>
      <c r="Q231" s="1" t="str">
        <f>IF(Data[[#This Row],[COGS]]=Data[[#This Row],[ Sales]]-Data[[#This Row],[Profit]], "OK", "Mismatch")</f>
        <v>OK</v>
      </c>
      <c r="R231" s="1" t="str">
        <f>IF(Data[[#This Row],[Gross Sales]]=Data[[#This Row],[Units Sold]]*Data[[#This Row],[Sale Price]], "OK", "Mismatch")</f>
        <v>OK</v>
      </c>
      <c r="S231" s="1" t="str">
        <f>IF(Data[[#This Row],[ Sales]]=Data[[#This Row],[Gross Sales]]-Data[[#This Row],[Discounts]], "OK", "Mismatch")</f>
        <v>OK</v>
      </c>
      <c r="T231" s="1" t="str">
        <f>IF(Data[[#This Row],[Profit]]=Data[[#This Row],[ Sales]]-Data[[#This Row],[COGS]], "OK", "Mismatch")</f>
        <v>OK</v>
      </c>
    </row>
    <row r="232" spans="1:20" x14ac:dyDescent="0.2">
      <c r="A232" s="11" t="s">
        <v>14</v>
      </c>
      <c r="B232" s="11" t="s">
        <v>15</v>
      </c>
      <c r="C232" s="12" t="s">
        <v>38</v>
      </c>
      <c r="D232" s="12" t="s">
        <v>49</v>
      </c>
      <c r="E232" s="11">
        <v>2394</v>
      </c>
      <c r="F232" s="13">
        <v>10</v>
      </c>
      <c r="G232" s="13">
        <v>20</v>
      </c>
      <c r="H232" s="13">
        <v>47880</v>
      </c>
      <c r="I232" s="13">
        <v>5266.8</v>
      </c>
      <c r="J232" s="13">
        <v>42613.2</v>
      </c>
      <c r="K232" s="13">
        <v>23940</v>
      </c>
      <c r="L232" s="13">
        <v>18673.199999999997</v>
      </c>
      <c r="M232" s="14">
        <v>41852</v>
      </c>
      <c r="N232" s="15">
        <v>8</v>
      </c>
      <c r="O232" s="12" t="s">
        <v>33</v>
      </c>
      <c r="P232" s="16" t="s">
        <v>19</v>
      </c>
      <c r="Q232" s="1" t="str">
        <f>IF(Data[[#This Row],[COGS]]=Data[[#This Row],[ Sales]]-Data[[#This Row],[Profit]], "OK", "Mismatch")</f>
        <v>OK</v>
      </c>
      <c r="R232" s="1" t="str">
        <f>IF(Data[[#This Row],[Gross Sales]]=Data[[#This Row],[Units Sold]]*Data[[#This Row],[Sale Price]], "OK", "Mismatch")</f>
        <v>OK</v>
      </c>
      <c r="S232" s="1" t="str">
        <f>IF(Data[[#This Row],[ Sales]]=Data[[#This Row],[Gross Sales]]-Data[[#This Row],[Discounts]], "OK", "Mismatch")</f>
        <v>OK</v>
      </c>
      <c r="T232" s="1" t="str">
        <f>IF(Data[[#This Row],[Profit]]=Data[[#This Row],[ Sales]]-Data[[#This Row],[COGS]], "OK", "Mismatch")</f>
        <v>OK</v>
      </c>
    </row>
    <row r="233" spans="1:20" x14ac:dyDescent="0.2">
      <c r="A233" s="11" t="s">
        <v>14</v>
      </c>
      <c r="B233" s="11" t="s">
        <v>15</v>
      </c>
      <c r="C233" s="12" t="s">
        <v>38</v>
      </c>
      <c r="D233" s="12" t="s">
        <v>49</v>
      </c>
      <c r="E233" s="11">
        <v>2428</v>
      </c>
      <c r="F233" s="13">
        <v>10</v>
      </c>
      <c r="G233" s="13">
        <v>20</v>
      </c>
      <c r="H233" s="13">
        <v>48560</v>
      </c>
      <c r="I233" s="13">
        <v>6798.4</v>
      </c>
      <c r="J233" s="13">
        <v>41761.599999999999</v>
      </c>
      <c r="K233" s="13">
        <v>24280</v>
      </c>
      <c r="L233" s="13">
        <v>17481.599999999999</v>
      </c>
      <c r="M233" s="14">
        <v>41699</v>
      </c>
      <c r="N233" s="15">
        <v>3</v>
      </c>
      <c r="O233" s="12" t="s">
        <v>27</v>
      </c>
      <c r="P233" s="16" t="s">
        <v>19</v>
      </c>
      <c r="Q233" s="1" t="str">
        <f>IF(Data[[#This Row],[COGS]]=Data[[#This Row],[ Sales]]-Data[[#This Row],[Profit]], "OK", "Mismatch")</f>
        <v>OK</v>
      </c>
      <c r="R233" s="1" t="str">
        <f>IF(Data[[#This Row],[Gross Sales]]=Data[[#This Row],[Units Sold]]*Data[[#This Row],[Sale Price]], "OK", "Mismatch")</f>
        <v>OK</v>
      </c>
      <c r="S233" s="1" t="str">
        <f>IF(Data[[#This Row],[ Sales]]=Data[[#This Row],[Gross Sales]]-Data[[#This Row],[Discounts]], "OK", "Mismatch")</f>
        <v>OK</v>
      </c>
      <c r="T233" s="1" t="str">
        <f>IF(Data[[#This Row],[Profit]]=Data[[#This Row],[ Sales]]-Data[[#This Row],[COGS]], "OK", "Mismatch")</f>
        <v>OK</v>
      </c>
    </row>
    <row r="234" spans="1:20" x14ac:dyDescent="0.2">
      <c r="A234" s="11" t="s">
        <v>14</v>
      </c>
      <c r="B234" s="11" t="s">
        <v>15</v>
      </c>
      <c r="C234" s="12" t="s">
        <v>38</v>
      </c>
      <c r="D234" s="12" t="s">
        <v>49</v>
      </c>
      <c r="E234" s="11">
        <v>2632</v>
      </c>
      <c r="F234" s="13">
        <v>10</v>
      </c>
      <c r="G234" s="13">
        <v>350</v>
      </c>
      <c r="H234" s="13">
        <v>921200</v>
      </c>
      <c r="I234" s="13">
        <v>119756</v>
      </c>
      <c r="J234" s="13">
        <v>801444</v>
      </c>
      <c r="K234" s="13">
        <v>684320</v>
      </c>
      <c r="L234" s="13">
        <v>117124</v>
      </c>
      <c r="M234" s="14">
        <v>41791</v>
      </c>
      <c r="N234" s="15">
        <v>6</v>
      </c>
      <c r="O234" s="12" t="s">
        <v>23</v>
      </c>
      <c r="P234" s="16" t="s">
        <v>19</v>
      </c>
      <c r="Q234" s="1" t="str">
        <f>IF(Data[[#This Row],[COGS]]=Data[[#This Row],[ Sales]]-Data[[#This Row],[Profit]], "OK", "Mismatch")</f>
        <v>OK</v>
      </c>
      <c r="R234" s="1" t="str">
        <f>IF(Data[[#This Row],[Gross Sales]]=Data[[#This Row],[Units Sold]]*Data[[#This Row],[Sale Price]], "OK", "Mismatch")</f>
        <v>OK</v>
      </c>
      <c r="S234" s="1" t="str">
        <f>IF(Data[[#This Row],[ Sales]]=Data[[#This Row],[Gross Sales]]-Data[[#This Row],[Discounts]], "OK", "Mismatch")</f>
        <v>OK</v>
      </c>
      <c r="T234" s="1" t="str">
        <f>IF(Data[[#This Row],[Profit]]=Data[[#This Row],[ Sales]]-Data[[#This Row],[COGS]], "OK", "Mismatch")</f>
        <v>OK</v>
      </c>
    </row>
    <row r="235" spans="1:20" x14ac:dyDescent="0.2">
      <c r="A235" s="11" t="s">
        <v>14</v>
      </c>
      <c r="B235" s="11" t="s">
        <v>15</v>
      </c>
      <c r="C235" s="12" t="s">
        <v>38</v>
      </c>
      <c r="D235" s="12" t="s">
        <v>46</v>
      </c>
      <c r="E235" s="11">
        <v>2074</v>
      </c>
      <c r="F235" s="13">
        <v>10</v>
      </c>
      <c r="G235" s="13">
        <v>20</v>
      </c>
      <c r="H235" s="13">
        <v>41480</v>
      </c>
      <c r="I235" s="13">
        <v>1659.2</v>
      </c>
      <c r="J235" s="13">
        <v>39820.800000000003</v>
      </c>
      <c r="K235" s="13">
        <v>20740</v>
      </c>
      <c r="L235" s="13">
        <v>19080.800000000003</v>
      </c>
      <c r="M235" s="14">
        <v>41883</v>
      </c>
      <c r="N235" s="15">
        <v>9</v>
      </c>
      <c r="O235" s="12" t="s">
        <v>34</v>
      </c>
      <c r="P235" s="16" t="s">
        <v>19</v>
      </c>
      <c r="Q235" s="1" t="str">
        <f>IF(Data[[#This Row],[COGS]]=Data[[#This Row],[ Sales]]-Data[[#This Row],[Profit]], "OK", "Mismatch")</f>
        <v>OK</v>
      </c>
      <c r="R235" s="1" t="str">
        <f>IF(Data[[#This Row],[Gross Sales]]=Data[[#This Row],[Units Sold]]*Data[[#This Row],[Sale Price]], "OK", "Mismatch")</f>
        <v>OK</v>
      </c>
      <c r="S235" s="1" t="str">
        <f>IF(Data[[#This Row],[ Sales]]=Data[[#This Row],[Gross Sales]]-Data[[#This Row],[Discounts]], "OK", "Mismatch")</f>
        <v>OK</v>
      </c>
      <c r="T235" s="1" t="str">
        <f>IF(Data[[#This Row],[Profit]]=Data[[#This Row],[ Sales]]-Data[[#This Row],[COGS]], "OK", "Mismatch")</f>
        <v>OK</v>
      </c>
    </row>
    <row r="236" spans="1:20" x14ac:dyDescent="0.2">
      <c r="A236" s="11" t="s">
        <v>14</v>
      </c>
      <c r="B236" s="11" t="s">
        <v>15</v>
      </c>
      <c r="C236" s="12" t="s">
        <v>38</v>
      </c>
      <c r="D236" s="12" t="s">
        <v>46</v>
      </c>
      <c r="E236" s="11">
        <v>2852</v>
      </c>
      <c r="F236" s="13">
        <v>10</v>
      </c>
      <c r="G236" s="13">
        <v>350</v>
      </c>
      <c r="H236" s="13">
        <v>998200</v>
      </c>
      <c r="I236" s="13">
        <v>19964</v>
      </c>
      <c r="J236" s="13">
        <v>978236</v>
      </c>
      <c r="K236" s="13">
        <v>741520</v>
      </c>
      <c r="L236" s="13">
        <v>236716</v>
      </c>
      <c r="M236" s="14">
        <v>41974</v>
      </c>
      <c r="N236" s="15">
        <v>12</v>
      </c>
      <c r="O236" s="12" t="s">
        <v>25</v>
      </c>
      <c r="P236" s="16" t="s">
        <v>19</v>
      </c>
      <c r="Q236" s="1" t="str">
        <f>IF(Data[[#This Row],[COGS]]=Data[[#This Row],[ Sales]]-Data[[#This Row],[Profit]], "OK", "Mismatch")</f>
        <v>OK</v>
      </c>
      <c r="R236" s="1" t="str">
        <f>IF(Data[[#This Row],[Gross Sales]]=Data[[#This Row],[Units Sold]]*Data[[#This Row],[Sale Price]], "OK", "Mismatch")</f>
        <v>OK</v>
      </c>
      <c r="S236" s="1" t="str">
        <f>IF(Data[[#This Row],[ Sales]]=Data[[#This Row],[Gross Sales]]-Data[[#This Row],[Discounts]], "OK", "Mismatch")</f>
        <v>OK</v>
      </c>
      <c r="T236" s="1" t="str">
        <f>IF(Data[[#This Row],[Profit]]=Data[[#This Row],[ Sales]]-Data[[#This Row],[COGS]], "OK", "Mismatch")</f>
        <v>OK</v>
      </c>
    </row>
    <row r="237" spans="1:20" x14ac:dyDescent="0.2">
      <c r="A237" s="11" t="s">
        <v>14</v>
      </c>
      <c r="B237" s="11" t="s">
        <v>15</v>
      </c>
      <c r="C237" s="12" t="s">
        <v>38</v>
      </c>
      <c r="D237" s="12" t="s">
        <v>46</v>
      </c>
      <c r="E237" s="11">
        <v>4251</v>
      </c>
      <c r="F237" s="13">
        <v>10</v>
      </c>
      <c r="G237" s="13">
        <v>7</v>
      </c>
      <c r="H237" s="13">
        <v>29757</v>
      </c>
      <c r="I237" s="13">
        <v>1190.28</v>
      </c>
      <c r="J237" s="13">
        <v>28566.720000000001</v>
      </c>
      <c r="K237" s="13">
        <v>21255</v>
      </c>
      <c r="L237" s="13">
        <v>7311.7199999999993</v>
      </c>
      <c r="M237" s="14">
        <v>41640</v>
      </c>
      <c r="N237" s="15">
        <v>1</v>
      </c>
      <c r="O237" s="12" t="s">
        <v>18</v>
      </c>
      <c r="P237" s="16" t="s">
        <v>19</v>
      </c>
      <c r="Q237" s="1" t="str">
        <f>IF(Data[[#This Row],[COGS]]=Data[[#This Row],[ Sales]]-Data[[#This Row],[Profit]], "OK", "Mismatch")</f>
        <v>OK</v>
      </c>
      <c r="R237" s="1" t="str">
        <f>IF(Data[[#This Row],[Gross Sales]]=Data[[#This Row],[Units Sold]]*Data[[#This Row],[Sale Price]], "OK", "Mismatch")</f>
        <v>OK</v>
      </c>
      <c r="S237" s="1" t="str">
        <f>IF(Data[[#This Row],[ Sales]]=Data[[#This Row],[Gross Sales]]-Data[[#This Row],[Discounts]], "OK", "Mismatch")</f>
        <v>OK</v>
      </c>
      <c r="T237" s="1" t="str">
        <f>IF(Data[[#This Row],[Profit]]=Data[[#This Row],[ Sales]]-Data[[#This Row],[COGS]], "OK", "Mismatch")</f>
        <v>OK</v>
      </c>
    </row>
    <row r="238" spans="1:20" x14ac:dyDescent="0.2">
      <c r="A238" s="11" t="s">
        <v>14</v>
      </c>
      <c r="B238" s="11" t="s">
        <v>15</v>
      </c>
      <c r="C238" s="12" t="s">
        <v>38</v>
      </c>
      <c r="D238" s="12" t="s">
        <v>48</v>
      </c>
      <c r="E238" s="11">
        <v>257</v>
      </c>
      <c r="F238" s="13">
        <v>10</v>
      </c>
      <c r="G238" s="13">
        <v>7</v>
      </c>
      <c r="H238" s="13">
        <v>1799</v>
      </c>
      <c r="I238" s="13">
        <v>143.91999999999999</v>
      </c>
      <c r="J238" s="13">
        <v>1655.08</v>
      </c>
      <c r="K238" s="13">
        <v>1285</v>
      </c>
      <c r="L238" s="13">
        <v>370.07999999999993</v>
      </c>
      <c r="M238" s="14">
        <v>41760</v>
      </c>
      <c r="N238" s="15">
        <v>5</v>
      </c>
      <c r="O238" s="12" t="s">
        <v>47</v>
      </c>
      <c r="P238" s="16" t="s">
        <v>19</v>
      </c>
      <c r="Q238" s="1" t="str">
        <f>IF(Data[[#This Row],[COGS]]=Data[[#This Row],[ Sales]]-Data[[#This Row],[Profit]], "OK", "Mismatch")</f>
        <v>OK</v>
      </c>
      <c r="R238" s="1" t="str">
        <f>IF(Data[[#This Row],[Gross Sales]]=Data[[#This Row],[Units Sold]]*Data[[#This Row],[Sale Price]], "OK", "Mismatch")</f>
        <v>OK</v>
      </c>
      <c r="S238" s="1" t="str">
        <f>IF(Data[[#This Row],[ Sales]]=Data[[#This Row],[Gross Sales]]-Data[[#This Row],[Discounts]], "OK", "Mismatch")</f>
        <v>OK</v>
      </c>
      <c r="T238" s="1" t="str">
        <f>IF(Data[[#This Row],[Profit]]=Data[[#This Row],[ Sales]]-Data[[#This Row],[COGS]], "OK", "Mismatch")</f>
        <v>OK</v>
      </c>
    </row>
    <row r="239" spans="1:20" x14ac:dyDescent="0.2">
      <c r="A239" s="11" t="s">
        <v>14</v>
      </c>
      <c r="B239" s="11" t="s">
        <v>15</v>
      </c>
      <c r="C239" s="12" t="s">
        <v>38</v>
      </c>
      <c r="D239" s="12" t="s">
        <v>48</v>
      </c>
      <c r="E239" s="11">
        <v>1228</v>
      </c>
      <c r="F239" s="13">
        <v>10</v>
      </c>
      <c r="G239" s="13">
        <v>350</v>
      </c>
      <c r="H239" s="13">
        <v>429800</v>
      </c>
      <c r="I239" s="13">
        <v>21490</v>
      </c>
      <c r="J239" s="13">
        <v>408310</v>
      </c>
      <c r="K239" s="13">
        <v>319280</v>
      </c>
      <c r="L239" s="13">
        <v>89030</v>
      </c>
      <c r="M239" s="14">
        <v>41548</v>
      </c>
      <c r="N239" s="15">
        <v>10</v>
      </c>
      <c r="O239" s="12" t="s">
        <v>35</v>
      </c>
      <c r="P239" s="16" t="s">
        <v>36</v>
      </c>
      <c r="Q239" s="1" t="str">
        <f>IF(Data[[#This Row],[COGS]]=Data[[#This Row],[ Sales]]-Data[[#This Row],[Profit]], "OK", "Mismatch")</f>
        <v>OK</v>
      </c>
      <c r="R239" s="1" t="str">
        <f>IF(Data[[#This Row],[Gross Sales]]=Data[[#This Row],[Units Sold]]*Data[[#This Row],[Sale Price]], "OK", "Mismatch")</f>
        <v>OK</v>
      </c>
      <c r="S239" s="1" t="str">
        <f>IF(Data[[#This Row],[ Sales]]=Data[[#This Row],[Gross Sales]]-Data[[#This Row],[Discounts]], "OK", "Mismatch")</f>
        <v>OK</v>
      </c>
      <c r="T239" s="1" t="str">
        <f>IF(Data[[#This Row],[Profit]]=Data[[#This Row],[ Sales]]-Data[[#This Row],[COGS]], "OK", "Mismatch")</f>
        <v>OK</v>
      </c>
    </row>
    <row r="240" spans="1:20" x14ac:dyDescent="0.2">
      <c r="A240" s="11" t="s">
        <v>14</v>
      </c>
      <c r="B240" s="11" t="s">
        <v>15</v>
      </c>
      <c r="C240" s="12" t="s">
        <v>38</v>
      </c>
      <c r="D240" s="12" t="s">
        <v>48</v>
      </c>
      <c r="E240" s="11">
        <v>1389</v>
      </c>
      <c r="F240" s="13">
        <v>10</v>
      </c>
      <c r="G240" s="13">
        <v>20</v>
      </c>
      <c r="H240" s="13">
        <v>27780</v>
      </c>
      <c r="I240" s="13">
        <v>1389</v>
      </c>
      <c r="J240" s="13">
        <v>26391</v>
      </c>
      <c r="K240" s="13">
        <v>13890</v>
      </c>
      <c r="L240" s="13">
        <v>12501</v>
      </c>
      <c r="M240" s="14">
        <v>41548</v>
      </c>
      <c r="N240" s="15">
        <v>10</v>
      </c>
      <c r="O240" s="12" t="s">
        <v>35</v>
      </c>
      <c r="P240" s="16" t="s">
        <v>36</v>
      </c>
      <c r="Q240" s="1" t="str">
        <f>IF(Data[[#This Row],[COGS]]=Data[[#This Row],[ Sales]]-Data[[#This Row],[Profit]], "OK", "Mismatch")</f>
        <v>OK</v>
      </c>
      <c r="R240" s="1" t="str">
        <f>IF(Data[[#This Row],[Gross Sales]]=Data[[#This Row],[Units Sold]]*Data[[#This Row],[Sale Price]], "OK", "Mismatch")</f>
        <v>OK</v>
      </c>
      <c r="S240" s="1" t="str">
        <f>IF(Data[[#This Row],[ Sales]]=Data[[#This Row],[Gross Sales]]-Data[[#This Row],[Discounts]], "OK", "Mismatch")</f>
        <v>OK</v>
      </c>
      <c r="T240" s="1" t="str">
        <f>IF(Data[[#This Row],[Profit]]=Data[[#This Row],[ Sales]]-Data[[#This Row],[COGS]], "OK", "Mismatch")</f>
        <v>OK</v>
      </c>
    </row>
    <row r="241" spans="1:20" x14ac:dyDescent="0.2">
      <c r="A241" s="11" t="s">
        <v>14</v>
      </c>
      <c r="B241" s="11" t="s">
        <v>15</v>
      </c>
      <c r="C241" s="12" t="s">
        <v>38</v>
      </c>
      <c r="D241" s="12" t="s">
        <v>48</v>
      </c>
      <c r="E241" s="11">
        <v>1802</v>
      </c>
      <c r="F241" s="13">
        <v>10</v>
      </c>
      <c r="G241" s="13">
        <v>20</v>
      </c>
      <c r="H241" s="13">
        <v>36040</v>
      </c>
      <c r="I241" s="13">
        <v>1802</v>
      </c>
      <c r="J241" s="13">
        <v>34238</v>
      </c>
      <c r="K241" s="13">
        <v>18020</v>
      </c>
      <c r="L241" s="13">
        <v>16218</v>
      </c>
      <c r="M241" s="14">
        <v>41609</v>
      </c>
      <c r="N241" s="15">
        <v>12</v>
      </c>
      <c r="O241" s="12" t="s">
        <v>25</v>
      </c>
      <c r="P241" s="16" t="s">
        <v>36</v>
      </c>
      <c r="Q241" s="1" t="str">
        <f>IF(Data[[#This Row],[COGS]]=Data[[#This Row],[ Sales]]-Data[[#This Row],[Profit]], "OK", "Mismatch")</f>
        <v>OK</v>
      </c>
      <c r="R241" s="1" t="str">
        <f>IF(Data[[#This Row],[Gross Sales]]=Data[[#This Row],[Units Sold]]*Data[[#This Row],[Sale Price]], "OK", "Mismatch")</f>
        <v>OK</v>
      </c>
      <c r="S241" s="1" t="str">
        <f>IF(Data[[#This Row],[ Sales]]=Data[[#This Row],[Gross Sales]]-Data[[#This Row],[Discounts]], "OK", "Mismatch")</f>
        <v>OK</v>
      </c>
      <c r="T241" s="1" t="str">
        <f>IF(Data[[#This Row],[Profit]]=Data[[#This Row],[ Sales]]-Data[[#This Row],[COGS]], "OK", "Mismatch")</f>
        <v>OK</v>
      </c>
    </row>
    <row r="242" spans="1:20" x14ac:dyDescent="0.2">
      <c r="A242" s="11" t="s">
        <v>14</v>
      </c>
      <c r="B242" s="11" t="s">
        <v>15</v>
      </c>
      <c r="C242" s="12" t="s">
        <v>38</v>
      </c>
      <c r="D242" s="12" t="s">
        <v>48</v>
      </c>
      <c r="E242" s="11">
        <v>2349</v>
      </c>
      <c r="F242" s="13">
        <v>10</v>
      </c>
      <c r="G242" s="13">
        <v>7</v>
      </c>
      <c r="H242" s="13">
        <v>16443</v>
      </c>
      <c r="I242" s="13">
        <v>822.15</v>
      </c>
      <c r="J242" s="13">
        <v>15620.85</v>
      </c>
      <c r="K242" s="13">
        <v>11745</v>
      </c>
      <c r="L242" s="13">
        <v>3875.8500000000004</v>
      </c>
      <c r="M242" s="14">
        <v>41518</v>
      </c>
      <c r="N242" s="15">
        <v>9</v>
      </c>
      <c r="O242" s="12" t="s">
        <v>34</v>
      </c>
      <c r="P242" s="16" t="s">
        <v>36</v>
      </c>
      <c r="Q242" s="1" t="str">
        <f>IF(Data[[#This Row],[COGS]]=Data[[#This Row],[ Sales]]-Data[[#This Row],[Profit]], "OK", "Mismatch")</f>
        <v>OK</v>
      </c>
      <c r="R242" s="1" t="str">
        <f>IF(Data[[#This Row],[Gross Sales]]=Data[[#This Row],[Units Sold]]*Data[[#This Row],[Sale Price]], "OK", "Mismatch")</f>
        <v>OK</v>
      </c>
      <c r="S242" s="1" t="str">
        <f>IF(Data[[#This Row],[ Sales]]=Data[[#This Row],[Gross Sales]]-Data[[#This Row],[Discounts]], "OK", "Mismatch")</f>
        <v>OK</v>
      </c>
      <c r="T242" s="1" t="str">
        <f>IF(Data[[#This Row],[Profit]]=Data[[#This Row],[ Sales]]-Data[[#This Row],[COGS]], "OK", "Mismatch")</f>
        <v>OK</v>
      </c>
    </row>
    <row r="243" spans="1:20" x14ac:dyDescent="0.2">
      <c r="A243" s="11" t="s">
        <v>14</v>
      </c>
      <c r="B243" s="11" t="s">
        <v>15</v>
      </c>
      <c r="C243" s="12" t="s">
        <v>38</v>
      </c>
      <c r="D243" s="12" t="s">
        <v>17</v>
      </c>
      <c r="E243" s="11">
        <v>1725</v>
      </c>
      <c r="F243" s="13">
        <v>10</v>
      </c>
      <c r="G243" s="13">
        <v>350</v>
      </c>
      <c r="H243" s="13">
        <v>603750</v>
      </c>
      <c r="I243" s="13">
        <v>0</v>
      </c>
      <c r="J243" s="13">
        <v>603750</v>
      </c>
      <c r="K243" s="13">
        <v>448500</v>
      </c>
      <c r="L243" s="13">
        <v>155250</v>
      </c>
      <c r="M243" s="14">
        <v>41579</v>
      </c>
      <c r="N243" s="15">
        <v>11</v>
      </c>
      <c r="O243" s="12" t="s">
        <v>41</v>
      </c>
      <c r="P243" s="16" t="s">
        <v>36</v>
      </c>
      <c r="Q243" s="1" t="str">
        <f>IF(Data[[#This Row],[COGS]]=Data[[#This Row],[ Sales]]-Data[[#This Row],[Profit]], "OK", "Mismatch")</f>
        <v>OK</v>
      </c>
      <c r="R243" s="1" t="str">
        <f>IF(Data[[#This Row],[Gross Sales]]=Data[[#This Row],[Units Sold]]*Data[[#This Row],[Sale Price]], "OK", "Mismatch")</f>
        <v>OK</v>
      </c>
      <c r="S243" s="1" t="str">
        <f>IF(Data[[#This Row],[ Sales]]=Data[[#This Row],[Gross Sales]]-Data[[#This Row],[Discounts]], "OK", "Mismatch")</f>
        <v>OK</v>
      </c>
      <c r="T243" s="1" t="str">
        <f>IF(Data[[#This Row],[Profit]]=Data[[#This Row],[ Sales]]-Data[[#This Row],[COGS]], "OK", "Mismatch")</f>
        <v>OK</v>
      </c>
    </row>
    <row r="244" spans="1:20" x14ac:dyDescent="0.2">
      <c r="A244" s="11" t="s">
        <v>14</v>
      </c>
      <c r="B244" s="11" t="s">
        <v>15</v>
      </c>
      <c r="C244" s="12" t="s">
        <v>38</v>
      </c>
      <c r="D244" s="12" t="s">
        <v>17</v>
      </c>
      <c r="E244" s="11">
        <v>1817</v>
      </c>
      <c r="F244" s="13">
        <v>10</v>
      </c>
      <c r="G244" s="13">
        <v>20</v>
      </c>
      <c r="H244" s="13">
        <v>36340</v>
      </c>
      <c r="I244" s="13">
        <v>0</v>
      </c>
      <c r="J244" s="13">
        <v>36340</v>
      </c>
      <c r="K244" s="13">
        <v>18170</v>
      </c>
      <c r="L244" s="13">
        <v>18170</v>
      </c>
      <c r="M244" s="14">
        <v>41974</v>
      </c>
      <c r="N244" s="15">
        <v>12</v>
      </c>
      <c r="O244" s="12" t="s">
        <v>25</v>
      </c>
      <c r="P244" s="16" t="s">
        <v>19</v>
      </c>
      <c r="Q244" s="1" t="str">
        <f>IF(Data[[#This Row],[COGS]]=Data[[#This Row],[ Sales]]-Data[[#This Row],[Profit]], "OK", "Mismatch")</f>
        <v>OK</v>
      </c>
      <c r="R244" s="1" t="str">
        <f>IF(Data[[#This Row],[Gross Sales]]=Data[[#This Row],[Units Sold]]*Data[[#This Row],[Sale Price]], "OK", "Mismatch")</f>
        <v>OK</v>
      </c>
      <c r="S244" s="1" t="str">
        <f>IF(Data[[#This Row],[ Sales]]=Data[[#This Row],[Gross Sales]]-Data[[#This Row],[Discounts]], "OK", "Mismatch")</f>
        <v>OK</v>
      </c>
      <c r="T244" s="1" t="str">
        <f>IF(Data[[#This Row],[Profit]]=Data[[#This Row],[ Sales]]-Data[[#This Row],[COGS]], "OK", "Mismatch")</f>
        <v>OK</v>
      </c>
    </row>
    <row r="245" spans="1:20" x14ac:dyDescent="0.2">
      <c r="A245" s="11" t="s">
        <v>14</v>
      </c>
      <c r="B245" s="11" t="s">
        <v>15</v>
      </c>
      <c r="C245" s="12" t="s">
        <v>42</v>
      </c>
      <c r="D245" s="12" t="s">
        <v>49</v>
      </c>
      <c r="E245" s="11">
        <v>1808</v>
      </c>
      <c r="F245" s="13">
        <v>120</v>
      </c>
      <c r="G245" s="13">
        <v>7</v>
      </c>
      <c r="H245" s="13">
        <v>12656</v>
      </c>
      <c r="I245" s="13">
        <v>1392.16</v>
      </c>
      <c r="J245" s="13">
        <v>11263.84</v>
      </c>
      <c r="K245" s="13">
        <v>9040</v>
      </c>
      <c r="L245" s="13">
        <v>2223.84</v>
      </c>
      <c r="M245" s="14">
        <v>41944</v>
      </c>
      <c r="N245" s="15">
        <v>11</v>
      </c>
      <c r="O245" s="12" t="s">
        <v>41</v>
      </c>
      <c r="P245" s="16" t="s">
        <v>19</v>
      </c>
      <c r="Q245" s="1" t="str">
        <f>IF(Data[[#This Row],[COGS]]=Data[[#This Row],[ Sales]]-Data[[#This Row],[Profit]], "OK", "Mismatch")</f>
        <v>OK</v>
      </c>
      <c r="R245" s="1" t="str">
        <f>IF(Data[[#This Row],[Gross Sales]]=Data[[#This Row],[Units Sold]]*Data[[#This Row],[Sale Price]], "OK", "Mismatch")</f>
        <v>OK</v>
      </c>
      <c r="S245" s="1" t="str">
        <f>IF(Data[[#This Row],[ Sales]]=Data[[#This Row],[Gross Sales]]-Data[[#This Row],[Discounts]], "OK", "Mismatch")</f>
        <v>OK</v>
      </c>
      <c r="T245" s="1" t="str">
        <f>IF(Data[[#This Row],[Profit]]=Data[[#This Row],[ Sales]]-Data[[#This Row],[COGS]], "OK", "Mismatch")</f>
        <v>OK</v>
      </c>
    </row>
    <row r="246" spans="1:20" x14ac:dyDescent="0.2">
      <c r="A246" s="11" t="s">
        <v>14</v>
      </c>
      <c r="B246" s="11" t="s">
        <v>15</v>
      </c>
      <c r="C246" s="12" t="s">
        <v>42</v>
      </c>
      <c r="D246" s="12" t="s">
        <v>49</v>
      </c>
      <c r="E246" s="11">
        <v>2632</v>
      </c>
      <c r="F246" s="13">
        <v>120</v>
      </c>
      <c r="G246" s="13">
        <v>350</v>
      </c>
      <c r="H246" s="13">
        <v>921200</v>
      </c>
      <c r="I246" s="13">
        <v>119756</v>
      </c>
      <c r="J246" s="13">
        <v>801444</v>
      </c>
      <c r="K246" s="13">
        <v>684320</v>
      </c>
      <c r="L246" s="13">
        <v>117124</v>
      </c>
      <c r="M246" s="14">
        <v>41791</v>
      </c>
      <c r="N246" s="15">
        <v>6</v>
      </c>
      <c r="O246" s="12" t="s">
        <v>23</v>
      </c>
      <c r="P246" s="16" t="s">
        <v>19</v>
      </c>
      <c r="Q246" s="1" t="str">
        <f>IF(Data[[#This Row],[COGS]]=Data[[#This Row],[ Sales]]-Data[[#This Row],[Profit]], "OK", "Mismatch")</f>
        <v>OK</v>
      </c>
      <c r="R246" s="1" t="str">
        <f>IF(Data[[#This Row],[Gross Sales]]=Data[[#This Row],[Units Sold]]*Data[[#This Row],[Sale Price]], "OK", "Mismatch")</f>
        <v>OK</v>
      </c>
      <c r="S246" s="1" t="str">
        <f>IF(Data[[#This Row],[ Sales]]=Data[[#This Row],[Gross Sales]]-Data[[#This Row],[Discounts]], "OK", "Mismatch")</f>
        <v>OK</v>
      </c>
      <c r="T246" s="1" t="str">
        <f>IF(Data[[#This Row],[Profit]]=Data[[#This Row],[ Sales]]-Data[[#This Row],[COGS]], "OK", "Mismatch")</f>
        <v>OK</v>
      </c>
    </row>
    <row r="247" spans="1:20" x14ac:dyDescent="0.2">
      <c r="A247" s="11" t="s">
        <v>14</v>
      </c>
      <c r="B247" s="11" t="s">
        <v>15</v>
      </c>
      <c r="C247" s="12" t="s">
        <v>42</v>
      </c>
      <c r="D247" s="12" t="s">
        <v>46</v>
      </c>
      <c r="E247" s="11">
        <v>2092</v>
      </c>
      <c r="F247" s="13">
        <v>120</v>
      </c>
      <c r="G247" s="13">
        <v>7</v>
      </c>
      <c r="H247" s="13">
        <v>14644</v>
      </c>
      <c r="I247" s="13">
        <v>146.44</v>
      </c>
      <c r="J247" s="13">
        <v>14497.56</v>
      </c>
      <c r="K247" s="13">
        <v>10460</v>
      </c>
      <c r="L247" s="13">
        <v>4037.5599999999995</v>
      </c>
      <c r="M247" s="14">
        <v>41579</v>
      </c>
      <c r="N247" s="15">
        <v>11</v>
      </c>
      <c r="O247" s="12" t="s">
        <v>41</v>
      </c>
      <c r="P247" s="16" t="s">
        <v>36</v>
      </c>
      <c r="Q247" s="1" t="str">
        <f>IF(Data[[#This Row],[COGS]]=Data[[#This Row],[ Sales]]-Data[[#This Row],[Profit]], "OK", "Mismatch")</f>
        <v>OK</v>
      </c>
      <c r="R247" s="1" t="str">
        <f>IF(Data[[#This Row],[Gross Sales]]=Data[[#This Row],[Units Sold]]*Data[[#This Row],[Sale Price]], "OK", "Mismatch")</f>
        <v>OK</v>
      </c>
      <c r="S247" s="1" t="str">
        <f>IF(Data[[#This Row],[ Sales]]=Data[[#This Row],[Gross Sales]]-Data[[#This Row],[Discounts]], "OK", "Mismatch")</f>
        <v>OK</v>
      </c>
      <c r="T247" s="1" t="str">
        <f>IF(Data[[#This Row],[Profit]]=Data[[#This Row],[ Sales]]-Data[[#This Row],[COGS]], "OK", "Mismatch")</f>
        <v>OK</v>
      </c>
    </row>
    <row r="248" spans="1:20" x14ac:dyDescent="0.2">
      <c r="A248" s="11" t="s">
        <v>14</v>
      </c>
      <c r="B248" s="11" t="s">
        <v>15</v>
      </c>
      <c r="C248" s="12" t="s">
        <v>42</v>
      </c>
      <c r="D248" s="12" t="s">
        <v>46</v>
      </c>
      <c r="E248" s="11">
        <v>2646</v>
      </c>
      <c r="F248" s="13">
        <v>120</v>
      </c>
      <c r="G248" s="13">
        <v>20</v>
      </c>
      <c r="H248" s="13">
        <v>52920</v>
      </c>
      <c r="I248" s="13">
        <v>2116.8000000000002</v>
      </c>
      <c r="J248" s="13">
        <v>50803.199999999997</v>
      </c>
      <c r="K248" s="13">
        <v>26460</v>
      </c>
      <c r="L248" s="13">
        <v>24343.199999999997</v>
      </c>
      <c r="M248" s="14">
        <v>41518</v>
      </c>
      <c r="N248" s="15">
        <v>9</v>
      </c>
      <c r="O248" s="12" t="s">
        <v>34</v>
      </c>
      <c r="P248" s="16" t="s">
        <v>36</v>
      </c>
      <c r="Q248" s="1" t="str">
        <f>IF(Data[[#This Row],[COGS]]=Data[[#This Row],[ Sales]]-Data[[#This Row],[Profit]], "OK", "Mismatch")</f>
        <v>OK</v>
      </c>
      <c r="R248" s="1" t="str">
        <f>IF(Data[[#This Row],[Gross Sales]]=Data[[#This Row],[Units Sold]]*Data[[#This Row],[Sale Price]], "OK", "Mismatch")</f>
        <v>OK</v>
      </c>
      <c r="S248" s="1" t="str">
        <f>IF(Data[[#This Row],[ Sales]]=Data[[#This Row],[Gross Sales]]-Data[[#This Row],[Discounts]], "OK", "Mismatch")</f>
        <v>OK</v>
      </c>
      <c r="T248" s="1" t="str">
        <f>IF(Data[[#This Row],[Profit]]=Data[[#This Row],[ Sales]]-Data[[#This Row],[COGS]], "OK", "Mismatch")</f>
        <v>OK</v>
      </c>
    </row>
    <row r="249" spans="1:20" x14ac:dyDescent="0.2">
      <c r="A249" s="11" t="s">
        <v>14</v>
      </c>
      <c r="B249" s="11" t="s">
        <v>15</v>
      </c>
      <c r="C249" s="12" t="s">
        <v>42</v>
      </c>
      <c r="D249" s="12" t="s">
        <v>46</v>
      </c>
      <c r="E249" s="11">
        <v>3850.5</v>
      </c>
      <c r="F249" s="13">
        <v>120</v>
      </c>
      <c r="G249" s="13">
        <v>20</v>
      </c>
      <c r="H249" s="13">
        <v>77010</v>
      </c>
      <c r="I249" s="13">
        <v>2310.3000000000002</v>
      </c>
      <c r="J249" s="13">
        <v>74699.700000000012</v>
      </c>
      <c r="K249" s="13">
        <v>38505</v>
      </c>
      <c r="L249" s="13">
        <v>36194.700000000004</v>
      </c>
      <c r="M249" s="14">
        <v>41730</v>
      </c>
      <c r="N249" s="15">
        <v>4</v>
      </c>
      <c r="O249" s="12" t="s">
        <v>44</v>
      </c>
      <c r="P249" s="16" t="s">
        <v>19</v>
      </c>
      <c r="Q249" s="1" t="str">
        <f>IF(Data[[#This Row],[COGS]]=Data[[#This Row],[ Sales]]-Data[[#This Row],[Profit]], "OK", "Mismatch")</f>
        <v>OK</v>
      </c>
      <c r="R249" s="1" t="str">
        <f>IF(Data[[#This Row],[Gross Sales]]=Data[[#This Row],[Units Sold]]*Data[[#This Row],[Sale Price]], "OK", "Mismatch")</f>
        <v>OK</v>
      </c>
      <c r="S249" s="1" t="str">
        <f>IF(Data[[#This Row],[ Sales]]=Data[[#This Row],[Gross Sales]]-Data[[#This Row],[Discounts]], "OK", "Mismatch")</f>
        <v>OK</v>
      </c>
      <c r="T249" s="1" t="str">
        <f>IF(Data[[#This Row],[Profit]]=Data[[#This Row],[ Sales]]-Data[[#This Row],[COGS]], "OK", "Mismatch")</f>
        <v>OK</v>
      </c>
    </row>
    <row r="250" spans="1:20" x14ac:dyDescent="0.2">
      <c r="A250" s="11" t="s">
        <v>14</v>
      </c>
      <c r="B250" s="11" t="s">
        <v>15</v>
      </c>
      <c r="C250" s="12" t="s">
        <v>42</v>
      </c>
      <c r="D250" s="12" t="s">
        <v>48</v>
      </c>
      <c r="E250" s="11">
        <v>1135</v>
      </c>
      <c r="F250" s="13">
        <v>120</v>
      </c>
      <c r="G250" s="13">
        <v>7</v>
      </c>
      <c r="H250" s="13">
        <v>7945</v>
      </c>
      <c r="I250" s="13">
        <v>556.15</v>
      </c>
      <c r="J250" s="13">
        <v>7388.85</v>
      </c>
      <c r="K250" s="13">
        <v>5675</v>
      </c>
      <c r="L250" s="13">
        <v>1713.8500000000004</v>
      </c>
      <c r="M250" s="14">
        <v>41791</v>
      </c>
      <c r="N250" s="15">
        <v>6</v>
      </c>
      <c r="O250" s="12" t="s">
        <v>23</v>
      </c>
      <c r="P250" s="16" t="s">
        <v>19</v>
      </c>
      <c r="Q250" s="1" t="str">
        <f>IF(Data[[#This Row],[COGS]]=Data[[#This Row],[ Sales]]-Data[[#This Row],[Profit]], "OK", "Mismatch")</f>
        <v>OK</v>
      </c>
      <c r="R250" s="1" t="str">
        <f>IF(Data[[#This Row],[Gross Sales]]=Data[[#This Row],[Units Sold]]*Data[[#This Row],[Sale Price]], "OK", "Mismatch")</f>
        <v>OK</v>
      </c>
      <c r="S250" s="1" t="str">
        <f>IF(Data[[#This Row],[ Sales]]=Data[[#This Row],[Gross Sales]]-Data[[#This Row],[Discounts]], "OK", "Mismatch")</f>
        <v>OK</v>
      </c>
      <c r="T250" s="1" t="str">
        <f>IF(Data[[#This Row],[Profit]]=Data[[#This Row],[ Sales]]-Data[[#This Row],[COGS]], "OK", "Mismatch")</f>
        <v>OK</v>
      </c>
    </row>
    <row r="251" spans="1:20" x14ac:dyDescent="0.2">
      <c r="A251" s="11" t="s">
        <v>14</v>
      </c>
      <c r="B251" s="11" t="s">
        <v>15</v>
      </c>
      <c r="C251" s="12" t="s">
        <v>42</v>
      </c>
      <c r="D251" s="12" t="s">
        <v>48</v>
      </c>
      <c r="E251" s="11">
        <v>1269</v>
      </c>
      <c r="F251" s="13">
        <v>120</v>
      </c>
      <c r="G251" s="13">
        <v>350</v>
      </c>
      <c r="H251" s="13">
        <v>444150</v>
      </c>
      <c r="I251" s="13">
        <v>39973.5</v>
      </c>
      <c r="J251" s="13">
        <v>404176.5</v>
      </c>
      <c r="K251" s="13">
        <v>329940</v>
      </c>
      <c r="L251" s="13">
        <v>74236.5</v>
      </c>
      <c r="M251" s="14">
        <v>41913</v>
      </c>
      <c r="N251" s="15">
        <v>10</v>
      </c>
      <c r="O251" s="12" t="s">
        <v>35</v>
      </c>
      <c r="P251" s="16" t="s">
        <v>19</v>
      </c>
      <c r="Q251" s="1" t="str">
        <f>IF(Data[[#This Row],[COGS]]=Data[[#This Row],[ Sales]]-Data[[#This Row],[Profit]], "OK", "Mismatch")</f>
        <v>OK</v>
      </c>
      <c r="R251" s="1" t="str">
        <f>IF(Data[[#This Row],[Gross Sales]]=Data[[#This Row],[Units Sold]]*Data[[#This Row],[Sale Price]], "OK", "Mismatch")</f>
        <v>OK</v>
      </c>
      <c r="S251" s="1" t="str">
        <f>IF(Data[[#This Row],[ Sales]]=Data[[#This Row],[Gross Sales]]-Data[[#This Row],[Discounts]], "OK", "Mismatch")</f>
        <v>OK</v>
      </c>
      <c r="T251" s="1" t="str">
        <f>IF(Data[[#This Row],[Profit]]=Data[[#This Row],[ Sales]]-Data[[#This Row],[COGS]], "OK", "Mismatch")</f>
        <v>OK</v>
      </c>
    </row>
    <row r="252" spans="1:20" x14ac:dyDescent="0.2">
      <c r="A252" s="11" t="s">
        <v>14</v>
      </c>
      <c r="B252" s="11" t="s">
        <v>15</v>
      </c>
      <c r="C252" s="12" t="s">
        <v>42</v>
      </c>
      <c r="D252" s="12" t="s">
        <v>48</v>
      </c>
      <c r="E252" s="11">
        <v>1582</v>
      </c>
      <c r="F252" s="13">
        <v>120</v>
      </c>
      <c r="G252" s="13">
        <v>7</v>
      </c>
      <c r="H252" s="13">
        <v>11074</v>
      </c>
      <c r="I252" s="13">
        <v>775.18</v>
      </c>
      <c r="J252" s="13">
        <v>10298.82</v>
      </c>
      <c r="K252" s="13">
        <v>7910</v>
      </c>
      <c r="L252" s="13">
        <v>2388.8199999999997</v>
      </c>
      <c r="M252" s="14">
        <v>41974</v>
      </c>
      <c r="N252" s="15">
        <v>12</v>
      </c>
      <c r="O252" s="12" t="s">
        <v>25</v>
      </c>
      <c r="P252" s="16" t="s">
        <v>19</v>
      </c>
      <c r="Q252" s="1" t="str">
        <f>IF(Data[[#This Row],[COGS]]=Data[[#This Row],[ Sales]]-Data[[#This Row],[Profit]], "OK", "Mismatch")</f>
        <v>OK</v>
      </c>
      <c r="R252" s="1" t="str">
        <f>IF(Data[[#This Row],[Gross Sales]]=Data[[#This Row],[Units Sold]]*Data[[#This Row],[Sale Price]], "OK", "Mismatch")</f>
        <v>OK</v>
      </c>
      <c r="S252" s="1" t="str">
        <f>IF(Data[[#This Row],[ Sales]]=Data[[#This Row],[Gross Sales]]-Data[[#This Row],[Discounts]], "OK", "Mismatch")</f>
        <v>OK</v>
      </c>
      <c r="T252" s="1" t="str">
        <f>IF(Data[[#This Row],[Profit]]=Data[[#This Row],[ Sales]]-Data[[#This Row],[COGS]], "OK", "Mismatch")</f>
        <v>OK</v>
      </c>
    </row>
    <row r="253" spans="1:20" x14ac:dyDescent="0.2">
      <c r="A253" s="11" t="s">
        <v>14</v>
      </c>
      <c r="B253" s="11" t="s">
        <v>15</v>
      </c>
      <c r="C253" s="12" t="s">
        <v>43</v>
      </c>
      <c r="D253" s="12" t="s">
        <v>49</v>
      </c>
      <c r="E253" s="11">
        <v>623</v>
      </c>
      <c r="F253" s="13">
        <v>250</v>
      </c>
      <c r="G253" s="13">
        <v>350</v>
      </c>
      <c r="H253" s="13">
        <v>218050</v>
      </c>
      <c r="I253" s="13">
        <v>26166</v>
      </c>
      <c r="J253" s="13">
        <v>191884</v>
      </c>
      <c r="K253" s="13">
        <v>161980</v>
      </c>
      <c r="L253" s="13">
        <v>29904</v>
      </c>
      <c r="M253" s="14">
        <v>41518</v>
      </c>
      <c r="N253" s="15">
        <v>9</v>
      </c>
      <c r="O253" s="12" t="s">
        <v>34</v>
      </c>
      <c r="P253" s="16" t="s">
        <v>36</v>
      </c>
      <c r="Q253" s="1" t="str">
        <f>IF(Data[[#This Row],[COGS]]=Data[[#This Row],[ Sales]]-Data[[#This Row],[Profit]], "OK", "Mismatch")</f>
        <v>OK</v>
      </c>
      <c r="R253" s="1" t="str">
        <f>IF(Data[[#This Row],[Gross Sales]]=Data[[#This Row],[Units Sold]]*Data[[#This Row],[Sale Price]], "OK", "Mismatch")</f>
        <v>OK</v>
      </c>
      <c r="S253" s="1" t="str">
        <f>IF(Data[[#This Row],[ Sales]]=Data[[#This Row],[Gross Sales]]-Data[[#This Row],[Discounts]], "OK", "Mismatch")</f>
        <v>OK</v>
      </c>
      <c r="T253" s="1" t="str">
        <f>IF(Data[[#This Row],[Profit]]=Data[[#This Row],[ Sales]]-Data[[#This Row],[COGS]], "OK", "Mismatch")</f>
        <v>OK</v>
      </c>
    </row>
    <row r="254" spans="1:20" x14ac:dyDescent="0.2">
      <c r="A254" s="11" t="s">
        <v>14</v>
      </c>
      <c r="B254" s="11" t="s">
        <v>15</v>
      </c>
      <c r="C254" s="12" t="s">
        <v>43</v>
      </c>
      <c r="D254" s="12" t="s">
        <v>49</v>
      </c>
      <c r="E254" s="11">
        <v>865.5</v>
      </c>
      <c r="F254" s="13">
        <v>250</v>
      </c>
      <c r="G254" s="13">
        <v>20</v>
      </c>
      <c r="H254" s="13">
        <v>17310</v>
      </c>
      <c r="I254" s="13">
        <v>2596.5</v>
      </c>
      <c r="J254" s="13">
        <v>14713.5</v>
      </c>
      <c r="K254" s="13">
        <v>8655</v>
      </c>
      <c r="L254" s="13">
        <v>6058.5</v>
      </c>
      <c r="M254" s="14">
        <v>41821</v>
      </c>
      <c r="N254" s="15">
        <v>7</v>
      </c>
      <c r="O254" s="12" t="s">
        <v>30</v>
      </c>
      <c r="P254" s="16" t="s">
        <v>19</v>
      </c>
      <c r="Q254" s="1" t="str">
        <f>IF(Data[[#This Row],[COGS]]=Data[[#This Row],[ Sales]]-Data[[#This Row],[Profit]], "OK", "Mismatch")</f>
        <v>OK</v>
      </c>
      <c r="R254" s="1" t="str">
        <f>IF(Data[[#This Row],[Gross Sales]]=Data[[#This Row],[Units Sold]]*Data[[#This Row],[Sale Price]], "OK", "Mismatch")</f>
        <v>OK</v>
      </c>
      <c r="S254" s="1" t="str">
        <f>IF(Data[[#This Row],[ Sales]]=Data[[#This Row],[Gross Sales]]-Data[[#This Row],[Discounts]], "OK", "Mismatch")</f>
        <v>OK</v>
      </c>
      <c r="T254" s="1" t="str">
        <f>IF(Data[[#This Row],[Profit]]=Data[[#This Row],[ Sales]]-Data[[#This Row],[COGS]], "OK", "Mismatch")</f>
        <v>OK</v>
      </c>
    </row>
    <row r="255" spans="1:20" x14ac:dyDescent="0.2">
      <c r="A255" s="11" t="s">
        <v>14</v>
      </c>
      <c r="B255" s="11" t="s">
        <v>15</v>
      </c>
      <c r="C255" s="12" t="s">
        <v>43</v>
      </c>
      <c r="D255" s="12" t="s">
        <v>49</v>
      </c>
      <c r="E255" s="11">
        <v>2935</v>
      </c>
      <c r="F255" s="13">
        <v>250</v>
      </c>
      <c r="G255" s="13">
        <v>20</v>
      </c>
      <c r="H255" s="13">
        <v>58700</v>
      </c>
      <c r="I255" s="13">
        <v>6457</v>
      </c>
      <c r="J255" s="13">
        <v>52243</v>
      </c>
      <c r="K255" s="13">
        <v>29350</v>
      </c>
      <c r="L255" s="13">
        <v>22893</v>
      </c>
      <c r="M255" s="14">
        <v>41579</v>
      </c>
      <c r="N255" s="15">
        <v>11</v>
      </c>
      <c r="O255" s="12" t="s">
        <v>41</v>
      </c>
      <c r="P255" s="16" t="s">
        <v>36</v>
      </c>
      <c r="Q255" s="1" t="str">
        <f>IF(Data[[#This Row],[COGS]]=Data[[#This Row],[ Sales]]-Data[[#This Row],[Profit]], "OK", "Mismatch")</f>
        <v>OK</v>
      </c>
      <c r="R255" s="1" t="str">
        <f>IF(Data[[#This Row],[Gross Sales]]=Data[[#This Row],[Units Sold]]*Data[[#This Row],[Sale Price]], "OK", "Mismatch")</f>
        <v>OK</v>
      </c>
      <c r="S255" s="1" t="str">
        <f>IF(Data[[#This Row],[ Sales]]=Data[[#This Row],[Gross Sales]]-Data[[#This Row],[Discounts]], "OK", "Mismatch")</f>
        <v>OK</v>
      </c>
      <c r="T255" s="1" t="str">
        <f>IF(Data[[#This Row],[Profit]]=Data[[#This Row],[ Sales]]-Data[[#This Row],[COGS]], "OK", "Mismatch")</f>
        <v>OK</v>
      </c>
    </row>
    <row r="256" spans="1:20" x14ac:dyDescent="0.2">
      <c r="A256" s="11" t="s">
        <v>14</v>
      </c>
      <c r="B256" s="11" t="s">
        <v>15</v>
      </c>
      <c r="C256" s="12" t="s">
        <v>43</v>
      </c>
      <c r="D256" s="12" t="s">
        <v>46</v>
      </c>
      <c r="E256" s="11">
        <v>943.5</v>
      </c>
      <c r="F256" s="13">
        <v>250</v>
      </c>
      <c r="G256" s="13">
        <v>350</v>
      </c>
      <c r="H256" s="13">
        <v>330225</v>
      </c>
      <c r="I256" s="13">
        <v>3302.25</v>
      </c>
      <c r="J256" s="13">
        <v>326922.75</v>
      </c>
      <c r="K256" s="13">
        <v>245310</v>
      </c>
      <c r="L256" s="13">
        <v>81612.75</v>
      </c>
      <c r="M256" s="14">
        <v>41730</v>
      </c>
      <c r="N256" s="15">
        <v>4</v>
      </c>
      <c r="O256" s="12" t="s">
        <v>44</v>
      </c>
      <c r="P256" s="16" t="s">
        <v>19</v>
      </c>
      <c r="Q256" s="1" t="str">
        <f>IF(Data[[#This Row],[COGS]]=Data[[#This Row],[ Sales]]-Data[[#This Row],[Profit]], "OK", "Mismatch")</f>
        <v>OK</v>
      </c>
      <c r="R256" s="1" t="str">
        <f>IF(Data[[#This Row],[Gross Sales]]=Data[[#This Row],[Units Sold]]*Data[[#This Row],[Sale Price]], "OK", "Mismatch")</f>
        <v>OK</v>
      </c>
      <c r="S256" s="1" t="str">
        <f>IF(Data[[#This Row],[ Sales]]=Data[[#This Row],[Gross Sales]]-Data[[#This Row],[Discounts]], "OK", "Mismatch")</f>
        <v>OK</v>
      </c>
      <c r="T256" s="1" t="str">
        <f>IF(Data[[#This Row],[Profit]]=Data[[#This Row],[ Sales]]-Data[[#This Row],[COGS]], "OK", "Mismatch")</f>
        <v>OK</v>
      </c>
    </row>
    <row r="257" spans="1:20" x14ac:dyDescent="0.2">
      <c r="A257" s="11" t="s">
        <v>14</v>
      </c>
      <c r="B257" s="11" t="s">
        <v>15</v>
      </c>
      <c r="C257" s="12" t="s">
        <v>43</v>
      </c>
      <c r="D257" s="12" t="s">
        <v>46</v>
      </c>
      <c r="E257" s="11">
        <v>1326</v>
      </c>
      <c r="F257" s="13">
        <v>250</v>
      </c>
      <c r="G257" s="13">
        <v>7</v>
      </c>
      <c r="H257" s="13">
        <v>9282</v>
      </c>
      <c r="I257" s="13">
        <v>92.82</v>
      </c>
      <c r="J257" s="13">
        <v>9189.18</v>
      </c>
      <c r="K257" s="13">
        <v>6630</v>
      </c>
      <c r="L257" s="13">
        <v>2559.1800000000003</v>
      </c>
      <c r="M257" s="14">
        <v>41699</v>
      </c>
      <c r="N257" s="15">
        <v>3</v>
      </c>
      <c r="O257" s="12" t="s">
        <v>27</v>
      </c>
      <c r="P257" s="16" t="s">
        <v>19</v>
      </c>
      <c r="Q257" s="1" t="str">
        <f>IF(Data[[#This Row],[COGS]]=Data[[#This Row],[ Sales]]-Data[[#This Row],[Profit]], "OK", "Mismatch")</f>
        <v>OK</v>
      </c>
      <c r="R257" s="1" t="str">
        <f>IF(Data[[#This Row],[Gross Sales]]=Data[[#This Row],[Units Sold]]*Data[[#This Row],[Sale Price]], "OK", "Mismatch")</f>
        <v>OK</v>
      </c>
      <c r="S257" s="1" t="str">
        <f>IF(Data[[#This Row],[ Sales]]=Data[[#This Row],[Gross Sales]]-Data[[#This Row],[Discounts]], "OK", "Mismatch")</f>
        <v>OK</v>
      </c>
      <c r="T257" s="1" t="str">
        <f>IF(Data[[#This Row],[Profit]]=Data[[#This Row],[ Sales]]-Data[[#This Row],[COGS]], "OK", "Mismatch")</f>
        <v>OK</v>
      </c>
    </row>
    <row r="258" spans="1:20" x14ac:dyDescent="0.2">
      <c r="A258" s="11" t="s">
        <v>14</v>
      </c>
      <c r="B258" s="11" t="s">
        <v>15</v>
      </c>
      <c r="C258" s="12" t="s">
        <v>43</v>
      </c>
      <c r="D258" s="12" t="s">
        <v>48</v>
      </c>
      <c r="E258" s="11">
        <v>1389</v>
      </c>
      <c r="F258" s="13">
        <v>250</v>
      </c>
      <c r="G258" s="13">
        <v>20</v>
      </c>
      <c r="H258" s="13">
        <v>27780</v>
      </c>
      <c r="I258" s="13">
        <v>1389</v>
      </c>
      <c r="J258" s="13">
        <v>26391</v>
      </c>
      <c r="K258" s="13">
        <v>13890</v>
      </c>
      <c r="L258" s="13">
        <v>12501</v>
      </c>
      <c r="M258" s="14">
        <v>41548</v>
      </c>
      <c r="N258" s="15">
        <v>10</v>
      </c>
      <c r="O258" s="12" t="s">
        <v>35</v>
      </c>
      <c r="P258" s="16" t="s">
        <v>36</v>
      </c>
      <c r="Q258" s="1" t="str">
        <f>IF(Data[[#This Row],[COGS]]=Data[[#This Row],[ Sales]]-Data[[#This Row],[Profit]], "OK", "Mismatch")</f>
        <v>OK</v>
      </c>
      <c r="R258" s="1" t="str">
        <f>IF(Data[[#This Row],[Gross Sales]]=Data[[#This Row],[Units Sold]]*Data[[#This Row],[Sale Price]], "OK", "Mismatch")</f>
        <v>OK</v>
      </c>
      <c r="S258" s="1" t="str">
        <f>IF(Data[[#This Row],[ Sales]]=Data[[#This Row],[Gross Sales]]-Data[[#This Row],[Discounts]], "OK", "Mismatch")</f>
        <v>OK</v>
      </c>
      <c r="T258" s="1" t="str">
        <f>IF(Data[[#This Row],[Profit]]=Data[[#This Row],[ Sales]]-Data[[#This Row],[COGS]], "OK", "Mismatch")</f>
        <v>OK</v>
      </c>
    </row>
    <row r="259" spans="1:20" x14ac:dyDescent="0.2">
      <c r="A259" s="11" t="s">
        <v>14</v>
      </c>
      <c r="B259" s="11" t="s">
        <v>15</v>
      </c>
      <c r="C259" s="12" t="s">
        <v>43</v>
      </c>
      <c r="D259" s="12" t="s">
        <v>48</v>
      </c>
      <c r="E259" s="11">
        <v>1582</v>
      </c>
      <c r="F259" s="13">
        <v>250</v>
      </c>
      <c r="G259" s="13">
        <v>7</v>
      </c>
      <c r="H259" s="13">
        <v>11074</v>
      </c>
      <c r="I259" s="13">
        <v>775.18</v>
      </c>
      <c r="J259" s="13">
        <v>10298.82</v>
      </c>
      <c r="K259" s="13">
        <v>7910</v>
      </c>
      <c r="L259" s="13">
        <v>2388.8199999999997</v>
      </c>
      <c r="M259" s="14">
        <v>41974</v>
      </c>
      <c r="N259" s="15">
        <v>12</v>
      </c>
      <c r="O259" s="12" t="s">
        <v>25</v>
      </c>
      <c r="P259" s="16" t="s">
        <v>19</v>
      </c>
      <c r="Q259" s="1" t="str">
        <f>IF(Data[[#This Row],[COGS]]=Data[[#This Row],[ Sales]]-Data[[#This Row],[Profit]], "OK", "Mismatch")</f>
        <v>OK</v>
      </c>
      <c r="R259" s="1" t="str">
        <f>IF(Data[[#This Row],[Gross Sales]]=Data[[#This Row],[Units Sold]]*Data[[#This Row],[Sale Price]], "OK", "Mismatch")</f>
        <v>OK</v>
      </c>
      <c r="S259" s="1" t="str">
        <f>IF(Data[[#This Row],[ Sales]]=Data[[#This Row],[Gross Sales]]-Data[[#This Row],[Discounts]], "OK", "Mismatch")</f>
        <v>OK</v>
      </c>
      <c r="T259" s="1" t="str">
        <f>IF(Data[[#This Row],[Profit]]=Data[[#This Row],[ Sales]]-Data[[#This Row],[COGS]], "OK", "Mismatch")</f>
        <v>OK</v>
      </c>
    </row>
    <row r="260" spans="1:20" x14ac:dyDescent="0.2">
      <c r="A260" s="11" t="s">
        <v>14</v>
      </c>
      <c r="B260" s="11" t="s">
        <v>15</v>
      </c>
      <c r="C260" s="12" t="s">
        <v>43</v>
      </c>
      <c r="D260" s="12" t="s">
        <v>17</v>
      </c>
      <c r="E260" s="11">
        <v>1817</v>
      </c>
      <c r="F260" s="13">
        <v>250</v>
      </c>
      <c r="G260" s="13">
        <v>20</v>
      </c>
      <c r="H260" s="13">
        <v>36340</v>
      </c>
      <c r="I260" s="13">
        <v>0</v>
      </c>
      <c r="J260" s="13">
        <v>36340</v>
      </c>
      <c r="K260" s="13">
        <v>18170</v>
      </c>
      <c r="L260" s="13">
        <v>18170</v>
      </c>
      <c r="M260" s="14">
        <v>41974</v>
      </c>
      <c r="N260" s="15">
        <v>12</v>
      </c>
      <c r="O260" s="12" t="s">
        <v>25</v>
      </c>
      <c r="P260" s="16" t="s">
        <v>19</v>
      </c>
      <c r="Q260" s="1" t="str">
        <f>IF(Data[[#This Row],[COGS]]=Data[[#This Row],[ Sales]]-Data[[#This Row],[Profit]], "OK", "Mismatch")</f>
        <v>OK</v>
      </c>
      <c r="R260" s="1" t="str">
        <f>IF(Data[[#This Row],[Gross Sales]]=Data[[#This Row],[Units Sold]]*Data[[#This Row],[Sale Price]], "OK", "Mismatch")</f>
        <v>OK</v>
      </c>
      <c r="S260" s="1" t="str">
        <f>IF(Data[[#This Row],[ Sales]]=Data[[#This Row],[Gross Sales]]-Data[[#This Row],[Discounts]], "OK", "Mismatch")</f>
        <v>OK</v>
      </c>
      <c r="T260" s="1" t="str">
        <f>IF(Data[[#This Row],[Profit]]=Data[[#This Row],[ Sales]]-Data[[#This Row],[COGS]], "OK", "Mismatch")</f>
        <v>OK</v>
      </c>
    </row>
    <row r="261" spans="1:20" x14ac:dyDescent="0.2">
      <c r="A261" s="11" t="s">
        <v>14</v>
      </c>
      <c r="B261" s="11" t="s">
        <v>22</v>
      </c>
      <c r="C261" s="12" t="s">
        <v>45</v>
      </c>
      <c r="D261" s="12" t="s">
        <v>49</v>
      </c>
      <c r="E261" s="11">
        <v>1190</v>
      </c>
      <c r="F261" s="13">
        <v>260</v>
      </c>
      <c r="G261" s="13">
        <v>7</v>
      </c>
      <c r="H261" s="13">
        <v>8330</v>
      </c>
      <c r="I261" s="13">
        <v>1082.9000000000001</v>
      </c>
      <c r="J261" s="13">
        <v>7247.1</v>
      </c>
      <c r="K261" s="13">
        <v>5950</v>
      </c>
      <c r="L261" s="13">
        <v>1297.1000000000004</v>
      </c>
      <c r="M261" s="14">
        <v>41791</v>
      </c>
      <c r="N261" s="15">
        <v>6</v>
      </c>
      <c r="O261" s="12" t="s">
        <v>23</v>
      </c>
      <c r="P261" s="16" t="s">
        <v>19</v>
      </c>
      <c r="Q261" s="1" t="str">
        <f>IF(Data[[#This Row],[COGS]]=Data[[#This Row],[ Sales]]-Data[[#This Row],[Profit]], "OK", "Mismatch")</f>
        <v>OK</v>
      </c>
      <c r="R261" s="1" t="str">
        <f>IF(Data[[#This Row],[Gross Sales]]=Data[[#This Row],[Units Sold]]*Data[[#This Row],[Sale Price]], "OK", "Mismatch")</f>
        <v>OK</v>
      </c>
      <c r="S261" s="1" t="str">
        <f>IF(Data[[#This Row],[ Sales]]=Data[[#This Row],[Gross Sales]]-Data[[#This Row],[Discounts]], "OK", "Mismatch")</f>
        <v>OK</v>
      </c>
      <c r="T261" s="1" t="str">
        <f>IF(Data[[#This Row],[Profit]]=Data[[#This Row],[ Sales]]-Data[[#This Row],[COGS]], "OK", "Mismatch")</f>
        <v>OK</v>
      </c>
    </row>
    <row r="262" spans="1:20" x14ac:dyDescent="0.2">
      <c r="A262" s="11" t="s">
        <v>14</v>
      </c>
      <c r="B262" s="11" t="s">
        <v>22</v>
      </c>
      <c r="C262" s="12" t="s">
        <v>45</v>
      </c>
      <c r="D262" s="12" t="s">
        <v>49</v>
      </c>
      <c r="E262" s="11">
        <v>1731</v>
      </c>
      <c r="F262" s="13">
        <v>260</v>
      </c>
      <c r="G262" s="13">
        <v>7</v>
      </c>
      <c r="H262" s="13">
        <v>12117</v>
      </c>
      <c r="I262" s="13">
        <v>1696.38</v>
      </c>
      <c r="J262" s="13">
        <v>10420.619999999999</v>
      </c>
      <c r="K262" s="13">
        <v>8655</v>
      </c>
      <c r="L262" s="13">
        <v>1765.619999999999</v>
      </c>
      <c r="M262" s="14">
        <v>41913</v>
      </c>
      <c r="N262" s="15">
        <v>10</v>
      </c>
      <c r="O262" s="12" t="s">
        <v>35</v>
      </c>
      <c r="P262" s="16" t="s">
        <v>19</v>
      </c>
      <c r="Q262" s="1" t="str">
        <f>IF(Data[[#This Row],[COGS]]=Data[[#This Row],[ Sales]]-Data[[#This Row],[Profit]], "OK", "Mismatch")</f>
        <v>OK</v>
      </c>
      <c r="R262" s="1" t="str">
        <f>IF(Data[[#This Row],[Gross Sales]]=Data[[#This Row],[Units Sold]]*Data[[#This Row],[Sale Price]], "OK", "Mismatch")</f>
        <v>OK</v>
      </c>
      <c r="S262" s="1" t="str">
        <f>IF(Data[[#This Row],[ Sales]]=Data[[#This Row],[Gross Sales]]-Data[[#This Row],[Discounts]], "OK", "Mismatch")</f>
        <v>OK</v>
      </c>
      <c r="T262" s="1" t="str">
        <f>IF(Data[[#This Row],[Profit]]=Data[[#This Row],[ Sales]]-Data[[#This Row],[COGS]], "OK", "Mismatch")</f>
        <v>OK</v>
      </c>
    </row>
    <row r="263" spans="1:20" x14ac:dyDescent="0.2">
      <c r="A263" s="11" t="s">
        <v>14</v>
      </c>
      <c r="B263" s="11" t="s">
        <v>22</v>
      </c>
      <c r="C263" s="12" t="s">
        <v>45</v>
      </c>
      <c r="D263" s="12" t="s">
        <v>49</v>
      </c>
      <c r="E263" s="11">
        <v>3421.5</v>
      </c>
      <c r="F263" s="13">
        <v>260</v>
      </c>
      <c r="G263" s="13">
        <v>7</v>
      </c>
      <c r="H263" s="13">
        <v>23950.5</v>
      </c>
      <c r="I263" s="13">
        <v>2874.06</v>
      </c>
      <c r="J263" s="13">
        <v>21076.44</v>
      </c>
      <c r="K263" s="13">
        <v>17107.5</v>
      </c>
      <c r="L263" s="13">
        <v>3968.9399999999987</v>
      </c>
      <c r="M263" s="14">
        <v>41821</v>
      </c>
      <c r="N263" s="15">
        <v>7</v>
      </c>
      <c r="O263" s="12" t="s">
        <v>30</v>
      </c>
      <c r="P263" s="16" t="s">
        <v>19</v>
      </c>
      <c r="Q263" s="1" t="str">
        <f>IF(Data[[#This Row],[COGS]]=Data[[#This Row],[ Sales]]-Data[[#This Row],[Profit]], "OK", "Mismatch")</f>
        <v>OK</v>
      </c>
      <c r="R263" s="1" t="str">
        <f>IF(Data[[#This Row],[Gross Sales]]=Data[[#This Row],[Units Sold]]*Data[[#This Row],[Sale Price]], "OK", "Mismatch")</f>
        <v>OK</v>
      </c>
      <c r="S263" s="1" t="str">
        <f>IF(Data[[#This Row],[ Sales]]=Data[[#This Row],[Gross Sales]]-Data[[#This Row],[Discounts]], "OK", "Mismatch")</f>
        <v>OK</v>
      </c>
      <c r="T263" s="1" t="str">
        <f>IF(Data[[#This Row],[Profit]]=Data[[#This Row],[ Sales]]-Data[[#This Row],[COGS]], "OK", "Mismatch")</f>
        <v>OK</v>
      </c>
    </row>
    <row r="264" spans="1:20" x14ac:dyDescent="0.2">
      <c r="A264" s="11" t="s">
        <v>14</v>
      </c>
      <c r="B264" s="11" t="s">
        <v>22</v>
      </c>
      <c r="C264" s="12" t="s">
        <v>45</v>
      </c>
      <c r="D264" s="12" t="s">
        <v>46</v>
      </c>
      <c r="E264" s="11">
        <v>941</v>
      </c>
      <c r="F264" s="13">
        <v>260</v>
      </c>
      <c r="G264" s="13">
        <v>20</v>
      </c>
      <c r="H264" s="13">
        <v>18820</v>
      </c>
      <c r="I264" s="13">
        <v>376.4</v>
      </c>
      <c r="J264" s="13">
        <v>18443.599999999999</v>
      </c>
      <c r="K264" s="13">
        <v>9410</v>
      </c>
      <c r="L264" s="13">
        <v>9033.5999999999985</v>
      </c>
      <c r="M264" s="14">
        <v>41944</v>
      </c>
      <c r="N264" s="15">
        <v>11</v>
      </c>
      <c r="O264" s="12" t="s">
        <v>41</v>
      </c>
      <c r="P264" s="16" t="s">
        <v>19</v>
      </c>
      <c r="Q264" s="1" t="str">
        <f>IF(Data[[#This Row],[COGS]]=Data[[#This Row],[ Sales]]-Data[[#This Row],[Profit]], "OK", "Mismatch")</f>
        <v>OK</v>
      </c>
      <c r="R264" s="1" t="str">
        <f>IF(Data[[#This Row],[Gross Sales]]=Data[[#This Row],[Units Sold]]*Data[[#This Row],[Sale Price]], "OK", "Mismatch")</f>
        <v>OK</v>
      </c>
      <c r="S264" s="1" t="str">
        <f>IF(Data[[#This Row],[ Sales]]=Data[[#This Row],[Gross Sales]]-Data[[#This Row],[Discounts]], "OK", "Mismatch")</f>
        <v>OK</v>
      </c>
      <c r="T264" s="1" t="str">
        <f>IF(Data[[#This Row],[Profit]]=Data[[#This Row],[ Sales]]-Data[[#This Row],[COGS]], "OK", "Mismatch")</f>
        <v>OK</v>
      </c>
    </row>
    <row r="265" spans="1:20" x14ac:dyDescent="0.2">
      <c r="A265" s="11" t="s">
        <v>14</v>
      </c>
      <c r="B265" s="11" t="s">
        <v>22</v>
      </c>
      <c r="C265" s="12" t="s">
        <v>45</v>
      </c>
      <c r="D265" s="12" t="s">
        <v>48</v>
      </c>
      <c r="E265" s="11">
        <v>1403</v>
      </c>
      <c r="F265" s="13">
        <v>260</v>
      </c>
      <c r="G265" s="13">
        <v>7</v>
      </c>
      <c r="H265" s="13">
        <v>9821</v>
      </c>
      <c r="I265" s="13">
        <v>589.26</v>
      </c>
      <c r="J265" s="13">
        <v>9231.74</v>
      </c>
      <c r="K265" s="13">
        <v>7015</v>
      </c>
      <c r="L265" s="13">
        <v>2216.7399999999998</v>
      </c>
      <c r="M265" s="14">
        <v>41548</v>
      </c>
      <c r="N265" s="15">
        <v>10</v>
      </c>
      <c r="O265" s="12" t="s">
        <v>35</v>
      </c>
      <c r="P265" s="16" t="s">
        <v>36</v>
      </c>
      <c r="Q265" s="1" t="str">
        <f>IF(Data[[#This Row],[COGS]]=Data[[#This Row],[ Sales]]-Data[[#This Row],[Profit]], "OK", "Mismatch")</f>
        <v>OK</v>
      </c>
      <c r="R265" s="1" t="str">
        <f>IF(Data[[#This Row],[Gross Sales]]=Data[[#This Row],[Units Sold]]*Data[[#This Row],[Sale Price]], "OK", "Mismatch")</f>
        <v>OK</v>
      </c>
      <c r="S265" s="1" t="str">
        <f>IF(Data[[#This Row],[ Sales]]=Data[[#This Row],[Gross Sales]]-Data[[#This Row],[Discounts]], "OK", "Mismatch")</f>
        <v>OK</v>
      </c>
      <c r="T265" s="1" t="str">
        <f>IF(Data[[#This Row],[Profit]]=Data[[#This Row],[ Sales]]-Data[[#This Row],[COGS]], "OK", "Mismatch")</f>
        <v>OK</v>
      </c>
    </row>
    <row r="266" spans="1:20" x14ac:dyDescent="0.2">
      <c r="A266" s="11" t="s">
        <v>14</v>
      </c>
      <c r="B266" s="11" t="s">
        <v>22</v>
      </c>
      <c r="C266" s="12" t="s">
        <v>45</v>
      </c>
      <c r="D266" s="12" t="s">
        <v>48</v>
      </c>
      <c r="E266" s="11">
        <v>2076</v>
      </c>
      <c r="F266" s="13">
        <v>260</v>
      </c>
      <c r="G266" s="13">
        <v>350</v>
      </c>
      <c r="H266" s="13">
        <v>726600</v>
      </c>
      <c r="I266" s="13">
        <v>43596</v>
      </c>
      <c r="J266" s="13">
        <v>683004</v>
      </c>
      <c r="K266" s="13">
        <v>539760</v>
      </c>
      <c r="L266" s="13">
        <v>143244</v>
      </c>
      <c r="M266" s="14">
        <v>41548</v>
      </c>
      <c r="N266" s="15">
        <v>10</v>
      </c>
      <c r="O266" s="12" t="s">
        <v>35</v>
      </c>
      <c r="P266" s="16" t="s">
        <v>36</v>
      </c>
      <c r="Q266" s="1" t="str">
        <f>IF(Data[[#This Row],[COGS]]=Data[[#This Row],[ Sales]]-Data[[#This Row],[Profit]], "OK", "Mismatch")</f>
        <v>OK</v>
      </c>
      <c r="R266" s="1" t="str">
        <f>IF(Data[[#This Row],[Gross Sales]]=Data[[#This Row],[Units Sold]]*Data[[#This Row],[Sale Price]], "OK", "Mismatch")</f>
        <v>OK</v>
      </c>
      <c r="S266" s="1" t="str">
        <f>IF(Data[[#This Row],[ Sales]]=Data[[#This Row],[Gross Sales]]-Data[[#This Row],[Discounts]], "OK", "Mismatch")</f>
        <v>OK</v>
      </c>
      <c r="T266" s="1" t="str">
        <f>IF(Data[[#This Row],[Profit]]=Data[[#This Row],[ Sales]]-Data[[#This Row],[COGS]], "OK", "Mismatch")</f>
        <v>OK</v>
      </c>
    </row>
    <row r="267" spans="1:20" x14ac:dyDescent="0.2">
      <c r="A267" s="11" t="s">
        <v>14</v>
      </c>
      <c r="B267" s="11" t="s">
        <v>22</v>
      </c>
      <c r="C267" s="12" t="s">
        <v>45</v>
      </c>
      <c r="D267" s="12" t="s">
        <v>48</v>
      </c>
      <c r="E267" s="11">
        <v>2876</v>
      </c>
      <c r="F267" s="13">
        <v>260</v>
      </c>
      <c r="G267" s="13">
        <v>350</v>
      </c>
      <c r="H267" s="13">
        <v>1006600</v>
      </c>
      <c r="I267" s="13">
        <v>70462</v>
      </c>
      <c r="J267" s="13">
        <v>936138</v>
      </c>
      <c r="K267" s="13">
        <v>747760</v>
      </c>
      <c r="L267" s="13">
        <v>188378</v>
      </c>
      <c r="M267" s="14">
        <v>41883</v>
      </c>
      <c r="N267" s="15">
        <v>9</v>
      </c>
      <c r="O267" s="12" t="s">
        <v>34</v>
      </c>
      <c r="P267" s="16" t="s">
        <v>19</v>
      </c>
      <c r="Q267" s="1" t="str">
        <f>IF(Data[[#This Row],[COGS]]=Data[[#This Row],[ Sales]]-Data[[#This Row],[Profit]], "OK", "Mismatch")</f>
        <v>OK</v>
      </c>
      <c r="R267" s="1" t="str">
        <f>IF(Data[[#This Row],[Gross Sales]]=Data[[#This Row],[Units Sold]]*Data[[#This Row],[Sale Price]], "OK", "Mismatch")</f>
        <v>OK</v>
      </c>
      <c r="S267" s="1" t="str">
        <f>IF(Data[[#This Row],[ Sales]]=Data[[#This Row],[Gross Sales]]-Data[[#This Row],[Discounts]], "OK", "Mismatch")</f>
        <v>OK</v>
      </c>
      <c r="T267" s="1" t="str">
        <f>IF(Data[[#This Row],[Profit]]=Data[[#This Row],[ Sales]]-Data[[#This Row],[COGS]], "OK", "Mismatch")</f>
        <v>OK</v>
      </c>
    </row>
    <row r="268" spans="1:20" x14ac:dyDescent="0.2">
      <c r="A268" s="11" t="s">
        <v>14</v>
      </c>
      <c r="B268" s="11" t="s">
        <v>22</v>
      </c>
      <c r="C268" s="12" t="s">
        <v>45</v>
      </c>
      <c r="D268" s="12" t="s">
        <v>17</v>
      </c>
      <c r="E268" s="11">
        <v>1899</v>
      </c>
      <c r="F268" s="13">
        <v>260</v>
      </c>
      <c r="G268" s="13">
        <v>20</v>
      </c>
      <c r="H268" s="13">
        <v>37980</v>
      </c>
      <c r="I268" s="13">
        <v>0</v>
      </c>
      <c r="J268" s="13">
        <v>37980</v>
      </c>
      <c r="K268" s="13">
        <v>18990</v>
      </c>
      <c r="L268" s="13">
        <v>18990</v>
      </c>
      <c r="M268" s="14">
        <v>41791</v>
      </c>
      <c r="N268" s="15">
        <v>6</v>
      </c>
      <c r="O268" s="12" t="s">
        <v>23</v>
      </c>
      <c r="P268" s="16" t="s">
        <v>19</v>
      </c>
      <c r="Q268" s="1" t="str">
        <f>IF(Data[[#This Row],[COGS]]=Data[[#This Row],[ Sales]]-Data[[#This Row],[Profit]], "OK", "Mismatch")</f>
        <v>OK</v>
      </c>
      <c r="R268" s="1" t="str">
        <f>IF(Data[[#This Row],[Gross Sales]]=Data[[#This Row],[Units Sold]]*Data[[#This Row],[Sale Price]], "OK", "Mismatch")</f>
        <v>OK</v>
      </c>
      <c r="S268" s="1" t="str">
        <f>IF(Data[[#This Row],[ Sales]]=Data[[#This Row],[Gross Sales]]-Data[[#This Row],[Discounts]], "OK", "Mismatch")</f>
        <v>OK</v>
      </c>
      <c r="T268" s="1" t="str">
        <f>IF(Data[[#This Row],[Profit]]=Data[[#This Row],[ Sales]]-Data[[#This Row],[COGS]], "OK", "Mismatch")</f>
        <v>OK</v>
      </c>
    </row>
    <row r="269" spans="1:20" x14ac:dyDescent="0.2">
      <c r="A269" s="11" t="s">
        <v>14</v>
      </c>
      <c r="B269" s="11" t="s">
        <v>22</v>
      </c>
      <c r="C269" s="12" t="s">
        <v>45</v>
      </c>
      <c r="D269" s="12" t="s">
        <v>17</v>
      </c>
      <c r="E269" s="11">
        <v>2750</v>
      </c>
      <c r="F269" s="13">
        <v>260</v>
      </c>
      <c r="G269" s="13">
        <v>350</v>
      </c>
      <c r="H269" s="13">
        <v>962500</v>
      </c>
      <c r="I269" s="13">
        <v>0</v>
      </c>
      <c r="J269" s="13">
        <f>Data[[#This Row],[COGS]]+Data[[#This Row],[Profit]]</f>
        <v>962500</v>
      </c>
      <c r="K269" s="13">
        <v>715000</v>
      </c>
      <c r="L269" s="13">
        <v>247500</v>
      </c>
      <c r="M269" s="14">
        <v>41671</v>
      </c>
      <c r="N269" s="15">
        <v>2</v>
      </c>
      <c r="O269" s="12" t="s">
        <v>39</v>
      </c>
      <c r="P269" s="16" t="s">
        <v>19</v>
      </c>
      <c r="Q269" s="1" t="str">
        <f>IF(Data[[#This Row],[COGS]]=Data[[#This Row],[ Sales]]-Data[[#This Row],[Profit]], "OK", "Mismatch")</f>
        <v>OK</v>
      </c>
      <c r="R269" s="1" t="str">
        <f>IF(Data[[#This Row],[Gross Sales]]=Data[[#This Row],[Units Sold]]*Data[[#This Row],[Sale Price]], "OK", "Mismatch")</f>
        <v>OK</v>
      </c>
      <c r="S269" s="1" t="str">
        <f>IF(Data[[#This Row],[ Sales]]=Data[[#This Row],[Gross Sales]]-Data[[#This Row],[Discounts]], "OK", "Mismatch")</f>
        <v>OK</v>
      </c>
      <c r="T269" s="1" t="str">
        <f>IF(Data[[#This Row],[Profit]]=Data[[#This Row],[ Sales]]-Data[[#This Row],[COGS]], "OK", "Mismatch")</f>
        <v>OK</v>
      </c>
    </row>
    <row r="270" spans="1:20" x14ac:dyDescent="0.2">
      <c r="A270" s="11" t="s">
        <v>14</v>
      </c>
      <c r="B270" s="11" t="s">
        <v>22</v>
      </c>
      <c r="C270" s="12" t="s">
        <v>16</v>
      </c>
      <c r="D270" s="12" t="s">
        <v>49</v>
      </c>
      <c r="E270" s="11">
        <v>1790</v>
      </c>
      <c r="F270" s="13">
        <v>3</v>
      </c>
      <c r="G270" s="13">
        <v>350</v>
      </c>
      <c r="H270" s="13">
        <v>626500</v>
      </c>
      <c r="I270" s="13">
        <v>81445</v>
      </c>
      <c r="J270" s="13">
        <v>545055</v>
      </c>
      <c r="K270" s="13">
        <v>465400</v>
      </c>
      <c r="L270" s="13">
        <v>79655</v>
      </c>
      <c r="M270" s="14">
        <v>41699</v>
      </c>
      <c r="N270" s="15">
        <v>3</v>
      </c>
      <c r="O270" s="12" t="s">
        <v>27</v>
      </c>
      <c r="P270" s="16" t="s">
        <v>19</v>
      </c>
      <c r="Q270" s="1" t="str">
        <f>IF(Data[[#This Row],[COGS]]=Data[[#This Row],[ Sales]]-Data[[#This Row],[Profit]], "OK", "Mismatch")</f>
        <v>OK</v>
      </c>
      <c r="R270" s="1" t="str">
        <f>IF(Data[[#This Row],[Gross Sales]]=Data[[#This Row],[Units Sold]]*Data[[#This Row],[Sale Price]], "OK", "Mismatch")</f>
        <v>OK</v>
      </c>
      <c r="S270" s="1" t="str">
        <f>IF(Data[[#This Row],[ Sales]]=Data[[#This Row],[Gross Sales]]-Data[[#This Row],[Discounts]], "OK", "Mismatch")</f>
        <v>OK</v>
      </c>
      <c r="T270" s="1" t="str">
        <f>IF(Data[[#This Row],[Profit]]=Data[[#This Row],[ Sales]]-Data[[#This Row],[COGS]], "OK", "Mismatch")</f>
        <v>OK</v>
      </c>
    </row>
    <row r="271" spans="1:20" x14ac:dyDescent="0.2">
      <c r="A271" s="11" t="s">
        <v>14</v>
      </c>
      <c r="B271" s="11" t="s">
        <v>22</v>
      </c>
      <c r="C271" s="12" t="s">
        <v>16</v>
      </c>
      <c r="D271" s="12" t="s">
        <v>49</v>
      </c>
      <c r="E271" s="11">
        <v>2521.5</v>
      </c>
      <c r="F271" s="13">
        <v>3</v>
      </c>
      <c r="G271" s="13">
        <v>20</v>
      </c>
      <c r="H271" s="13">
        <v>50430</v>
      </c>
      <c r="I271" s="13">
        <v>6051.6</v>
      </c>
      <c r="J271" s="13">
        <v>44378.399999999994</v>
      </c>
      <c r="K271" s="13">
        <v>25215</v>
      </c>
      <c r="L271" s="13">
        <v>19163.399999999998</v>
      </c>
      <c r="M271" s="14">
        <v>41640</v>
      </c>
      <c r="N271" s="15">
        <v>1</v>
      </c>
      <c r="O271" s="12" t="s">
        <v>18</v>
      </c>
      <c r="P271" s="16" t="s">
        <v>19</v>
      </c>
      <c r="Q271" s="1" t="str">
        <f>IF(Data[[#This Row],[COGS]]=Data[[#This Row],[ Sales]]-Data[[#This Row],[Profit]], "OK", "Mismatch")</f>
        <v>OK</v>
      </c>
      <c r="R271" s="1" t="str">
        <f>IF(Data[[#This Row],[Gross Sales]]=Data[[#This Row],[Units Sold]]*Data[[#This Row],[Sale Price]], "OK", "Mismatch")</f>
        <v>OK</v>
      </c>
      <c r="S271" s="1" t="str">
        <f>IF(Data[[#This Row],[ Sales]]=Data[[#This Row],[Gross Sales]]-Data[[#This Row],[Discounts]], "OK", "Mismatch")</f>
        <v>OK</v>
      </c>
      <c r="T271" s="1" t="str">
        <f>IF(Data[[#This Row],[Profit]]=Data[[#This Row],[ Sales]]-Data[[#This Row],[COGS]], "OK", "Mismatch")</f>
        <v>OK</v>
      </c>
    </row>
    <row r="272" spans="1:20" x14ac:dyDescent="0.2">
      <c r="A272" s="11" t="s">
        <v>14</v>
      </c>
      <c r="B272" s="11" t="s">
        <v>22</v>
      </c>
      <c r="C272" s="12" t="s">
        <v>16</v>
      </c>
      <c r="D272" s="12" t="s">
        <v>46</v>
      </c>
      <c r="E272" s="11">
        <v>2145</v>
      </c>
      <c r="F272" s="13">
        <v>3</v>
      </c>
      <c r="G272" s="13">
        <v>7</v>
      </c>
      <c r="H272" s="13">
        <v>15015</v>
      </c>
      <c r="I272" s="13">
        <v>300.3</v>
      </c>
      <c r="J272" s="13">
        <v>14714.7</v>
      </c>
      <c r="K272" s="13">
        <v>10725</v>
      </c>
      <c r="L272" s="13">
        <v>3989.7000000000007</v>
      </c>
      <c r="M272" s="14">
        <v>41579</v>
      </c>
      <c r="N272" s="15">
        <v>11</v>
      </c>
      <c r="O272" s="12" t="s">
        <v>41</v>
      </c>
      <c r="P272" s="16" t="s">
        <v>36</v>
      </c>
      <c r="Q272" s="1" t="str">
        <f>IF(Data[[#This Row],[COGS]]=Data[[#This Row],[ Sales]]-Data[[#This Row],[Profit]], "OK", "Mismatch")</f>
        <v>OK</v>
      </c>
      <c r="R272" s="1" t="str">
        <f>IF(Data[[#This Row],[Gross Sales]]=Data[[#This Row],[Units Sold]]*Data[[#This Row],[Sale Price]], "OK", "Mismatch")</f>
        <v>OK</v>
      </c>
      <c r="S272" s="1" t="str">
        <f>IF(Data[[#This Row],[ Sales]]=Data[[#This Row],[Gross Sales]]-Data[[#This Row],[Discounts]], "OK", "Mismatch")</f>
        <v>OK</v>
      </c>
      <c r="T272" s="1" t="str">
        <f>IF(Data[[#This Row],[Profit]]=Data[[#This Row],[ Sales]]-Data[[#This Row],[COGS]], "OK", "Mismatch")</f>
        <v>OK</v>
      </c>
    </row>
    <row r="273" spans="1:20" x14ac:dyDescent="0.2">
      <c r="A273" s="11" t="s">
        <v>14</v>
      </c>
      <c r="B273" s="11" t="s">
        <v>22</v>
      </c>
      <c r="C273" s="12" t="s">
        <v>16</v>
      </c>
      <c r="D273" s="12" t="s">
        <v>46</v>
      </c>
      <c r="E273" s="11">
        <v>2155</v>
      </c>
      <c r="F273" s="13">
        <v>3</v>
      </c>
      <c r="G273" s="13">
        <v>350</v>
      </c>
      <c r="H273" s="13">
        <v>754250</v>
      </c>
      <c r="I273" s="13">
        <v>7542.5</v>
      </c>
      <c r="J273" s="13">
        <v>746707.5</v>
      </c>
      <c r="K273" s="13">
        <v>560300</v>
      </c>
      <c r="L273" s="13">
        <v>186407.5</v>
      </c>
      <c r="M273" s="14">
        <v>41974</v>
      </c>
      <c r="N273" s="15">
        <v>12</v>
      </c>
      <c r="O273" s="12" t="s">
        <v>25</v>
      </c>
      <c r="P273" s="16" t="s">
        <v>19</v>
      </c>
      <c r="Q273" s="1" t="str">
        <f>IF(Data[[#This Row],[COGS]]=Data[[#This Row],[ Sales]]-Data[[#This Row],[Profit]], "OK", "Mismatch")</f>
        <v>OK</v>
      </c>
      <c r="R273" s="1" t="str">
        <f>IF(Data[[#This Row],[Gross Sales]]=Data[[#This Row],[Units Sold]]*Data[[#This Row],[Sale Price]], "OK", "Mismatch")</f>
        <v>OK</v>
      </c>
      <c r="S273" s="1" t="str">
        <f>IF(Data[[#This Row],[ Sales]]=Data[[#This Row],[Gross Sales]]-Data[[#This Row],[Discounts]], "OK", "Mismatch")</f>
        <v>OK</v>
      </c>
      <c r="T273" s="1" t="str">
        <f>IF(Data[[#This Row],[Profit]]=Data[[#This Row],[ Sales]]-Data[[#This Row],[COGS]], "OK", "Mismatch")</f>
        <v>OK</v>
      </c>
    </row>
    <row r="274" spans="1:20" x14ac:dyDescent="0.2">
      <c r="A274" s="11" t="s">
        <v>14</v>
      </c>
      <c r="B274" s="11" t="s">
        <v>22</v>
      </c>
      <c r="C274" s="12" t="s">
        <v>16</v>
      </c>
      <c r="D274" s="12" t="s">
        <v>48</v>
      </c>
      <c r="E274" s="11">
        <v>1563</v>
      </c>
      <c r="F274" s="13">
        <v>3</v>
      </c>
      <c r="G274" s="13">
        <v>20</v>
      </c>
      <c r="H274" s="13">
        <v>31260</v>
      </c>
      <c r="I274" s="13">
        <v>1563</v>
      </c>
      <c r="J274" s="13">
        <v>29697</v>
      </c>
      <c r="K274" s="13">
        <v>15630</v>
      </c>
      <c r="L274" s="13">
        <v>14067</v>
      </c>
      <c r="M274" s="14">
        <v>41760</v>
      </c>
      <c r="N274" s="15">
        <v>5</v>
      </c>
      <c r="O274" s="12" t="s">
        <v>47</v>
      </c>
      <c r="P274" s="16" t="s">
        <v>19</v>
      </c>
      <c r="Q274" s="1" t="str">
        <f>IF(Data[[#This Row],[COGS]]=Data[[#This Row],[ Sales]]-Data[[#This Row],[Profit]], "OK", "Mismatch")</f>
        <v>OK</v>
      </c>
      <c r="R274" s="1" t="str">
        <f>IF(Data[[#This Row],[Gross Sales]]=Data[[#This Row],[Units Sold]]*Data[[#This Row],[Sale Price]], "OK", "Mismatch")</f>
        <v>OK</v>
      </c>
      <c r="S274" s="1" t="str">
        <f>IF(Data[[#This Row],[ Sales]]=Data[[#This Row],[Gross Sales]]-Data[[#This Row],[Discounts]], "OK", "Mismatch")</f>
        <v>OK</v>
      </c>
      <c r="T274" s="1" t="str">
        <f>IF(Data[[#This Row],[Profit]]=Data[[#This Row],[ Sales]]-Data[[#This Row],[COGS]], "OK", "Mismatch")</f>
        <v>OK</v>
      </c>
    </row>
    <row r="275" spans="1:20" x14ac:dyDescent="0.2">
      <c r="A275" s="11" t="s">
        <v>14</v>
      </c>
      <c r="B275" s="11" t="s">
        <v>22</v>
      </c>
      <c r="C275" s="12" t="s">
        <v>16</v>
      </c>
      <c r="D275" s="12" t="s">
        <v>48</v>
      </c>
      <c r="E275" s="11">
        <v>2487</v>
      </c>
      <c r="F275" s="13">
        <v>3</v>
      </c>
      <c r="G275" s="13">
        <v>7</v>
      </c>
      <c r="H275" s="13">
        <v>17409</v>
      </c>
      <c r="I275" s="13">
        <v>870.45</v>
      </c>
      <c r="J275" s="13">
        <v>16538.55</v>
      </c>
      <c r="K275" s="13">
        <v>12435</v>
      </c>
      <c r="L275" s="13">
        <v>4103.5499999999993</v>
      </c>
      <c r="M275" s="14">
        <v>41974</v>
      </c>
      <c r="N275" s="15">
        <v>12</v>
      </c>
      <c r="O275" s="12" t="s">
        <v>25</v>
      </c>
      <c r="P275" s="16" t="s">
        <v>19</v>
      </c>
      <c r="Q275" s="1" t="str">
        <f>IF(Data[[#This Row],[COGS]]=Data[[#This Row],[ Sales]]-Data[[#This Row],[Profit]], "OK", "Mismatch")</f>
        <v>OK</v>
      </c>
      <c r="R275" s="1" t="str">
        <f>IF(Data[[#This Row],[Gross Sales]]=Data[[#This Row],[Units Sold]]*Data[[#This Row],[Sale Price]], "OK", "Mismatch")</f>
        <v>OK</v>
      </c>
      <c r="S275" s="1" t="str">
        <f>IF(Data[[#This Row],[ Sales]]=Data[[#This Row],[Gross Sales]]-Data[[#This Row],[Discounts]], "OK", "Mismatch")</f>
        <v>OK</v>
      </c>
      <c r="T275" s="1" t="str">
        <f>IF(Data[[#This Row],[Profit]]=Data[[#This Row],[ Sales]]-Data[[#This Row],[COGS]], "OK", "Mismatch")</f>
        <v>OK</v>
      </c>
    </row>
    <row r="276" spans="1:20" x14ac:dyDescent="0.2">
      <c r="A276" s="11" t="s">
        <v>14</v>
      </c>
      <c r="B276" s="11" t="s">
        <v>22</v>
      </c>
      <c r="C276" s="12" t="s">
        <v>26</v>
      </c>
      <c r="D276" s="12" t="s">
        <v>49</v>
      </c>
      <c r="E276" s="11">
        <v>293</v>
      </c>
      <c r="F276" s="13">
        <v>5</v>
      </c>
      <c r="G276" s="13">
        <v>7</v>
      </c>
      <c r="H276" s="13">
        <v>2051</v>
      </c>
      <c r="I276" s="13">
        <v>287.14</v>
      </c>
      <c r="J276" s="13">
        <v>1763.8600000000001</v>
      </c>
      <c r="K276" s="13">
        <v>1465</v>
      </c>
      <c r="L276" s="13">
        <v>298.86000000000013</v>
      </c>
      <c r="M276" s="14">
        <v>41671</v>
      </c>
      <c r="N276" s="15">
        <v>2</v>
      </c>
      <c r="O276" s="12" t="s">
        <v>39</v>
      </c>
      <c r="P276" s="16" t="s">
        <v>19</v>
      </c>
      <c r="Q276" s="1" t="str">
        <f>IF(Data[[#This Row],[COGS]]=Data[[#This Row],[ Sales]]-Data[[#This Row],[Profit]], "OK", "Mismatch")</f>
        <v>OK</v>
      </c>
      <c r="R276" s="1" t="str">
        <f>IF(Data[[#This Row],[Gross Sales]]=Data[[#This Row],[Units Sold]]*Data[[#This Row],[Sale Price]], "OK", "Mismatch")</f>
        <v>OK</v>
      </c>
      <c r="S276" s="1" t="str">
        <f>IF(Data[[#This Row],[ Sales]]=Data[[#This Row],[Gross Sales]]-Data[[#This Row],[Discounts]], "OK", "Mismatch")</f>
        <v>OK</v>
      </c>
      <c r="T276" s="1" t="str">
        <f>IF(Data[[#This Row],[Profit]]=Data[[#This Row],[ Sales]]-Data[[#This Row],[COGS]], "OK", "Mismatch")</f>
        <v>OK</v>
      </c>
    </row>
    <row r="277" spans="1:20" x14ac:dyDescent="0.2">
      <c r="A277" s="11" t="s">
        <v>14</v>
      </c>
      <c r="B277" s="11" t="s">
        <v>22</v>
      </c>
      <c r="C277" s="12" t="s">
        <v>26</v>
      </c>
      <c r="D277" s="12" t="s">
        <v>46</v>
      </c>
      <c r="E277" s="11">
        <v>544</v>
      </c>
      <c r="F277" s="13">
        <v>5</v>
      </c>
      <c r="G277" s="13">
        <v>7</v>
      </c>
      <c r="H277" s="13">
        <v>3808</v>
      </c>
      <c r="I277" s="13">
        <v>114.24</v>
      </c>
      <c r="J277" s="13">
        <v>3693.76</v>
      </c>
      <c r="K277" s="13">
        <v>2720</v>
      </c>
      <c r="L277" s="13">
        <v>973.76000000000022</v>
      </c>
      <c r="M277" s="14">
        <v>41883</v>
      </c>
      <c r="N277" s="15">
        <v>9</v>
      </c>
      <c r="O277" s="12" t="s">
        <v>34</v>
      </c>
      <c r="P277" s="16" t="s">
        <v>19</v>
      </c>
      <c r="Q277" s="1" t="str">
        <f>IF(Data[[#This Row],[COGS]]=Data[[#This Row],[ Sales]]-Data[[#This Row],[Profit]], "OK", "Mismatch")</f>
        <v>OK</v>
      </c>
      <c r="R277" s="1" t="str">
        <f>IF(Data[[#This Row],[Gross Sales]]=Data[[#This Row],[Units Sold]]*Data[[#This Row],[Sale Price]], "OK", "Mismatch")</f>
        <v>OK</v>
      </c>
      <c r="S277" s="1" t="str">
        <f>IF(Data[[#This Row],[ Sales]]=Data[[#This Row],[Gross Sales]]-Data[[#This Row],[Discounts]], "OK", "Mismatch")</f>
        <v>OK</v>
      </c>
      <c r="T277" s="1" t="str">
        <f>IF(Data[[#This Row],[Profit]]=Data[[#This Row],[ Sales]]-Data[[#This Row],[COGS]], "OK", "Mismatch")</f>
        <v>OK</v>
      </c>
    </row>
    <row r="278" spans="1:20" x14ac:dyDescent="0.2">
      <c r="A278" s="11" t="s">
        <v>14</v>
      </c>
      <c r="B278" s="11" t="s">
        <v>22</v>
      </c>
      <c r="C278" s="12" t="s">
        <v>26</v>
      </c>
      <c r="D278" s="12" t="s">
        <v>46</v>
      </c>
      <c r="E278" s="11">
        <v>1375.5</v>
      </c>
      <c r="F278" s="13">
        <v>5</v>
      </c>
      <c r="G278" s="13">
        <v>20</v>
      </c>
      <c r="H278" s="13">
        <v>27510</v>
      </c>
      <c r="I278" s="13">
        <v>275.10000000000002</v>
      </c>
      <c r="J278" s="13">
        <v>27234.899999999998</v>
      </c>
      <c r="K278" s="13">
        <v>13755</v>
      </c>
      <c r="L278" s="13">
        <v>13479.899999999998</v>
      </c>
      <c r="M278" s="14">
        <v>41821</v>
      </c>
      <c r="N278" s="15">
        <v>7</v>
      </c>
      <c r="O278" s="12" t="s">
        <v>30</v>
      </c>
      <c r="P278" s="16" t="s">
        <v>19</v>
      </c>
      <c r="Q278" s="1" t="str">
        <f>IF(Data[[#This Row],[COGS]]=Data[[#This Row],[ Sales]]-Data[[#This Row],[Profit]], "OK", "Mismatch")</f>
        <v>OK</v>
      </c>
      <c r="R278" s="1" t="str">
        <f>IF(Data[[#This Row],[Gross Sales]]=Data[[#This Row],[Units Sold]]*Data[[#This Row],[Sale Price]], "OK", "Mismatch")</f>
        <v>OK</v>
      </c>
      <c r="S278" s="1" t="str">
        <f>IF(Data[[#This Row],[ Sales]]=Data[[#This Row],[Gross Sales]]-Data[[#This Row],[Discounts]], "OK", "Mismatch")</f>
        <v>OK</v>
      </c>
      <c r="T278" s="1" t="str">
        <f>IF(Data[[#This Row],[Profit]]=Data[[#This Row],[ Sales]]-Data[[#This Row],[COGS]], "OK", "Mismatch")</f>
        <v>OK</v>
      </c>
    </row>
    <row r="279" spans="1:20" x14ac:dyDescent="0.2">
      <c r="A279" s="11" t="s">
        <v>14</v>
      </c>
      <c r="B279" s="11" t="s">
        <v>22</v>
      </c>
      <c r="C279" s="12" t="s">
        <v>26</v>
      </c>
      <c r="D279" s="12" t="s">
        <v>48</v>
      </c>
      <c r="E279" s="11">
        <v>1384.5</v>
      </c>
      <c r="F279" s="13">
        <v>5</v>
      </c>
      <c r="G279" s="13">
        <v>350</v>
      </c>
      <c r="H279" s="13">
        <v>484575</v>
      </c>
      <c r="I279" s="13">
        <v>24228.75</v>
      </c>
      <c r="J279" s="13">
        <v>460346.25</v>
      </c>
      <c r="K279" s="13">
        <v>359970</v>
      </c>
      <c r="L279" s="13">
        <v>100376.25</v>
      </c>
      <c r="M279" s="14">
        <v>41640</v>
      </c>
      <c r="N279" s="15">
        <v>1</v>
      </c>
      <c r="O279" s="12" t="s">
        <v>18</v>
      </c>
      <c r="P279" s="16" t="s">
        <v>19</v>
      </c>
      <c r="Q279" s="1" t="str">
        <f>IF(Data[[#This Row],[COGS]]=Data[[#This Row],[ Sales]]-Data[[#This Row],[Profit]], "OK", "Mismatch")</f>
        <v>OK</v>
      </c>
      <c r="R279" s="1" t="str">
        <f>IF(Data[[#This Row],[Gross Sales]]=Data[[#This Row],[Units Sold]]*Data[[#This Row],[Sale Price]], "OK", "Mismatch")</f>
        <v>OK</v>
      </c>
      <c r="S279" s="1" t="str">
        <f>IF(Data[[#This Row],[ Sales]]=Data[[#This Row],[Gross Sales]]-Data[[#This Row],[Discounts]], "OK", "Mismatch")</f>
        <v>OK</v>
      </c>
      <c r="T279" s="1" t="str">
        <f>IF(Data[[#This Row],[Profit]]=Data[[#This Row],[ Sales]]-Data[[#This Row],[COGS]], "OK", "Mismatch")</f>
        <v>OK</v>
      </c>
    </row>
    <row r="280" spans="1:20" x14ac:dyDescent="0.2">
      <c r="A280" s="11" t="s">
        <v>14</v>
      </c>
      <c r="B280" s="11" t="s">
        <v>22</v>
      </c>
      <c r="C280" s="12" t="s">
        <v>26</v>
      </c>
      <c r="D280" s="12" t="s">
        <v>48</v>
      </c>
      <c r="E280" s="11">
        <v>1403</v>
      </c>
      <c r="F280" s="13">
        <v>5</v>
      </c>
      <c r="G280" s="13">
        <v>7</v>
      </c>
      <c r="H280" s="13">
        <v>9821</v>
      </c>
      <c r="I280" s="13">
        <v>589.26</v>
      </c>
      <c r="J280" s="13">
        <v>9231.74</v>
      </c>
      <c r="K280" s="13">
        <v>7015</v>
      </c>
      <c r="L280" s="13">
        <v>2216.7399999999998</v>
      </c>
      <c r="M280" s="14">
        <v>41548</v>
      </c>
      <c r="N280" s="15">
        <v>10</v>
      </c>
      <c r="O280" s="12" t="s">
        <v>35</v>
      </c>
      <c r="P280" s="16" t="s">
        <v>36</v>
      </c>
      <c r="Q280" s="1" t="str">
        <f>IF(Data[[#This Row],[COGS]]=Data[[#This Row],[ Sales]]-Data[[#This Row],[Profit]], "OK", "Mismatch")</f>
        <v>OK</v>
      </c>
      <c r="R280" s="1" t="str">
        <f>IF(Data[[#This Row],[Gross Sales]]=Data[[#This Row],[Units Sold]]*Data[[#This Row],[Sale Price]], "OK", "Mismatch")</f>
        <v>OK</v>
      </c>
      <c r="S280" s="1" t="str">
        <f>IF(Data[[#This Row],[ Sales]]=Data[[#This Row],[Gross Sales]]-Data[[#This Row],[Discounts]], "OK", "Mismatch")</f>
        <v>OK</v>
      </c>
      <c r="T280" s="1" t="str">
        <f>IF(Data[[#This Row],[Profit]]=Data[[#This Row],[ Sales]]-Data[[#This Row],[COGS]], "OK", "Mismatch")</f>
        <v>OK</v>
      </c>
    </row>
    <row r="281" spans="1:20" x14ac:dyDescent="0.2">
      <c r="A281" s="11" t="s">
        <v>14</v>
      </c>
      <c r="B281" s="11" t="s">
        <v>22</v>
      </c>
      <c r="C281" s="12" t="s">
        <v>26</v>
      </c>
      <c r="D281" s="12" t="s">
        <v>48</v>
      </c>
      <c r="E281" s="11">
        <v>1666</v>
      </c>
      <c r="F281" s="13">
        <v>5</v>
      </c>
      <c r="G281" s="13">
        <v>350</v>
      </c>
      <c r="H281" s="13">
        <v>583100</v>
      </c>
      <c r="I281" s="13">
        <v>52479</v>
      </c>
      <c r="J281" s="13">
        <v>530621</v>
      </c>
      <c r="K281" s="13">
        <v>433160</v>
      </c>
      <c r="L281" s="13">
        <v>97461</v>
      </c>
      <c r="M281" s="14">
        <v>41760</v>
      </c>
      <c r="N281" s="15">
        <v>5</v>
      </c>
      <c r="O281" s="12" t="s">
        <v>47</v>
      </c>
      <c r="P281" s="16" t="s">
        <v>19</v>
      </c>
      <c r="Q281" s="1" t="str">
        <f>IF(Data[[#This Row],[COGS]]=Data[[#This Row],[ Sales]]-Data[[#This Row],[Profit]], "OK", "Mismatch")</f>
        <v>OK</v>
      </c>
      <c r="R281" s="1" t="str">
        <f>IF(Data[[#This Row],[Gross Sales]]=Data[[#This Row],[Units Sold]]*Data[[#This Row],[Sale Price]], "OK", "Mismatch")</f>
        <v>OK</v>
      </c>
      <c r="S281" s="1" t="str">
        <f>IF(Data[[#This Row],[ Sales]]=Data[[#This Row],[Gross Sales]]-Data[[#This Row],[Discounts]], "OK", "Mismatch")</f>
        <v>OK</v>
      </c>
      <c r="T281" s="1" t="str">
        <f>IF(Data[[#This Row],[Profit]]=Data[[#This Row],[ Sales]]-Data[[#This Row],[COGS]], "OK", "Mismatch")</f>
        <v>OK</v>
      </c>
    </row>
    <row r="282" spans="1:20" x14ac:dyDescent="0.2">
      <c r="A282" s="11" t="s">
        <v>14</v>
      </c>
      <c r="B282" s="11" t="s">
        <v>22</v>
      </c>
      <c r="C282" s="12" t="s">
        <v>26</v>
      </c>
      <c r="D282" s="12" t="s">
        <v>48</v>
      </c>
      <c r="E282" s="11">
        <v>1757</v>
      </c>
      <c r="F282" s="13">
        <v>5</v>
      </c>
      <c r="G282" s="13">
        <v>20</v>
      </c>
      <c r="H282" s="13">
        <v>35140</v>
      </c>
      <c r="I282" s="13">
        <v>2108.4</v>
      </c>
      <c r="J282" s="13">
        <v>33031.599999999999</v>
      </c>
      <c r="K282" s="13">
        <v>17570</v>
      </c>
      <c r="L282" s="13">
        <v>15461.599999999999</v>
      </c>
      <c r="M282" s="14">
        <v>41548</v>
      </c>
      <c r="N282" s="15">
        <v>10</v>
      </c>
      <c r="O282" s="12" t="s">
        <v>35</v>
      </c>
      <c r="P282" s="16" t="s">
        <v>36</v>
      </c>
      <c r="Q282" s="1" t="str">
        <f>IF(Data[[#This Row],[COGS]]=Data[[#This Row],[ Sales]]-Data[[#This Row],[Profit]], "OK", "Mismatch")</f>
        <v>OK</v>
      </c>
      <c r="R282" s="1" t="str">
        <f>IF(Data[[#This Row],[Gross Sales]]=Data[[#This Row],[Units Sold]]*Data[[#This Row],[Sale Price]], "OK", "Mismatch")</f>
        <v>OK</v>
      </c>
      <c r="S282" s="1" t="str">
        <f>IF(Data[[#This Row],[ Sales]]=Data[[#This Row],[Gross Sales]]-Data[[#This Row],[Discounts]], "OK", "Mismatch")</f>
        <v>OK</v>
      </c>
      <c r="T282" s="1" t="str">
        <f>IF(Data[[#This Row],[Profit]]=Data[[#This Row],[ Sales]]-Data[[#This Row],[COGS]], "OK", "Mismatch")</f>
        <v>OK</v>
      </c>
    </row>
    <row r="283" spans="1:20" x14ac:dyDescent="0.2">
      <c r="A283" s="11" t="s">
        <v>14</v>
      </c>
      <c r="B283" s="11" t="s">
        <v>22</v>
      </c>
      <c r="C283" s="12" t="s">
        <v>26</v>
      </c>
      <c r="D283" s="12" t="s">
        <v>48</v>
      </c>
      <c r="E283" s="11">
        <v>1976</v>
      </c>
      <c r="F283" s="13">
        <v>5</v>
      </c>
      <c r="G283" s="13">
        <v>20</v>
      </c>
      <c r="H283" s="13">
        <v>39520</v>
      </c>
      <c r="I283" s="13">
        <v>2766.4</v>
      </c>
      <c r="J283" s="13">
        <v>36753.599999999999</v>
      </c>
      <c r="K283" s="13">
        <v>19760</v>
      </c>
      <c r="L283" s="13">
        <v>16993.599999999999</v>
      </c>
      <c r="M283" s="14">
        <v>41913</v>
      </c>
      <c r="N283" s="15">
        <v>10</v>
      </c>
      <c r="O283" s="12" t="s">
        <v>35</v>
      </c>
      <c r="P283" s="16" t="s">
        <v>19</v>
      </c>
      <c r="Q283" s="1" t="str">
        <f>IF(Data[[#This Row],[COGS]]=Data[[#This Row],[ Sales]]-Data[[#This Row],[Profit]], "OK", "Mismatch")</f>
        <v>OK</v>
      </c>
      <c r="R283" s="1" t="str">
        <f>IF(Data[[#This Row],[Gross Sales]]=Data[[#This Row],[Units Sold]]*Data[[#This Row],[Sale Price]], "OK", "Mismatch")</f>
        <v>OK</v>
      </c>
      <c r="S283" s="1" t="str">
        <f>IF(Data[[#This Row],[ Sales]]=Data[[#This Row],[Gross Sales]]-Data[[#This Row],[Discounts]], "OK", "Mismatch")</f>
        <v>OK</v>
      </c>
      <c r="T283" s="1" t="str">
        <f>IF(Data[[#This Row],[Profit]]=Data[[#This Row],[ Sales]]-Data[[#This Row],[COGS]], "OK", "Mismatch")</f>
        <v>OK</v>
      </c>
    </row>
    <row r="284" spans="1:20" x14ac:dyDescent="0.2">
      <c r="A284" s="11" t="s">
        <v>14</v>
      </c>
      <c r="B284" s="11" t="s">
        <v>22</v>
      </c>
      <c r="C284" s="12" t="s">
        <v>26</v>
      </c>
      <c r="D284" s="2" t="s">
        <v>17</v>
      </c>
      <c r="E284" s="11">
        <v>1899</v>
      </c>
      <c r="F284" s="13">
        <v>5</v>
      </c>
      <c r="G284" s="13">
        <v>20</v>
      </c>
      <c r="H284" s="13">
        <v>37980</v>
      </c>
      <c r="I284" s="13">
        <v>0</v>
      </c>
      <c r="J284" s="13">
        <v>37980</v>
      </c>
      <c r="K284" s="13">
        <v>18990</v>
      </c>
      <c r="L284" s="13">
        <v>18990</v>
      </c>
      <c r="M284" s="14">
        <v>41791</v>
      </c>
      <c r="N284" s="15">
        <v>6</v>
      </c>
      <c r="O284" s="12" t="s">
        <v>23</v>
      </c>
      <c r="P284" s="16" t="s">
        <v>19</v>
      </c>
      <c r="Q284" s="1" t="str">
        <f>IF(Data[[#This Row],[COGS]]=Data[[#This Row],[ Sales]]-Data[[#This Row],[Profit]], "OK", "Mismatch")</f>
        <v>OK</v>
      </c>
      <c r="R284" s="1" t="str">
        <f>IF(Data[[#This Row],[Gross Sales]]=Data[[#This Row],[Units Sold]]*Data[[#This Row],[Sale Price]], "OK", "Mismatch")</f>
        <v>OK</v>
      </c>
      <c r="S284" s="1" t="str">
        <f>IF(Data[[#This Row],[ Sales]]=Data[[#This Row],[Gross Sales]]-Data[[#This Row],[Discounts]], "OK", "Mismatch")</f>
        <v>OK</v>
      </c>
      <c r="T284" s="1" t="str">
        <f>IF(Data[[#This Row],[Profit]]=Data[[#This Row],[ Sales]]-Data[[#This Row],[COGS]], "OK", "Mismatch")</f>
        <v>OK</v>
      </c>
    </row>
    <row r="285" spans="1:20" x14ac:dyDescent="0.2">
      <c r="A285" s="11" t="s">
        <v>14</v>
      </c>
      <c r="B285" s="11" t="s">
        <v>22</v>
      </c>
      <c r="C285" s="12" t="s">
        <v>38</v>
      </c>
      <c r="D285" s="12" t="s">
        <v>49</v>
      </c>
      <c r="E285" s="11">
        <v>293</v>
      </c>
      <c r="F285" s="13">
        <v>10</v>
      </c>
      <c r="G285" s="13">
        <v>20</v>
      </c>
      <c r="H285" s="13">
        <v>5860</v>
      </c>
      <c r="I285" s="13">
        <v>879</v>
      </c>
      <c r="J285" s="13">
        <v>4981</v>
      </c>
      <c r="K285" s="13">
        <v>2930</v>
      </c>
      <c r="L285" s="13">
        <v>2051</v>
      </c>
      <c r="M285" s="14">
        <v>41974</v>
      </c>
      <c r="N285" s="15">
        <v>12</v>
      </c>
      <c r="O285" s="12" t="s">
        <v>25</v>
      </c>
      <c r="P285" s="16" t="s">
        <v>19</v>
      </c>
      <c r="Q285" s="1" t="str">
        <f>IF(Data[[#This Row],[COGS]]=Data[[#This Row],[ Sales]]-Data[[#This Row],[Profit]], "OK", "Mismatch")</f>
        <v>OK</v>
      </c>
      <c r="R285" s="1" t="str">
        <f>IF(Data[[#This Row],[Gross Sales]]=Data[[#This Row],[Units Sold]]*Data[[#This Row],[Sale Price]], "OK", "Mismatch")</f>
        <v>OK</v>
      </c>
      <c r="S285" s="1" t="str">
        <f>IF(Data[[#This Row],[ Sales]]=Data[[#This Row],[Gross Sales]]-Data[[#This Row],[Discounts]], "OK", "Mismatch")</f>
        <v>OK</v>
      </c>
      <c r="T285" s="1" t="str">
        <f>IF(Data[[#This Row],[Profit]]=Data[[#This Row],[ Sales]]-Data[[#This Row],[COGS]], "OK", "Mismatch")</f>
        <v>OK</v>
      </c>
    </row>
    <row r="286" spans="1:20" x14ac:dyDescent="0.2">
      <c r="A286" s="11" t="s">
        <v>14</v>
      </c>
      <c r="B286" s="11" t="s">
        <v>22</v>
      </c>
      <c r="C286" s="12" t="s">
        <v>38</v>
      </c>
      <c r="D286" s="12" t="s">
        <v>49</v>
      </c>
      <c r="E286" s="11">
        <v>1594</v>
      </c>
      <c r="F286" s="13">
        <v>10</v>
      </c>
      <c r="G286" s="13">
        <v>350</v>
      </c>
      <c r="H286" s="13">
        <v>557900</v>
      </c>
      <c r="I286" s="13">
        <v>66948</v>
      </c>
      <c r="J286" s="13">
        <v>490952</v>
      </c>
      <c r="K286" s="13">
        <v>414440</v>
      </c>
      <c r="L286" s="13">
        <v>76512</v>
      </c>
      <c r="M286" s="14">
        <v>41944</v>
      </c>
      <c r="N286" s="15">
        <v>11</v>
      </c>
      <c r="O286" s="12" t="s">
        <v>41</v>
      </c>
      <c r="P286" s="16" t="s">
        <v>19</v>
      </c>
      <c r="Q286" s="1" t="str">
        <f>IF(Data[[#This Row],[COGS]]=Data[[#This Row],[ Sales]]-Data[[#This Row],[Profit]], "OK", "Mismatch")</f>
        <v>OK</v>
      </c>
      <c r="R286" s="1" t="str">
        <f>IF(Data[[#This Row],[Gross Sales]]=Data[[#This Row],[Units Sold]]*Data[[#This Row],[Sale Price]], "OK", "Mismatch")</f>
        <v>OK</v>
      </c>
      <c r="S286" s="1" t="str">
        <f>IF(Data[[#This Row],[ Sales]]=Data[[#This Row],[Gross Sales]]-Data[[#This Row],[Discounts]], "OK", "Mismatch")</f>
        <v>OK</v>
      </c>
      <c r="T286" s="1" t="str">
        <f>IF(Data[[#This Row],[Profit]]=Data[[#This Row],[ Sales]]-Data[[#This Row],[COGS]], "OK", "Mismatch")</f>
        <v>OK</v>
      </c>
    </row>
    <row r="287" spans="1:20" x14ac:dyDescent="0.2">
      <c r="A287" s="11" t="s">
        <v>14</v>
      </c>
      <c r="B287" s="11" t="s">
        <v>22</v>
      </c>
      <c r="C287" s="12" t="s">
        <v>38</v>
      </c>
      <c r="D287" s="12" t="s">
        <v>49</v>
      </c>
      <c r="E287" s="11">
        <v>1731</v>
      </c>
      <c r="F287" s="13">
        <v>10</v>
      </c>
      <c r="G287" s="13">
        <v>7</v>
      </c>
      <c r="H287" s="13">
        <v>12117</v>
      </c>
      <c r="I287" s="13">
        <v>1696.38</v>
      </c>
      <c r="J287" s="13">
        <v>10420.619999999999</v>
      </c>
      <c r="K287" s="13">
        <v>8655</v>
      </c>
      <c r="L287" s="13">
        <v>1765.619999999999</v>
      </c>
      <c r="M287" s="14">
        <v>41913</v>
      </c>
      <c r="N287" s="15">
        <v>10</v>
      </c>
      <c r="O287" s="12" t="s">
        <v>35</v>
      </c>
      <c r="P287" s="16" t="s">
        <v>19</v>
      </c>
      <c r="Q287" s="1" t="str">
        <f>IF(Data[[#This Row],[COGS]]=Data[[#This Row],[ Sales]]-Data[[#This Row],[Profit]], "OK", "Mismatch")</f>
        <v>OK</v>
      </c>
      <c r="R287" s="1" t="str">
        <f>IF(Data[[#This Row],[Gross Sales]]=Data[[#This Row],[Units Sold]]*Data[[#This Row],[Sale Price]], "OK", "Mismatch")</f>
        <v>OK</v>
      </c>
      <c r="S287" s="1" t="str">
        <f>IF(Data[[#This Row],[ Sales]]=Data[[#This Row],[Gross Sales]]-Data[[#This Row],[Discounts]], "OK", "Mismatch")</f>
        <v>OK</v>
      </c>
      <c r="T287" s="1" t="str">
        <f>IF(Data[[#This Row],[Profit]]=Data[[#This Row],[ Sales]]-Data[[#This Row],[COGS]], "OK", "Mismatch")</f>
        <v>OK</v>
      </c>
    </row>
    <row r="288" spans="1:20" x14ac:dyDescent="0.2">
      <c r="A288" s="11" t="s">
        <v>14</v>
      </c>
      <c r="B288" s="11" t="s">
        <v>22</v>
      </c>
      <c r="C288" s="12" t="s">
        <v>38</v>
      </c>
      <c r="D288" s="12" t="s">
        <v>49</v>
      </c>
      <c r="E288" s="11">
        <v>1922</v>
      </c>
      <c r="F288" s="13">
        <v>10</v>
      </c>
      <c r="G288" s="13">
        <v>350</v>
      </c>
      <c r="H288" s="13">
        <v>672700</v>
      </c>
      <c r="I288" s="13">
        <v>94178</v>
      </c>
      <c r="J288" s="13">
        <v>578522</v>
      </c>
      <c r="K288" s="13">
        <v>499720</v>
      </c>
      <c r="L288" s="13">
        <v>78802</v>
      </c>
      <c r="M288" s="14">
        <v>41579</v>
      </c>
      <c r="N288" s="15">
        <v>11</v>
      </c>
      <c r="O288" s="12" t="s">
        <v>41</v>
      </c>
      <c r="P288" s="16" t="s">
        <v>36</v>
      </c>
      <c r="Q288" s="1" t="str">
        <f>IF(Data[[#This Row],[COGS]]=Data[[#This Row],[ Sales]]-Data[[#This Row],[Profit]], "OK", "Mismatch")</f>
        <v>OK</v>
      </c>
      <c r="R288" s="1" t="str">
        <f>IF(Data[[#This Row],[Gross Sales]]=Data[[#This Row],[Units Sold]]*Data[[#This Row],[Sale Price]], "OK", "Mismatch")</f>
        <v>OK</v>
      </c>
      <c r="S288" s="1" t="str">
        <f>IF(Data[[#This Row],[ Sales]]=Data[[#This Row],[Gross Sales]]-Data[[#This Row],[Discounts]], "OK", "Mismatch")</f>
        <v>OK</v>
      </c>
      <c r="T288" s="1" t="str">
        <f>IF(Data[[#This Row],[Profit]]=Data[[#This Row],[ Sales]]-Data[[#This Row],[COGS]], "OK", "Mismatch")</f>
        <v>OK</v>
      </c>
    </row>
    <row r="289" spans="1:20" x14ac:dyDescent="0.2">
      <c r="A289" s="11" t="s">
        <v>14</v>
      </c>
      <c r="B289" s="11" t="s">
        <v>22</v>
      </c>
      <c r="C289" s="12" t="s">
        <v>38</v>
      </c>
      <c r="D289" s="12" t="s">
        <v>49</v>
      </c>
      <c r="E289" s="11">
        <v>1954</v>
      </c>
      <c r="F289" s="13">
        <v>10</v>
      </c>
      <c r="G289" s="13">
        <v>20</v>
      </c>
      <c r="H289" s="13">
        <v>39080</v>
      </c>
      <c r="I289" s="13">
        <v>3908</v>
      </c>
      <c r="J289" s="13">
        <v>35172</v>
      </c>
      <c r="K289" s="13">
        <v>19540</v>
      </c>
      <c r="L289" s="13">
        <v>15632</v>
      </c>
      <c r="M289" s="14">
        <v>41699</v>
      </c>
      <c r="N289" s="15">
        <v>3</v>
      </c>
      <c r="O289" s="12" t="s">
        <v>27</v>
      </c>
      <c r="P289" s="16" t="s">
        <v>19</v>
      </c>
      <c r="Q289" s="1" t="str">
        <f>IF(Data[[#This Row],[COGS]]=Data[[#This Row],[ Sales]]-Data[[#This Row],[Profit]], "OK", "Mismatch")</f>
        <v>OK</v>
      </c>
      <c r="R289" s="1" t="str">
        <f>IF(Data[[#This Row],[Gross Sales]]=Data[[#This Row],[Units Sold]]*Data[[#This Row],[Sale Price]], "OK", "Mismatch")</f>
        <v>OK</v>
      </c>
      <c r="S289" s="1" t="str">
        <f>IF(Data[[#This Row],[ Sales]]=Data[[#This Row],[Gross Sales]]-Data[[#This Row],[Discounts]], "OK", "Mismatch")</f>
        <v>OK</v>
      </c>
      <c r="T289" s="1" t="str">
        <f>IF(Data[[#This Row],[Profit]]=Data[[#This Row],[ Sales]]-Data[[#This Row],[COGS]], "OK", "Mismatch")</f>
        <v>OK</v>
      </c>
    </row>
    <row r="290" spans="1:20" x14ac:dyDescent="0.2">
      <c r="A290" s="11" t="s">
        <v>14</v>
      </c>
      <c r="B290" s="11" t="s">
        <v>22</v>
      </c>
      <c r="C290" s="12" t="s">
        <v>38</v>
      </c>
      <c r="D290" s="12" t="s">
        <v>49</v>
      </c>
      <c r="E290" s="11">
        <v>2532</v>
      </c>
      <c r="F290" s="13">
        <v>10</v>
      </c>
      <c r="G290" s="13">
        <v>7</v>
      </c>
      <c r="H290" s="13">
        <v>17724</v>
      </c>
      <c r="I290" s="13">
        <v>1949.6399999999999</v>
      </c>
      <c r="J290" s="13">
        <v>15774.36</v>
      </c>
      <c r="K290" s="13">
        <v>12660</v>
      </c>
      <c r="L290" s="13">
        <v>3114.3599999999997</v>
      </c>
      <c r="M290" s="14">
        <v>41730</v>
      </c>
      <c r="N290" s="15">
        <v>4</v>
      </c>
      <c r="O290" s="12" t="s">
        <v>44</v>
      </c>
      <c r="P290" s="16" t="s">
        <v>19</v>
      </c>
      <c r="Q290" s="1" t="str">
        <f>IF(Data[[#This Row],[COGS]]=Data[[#This Row],[ Sales]]-Data[[#This Row],[Profit]], "OK", "Mismatch")</f>
        <v>OK</v>
      </c>
      <c r="R290" s="1" t="str">
        <f>IF(Data[[#This Row],[Gross Sales]]=Data[[#This Row],[Units Sold]]*Data[[#This Row],[Sale Price]], "OK", "Mismatch")</f>
        <v>OK</v>
      </c>
      <c r="S290" s="1" t="str">
        <f>IF(Data[[#This Row],[ Sales]]=Data[[#This Row],[Gross Sales]]-Data[[#This Row],[Discounts]], "OK", "Mismatch")</f>
        <v>OK</v>
      </c>
      <c r="T290" s="1" t="str">
        <f>IF(Data[[#This Row],[Profit]]=Data[[#This Row],[ Sales]]-Data[[#This Row],[COGS]], "OK", "Mismatch")</f>
        <v>OK</v>
      </c>
    </row>
    <row r="291" spans="1:20" x14ac:dyDescent="0.2">
      <c r="A291" s="11" t="s">
        <v>14</v>
      </c>
      <c r="B291" s="11" t="s">
        <v>22</v>
      </c>
      <c r="C291" s="12" t="s">
        <v>38</v>
      </c>
      <c r="D291" s="12" t="s">
        <v>49</v>
      </c>
      <c r="E291" s="11">
        <v>2696</v>
      </c>
      <c r="F291" s="13">
        <v>10</v>
      </c>
      <c r="G291" s="13">
        <v>7</v>
      </c>
      <c r="H291" s="13">
        <v>18872</v>
      </c>
      <c r="I291" s="13">
        <v>2453.36</v>
      </c>
      <c r="J291" s="13">
        <v>16418.64</v>
      </c>
      <c r="K291" s="13">
        <v>13480</v>
      </c>
      <c r="L291" s="13">
        <v>2938.6399999999994</v>
      </c>
      <c r="M291" s="14">
        <v>41852</v>
      </c>
      <c r="N291" s="15">
        <v>8</v>
      </c>
      <c r="O291" s="12" t="s">
        <v>33</v>
      </c>
      <c r="P291" s="16" t="s">
        <v>19</v>
      </c>
      <c r="Q291" s="1" t="str">
        <f>IF(Data[[#This Row],[COGS]]=Data[[#This Row],[ Sales]]-Data[[#This Row],[Profit]], "OK", "Mismatch")</f>
        <v>OK</v>
      </c>
      <c r="R291" s="1" t="str">
        <f>IF(Data[[#This Row],[Gross Sales]]=Data[[#This Row],[Units Sold]]*Data[[#This Row],[Sale Price]], "OK", "Mismatch")</f>
        <v>OK</v>
      </c>
      <c r="S291" s="1" t="str">
        <f>IF(Data[[#This Row],[ Sales]]=Data[[#This Row],[Gross Sales]]-Data[[#This Row],[Discounts]], "OK", "Mismatch")</f>
        <v>OK</v>
      </c>
      <c r="T291" s="1" t="str">
        <f>IF(Data[[#This Row],[Profit]]=Data[[#This Row],[ Sales]]-Data[[#This Row],[COGS]], "OK", "Mismatch")</f>
        <v>OK</v>
      </c>
    </row>
    <row r="292" spans="1:20" x14ac:dyDescent="0.2">
      <c r="A292" s="11" t="s">
        <v>14</v>
      </c>
      <c r="B292" s="11" t="s">
        <v>22</v>
      </c>
      <c r="C292" s="12" t="s">
        <v>38</v>
      </c>
      <c r="D292" s="12" t="s">
        <v>46</v>
      </c>
      <c r="E292" s="11">
        <v>1030</v>
      </c>
      <c r="F292" s="13">
        <v>10</v>
      </c>
      <c r="G292" s="13">
        <v>7</v>
      </c>
      <c r="H292" s="13">
        <v>7210</v>
      </c>
      <c r="I292" s="13">
        <v>72.099999999999994</v>
      </c>
      <c r="J292" s="13">
        <v>7137.9</v>
      </c>
      <c r="K292" s="13">
        <v>5150</v>
      </c>
      <c r="L292" s="13">
        <v>1987.8999999999996</v>
      </c>
      <c r="M292" s="14">
        <v>41760</v>
      </c>
      <c r="N292" s="15">
        <v>5</v>
      </c>
      <c r="O292" s="12" t="s">
        <v>47</v>
      </c>
      <c r="P292" s="16" t="s">
        <v>19</v>
      </c>
      <c r="Q292" s="1" t="str">
        <f>IF(Data[[#This Row],[COGS]]=Data[[#This Row],[ Sales]]-Data[[#This Row],[Profit]], "OK", "Mismatch")</f>
        <v>OK</v>
      </c>
      <c r="R292" s="1" t="str">
        <f>IF(Data[[#This Row],[Gross Sales]]=Data[[#This Row],[Units Sold]]*Data[[#This Row],[Sale Price]], "OK", "Mismatch")</f>
        <v>OK</v>
      </c>
      <c r="S292" s="1" t="str">
        <f>IF(Data[[#This Row],[ Sales]]=Data[[#This Row],[Gross Sales]]-Data[[#This Row],[Discounts]], "OK", "Mismatch")</f>
        <v>OK</v>
      </c>
      <c r="T292" s="1" t="str">
        <f>IF(Data[[#This Row],[Profit]]=Data[[#This Row],[ Sales]]-Data[[#This Row],[COGS]], "OK", "Mismatch")</f>
        <v>OK</v>
      </c>
    </row>
    <row r="293" spans="1:20" x14ac:dyDescent="0.2">
      <c r="A293" s="11" t="s">
        <v>14</v>
      </c>
      <c r="B293" s="11" t="s">
        <v>22</v>
      </c>
      <c r="C293" s="12" t="s">
        <v>38</v>
      </c>
      <c r="D293" s="12" t="s">
        <v>46</v>
      </c>
      <c r="E293" s="11">
        <v>2155</v>
      </c>
      <c r="F293" s="13">
        <v>10</v>
      </c>
      <c r="G293" s="13">
        <v>350</v>
      </c>
      <c r="H293" s="13">
        <v>754250</v>
      </c>
      <c r="I293" s="13">
        <v>7542.5</v>
      </c>
      <c r="J293" s="13">
        <v>746707.5</v>
      </c>
      <c r="K293" s="13">
        <v>560300</v>
      </c>
      <c r="L293" s="13">
        <v>186407.5</v>
      </c>
      <c r="M293" s="14">
        <v>41974</v>
      </c>
      <c r="N293" s="15">
        <v>12</v>
      </c>
      <c r="O293" s="12" t="s">
        <v>25</v>
      </c>
      <c r="P293" s="16" t="s">
        <v>19</v>
      </c>
      <c r="Q293" s="1" t="str">
        <f>IF(Data[[#This Row],[COGS]]=Data[[#This Row],[ Sales]]-Data[[#This Row],[Profit]], "OK", "Mismatch")</f>
        <v>OK</v>
      </c>
      <c r="R293" s="1" t="str">
        <f>IF(Data[[#This Row],[Gross Sales]]=Data[[#This Row],[Units Sold]]*Data[[#This Row],[Sale Price]], "OK", "Mismatch")</f>
        <v>OK</v>
      </c>
      <c r="S293" s="1" t="str">
        <f>IF(Data[[#This Row],[ Sales]]=Data[[#This Row],[Gross Sales]]-Data[[#This Row],[Discounts]], "OK", "Mismatch")</f>
        <v>OK</v>
      </c>
      <c r="T293" s="1" t="str">
        <f>IF(Data[[#This Row],[Profit]]=Data[[#This Row],[ Sales]]-Data[[#This Row],[COGS]], "OK", "Mismatch")</f>
        <v>OK</v>
      </c>
    </row>
    <row r="294" spans="1:20" x14ac:dyDescent="0.2">
      <c r="A294" s="11" t="s">
        <v>14</v>
      </c>
      <c r="B294" s="11" t="s">
        <v>22</v>
      </c>
      <c r="C294" s="12" t="s">
        <v>38</v>
      </c>
      <c r="D294" s="12" t="s">
        <v>46</v>
      </c>
      <c r="E294" s="11">
        <v>3945</v>
      </c>
      <c r="F294" s="13">
        <v>10</v>
      </c>
      <c r="G294" s="13">
        <v>7</v>
      </c>
      <c r="H294" s="13">
        <v>27615</v>
      </c>
      <c r="I294" s="13">
        <v>276.14999999999998</v>
      </c>
      <c r="J294" s="13">
        <v>27338.850000000002</v>
      </c>
      <c r="K294" s="13">
        <v>19725</v>
      </c>
      <c r="L294" s="13">
        <v>7613.8500000000022</v>
      </c>
      <c r="M294" s="14">
        <v>41640</v>
      </c>
      <c r="N294" s="15">
        <v>1</v>
      </c>
      <c r="O294" s="12" t="s">
        <v>18</v>
      </c>
      <c r="P294" s="16" t="s">
        <v>19</v>
      </c>
      <c r="Q294" s="1" t="str">
        <f>IF(Data[[#This Row],[COGS]]=Data[[#This Row],[ Sales]]-Data[[#This Row],[Profit]], "OK", "Mismatch")</f>
        <v>OK</v>
      </c>
      <c r="R294" s="1" t="str">
        <f>IF(Data[[#This Row],[Gross Sales]]=Data[[#This Row],[Units Sold]]*Data[[#This Row],[Sale Price]], "OK", "Mismatch")</f>
        <v>OK</v>
      </c>
      <c r="S294" s="1" t="str">
        <f>IF(Data[[#This Row],[ Sales]]=Data[[#This Row],[Gross Sales]]-Data[[#This Row],[Discounts]], "OK", "Mismatch")</f>
        <v>OK</v>
      </c>
      <c r="T294" s="1" t="str">
        <f>IF(Data[[#This Row],[Profit]]=Data[[#This Row],[ Sales]]-Data[[#This Row],[COGS]], "OK", "Mismatch")</f>
        <v>OK</v>
      </c>
    </row>
    <row r="295" spans="1:20" x14ac:dyDescent="0.2">
      <c r="A295" s="11" t="s">
        <v>14</v>
      </c>
      <c r="B295" s="11" t="s">
        <v>22</v>
      </c>
      <c r="C295" s="12" t="s">
        <v>38</v>
      </c>
      <c r="D295" s="12" t="s">
        <v>48</v>
      </c>
      <c r="E295" s="11">
        <v>1031</v>
      </c>
      <c r="F295" s="13">
        <v>10</v>
      </c>
      <c r="G295" s="13">
        <v>7</v>
      </c>
      <c r="H295" s="13">
        <v>7217</v>
      </c>
      <c r="I295" s="13">
        <v>505.19</v>
      </c>
      <c r="J295" s="13">
        <v>6711.81</v>
      </c>
      <c r="K295" s="13">
        <v>5155</v>
      </c>
      <c r="L295" s="13">
        <v>1556.8100000000004</v>
      </c>
      <c r="M295" s="14">
        <v>41518</v>
      </c>
      <c r="N295" s="15">
        <v>9</v>
      </c>
      <c r="O295" s="12" t="s">
        <v>34</v>
      </c>
      <c r="P295" s="16" t="s">
        <v>36</v>
      </c>
      <c r="Q295" s="1" t="str">
        <f>IF(Data[[#This Row],[COGS]]=Data[[#This Row],[ Sales]]-Data[[#This Row],[Profit]], "OK", "Mismatch")</f>
        <v>OK</v>
      </c>
      <c r="R295" s="1" t="str">
        <f>IF(Data[[#This Row],[Gross Sales]]=Data[[#This Row],[Units Sold]]*Data[[#This Row],[Sale Price]], "OK", "Mismatch")</f>
        <v>OK</v>
      </c>
      <c r="S295" s="1" t="str">
        <f>IF(Data[[#This Row],[ Sales]]=Data[[#This Row],[Gross Sales]]-Data[[#This Row],[Discounts]], "OK", "Mismatch")</f>
        <v>OK</v>
      </c>
      <c r="T295" s="1" t="str">
        <f>IF(Data[[#This Row],[Profit]]=Data[[#This Row],[ Sales]]-Data[[#This Row],[COGS]], "OK", "Mismatch")</f>
        <v>OK</v>
      </c>
    </row>
    <row r="296" spans="1:20" x14ac:dyDescent="0.2">
      <c r="A296" s="11" t="s">
        <v>14</v>
      </c>
      <c r="B296" s="11" t="s">
        <v>22</v>
      </c>
      <c r="C296" s="12" t="s">
        <v>38</v>
      </c>
      <c r="D296" s="12" t="s">
        <v>48</v>
      </c>
      <c r="E296" s="11">
        <v>1303</v>
      </c>
      <c r="F296" s="13">
        <v>10</v>
      </c>
      <c r="G296" s="13">
        <v>20</v>
      </c>
      <c r="H296" s="13">
        <v>26060</v>
      </c>
      <c r="I296" s="13">
        <v>1303</v>
      </c>
      <c r="J296" s="13">
        <v>24757</v>
      </c>
      <c r="K296" s="13">
        <v>13030</v>
      </c>
      <c r="L296" s="13">
        <v>11727</v>
      </c>
      <c r="M296" s="14">
        <v>41671</v>
      </c>
      <c r="N296" s="15">
        <v>2</v>
      </c>
      <c r="O296" s="12" t="s">
        <v>39</v>
      </c>
      <c r="P296" s="16" t="s">
        <v>19</v>
      </c>
      <c r="Q296" s="1" t="str">
        <f>IF(Data[[#This Row],[COGS]]=Data[[#This Row],[ Sales]]-Data[[#This Row],[Profit]], "OK", "Mismatch")</f>
        <v>OK</v>
      </c>
      <c r="R296" s="1" t="str">
        <f>IF(Data[[#This Row],[Gross Sales]]=Data[[#This Row],[Units Sold]]*Data[[#This Row],[Sale Price]], "OK", "Mismatch")</f>
        <v>OK</v>
      </c>
      <c r="S296" s="1" t="str">
        <f>IF(Data[[#This Row],[ Sales]]=Data[[#This Row],[Gross Sales]]-Data[[#This Row],[Discounts]], "OK", "Mismatch")</f>
        <v>OK</v>
      </c>
      <c r="T296" s="1" t="str">
        <f>IF(Data[[#This Row],[Profit]]=Data[[#This Row],[ Sales]]-Data[[#This Row],[COGS]], "OK", "Mismatch")</f>
        <v>OK</v>
      </c>
    </row>
    <row r="297" spans="1:20" x14ac:dyDescent="0.2">
      <c r="A297" s="11" t="s">
        <v>14</v>
      </c>
      <c r="B297" s="11" t="s">
        <v>22</v>
      </c>
      <c r="C297" s="12" t="s">
        <v>38</v>
      </c>
      <c r="D297" s="12" t="s">
        <v>48</v>
      </c>
      <c r="E297" s="11">
        <v>1496</v>
      </c>
      <c r="F297" s="13">
        <v>10</v>
      </c>
      <c r="G297" s="13">
        <v>350</v>
      </c>
      <c r="H297" s="13">
        <v>523600</v>
      </c>
      <c r="I297" s="13">
        <v>31416</v>
      </c>
      <c r="J297" s="13">
        <v>492184</v>
      </c>
      <c r="K297" s="13">
        <v>388960</v>
      </c>
      <c r="L297" s="13">
        <v>103224</v>
      </c>
      <c r="M297" s="14">
        <v>41791</v>
      </c>
      <c r="N297" s="15">
        <v>6</v>
      </c>
      <c r="O297" s="12" t="s">
        <v>23</v>
      </c>
      <c r="P297" s="16" t="s">
        <v>19</v>
      </c>
      <c r="Q297" s="1" t="str">
        <f>IF(Data[[#This Row],[COGS]]=Data[[#This Row],[ Sales]]-Data[[#This Row],[Profit]], "OK", "Mismatch")</f>
        <v>OK</v>
      </c>
      <c r="R297" s="1" t="str">
        <f>IF(Data[[#This Row],[Gross Sales]]=Data[[#This Row],[Units Sold]]*Data[[#This Row],[Sale Price]], "OK", "Mismatch")</f>
        <v>OK</v>
      </c>
      <c r="S297" s="1" t="str">
        <f>IF(Data[[#This Row],[ Sales]]=Data[[#This Row],[Gross Sales]]-Data[[#This Row],[Discounts]], "OK", "Mismatch")</f>
        <v>OK</v>
      </c>
      <c r="T297" s="1" t="str">
        <f>IF(Data[[#This Row],[Profit]]=Data[[#This Row],[ Sales]]-Data[[#This Row],[COGS]], "OK", "Mismatch")</f>
        <v>OK</v>
      </c>
    </row>
    <row r="298" spans="1:20" x14ac:dyDescent="0.2">
      <c r="A298" s="11" t="s">
        <v>14</v>
      </c>
      <c r="B298" s="11" t="s">
        <v>22</v>
      </c>
      <c r="C298" s="12" t="s">
        <v>38</v>
      </c>
      <c r="D298" s="12" t="s">
        <v>48</v>
      </c>
      <c r="E298" s="11">
        <v>1535</v>
      </c>
      <c r="F298" s="13">
        <v>10</v>
      </c>
      <c r="G298" s="13">
        <v>20</v>
      </c>
      <c r="H298" s="13">
        <v>30700</v>
      </c>
      <c r="I298" s="13">
        <v>2149</v>
      </c>
      <c r="J298" s="13">
        <v>28551</v>
      </c>
      <c r="K298" s="13">
        <v>15350</v>
      </c>
      <c r="L298" s="13">
        <v>13201</v>
      </c>
      <c r="M298" s="14">
        <v>41883</v>
      </c>
      <c r="N298" s="15">
        <v>9</v>
      </c>
      <c r="O298" s="12" t="s">
        <v>34</v>
      </c>
      <c r="P298" s="16" t="s">
        <v>19</v>
      </c>
      <c r="Q298" s="1" t="str">
        <f>IF(Data[[#This Row],[COGS]]=Data[[#This Row],[ Sales]]-Data[[#This Row],[Profit]], "OK", "Mismatch")</f>
        <v>OK</v>
      </c>
      <c r="R298" s="1" t="str">
        <f>IF(Data[[#This Row],[Gross Sales]]=Data[[#This Row],[Units Sold]]*Data[[#This Row],[Sale Price]], "OK", "Mismatch")</f>
        <v>OK</v>
      </c>
      <c r="S298" s="1" t="str">
        <f>IF(Data[[#This Row],[ Sales]]=Data[[#This Row],[Gross Sales]]-Data[[#This Row],[Discounts]], "OK", "Mismatch")</f>
        <v>OK</v>
      </c>
      <c r="T298" s="1" t="str">
        <f>IF(Data[[#This Row],[Profit]]=Data[[#This Row],[ Sales]]-Data[[#This Row],[COGS]], "OK", "Mismatch")</f>
        <v>OK</v>
      </c>
    </row>
    <row r="299" spans="1:20" x14ac:dyDescent="0.2">
      <c r="A299" s="11" t="s">
        <v>14</v>
      </c>
      <c r="B299" s="11" t="s">
        <v>22</v>
      </c>
      <c r="C299" s="12" t="s">
        <v>38</v>
      </c>
      <c r="D299" s="12" t="s">
        <v>48</v>
      </c>
      <c r="E299" s="11">
        <v>1757</v>
      </c>
      <c r="F299" s="13">
        <v>10</v>
      </c>
      <c r="G299" s="13">
        <v>20</v>
      </c>
      <c r="H299" s="13">
        <v>35140</v>
      </c>
      <c r="I299" s="13">
        <v>2108.4</v>
      </c>
      <c r="J299" s="13">
        <v>33031.599999999999</v>
      </c>
      <c r="K299" s="13">
        <v>17570</v>
      </c>
      <c r="L299" s="13">
        <v>15461.599999999999</v>
      </c>
      <c r="M299" s="14">
        <v>41548</v>
      </c>
      <c r="N299" s="15">
        <v>10</v>
      </c>
      <c r="O299" s="12" t="s">
        <v>35</v>
      </c>
      <c r="P299" s="16" t="s">
        <v>36</v>
      </c>
      <c r="Q299" s="1" t="str">
        <f>IF(Data[[#This Row],[COGS]]=Data[[#This Row],[ Sales]]-Data[[#This Row],[Profit]], "OK", "Mismatch")</f>
        <v>OK</v>
      </c>
      <c r="R299" s="1" t="str">
        <f>IF(Data[[#This Row],[Gross Sales]]=Data[[#This Row],[Units Sold]]*Data[[#This Row],[Sale Price]], "OK", "Mismatch")</f>
        <v>OK</v>
      </c>
      <c r="S299" s="1" t="str">
        <f>IF(Data[[#This Row],[ Sales]]=Data[[#This Row],[Gross Sales]]-Data[[#This Row],[Discounts]], "OK", "Mismatch")</f>
        <v>OK</v>
      </c>
      <c r="T299" s="1" t="str">
        <f>IF(Data[[#This Row],[Profit]]=Data[[#This Row],[ Sales]]-Data[[#This Row],[COGS]], "OK", "Mismatch")</f>
        <v>OK</v>
      </c>
    </row>
    <row r="300" spans="1:20" x14ac:dyDescent="0.2">
      <c r="A300" s="11" t="s">
        <v>14</v>
      </c>
      <c r="B300" s="11" t="s">
        <v>22</v>
      </c>
      <c r="C300" s="12" t="s">
        <v>38</v>
      </c>
      <c r="D300" s="12" t="s">
        <v>48</v>
      </c>
      <c r="E300" s="11">
        <v>2136</v>
      </c>
      <c r="F300" s="13">
        <v>10</v>
      </c>
      <c r="G300" s="13">
        <v>7</v>
      </c>
      <c r="H300" s="13">
        <v>14952</v>
      </c>
      <c r="I300" s="13">
        <v>747.6</v>
      </c>
      <c r="J300" s="13">
        <v>14204.4</v>
      </c>
      <c r="K300" s="13">
        <v>10680</v>
      </c>
      <c r="L300" s="13">
        <v>3524.3999999999996</v>
      </c>
      <c r="M300" s="14">
        <v>41609</v>
      </c>
      <c r="N300" s="15">
        <v>12</v>
      </c>
      <c r="O300" s="12" t="s">
        <v>25</v>
      </c>
      <c r="P300" s="16" t="s">
        <v>36</v>
      </c>
      <c r="Q300" s="1" t="str">
        <f>IF(Data[[#This Row],[COGS]]=Data[[#This Row],[ Sales]]-Data[[#This Row],[Profit]], "OK", "Mismatch")</f>
        <v>OK</v>
      </c>
      <c r="R300" s="1" t="str">
        <f>IF(Data[[#This Row],[Gross Sales]]=Data[[#This Row],[Units Sold]]*Data[[#This Row],[Sale Price]], "OK", "Mismatch")</f>
        <v>OK</v>
      </c>
      <c r="S300" s="1" t="str">
        <f>IF(Data[[#This Row],[ Sales]]=Data[[#This Row],[Gross Sales]]-Data[[#This Row],[Discounts]], "OK", "Mismatch")</f>
        <v>OK</v>
      </c>
      <c r="T300" s="1" t="str">
        <f>IF(Data[[#This Row],[Profit]]=Data[[#This Row],[ Sales]]-Data[[#This Row],[COGS]], "OK", "Mismatch")</f>
        <v>OK</v>
      </c>
    </row>
    <row r="301" spans="1:20" x14ac:dyDescent="0.2">
      <c r="A301" s="11" t="s">
        <v>14</v>
      </c>
      <c r="B301" s="11" t="s">
        <v>22</v>
      </c>
      <c r="C301" s="12" t="s">
        <v>42</v>
      </c>
      <c r="D301" s="12" t="s">
        <v>49</v>
      </c>
      <c r="E301" s="11">
        <v>639</v>
      </c>
      <c r="F301" s="13">
        <v>120</v>
      </c>
      <c r="G301" s="13">
        <v>350</v>
      </c>
      <c r="H301" s="13">
        <v>223650</v>
      </c>
      <c r="I301" s="13">
        <v>22365</v>
      </c>
      <c r="J301" s="13">
        <v>201285</v>
      </c>
      <c r="K301" s="13">
        <v>166140</v>
      </c>
      <c r="L301" s="13">
        <v>35145</v>
      </c>
      <c r="M301" s="14">
        <v>41821</v>
      </c>
      <c r="N301" s="15">
        <v>7</v>
      </c>
      <c r="O301" s="12" t="s">
        <v>30</v>
      </c>
      <c r="P301" s="16" t="s">
        <v>19</v>
      </c>
      <c r="Q301" s="1" t="str">
        <f>IF(Data[[#This Row],[COGS]]=Data[[#This Row],[ Sales]]-Data[[#This Row],[Profit]], "OK", "Mismatch")</f>
        <v>OK</v>
      </c>
      <c r="R301" s="1" t="str">
        <f>IF(Data[[#This Row],[Gross Sales]]=Data[[#This Row],[Units Sold]]*Data[[#This Row],[Sale Price]], "OK", "Mismatch")</f>
        <v>OK</v>
      </c>
      <c r="S301" s="1" t="str">
        <f>IF(Data[[#This Row],[ Sales]]=Data[[#This Row],[Gross Sales]]-Data[[#This Row],[Discounts]], "OK", "Mismatch")</f>
        <v>OK</v>
      </c>
      <c r="T301" s="1" t="str">
        <f>IF(Data[[#This Row],[Profit]]=Data[[#This Row],[ Sales]]-Data[[#This Row],[COGS]], "OK", "Mismatch")</f>
        <v>OK</v>
      </c>
    </row>
    <row r="302" spans="1:20" x14ac:dyDescent="0.2">
      <c r="A302" s="11" t="s">
        <v>14</v>
      </c>
      <c r="B302" s="11" t="s">
        <v>22</v>
      </c>
      <c r="C302" s="12" t="s">
        <v>42</v>
      </c>
      <c r="D302" s="12" t="s">
        <v>49</v>
      </c>
      <c r="E302" s="11">
        <v>1190</v>
      </c>
      <c r="F302" s="13">
        <v>120</v>
      </c>
      <c r="G302" s="13">
        <v>7</v>
      </c>
      <c r="H302" s="13">
        <v>8330</v>
      </c>
      <c r="I302" s="13">
        <v>1082.9000000000001</v>
      </c>
      <c r="J302" s="13">
        <v>7247.1</v>
      </c>
      <c r="K302" s="13">
        <v>5950</v>
      </c>
      <c r="L302" s="13">
        <v>1297.1000000000004</v>
      </c>
      <c r="M302" s="14">
        <v>41791</v>
      </c>
      <c r="N302" s="15">
        <v>6</v>
      </c>
      <c r="O302" s="12" t="s">
        <v>23</v>
      </c>
      <c r="P302" s="16" t="s">
        <v>19</v>
      </c>
      <c r="Q302" s="1" t="str">
        <f>IF(Data[[#This Row],[COGS]]=Data[[#This Row],[ Sales]]-Data[[#This Row],[Profit]], "OK", "Mismatch")</f>
        <v>OK</v>
      </c>
      <c r="R302" s="1" t="str">
        <f>IF(Data[[#This Row],[Gross Sales]]=Data[[#This Row],[Units Sold]]*Data[[#This Row],[Sale Price]], "OK", "Mismatch")</f>
        <v>OK</v>
      </c>
      <c r="S302" s="1" t="str">
        <f>IF(Data[[#This Row],[ Sales]]=Data[[#This Row],[Gross Sales]]-Data[[#This Row],[Discounts]], "OK", "Mismatch")</f>
        <v>OK</v>
      </c>
      <c r="T302" s="1" t="str">
        <f>IF(Data[[#This Row],[Profit]]=Data[[#This Row],[ Sales]]-Data[[#This Row],[COGS]], "OK", "Mismatch")</f>
        <v>OK</v>
      </c>
    </row>
    <row r="303" spans="1:20" x14ac:dyDescent="0.2">
      <c r="A303" s="11" t="s">
        <v>14</v>
      </c>
      <c r="B303" s="11" t="s">
        <v>22</v>
      </c>
      <c r="C303" s="12" t="s">
        <v>42</v>
      </c>
      <c r="D303" s="12" t="s">
        <v>49</v>
      </c>
      <c r="E303" s="11">
        <v>2805</v>
      </c>
      <c r="F303" s="13">
        <v>120</v>
      </c>
      <c r="G303" s="13">
        <v>20</v>
      </c>
      <c r="H303" s="13">
        <v>56100</v>
      </c>
      <c r="I303" s="13">
        <v>6171</v>
      </c>
      <c r="J303" s="13">
        <v>49929</v>
      </c>
      <c r="K303" s="13">
        <v>28050</v>
      </c>
      <c r="L303" s="13">
        <v>21879</v>
      </c>
      <c r="M303" s="14">
        <v>41518</v>
      </c>
      <c r="N303" s="15">
        <v>9</v>
      </c>
      <c r="O303" s="12" t="s">
        <v>34</v>
      </c>
      <c r="P303" s="16" t="s">
        <v>36</v>
      </c>
      <c r="Q303" s="1" t="str">
        <f>IF(Data[[#This Row],[COGS]]=Data[[#This Row],[ Sales]]-Data[[#This Row],[Profit]], "OK", "Mismatch")</f>
        <v>OK</v>
      </c>
      <c r="R303" s="1" t="str">
        <f>IF(Data[[#This Row],[Gross Sales]]=Data[[#This Row],[Units Sold]]*Data[[#This Row],[Sale Price]], "OK", "Mismatch")</f>
        <v>OK</v>
      </c>
      <c r="S303" s="1" t="str">
        <f>IF(Data[[#This Row],[ Sales]]=Data[[#This Row],[Gross Sales]]-Data[[#This Row],[Discounts]], "OK", "Mismatch")</f>
        <v>OK</v>
      </c>
      <c r="T303" s="1" t="str">
        <f>IF(Data[[#This Row],[Profit]]=Data[[#This Row],[ Sales]]-Data[[#This Row],[COGS]], "OK", "Mismatch")</f>
        <v>OK</v>
      </c>
    </row>
    <row r="304" spans="1:20" x14ac:dyDescent="0.2">
      <c r="A304" s="11" t="s">
        <v>14</v>
      </c>
      <c r="B304" s="11" t="s">
        <v>22</v>
      </c>
      <c r="C304" s="12" t="s">
        <v>42</v>
      </c>
      <c r="D304" s="12" t="s">
        <v>46</v>
      </c>
      <c r="E304" s="11">
        <v>639</v>
      </c>
      <c r="F304" s="13">
        <v>120</v>
      </c>
      <c r="G304" s="13">
        <v>7</v>
      </c>
      <c r="H304" s="13">
        <v>4473</v>
      </c>
      <c r="I304" s="13">
        <v>44.73</v>
      </c>
      <c r="J304" s="13">
        <v>4428.2700000000004</v>
      </c>
      <c r="K304" s="13">
        <v>3195</v>
      </c>
      <c r="L304" s="13">
        <v>1233.2700000000004</v>
      </c>
      <c r="M304" s="14">
        <v>41944</v>
      </c>
      <c r="N304" s="15">
        <v>11</v>
      </c>
      <c r="O304" s="12" t="s">
        <v>41</v>
      </c>
      <c r="P304" s="16" t="s">
        <v>19</v>
      </c>
      <c r="Q304" s="1" t="str">
        <f>IF(Data[[#This Row],[COGS]]=Data[[#This Row],[ Sales]]-Data[[#This Row],[Profit]], "OK", "Mismatch")</f>
        <v>OK</v>
      </c>
      <c r="R304" s="1" t="str">
        <f>IF(Data[[#This Row],[Gross Sales]]=Data[[#This Row],[Units Sold]]*Data[[#This Row],[Sale Price]], "OK", "Mismatch")</f>
        <v>OK</v>
      </c>
      <c r="S304" s="1" t="str">
        <f>IF(Data[[#This Row],[ Sales]]=Data[[#This Row],[Gross Sales]]-Data[[#This Row],[Discounts]], "OK", "Mismatch")</f>
        <v>OK</v>
      </c>
      <c r="T304" s="1" t="str">
        <f>IF(Data[[#This Row],[Profit]]=Data[[#This Row],[ Sales]]-Data[[#This Row],[COGS]], "OK", "Mismatch")</f>
        <v>OK</v>
      </c>
    </row>
    <row r="305" spans="1:20" x14ac:dyDescent="0.2">
      <c r="A305" s="11" t="s">
        <v>14</v>
      </c>
      <c r="B305" s="11" t="s">
        <v>22</v>
      </c>
      <c r="C305" s="12" t="s">
        <v>42</v>
      </c>
      <c r="D305" s="12" t="s">
        <v>46</v>
      </c>
      <c r="E305" s="11">
        <v>2177</v>
      </c>
      <c r="F305" s="13">
        <v>120</v>
      </c>
      <c r="G305" s="13">
        <v>350</v>
      </c>
      <c r="H305" s="13">
        <v>761950</v>
      </c>
      <c r="I305" s="13">
        <v>30478</v>
      </c>
      <c r="J305" s="13">
        <v>731472</v>
      </c>
      <c r="K305" s="13">
        <v>566020</v>
      </c>
      <c r="L305" s="13">
        <v>165452</v>
      </c>
      <c r="M305" s="14">
        <v>41913</v>
      </c>
      <c r="N305" s="15">
        <v>10</v>
      </c>
      <c r="O305" s="12" t="s">
        <v>35</v>
      </c>
      <c r="P305" s="16" t="s">
        <v>19</v>
      </c>
      <c r="Q305" s="1" t="str">
        <f>IF(Data[[#This Row],[COGS]]=Data[[#This Row],[ Sales]]-Data[[#This Row],[Profit]], "OK", "Mismatch")</f>
        <v>OK</v>
      </c>
      <c r="R305" s="1" t="str">
        <f>IF(Data[[#This Row],[Gross Sales]]=Data[[#This Row],[Units Sold]]*Data[[#This Row],[Sale Price]], "OK", "Mismatch")</f>
        <v>OK</v>
      </c>
      <c r="S305" s="1" t="str">
        <f>IF(Data[[#This Row],[ Sales]]=Data[[#This Row],[Gross Sales]]-Data[[#This Row],[Discounts]], "OK", "Mismatch")</f>
        <v>OK</v>
      </c>
      <c r="T305" s="1" t="str">
        <f>IF(Data[[#This Row],[Profit]]=Data[[#This Row],[ Sales]]-Data[[#This Row],[COGS]], "OK", "Mismatch")</f>
        <v>OK</v>
      </c>
    </row>
    <row r="306" spans="1:20" x14ac:dyDescent="0.2">
      <c r="A306" s="11" t="s">
        <v>14</v>
      </c>
      <c r="B306" s="11" t="s">
        <v>22</v>
      </c>
      <c r="C306" s="12" t="s">
        <v>42</v>
      </c>
      <c r="D306" s="12" t="s">
        <v>46</v>
      </c>
      <c r="E306" s="11">
        <v>3864</v>
      </c>
      <c r="F306" s="13">
        <v>120</v>
      </c>
      <c r="G306" s="13">
        <v>20</v>
      </c>
      <c r="H306" s="13">
        <v>77280</v>
      </c>
      <c r="I306" s="13">
        <v>772.80000000000007</v>
      </c>
      <c r="J306" s="13">
        <v>76507.200000000012</v>
      </c>
      <c r="K306" s="13">
        <v>38640</v>
      </c>
      <c r="L306" s="13">
        <v>37867.200000000004</v>
      </c>
      <c r="M306" s="14">
        <v>41730</v>
      </c>
      <c r="N306" s="15">
        <v>4</v>
      </c>
      <c r="O306" s="12" t="s">
        <v>44</v>
      </c>
      <c r="P306" s="16" t="s">
        <v>19</v>
      </c>
      <c r="Q306" s="1" t="str">
        <f>IF(Data[[#This Row],[COGS]]=Data[[#This Row],[ Sales]]-Data[[#This Row],[Profit]], "OK", "Mismatch")</f>
        <v>OK</v>
      </c>
      <c r="R306" s="1" t="str">
        <f>IF(Data[[#This Row],[Gross Sales]]=Data[[#This Row],[Units Sold]]*Data[[#This Row],[Sale Price]], "OK", "Mismatch")</f>
        <v>OK</v>
      </c>
      <c r="S306" s="1" t="str">
        <f>IF(Data[[#This Row],[ Sales]]=Data[[#This Row],[Gross Sales]]-Data[[#This Row],[Discounts]], "OK", "Mismatch")</f>
        <v>OK</v>
      </c>
      <c r="T306" s="1" t="str">
        <f>IF(Data[[#This Row],[Profit]]=Data[[#This Row],[ Sales]]-Data[[#This Row],[COGS]], "OK", "Mismatch")</f>
        <v>OK</v>
      </c>
    </row>
    <row r="307" spans="1:20" x14ac:dyDescent="0.2">
      <c r="A307" s="11" t="s">
        <v>14</v>
      </c>
      <c r="B307" s="11" t="s">
        <v>22</v>
      </c>
      <c r="C307" s="12" t="s">
        <v>42</v>
      </c>
      <c r="D307" s="12" t="s">
        <v>48</v>
      </c>
      <c r="E307" s="11">
        <v>1033</v>
      </c>
      <c r="F307" s="13">
        <v>120</v>
      </c>
      <c r="G307" s="13">
        <v>20</v>
      </c>
      <c r="H307" s="13">
        <v>20660</v>
      </c>
      <c r="I307" s="13">
        <v>1033</v>
      </c>
      <c r="J307" s="13">
        <v>19627</v>
      </c>
      <c r="K307" s="13">
        <v>10330</v>
      </c>
      <c r="L307" s="13">
        <v>9297</v>
      </c>
      <c r="M307" s="14">
        <v>41609</v>
      </c>
      <c r="N307" s="15">
        <v>12</v>
      </c>
      <c r="O307" s="12" t="s">
        <v>25</v>
      </c>
      <c r="P307" s="16" t="s">
        <v>36</v>
      </c>
      <c r="Q307" s="1" t="str">
        <f>IF(Data[[#This Row],[COGS]]=Data[[#This Row],[ Sales]]-Data[[#This Row],[Profit]], "OK", "Mismatch")</f>
        <v>OK</v>
      </c>
      <c r="R307" s="1" t="str">
        <f>IF(Data[[#This Row],[Gross Sales]]=Data[[#This Row],[Units Sold]]*Data[[#This Row],[Sale Price]], "OK", "Mismatch")</f>
        <v>OK</v>
      </c>
      <c r="S307" s="1" t="str">
        <f>IF(Data[[#This Row],[ Sales]]=Data[[#This Row],[Gross Sales]]-Data[[#This Row],[Discounts]], "OK", "Mismatch")</f>
        <v>OK</v>
      </c>
      <c r="T307" s="1" t="str">
        <f>IF(Data[[#This Row],[Profit]]=Data[[#This Row],[ Sales]]-Data[[#This Row],[COGS]], "OK", "Mismatch")</f>
        <v>OK</v>
      </c>
    </row>
    <row r="308" spans="1:20" x14ac:dyDescent="0.2">
      <c r="A308" s="11" t="s">
        <v>14</v>
      </c>
      <c r="B308" s="11" t="s">
        <v>22</v>
      </c>
      <c r="C308" s="12" t="s">
        <v>42</v>
      </c>
      <c r="D308" s="12" t="s">
        <v>48</v>
      </c>
      <c r="E308" s="11">
        <v>1496</v>
      </c>
      <c r="F308" s="13">
        <v>120</v>
      </c>
      <c r="G308" s="13">
        <v>350</v>
      </c>
      <c r="H308" s="13">
        <v>523600</v>
      </c>
      <c r="I308" s="13">
        <v>31416</v>
      </c>
      <c r="J308" s="13">
        <v>492184</v>
      </c>
      <c r="K308" s="13">
        <v>388960</v>
      </c>
      <c r="L308" s="13">
        <v>103224</v>
      </c>
      <c r="M308" s="14">
        <v>41791</v>
      </c>
      <c r="N308" s="15">
        <v>6</v>
      </c>
      <c r="O308" s="12" t="s">
        <v>23</v>
      </c>
      <c r="P308" s="16" t="s">
        <v>19</v>
      </c>
      <c r="Q308" s="1" t="str">
        <f>IF(Data[[#This Row],[COGS]]=Data[[#This Row],[ Sales]]-Data[[#This Row],[Profit]], "OK", "Mismatch")</f>
        <v>OK</v>
      </c>
      <c r="R308" s="1" t="str">
        <f>IF(Data[[#This Row],[Gross Sales]]=Data[[#This Row],[Units Sold]]*Data[[#This Row],[Sale Price]], "OK", "Mismatch")</f>
        <v>OK</v>
      </c>
      <c r="S308" s="1" t="str">
        <f>IF(Data[[#This Row],[ Sales]]=Data[[#This Row],[Gross Sales]]-Data[[#This Row],[Discounts]], "OK", "Mismatch")</f>
        <v>OK</v>
      </c>
      <c r="T308" s="1" t="str">
        <f>IF(Data[[#This Row],[Profit]]=Data[[#This Row],[ Sales]]-Data[[#This Row],[COGS]], "OK", "Mismatch")</f>
        <v>OK</v>
      </c>
    </row>
    <row r="309" spans="1:20" x14ac:dyDescent="0.2">
      <c r="A309" s="11" t="s">
        <v>14</v>
      </c>
      <c r="B309" s="11" t="s">
        <v>22</v>
      </c>
      <c r="C309" s="12" t="s">
        <v>42</v>
      </c>
      <c r="D309" s="12" t="s">
        <v>48</v>
      </c>
      <c r="E309" s="11">
        <v>1579</v>
      </c>
      <c r="F309" s="13">
        <v>120</v>
      </c>
      <c r="G309" s="13">
        <v>20</v>
      </c>
      <c r="H309" s="13">
        <v>31580</v>
      </c>
      <c r="I309" s="13">
        <v>1579</v>
      </c>
      <c r="J309" s="13">
        <v>30001</v>
      </c>
      <c r="K309" s="13">
        <v>15790</v>
      </c>
      <c r="L309" s="13">
        <v>14211</v>
      </c>
      <c r="M309" s="14">
        <v>41852</v>
      </c>
      <c r="N309" s="15">
        <v>8</v>
      </c>
      <c r="O309" s="12" t="s">
        <v>33</v>
      </c>
      <c r="P309" s="16" t="s">
        <v>19</v>
      </c>
      <c r="Q309" s="1" t="str">
        <f>IF(Data[[#This Row],[COGS]]=Data[[#This Row],[ Sales]]-Data[[#This Row],[Profit]], "OK", "Mismatch")</f>
        <v>OK</v>
      </c>
      <c r="R309" s="1" t="str">
        <f>IF(Data[[#This Row],[Gross Sales]]=Data[[#This Row],[Units Sold]]*Data[[#This Row],[Sale Price]], "OK", "Mismatch")</f>
        <v>OK</v>
      </c>
      <c r="S309" s="1" t="str">
        <f>IF(Data[[#This Row],[ Sales]]=Data[[#This Row],[Gross Sales]]-Data[[#This Row],[Discounts]], "OK", "Mismatch")</f>
        <v>OK</v>
      </c>
      <c r="T309" s="1" t="str">
        <f>IF(Data[[#This Row],[Profit]]=Data[[#This Row],[ Sales]]-Data[[#This Row],[COGS]], "OK", "Mismatch")</f>
        <v>OK</v>
      </c>
    </row>
    <row r="310" spans="1:20" x14ac:dyDescent="0.2">
      <c r="A310" s="11" t="s">
        <v>14</v>
      </c>
      <c r="B310" s="11" t="s">
        <v>22</v>
      </c>
      <c r="C310" s="12" t="s">
        <v>42</v>
      </c>
      <c r="D310" s="12" t="s">
        <v>48</v>
      </c>
      <c r="E310" s="11">
        <v>1976</v>
      </c>
      <c r="F310" s="13">
        <v>120</v>
      </c>
      <c r="G310" s="13">
        <v>20</v>
      </c>
      <c r="H310" s="13">
        <v>39520</v>
      </c>
      <c r="I310" s="13">
        <v>2766.4</v>
      </c>
      <c r="J310" s="13">
        <v>36753.599999999999</v>
      </c>
      <c r="K310" s="13">
        <v>19760</v>
      </c>
      <c r="L310" s="13">
        <v>16993.599999999999</v>
      </c>
      <c r="M310" s="14">
        <v>41913</v>
      </c>
      <c r="N310" s="15">
        <v>10</v>
      </c>
      <c r="O310" s="12" t="s">
        <v>35</v>
      </c>
      <c r="P310" s="16" t="s">
        <v>19</v>
      </c>
      <c r="Q310" s="1" t="str">
        <f>IF(Data[[#This Row],[COGS]]=Data[[#This Row],[ Sales]]-Data[[#This Row],[Profit]], "OK", "Mismatch")</f>
        <v>OK</v>
      </c>
      <c r="R310" s="1" t="str">
        <f>IF(Data[[#This Row],[Gross Sales]]=Data[[#This Row],[Units Sold]]*Data[[#This Row],[Sale Price]], "OK", "Mismatch")</f>
        <v>OK</v>
      </c>
      <c r="S310" s="1" t="str">
        <f>IF(Data[[#This Row],[ Sales]]=Data[[#This Row],[Gross Sales]]-Data[[#This Row],[Discounts]], "OK", "Mismatch")</f>
        <v>OK</v>
      </c>
      <c r="T310" s="1" t="str">
        <f>IF(Data[[#This Row],[Profit]]=Data[[#This Row],[ Sales]]-Data[[#This Row],[COGS]], "OK", "Mismatch")</f>
        <v>OK</v>
      </c>
    </row>
    <row r="311" spans="1:20" x14ac:dyDescent="0.2">
      <c r="A311" s="11" t="s">
        <v>14</v>
      </c>
      <c r="B311" s="11" t="s">
        <v>22</v>
      </c>
      <c r="C311" s="12" t="s">
        <v>42</v>
      </c>
      <c r="D311" s="12" t="s">
        <v>48</v>
      </c>
      <c r="E311" s="11">
        <v>2076</v>
      </c>
      <c r="F311" s="13">
        <v>120</v>
      </c>
      <c r="G311" s="13">
        <v>350</v>
      </c>
      <c r="H311" s="13">
        <v>726600</v>
      </c>
      <c r="I311" s="13">
        <v>43596</v>
      </c>
      <c r="J311" s="13">
        <v>683004</v>
      </c>
      <c r="K311" s="13">
        <v>539760</v>
      </c>
      <c r="L311" s="13">
        <v>143244</v>
      </c>
      <c r="M311" s="14">
        <v>41548</v>
      </c>
      <c r="N311" s="15">
        <v>10</v>
      </c>
      <c r="O311" s="12" t="s">
        <v>35</v>
      </c>
      <c r="P311" s="16" t="s">
        <v>36</v>
      </c>
      <c r="Q311" s="1" t="str">
        <f>IF(Data[[#This Row],[COGS]]=Data[[#This Row],[ Sales]]-Data[[#This Row],[Profit]], "OK", "Mismatch")</f>
        <v>OK</v>
      </c>
      <c r="R311" s="1" t="str">
        <f>IF(Data[[#This Row],[Gross Sales]]=Data[[#This Row],[Units Sold]]*Data[[#This Row],[Sale Price]], "OK", "Mismatch")</f>
        <v>OK</v>
      </c>
      <c r="S311" s="1" t="str">
        <f>IF(Data[[#This Row],[ Sales]]=Data[[#This Row],[Gross Sales]]-Data[[#This Row],[Discounts]], "OK", "Mismatch")</f>
        <v>OK</v>
      </c>
      <c r="T311" s="1" t="str">
        <f>IF(Data[[#This Row],[Profit]]=Data[[#This Row],[ Sales]]-Data[[#This Row],[COGS]], "OK", "Mismatch")</f>
        <v>OK</v>
      </c>
    </row>
    <row r="312" spans="1:20" x14ac:dyDescent="0.2">
      <c r="A312" s="11" t="s">
        <v>14</v>
      </c>
      <c r="B312" s="11" t="s">
        <v>22</v>
      </c>
      <c r="C312" s="12" t="s">
        <v>43</v>
      </c>
      <c r="D312" s="12" t="s">
        <v>49</v>
      </c>
      <c r="E312" s="11">
        <v>293</v>
      </c>
      <c r="F312" s="13">
        <v>250</v>
      </c>
      <c r="G312" s="13">
        <v>20</v>
      </c>
      <c r="H312" s="13">
        <v>5860</v>
      </c>
      <c r="I312" s="13">
        <v>879</v>
      </c>
      <c r="J312" s="13">
        <v>4981</v>
      </c>
      <c r="K312" s="13">
        <v>2930</v>
      </c>
      <c r="L312" s="13">
        <v>2051</v>
      </c>
      <c r="M312" s="14">
        <v>41974</v>
      </c>
      <c r="N312" s="15">
        <v>12</v>
      </c>
      <c r="O312" s="12" t="s">
        <v>25</v>
      </c>
      <c r="P312" s="16" t="s">
        <v>19</v>
      </c>
      <c r="Q312" s="1" t="str">
        <f>IF(Data[[#This Row],[COGS]]=Data[[#This Row],[ Sales]]-Data[[#This Row],[Profit]], "OK", "Mismatch")</f>
        <v>OK</v>
      </c>
      <c r="R312" s="1" t="str">
        <f>IF(Data[[#This Row],[Gross Sales]]=Data[[#This Row],[Units Sold]]*Data[[#This Row],[Sale Price]], "OK", "Mismatch")</f>
        <v>OK</v>
      </c>
      <c r="S312" s="1" t="str">
        <f>IF(Data[[#This Row],[ Sales]]=Data[[#This Row],[Gross Sales]]-Data[[#This Row],[Discounts]], "OK", "Mismatch")</f>
        <v>OK</v>
      </c>
      <c r="T312" s="1" t="str">
        <f>IF(Data[[#This Row],[Profit]]=Data[[#This Row],[ Sales]]-Data[[#This Row],[COGS]], "OK", "Mismatch")</f>
        <v>OK</v>
      </c>
    </row>
    <row r="313" spans="1:20" x14ac:dyDescent="0.2">
      <c r="A313" s="11" t="s">
        <v>14</v>
      </c>
      <c r="B313" s="11" t="s">
        <v>22</v>
      </c>
      <c r="C313" s="12" t="s">
        <v>43</v>
      </c>
      <c r="D313" s="12" t="s">
        <v>49</v>
      </c>
      <c r="E313" s="11">
        <v>1281</v>
      </c>
      <c r="F313" s="13">
        <v>250</v>
      </c>
      <c r="G313" s="13">
        <v>350</v>
      </c>
      <c r="H313" s="13">
        <v>448350</v>
      </c>
      <c r="I313" s="13">
        <v>62769</v>
      </c>
      <c r="J313" s="13">
        <v>385581</v>
      </c>
      <c r="K313" s="13">
        <v>333060</v>
      </c>
      <c r="L313" s="13">
        <v>52521</v>
      </c>
      <c r="M313" s="14">
        <v>41609</v>
      </c>
      <c r="N313" s="15">
        <v>12</v>
      </c>
      <c r="O313" s="12" t="s">
        <v>25</v>
      </c>
      <c r="P313" s="16" t="s">
        <v>36</v>
      </c>
      <c r="Q313" s="1" t="str">
        <f>IF(Data[[#This Row],[COGS]]=Data[[#This Row],[ Sales]]-Data[[#This Row],[Profit]], "OK", "Mismatch")</f>
        <v>OK</v>
      </c>
      <c r="R313" s="1" t="str">
        <f>IF(Data[[#This Row],[Gross Sales]]=Data[[#This Row],[Units Sold]]*Data[[#This Row],[Sale Price]], "OK", "Mismatch")</f>
        <v>OK</v>
      </c>
      <c r="S313" s="1" t="str">
        <f>IF(Data[[#This Row],[ Sales]]=Data[[#This Row],[Gross Sales]]-Data[[#This Row],[Discounts]], "OK", "Mismatch")</f>
        <v>OK</v>
      </c>
      <c r="T313" s="1" t="str">
        <f>IF(Data[[#This Row],[Profit]]=Data[[#This Row],[ Sales]]-Data[[#This Row],[COGS]], "OK", "Mismatch")</f>
        <v>OK</v>
      </c>
    </row>
    <row r="314" spans="1:20" x14ac:dyDescent="0.2">
      <c r="A314" s="11" t="s">
        <v>14</v>
      </c>
      <c r="B314" s="11" t="s">
        <v>22</v>
      </c>
      <c r="C314" s="12" t="s">
        <v>43</v>
      </c>
      <c r="D314" s="12" t="s">
        <v>49</v>
      </c>
      <c r="E314" s="11">
        <v>1491</v>
      </c>
      <c r="F314" s="13">
        <v>250</v>
      </c>
      <c r="G314" s="13">
        <v>7</v>
      </c>
      <c r="H314" s="13">
        <v>10437</v>
      </c>
      <c r="I314" s="13">
        <v>1252.44</v>
      </c>
      <c r="J314" s="13">
        <v>9184.56</v>
      </c>
      <c r="K314" s="13">
        <v>7455</v>
      </c>
      <c r="L314" s="13">
        <v>1729.5599999999995</v>
      </c>
      <c r="M314" s="14">
        <v>41699</v>
      </c>
      <c r="N314" s="15">
        <v>3</v>
      </c>
      <c r="O314" s="12" t="s">
        <v>27</v>
      </c>
      <c r="P314" s="16" t="s">
        <v>19</v>
      </c>
      <c r="Q314" s="1" t="str">
        <f>IF(Data[[#This Row],[COGS]]=Data[[#This Row],[ Sales]]-Data[[#This Row],[Profit]], "OK", "Mismatch")</f>
        <v>OK</v>
      </c>
      <c r="R314" s="1" t="str">
        <f>IF(Data[[#This Row],[Gross Sales]]=Data[[#This Row],[Units Sold]]*Data[[#This Row],[Sale Price]], "OK", "Mismatch")</f>
        <v>OK</v>
      </c>
      <c r="S314" s="1" t="str">
        <f>IF(Data[[#This Row],[ Sales]]=Data[[#This Row],[Gross Sales]]-Data[[#This Row],[Discounts]], "OK", "Mismatch")</f>
        <v>OK</v>
      </c>
      <c r="T314" s="1" t="str">
        <f>IF(Data[[#This Row],[Profit]]=Data[[#This Row],[ Sales]]-Data[[#This Row],[COGS]], "OK", "Mismatch")</f>
        <v>OK</v>
      </c>
    </row>
    <row r="315" spans="1:20" x14ac:dyDescent="0.2">
      <c r="A315" s="11" t="s">
        <v>14</v>
      </c>
      <c r="B315" s="11" t="s">
        <v>22</v>
      </c>
      <c r="C315" s="12" t="s">
        <v>43</v>
      </c>
      <c r="D315" s="12" t="s">
        <v>46</v>
      </c>
      <c r="E315" s="11">
        <v>2177</v>
      </c>
      <c r="F315" s="13">
        <v>250</v>
      </c>
      <c r="G315" s="13">
        <v>350</v>
      </c>
      <c r="H315" s="13">
        <v>761950</v>
      </c>
      <c r="I315" s="13">
        <v>30478</v>
      </c>
      <c r="J315" s="13">
        <v>731472</v>
      </c>
      <c r="K315" s="13">
        <v>566020</v>
      </c>
      <c r="L315" s="13">
        <v>165452</v>
      </c>
      <c r="M315" s="14">
        <v>41913</v>
      </c>
      <c r="N315" s="15">
        <v>10</v>
      </c>
      <c r="O315" s="12" t="s">
        <v>35</v>
      </c>
      <c r="P315" s="16" t="s">
        <v>19</v>
      </c>
      <c r="Q315" s="1" t="str">
        <f>IF(Data[[#This Row],[COGS]]=Data[[#This Row],[ Sales]]-Data[[#This Row],[Profit]], "OK", "Mismatch")</f>
        <v>OK</v>
      </c>
      <c r="R315" s="1" t="str">
        <f>IF(Data[[#This Row],[Gross Sales]]=Data[[#This Row],[Units Sold]]*Data[[#This Row],[Sale Price]], "OK", "Mismatch")</f>
        <v>OK</v>
      </c>
      <c r="S315" s="1" t="str">
        <f>IF(Data[[#This Row],[ Sales]]=Data[[#This Row],[Gross Sales]]-Data[[#This Row],[Discounts]], "OK", "Mismatch")</f>
        <v>OK</v>
      </c>
      <c r="T315" s="1" t="str">
        <f>IF(Data[[#This Row],[Profit]]=Data[[#This Row],[ Sales]]-Data[[#This Row],[COGS]], "OK", "Mismatch")</f>
        <v>OK</v>
      </c>
    </row>
    <row r="316" spans="1:20" x14ac:dyDescent="0.2">
      <c r="A316" s="11" t="s">
        <v>14</v>
      </c>
      <c r="B316" s="11" t="s">
        <v>22</v>
      </c>
      <c r="C316" s="12" t="s">
        <v>43</v>
      </c>
      <c r="D316" s="12" t="s">
        <v>48</v>
      </c>
      <c r="E316" s="11">
        <v>381</v>
      </c>
      <c r="F316" s="13">
        <v>250</v>
      </c>
      <c r="G316" s="13">
        <v>350</v>
      </c>
      <c r="H316" s="13">
        <v>133350</v>
      </c>
      <c r="I316" s="13">
        <v>10668</v>
      </c>
      <c r="J316" s="13">
        <v>122682</v>
      </c>
      <c r="K316" s="13">
        <v>99060</v>
      </c>
      <c r="L316" s="13">
        <v>23622</v>
      </c>
      <c r="M316" s="14">
        <v>41852</v>
      </c>
      <c r="N316" s="15">
        <v>8</v>
      </c>
      <c r="O316" s="12" t="s">
        <v>33</v>
      </c>
      <c r="P316" s="16" t="s">
        <v>19</v>
      </c>
      <c r="Q316" s="1" t="str">
        <f>IF(Data[[#This Row],[COGS]]=Data[[#This Row],[ Sales]]-Data[[#This Row],[Profit]], "OK", "Mismatch")</f>
        <v>OK</v>
      </c>
      <c r="R316" s="1" t="str">
        <f>IF(Data[[#This Row],[Gross Sales]]=Data[[#This Row],[Units Sold]]*Data[[#This Row],[Sale Price]], "OK", "Mismatch")</f>
        <v>OK</v>
      </c>
      <c r="S316" s="1" t="str">
        <f>IF(Data[[#This Row],[ Sales]]=Data[[#This Row],[Gross Sales]]-Data[[#This Row],[Discounts]], "OK", "Mismatch")</f>
        <v>OK</v>
      </c>
      <c r="T316" s="1" t="str">
        <f>IF(Data[[#This Row],[Profit]]=Data[[#This Row],[ Sales]]-Data[[#This Row],[COGS]], "OK", "Mismatch")</f>
        <v>OK</v>
      </c>
    </row>
    <row r="317" spans="1:20" x14ac:dyDescent="0.2">
      <c r="A317" s="11" t="s">
        <v>14</v>
      </c>
      <c r="B317" s="11" t="s">
        <v>22</v>
      </c>
      <c r="C317" s="12" t="s">
        <v>43</v>
      </c>
      <c r="D317" s="12" t="s">
        <v>48</v>
      </c>
      <c r="E317" s="11">
        <v>574.5</v>
      </c>
      <c r="F317" s="13">
        <v>250</v>
      </c>
      <c r="G317" s="13">
        <v>350</v>
      </c>
      <c r="H317" s="13">
        <v>201075</v>
      </c>
      <c r="I317" s="13">
        <v>16086</v>
      </c>
      <c r="J317" s="13">
        <v>184989</v>
      </c>
      <c r="K317" s="13">
        <v>149370</v>
      </c>
      <c r="L317" s="13">
        <v>35619</v>
      </c>
      <c r="M317" s="14">
        <v>41730</v>
      </c>
      <c r="N317" s="15">
        <v>4</v>
      </c>
      <c r="O317" s="12" t="s">
        <v>44</v>
      </c>
      <c r="P317" s="16" t="s">
        <v>19</v>
      </c>
      <c r="Q317" s="1" t="str">
        <f>IF(Data[[#This Row],[COGS]]=Data[[#This Row],[ Sales]]-Data[[#This Row],[Profit]], "OK", "Mismatch")</f>
        <v>OK</v>
      </c>
      <c r="R317" s="1" t="str">
        <f>IF(Data[[#This Row],[Gross Sales]]=Data[[#This Row],[Units Sold]]*Data[[#This Row],[Sale Price]], "OK", "Mismatch")</f>
        <v>OK</v>
      </c>
      <c r="S317" s="1" t="str">
        <f>IF(Data[[#This Row],[ Sales]]=Data[[#This Row],[Gross Sales]]-Data[[#This Row],[Discounts]], "OK", "Mismatch")</f>
        <v>OK</v>
      </c>
      <c r="T317" s="1" t="str">
        <f>IF(Data[[#This Row],[Profit]]=Data[[#This Row],[ Sales]]-Data[[#This Row],[COGS]], "OK", "Mismatch")</f>
        <v>OK</v>
      </c>
    </row>
    <row r="318" spans="1:20" x14ac:dyDescent="0.2">
      <c r="A318" s="11" t="s">
        <v>14</v>
      </c>
      <c r="B318" s="11" t="s">
        <v>22</v>
      </c>
      <c r="C318" s="12" t="s">
        <v>43</v>
      </c>
      <c r="D318" s="12" t="s">
        <v>48</v>
      </c>
      <c r="E318" s="11">
        <v>2487</v>
      </c>
      <c r="F318" s="13">
        <v>250</v>
      </c>
      <c r="G318" s="13">
        <v>7</v>
      </c>
      <c r="H318" s="13">
        <v>17409</v>
      </c>
      <c r="I318" s="13">
        <v>870.45</v>
      </c>
      <c r="J318" s="13">
        <v>16538.55</v>
      </c>
      <c r="K318" s="13">
        <v>12435</v>
      </c>
      <c r="L318" s="13">
        <v>4103.5499999999993</v>
      </c>
      <c r="M318" s="14">
        <v>41974</v>
      </c>
      <c r="N318" s="15">
        <v>12</v>
      </c>
      <c r="O318" s="12" t="s">
        <v>25</v>
      </c>
      <c r="P318" s="16" t="s">
        <v>19</v>
      </c>
      <c r="Q318" s="1" t="str">
        <f>IF(Data[[#This Row],[COGS]]=Data[[#This Row],[ Sales]]-Data[[#This Row],[Profit]], "OK", "Mismatch")</f>
        <v>OK</v>
      </c>
      <c r="R318" s="1" t="str">
        <f>IF(Data[[#This Row],[Gross Sales]]=Data[[#This Row],[Units Sold]]*Data[[#This Row],[Sale Price]], "OK", "Mismatch")</f>
        <v>OK</v>
      </c>
      <c r="S318" s="1" t="str">
        <f>IF(Data[[#This Row],[ Sales]]=Data[[#This Row],[Gross Sales]]-Data[[#This Row],[Discounts]], "OK", "Mismatch")</f>
        <v>OK</v>
      </c>
      <c r="T318" s="1" t="str">
        <f>IF(Data[[#This Row],[Profit]]=Data[[#This Row],[ Sales]]-Data[[#This Row],[COGS]], "OK", "Mismatch")</f>
        <v>OK</v>
      </c>
    </row>
    <row r="319" spans="1:20" x14ac:dyDescent="0.2">
      <c r="A319" s="11" t="s">
        <v>14</v>
      </c>
      <c r="B319" s="11" t="s">
        <v>22</v>
      </c>
      <c r="C319" s="12" t="s">
        <v>43</v>
      </c>
      <c r="D319" s="12" t="s">
        <v>48</v>
      </c>
      <c r="E319" s="11">
        <v>2682</v>
      </c>
      <c r="F319" s="13">
        <v>250</v>
      </c>
      <c r="G319" s="13">
        <v>20</v>
      </c>
      <c r="H319" s="13">
        <v>53640</v>
      </c>
      <c r="I319" s="13">
        <v>4827.6000000000004</v>
      </c>
      <c r="J319" s="13">
        <v>48812.4</v>
      </c>
      <c r="K319" s="13">
        <v>26820</v>
      </c>
      <c r="L319" s="13">
        <v>21992.400000000001</v>
      </c>
      <c r="M319" s="14">
        <v>41579</v>
      </c>
      <c r="N319" s="15">
        <v>11</v>
      </c>
      <c r="O319" s="12" t="s">
        <v>41</v>
      </c>
      <c r="P319" s="16" t="s">
        <v>36</v>
      </c>
      <c r="Q319" s="1" t="str">
        <f>IF(Data[[#This Row],[COGS]]=Data[[#This Row],[ Sales]]-Data[[#This Row],[Profit]], "OK", "Mismatch")</f>
        <v>OK</v>
      </c>
      <c r="R319" s="1" t="str">
        <f>IF(Data[[#This Row],[Gross Sales]]=Data[[#This Row],[Units Sold]]*Data[[#This Row],[Sale Price]], "OK", "Mismatch")</f>
        <v>OK</v>
      </c>
      <c r="S319" s="1" t="str">
        <f>IF(Data[[#This Row],[ Sales]]=Data[[#This Row],[Gross Sales]]-Data[[#This Row],[Discounts]], "OK", "Mismatch")</f>
        <v>OK</v>
      </c>
      <c r="T319" s="1" t="str">
        <f>IF(Data[[#This Row],[Profit]]=Data[[#This Row],[ Sales]]-Data[[#This Row],[COGS]], "OK", "Mismatch")</f>
        <v>OK</v>
      </c>
    </row>
    <row r="320" spans="1:20" x14ac:dyDescent="0.2">
      <c r="A320" s="11" t="s">
        <v>14</v>
      </c>
      <c r="B320" s="11" t="s">
        <v>22</v>
      </c>
      <c r="C320" s="12" t="s">
        <v>43</v>
      </c>
      <c r="D320" s="12" t="s">
        <v>17</v>
      </c>
      <c r="E320" s="11">
        <v>1527</v>
      </c>
      <c r="F320" s="13">
        <v>250</v>
      </c>
      <c r="G320" s="13">
        <v>350</v>
      </c>
      <c r="H320" s="13">
        <v>534450</v>
      </c>
      <c r="I320" s="13">
        <v>0</v>
      </c>
      <c r="J320" s="13">
        <v>534450</v>
      </c>
      <c r="K320" s="13">
        <v>397020</v>
      </c>
      <c r="L320" s="13">
        <v>137430</v>
      </c>
      <c r="M320" s="14">
        <v>41518</v>
      </c>
      <c r="N320" s="15">
        <v>9</v>
      </c>
      <c r="O320" s="12" t="s">
        <v>34</v>
      </c>
      <c r="P320" s="16" t="s">
        <v>36</v>
      </c>
      <c r="Q320" s="1" t="str">
        <f>IF(Data[[#This Row],[COGS]]=Data[[#This Row],[ Sales]]-Data[[#This Row],[Profit]], "OK", "Mismatch")</f>
        <v>OK</v>
      </c>
      <c r="R320" s="1" t="str">
        <f>IF(Data[[#This Row],[Gross Sales]]=Data[[#This Row],[Units Sold]]*Data[[#This Row],[Sale Price]], "OK", "Mismatch")</f>
        <v>OK</v>
      </c>
      <c r="S320" s="1" t="str">
        <f>IF(Data[[#This Row],[ Sales]]=Data[[#This Row],[Gross Sales]]-Data[[#This Row],[Discounts]], "OK", "Mismatch")</f>
        <v>OK</v>
      </c>
      <c r="T320" s="1" t="str">
        <f>IF(Data[[#This Row],[Profit]]=Data[[#This Row],[ Sales]]-Data[[#This Row],[COGS]], "OK", "Mismatch")</f>
        <v>OK</v>
      </c>
    </row>
    <row r="321" spans="1:20" x14ac:dyDescent="0.2">
      <c r="A321" s="11" t="s">
        <v>14</v>
      </c>
      <c r="B321" s="11" t="s">
        <v>20</v>
      </c>
      <c r="C321" s="12" t="s">
        <v>45</v>
      </c>
      <c r="D321" s="12" t="s">
        <v>46</v>
      </c>
      <c r="E321" s="11">
        <v>1907</v>
      </c>
      <c r="F321" s="13">
        <v>260</v>
      </c>
      <c r="G321" s="13">
        <v>350</v>
      </c>
      <c r="H321" s="13">
        <v>667450</v>
      </c>
      <c r="I321" s="13">
        <v>26698</v>
      </c>
      <c r="J321" s="13">
        <v>640752</v>
      </c>
      <c r="K321" s="13">
        <v>495820</v>
      </c>
      <c r="L321" s="13">
        <v>144932</v>
      </c>
      <c r="M321" s="14">
        <v>41883</v>
      </c>
      <c r="N321" s="15">
        <v>9</v>
      </c>
      <c r="O321" s="12" t="s">
        <v>34</v>
      </c>
      <c r="P321" s="16" t="s">
        <v>19</v>
      </c>
      <c r="Q321" s="1" t="str">
        <f>IF(Data[[#This Row],[COGS]]=Data[[#This Row],[ Sales]]-Data[[#This Row],[Profit]], "OK", "Mismatch")</f>
        <v>OK</v>
      </c>
      <c r="R321" s="1" t="str">
        <f>IF(Data[[#This Row],[Gross Sales]]=Data[[#This Row],[Units Sold]]*Data[[#This Row],[Sale Price]], "OK", "Mismatch")</f>
        <v>OK</v>
      </c>
      <c r="S321" s="1" t="str">
        <f>IF(Data[[#This Row],[ Sales]]=Data[[#This Row],[Gross Sales]]-Data[[#This Row],[Discounts]], "OK", "Mismatch")</f>
        <v>OK</v>
      </c>
      <c r="T321" s="1" t="str">
        <f>IF(Data[[#This Row],[Profit]]=Data[[#This Row],[ Sales]]-Data[[#This Row],[COGS]], "OK", "Mismatch")</f>
        <v>OK</v>
      </c>
    </row>
    <row r="322" spans="1:20" x14ac:dyDescent="0.2">
      <c r="A322" s="11" t="s">
        <v>14</v>
      </c>
      <c r="B322" s="11" t="s">
        <v>20</v>
      </c>
      <c r="C322" s="12" t="s">
        <v>45</v>
      </c>
      <c r="D322" s="12" t="s">
        <v>46</v>
      </c>
      <c r="E322" s="11">
        <v>2966</v>
      </c>
      <c r="F322" s="13">
        <v>260</v>
      </c>
      <c r="G322" s="13">
        <v>350</v>
      </c>
      <c r="H322" s="13">
        <v>1038100</v>
      </c>
      <c r="I322" s="13">
        <v>20762</v>
      </c>
      <c r="J322" s="13">
        <v>1017338</v>
      </c>
      <c r="K322" s="13">
        <v>771160</v>
      </c>
      <c r="L322" s="13">
        <v>246178</v>
      </c>
      <c r="M322" s="14">
        <v>41548</v>
      </c>
      <c r="N322" s="15">
        <v>10</v>
      </c>
      <c r="O322" s="12" t="s">
        <v>35</v>
      </c>
      <c r="P322" s="16" t="s">
        <v>36</v>
      </c>
      <c r="Q322" s="1" t="str">
        <f>IF(Data[[#This Row],[COGS]]=Data[[#This Row],[ Sales]]-Data[[#This Row],[Profit]], "OK", "Mismatch")</f>
        <v>OK</v>
      </c>
      <c r="R322" s="1" t="str">
        <f>IF(Data[[#This Row],[Gross Sales]]=Data[[#This Row],[Units Sold]]*Data[[#This Row],[Sale Price]], "OK", "Mismatch")</f>
        <v>OK</v>
      </c>
      <c r="S322" s="1" t="str">
        <f>IF(Data[[#This Row],[ Sales]]=Data[[#This Row],[Gross Sales]]-Data[[#This Row],[Discounts]], "OK", "Mismatch")</f>
        <v>OK</v>
      </c>
      <c r="T322" s="1" t="str">
        <f>IF(Data[[#This Row],[Profit]]=Data[[#This Row],[ Sales]]-Data[[#This Row],[COGS]], "OK", "Mismatch")</f>
        <v>OK</v>
      </c>
    </row>
    <row r="323" spans="1:20" x14ac:dyDescent="0.2">
      <c r="A323" s="11" t="s">
        <v>14</v>
      </c>
      <c r="B323" s="11" t="s">
        <v>20</v>
      </c>
      <c r="C323" s="12" t="s">
        <v>45</v>
      </c>
      <c r="D323" s="12" t="s">
        <v>48</v>
      </c>
      <c r="E323" s="11">
        <v>1159</v>
      </c>
      <c r="F323" s="13">
        <v>260</v>
      </c>
      <c r="G323" s="13">
        <v>7</v>
      </c>
      <c r="H323" s="13">
        <v>8113</v>
      </c>
      <c r="I323" s="13">
        <v>405.65</v>
      </c>
      <c r="J323" s="13">
        <v>7707.35</v>
      </c>
      <c r="K323" s="13">
        <v>5795</v>
      </c>
      <c r="L323" s="13">
        <v>1912.3500000000004</v>
      </c>
      <c r="M323" s="14">
        <v>41548</v>
      </c>
      <c r="N323" s="15">
        <v>10</v>
      </c>
      <c r="O323" s="12" t="s">
        <v>35</v>
      </c>
      <c r="P323" s="16" t="s">
        <v>36</v>
      </c>
      <c r="Q323" s="1" t="str">
        <f>IF(Data[[#This Row],[COGS]]=Data[[#This Row],[ Sales]]-Data[[#This Row],[Profit]], "OK", "Mismatch")</f>
        <v>OK</v>
      </c>
      <c r="R323" s="1" t="str">
        <f>IF(Data[[#This Row],[Gross Sales]]=Data[[#This Row],[Units Sold]]*Data[[#This Row],[Sale Price]], "OK", "Mismatch")</f>
        <v>OK</v>
      </c>
      <c r="S323" s="1" t="str">
        <f>IF(Data[[#This Row],[ Sales]]=Data[[#This Row],[Gross Sales]]-Data[[#This Row],[Discounts]], "OK", "Mismatch")</f>
        <v>OK</v>
      </c>
      <c r="T323" s="1" t="str">
        <f>IF(Data[[#This Row],[Profit]]=Data[[#This Row],[ Sales]]-Data[[#This Row],[COGS]], "OK", "Mismatch")</f>
        <v>OK</v>
      </c>
    </row>
    <row r="324" spans="1:20" x14ac:dyDescent="0.2">
      <c r="A324" s="11" t="s">
        <v>14</v>
      </c>
      <c r="B324" s="11" t="s">
        <v>20</v>
      </c>
      <c r="C324" s="12" t="s">
        <v>45</v>
      </c>
      <c r="D324" s="12" t="s">
        <v>48</v>
      </c>
      <c r="E324" s="11">
        <v>1350</v>
      </c>
      <c r="F324" s="13">
        <v>260</v>
      </c>
      <c r="G324" s="13">
        <v>350</v>
      </c>
      <c r="H324" s="13">
        <v>472500</v>
      </c>
      <c r="I324" s="13">
        <v>23625</v>
      </c>
      <c r="J324" s="13">
        <v>448875</v>
      </c>
      <c r="K324" s="13">
        <v>351000</v>
      </c>
      <c r="L324" s="13">
        <v>97875</v>
      </c>
      <c r="M324" s="14">
        <v>41671</v>
      </c>
      <c r="N324" s="15">
        <v>2</v>
      </c>
      <c r="O324" s="12" t="s">
        <v>39</v>
      </c>
      <c r="P324" s="16" t="s">
        <v>19</v>
      </c>
      <c r="Q324" s="1" t="str">
        <f>IF(Data[[#This Row],[COGS]]=Data[[#This Row],[ Sales]]-Data[[#This Row],[Profit]], "OK", "Mismatch")</f>
        <v>OK</v>
      </c>
      <c r="R324" s="1" t="str">
        <f>IF(Data[[#This Row],[Gross Sales]]=Data[[#This Row],[Units Sold]]*Data[[#This Row],[Sale Price]], "OK", "Mismatch")</f>
        <v>OK</v>
      </c>
      <c r="S324" s="1" t="str">
        <f>IF(Data[[#This Row],[ Sales]]=Data[[#This Row],[Gross Sales]]-Data[[#This Row],[Discounts]], "OK", "Mismatch")</f>
        <v>OK</v>
      </c>
      <c r="T324" s="1" t="str">
        <f>IF(Data[[#This Row],[Profit]]=Data[[#This Row],[ Sales]]-Data[[#This Row],[COGS]], "OK", "Mismatch")</f>
        <v>OK</v>
      </c>
    </row>
    <row r="325" spans="1:20" x14ac:dyDescent="0.2">
      <c r="A325" s="11" t="s">
        <v>14</v>
      </c>
      <c r="B325" s="11" t="s">
        <v>20</v>
      </c>
      <c r="C325" s="12" t="s">
        <v>45</v>
      </c>
      <c r="D325" s="12" t="s">
        <v>48</v>
      </c>
      <c r="E325" s="11">
        <v>1366</v>
      </c>
      <c r="F325" s="13">
        <v>260</v>
      </c>
      <c r="G325" s="13">
        <v>20</v>
      </c>
      <c r="H325" s="13">
        <v>27320</v>
      </c>
      <c r="I325" s="13">
        <v>2185.6</v>
      </c>
      <c r="J325" s="13">
        <v>25134.400000000001</v>
      </c>
      <c r="K325" s="13">
        <v>13660</v>
      </c>
      <c r="L325" s="13">
        <v>11474.400000000001</v>
      </c>
      <c r="M325" s="14">
        <v>41791</v>
      </c>
      <c r="N325" s="15">
        <v>6</v>
      </c>
      <c r="O325" s="12" t="s">
        <v>23</v>
      </c>
      <c r="P325" s="16" t="s">
        <v>19</v>
      </c>
      <c r="Q325" s="1" t="str">
        <f>IF(Data[[#This Row],[COGS]]=Data[[#This Row],[ Sales]]-Data[[#This Row],[Profit]], "OK", "Mismatch")</f>
        <v>OK</v>
      </c>
      <c r="R325" s="1" t="str">
        <f>IF(Data[[#This Row],[Gross Sales]]=Data[[#This Row],[Units Sold]]*Data[[#This Row],[Sale Price]], "OK", "Mismatch")</f>
        <v>OK</v>
      </c>
      <c r="S325" s="1" t="str">
        <f>IF(Data[[#This Row],[ Sales]]=Data[[#This Row],[Gross Sales]]-Data[[#This Row],[Discounts]], "OK", "Mismatch")</f>
        <v>OK</v>
      </c>
      <c r="T325" s="1" t="str">
        <f>IF(Data[[#This Row],[Profit]]=Data[[#This Row],[ Sales]]-Data[[#This Row],[COGS]], "OK", "Mismatch")</f>
        <v>OK</v>
      </c>
    </row>
    <row r="326" spans="1:20" x14ac:dyDescent="0.2">
      <c r="A326" s="11" t="s">
        <v>14</v>
      </c>
      <c r="B326" s="11" t="s">
        <v>20</v>
      </c>
      <c r="C326" s="12" t="s">
        <v>45</v>
      </c>
      <c r="D326" s="12" t="s">
        <v>48</v>
      </c>
      <c r="E326" s="11">
        <v>1520</v>
      </c>
      <c r="F326" s="13">
        <v>260</v>
      </c>
      <c r="G326" s="13">
        <v>20</v>
      </c>
      <c r="H326" s="13">
        <v>30400</v>
      </c>
      <c r="I326" s="13">
        <v>2432</v>
      </c>
      <c r="J326" s="13">
        <v>27968</v>
      </c>
      <c r="K326" s="13">
        <v>15200</v>
      </c>
      <c r="L326" s="13">
        <v>12768</v>
      </c>
      <c r="M326" s="14">
        <v>41944</v>
      </c>
      <c r="N326" s="15">
        <v>11</v>
      </c>
      <c r="O326" s="12" t="s">
        <v>41</v>
      </c>
      <c r="P326" s="16" t="s">
        <v>19</v>
      </c>
      <c r="Q326" s="1" t="str">
        <f>IF(Data[[#This Row],[COGS]]=Data[[#This Row],[ Sales]]-Data[[#This Row],[Profit]], "OK", "Mismatch")</f>
        <v>OK</v>
      </c>
      <c r="R326" s="1" t="str">
        <f>IF(Data[[#This Row],[Gross Sales]]=Data[[#This Row],[Units Sold]]*Data[[#This Row],[Sale Price]], "OK", "Mismatch")</f>
        <v>OK</v>
      </c>
      <c r="S326" s="1" t="str">
        <f>IF(Data[[#This Row],[ Sales]]=Data[[#This Row],[Gross Sales]]-Data[[#This Row],[Discounts]], "OK", "Mismatch")</f>
        <v>OK</v>
      </c>
      <c r="T326" s="1" t="str">
        <f>IF(Data[[#This Row],[Profit]]=Data[[#This Row],[ Sales]]-Data[[#This Row],[COGS]], "OK", "Mismatch")</f>
        <v>OK</v>
      </c>
    </row>
    <row r="327" spans="1:20" x14ac:dyDescent="0.2">
      <c r="A327" s="11" t="s">
        <v>14</v>
      </c>
      <c r="B327" s="11" t="s">
        <v>20</v>
      </c>
      <c r="C327" s="12" t="s">
        <v>45</v>
      </c>
      <c r="D327" s="12" t="s">
        <v>17</v>
      </c>
      <c r="E327" s="11">
        <v>1686</v>
      </c>
      <c r="F327" s="13">
        <v>260</v>
      </c>
      <c r="G327" s="13">
        <v>7</v>
      </c>
      <c r="H327" s="13">
        <v>11802</v>
      </c>
      <c r="I327" s="13">
        <v>0</v>
      </c>
      <c r="J327" s="13">
        <v>11802</v>
      </c>
      <c r="K327" s="13">
        <v>8430</v>
      </c>
      <c r="L327" s="13">
        <v>3372</v>
      </c>
      <c r="M327" s="14">
        <v>41821</v>
      </c>
      <c r="N327" s="15">
        <v>7</v>
      </c>
      <c r="O327" s="12" t="s">
        <v>30</v>
      </c>
      <c r="P327" s="16" t="s">
        <v>19</v>
      </c>
      <c r="Q327" s="1" t="str">
        <f>IF(Data[[#This Row],[COGS]]=Data[[#This Row],[ Sales]]-Data[[#This Row],[Profit]], "OK", "Mismatch")</f>
        <v>OK</v>
      </c>
      <c r="R327" s="1" t="str">
        <f>IF(Data[[#This Row],[Gross Sales]]=Data[[#This Row],[Units Sold]]*Data[[#This Row],[Sale Price]], "OK", "Mismatch")</f>
        <v>OK</v>
      </c>
      <c r="S327" s="1" t="str">
        <f>IF(Data[[#This Row],[ Sales]]=Data[[#This Row],[Gross Sales]]-Data[[#This Row],[Discounts]], "OK", "Mismatch")</f>
        <v>OK</v>
      </c>
      <c r="T327" s="1" t="str">
        <f>IF(Data[[#This Row],[Profit]]=Data[[#This Row],[ Sales]]-Data[[#This Row],[COGS]], "OK", "Mismatch")</f>
        <v>OK</v>
      </c>
    </row>
    <row r="328" spans="1:20" x14ac:dyDescent="0.2">
      <c r="A328" s="11" t="s">
        <v>14</v>
      </c>
      <c r="B328" s="11" t="s">
        <v>20</v>
      </c>
      <c r="C328" s="12" t="s">
        <v>16</v>
      </c>
      <c r="D328" s="12" t="s">
        <v>49</v>
      </c>
      <c r="E328" s="11">
        <v>280</v>
      </c>
      <c r="F328" s="13">
        <v>3</v>
      </c>
      <c r="G328" s="13">
        <v>7</v>
      </c>
      <c r="H328" s="13">
        <v>1960</v>
      </c>
      <c r="I328" s="13">
        <v>274.39999999999998</v>
      </c>
      <c r="J328" s="13">
        <v>1685.6</v>
      </c>
      <c r="K328" s="13">
        <v>1400</v>
      </c>
      <c r="L328" s="13">
        <v>285.59999999999991</v>
      </c>
      <c r="M328" s="14">
        <v>41974</v>
      </c>
      <c r="N328" s="15">
        <v>12</v>
      </c>
      <c r="O328" s="12" t="s">
        <v>25</v>
      </c>
      <c r="P328" s="16" t="s">
        <v>19</v>
      </c>
      <c r="Q328" s="1" t="str">
        <f>IF(Data[[#This Row],[COGS]]=Data[[#This Row],[ Sales]]-Data[[#This Row],[Profit]], "OK", "Mismatch")</f>
        <v>OK</v>
      </c>
      <c r="R328" s="1" t="str">
        <f>IF(Data[[#This Row],[Gross Sales]]=Data[[#This Row],[Units Sold]]*Data[[#This Row],[Sale Price]], "OK", "Mismatch")</f>
        <v>OK</v>
      </c>
      <c r="S328" s="1" t="str">
        <f>IF(Data[[#This Row],[ Sales]]=Data[[#This Row],[Gross Sales]]-Data[[#This Row],[Discounts]], "OK", "Mismatch")</f>
        <v>OK</v>
      </c>
      <c r="T328" s="1" t="str">
        <f>IF(Data[[#This Row],[Profit]]=Data[[#This Row],[ Sales]]-Data[[#This Row],[COGS]], "OK", "Mismatch")</f>
        <v>OK</v>
      </c>
    </row>
    <row r="329" spans="1:20" x14ac:dyDescent="0.2">
      <c r="A329" s="11" t="s">
        <v>14</v>
      </c>
      <c r="B329" s="11" t="s">
        <v>20</v>
      </c>
      <c r="C329" s="12" t="s">
        <v>16</v>
      </c>
      <c r="D329" s="12" t="s">
        <v>49</v>
      </c>
      <c r="E329" s="11">
        <v>442</v>
      </c>
      <c r="F329" s="13">
        <v>3</v>
      </c>
      <c r="G329" s="13">
        <v>20</v>
      </c>
      <c r="H329" s="13">
        <v>8840</v>
      </c>
      <c r="I329" s="13">
        <v>1149.2</v>
      </c>
      <c r="J329" s="13">
        <v>7690.8</v>
      </c>
      <c r="K329" s="13">
        <v>4420</v>
      </c>
      <c r="L329" s="13">
        <v>3270.8</v>
      </c>
      <c r="M329" s="14">
        <v>41518</v>
      </c>
      <c r="N329" s="15">
        <v>9</v>
      </c>
      <c r="O329" s="12" t="s">
        <v>34</v>
      </c>
      <c r="P329" s="16" t="s">
        <v>36</v>
      </c>
      <c r="Q329" s="1" t="str">
        <f>IF(Data[[#This Row],[COGS]]=Data[[#This Row],[ Sales]]-Data[[#This Row],[Profit]], "OK", "Mismatch")</f>
        <v>OK</v>
      </c>
      <c r="R329" s="1" t="str">
        <f>IF(Data[[#This Row],[Gross Sales]]=Data[[#This Row],[Units Sold]]*Data[[#This Row],[Sale Price]], "OK", "Mismatch")</f>
        <v>OK</v>
      </c>
      <c r="S329" s="1" t="str">
        <f>IF(Data[[#This Row],[ Sales]]=Data[[#This Row],[Gross Sales]]-Data[[#This Row],[Discounts]], "OK", "Mismatch")</f>
        <v>OK</v>
      </c>
      <c r="T329" s="1" t="str">
        <f>IF(Data[[#This Row],[Profit]]=Data[[#This Row],[ Sales]]-Data[[#This Row],[COGS]], "OK", "Mismatch")</f>
        <v>OK</v>
      </c>
    </row>
    <row r="330" spans="1:20" x14ac:dyDescent="0.2">
      <c r="A330" s="11" t="s">
        <v>14</v>
      </c>
      <c r="B330" s="11" t="s">
        <v>20</v>
      </c>
      <c r="C330" s="12" t="s">
        <v>16</v>
      </c>
      <c r="D330" s="12" t="s">
        <v>49</v>
      </c>
      <c r="E330" s="11">
        <v>792</v>
      </c>
      <c r="F330" s="13">
        <v>3</v>
      </c>
      <c r="G330" s="13">
        <v>350</v>
      </c>
      <c r="H330" s="13">
        <v>277200</v>
      </c>
      <c r="I330" s="13">
        <v>30492</v>
      </c>
      <c r="J330" s="13">
        <v>246708</v>
      </c>
      <c r="K330" s="13">
        <v>205920</v>
      </c>
      <c r="L330" s="13">
        <v>40788</v>
      </c>
      <c r="M330" s="14">
        <v>41699</v>
      </c>
      <c r="N330" s="15">
        <v>3</v>
      </c>
      <c r="O330" s="12" t="s">
        <v>27</v>
      </c>
      <c r="P330" s="16" t="s">
        <v>19</v>
      </c>
      <c r="Q330" s="1" t="str">
        <f>IF(Data[[#This Row],[COGS]]=Data[[#This Row],[ Sales]]-Data[[#This Row],[Profit]], "OK", "Mismatch")</f>
        <v>OK</v>
      </c>
      <c r="R330" s="1" t="str">
        <f>IF(Data[[#This Row],[Gross Sales]]=Data[[#This Row],[Units Sold]]*Data[[#This Row],[Sale Price]], "OK", "Mismatch")</f>
        <v>OK</v>
      </c>
      <c r="S330" s="1" t="str">
        <f>IF(Data[[#This Row],[ Sales]]=Data[[#This Row],[Gross Sales]]-Data[[#This Row],[Discounts]], "OK", "Mismatch")</f>
        <v>OK</v>
      </c>
      <c r="T330" s="1" t="str">
        <f>IF(Data[[#This Row],[Profit]]=Data[[#This Row],[ Sales]]-Data[[#This Row],[COGS]], "OK", "Mismatch")</f>
        <v>OK</v>
      </c>
    </row>
    <row r="331" spans="1:20" x14ac:dyDescent="0.2">
      <c r="A331" s="11" t="s">
        <v>14</v>
      </c>
      <c r="B331" s="11" t="s">
        <v>20</v>
      </c>
      <c r="C331" s="12" t="s">
        <v>16</v>
      </c>
      <c r="D331" s="12" t="s">
        <v>46</v>
      </c>
      <c r="E331" s="11">
        <v>2580</v>
      </c>
      <c r="F331" s="13">
        <v>3</v>
      </c>
      <c r="G331" s="13">
        <v>20</v>
      </c>
      <c r="H331" s="13">
        <v>51600</v>
      </c>
      <c r="I331" s="13">
        <v>1548</v>
      </c>
      <c r="J331" s="13">
        <v>50052</v>
      </c>
      <c r="K331" s="13">
        <v>25800</v>
      </c>
      <c r="L331" s="13">
        <v>24252</v>
      </c>
      <c r="M331" s="14">
        <v>41730</v>
      </c>
      <c r="N331" s="15">
        <v>4</v>
      </c>
      <c r="O331" s="12" t="s">
        <v>44</v>
      </c>
      <c r="P331" s="16" t="s">
        <v>19</v>
      </c>
      <c r="Q331" s="1" t="str">
        <f>IF(Data[[#This Row],[COGS]]=Data[[#This Row],[ Sales]]-Data[[#This Row],[Profit]], "OK", "Mismatch")</f>
        <v>OK</v>
      </c>
      <c r="R331" s="1" t="str">
        <f>IF(Data[[#This Row],[Gross Sales]]=Data[[#This Row],[Units Sold]]*Data[[#This Row],[Sale Price]], "OK", "Mismatch")</f>
        <v>OK</v>
      </c>
      <c r="S331" s="1" t="str">
        <f>IF(Data[[#This Row],[ Sales]]=Data[[#This Row],[Gross Sales]]-Data[[#This Row],[Discounts]], "OK", "Mismatch")</f>
        <v>OK</v>
      </c>
      <c r="T331" s="1" t="str">
        <f>IF(Data[[#This Row],[Profit]]=Data[[#This Row],[ Sales]]-Data[[#This Row],[COGS]], "OK", "Mismatch")</f>
        <v>OK</v>
      </c>
    </row>
    <row r="332" spans="1:20" x14ac:dyDescent="0.2">
      <c r="A332" s="11" t="s">
        <v>14</v>
      </c>
      <c r="B332" s="11" t="s">
        <v>20</v>
      </c>
      <c r="C332" s="12" t="s">
        <v>16</v>
      </c>
      <c r="D332" s="12" t="s">
        <v>48</v>
      </c>
      <c r="E332" s="11">
        <v>663</v>
      </c>
      <c r="F332" s="13">
        <v>3</v>
      </c>
      <c r="G332" s="13">
        <v>20</v>
      </c>
      <c r="H332" s="13">
        <v>13260</v>
      </c>
      <c r="I332" s="13">
        <v>1193.4000000000001</v>
      </c>
      <c r="J332" s="13">
        <v>12066.6</v>
      </c>
      <c r="K332" s="13">
        <v>6630</v>
      </c>
      <c r="L332" s="13">
        <v>5436.6</v>
      </c>
      <c r="M332" s="14">
        <v>41760</v>
      </c>
      <c r="N332" s="15">
        <v>5</v>
      </c>
      <c r="O332" s="12" t="s">
        <v>47</v>
      </c>
      <c r="P332" s="16" t="s">
        <v>19</v>
      </c>
      <c r="Q332" s="1" t="str">
        <f>IF(Data[[#This Row],[COGS]]=Data[[#This Row],[ Sales]]-Data[[#This Row],[Profit]], "OK", "Mismatch")</f>
        <v>OK</v>
      </c>
      <c r="R332" s="1" t="str">
        <f>IF(Data[[#This Row],[Gross Sales]]=Data[[#This Row],[Units Sold]]*Data[[#This Row],[Sale Price]], "OK", "Mismatch")</f>
        <v>OK</v>
      </c>
      <c r="S332" s="1" t="str">
        <f>IF(Data[[#This Row],[ Sales]]=Data[[#This Row],[Gross Sales]]-Data[[#This Row],[Discounts]], "OK", "Mismatch")</f>
        <v>OK</v>
      </c>
      <c r="T332" s="1" t="str">
        <f>IF(Data[[#This Row],[Profit]]=Data[[#This Row],[ Sales]]-Data[[#This Row],[COGS]], "OK", "Mismatch")</f>
        <v>OK</v>
      </c>
    </row>
    <row r="333" spans="1:20" x14ac:dyDescent="0.2">
      <c r="A333" s="11" t="s">
        <v>14</v>
      </c>
      <c r="B333" s="11" t="s">
        <v>20</v>
      </c>
      <c r="C333" s="12" t="s">
        <v>16</v>
      </c>
      <c r="D333" s="12" t="s">
        <v>48</v>
      </c>
      <c r="E333" s="11">
        <v>1016</v>
      </c>
      <c r="F333" s="13">
        <v>3</v>
      </c>
      <c r="G333" s="13">
        <v>7</v>
      </c>
      <c r="H333" s="13">
        <v>7112</v>
      </c>
      <c r="I333" s="13">
        <v>355.6</v>
      </c>
      <c r="J333" s="13">
        <v>6756.4</v>
      </c>
      <c r="K333" s="13">
        <v>5080</v>
      </c>
      <c r="L333" s="13">
        <v>1676.3999999999996</v>
      </c>
      <c r="M333" s="14">
        <v>41579</v>
      </c>
      <c r="N333" s="15">
        <v>11</v>
      </c>
      <c r="O333" s="12" t="s">
        <v>41</v>
      </c>
      <c r="P333" s="16" t="s">
        <v>36</v>
      </c>
      <c r="Q333" s="1" t="str">
        <f>IF(Data[[#This Row],[COGS]]=Data[[#This Row],[ Sales]]-Data[[#This Row],[Profit]], "OK", "Mismatch")</f>
        <v>OK</v>
      </c>
      <c r="R333" s="1" t="str">
        <f>IF(Data[[#This Row],[Gross Sales]]=Data[[#This Row],[Units Sold]]*Data[[#This Row],[Sale Price]], "OK", "Mismatch")</f>
        <v>OK</v>
      </c>
      <c r="S333" s="1" t="str">
        <f>IF(Data[[#This Row],[ Sales]]=Data[[#This Row],[Gross Sales]]-Data[[#This Row],[Discounts]], "OK", "Mismatch")</f>
        <v>OK</v>
      </c>
      <c r="T333" s="1" t="str">
        <f>IF(Data[[#This Row],[Profit]]=Data[[#This Row],[ Sales]]-Data[[#This Row],[COGS]], "OK", "Mismatch")</f>
        <v>OK</v>
      </c>
    </row>
    <row r="334" spans="1:20" x14ac:dyDescent="0.2">
      <c r="A334" s="11" t="s">
        <v>14</v>
      </c>
      <c r="B334" s="11" t="s">
        <v>20</v>
      </c>
      <c r="C334" s="12" t="s">
        <v>16</v>
      </c>
      <c r="D334" s="12" t="s">
        <v>17</v>
      </c>
      <c r="E334" s="11">
        <v>1321</v>
      </c>
      <c r="F334" s="13">
        <v>3</v>
      </c>
      <c r="G334" s="13">
        <v>20</v>
      </c>
      <c r="H334" s="13">
        <v>26420</v>
      </c>
      <c r="I334" s="13">
        <v>0</v>
      </c>
      <c r="J334" s="13">
        <v>26420</v>
      </c>
      <c r="K334" s="13">
        <v>13210</v>
      </c>
      <c r="L334" s="13">
        <v>13210</v>
      </c>
      <c r="M334" s="14">
        <v>41640</v>
      </c>
      <c r="N334" s="15">
        <v>1</v>
      </c>
      <c r="O334" s="12" t="s">
        <v>18</v>
      </c>
      <c r="P334" s="16" t="s">
        <v>19</v>
      </c>
      <c r="Q334" s="1" t="str">
        <f>IF(Data[[#This Row],[COGS]]=Data[[#This Row],[ Sales]]-Data[[#This Row],[Profit]], "OK", "Mismatch")</f>
        <v>OK</v>
      </c>
      <c r="R334" s="1" t="str">
        <f>IF(Data[[#This Row],[Gross Sales]]=Data[[#This Row],[Units Sold]]*Data[[#This Row],[Sale Price]], "OK", "Mismatch")</f>
        <v>OK</v>
      </c>
      <c r="S334" s="1" t="str">
        <f>IF(Data[[#This Row],[ Sales]]=Data[[#This Row],[Gross Sales]]-Data[[#This Row],[Discounts]], "OK", "Mismatch")</f>
        <v>OK</v>
      </c>
      <c r="T334" s="1" t="str">
        <f>IF(Data[[#This Row],[Profit]]=Data[[#This Row],[ Sales]]-Data[[#This Row],[COGS]], "OK", "Mismatch")</f>
        <v>OK</v>
      </c>
    </row>
    <row r="335" spans="1:20" x14ac:dyDescent="0.2">
      <c r="A335" s="11" t="s">
        <v>14</v>
      </c>
      <c r="B335" s="11" t="s">
        <v>20</v>
      </c>
      <c r="C335" s="12" t="s">
        <v>16</v>
      </c>
      <c r="D335" s="12" t="s">
        <v>17</v>
      </c>
      <c r="E335" s="11">
        <v>1513</v>
      </c>
      <c r="F335" s="13">
        <v>3</v>
      </c>
      <c r="G335" s="13">
        <v>350</v>
      </c>
      <c r="H335" s="13">
        <v>529550</v>
      </c>
      <c r="I335" s="13">
        <v>0</v>
      </c>
      <c r="J335" s="13">
        <v>529550</v>
      </c>
      <c r="K335" s="13">
        <v>393380</v>
      </c>
      <c r="L335" s="13">
        <v>136170</v>
      </c>
      <c r="M335" s="14">
        <v>41974</v>
      </c>
      <c r="N335" s="15">
        <v>12</v>
      </c>
      <c r="O335" s="12" t="s">
        <v>25</v>
      </c>
      <c r="P335" s="16" t="s">
        <v>19</v>
      </c>
      <c r="Q335" s="1" t="str">
        <f>IF(Data[[#This Row],[COGS]]=Data[[#This Row],[ Sales]]-Data[[#This Row],[Profit]], "OK", "Mismatch")</f>
        <v>OK</v>
      </c>
      <c r="R335" s="1" t="str">
        <f>IF(Data[[#This Row],[Gross Sales]]=Data[[#This Row],[Units Sold]]*Data[[#This Row],[Sale Price]], "OK", "Mismatch")</f>
        <v>OK</v>
      </c>
      <c r="S335" s="1" t="str">
        <f>IF(Data[[#This Row],[ Sales]]=Data[[#This Row],[Gross Sales]]-Data[[#This Row],[Discounts]], "OK", "Mismatch")</f>
        <v>OK</v>
      </c>
      <c r="T335" s="1" t="str">
        <f>IF(Data[[#This Row],[Profit]]=Data[[#This Row],[ Sales]]-Data[[#This Row],[COGS]], "OK", "Mismatch")</f>
        <v>OK</v>
      </c>
    </row>
    <row r="336" spans="1:20" x14ac:dyDescent="0.2">
      <c r="A336" s="11" t="s">
        <v>14</v>
      </c>
      <c r="B336" s="11" t="s">
        <v>20</v>
      </c>
      <c r="C336" s="12" t="s">
        <v>26</v>
      </c>
      <c r="D336" s="12" t="s">
        <v>49</v>
      </c>
      <c r="E336" s="11">
        <v>766</v>
      </c>
      <c r="F336" s="13">
        <v>5</v>
      </c>
      <c r="G336" s="13">
        <v>350</v>
      </c>
      <c r="H336" s="13">
        <v>268100</v>
      </c>
      <c r="I336" s="13">
        <v>29491</v>
      </c>
      <c r="J336" s="13">
        <v>238609</v>
      </c>
      <c r="K336" s="13">
        <v>199160</v>
      </c>
      <c r="L336" s="13">
        <v>39449</v>
      </c>
      <c r="M336" s="14">
        <v>41640</v>
      </c>
      <c r="N336" s="15">
        <v>1</v>
      </c>
      <c r="O336" s="12" t="s">
        <v>18</v>
      </c>
      <c r="P336" s="16" t="s">
        <v>19</v>
      </c>
      <c r="Q336" s="1" t="str">
        <f>IF(Data[[#This Row],[COGS]]=Data[[#This Row],[ Sales]]-Data[[#This Row],[Profit]], "OK", "Mismatch")</f>
        <v>OK</v>
      </c>
      <c r="R336" s="1" t="str">
        <f>IF(Data[[#This Row],[Gross Sales]]=Data[[#This Row],[Units Sold]]*Data[[#This Row],[Sale Price]], "OK", "Mismatch")</f>
        <v>OK</v>
      </c>
      <c r="S336" s="1" t="str">
        <f>IF(Data[[#This Row],[ Sales]]=Data[[#This Row],[Gross Sales]]-Data[[#This Row],[Discounts]], "OK", "Mismatch")</f>
        <v>OK</v>
      </c>
      <c r="T336" s="1" t="str">
        <f>IF(Data[[#This Row],[Profit]]=Data[[#This Row],[ Sales]]-Data[[#This Row],[COGS]], "OK", "Mismatch")</f>
        <v>OK</v>
      </c>
    </row>
    <row r="337" spans="1:20" x14ac:dyDescent="0.2">
      <c r="A337" s="11" t="s">
        <v>14</v>
      </c>
      <c r="B337" s="11" t="s">
        <v>20</v>
      </c>
      <c r="C337" s="12" t="s">
        <v>26</v>
      </c>
      <c r="D337" s="12" t="s">
        <v>49</v>
      </c>
      <c r="E337" s="11">
        <v>1199</v>
      </c>
      <c r="F337" s="13">
        <v>5</v>
      </c>
      <c r="G337" s="13">
        <v>350</v>
      </c>
      <c r="H337" s="13">
        <v>419650</v>
      </c>
      <c r="I337" s="13">
        <v>58751</v>
      </c>
      <c r="J337" s="13">
        <v>360899</v>
      </c>
      <c r="K337" s="13">
        <v>311740</v>
      </c>
      <c r="L337" s="13">
        <v>49159</v>
      </c>
      <c r="M337" s="14">
        <v>41730</v>
      </c>
      <c r="N337" s="15">
        <v>4</v>
      </c>
      <c r="O337" s="12" t="s">
        <v>44</v>
      </c>
      <c r="P337" s="16" t="s">
        <v>19</v>
      </c>
      <c r="Q337" s="1" t="str">
        <f>IF(Data[[#This Row],[COGS]]=Data[[#This Row],[ Sales]]-Data[[#This Row],[Profit]], "OK", "Mismatch")</f>
        <v>OK</v>
      </c>
      <c r="R337" s="1" t="str">
        <f>IF(Data[[#This Row],[Gross Sales]]=Data[[#This Row],[Units Sold]]*Data[[#This Row],[Sale Price]], "OK", "Mismatch")</f>
        <v>OK</v>
      </c>
      <c r="S337" s="1" t="str">
        <f>IF(Data[[#This Row],[ Sales]]=Data[[#This Row],[Gross Sales]]-Data[[#This Row],[Discounts]], "OK", "Mismatch")</f>
        <v>OK</v>
      </c>
      <c r="T337" s="1" t="str">
        <f>IF(Data[[#This Row],[Profit]]=Data[[#This Row],[ Sales]]-Data[[#This Row],[COGS]], "OK", "Mismatch")</f>
        <v>OK</v>
      </c>
    </row>
    <row r="338" spans="1:20" x14ac:dyDescent="0.2">
      <c r="A338" s="11" t="s">
        <v>14</v>
      </c>
      <c r="B338" s="11" t="s">
        <v>20</v>
      </c>
      <c r="C338" s="12" t="s">
        <v>26</v>
      </c>
      <c r="D338" s="12" t="s">
        <v>49</v>
      </c>
      <c r="E338" s="11">
        <v>2992</v>
      </c>
      <c r="F338" s="13">
        <v>5</v>
      </c>
      <c r="G338" s="13">
        <v>20</v>
      </c>
      <c r="H338" s="13">
        <v>59840</v>
      </c>
      <c r="I338" s="13">
        <v>6582.4</v>
      </c>
      <c r="J338" s="13">
        <v>53257.599999999999</v>
      </c>
      <c r="K338" s="13">
        <v>29920</v>
      </c>
      <c r="L338" s="13">
        <v>23337.599999999999</v>
      </c>
      <c r="M338" s="14">
        <v>41548</v>
      </c>
      <c r="N338" s="15">
        <v>10</v>
      </c>
      <c r="O338" s="12" t="s">
        <v>35</v>
      </c>
      <c r="P338" s="16" t="s">
        <v>36</v>
      </c>
      <c r="Q338" s="1" t="str">
        <f>IF(Data[[#This Row],[COGS]]=Data[[#This Row],[ Sales]]-Data[[#This Row],[Profit]], "OK", "Mismatch")</f>
        <v>OK</v>
      </c>
      <c r="R338" s="1" t="str">
        <f>IF(Data[[#This Row],[Gross Sales]]=Data[[#This Row],[Units Sold]]*Data[[#This Row],[Sale Price]], "OK", "Mismatch")</f>
        <v>OK</v>
      </c>
      <c r="S338" s="1" t="str">
        <f>IF(Data[[#This Row],[ Sales]]=Data[[#This Row],[Gross Sales]]-Data[[#This Row],[Discounts]], "OK", "Mismatch")</f>
        <v>OK</v>
      </c>
      <c r="T338" s="1" t="str">
        <f>IF(Data[[#This Row],[Profit]]=Data[[#This Row],[ Sales]]-Data[[#This Row],[COGS]], "OK", "Mismatch")</f>
        <v>OK</v>
      </c>
    </row>
    <row r="339" spans="1:20" x14ac:dyDescent="0.2">
      <c r="A339" s="11" t="s">
        <v>14</v>
      </c>
      <c r="B339" s="11" t="s">
        <v>20</v>
      </c>
      <c r="C339" s="12" t="s">
        <v>26</v>
      </c>
      <c r="D339" s="12" t="s">
        <v>46</v>
      </c>
      <c r="E339" s="11">
        <v>1797</v>
      </c>
      <c r="F339" s="13">
        <v>5</v>
      </c>
      <c r="G339" s="13">
        <v>350</v>
      </c>
      <c r="H339" s="13">
        <v>628950</v>
      </c>
      <c r="I339" s="13">
        <v>18868.5</v>
      </c>
      <c r="J339" s="13">
        <v>610081.5</v>
      </c>
      <c r="K339" s="13">
        <v>467220</v>
      </c>
      <c r="L339" s="13">
        <v>142861.5</v>
      </c>
      <c r="M339" s="14">
        <v>41518</v>
      </c>
      <c r="N339" s="15">
        <v>9</v>
      </c>
      <c r="O339" s="12" t="s">
        <v>34</v>
      </c>
      <c r="P339" s="16" t="s">
        <v>36</v>
      </c>
      <c r="Q339" s="1" t="str">
        <f>IF(Data[[#This Row],[COGS]]=Data[[#This Row],[ Sales]]-Data[[#This Row],[Profit]], "OK", "Mismatch")</f>
        <v>OK</v>
      </c>
      <c r="R339" s="1" t="str">
        <f>IF(Data[[#This Row],[Gross Sales]]=Data[[#This Row],[Units Sold]]*Data[[#This Row],[Sale Price]], "OK", "Mismatch")</f>
        <v>OK</v>
      </c>
      <c r="S339" s="1" t="str">
        <f>IF(Data[[#This Row],[ Sales]]=Data[[#This Row],[Gross Sales]]-Data[[#This Row],[Discounts]], "OK", "Mismatch")</f>
        <v>OK</v>
      </c>
      <c r="T339" s="1" t="str">
        <f>IF(Data[[#This Row],[Profit]]=Data[[#This Row],[ Sales]]-Data[[#This Row],[COGS]], "OK", "Mismatch")</f>
        <v>OK</v>
      </c>
    </row>
    <row r="340" spans="1:20" x14ac:dyDescent="0.2">
      <c r="A340" s="11" t="s">
        <v>14</v>
      </c>
      <c r="B340" s="11" t="s">
        <v>20</v>
      </c>
      <c r="C340" s="12" t="s">
        <v>26</v>
      </c>
      <c r="D340" s="12" t="s">
        <v>46</v>
      </c>
      <c r="E340" s="11">
        <v>1958</v>
      </c>
      <c r="F340" s="13">
        <v>5</v>
      </c>
      <c r="G340" s="13">
        <v>7</v>
      </c>
      <c r="H340" s="13">
        <v>13706</v>
      </c>
      <c r="I340" s="13">
        <v>411.18</v>
      </c>
      <c r="J340" s="13">
        <v>13294.82</v>
      </c>
      <c r="K340" s="13">
        <v>9790</v>
      </c>
      <c r="L340" s="13">
        <v>3504.8199999999997</v>
      </c>
      <c r="M340" s="14">
        <v>41671</v>
      </c>
      <c r="N340" s="15">
        <v>2</v>
      </c>
      <c r="O340" s="12" t="s">
        <v>39</v>
      </c>
      <c r="P340" s="16" t="s">
        <v>19</v>
      </c>
      <c r="Q340" s="1" t="str">
        <f>IF(Data[[#This Row],[COGS]]=Data[[#This Row],[ Sales]]-Data[[#This Row],[Profit]], "OK", "Mismatch")</f>
        <v>OK</v>
      </c>
      <c r="R340" s="1" t="str">
        <f>IF(Data[[#This Row],[Gross Sales]]=Data[[#This Row],[Units Sold]]*Data[[#This Row],[Sale Price]], "OK", "Mismatch")</f>
        <v>OK</v>
      </c>
      <c r="S340" s="1" t="str">
        <f>IF(Data[[#This Row],[ Sales]]=Data[[#This Row],[Gross Sales]]-Data[[#This Row],[Discounts]], "OK", "Mismatch")</f>
        <v>OK</v>
      </c>
      <c r="T340" s="1" t="str">
        <f>IF(Data[[#This Row],[Profit]]=Data[[#This Row],[ Sales]]-Data[[#This Row],[COGS]], "OK", "Mismatch")</f>
        <v>OK</v>
      </c>
    </row>
    <row r="341" spans="1:20" x14ac:dyDescent="0.2">
      <c r="A341" s="11" t="s">
        <v>14</v>
      </c>
      <c r="B341" s="11" t="s">
        <v>20</v>
      </c>
      <c r="C341" s="12" t="s">
        <v>26</v>
      </c>
      <c r="D341" s="12" t="s">
        <v>48</v>
      </c>
      <c r="E341" s="11">
        <v>645</v>
      </c>
      <c r="F341" s="13">
        <v>5</v>
      </c>
      <c r="G341" s="13">
        <v>20</v>
      </c>
      <c r="H341" s="13">
        <v>12900</v>
      </c>
      <c r="I341" s="13">
        <v>1032</v>
      </c>
      <c r="J341" s="13">
        <v>11868</v>
      </c>
      <c r="K341" s="13">
        <v>6450</v>
      </c>
      <c r="L341" s="13">
        <v>5418</v>
      </c>
      <c r="M341" s="14">
        <v>41821</v>
      </c>
      <c r="N341" s="15">
        <v>7</v>
      </c>
      <c r="O341" s="12" t="s">
        <v>30</v>
      </c>
      <c r="P341" s="16" t="s">
        <v>19</v>
      </c>
      <c r="Q341" s="1" t="str">
        <f>IF(Data[[#This Row],[COGS]]=Data[[#This Row],[ Sales]]-Data[[#This Row],[Profit]], "OK", "Mismatch")</f>
        <v>OK</v>
      </c>
      <c r="R341" s="1" t="str">
        <f>IF(Data[[#This Row],[Gross Sales]]=Data[[#This Row],[Units Sold]]*Data[[#This Row],[Sale Price]], "OK", "Mismatch")</f>
        <v>OK</v>
      </c>
      <c r="S341" s="1" t="str">
        <f>IF(Data[[#This Row],[ Sales]]=Data[[#This Row],[Gross Sales]]-Data[[#This Row],[Discounts]], "OK", "Mismatch")</f>
        <v>OK</v>
      </c>
      <c r="T341" s="1" t="str">
        <f>IF(Data[[#This Row],[Profit]]=Data[[#This Row],[ Sales]]-Data[[#This Row],[COGS]], "OK", "Mismatch")</f>
        <v>OK</v>
      </c>
    </row>
    <row r="342" spans="1:20" x14ac:dyDescent="0.2">
      <c r="A342" s="11" t="s">
        <v>14</v>
      </c>
      <c r="B342" s="11" t="s">
        <v>20</v>
      </c>
      <c r="C342" s="12" t="s">
        <v>26</v>
      </c>
      <c r="D342" s="12" t="s">
        <v>48</v>
      </c>
      <c r="E342" s="11">
        <v>1159</v>
      </c>
      <c r="F342" s="13">
        <v>5</v>
      </c>
      <c r="G342" s="13">
        <v>7</v>
      </c>
      <c r="H342" s="13">
        <v>8113</v>
      </c>
      <c r="I342" s="13">
        <v>405.65</v>
      </c>
      <c r="J342" s="13">
        <v>7707.35</v>
      </c>
      <c r="K342" s="13">
        <v>5795</v>
      </c>
      <c r="L342" s="13">
        <v>1912.3500000000004</v>
      </c>
      <c r="M342" s="14">
        <v>41548</v>
      </c>
      <c r="N342" s="15">
        <v>10</v>
      </c>
      <c r="O342" s="12" t="s">
        <v>35</v>
      </c>
      <c r="P342" s="16" t="s">
        <v>36</v>
      </c>
      <c r="Q342" s="1" t="str">
        <f>IF(Data[[#This Row],[COGS]]=Data[[#This Row],[ Sales]]-Data[[#This Row],[Profit]], "OK", "Mismatch")</f>
        <v>OK</v>
      </c>
      <c r="R342" s="1" t="str">
        <f>IF(Data[[#This Row],[Gross Sales]]=Data[[#This Row],[Units Sold]]*Data[[#This Row],[Sale Price]], "OK", "Mismatch")</f>
        <v>OK</v>
      </c>
      <c r="S342" s="1" t="str">
        <f>IF(Data[[#This Row],[ Sales]]=Data[[#This Row],[Gross Sales]]-Data[[#This Row],[Discounts]], "OK", "Mismatch")</f>
        <v>OK</v>
      </c>
      <c r="T342" s="1" t="str">
        <f>IF(Data[[#This Row],[Profit]]=Data[[#This Row],[ Sales]]-Data[[#This Row],[COGS]], "OK", "Mismatch")</f>
        <v>OK</v>
      </c>
    </row>
    <row r="343" spans="1:20" x14ac:dyDescent="0.2">
      <c r="A343" s="11" t="s">
        <v>14</v>
      </c>
      <c r="B343" s="11" t="s">
        <v>20</v>
      </c>
      <c r="C343" s="12" t="s">
        <v>26</v>
      </c>
      <c r="D343" s="12" t="s">
        <v>48</v>
      </c>
      <c r="E343" s="11">
        <v>1460</v>
      </c>
      <c r="F343" s="13">
        <v>5</v>
      </c>
      <c r="G343" s="13">
        <v>350</v>
      </c>
      <c r="H343" s="13">
        <v>511000</v>
      </c>
      <c r="I343" s="13">
        <v>30660</v>
      </c>
      <c r="J343" s="13">
        <v>480340</v>
      </c>
      <c r="K343" s="13">
        <v>379600</v>
      </c>
      <c r="L343" s="13">
        <v>100740</v>
      </c>
      <c r="M343" s="14">
        <v>41760</v>
      </c>
      <c r="N343" s="15">
        <v>5</v>
      </c>
      <c r="O343" s="12" t="s">
        <v>47</v>
      </c>
      <c r="P343" s="16" t="s">
        <v>19</v>
      </c>
      <c r="Q343" s="1" t="str">
        <f>IF(Data[[#This Row],[COGS]]=Data[[#This Row],[ Sales]]-Data[[#This Row],[Profit]], "OK", "Mismatch")</f>
        <v>OK</v>
      </c>
      <c r="R343" s="1" t="str">
        <f>IF(Data[[#This Row],[Gross Sales]]=Data[[#This Row],[Units Sold]]*Data[[#This Row],[Sale Price]], "OK", "Mismatch")</f>
        <v>OK</v>
      </c>
      <c r="S343" s="1" t="str">
        <f>IF(Data[[#This Row],[ Sales]]=Data[[#This Row],[Gross Sales]]-Data[[#This Row],[Discounts]], "OK", "Mismatch")</f>
        <v>OK</v>
      </c>
      <c r="T343" s="1" t="str">
        <f>IF(Data[[#This Row],[Profit]]=Data[[#This Row],[ Sales]]-Data[[#This Row],[COGS]], "OK", "Mismatch")</f>
        <v>OK</v>
      </c>
    </row>
    <row r="344" spans="1:20" x14ac:dyDescent="0.2">
      <c r="A344" s="11" t="s">
        <v>14</v>
      </c>
      <c r="B344" s="11" t="s">
        <v>20</v>
      </c>
      <c r="C344" s="12" t="s">
        <v>26</v>
      </c>
      <c r="D344" s="12" t="s">
        <v>17</v>
      </c>
      <c r="E344" s="11">
        <v>2146</v>
      </c>
      <c r="F344" s="13">
        <v>5</v>
      </c>
      <c r="G344" s="13">
        <v>7</v>
      </c>
      <c r="H344" s="13">
        <v>15022</v>
      </c>
      <c r="I344" s="13">
        <v>0</v>
      </c>
      <c r="J344" s="13">
        <v>15022</v>
      </c>
      <c r="K344" s="13">
        <v>10730</v>
      </c>
      <c r="L344" s="13">
        <v>4292</v>
      </c>
      <c r="M344" s="14">
        <v>41883</v>
      </c>
      <c r="N344" s="15">
        <v>9</v>
      </c>
      <c r="O344" s="12" t="s">
        <v>34</v>
      </c>
      <c r="P344" s="16" t="s">
        <v>19</v>
      </c>
      <c r="Q344" s="1" t="str">
        <f>IF(Data[[#This Row],[COGS]]=Data[[#This Row],[ Sales]]-Data[[#This Row],[Profit]], "OK", "Mismatch")</f>
        <v>OK</v>
      </c>
      <c r="R344" s="1" t="str">
        <f>IF(Data[[#This Row],[Gross Sales]]=Data[[#This Row],[Units Sold]]*Data[[#This Row],[Sale Price]], "OK", "Mismatch")</f>
        <v>OK</v>
      </c>
      <c r="S344" s="1" t="str">
        <f>IF(Data[[#This Row],[ Sales]]=Data[[#This Row],[Gross Sales]]-Data[[#This Row],[Discounts]], "OK", "Mismatch")</f>
        <v>OK</v>
      </c>
      <c r="T344" s="1" t="str">
        <f>IF(Data[[#This Row],[Profit]]=Data[[#This Row],[ Sales]]-Data[[#This Row],[COGS]], "OK", "Mismatch")</f>
        <v>OK</v>
      </c>
    </row>
    <row r="345" spans="1:20" x14ac:dyDescent="0.2">
      <c r="A345" s="11" t="s">
        <v>14</v>
      </c>
      <c r="B345" s="11" t="s">
        <v>20</v>
      </c>
      <c r="C345" s="12" t="s">
        <v>38</v>
      </c>
      <c r="D345" s="12" t="s">
        <v>49</v>
      </c>
      <c r="E345" s="11">
        <v>241</v>
      </c>
      <c r="F345" s="13">
        <v>10</v>
      </c>
      <c r="G345" s="13">
        <v>20</v>
      </c>
      <c r="H345" s="13">
        <v>4820</v>
      </c>
      <c r="I345" s="13">
        <v>482</v>
      </c>
      <c r="J345" s="13">
        <v>4338</v>
      </c>
      <c r="K345" s="13">
        <v>2410</v>
      </c>
      <c r="L345" s="13">
        <v>1928</v>
      </c>
      <c r="M345" s="14">
        <v>41913</v>
      </c>
      <c r="N345" s="15">
        <v>10</v>
      </c>
      <c r="O345" s="12" t="s">
        <v>35</v>
      </c>
      <c r="P345" s="16" t="s">
        <v>19</v>
      </c>
      <c r="Q345" s="1" t="str">
        <f>IF(Data[[#This Row],[COGS]]=Data[[#This Row],[ Sales]]-Data[[#This Row],[Profit]], "OK", "Mismatch")</f>
        <v>OK</v>
      </c>
      <c r="R345" s="1" t="str">
        <f>IF(Data[[#This Row],[Gross Sales]]=Data[[#This Row],[Units Sold]]*Data[[#This Row],[Sale Price]], "OK", "Mismatch")</f>
        <v>OK</v>
      </c>
      <c r="S345" s="1" t="str">
        <f>IF(Data[[#This Row],[ Sales]]=Data[[#This Row],[Gross Sales]]-Data[[#This Row],[Discounts]], "OK", "Mismatch")</f>
        <v>OK</v>
      </c>
      <c r="T345" s="1" t="str">
        <f>IF(Data[[#This Row],[Profit]]=Data[[#This Row],[ Sales]]-Data[[#This Row],[COGS]], "OK", "Mismatch")</f>
        <v>OK</v>
      </c>
    </row>
    <row r="346" spans="1:20" x14ac:dyDescent="0.2">
      <c r="A346" s="11" t="s">
        <v>14</v>
      </c>
      <c r="B346" s="11" t="s">
        <v>20</v>
      </c>
      <c r="C346" s="12" t="s">
        <v>38</v>
      </c>
      <c r="D346" s="12" t="s">
        <v>49</v>
      </c>
      <c r="E346" s="11">
        <v>357</v>
      </c>
      <c r="F346" s="13">
        <v>10</v>
      </c>
      <c r="G346" s="13">
        <v>350</v>
      </c>
      <c r="H346" s="13">
        <v>124950</v>
      </c>
      <c r="I346" s="13">
        <v>16243.5</v>
      </c>
      <c r="J346" s="13">
        <v>108706.5</v>
      </c>
      <c r="K346" s="13">
        <v>92820</v>
      </c>
      <c r="L346" s="13">
        <v>15886.5</v>
      </c>
      <c r="M346" s="14">
        <v>41944</v>
      </c>
      <c r="N346" s="15">
        <v>11</v>
      </c>
      <c r="O346" s="12" t="s">
        <v>41</v>
      </c>
      <c r="P346" s="16" t="s">
        <v>19</v>
      </c>
      <c r="Q346" s="1" t="str">
        <f>IF(Data[[#This Row],[COGS]]=Data[[#This Row],[ Sales]]-Data[[#This Row],[Profit]], "OK", "Mismatch")</f>
        <v>OK</v>
      </c>
      <c r="R346" s="1" t="str">
        <f>IF(Data[[#This Row],[Gross Sales]]=Data[[#This Row],[Units Sold]]*Data[[#This Row],[Sale Price]], "OK", "Mismatch")</f>
        <v>OK</v>
      </c>
      <c r="S346" s="1" t="str">
        <f>IF(Data[[#This Row],[ Sales]]=Data[[#This Row],[Gross Sales]]-Data[[#This Row],[Discounts]], "OK", "Mismatch")</f>
        <v>OK</v>
      </c>
      <c r="T346" s="1" t="str">
        <f>IF(Data[[#This Row],[Profit]]=Data[[#This Row],[ Sales]]-Data[[#This Row],[COGS]], "OK", "Mismatch")</f>
        <v>OK</v>
      </c>
    </row>
    <row r="347" spans="1:20" x14ac:dyDescent="0.2">
      <c r="A347" s="11" t="s">
        <v>14</v>
      </c>
      <c r="B347" s="11" t="s">
        <v>20</v>
      </c>
      <c r="C347" s="12" t="s">
        <v>38</v>
      </c>
      <c r="D347" s="12" t="s">
        <v>49</v>
      </c>
      <c r="E347" s="11">
        <v>1158</v>
      </c>
      <c r="F347" s="13">
        <v>10</v>
      </c>
      <c r="G347" s="13">
        <v>20</v>
      </c>
      <c r="H347" s="13">
        <v>23160</v>
      </c>
      <c r="I347" s="13">
        <v>3474</v>
      </c>
      <c r="J347" s="13">
        <v>19686</v>
      </c>
      <c r="K347" s="13">
        <v>11580</v>
      </c>
      <c r="L347" s="13">
        <v>8106</v>
      </c>
      <c r="M347" s="14">
        <v>41699</v>
      </c>
      <c r="N347" s="15">
        <v>3</v>
      </c>
      <c r="O347" s="12" t="s">
        <v>27</v>
      </c>
      <c r="P347" s="16" t="s">
        <v>19</v>
      </c>
      <c r="Q347" s="1" t="str">
        <f>IF(Data[[#This Row],[COGS]]=Data[[#This Row],[ Sales]]-Data[[#This Row],[Profit]], "OK", "Mismatch")</f>
        <v>OK</v>
      </c>
      <c r="R347" s="1" t="str">
        <f>IF(Data[[#This Row],[Gross Sales]]=Data[[#This Row],[Units Sold]]*Data[[#This Row],[Sale Price]], "OK", "Mismatch")</f>
        <v>OK</v>
      </c>
      <c r="S347" s="1" t="str">
        <f>IF(Data[[#This Row],[ Sales]]=Data[[#This Row],[Gross Sales]]-Data[[#This Row],[Discounts]], "OK", "Mismatch")</f>
        <v>OK</v>
      </c>
      <c r="T347" s="1" t="str">
        <f>IF(Data[[#This Row],[Profit]]=Data[[#This Row],[ Sales]]-Data[[#This Row],[COGS]], "OK", "Mismatch")</f>
        <v>OK</v>
      </c>
    </row>
    <row r="348" spans="1:20" x14ac:dyDescent="0.2">
      <c r="A348" s="11" t="s">
        <v>14</v>
      </c>
      <c r="B348" s="11" t="s">
        <v>20</v>
      </c>
      <c r="C348" s="12" t="s">
        <v>38</v>
      </c>
      <c r="D348" s="12" t="s">
        <v>49</v>
      </c>
      <c r="E348" s="11">
        <v>1531</v>
      </c>
      <c r="F348" s="13">
        <v>10</v>
      </c>
      <c r="G348" s="13">
        <v>20</v>
      </c>
      <c r="H348" s="13">
        <v>30620</v>
      </c>
      <c r="I348" s="13">
        <v>3674.4</v>
      </c>
      <c r="J348" s="13">
        <v>26945.599999999999</v>
      </c>
      <c r="K348" s="13">
        <v>15310</v>
      </c>
      <c r="L348" s="13">
        <v>11635.599999999999</v>
      </c>
      <c r="M348" s="14">
        <v>41974</v>
      </c>
      <c r="N348" s="15">
        <v>12</v>
      </c>
      <c r="O348" s="12" t="s">
        <v>25</v>
      </c>
      <c r="P348" s="16" t="s">
        <v>19</v>
      </c>
      <c r="Q348" s="1" t="str">
        <f>IF(Data[[#This Row],[COGS]]=Data[[#This Row],[ Sales]]-Data[[#This Row],[Profit]], "OK", "Mismatch")</f>
        <v>OK</v>
      </c>
      <c r="R348" s="1" t="str">
        <f>IF(Data[[#This Row],[Gross Sales]]=Data[[#This Row],[Units Sold]]*Data[[#This Row],[Sale Price]], "OK", "Mismatch")</f>
        <v>OK</v>
      </c>
      <c r="S348" s="1" t="str">
        <f>IF(Data[[#This Row],[ Sales]]=Data[[#This Row],[Gross Sales]]-Data[[#This Row],[Discounts]], "OK", "Mismatch")</f>
        <v>OK</v>
      </c>
      <c r="T348" s="1" t="str">
        <f>IF(Data[[#This Row],[Profit]]=Data[[#This Row],[ Sales]]-Data[[#This Row],[COGS]], "OK", "Mismatch")</f>
        <v>OK</v>
      </c>
    </row>
    <row r="349" spans="1:20" x14ac:dyDescent="0.2">
      <c r="A349" s="11" t="s">
        <v>14</v>
      </c>
      <c r="B349" s="11" t="s">
        <v>20</v>
      </c>
      <c r="C349" s="12" t="s">
        <v>38</v>
      </c>
      <c r="D349" s="12" t="s">
        <v>49</v>
      </c>
      <c r="E349" s="11">
        <v>2708</v>
      </c>
      <c r="F349" s="13">
        <v>10</v>
      </c>
      <c r="G349" s="13">
        <v>20</v>
      </c>
      <c r="H349" s="13">
        <v>54160</v>
      </c>
      <c r="I349" s="13">
        <v>7040.8</v>
      </c>
      <c r="J349" s="13">
        <v>47119.199999999997</v>
      </c>
      <c r="K349" s="13">
        <v>27080</v>
      </c>
      <c r="L349" s="13">
        <v>20039.199999999997</v>
      </c>
      <c r="M349" s="14">
        <v>41671</v>
      </c>
      <c r="N349" s="15">
        <v>2</v>
      </c>
      <c r="O349" s="12" t="s">
        <v>39</v>
      </c>
      <c r="P349" s="16" t="s">
        <v>19</v>
      </c>
      <c r="Q349" s="1" t="str">
        <f>IF(Data[[#This Row],[COGS]]=Data[[#This Row],[ Sales]]-Data[[#This Row],[Profit]], "OK", "Mismatch")</f>
        <v>OK</v>
      </c>
      <c r="R349" s="1" t="str">
        <f>IF(Data[[#This Row],[Gross Sales]]=Data[[#This Row],[Units Sold]]*Data[[#This Row],[Sale Price]], "OK", "Mismatch")</f>
        <v>OK</v>
      </c>
      <c r="S349" s="1" t="str">
        <f>IF(Data[[#This Row],[ Sales]]=Data[[#This Row],[Gross Sales]]-Data[[#This Row],[Discounts]], "OK", "Mismatch")</f>
        <v>OK</v>
      </c>
      <c r="T349" s="1" t="str">
        <f>IF(Data[[#This Row],[Profit]]=Data[[#This Row],[ Sales]]-Data[[#This Row],[COGS]], "OK", "Mismatch")</f>
        <v>OK</v>
      </c>
    </row>
    <row r="350" spans="1:20" x14ac:dyDescent="0.2">
      <c r="A350" s="11" t="s">
        <v>14</v>
      </c>
      <c r="B350" s="11" t="s">
        <v>20</v>
      </c>
      <c r="C350" s="12" t="s">
        <v>38</v>
      </c>
      <c r="D350" s="12" t="s">
        <v>49</v>
      </c>
      <c r="E350" s="11">
        <v>2992</v>
      </c>
      <c r="F350" s="13">
        <v>10</v>
      </c>
      <c r="G350" s="13">
        <v>20</v>
      </c>
      <c r="H350" s="13">
        <v>59840</v>
      </c>
      <c r="I350" s="13">
        <v>6582.4</v>
      </c>
      <c r="J350" s="13">
        <v>53257.599999999999</v>
      </c>
      <c r="K350" s="13">
        <v>29920</v>
      </c>
      <c r="L350" s="13">
        <v>23337.599999999999</v>
      </c>
      <c r="M350" s="14">
        <v>41548</v>
      </c>
      <c r="N350" s="15">
        <v>10</v>
      </c>
      <c r="O350" s="12" t="s">
        <v>35</v>
      </c>
      <c r="P350" s="16" t="s">
        <v>36</v>
      </c>
      <c r="Q350" s="1" t="str">
        <f>IF(Data[[#This Row],[COGS]]=Data[[#This Row],[ Sales]]-Data[[#This Row],[Profit]], "OK", "Mismatch")</f>
        <v>OK</v>
      </c>
      <c r="R350" s="1" t="str">
        <f>IF(Data[[#This Row],[Gross Sales]]=Data[[#This Row],[Units Sold]]*Data[[#This Row],[Sale Price]], "OK", "Mismatch")</f>
        <v>OK</v>
      </c>
      <c r="S350" s="1" t="str">
        <f>IF(Data[[#This Row],[ Sales]]=Data[[#This Row],[Gross Sales]]-Data[[#This Row],[Discounts]], "OK", "Mismatch")</f>
        <v>OK</v>
      </c>
      <c r="T350" s="1" t="str">
        <f>IF(Data[[#This Row],[Profit]]=Data[[#This Row],[ Sales]]-Data[[#This Row],[COGS]], "OK", "Mismatch")</f>
        <v>OK</v>
      </c>
    </row>
    <row r="351" spans="1:20" x14ac:dyDescent="0.2">
      <c r="A351" s="11" t="s">
        <v>14</v>
      </c>
      <c r="B351" s="11" t="s">
        <v>20</v>
      </c>
      <c r="C351" s="12" t="s">
        <v>38</v>
      </c>
      <c r="D351" s="12" t="s">
        <v>48</v>
      </c>
      <c r="E351" s="11">
        <v>360</v>
      </c>
      <c r="F351" s="13">
        <v>10</v>
      </c>
      <c r="G351" s="13">
        <v>7</v>
      </c>
      <c r="H351" s="13">
        <v>2520</v>
      </c>
      <c r="I351" s="13">
        <v>226.8</v>
      </c>
      <c r="J351" s="13">
        <v>2293.1999999999998</v>
      </c>
      <c r="K351" s="13">
        <v>1800</v>
      </c>
      <c r="L351" s="13">
        <v>493.19999999999982</v>
      </c>
      <c r="M351" s="14">
        <v>41913</v>
      </c>
      <c r="N351" s="15">
        <v>10</v>
      </c>
      <c r="O351" s="12" t="s">
        <v>35</v>
      </c>
      <c r="P351" s="16" t="s">
        <v>19</v>
      </c>
      <c r="Q351" s="1" t="str">
        <f>IF(Data[[#This Row],[COGS]]=Data[[#This Row],[ Sales]]-Data[[#This Row],[Profit]], "OK", "Mismatch")</f>
        <v>OK</v>
      </c>
      <c r="R351" s="1" t="str">
        <f>IF(Data[[#This Row],[Gross Sales]]=Data[[#This Row],[Units Sold]]*Data[[#This Row],[Sale Price]], "OK", "Mismatch")</f>
        <v>OK</v>
      </c>
      <c r="S351" s="1" t="str">
        <f>IF(Data[[#This Row],[ Sales]]=Data[[#This Row],[Gross Sales]]-Data[[#This Row],[Discounts]], "OK", "Mismatch")</f>
        <v>OK</v>
      </c>
      <c r="T351" s="1" t="str">
        <f>IF(Data[[#This Row],[Profit]]=Data[[#This Row],[ Sales]]-Data[[#This Row],[COGS]], "OK", "Mismatch")</f>
        <v>OK</v>
      </c>
    </row>
    <row r="352" spans="1:20" x14ac:dyDescent="0.2">
      <c r="A352" s="11" t="s">
        <v>14</v>
      </c>
      <c r="B352" s="11" t="s">
        <v>20</v>
      </c>
      <c r="C352" s="12" t="s">
        <v>38</v>
      </c>
      <c r="D352" s="12" t="s">
        <v>48</v>
      </c>
      <c r="E352" s="11">
        <v>1095</v>
      </c>
      <c r="F352" s="13">
        <v>10</v>
      </c>
      <c r="G352" s="13">
        <v>7</v>
      </c>
      <c r="H352" s="13">
        <v>7665</v>
      </c>
      <c r="I352" s="13">
        <v>613.20000000000005</v>
      </c>
      <c r="J352" s="13">
        <v>7051.8</v>
      </c>
      <c r="K352" s="13">
        <v>5475</v>
      </c>
      <c r="L352" s="13">
        <v>1576.8000000000002</v>
      </c>
      <c r="M352" s="14">
        <v>41760</v>
      </c>
      <c r="N352" s="15">
        <v>5</v>
      </c>
      <c r="O352" s="12" t="s">
        <v>47</v>
      </c>
      <c r="P352" s="16" t="s">
        <v>19</v>
      </c>
      <c r="Q352" s="1" t="str">
        <f>IF(Data[[#This Row],[COGS]]=Data[[#This Row],[ Sales]]-Data[[#This Row],[Profit]], "OK", "Mismatch")</f>
        <v>OK</v>
      </c>
      <c r="R352" s="1" t="str">
        <f>IF(Data[[#This Row],[Gross Sales]]=Data[[#This Row],[Units Sold]]*Data[[#This Row],[Sale Price]], "OK", "Mismatch")</f>
        <v>OK</v>
      </c>
      <c r="S352" s="1" t="str">
        <f>IF(Data[[#This Row],[ Sales]]=Data[[#This Row],[Gross Sales]]-Data[[#This Row],[Discounts]], "OK", "Mismatch")</f>
        <v>OK</v>
      </c>
      <c r="T352" s="1" t="str">
        <f>IF(Data[[#This Row],[Profit]]=Data[[#This Row],[ Sales]]-Data[[#This Row],[COGS]], "OK", "Mismatch")</f>
        <v>OK</v>
      </c>
    </row>
    <row r="353" spans="1:20" x14ac:dyDescent="0.2">
      <c r="A353" s="11" t="s">
        <v>14</v>
      </c>
      <c r="B353" s="11" t="s">
        <v>20</v>
      </c>
      <c r="C353" s="12" t="s">
        <v>38</v>
      </c>
      <c r="D353" s="12" t="s">
        <v>48</v>
      </c>
      <c r="E353" s="11">
        <v>1259</v>
      </c>
      <c r="F353" s="13">
        <v>10</v>
      </c>
      <c r="G353" s="13">
        <v>7</v>
      </c>
      <c r="H353" s="13">
        <v>8813</v>
      </c>
      <c r="I353" s="13">
        <v>705.04</v>
      </c>
      <c r="J353" s="13">
        <v>8107.96</v>
      </c>
      <c r="K353" s="13">
        <v>6295</v>
      </c>
      <c r="L353" s="13">
        <v>1812.96</v>
      </c>
      <c r="M353" s="14">
        <v>41730</v>
      </c>
      <c r="N353" s="15">
        <v>4</v>
      </c>
      <c r="O353" s="12" t="s">
        <v>44</v>
      </c>
      <c r="P353" s="16" t="s">
        <v>19</v>
      </c>
      <c r="Q353" s="1" t="str">
        <f>IF(Data[[#This Row],[COGS]]=Data[[#This Row],[ Sales]]-Data[[#This Row],[Profit]], "OK", "Mismatch")</f>
        <v>OK</v>
      </c>
      <c r="R353" s="1" t="str">
        <f>IF(Data[[#This Row],[Gross Sales]]=Data[[#This Row],[Units Sold]]*Data[[#This Row],[Sale Price]], "OK", "Mismatch")</f>
        <v>OK</v>
      </c>
      <c r="S353" s="1" t="str">
        <f>IF(Data[[#This Row],[ Sales]]=Data[[#This Row],[Gross Sales]]-Data[[#This Row],[Discounts]], "OK", "Mismatch")</f>
        <v>OK</v>
      </c>
      <c r="T353" s="1" t="str">
        <f>IF(Data[[#This Row],[Profit]]=Data[[#This Row],[ Sales]]-Data[[#This Row],[COGS]], "OK", "Mismatch")</f>
        <v>OK</v>
      </c>
    </row>
    <row r="354" spans="1:20" x14ac:dyDescent="0.2">
      <c r="A354" s="11" t="s">
        <v>14</v>
      </c>
      <c r="B354" s="11" t="s">
        <v>20</v>
      </c>
      <c r="C354" s="12" t="s">
        <v>38</v>
      </c>
      <c r="D354" s="12" t="s">
        <v>48</v>
      </c>
      <c r="E354" s="11">
        <v>1366</v>
      </c>
      <c r="F354" s="13">
        <v>10</v>
      </c>
      <c r="G354" s="13">
        <v>20</v>
      </c>
      <c r="H354" s="13">
        <v>27320</v>
      </c>
      <c r="I354" s="13">
        <v>2185.6</v>
      </c>
      <c r="J354" s="13">
        <v>25134.400000000001</v>
      </c>
      <c r="K354" s="13">
        <v>13660</v>
      </c>
      <c r="L354" s="13">
        <v>11474.400000000001</v>
      </c>
      <c r="M354" s="14">
        <v>41791</v>
      </c>
      <c r="N354" s="15">
        <v>6</v>
      </c>
      <c r="O354" s="12" t="s">
        <v>23</v>
      </c>
      <c r="P354" s="16" t="s">
        <v>19</v>
      </c>
      <c r="Q354" s="1" t="str">
        <f>IF(Data[[#This Row],[COGS]]=Data[[#This Row],[ Sales]]-Data[[#This Row],[Profit]], "OK", "Mismatch")</f>
        <v>OK</v>
      </c>
      <c r="R354" s="1" t="str">
        <f>IF(Data[[#This Row],[Gross Sales]]=Data[[#This Row],[Units Sold]]*Data[[#This Row],[Sale Price]], "OK", "Mismatch")</f>
        <v>OK</v>
      </c>
      <c r="S354" s="1" t="str">
        <f>IF(Data[[#This Row],[ Sales]]=Data[[#This Row],[Gross Sales]]-Data[[#This Row],[Discounts]], "OK", "Mismatch")</f>
        <v>OK</v>
      </c>
      <c r="T354" s="1" t="str">
        <f>IF(Data[[#This Row],[Profit]]=Data[[#This Row],[ Sales]]-Data[[#This Row],[COGS]], "OK", "Mismatch")</f>
        <v>OK</v>
      </c>
    </row>
    <row r="355" spans="1:20" x14ac:dyDescent="0.2">
      <c r="A355" s="11" t="s">
        <v>14</v>
      </c>
      <c r="B355" s="11" t="s">
        <v>20</v>
      </c>
      <c r="C355" s="12" t="s">
        <v>38</v>
      </c>
      <c r="D355" s="12" t="s">
        <v>48</v>
      </c>
      <c r="E355" s="11">
        <v>1372</v>
      </c>
      <c r="F355" s="13">
        <v>10</v>
      </c>
      <c r="G355" s="13">
        <v>7</v>
      </c>
      <c r="H355" s="13">
        <v>9604</v>
      </c>
      <c r="I355" s="13">
        <v>480.2</v>
      </c>
      <c r="J355" s="13">
        <v>9123.7999999999993</v>
      </c>
      <c r="K355" s="13">
        <v>6860</v>
      </c>
      <c r="L355" s="13">
        <v>2263.7999999999993</v>
      </c>
      <c r="M355" s="14">
        <v>41640</v>
      </c>
      <c r="N355" s="15">
        <v>1</v>
      </c>
      <c r="O355" s="12" t="s">
        <v>18</v>
      </c>
      <c r="P355" s="16" t="s">
        <v>19</v>
      </c>
      <c r="Q355" s="1" t="str">
        <f>IF(Data[[#This Row],[COGS]]=Data[[#This Row],[ Sales]]-Data[[#This Row],[Profit]], "OK", "Mismatch")</f>
        <v>OK</v>
      </c>
      <c r="R355" s="1" t="str">
        <f>IF(Data[[#This Row],[Gross Sales]]=Data[[#This Row],[Units Sold]]*Data[[#This Row],[Sale Price]], "OK", "Mismatch")</f>
        <v>OK</v>
      </c>
      <c r="S355" s="1" t="str">
        <f>IF(Data[[#This Row],[ Sales]]=Data[[#This Row],[Gross Sales]]-Data[[#This Row],[Discounts]], "OK", "Mismatch")</f>
        <v>OK</v>
      </c>
      <c r="T355" s="1" t="str">
        <f>IF(Data[[#This Row],[Profit]]=Data[[#This Row],[ Sales]]-Data[[#This Row],[COGS]], "OK", "Mismatch")</f>
        <v>OK</v>
      </c>
    </row>
    <row r="356" spans="1:20" x14ac:dyDescent="0.2">
      <c r="A356" s="11" t="s">
        <v>14</v>
      </c>
      <c r="B356" s="11" t="s">
        <v>20</v>
      </c>
      <c r="C356" s="12" t="s">
        <v>38</v>
      </c>
      <c r="D356" s="12" t="s">
        <v>48</v>
      </c>
      <c r="E356" s="11">
        <v>1598</v>
      </c>
      <c r="F356" s="13">
        <v>10</v>
      </c>
      <c r="G356" s="13">
        <v>7</v>
      </c>
      <c r="H356" s="13">
        <v>11186</v>
      </c>
      <c r="I356" s="13">
        <v>894.88</v>
      </c>
      <c r="J356" s="13">
        <v>10291.120000000001</v>
      </c>
      <c r="K356" s="13">
        <v>7990</v>
      </c>
      <c r="L356" s="13">
        <v>2301.1200000000008</v>
      </c>
      <c r="M356" s="14">
        <v>41852</v>
      </c>
      <c r="N356" s="15">
        <v>8</v>
      </c>
      <c r="O356" s="12" t="s">
        <v>33</v>
      </c>
      <c r="P356" s="16" t="s">
        <v>19</v>
      </c>
      <c r="Q356" s="1" t="str">
        <f>IF(Data[[#This Row],[COGS]]=Data[[#This Row],[ Sales]]-Data[[#This Row],[Profit]], "OK", "Mismatch")</f>
        <v>OK</v>
      </c>
      <c r="R356" s="1" t="str">
        <f>IF(Data[[#This Row],[Gross Sales]]=Data[[#This Row],[Units Sold]]*Data[[#This Row],[Sale Price]], "OK", "Mismatch")</f>
        <v>OK</v>
      </c>
      <c r="S356" s="1" t="str">
        <f>IF(Data[[#This Row],[ Sales]]=Data[[#This Row],[Gross Sales]]-Data[[#This Row],[Discounts]], "OK", "Mismatch")</f>
        <v>OK</v>
      </c>
      <c r="T356" s="1" t="str">
        <f>IF(Data[[#This Row],[Profit]]=Data[[#This Row],[ Sales]]-Data[[#This Row],[COGS]], "OK", "Mismatch")</f>
        <v>OK</v>
      </c>
    </row>
    <row r="357" spans="1:20" x14ac:dyDescent="0.2">
      <c r="A357" s="11" t="s">
        <v>14</v>
      </c>
      <c r="B357" s="11" t="s">
        <v>20</v>
      </c>
      <c r="C357" s="12" t="s">
        <v>38</v>
      </c>
      <c r="D357" s="12" t="s">
        <v>48</v>
      </c>
      <c r="E357" s="11">
        <v>1934</v>
      </c>
      <c r="F357" s="13">
        <v>10</v>
      </c>
      <c r="G357" s="13">
        <v>20</v>
      </c>
      <c r="H357" s="13">
        <v>38680</v>
      </c>
      <c r="I357" s="13">
        <v>3094.4</v>
      </c>
      <c r="J357" s="13">
        <v>35585.599999999999</v>
      </c>
      <c r="K357" s="13">
        <v>19340</v>
      </c>
      <c r="L357" s="13">
        <v>16245.599999999999</v>
      </c>
      <c r="M357" s="14">
        <v>41883</v>
      </c>
      <c r="N357" s="15">
        <v>9</v>
      </c>
      <c r="O357" s="12" t="s">
        <v>34</v>
      </c>
      <c r="P357" s="16" t="s">
        <v>19</v>
      </c>
      <c r="Q357" s="1" t="str">
        <f>IF(Data[[#This Row],[COGS]]=Data[[#This Row],[ Sales]]-Data[[#This Row],[Profit]], "OK", "Mismatch")</f>
        <v>OK</v>
      </c>
      <c r="R357" s="1" t="str">
        <f>IF(Data[[#This Row],[Gross Sales]]=Data[[#This Row],[Units Sold]]*Data[[#This Row],[Sale Price]], "OK", "Mismatch")</f>
        <v>OK</v>
      </c>
      <c r="S357" s="1" t="str">
        <f>IF(Data[[#This Row],[ Sales]]=Data[[#This Row],[Gross Sales]]-Data[[#This Row],[Discounts]], "OK", "Mismatch")</f>
        <v>OK</v>
      </c>
      <c r="T357" s="1" t="str">
        <f>IF(Data[[#This Row],[Profit]]=Data[[#This Row],[ Sales]]-Data[[#This Row],[COGS]], "OK", "Mismatch")</f>
        <v>OK</v>
      </c>
    </row>
    <row r="358" spans="1:20" x14ac:dyDescent="0.2">
      <c r="A358" s="11" t="s">
        <v>14</v>
      </c>
      <c r="B358" s="11" t="s">
        <v>20</v>
      </c>
      <c r="C358" s="12" t="s">
        <v>38</v>
      </c>
      <c r="D358" s="12" t="s">
        <v>48</v>
      </c>
      <c r="E358" s="11">
        <v>2125</v>
      </c>
      <c r="F358" s="13">
        <v>10</v>
      </c>
      <c r="G358" s="13">
        <v>7</v>
      </c>
      <c r="H358" s="13">
        <v>14875</v>
      </c>
      <c r="I358" s="13">
        <v>1041.25</v>
      </c>
      <c r="J358" s="13">
        <v>13833.75</v>
      </c>
      <c r="K358" s="13">
        <v>10625</v>
      </c>
      <c r="L358" s="13">
        <v>3208.75</v>
      </c>
      <c r="M358" s="14">
        <v>41609</v>
      </c>
      <c r="N358" s="15">
        <v>12</v>
      </c>
      <c r="O358" s="12" t="s">
        <v>25</v>
      </c>
      <c r="P358" s="16" t="s">
        <v>36</v>
      </c>
      <c r="Q358" s="1" t="str">
        <f>IF(Data[[#This Row],[COGS]]=Data[[#This Row],[ Sales]]-Data[[#This Row],[Profit]], "OK", "Mismatch")</f>
        <v>OK</v>
      </c>
      <c r="R358" s="1" t="str">
        <f>IF(Data[[#This Row],[Gross Sales]]=Data[[#This Row],[Units Sold]]*Data[[#This Row],[Sale Price]], "OK", "Mismatch")</f>
        <v>OK</v>
      </c>
      <c r="S358" s="1" t="str">
        <f>IF(Data[[#This Row],[ Sales]]=Data[[#This Row],[Gross Sales]]-Data[[#This Row],[Discounts]], "OK", "Mismatch")</f>
        <v>OK</v>
      </c>
      <c r="T358" s="1" t="str">
        <f>IF(Data[[#This Row],[Profit]]=Data[[#This Row],[ Sales]]-Data[[#This Row],[COGS]], "OK", "Mismatch")</f>
        <v>OK</v>
      </c>
    </row>
    <row r="359" spans="1:20" x14ac:dyDescent="0.2">
      <c r="A359" s="11" t="s">
        <v>14</v>
      </c>
      <c r="B359" s="11" t="s">
        <v>20</v>
      </c>
      <c r="C359" s="12" t="s">
        <v>38</v>
      </c>
      <c r="D359" s="12" t="s">
        <v>48</v>
      </c>
      <c r="E359" s="11">
        <v>2146</v>
      </c>
      <c r="F359" s="13">
        <v>10</v>
      </c>
      <c r="G359" s="13">
        <v>350</v>
      </c>
      <c r="H359" s="13">
        <v>751100</v>
      </c>
      <c r="I359" s="13">
        <v>60088</v>
      </c>
      <c r="J359" s="13">
        <v>691012</v>
      </c>
      <c r="K359" s="13">
        <v>557960</v>
      </c>
      <c r="L359" s="13">
        <v>133052</v>
      </c>
      <c r="M359" s="14">
        <v>41579</v>
      </c>
      <c r="N359" s="15">
        <v>11</v>
      </c>
      <c r="O359" s="12" t="s">
        <v>41</v>
      </c>
      <c r="P359" s="16" t="s">
        <v>36</v>
      </c>
      <c r="Q359" s="1" t="str">
        <f>IF(Data[[#This Row],[COGS]]=Data[[#This Row],[ Sales]]-Data[[#This Row],[Profit]], "OK", "Mismatch")</f>
        <v>OK</v>
      </c>
      <c r="R359" s="1" t="str">
        <f>IF(Data[[#This Row],[Gross Sales]]=Data[[#This Row],[Units Sold]]*Data[[#This Row],[Sale Price]], "OK", "Mismatch")</f>
        <v>OK</v>
      </c>
      <c r="S359" s="1" t="str">
        <f>IF(Data[[#This Row],[ Sales]]=Data[[#This Row],[Gross Sales]]-Data[[#This Row],[Discounts]], "OK", "Mismatch")</f>
        <v>OK</v>
      </c>
      <c r="T359" s="1" t="str">
        <f>IF(Data[[#This Row],[Profit]]=Data[[#This Row],[ Sales]]-Data[[#This Row],[COGS]], "OK", "Mismatch")</f>
        <v>OK</v>
      </c>
    </row>
    <row r="360" spans="1:20" x14ac:dyDescent="0.2">
      <c r="A360" s="11" t="s">
        <v>14</v>
      </c>
      <c r="B360" s="11" t="s">
        <v>20</v>
      </c>
      <c r="C360" s="12" t="s">
        <v>38</v>
      </c>
      <c r="D360" s="12" t="s">
        <v>48</v>
      </c>
      <c r="E360" s="11">
        <v>2409</v>
      </c>
      <c r="F360" s="13">
        <v>10</v>
      </c>
      <c r="G360" s="13">
        <v>7</v>
      </c>
      <c r="H360" s="13">
        <v>16863</v>
      </c>
      <c r="I360" s="13">
        <v>1349.04</v>
      </c>
      <c r="J360" s="13">
        <v>15513.96</v>
      </c>
      <c r="K360" s="13">
        <v>12045</v>
      </c>
      <c r="L360" s="13">
        <v>3468.9599999999991</v>
      </c>
      <c r="M360" s="14">
        <v>41518</v>
      </c>
      <c r="N360" s="15">
        <v>9</v>
      </c>
      <c r="O360" s="12" t="s">
        <v>34</v>
      </c>
      <c r="P360" s="16" t="s">
        <v>36</v>
      </c>
      <c r="Q360" s="1" t="str">
        <f>IF(Data[[#This Row],[COGS]]=Data[[#This Row],[ Sales]]-Data[[#This Row],[Profit]], "OK", "Mismatch")</f>
        <v>OK</v>
      </c>
      <c r="R360" s="1" t="str">
        <f>IF(Data[[#This Row],[Gross Sales]]=Data[[#This Row],[Units Sold]]*Data[[#This Row],[Sale Price]], "OK", "Mismatch")</f>
        <v>OK</v>
      </c>
      <c r="S360" s="1" t="str">
        <f>IF(Data[[#This Row],[ Sales]]=Data[[#This Row],[Gross Sales]]-Data[[#This Row],[Discounts]], "OK", "Mismatch")</f>
        <v>OK</v>
      </c>
      <c r="T360" s="1" t="str">
        <f>IF(Data[[#This Row],[Profit]]=Data[[#This Row],[ Sales]]-Data[[#This Row],[COGS]], "OK", "Mismatch")</f>
        <v>OK</v>
      </c>
    </row>
    <row r="361" spans="1:20" x14ac:dyDescent="0.2">
      <c r="A361" s="11" t="s">
        <v>14</v>
      </c>
      <c r="B361" s="11" t="s">
        <v>20</v>
      </c>
      <c r="C361" s="12" t="s">
        <v>38</v>
      </c>
      <c r="D361" s="12" t="s">
        <v>17</v>
      </c>
      <c r="E361" s="11">
        <v>1006</v>
      </c>
      <c r="F361" s="13">
        <v>10</v>
      </c>
      <c r="G361" s="13">
        <v>350</v>
      </c>
      <c r="H361" s="13">
        <v>352100</v>
      </c>
      <c r="I361" s="13">
        <v>0</v>
      </c>
      <c r="J361" s="13">
        <v>352100</v>
      </c>
      <c r="K361" s="13">
        <v>261560</v>
      </c>
      <c r="L361" s="13">
        <v>90540</v>
      </c>
      <c r="M361" s="14">
        <v>41791</v>
      </c>
      <c r="N361" s="15">
        <v>6</v>
      </c>
      <c r="O361" s="12" t="s">
        <v>23</v>
      </c>
      <c r="P361" s="16" t="s">
        <v>19</v>
      </c>
      <c r="Q361" s="1" t="str">
        <f>IF(Data[[#This Row],[COGS]]=Data[[#This Row],[ Sales]]-Data[[#This Row],[Profit]], "OK", "Mismatch")</f>
        <v>OK</v>
      </c>
      <c r="R361" s="1" t="str">
        <f>IF(Data[[#This Row],[Gross Sales]]=Data[[#This Row],[Units Sold]]*Data[[#This Row],[Sale Price]], "OK", "Mismatch")</f>
        <v>OK</v>
      </c>
      <c r="S361" s="1" t="str">
        <f>IF(Data[[#This Row],[ Sales]]=Data[[#This Row],[Gross Sales]]-Data[[#This Row],[Discounts]], "OK", "Mismatch")</f>
        <v>OK</v>
      </c>
      <c r="T361" s="1" t="str">
        <f>IF(Data[[#This Row],[Profit]]=Data[[#This Row],[ Sales]]-Data[[#This Row],[COGS]], "OK", "Mismatch")</f>
        <v>OK</v>
      </c>
    </row>
    <row r="362" spans="1:20" x14ac:dyDescent="0.2">
      <c r="A362" s="11" t="s">
        <v>14</v>
      </c>
      <c r="B362" s="11" t="s">
        <v>20</v>
      </c>
      <c r="C362" s="12" t="s">
        <v>38</v>
      </c>
      <c r="D362" s="12" t="s">
        <v>17</v>
      </c>
      <c r="E362" s="11">
        <v>1513</v>
      </c>
      <c r="F362" s="13">
        <v>10</v>
      </c>
      <c r="G362" s="13">
        <v>350</v>
      </c>
      <c r="H362" s="13">
        <v>529550</v>
      </c>
      <c r="I362" s="13">
        <v>0</v>
      </c>
      <c r="J362" s="13">
        <v>529550</v>
      </c>
      <c r="K362" s="13">
        <v>393380</v>
      </c>
      <c r="L362" s="13">
        <v>136170</v>
      </c>
      <c r="M362" s="14">
        <v>41974</v>
      </c>
      <c r="N362" s="15">
        <v>12</v>
      </c>
      <c r="O362" s="12" t="s">
        <v>25</v>
      </c>
      <c r="P362" s="16" t="s">
        <v>19</v>
      </c>
      <c r="Q362" s="1" t="str">
        <f>IF(Data[[#This Row],[COGS]]=Data[[#This Row],[ Sales]]-Data[[#This Row],[Profit]], "OK", "Mismatch")</f>
        <v>OK</v>
      </c>
      <c r="R362" s="1" t="str">
        <f>IF(Data[[#This Row],[Gross Sales]]=Data[[#This Row],[Units Sold]]*Data[[#This Row],[Sale Price]], "OK", "Mismatch")</f>
        <v>OK</v>
      </c>
      <c r="S362" s="1" t="str">
        <f>IF(Data[[#This Row],[ Sales]]=Data[[#This Row],[Gross Sales]]-Data[[#This Row],[Discounts]], "OK", "Mismatch")</f>
        <v>OK</v>
      </c>
      <c r="T362" s="1" t="str">
        <f>IF(Data[[#This Row],[Profit]]=Data[[#This Row],[ Sales]]-Data[[#This Row],[COGS]], "OK", "Mismatch")</f>
        <v>OK</v>
      </c>
    </row>
    <row r="363" spans="1:20" x14ac:dyDescent="0.2">
      <c r="A363" s="11" t="s">
        <v>14</v>
      </c>
      <c r="B363" s="11" t="s">
        <v>20</v>
      </c>
      <c r="C363" s="12" t="s">
        <v>42</v>
      </c>
      <c r="D363" s="12" t="s">
        <v>49</v>
      </c>
      <c r="E363" s="11">
        <v>241</v>
      </c>
      <c r="F363" s="13">
        <v>120</v>
      </c>
      <c r="G363" s="13">
        <v>20</v>
      </c>
      <c r="H363" s="13">
        <v>4820</v>
      </c>
      <c r="I363" s="13">
        <v>482</v>
      </c>
      <c r="J363" s="13">
        <v>4338</v>
      </c>
      <c r="K363" s="13">
        <v>2410</v>
      </c>
      <c r="L363" s="13">
        <v>1928</v>
      </c>
      <c r="M363" s="14">
        <v>41913</v>
      </c>
      <c r="N363" s="15">
        <v>10</v>
      </c>
      <c r="O363" s="12" t="s">
        <v>35</v>
      </c>
      <c r="P363" s="16" t="s">
        <v>19</v>
      </c>
      <c r="Q363" s="1" t="str">
        <f>IF(Data[[#This Row],[COGS]]=Data[[#This Row],[ Sales]]-Data[[#This Row],[Profit]], "OK", "Mismatch")</f>
        <v>OK</v>
      </c>
      <c r="R363" s="1" t="str">
        <f>IF(Data[[#This Row],[Gross Sales]]=Data[[#This Row],[Units Sold]]*Data[[#This Row],[Sale Price]], "OK", "Mismatch")</f>
        <v>OK</v>
      </c>
      <c r="S363" s="1" t="str">
        <f>IF(Data[[#This Row],[ Sales]]=Data[[#This Row],[Gross Sales]]-Data[[#This Row],[Discounts]], "OK", "Mismatch")</f>
        <v>OK</v>
      </c>
      <c r="T363" s="1" t="str">
        <f>IF(Data[[#This Row],[Profit]]=Data[[#This Row],[ Sales]]-Data[[#This Row],[COGS]], "OK", "Mismatch")</f>
        <v>OK</v>
      </c>
    </row>
    <row r="364" spans="1:20" x14ac:dyDescent="0.2">
      <c r="A364" s="11" t="s">
        <v>14</v>
      </c>
      <c r="B364" s="11" t="s">
        <v>20</v>
      </c>
      <c r="C364" s="12" t="s">
        <v>42</v>
      </c>
      <c r="D364" s="12" t="s">
        <v>49</v>
      </c>
      <c r="E364" s="11">
        <v>2665</v>
      </c>
      <c r="F364" s="13">
        <v>120</v>
      </c>
      <c r="G364" s="13">
        <v>7</v>
      </c>
      <c r="H364" s="13">
        <v>18655</v>
      </c>
      <c r="I364" s="13">
        <v>1865.5</v>
      </c>
      <c r="J364" s="13">
        <v>16789.5</v>
      </c>
      <c r="K364" s="13">
        <v>13325</v>
      </c>
      <c r="L364" s="13">
        <v>3464.5</v>
      </c>
      <c r="M364" s="14">
        <v>41944</v>
      </c>
      <c r="N364" s="15">
        <v>11</v>
      </c>
      <c r="O364" s="12" t="s">
        <v>41</v>
      </c>
      <c r="P364" s="16" t="s">
        <v>19</v>
      </c>
      <c r="Q364" s="1" t="str">
        <f>IF(Data[[#This Row],[COGS]]=Data[[#This Row],[ Sales]]-Data[[#This Row],[Profit]], "OK", "Mismatch")</f>
        <v>OK</v>
      </c>
      <c r="R364" s="1" t="str">
        <f>IF(Data[[#This Row],[Gross Sales]]=Data[[#This Row],[Units Sold]]*Data[[#This Row],[Sale Price]], "OK", "Mismatch")</f>
        <v>OK</v>
      </c>
      <c r="S364" s="1" t="str">
        <f>IF(Data[[#This Row],[ Sales]]=Data[[#This Row],[Gross Sales]]-Data[[#This Row],[Discounts]], "OK", "Mismatch")</f>
        <v>OK</v>
      </c>
      <c r="T364" s="1" t="str">
        <f>IF(Data[[#This Row],[Profit]]=Data[[#This Row],[ Sales]]-Data[[#This Row],[COGS]], "OK", "Mismatch")</f>
        <v>OK</v>
      </c>
    </row>
    <row r="365" spans="1:20" x14ac:dyDescent="0.2">
      <c r="A365" s="11" t="s">
        <v>14</v>
      </c>
      <c r="B365" s="11" t="s">
        <v>20</v>
      </c>
      <c r="C365" s="12" t="s">
        <v>42</v>
      </c>
      <c r="D365" s="12" t="s">
        <v>46</v>
      </c>
      <c r="E365" s="11">
        <v>2877</v>
      </c>
      <c r="F365" s="13">
        <v>120</v>
      </c>
      <c r="G365" s="13">
        <v>350</v>
      </c>
      <c r="H365" s="13">
        <v>1006950</v>
      </c>
      <c r="I365" s="13">
        <v>20139</v>
      </c>
      <c r="J365" s="13">
        <v>986811</v>
      </c>
      <c r="K365" s="13">
        <v>748020</v>
      </c>
      <c r="L365" s="13">
        <v>238791</v>
      </c>
      <c r="M365" s="14">
        <v>41913</v>
      </c>
      <c r="N365" s="15">
        <v>10</v>
      </c>
      <c r="O365" s="12" t="s">
        <v>35</v>
      </c>
      <c r="P365" s="16" t="s">
        <v>19</v>
      </c>
      <c r="Q365" s="1" t="str">
        <f>IF(Data[[#This Row],[COGS]]=Data[[#This Row],[ Sales]]-Data[[#This Row],[Profit]], "OK", "Mismatch")</f>
        <v>OK</v>
      </c>
      <c r="R365" s="1" t="str">
        <f>IF(Data[[#This Row],[Gross Sales]]=Data[[#This Row],[Units Sold]]*Data[[#This Row],[Sale Price]], "OK", "Mismatch")</f>
        <v>OK</v>
      </c>
      <c r="S365" s="1" t="str">
        <f>IF(Data[[#This Row],[ Sales]]=Data[[#This Row],[Gross Sales]]-Data[[#This Row],[Discounts]], "OK", "Mismatch")</f>
        <v>OK</v>
      </c>
      <c r="T365" s="1" t="str">
        <f>IF(Data[[#This Row],[Profit]]=Data[[#This Row],[ Sales]]-Data[[#This Row],[COGS]], "OK", "Mismatch")</f>
        <v>OK</v>
      </c>
    </row>
    <row r="366" spans="1:20" x14ac:dyDescent="0.2">
      <c r="A366" s="11" t="s">
        <v>14</v>
      </c>
      <c r="B366" s="11" t="s">
        <v>20</v>
      </c>
      <c r="C366" s="12" t="s">
        <v>42</v>
      </c>
      <c r="D366" s="12" t="s">
        <v>46</v>
      </c>
      <c r="E366" s="11">
        <v>2966</v>
      </c>
      <c r="F366" s="13">
        <v>120</v>
      </c>
      <c r="G366" s="13">
        <v>350</v>
      </c>
      <c r="H366" s="13">
        <v>1038100</v>
      </c>
      <c r="I366" s="13">
        <v>20762</v>
      </c>
      <c r="J366" s="13">
        <v>1017338</v>
      </c>
      <c r="K366" s="13">
        <v>771160</v>
      </c>
      <c r="L366" s="13">
        <v>246178</v>
      </c>
      <c r="M366" s="14">
        <v>41548</v>
      </c>
      <c r="N366" s="15">
        <v>10</v>
      </c>
      <c r="O366" s="12" t="s">
        <v>35</v>
      </c>
      <c r="P366" s="16" t="s">
        <v>36</v>
      </c>
      <c r="Q366" s="1" t="str">
        <f>IF(Data[[#This Row],[COGS]]=Data[[#This Row],[ Sales]]-Data[[#This Row],[Profit]], "OK", "Mismatch")</f>
        <v>OK</v>
      </c>
      <c r="R366" s="1" t="str">
        <f>IF(Data[[#This Row],[Gross Sales]]=Data[[#This Row],[Units Sold]]*Data[[#This Row],[Sale Price]], "OK", "Mismatch")</f>
        <v>OK</v>
      </c>
      <c r="S366" s="1" t="str">
        <f>IF(Data[[#This Row],[ Sales]]=Data[[#This Row],[Gross Sales]]-Data[[#This Row],[Discounts]], "OK", "Mismatch")</f>
        <v>OK</v>
      </c>
      <c r="T366" s="1" t="str">
        <f>IF(Data[[#This Row],[Profit]]=Data[[#This Row],[ Sales]]-Data[[#This Row],[COGS]], "OK", "Mismatch")</f>
        <v>OK</v>
      </c>
    </row>
    <row r="367" spans="1:20" x14ac:dyDescent="0.2">
      <c r="A367" s="11" t="s">
        <v>14</v>
      </c>
      <c r="B367" s="11" t="s">
        <v>20</v>
      </c>
      <c r="C367" s="12" t="s">
        <v>42</v>
      </c>
      <c r="D367" s="12" t="s">
        <v>48</v>
      </c>
      <c r="E367" s="11">
        <v>588</v>
      </c>
      <c r="F367" s="13">
        <v>120</v>
      </c>
      <c r="G367" s="13">
        <v>20</v>
      </c>
      <c r="H367" s="13">
        <v>11760</v>
      </c>
      <c r="I367" s="13">
        <v>823.2</v>
      </c>
      <c r="J367" s="13">
        <v>10936.8</v>
      </c>
      <c r="K367" s="13">
        <v>5880</v>
      </c>
      <c r="L367" s="13">
        <v>5056.7999999999993</v>
      </c>
      <c r="M367" s="14">
        <v>41609</v>
      </c>
      <c r="N367" s="15">
        <v>12</v>
      </c>
      <c r="O367" s="12" t="s">
        <v>25</v>
      </c>
      <c r="P367" s="16" t="s">
        <v>36</v>
      </c>
      <c r="Q367" s="1" t="str">
        <f>IF(Data[[#This Row],[COGS]]=Data[[#This Row],[ Sales]]-Data[[#This Row],[Profit]], "OK", "Mismatch")</f>
        <v>OK</v>
      </c>
      <c r="R367" s="1" t="str">
        <f>IF(Data[[#This Row],[Gross Sales]]=Data[[#This Row],[Units Sold]]*Data[[#This Row],[Sale Price]], "OK", "Mismatch")</f>
        <v>OK</v>
      </c>
      <c r="S367" s="1" t="str">
        <f>IF(Data[[#This Row],[ Sales]]=Data[[#This Row],[Gross Sales]]-Data[[#This Row],[Discounts]], "OK", "Mismatch")</f>
        <v>OK</v>
      </c>
      <c r="T367" s="1" t="str">
        <f>IF(Data[[#This Row],[Profit]]=Data[[#This Row],[ Sales]]-Data[[#This Row],[COGS]], "OK", "Mismatch")</f>
        <v>OK</v>
      </c>
    </row>
    <row r="368" spans="1:20" x14ac:dyDescent="0.2">
      <c r="A368" s="11" t="s">
        <v>14</v>
      </c>
      <c r="B368" s="11" t="s">
        <v>20</v>
      </c>
      <c r="C368" s="12" t="s">
        <v>42</v>
      </c>
      <c r="D368" s="12" t="s">
        <v>48</v>
      </c>
      <c r="E368" s="11">
        <v>1001</v>
      </c>
      <c r="F368" s="13">
        <v>120</v>
      </c>
      <c r="G368" s="13">
        <v>20</v>
      </c>
      <c r="H368" s="13">
        <v>20020</v>
      </c>
      <c r="I368" s="13">
        <v>1201.2</v>
      </c>
      <c r="J368" s="13">
        <v>18818.8</v>
      </c>
      <c r="K368" s="13">
        <v>10010</v>
      </c>
      <c r="L368" s="13">
        <v>8808.7999999999993</v>
      </c>
      <c r="M368" s="14">
        <v>41852</v>
      </c>
      <c r="N368" s="15">
        <v>8</v>
      </c>
      <c r="O368" s="12" t="s">
        <v>33</v>
      </c>
      <c r="P368" s="16" t="s">
        <v>19</v>
      </c>
      <c r="Q368" s="1" t="str">
        <f>IF(Data[[#This Row],[COGS]]=Data[[#This Row],[ Sales]]-Data[[#This Row],[Profit]], "OK", "Mismatch")</f>
        <v>OK</v>
      </c>
      <c r="R368" s="1" t="str">
        <f>IF(Data[[#This Row],[Gross Sales]]=Data[[#This Row],[Units Sold]]*Data[[#This Row],[Sale Price]], "OK", "Mismatch")</f>
        <v>OK</v>
      </c>
      <c r="S368" s="1" t="str">
        <f>IF(Data[[#This Row],[ Sales]]=Data[[#This Row],[Gross Sales]]-Data[[#This Row],[Discounts]], "OK", "Mismatch")</f>
        <v>OK</v>
      </c>
      <c r="T368" s="1" t="str">
        <f>IF(Data[[#This Row],[Profit]]=Data[[#This Row],[ Sales]]-Data[[#This Row],[COGS]], "OK", "Mismatch")</f>
        <v>OK</v>
      </c>
    </row>
    <row r="369" spans="1:20" x14ac:dyDescent="0.2">
      <c r="A369" s="11" t="s">
        <v>14</v>
      </c>
      <c r="B369" s="11" t="s">
        <v>20</v>
      </c>
      <c r="C369" s="12" t="s">
        <v>42</v>
      </c>
      <c r="D369" s="12" t="s">
        <v>48</v>
      </c>
      <c r="E369" s="11">
        <v>1307</v>
      </c>
      <c r="F369" s="13">
        <v>120</v>
      </c>
      <c r="G369" s="13">
        <v>350</v>
      </c>
      <c r="H369" s="13">
        <v>457450</v>
      </c>
      <c r="I369" s="13">
        <v>41170.5</v>
      </c>
      <c r="J369" s="13">
        <v>416279.5</v>
      </c>
      <c r="K369" s="13">
        <v>339820</v>
      </c>
      <c r="L369" s="13">
        <v>76459.5</v>
      </c>
      <c r="M369" s="14">
        <v>41821</v>
      </c>
      <c r="N369" s="15">
        <v>7</v>
      </c>
      <c r="O369" s="12" t="s">
        <v>30</v>
      </c>
      <c r="P369" s="16" t="s">
        <v>19</v>
      </c>
      <c r="Q369" s="1" t="str">
        <f>IF(Data[[#This Row],[COGS]]=Data[[#This Row],[ Sales]]-Data[[#This Row],[Profit]], "OK", "Mismatch")</f>
        <v>OK</v>
      </c>
      <c r="R369" s="1" t="str">
        <f>IF(Data[[#This Row],[Gross Sales]]=Data[[#This Row],[Units Sold]]*Data[[#This Row],[Sale Price]], "OK", "Mismatch")</f>
        <v>OK</v>
      </c>
      <c r="S369" s="1" t="str">
        <f>IF(Data[[#This Row],[ Sales]]=Data[[#This Row],[Gross Sales]]-Data[[#This Row],[Discounts]], "OK", "Mismatch")</f>
        <v>OK</v>
      </c>
      <c r="T369" s="1" t="str">
        <f>IF(Data[[#This Row],[Profit]]=Data[[#This Row],[ Sales]]-Data[[#This Row],[COGS]], "OK", "Mismatch")</f>
        <v>OK</v>
      </c>
    </row>
    <row r="370" spans="1:20" x14ac:dyDescent="0.2">
      <c r="A370" s="11" t="s">
        <v>14</v>
      </c>
      <c r="B370" s="11" t="s">
        <v>20</v>
      </c>
      <c r="C370" s="12" t="s">
        <v>42</v>
      </c>
      <c r="D370" s="12" t="s">
        <v>48</v>
      </c>
      <c r="E370" s="11">
        <v>2338</v>
      </c>
      <c r="F370" s="13">
        <v>120</v>
      </c>
      <c r="G370" s="13">
        <v>7</v>
      </c>
      <c r="H370" s="13">
        <v>16366</v>
      </c>
      <c r="I370" s="13">
        <v>1309.28</v>
      </c>
      <c r="J370" s="13">
        <v>15056.72</v>
      </c>
      <c r="K370" s="13">
        <v>11690</v>
      </c>
      <c r="L370" s="13">
        <v>3366.7199999999993</v>
      </c>
      <c r="M370" s="14">
        <v>41791</v>
      </c>
      <c r="N370" s="15">
        <v>6</v>
      </c>
      <c r="O370" s="12" t="s">
        <v>23</v>
      </c>
      <c r="P370" s="16" t="s">
        <v>19</v>
      </c>
      <c r="Q370" s="1" t="str">
        <f>IF(Data[[#This Row],[COGS]]=Data[[#This Row],[ Sales]]-Data[[#This Row],[Profit]], "OK", "Mismatch")</f>
        <v>OK</v>
      </c>
      <c r="R370" s="1" t="str">
        <f>IF(Data[[#This Row],[Gross Sales]]=Data[[#This Row],[Units Sold]]*Data[[#This Row],[Sale Price]], "OK", "Mismatch")</f>
        <v>OK</v>
      </c>
      <c r="S370" s="1" t="str">
        <f>IF(Data[[#This Row],[ Sales]]=Data[[#This Row],[Gross Sales]]-Data[[#This Row],[Discounts]], "OK", "Mismatch")</f>
        <v>OK</v>
      </c>
      <c r="T370" s="1" t="str">
        <f>IF(Data[[#This Row],[Profit]]=Data[[#This Row],[ Sales]]-Data[[#This Row],[COGS]], "OK", "Mismatch")</f>
        <v>OK</v>
      </c>
    </row>
    <row r="371" spans="1:20" x14ac:dyDescent="0.2">
      <c r="A371" s="11" t="s">
        <v>14</v>
      </c>
      <c r="B371" s="11" t="s">
        <v>20</v>
      </c>
      <c r="C371" s="12" t="s">
        <v>42</v>
      </c>
      <c r="D371" s="12" t="s">
        <v>17</v>
      </c>
      <c r="E371" s="11">
        <v>1006</v>
      </c>
      <c r="F371" s="13">
        <v>120</v>
      </c>
      <c r="G371" s="13">
        <v>350</v>
      </c>
      <c r="H371" s="13">
        <v>352100</v>
      </c>
      <c r="I371" s="13">
        <v>0</v>
      </c>
      <c r="J371" s="13">
        <v>352100</v>
      </c>
      <c r="K371" s="13">
        <v>261560</v>
      </c>
      <c r="L371" s="13">
        <v>90540</v>
      </c>
      <c r="M371" s="14">
        <v>41791</v>
      </c>
      <c r="N371" s="15">
        <v>6</v>
      </c>
      <c r="O371" s="12" t="s">
        <v>23</v>
      </c>
      <c r="P371" s="16" t="s">
        <v>19</v>
      </c>
      <c r="Q371" s="1" t="str">
        <f>IF(Data[[#This Row],[COGS]]=Data[[#This Row],[ Sales]]-Data[[#This Row],[Profit]], "OK", "Mismatch")</f>
        <v>OK</v>
      </c>
      <c r="R371" s="1" t="str">
        <f>IF(Data[[#This Row],[Gross Sales]]=Data[[#This Row],[Units Sold]]*Data[[#This Row],[Sale Price]], "OK", "Mismatch")</f>
        <v>OK</v>
      </c>
      <c r="S371" s="1" t="str">
        <f>IF(Data[[#This Row],[ Sales]]=Data[[#This Row],[Gross Sales]]-Data[[#This Row],[Discounts]], "OK", "Mismatch")</f>
        <v>OK</v>
      </c>
      <c r="T371" s="1" t="str">
        <f>IF(Data[[#This Row],[Profit]]=Data[[#This Row],[ Sales]]-Data[[#This Row],[COGS]], "OK", "Mismatch")</f>
        <v>OK</v>
      </c>
    </row>
    <row r="372" spans="1:20" x14ac:dyDescent="0.2">
      <c r="A372" s="11" t="s">
        <v>14</v>
      </c>
      <c r="B372" s="11" t="s">
        <v>20</v>
      </c>
      <c r="C372" s="12" t="s">
        <v>43</v>
      </c>
      <c r="D372" s="12" t="s">
        <v>49</v>
      </c>
      <c r="E372" s="11">
        <v>280</v>
      </c>
      <c r="F372" s="13">
        <v>250</v>
      </c>
      <c r="G372" s="13">
        <v>7</v>
      </c>
      <c r="H372" s="13">
        <v>1960</v>
      </c>
      <c r="I372" s="13">
        <v>274.39999999999998</v>
      </c>
      <c r="J372" s="13">
        <v>1685.6</v>
      </c>
      <c r="K372" s="13">
        <v>1400</v>
      </c>
      <c r="L372" s="13">
        <v>285.59999999999991</v>
      </c>
      <c r="M372" s="14">
        <v>41974</v>
      </c>
      <c r="N372" s="15">
        <v>12</v>
      </c>
      <c r="O372" s="12" t="s">
        <v>25</v>
      </c>
      <c r="P372" s="16" t="s">
        <v>19</v>
      </c>
      <c r="Q372" s="1" t="str">
        <f>IF(Data[[#This Row],[COGS]]=Data[[#This Row],[ Sales]]-Data[[#This Row],[Profit]], "OK", "Mismatch")</f>
        <v>OK</v>
      </c>
      <c r="R372" s="1" t="str">
        <f>IF(Data[[#This Row],[Gross Sales]]=Data[[#This Row],[Units Sold]]*Data[[#This Row],[Sale Price]], "OK", "Mismatch")</f>
        <v>OK</v>
      </c>
      <c r="S372" s="1" t="str">
        <f>IF(Data[[#This Row],[ Sales]]=Data[[#This Row],[Gross Sales]]-Data[[#This Row],[Discounts]], "OK", "Mismatch")</f>
        <v>OK</v>
      </c>
      <c r="T372" s="1" t="str">
        <f>IF(Data[[#This Row],[Profit]]=Data[[#This Row],[ Sales]]-Data[[#This Row],[COGS]], "OK", "Mismatch")</f>
        <v>OK</v>
      </c>
    </row>
    <row r="373" spans="1:20" x14ac:dyDescent="0.2">
      <c r="A373" s="11" t="s">
        <v>14</v>
      </c>
      <c r="B373" s="11" t="s">
        <v>20</v>
      </c>
      <c r="C373" s="12" t="s">
        <v>43</v>
      </c>
      <c r="D373" s="12" t="s">
        <v>49</v>
      </c>
      <c r="E373" s="11">
        <v>1531</v>
      </c>
      <c r="F373" s="13">
        <v>250</v>
      </c>
      <c r="G373" s="13">
        <v>20</v>
      </c>
      <c r="H373" s="13">
        <v>30620</v>
      </c>
      <c r="I373" s="13">
        <v>3674.4</v>
      </c>
      <c r="J373" s="13">
        <v>26945.599999999999</v>
      </c>
      <c r="K373" s="13">
        <v>15310</v>
      </c>
      <c r="L373" s="13">
        <v>11635.599999999999</v>
      </c>
      <c r="M373" s="14">
        <v>41974</v>
      </c>
      <c r="N373" s="15">
        <v>12</v>
      </c>
      <c r="O373" s="12" t="s">
        <v>25</v>
      </c>
      <c r="P373" s="16" t="s">
        <v>19</v>
      </c>
      <c r="Q373" s="1" t="str">
        <f>IF(Data[[#This Row],[COGS]]=Data[[#This Row],[ Sales]]-Data[[#This Row],[Profit]], "OK", "Mismatch")</f>
        <v>OK</v>
      </c>
      <c r="R373" s="1" t="str">
        <f>IF(Data[[#This Row],[Gross Sales]]=Data[[#This Row],[Units Sold]]*Data[[#This Row],[Sale Price]], "OK", "Mismatch")</f>
        <v>OK</v>
      </c>
      <c r="S373" s="1" t="str">
        <f>IF(Data[[#This Row],[ Sales]]=Data[[#This Row],[Gross Sales]]-Data[[#This Row],[Discounts]], "OK", "Mismatch")</f>
        <v>OK</v>
      </c>
      <c r="T373" s="1" t="str">
        <f>IF(Data[[#This Row],[Profit]]=Data[[#This Row],[ Sales]]-Data[[#This Row],[COGS]], "OK", "Mismatch")</f>
        <v>OK</v>
      </c>
    </row>
    <row r="374" spans="1:20" x14ac:dyDescent="0.2">
      <c r="A374" s="11" t="s">
        <v>14</v>
      </c>
      <c r="B374" s="11" t="s">
        <v>20</v>
      </c>
      <c r="C374" s="12" t="s">
        <v>43</v>
      </c>
      <c r="D374" s="12" t="s">
        <v>49</v>
      </c>
      <c r="E374" s="11">
        <v>1870</v>
      </c>
      <c r="F374" s="13">
        <v>250</v>
      </c>
      <c r="G374" s="13">
        <v>350</v>
      </c>
      <c r="H374" s="13">
        <v>654500</v>
      </c>
      <c r="I374" s="13">
        <v>65450</v>
      </c>
      <c r="J374" s="13">
        <v>589050</v>
      </c>
      <c r="K374" s="13">
        <v>486200</v>
      </c>
      <c r="L374" s="13">
        <v>102850</v>
      </c>
      <c r="M374" s="14">
        <v>41609</v>
      </c>
      <c r="N374" s="15">
        <v>12</v>
      </c>
      <c r="O374" s="12" t="s">
        <v>25</v>
      </c>
      <c r="P374" s="16" t="s">
        <v>36</v>
      </c>
      <c r="Q374" s="1" t="str">
        <f>IF(Data[[#This Row],[COGS]]=Data[[#This Row],[ Sales]]-Data[[#This Row],[Profit]], "OK", "Mismatch")</f>
        <v>OK</v>
      </c>
      <c r="R374" s="1" t="str">
        <f>IF(Data[[#This Row],[Gross Sales]]=Data[[#This Row],[Units Sold]]*Data[[#This Row],[Sale Price]], "OK", "Mismatch")</f>
        <v>OK</v>
      </c>
      <c r="S374" s="1" t="str">
        <f>IF(Data[[#This Row],[ Sales]]=Data[[#This Row],[Gross Sales]]-Data[[#This Row],[Discounts]], "OK", "Mismatch")</f>
        <v>OK</v>
      </c>
      <c r="T374" s="1" t="str">
        <f>IF(Data[[#This Row],[Profit]]=Data[[#This Row],[ Sales]]-Data[[#This Row],[COGS]], "OK", "Mismatch")</f>
        <v>OK</v>
      </c>
    </row>
    <row r="375" spans="1:20" x14ac:dyDescent="0.2">
      <c r="A375" s="11" t="s">
        <v>14</v>
      </c>
      <c r="B375" s="11" t="s">
        <v>20</v>
      </c>
      <c r="C375" s="12" t="s">
        <v>43</v>
      </c>
      <c r="D375" s="12" t="s">
        <v>46</v>
      </c>
      <c r="E375" s="11">
        <v>263</v>
      </c>
      <c r="F375" s="13">
        <v>250</v>
      </c>
      <c r="G375" s="13">
        <v>7</v>
      </c>
      <c r="H375" s="13">
        <v>1841</v>
      </c>
      <c r="I375" s="13">
        <v>18.41</v>
      </c>
      <c r="J375" s="13">
        <v>1822.59</v>
      </c>
      <c r="K375" s="13">
        <v>1315</v>
      </c>
      <c r="L375" s="13">
        <v>507.58999999999992</v>
      </c>
      <c r="M375" s="14">
        <v>41699</v>
      </c>
      <c r="N375" s="15">
        <v>3</v>
      </c>
      <c r="O375" s="12" t="s">
        <v>27</v>
      </c>
      <c r="P375" s="16" t="s">
        <v>19</v>
      </c>
      <c r="Q375" s="1" t="str">
        <f>IF(Data[[#This Row],[COGS]]=Data[[#This Row],[ Sales]]-Data[[#This Row],[Profit]], "OK", "Mismatch")</f>
        <v>OK</v>
      </c>
      <c r="R375" s="1" t="str">
        <f>IF(Data[[#This Row],[Gross Sales]]=Data[[#This Row],[Units Sold]]*Data[[#This Row],[Sale Price]], "OK", "Mismatch")</f>
        <v>OK</v>
      </c>
      <c r="S375" s="1" t="str">
        <f>IF(Data[[#This Row],[ Sales]]=Data[[#This Row],[Gross Sales]]-Data[[#This Row],[Discounts]], "OK", "Mismatch")</f>
        <v>OK</v>
      </c>
      <c r="T375" s="1" t="str">
        <f>IF(Data[[#This Row],[Profit]]=Data[[#This Row],[ Sales]]-Data[[#This Row],[COGS]], "OK", "Mismatch")</f>
        <v>OK</v>
      </c>
    </row>
    <row r="376" spans="1:20" x14ac:dyDescent="0.2">
      <c r="A376" s="11" t="s">
        <v>14</v>
      </c>
      <c r="B376" s="11" t="s">
        <v>20</v>
      </c>
      <c r="C376" s="12" t="s">
        <v>43</v>
      </c>
      <c r="D376" s="12" t="s">
        <v>46</v>
      </c>
      <c r="E376" s="11">
        <v>2877</v>
      </c>
      <c r="F376" s="13">
        <v>250</v>
      </c>
      <c r="G376" s="13">
        <v>350</v>
      </c>
      <c r="H376" s="13">
        <v>1006950</v>
      </c>
      <c r="I376" s="13">
        <v>20139</v>
      </c>
      <c r="J376" s="13">
        <v>986811</v>
      </c>
      <c r="K376" s="13">
        <v>748020</v>
      </c>
      <c r="L376" s="13">
        <v>238791</v>
      </c>
      <c r="M376" s="14">
        <v>41913</v>
      </c>
      <c r="N376" s="15">
        <v>10</v>
      </c>
      <c r="O376" s="12" t="s">
        <v>35</v>
      </c>
      <c r="P376" s="16" t="s">
        <v>19</v>
      </c>
      <c r="Q376" s="1" t="str">
        <f>IF(Data[[#This Row],[COGS]]=Data[[#This Row],[ Sales]]-Data[[#This Row],[Profit]], "OK", "Mismatch")</f>
        <v>OK</v>
      </c>
      <c r="R376" s="1" t="str">
        <f>IF(Data[[#This Row],[Gross Sales]]=Data[[#This Row],[Units Sold]]*Data[[#This Row],[Sale Price]], "OK", "Mismatch")</f>
        <v>OK</v>
      </c>
      <c r="S376" s="1" t="str">
        <f>IF(Data[[#This Row],[ Sales]]=Data[[#This Row],[Gross Sales]]-Data[[#This Row],[Discounts]], "OK", "Mismatch")</f>
        <v>OK</v>
      </c>
      <c r="T376" s="1" t="str">
        <f>IF(Data[[#This Row],[Profit]]=Data[[#This Row],[ Sales]]-Data[[#This Row],[COGS]], "OK", "Mismatch")</f>
        <v>OK</v>
      </c>
    </row>
    <row r="377" spans="1:20" x14ac:dyDescent="0.2">
      <c r="A377" s="11" t="s">
        <v>14</v>
      </c>
      <c r="B377" s="11" t="s">
        <v>20</v>
      </c>
      <c r="C377" s="12" t="s">
        <v>43</v>
      </c>
      <c r="D377" s="12" t="s">
        <v>48</v>
      </c>
      <c r="E377" s="11">
        <v>360</v>
      </c>
      <c r="F377" s="13">
        <v>250</v>
      </c>
      <c r="G377" s="13">
        <v>7</v>
      </c>
      <c r="H377" s="13">
        <v>2520</v>
      </c>
      <c r="I377" s="13">
        <v>226.8</v>
      </c>
      <c r="J377" s="13">
        <v>2293.1999999999998</v>
      </c>
      <c r="K377" s="13">
        <v>1800</v>
      </c>
      <c r="L377" s="13">
        <v>493.19999999999982</v>
      </c>
      <c r="M377" s="14">
        <v>41913</v>
      </c>
      <c r="N377" s="15">
        <v>10</v>
      </c>
      <c r="O377" s="12" t="s">
        <v>35</v>
      </c>
      <c r="P377" s="16" t="s">
        <v>19</v>
      </c>
      <c r="Q377" s="1" t="str">
        <f>IF(Data[[#This Row],[COGS]]=Data[[#This Row],[ Sales]]-Data[[#This Row],[Profit]], "OK", "Mismatch")</f>
        <v>OK</v>
      </c>
      <c r="R377" s="1" t="str">
        <f>IF(Data[[#This Row],[Gross Sales]]=Data[[#This Row],[Units Sold]]*Data[[#This Row],[Sale Price]], "OK", "Mismatch")</f>
        <v>OK</v>
      </c>
      <c r="S377" s="1" t="str">
        <f>IF(Data[[#This Row],[ Sales]]=Data[[#This Row],[Gross Sales]]-Data[[#This Row],[Discounts]], "OK", "Mismatch")</f>
        <v>OK</v>
      </c>
      <c r="T377" s="1" t="str">
        <f>IF(Data[[#This Row],[Profit]]=Data[[#This Row],[ Sales]]-Data[[#This Row],[COGS]], "OK", "Mismatch")</f>
        <v>OK</v>
      </c>
    </row>
    <row r="378" spans="1:20" x14ac:dyDescent="0.2">
      <c r="A378" s="11" t="s">
        <v>14</v>
      </c>
      <c r="B378" s="11" t="s">
        <v>20</v>
      </c>
      <c r="C378" s="12" t="s">
        <v>43</v>
      </c>
      <c r="D378" s="12" t="s">
        <v>48</v>
      </c>
      <c r="E378" s="11">
        <v>422</v>
      </c>
      <c r="F378" s="13">
        <v>250</v>
      </c>
      <c r="G378" s="13">
        <v>350</v>
      </c>
      <c r="H378" s="13">
        <v>147700</v>
      </c>
      <c r="I378" s="13">
        <v>11816</v>
      </c>
      <c r="J378" s="13">
        <v>135884</v>
      </c>
      <c r="K378" s="13">
        <v>109720</v>
      </c>
      <c r="L378" s="13">
        <v>26164</v>
      </c>
      <c r="M378" s="14">
        <v>41852</v>
      </c>
      <c r="N378" s="15">
        <v>8</v>
      </c>
      <c r="O378" s="12" t="s">
        <v>33</v>
      </c>
      <c r="P378" s="16" t="s">
        <v>19</v>
      </c>
      <c r="Q378" s="1" t="str">
        <f>IF(Data[[#This Row],[COGS]]=Data[[#This Row],[ Sales]]-Data[[#This Row],[Profit]], "OK", "Mismatch")</f>
        <v>OK</v>
      </c>
      <c r="R378" s="1" t="str">
        <f>IF(Data[[#This Row],[Gross Sales]]=Data[[#This Row],[Units Sold]]*Data[[#This Row],[Sale Price]], "OK", "Mismatch")</f>
        <v>OK</v>
      </c>
      <c r="S378" s="1" t="str">
        <f>IF(Data[[#This Row],[ Sales]]=Data[[#This Row],[Gross Sales]]-Data[[#This Row],[Discounts]], "OK", "Mismatch")</f>
        <v>OK</v>
      </c>
      <c r="T378" s="1" t="str">
        <f>IF(Data[[#This Row],[Profit]]=Data[[#This Row],[ Sales]]-Data[[#This Row],[COGS]], "OK", "Mismatch")</f>
        <v>OK</v>
      </c>
    </row>
    <row r="379" spans="1:20" x14ac:dyDescent="0.2">
      <c r="A379" s="11" t="s">
        <v>14</v>
      </c>
      <c r="B379" s="11" t="s">
        <v>20</v>
      </c>
      <c r="C379" s="12" t="s">
        <v>43</v>
      </c>
      <c r="D379" s="12" t="s">
        <v>48</v>
      </c>
      <c r="E379" s="11">
        <v>2297</v>
      </c>
      <c r="F379" s="13">
        <v>250</v>
      </c>
      <c r="G379" s="13">
        <v>20</v>
      </c>
      <c r="H379" s="13">
        <v>45940</v>
      </c>
      <c r="I379" s="13">
        <v>2297</v>
      </c>
      <c r="J379" s="13">
        <v>43643</v>
      </c>
      <c r="K379" s="13">
        <v>22970</v>
      </c>
      <c r="L379" s="13">
        <v>20673</v>
      </c>
      <c r="M379" s="14">
        <v>41579</v>
      </c>
      <c r="N379" s="15">
        <v>11</v>
      </c>
      <c r="O379" s="12" t="s">
        <v>41</v>
      </c>
      <c r="P379" s="16" t="s">
        <v>36</v>
      </c>
      <c r="Q379" s="1" t="str">
        <f>IF(Data[[#This Row],[COGS]]=Data[[#This Row],[ Sales]]-Data[[#This Row],[Profit]], "OK", "Mismatch")</f>
        <v>OK</v>
      </c>
      <c r="R379" s="1" t="str">
        <f>IF(Data[[#This Row],[Gross Sales]]=Data[[#This Row],[Units Sold]]*Data[[#This Row],[Sale Price]], "OK", "Mismatch")</f>
        <v>OK</v>
      </c>
      <c r="S379" s="1" t="str">
        <f>IF(Data[[#This Row],[ Sales]]=Data[[#This Row],[Gross Sales]]-Data[[#This Row],[Discounts]], "OK", "Mismatch")</f>
        <v>OK</v>
      </c>
      <c r="T379" s="1" t="str">
        <f>IF(Data[[#This Row],[Profit]]=Data[[#This Row],[ Sales]]-Data[[#This Row],[COGS]], "OK", "Mismatch")</f>
        <v>OK</v>
      </c>
    </row>
    <row r="380" spans="1:20" x14ac:dyDescent="0.2">
      <c r="A380" s="11" t="s">
        <v>14</v>
      </c>
      <c r="B380" s="11" t="s">
        <v>20</v>
      </c>
      <c r="C380" s="12" t="s">
        <v>43</v>
      </c>
      <c r="D380" s="12" t="s">
        <v>48</v>
      </c>
      <c r="E380" s="11">
        <v>2338</v>
      </c>
      <c r="F380" s="13">
        <v>250</v>
      </c>
      <c r="G380" s="13">
        <v>7</v>
      </c>
      <c r="H380" s="13">
        <v>16366</v>
      </c>
      <c r="I380" s="13">
        <v>1309.28</v>
      </c>
      <c r="J380" s="13">
        <v>15056.72</v>
      </c>
      <c r="K380" s="13">
        <v>11690</v>
      </c>
      <c r="L380" s="13">
        <v>3366.7199999999993</v>
      </c>
      <c r="M380" s="14">
        <v>41791</v>
      </c>
      <c r="N380" s="15">
        <v>6</v>
      </c>
      <c r="O380" s="12" t="s">
        <v>23</v>
      </c>
      <c r="P380" s="16" t="s">
        <v>19</v>
      </c>
      <c r="Q380" s="1" t="str">
        <f>IF(Data[[#This Row],[COGS]]=Data[[#This Row],[ Sales]]-Data[[#This Row],[Profit]], "OK", "Mismatch")</f>
        <v>OK</v>
      </c>
      <c r="R380" s="1" t="str">
        <f>IF(Data[[#This Row],[Gross Sales]]=Data[[#This Row],[Units Sold]]*Data[[#This Row],[Sale Price]], "OK", "Mismatch")</f>
        <v>OK</v>
      </c>
      <c r="S380" s="1" t="str">
        <f>IF(Data[[#This Row],[ Sales]]=Data[[#This Row],[Gross Sales]]-Data[[#This Row],[Discounts]], "OK", "Mismatch")</f>
        <v>OK</v>
      </c>
      <c r="T380" s="1" t="str">
        <f>IF(Data[[#This Row],[Profit]]=Data[[#This Row],[ Sales]]-Data[[#This Row],[COGS]], "OK", "Mismatch")</f>
        <v>OK</v>
      </c>
    </row>
    <row r="381" spans="1:20" x14ac:dyDescent="0.2">
      <c r="A381" s="11" t="s">
        <v>14</v>
      </c>
      <c r="B381" s="11" t="s">
        <v>24</v>
      </c>
      <c r="C381" s="12" t="s">
        <v>45</v>
      </c>
      <c r="D381" s="12" t="s">
        <v>49</v>
      </c>
      <c r="E381" s="11">
        <v>344</v>
      </c>
      <c r="F381" s="13">
        <v>260</v>
      </c>
      <c r="G381" s="13">
        <v>350</v>
      </c>
      <c r="H381" s="13">
        <v>120400</v>
      </c>
      <c r="I381" s="13">
        <v>13244</v>
      </c>
      <c r="J381" s="13">
        <v>107156</v>
      </c>
      <c r="K381" s="13">
        <v>89440</v>
      </c>
      <c r="L381" s="13">
        <v>17716</v>
      </c>
      <c r="M381" s="14">
        <v>41548</v>
      </c>
      <c r="N381" s="15">
        <v>10</v>
      </c>
      <c r="O381" s="12" t="s">
        <v>35</v>
      </c>
      <c r="P381" s="16" t="s">
        <v>36</v>
      </c>
      <c r="Q381" s="1" t="str">
        <f>IF(Data[[#This Row],[COGS]]=Data[[#This Row],[ Sales]]-Data[[#This Row],[Profit]], "OK", "Mismatch")</f>
        <v>OK</v>
      </c>
      <c r="R381" s="1" t="str">
        <f>IF(Data[[#This Row],[Gross Sales]]=Data[[#This Row],[Units Sold]]*Data[[#This Row],[Sale Price]], "OK", "Mismatch")</f>
        <v>OK</v>
      </c>
      <c r="S381" s="1" t="str">
        <f>IF(Data[[#This Row],[ Sales]]=Data[[#This Row],[Gross Sales]]-Data[[#This Row],[Discounts]], "OK", "Mismatch")</f>
        <v>OK</v>
      </c>
      <c r="T381" s="1" t="str">
        <f>IF(Data[[#This Row],[Profit]]=Data[[#This Row],[ Sales]]-Data[[#This Row],[COGS]], "OK", "Mismatch")</f>
        <v>OK</v>
      </c>
    </row>
    <row r="382" spans="1:20" x14ac:dyDescent="0.2">
      <c r="A382" s="11" t="s">
        <v>14</v>
      </c>
      <c r="B382" s="11" t="s">
        <v>24</v>
      </c>
      <c r="C382" s="12" t="s">
        <v>45</v>
      </c>
      <c r="D382" s="12" t="s">
        <v>49</v>
      </c>
      <c r="E382" s="11">
        <v>1727</v>
      </c>
      <c r="F382" s="13">
        <v>260</v>
      </c>
      <c r="G382" s="13">
        <v>7</v>
      </c>
      <c r="H382" s="13">
        <v>12089</v>
      </c>
      <c r="I382" s="13">
        <v>1692.46</v>
      </c>
      <c r="J382" s="13">
        <v>10396.540000000001</v>
      </c>
      <c r="K382" s="13">
        <v>8635</v>
      </c>
      <c r="L382" s="13">
        <v>1761.5400000000009</v>
      </c>
      <c r="M382" s="14">
        <v>41548</v>
      </c>
      <c r="N382" s="15">
        <v>10</v>
      </c>
      <c r="O382" s="12" t="s">
        <v>35</v>
      </c>
      <c r="P382" s="16" t="s">
        <v>36</v>
      </c>
      <c r="Q382" s="1" t="str">
        <f>IF(Data[[#This Row],[COGS]]=Data[[#This Row],[ Sales]]-Data[[#This Row],[Profit]], "OK", "Mismatch")</f>
        <v>OK</v>
      </c>
      <c r="R382" s="1" t="str">
        <f>IF(Data[[#This Row],[Gross Sales]]=Data[[#This Row],[Units Sold]]*Data[[#This Row],[Sale Price]], "OK", "Mismatch")</f>
        <v>OK</v>
      </c>
      <c r="S382" s="1" t="str">
        <f>IF(Data[[#This Row],[ Sales]]=Data[[#This Row],[Gross Sales]]-Data[[#This Row],[Discounts]], "OK", "Mismatch")</f>
        <v>OK</v>
      </c>
      <c r="T382" s="1" t="str">
        <f>IF(Data[[#This Row],[Profit]]=Data[[#This Row],[ Sales]]-Data[[#This Row],[COGS]], "OK", "Mismatch")</f>
        <v>OK</v>
      </c>
    </row>
    <row r="383" spans="1:20" x14ac:dyDescent="0.2">
      <c r="A383" s="11" t="s">
        <v>14</v>
      </c>
      <c r="B383" s="11" t="s">
        <v>24</v>
      </c>
      <c r="C383" s="12" t="s">
        <v>45</v>
      </c>
      <c r="D383" s="12" t="s">
        <v>49</v>
      </c>
      <c r="E383" s="11">
        <v>2039</v>
      </c>
      <c r="F383" s="13">
        <v>260</v>
      </c>
      <c r="G383" s="13">
        <v>20</v>
      </c>
      <c r="H383" s="13">
        <v>40780</v>
      </c>
      <c r="I383" s="13">
        <v>4078</v>
      </c>
      <c r="J383" s="13">
        <v>36702</v>
      </c>
      <c r="K383" s="13">
        <v>20390</v>
      </c>
      <c r="L383" s="13">
        <v>16312</v>
      </c>
      <c r="M383" s="14">
        <v>41760</v>
      </c>
      <c r="N383" s="15">
        <v>5</v>
      </c>
      <c r="O383" s="12" t="s">
        <v>47</v>
      </c>
      <c r="P383" s="16" t="s">
        <v>19</v>
      </c>
      <c r="Q383" s="1" t="str">
        <f>IF(Data[[#This Row],[COGS]]=Data[[#This Row],[ Sales]]-Data[[#This Row],[Profit]], "OK", "Mismatch")</f>
        <v>OK</v>
      </c>
      <c r="R383" s="1" t="str">
        <f>IF(Data[[#This Row],[Gross Sales]]=Data[[#This Row],[Units Sold]]*Data[[#This Row],[Sale Price]], "OK", "Mismatch")</f>
        <v>OK</v>
      </c>
      <c r="S383" s="1" t="str">
        <f>IF(Data[[#This Row],[ Sales]]=Data[[#This Row],[Gross Sales]]-Data[[#This Row],[Discounts]], "OK", "Mismatch")</f>
        <v>OK</v>
      </c>
      <c r="T383" s="1" t="str">
        <f>IF(Data[[#This Row],[Profit]]=Data[[#This Row],[ Sales]]-Data[[#This Row],[COGS]], "OK", "Mismatch")</f>
        <v>OK</v>
      </c>
    </row>
    <row r="384" spans="1:20" x14ac:dyDescent="0.2">
      <c r="A384" s="11" t="s">
        <v>14</v>
      </c>
      <c r="B384" s="11" t="s">
        <v>24</v>
      </c>
      <c r="C384" s="12" t="s">
        <v>45</v>
      </c>
      <c r="D384" s="12" t="s">
        <v>49</v>
      </c>
      <c r="E384" s="11">
        <v>2629</v>
      </c>
      <c r="F384" s="13">
        <v>260</v>
      </c>
      <c r="G384" s="13">
        <v>20</v>
      </c>
      <c r="H384" s="13">
        <v>52580</v>
      </c>
      <c r="I384" s="13">
        <v>5783.8</v>
      </c>
      <c r="J384" s="13">
        <v>46796.2</v>
      </c>
      <c r="K384" s="13">
        <v>26290</v>
      </c>
      <c r="L384" s="13">
        <v>20506.199999999997</v>
      </c>
      <c r="M384" s="14">
        <v>41640</v>
      </c>
      <c r="N384" s="15">
        <v>1</v>
      </c>
      <c r="O384" s="12" t="s">
        <v>18</v>
      </c>
      <c r="P384" s="16" t="s">
        <v>19</v>
      </c>
      <c r="Q384" s="1" t="str">
        <f>IF(Data[[#This Row],[COGS]]=Data[[#This Row],[ Sales]]-Data[[#This Row],[Profit]], "OK", "Mismatch")</f>
        <v>OK</v>
      </c>
      <c r="R384" s="1" t="str">
        <f>IF(Data[[#This Row],[Gross Sales]]=Data[[#This Row],[Units Sold]]*Data[[#This Row],[Sale Price]], "OK", "Mismatch")</f>
        <v>OK</v>
      </c>
      <c r="S384" s="1" t="str">
        <f>IF(Data[[#This Row],[ Sales]]=Data[[#This Row],[Gross Sales]]-Data[[#This Row],[Discounts]], "OK", "Mismatch")</f>
        <v>OK</v>
      </c>
      <c r="T384" s="1" t="str">
        <f>IF(Data[[#This Row],[Profit]]=Data[[#This Row],[ Sales]]-Data[[#This Row],[COGS]], "OK", "Mismatch")</f>
        <v>OK</v>
      </c>
    </row>
    <row r="385" spans="1:20" x14ac:dyDescent="0.2">
      <c r="A385" s="11" t="s">
        <v>14</v>
      </c>
      <c r="B385" s="11" t="s">
        <v>24</v>
      </c>
      <c r="C385" s="12" t="s">
        <v>45</v>
      </c>
      <c r="D385" s="12" t="s">
        <v>46</v>
      </c>
      <c r="E385" s="11">
        <v>1865</v>
      </c>
      <c r="F385" s="13">
        <v>260</v>
      </c>
      <c r="G385" s="13">
        <v>350</v>
      </c>
      <c r="H385" s="13">
        <v>652750</v>
      </c>
      <c r="I385" s="13">
        <v>26110</v>
      </c>
      <c r="J385" s="13">
        <v>626640</v>
      </c>
      <c r="K385" s="13">
        <v>484900</v>
      </c>
      <c r="L385" s="13">
        <v>141740</v>
      </c>
      <c r="M385" s="14">
        <v>41671</v>
      </c>
      <c r="N385" s="15">
        <v>2</v>
      </c>
      <c r="O385" s="12" t="s">
        <v>39</v>
      </c>
      <c r="P385" s="16" t="s">
        <v>19</v>
      </c>
      <c r="Q385" s="1" t="str">
        <f>IF(Data[[#This Row],[COGS]]=Data[[#This Row],[ Sales]]-Data[[#This Row],[Profit]], "OK", "Mismatch")</f>
        <v>OK</v>
      </c>
      <c r="R385" s="1" t="str">
        <f>IF(Data[[#This Row],[Gross Sales]]=Data[[#This Row],[Units Sold]]*Data[[#This Row],[Sale Price]], "OK", "Mismatch")</f>
        <v>OK</v>
      </c>
      <c r="S385" s="1" t="str">
        <f>IF(Data[[#This Row],[ Sales]]=Data[[#This Row],[Gross Sales]]-Data[[#This Row],[Discounts]], "OK", "Mismatch")</f>
        <v>OK</v>
      </c>
      <c r="T385" s="1" t="str">
        <f>IF(Data[[#This Row],[Profit]]=Data[[#This Row],[ Sales]]-Data[[#This Row],[COGS]], "OK", "Mismatch")</f>
        <v>OK</v>
      </c>
    </row>
    <row r="386" spans="1:20" x14ac:dyDescent="0.2">
      <c r="A386" s="11" t="s">
        <v>14</v>
      </c>
      <c r="B386" s="11" t="s">
        <v>24</v>
      </c>
      <c r="C386" s="12" t="s">
        <v>45</v>
      </c>
      <c r="D386" s="12" t="s">
        <v>48</v>
      </c>
      <c r="E386" s="11">
        <v>1038</v>
      </c>
      <c r="F386" s="13">
        <v>260</v>
      </c>
      <c r="G386" s="13">
        <v>20</v>
      </c>
      <c r="H386" s="13">
        <v>20760</v>
      </c>
      <c r="I386" s="13">
        <v>1868.4</v>
      </c>
      <c r="J386" s="13">
        <v>18891.599999999999</v>
      </c>
      <c r="K386" s="13">
        <v>10380</v>
      </c>
      <c r="L386" s="13">
        <v>8511.5999999999985</v>
      </c>
      <c r="M386" s="14">
        <v>41791</v>
      </c>
      <c r="N386" s="15">
        <v>6</v>
      </c>
      <c r="O386" s="12" t="s">
        <v>23</v>
      </c>
      <c r="P386" s="16" t="s">
        <v>19</v>
      </c>
      <c r="Q386" s="1" t="str">
        <f>IF(Data[[#This Row],[COGS]]=Data[[#This Row],[ Sales]]-Data[[#This Row],[Profit]], "OK", "Mismatch")</f>
        <v>OK</v>
      </c>
      <c r="R386" s="1" t="str">
        <f>IF(Data[[#This Row],[Gross Sales]]=Data[[#This Row],[Units Sold]]*Data[[#This Row],[Sale Price]], "OK", "Mismatch")</f>
        <v>OK</v>
      </c>
      <c r="S386" s="1" t="str">
        <f>IF(Data[[#This Row],[ Sales]]=Data[[#This Row],[Gross Sales]]-Data[[#This Row],[Discounts]], "OK", "Mismatch")</f>
        <v>OK</v>
      </c>
      <c r="T386" s="1" t="str">
        <f>IF(Data[[#This Row],[Profit]]=Data[[#This Row],[ Sales]]-Data[[#This Row],[COGS]], "OK", "Mismatch")</f>
        <v>OK</v>
      </c>
    </row>
    <row r="387" spans="1:20" x14ac:dyDescent="0.2">
      <c r="A387" s="11" t="s">
        <v>14</v>
      </c>
      <c r="B387" s="11" t="s">
        <v>24</v>
      </c>
      <c r="C387" s="12" t="s">
        <v>45</v>
      </c>
      <c r="D387" s="12" t="s">
        <v>48</v>
      </c>
      <c r="E387" s="11">
        <v>1679</v>
      </c>
      <c r="F387" s="13">
        <v>260</v>
      </c>
      <c r="G387" s="13">
        <v>350</v>
      </c>
      <c r="H387" s="13">
        <v>587650</v>
      </c>
      <c r="I387" s="13">
        <v>35259</v>
      </c>
      <c r="J387" s="13">
        <v>552391</v>
      </c>
      <c r="K387" s="13">
        <v>436540</v>
      </c>
      <c r="L387" s="13">
        <v>115851</v>
      </c>
      <c r="M387" s="14">
        <v>41883</v>
      </c>
      <c r="N387" s="15">
        <v>9</v>
      </c>
      <c r="O387" s="12" t="s">
        <v>34</v>
      </c>
      <c r="P387" s="16" t="s">
        <v>19</v>
      </c>
      <c r="Q387" s="1" t="str">
        <f>IF(Data[[#This Row],[COGS]]=Data[[#This Row],[ Sales]]-Data[[#This Row],[Profit]], "OK", "Mismatch")</f>
        <v>OK</v>
      </c>
      <c r="R387" s="1" t="str">
        <f>IF(Data[[#This Row],[Gross Sales]]=Data[[#This Row],[Units Sold]]*Data[[#This Row],[Sale Price]], "OK", "Mismatch")</f>
        <v>OK</v>
      </c>
      <c r="S387" s="1" t="str">
        <f>IF(Data[[#This Row],[ Sales]]=Data[[#This Row],[Gross Sales]]-Data[[#This Row],[Discounts]], "OK", "Mismatch")</f>
        <v>OK</v>
      </c>
      <c r="T387" s="1" t="str">
        <f>IF(Data[[#This Row],[Profit]]=Data[[#This Row],[ Sales]]-Data[[#This Row],[COGS]], "OK", "Mismatch")</f>
        <v>OK</v>
      </c>
    </row>
    <row r="388" spans="1:20" x14ac:dyDescent="0.2">
      <c r="A388" s="11" t="s">
        <v>14</v>
      </c>
      <c r="B388" s="11" t="s">
        <v>24</v>
      </c>
      <c r="C388" s="12" t="s">
        <v>45</v>
      </c>
      <c r="D388" s="12" t="s">
        <v>48</v>
      </c>
      <c r="E388" s="11">
        <v>1683</v>
      </c>
      <c r="F388" s="13">
        <v>260</v>
      </c>
      <c r="G388" s="13">
        <v>7</v>
      </c>
      <c r="H388" s="13">
        <v>11781</v>
      </c>
      <c r="I388" s="13">
        <v>589.04999999999995</v>
      </c>
      <c r="J388" s="13">
        <v>11191.95</v>
      </c>
      <c r="K388" s="13">
        <v>8415</v>
      </c>
      <c r="L388" s="13">
        <v>2776.9500000000007</v>
      </c>
      <c r="M388" s="14">
        <v>41821</v>
      </c>
      <c r="N388" s="15">
        <v>7</v>
      </c>
      <c r="O388" s="12" t="s">
        <v>30</v>
      </c>
      <c r="P388" s="16" t="s">
        <v>19</v>
      </c>
      <c r="Q388" s="1" t="str">
        <f>IF(Data[[#This Row],[COGS]]=Data[[#This Row],[ Sales]]-Data[[#This Row],[Profit]], "OK", "Mismatch")</f>
        <v>OK</v>
      </c>
      <c r="R388" s="1" t="str">
        <f>IF(Data[[#This Row],[Gross Sales]]=Data[[#This Row],[Units Sold]]*Data[[#This Row],[Sale Price]], "OK", "Mismatch")</f>
        <v>OK</v>
      </c>
      <c r="S388" s="1" t="str">
        <f>IF(Data[[#This Row],[ Sales]]=Data[[#This Row],[Gross Sales]]-Data[[#This Row],[Discounts]], "OK", "Mismatch")</f>
        <v>OK</v>
      </c>
      <c r="T388" s="1" t="str">
        <f>IF(Data[[#This Row],[Profit]]=Data[[#This Row],[ Sales]]-Data[[#This Row],[COGS]], "OK", "Mismatch")</f>
        <v>OK</v>
      </c>
    </row>
    <row r="389" spans="1:20" x14ac:dyDescent="0.2">
      <c r="A389" s="11" t="s">
        <v>14</v>
      </c>
      <c r="B389" s="11" t="s">
        <v>24</v>
      </c>
      <c r="C389" s="12" t="s">
        <v>45</v>
      </c>
      <c r="D389" s="12" t="s">
        <v>48</v>
      </c>
      <c r="E389" s="11">
        <v>1694</v>
      </c>
      <c r="F389" s="13">
        <v>260</v>
      </c>
      <c r="G389" s="13">
        <v>20</v>
      </c>
      <c r="H389" s="13">
        <v>33880</v>
      </c>
      <c r="I389" s="13">
        <v>3049.2</v>
      </c>
      <c r="J389" s="13">
        <v>30830.799999999999</v>
      </c>
      <c r="K389" s="13">
        <v>16940</v>
      </c>
      <c r="L389" s="13">
        <v>13890.8</v>
      </c>
      <c r="M389" s="14">
        <v>41944</v>
      </c>
      <c r="N389" s="15">
        <v>11</v>
      </c>
      <c r="O389" s="12" t="s">
        <v>41</v>
      </c>
      <c r="P389" s="16" t="s">
        <v>19</v>
      </c>
      <c r="Q389" s="1" t="str">
        <f>IF(Data[[#This Row],[COGS]]=Data[[#This Row],[ Sales]]-Data[[#This Row],[Profit]], "OK", "Mismatch")</f>
        <v>OK</v>
      </c>
      <c r="R389" s="1" t="str">
        <f>IF(Data[[#This Row],[Gross Sales]]=Data[[#This Row],[Units Sold]]*Data[[#This Row],[Sale Price]], "OK", "Mismatch")</f>
        <v>OK</v>
      </c>
      <c r="S389" s="1" t="str">
        <f>IF(Data[[#This Row],[ Sales]]=Data[[#This Row],[Gross Sales]]-Data[[#This Row],[Discounts]], "OK", "Mismatch")</f>
        <v>OK</v>
      </c>
      <c r="T389" s="1" t="str">
        <f>IF(Data[[#This Row],[Profit]]=Data[[#This Row],[ Sales]]-Data[[#This Row],[COGS]], "OK", "Mismatch")</f>
        <v>OK</v>
      </c>
    </row>
    <row r="390" spans="1:20" x14ac:dyDescent="0.2">
      <c r="A390" s="11" t="s">
        <v>14</v>
      </c>
      <c r="B390" s="11" t="s">
        <v>24</v>
      </c>
      <c r="C390" s="12" t="s">
        <v>16</v>
      </c>
      <c r="D390" s="12" t="s">
        <v>49</v>
      </c>
      <c r="E390" s="11">
        <v>886</v>
      </c>
      <c r="F390" s="13">
        <v>3</v>
      </c>
      <c r="G390" s="13">
        <v>350</v>
      </c>
      <c r="H390" s="13">
        <v>310100</v>
      </c>
      <c r="I390" s="13">
        <v>37212</v>
      </c>
      <c r="J390" s="13">
        <v>272888</v>
      </c>
      <c r="K390" s="13">
        <v>230360</v>
      </c>
      <c r="L390" s="13">
        <v>42528</v>
      </c>
      <c r="M390" s="14">
        <v>41791</v>
      </c>
      <c r="N390" s="15">
        <v>6</v>
      </c>
      <c r="O390" s="12" t="s">
        <v>23</v>
      </c>
      <c r="P390" s="16" t="s">
        <v>19</v>
      </c>
      <c r="Q390" s="1" t="str">
        <f>IF(Data[[#This Row],[COGS]]=Data[[#This Row],[ Sales]]-Data[[#This Row],[Profit]], "OK", "Mismatch")</f>
        <v>OK</v>
      </c>
      <c r="R390" s="1" t="str">
        <f>IF(Data[[#This Row],[Gross Sales]]=Data[[#This Row],[Units Sold]]*Data[[#This Row],[Sale Price]], "OK", "Mismatch")</f>
        <v>OK</v>
      </c>
      <c r="S390" s="1" t="str">
        <f>IF(Data[[#This Row],[ Sales]]=Data[[#This Row],[Gross Sales]]-Data[[#This Row],[Discounts]], "OK", "Mismatch")</f>
        <v>OK</v>
      </c>
      <c r="T390" s="1" t="str">
        <f>IF(Data[[#This Row],[Profit]]=Data[[#This Row],[ Sales]]-Data[[#This Row],[COGS]], "OK", "Mismatch")</f>
        <v>OK</v>
      </c>
    </row>
    <row r="391" spans="1:20" x14ac:dyDescent="0.2">
      <c r="A391" s="11" t="s">
        <v>14</v>
      </c>
      <c r="B391" s="11" t="s">
        <v>24</v>
      </c>
      <c r="C391" s="12" t="s">
        <v>16</v>
      </c>
      <c r="D391" s="12" t="s">
        <v>49</v>
      </c>
      <c r="E391" s="11">
        <v>2579</v>
      </c>
      <c r="F391" s="13">
        <v>3</v>
      </c>
      <c r="G391" s="13">
        <v>20</v>
      </c>
      <c r="H391" s="13">
        <v>51580</v>
      </c>
      <c r="I391" s="13">
        <v>7221.2</v>
      </c>
      <c r="J391" s="13">
        <v>44358.8</v>
      </c>
      <c r="K391" s="13">
        <v>25790</v>
      </c>
      <c r="L391" s="13">
        <v>18568.800000000003</v>
      </c>
      <c r="M391" s="14">
        <v>41730</v>
      </c>
      <c r="N391" s="15">
        <v>4</v>
      </c>
      <c r="O391" s="12" t="s">
        <v>44</v>
      </c>
      <c r="P391" s="16" t="s">
        <v>19</v>
      </c>
      <c r="Q391" s="1" t="str">
        <f>IF(Data[[#This Row],[COGS]]=Data[[#This Row],[ Sales]]-Data[[#This Row],[Profit]], "OK", "Mismatch")</f>
        <v>OK</v>
      </c>
      <c r="R391" s="1" t="str">
        <f>IF(Data[[#This Row],[Gross Sales]]=Data[[#This Row],[Units Sold]]*Data[[#This Row],[Sale Price]], "OK", "Mismatch")</f>
        <v>OK</v>
      </c>
      <c r="S391" s="1" t="str">
        <f>IF(Data[[#This Row],[ Sales]]=Data[[#This Row],[Gross Sales]]-Data[[#This Row],[Discounts]], "OK", "Mismatch")</f>
        <v>OK</v>
      </c>
      <c r="T391" s="1" t="str">
        <f>IF(Data[[#This Row],[Profit]]=Data[[#This Row],[ Sales]]-Data[[#This Row],[COGS]], "OK", "Mismatch")</f>
        <v>OK</v>
      </c>
    </row>
    <row r="392" spans="1:20" x14ac:dyDescent="0.2">
      <c r="A392" s="11" t="s">
        <v>14</v>
      </c>
      <c r="B392" s="11" t="s">
        <v>24</v>
      </c>
      <c r="C392" s="12" t="s">
        <v>16</v>
      </c>
      <c r="D392" s="12" t="s">
        <v>49</v>
      </c>
      <c r="E392" s="11">
        <v>2706</v>
      </c>
      <c r="F392" s="13">
        <v>3</v>
      </c>
      <c r="G392" s="13">
        <v>7</v>
      </c>
      <c r="H392" s="13">
        <v>18942</v>
      </c>
      <c r="I392" s="13">
        <v>2083.62</v>
      </c>
      <c r="J392" s="13">
        <v>16858.38</v>
      </c>
      <c r="K392" s="13">
        <v>13530</v>
      </c>
      <c r="L392" s="13">
        <v>3328.380000000001</v>
      </c>
      <c r="M392" s="14">
        <v>41579</v>
      </c>
      <c r="N392" s="15">
        <v>11</v>
      </c>
      <c r="O392" s="12" t="s">
        <v>41</v>
      </c>
      <c r="P392" s="16" t="s">
        <v>36</v>
      </c>
      <c r="Q392" s="1" t="str">
        <f>IF(Data[[#This Row],[COGS]]=Data[[#This Row],[ Sales]]-Data[[#This Row],[Profit]], "OK", "Mismatch")</f>
        <v>OK</v>
      </c>
      <c r="R392" s="1" t="str">
        <f>IF(Data[[#This Row],[Gross Sales]]=Data[[#This Row],[Units Sold]]*Data[[#This Row],[Sale Price]], "OK", "Mismatch")</f>
        <v>OK</v>
      </c>
      <c r="S392" s="1" t="str">
        <f>IF(Data[[#This Row],[ Sales]]=Data[[#This Row],[Gross Sales]]-Data[[#This Row],[Discounts]], "OK", "Mismatch")</f>
        <v>OK</v>
      </c>
      <c r="T392" s="1" t="str">
        <f>IF(Data[[#This Row],[Profit]]=Data[[#This Row],[ Sales]]-Data[[#This Row],[COGS]], "OK", "Mismatch")</f>
        <v>OK</v>
      </c>
    </row>
    <row r="393" spans="1:20" x14ac:dyDescent="0.2">
      <c r="A393" s="11" t="s">
        <v>14</v>
      </c>
      <c r="B393" s="11" t="s">
        <v>24</v>
      </c>
      <c r="C393" s="12" t="s">
        <v>16</v>
      </c>
      <c r="D393" s="12" t="s">
        <v>46</v>
      </c>
      <c r="E393" s="11">
        <v>1210</v>
      </c>
      <c r="F393" s="13">
        <v>3</v>
      </c>
      <c r="G393" s="13">
        <v>350</v>
      </c>
      <c r="H393" s="13">
        <v>423500</v>
      </c>
      <c r="I393" s="13">
        <v>4235</v>
      </c>
      <c r="J393" s="13">
        <v>419265</v>
      </c>
      <c r="K393" s="13">
        <v>314600</v>
      </c>
      <c r="L393" s="13">
        <v>104665</v>
      </c>
      <c r="M393" s="14">
        <v>41699</v>
      </c>
      <c r="N393" s="15">
        <v>3</v>
      </c>
      <c r="O393" s="12" t="s">
        <v>27</v>
      </c>
      <c r="P393" s="16" t="s">
        <v>19</v>
      </c>
      <c r="Q393" s="1" t="str">
        <f>IF(Data[[#This Row],[COGS]]=Data[[#This Row],[ Sales]]-Data[[#This Row],[Profit]], "OK", "Mismatch")</f>
        <v>OK</v>
      </c>
      <c r="R393" s="1" t="str">
        <f>IF(Data[[#This Row],[Gross Sales]]=Data[[#This Row],[Units Sold]]*Data[[#This Row],[Sale Price]], "OK", "Mismatch")</f>
        <v>OK</v>
      </c>
      <c r="S393" s="1" t="str">
        <f>IF(Data[[#This Row],[ Sales]]=Data[[#This Row],[Gross Sales]]-Data[[#This Row],[Discounts]], "OK", "Mismatch")</f>
        <v>OK</v>
      </c>
      <c r="T393" s="1" t="str">
        <f>IF(Data[[#This Row],[Profit]]=Data[[#This Row],[ Sales]]-Data[[#This Row],[COGS]], "OK", "Mismatch")</f>
        <v>OK</v>
      </c>
    </row>
    <row r="394" spans="1:20" x14ac:dyDescent="0.2">
      <c r="A394" s="11" t="s">
        <v>14</v>
      </c>
      <c r="B394" s="11" t="s">
        <v>24</v>
      </c>
      <c r="C394" s="12" t="s">
        <v>16</v>
      </c>
      <c r="D394" s="12" t="s">
        <v>46</v>
      </c>
      <c r="E394" s="11">
        <v>1397</v>
      </c>
      <c r="F394" s="13">
        <v>3</v>
      </c>
      <c r="G394" s="13">
        <v>350</v>
      </c>
      <c r="H394" s="13">
        <v>488950</v>
      </c>
      <c r="I394" s="13">
        <v>4889.5</v>
      </c>
      <c r="J394" s="13">
        <v>484060.5</v>
      </c>
      <c r="K394" s="13">
        <v>363220</v>
      </c>
      <c r="L394" s="13">
        <v>120840.5</v>
      </c>
      <c r="M394" s="14">
        <v>41913</v>
      </c>
      <c r="N394" s="15">
        <v>10</v>
      </c>
      <c r="O394" s="12" t="s">
        <v>35</v>
      </c>
      <c r="P394" s="16" t="s">
        <v>19</v>
      </c>
      <c r="Q394" s="1" t="str">
        <f>IF(Data[[#This Row],[COGS]]=Data[[#This Row],[ Sales]]-Data[[#This Row],[Profit]], "OK", "Mismatch")</f>
        <v>OK</v>
      </c>
      <c r="R394" s="1" t="str">
        <f>IF(Data[[#This Row],[Gross Sales]]=Data[[#This Row],[Units Sold]]*Data[[#This Row],[Sale Price]], "OK", "Mismatch")</f>
        <v>OK</v>
      </c>
      <c r="S394" s="1" t="str">
        <f>IF(Data[[#This Row],[ Sales]]=Data[[#This Row],[Gross Sales]]-Data[[#This Row],[Discounts]], "OK", "Mismatch")</f>
        <v>OK</v>
      </c>
      <c r="T394" s="1" t="str">
        <f>IF(Data[[#This Row],[Profit]]=Data[[#This Row],[ Sales]]-Data[[#This Row],[COGS]], "OK", "Mismatch")</f>
        <v>OK</v>
      </c>
    </row>
    <row r="395" spans="1:20" x14ac:dyDescent="0.2">
      <c r="A395" s="11" t="s">
        <v>14</v>
      </c>
      <c r="B395" s="11" t="s">
        <v>24</v>
      </c>
      <c r="C395" s="12" t="s">
        <v>16</v>
      </c>
      <c r="D395" s="12" t="s">
        <v>48</v>
      </c>
      <c r="E395" s="11">
        <v>521</v>
      </c>
      <c r="F395" s="13">
        <v>3</v>
      </c>
      <c r="G395" s="13">
        <v>7</v>
      </c>
      <c r="H395" s="13">
        <v>3647</v>
      </c>
      <c r="I395" s="13">
        <v>328.23</v>
      </c>
      <c r="J395" s="13">
        <v>3318.77</v>
      </c>
      <c r="K395" s="13">
        <v>2605</v>
      </c>
      <c r="L395" s="13">
        <v>713.77</v>
      </c>
      <c r="M395" s="14">
        <v>41974</v>
      </c>
      <c r="N395" s="15">
        <v>12</v>
      </c>
      <c r="O395" s="12" t="s">
        <v>25</v>
      </c>
      <c r="P395" s="16" t="s">
        <v>19</v>
      </c>
      <c r="Q395" s="1" t="str">
        <f>IF(Data[[#This Row],[COGS]]=Data[[#This Row],[ Sales]]-Data[[#This Row],[Profit]], "OK", "Mismatch")</f>
        <v>OK</v>
      </c>
      <c r="R395" s="1" t="str">
        <f>IF(Data[[#This Row],[Gross Sales]]=Data[[#This Row],[Units Sold]]*Data[[#This Row],[Sale Price]], "OK", "Mismatch")</f>
        <v>OK</v>
      </c>
      <c r="S395" s="1" t="str">
        <f>IF(Data[[#This Row],[ Sales]]=Data[[#This Row],[Gross Sales]]-Data[[#This Row],[Discounts]], "OK", "Mismatch")</f>
        <v>OK</v>
      </c>
      <c r="T395" s="1" t="str">
        <f>IF(Data[[#This Row],[Profit]]=Data[[#This Row],[ Sales]]-Data[[#This Row],[COGS]], "OK", "Mismatch")</f>
        <v>OK</v>
      </c>
    </row>
    <row r="396" spans="1:20" x14ac:dyDescent="0.2">
      <c r="A396" s="11" t="s">
        <v>14</v>
      </c>
      <c r="B396" s="11" t="s">
        <v>24</v>
      </c>
      <c r="C396" s="12" t="s">
        <v>16</v>
      </c>
      <c r="D396" s="12" t="s">
        <v>48</v>
      </c>
      <c r="E396" s="11">
        <v>1362</v>
      </c>
      <c r="F396" s="13">
        <v>3</v>
      </c>
      <c r="G396" s="13">
        <v>350</v>
      </c>
      <c r="H396" s="13">
        <v>476700</v>
      </c>
      <c r="I396" s="13">
        <v>38136</v>
      </c>
      <c r="J396" s="13">
        <v>438564</v>
      </c>
      <c r="K396" s="13">
        <v>354120</v>
      </c>
      <c r="L396" s="13">
        <v>84444</v>
      </c>
      <c r="M396" s="14">
        <v>41974</v>
      </c>
      <c r="N396" s="15">
        <v>12</v>
      </c>
      <c r="O396" s="12" t="s">
        <v>25</v>
      </c>
      <c r="P396" s="16" t="s">
        <v>19</v>
      </c>
      <c r="Q396" s="1" t="str">
        <f>IF(Data[[#This Row],[COGS]]=Data[[#This Row],[ Sales]]-Data[[#This Row],[Profit]], "OK", "Mismatch")</f>
        <v>OK</v>
      </c>
      <c r="R396" s="1" t="str">
        <f>IF(Data[[#This Row],[Gross Sales]]=Data[[#This Row],[Units Sold]]*Data[[#This Row],[Sale Price]], "OK", "Mismatch")</f>
        <v>OK</v>
      </c>
      <c r="S396" s="1" t="str">
        <f>IF(Data[[#This Row],[ Sales]]=Data[[#This Row],[Gross Sales]]-Data[[#This Row],[Discounts]], "OK", "Mismatch")</f>
        <v>OK</v>
      </c>
      <c r="T396" s="1" t="str">
        <f>IF(Data[[#This Row],[Profit]]=Data[[#This Row],[ Sales]]-Data[[#This Row],[COGS]], "OK", "Mismatch")</f>
        <v>OK</v>
      </c>
    </row>
    <row r="397" spans="1:20" x14ac:dyDescent="0.2">
      <c r="A397" s="11" t="s">
        <v>14</v>
      </c>
      <c r="B397" s="11" t="s">
        <v>24</v>
      </c>
      <c r="C397" s="12" t="s">
        <v>16</v>
      </c>
      <c r="D397" s="12" t="s">
        <v>48</v>
      </c>
      <c r="E397" s="11">
        <v>1834</v>
      </c>
      <c r="F397" s="13">
        <v>3</v>
      </c>
      <c r="G397" s="13">
        <v>20</v>
      </c>
      <c r="H397" s="13">
        <v>36680</v>
      </c>
      <c r="I397" s="13">
        <v>2567.6</v>
      </c>
      <c r="J397" s="13">
        <v>34112.400000000001</v>
      </c>
      <c r="K397" s="13">
        <v>18340</v>
      </c>
      <c r="L397" s="13">
        <v>15772.400000000001</v>
      </c>
      <c r="M397" s="14">
        <v>41518</v>
      </c>
      <c r="N397" s="15">
        <v>9</v>
      </c>
      <c r="O397" s="12" t="s">
        <v>34</v>
      </c>
      <c r="P397" s="16" t="s">
        <v>36</v>
      </c>
      <c r="Q397" s="1" t="str">
        <f>IF(Data[[#This Row],[COGS]]=Data[[#This Row],[ Sales]]-Data[[#This Row],[Profit]], "OK", "Mismatch")</f>
        <v>OK</v>
      </c>
      <c r="R397" s="1" t="str">
        <f>IF(Data[[#This Row],[Gross Sales]]=Data[[#This Row],[Units Sold]]*Data[[#This Row],[Sale Price]], "OK", "Mismatch")</f>
        <v>OK</v>
      </c>
      <c r="S397" s="1" t="str">
        <f>IF(Data[[#This Row],[ Sales]]=Data[[#This Row],[Gross Sales]]-Data[[#This Row],[Discounts]], "OK", "Mismatch")</f>
        <v>OK</v>
      </c>
      <c r="T397" s="1" t="str">
        <f>IF(Data[[#This Row],[Profit]]=Data[[#This Row],[ Sales]]-Data[[#This Row],[COGS]], "OK", "Mismatch")</f>
        <v>OK</v>
      </c>
    </row>
    <row r="398" spans="1:20" x14ac:dyDescent="0.2">
      <c r="A398" s="11" t="s">
        <v>14</v>
      </c>
      <c r="B398" s="11" t="s">
        <v>24</v>
      </c>
      <c r="C398" s="12" t="s">
        <v>26</v>
      </c>
      <c r="D398" s="12" t="s">
        <v>49</v>
      </c>
      <c r="E398" s="11">
        <v>1368</v>
      </c>
      <c r="F398" s="13">
        <v>5</v>
      </c>
      <c r="G398" s="13">
        <v>7</v>
      </c>
      <c r="H398" s="13">
        <v>9576</v>
      </c>
      <c r="I398" s="13">
        <v>1436.4</v>
      </c>
      <c r="J398" s="13">
        <v>8139.6</v>
      </c>
      <c r="K398" s="13">
        <v>6840</v>
      </c>
      <c r="L398" s="13">
        <v>1299.6000000000004</v>
      </c>
      <c r="M398" s="14">
        <v>41671</v>
      </c>
      <c r="N398" s="15">
        <v>2</v>
      </c>
      <c r="O398" s="12" t="s">
        <v>39</v>
      </c>
      <c r="P398" s="16" t="s">
        <v>19</v>
      </c>
      <c r="Q398" s="1" t="str">
        <f>IF(Data[[#This Row],[COGS]]=Data[[#This Row],[ Sales]]-Data[[#This Row],[Profit]], "OK", "Mismatch")</f>
        <v>OK</v>
      </c>
      <c r="R398" s="1" t="str">
        <f>IF(Data[[#This Row],[Gross Sales]]=Data[[#This Row],[Units Sold]]*Data[[#This Row],[Sale Price]], "OK", "Mismatch")</f>
        <v>OK</v>
      </c>
      <c r="S398" s="1" t="str">
        <f>IF(Data[[#This Row],[ Sales]]=Data[[#This Row],[Gross Sales]]-Data[[#This Row],[Discounts]], "OK", "Mismatch")</f>
        <v>OK</v>
      </c>
      <c r="T398" s="1" t="str">
        <f>IF(Data[[#This Row],[Profit]]=Data[[#This Row],[ Sales]]-Data[[#This Row],[COGS]], "OK", "Mismatch")</f>
        <v>OK</v>
      </c>
    </row>
    <row r="399" spans="1:20" x14ac:dyDescent="0.2">
      <c r="A399" s="11" t="s">
        <v>14</v>
      </c>
      <c r="B399" s="11" t="s">
        <v>24</v>
      </c>
      <c r="C399" s="12" t="s">
        <v>26</v>
      </c>
      <c r="D399" s="12" t="s">
        <v>49</v>
      </c>
      <c r="E399" s="11">
        <v>1715</v>
      </c>
      <c r="F399" s="13">
        <v>5</v>
      </c>
      <c r="G399" s="13">
        <v>20</v>
      </c>
      <c r="H399" s="13">
        <v>34300</v>
      </c>
      <c r="I399" s="13">
        <v>4116</v>
      </c>
      <c r="J399" s="13">
        <v>30184</v>
      </c>
      <c r="K399" s="13">
        <v>17150</v>
      </c>
      <c r="L399" s="13">
        <v>13034</v>
      </c>
      <c r="M399" s="14">
        <v>41548</v>
      </c>
      <c r="N399" s="15">
        <v>10</v>
      </c>
      <c r="O399" s="12" t="s">
        <v>35</v>
      </c>
      <c r="P399" s="16" t="s">
        <v>36</v>
      </c>
      <c r="Q399" s="1" t="str">
        <f>IF(Data[[#This Row],[COGS]]=Data[[#This Row],[ Sales]]-Data[[#This Row],[Profit]], "OK", "Mismatch")</f>
        <v>OK</v>
      </c>
      <c r="R399" s="1" t="str">
        <f>IF(Data[[#This Row],[Gross Sales]]=Data[[#This Row],[Units Sold]]*Data[[#This Row],[Sale Price]], "OK", "Mismatch")</f>
        <v>OK</v>
      </c>
      <c r="S399" s="1" t="str">
        <f>IF(Data[[#This Row],[ Sales]]=Data[[#This Row],[Gross Sales]]-Data[[#This Row],[Discounts]], "OK", "Mismatch")</f>
        <v>OK</v>
      </c>
      <c r="T399" s="1" t="str">
        <f>IF(Data[[#This Row],[Profit]]=Data[[#This Row],[ Sales]]-Data[[#This Row],[COGS]], "OK", "Mismatch")</f>
        <v>OK</v>
      </c>
    </row>
    <row r="400" spans="1:20" x14ac:dyDescent="0.2">
      <c r="A400" s="11" t="s">
        <v>14</v>
      </c>
      <c r="B400" s="11" t="s">
        <v>24</v>
      </c>
      <c r="C400" s="12" t="s">
        <v>26</v>
      </c>
      <c r="D400" s="12" t="s">
        <v>49</v>
      </c>
      <c r="E400" s="11">
        <v>1727</v>
      </c>
      <c r="F400" s="13">
        <v>5</v>
      </c>
      <c r="G400" s="13">
        <v>7</v>
      </c>
      <c r="H400" s="13">
        <v>12089</v>
      </c>
      <c r="I400" s="13">
        <v>1692.46</v>
      </c>
      <c r="J400" s="13">
        <v>10396.540000000001</v>
      </c>
      <c r="K400" s="13">
        <v>8635</v>
      </c>
      <c r="L400" s="13">
        <v>1761.5400000000009</v>
      </c>
      <c r="M400" s="14">
        <v>41548</v>
      </c>
      <c r="N400" s="15">
        <v>10</v>
      </c>
      <c r="O400" s="12" t="s">
        <v>35</v>
      </c>
      <c r="P400" s="16" t="s">
        <v>36</v>
      </c>
      <c r="Q400" s="1" t="str">
        <f>IF(Data[[#This Row],[COGS]]=Data[[#This Row],[ Sales]]-Data[[#This Row],[Profit]], "OK", "Mismatch")</f>
        <v>OK</v>
      </c>
      <c r="R400" s="1" t="str">
        <f>IF(Data[[#This Row],[Gross Sales]]=Data[[#This Row],[Units Sold]]*Data[[#This Row],[Sale Price]], "OK", "Mismatch")</f>
        <v>OK</v>
      </c>
      <c r="S400" s="1" t="str">
        <f>IF(Data[[#This Row],[ Sales]]=Data[[#This Row],[Gross Sales]]-Data[[#This Row],[Discounts]], "OK", "Mismatch")</f>
        <v>OK</v>
      </c>
      <c r="T400" s="1" t="str">
        <f>IF(Data[[#This Row],[Profit]]=Data[[#This Row],[ Sales]]-Data[[#This Row],[COGS]], "OK", "Mismatch")</f>
        <v>OK</v>
      </c>
    </row>
    <row r="401" spans="1:20" x14ac:dyDescent="0.2">
      <c r="A401" s="11" t="s">
        <v>14</v>
      </c>
      <c r="B401" s="11" t="s">
        <v>24</v>
      </c>
      <c r="C401" s="12" t="s">
        <v>26</v>
      </c>
      <c r="D401" s="12" t="s">
        <v>49</v>
      </c>
      <c r="E401" s="11">
        <v>2255</v>
      </c>
      <c r="F401" s="13">
        <v>5</v>
      </c>
      <c r="G401" s="13">
        <v>20</v>
      </c>
      <c r="H401" s="13">
        <v>45100</v>
      </c>
      <c r="I401" s="13">
        <v>5863</v>
      </c>
      <c r="J401" s="13">
        <v>39237</v>
      </c>
      <c r="K401" s="13">
        <v>22550</v>
      </c>
      <c r="L401" s="13">
        <v>16687</v>
      </c>
      <c r="M401" s="14">
        <v>41821</v>
      </c>
      <c r="N401" s="15">
        <v>7</v>
      </c>
      <c r="O401" s="12" t="s">
        <v>30</v>
      </c>
      <c r="P401" s="16" t="s">
        <v>19</v>
      </c>
      <c r="Q401" s="1" t="str">
        <f>IF(Data[[#This Row],[COGS]]=Data[[#This Row],[ Sales]]-Data[[#This Row],[Profit]], "OK", "Mismatch")</f>
        <v>OK</v>
      </c>
      <c r="R401" s="1" t="str">
        <f>IF(Data[[#This Row],[Gross Sales]]=Data[[#This Row],[Units Sold]]*Data[[#This Row],[Sale Price]], "OK", "Mismatch")</f>
        <v>OK</v>
      </c>
      <c r="S401" s="1" t="str">
        <f>IF(Data[[#This Row],[ Sales]]=Data[[#This Row],[Gross Sales]]-Data[[#This Row],[Discounts]], "OK", "Mismatch")</f>
        <v>OK</v>
      </c>
      <c r="T401" s="1" t="str">
        <f>IF(Data[[#This Row],[Profit]]=Data[[#This Row],[ Sales]]-Data[[#This Row],[COGS]], "OK", "Mismatch")</f>
        <v>OK</v>
      </c>
    </row>
    <row r="402" spans="1:20" x14ac:dyDescent="0.2">
      <c r="A402" s="11" t="s">
        <v>14</v>
      </c>
      <c r="B402" s="11" t="s">
        <v>24</v>
      </c>
      <c r="C402" s="12" t="s">
        <v>26</v>
      </c>
      <c r="D402" s="12" t="s">
        <v>49</v>
      </c>
      <c r="E402" s="11">
        <v>2420</v>
      </c>
      <c r="F402" s="13">
        <v>5</v>
      </c>
      <c r="G402" s="13">
        <v>7</v>
      </c>
      <c r="H402" s="13">
        <v>16940</v>
      </c>
      <c r="I402" s="13">
        <v>2032.8</v>
      </c>
      <c r="J402" s="13">
        <v>14907.2</v>
      </c>
      <c r="K402" s="13">
        <v>12100</v>
      </c>
      <c r="L402" s="13">
        <v>2807.2000000000007</v>
      </c>
      <c r="M402" s="14">
        <v>41883</v>
      </c>
      <c r="N402" s="15">
        <v>9</v>
      </c>
      <c r="O402" s="12" t="s">
        <v>34</v>
      </c>
      <c r="P402" s="16" t="s">
        <v>19</v>
      </c>
      <c r="Q402" s="1" t="str">
        <f>IF(Data[[#This Row],[COGS]]=Data[[#This Row],[ Sales]]-Data[[#This Row],[Profit]], "OK", "Mismatch")</f>
        <v>OK</v>
      </c>
      <c r="R402" s="1" t="str">
        <f>IF(Data[[#This Row],[Gross Sales]]=Data[[#This Row],[Units Sold]]*Data[[#This Row],[Sale Price]], "OK", "Mismatch")</f>
        <v>OK</v>
      </c>
      <c r="S402" s="1" t="str">
        <f>IF(Data[[#This Row],[ Sales]]=Data[[#This Row],[Gross Sales]]-Data[[#This Row],[Discounts]], "OK", "Mismatch")</f>
        <v>OK</v>
      </c>
      <c r="T402" s="1" t="str">
        <f>IF(Data[[#This Row],[Profit]]=Data[[#This Row],[ Sales]]-Data[[#This Row],[COGS]], "OK", "Mismatch")</f>
        <v>OK</v>
      </c>
    </row>
    <row r="403" spans="1:20" x14ac:dyDescent="0.2">
      <c r="A403" s="11" t="s">
        <v>14</v>
      </c>
      <c r="B403" s="11" t="s">
        <v>24</v>
      </c>
      <c r="C403" s="12" t="s">
        <v>26</v>
      </c>
      <c r="D403" s="12" t="s">
        <v>48</v>
      </c>
      <c r="E403" s="11">
        <v>720</v>
      </c>
      <c r="F403" s="13">
        <v>5</v>
      </c>
      <c r="G403" s="13">
        <v>350</v>
      </c>
      <c r="H403" s="13">
        <v>252000</v>
      </c>
      <c r="I403" s="13">
        <v>12600</v>
      </c>
      <c r="J403" s="13">
        <v>239400</v>
      </c>
      <c r="K403" s="13">
        <v>187200</v>
      </c>
      <c r="L403" s="13">
        <v>52200</v>
      </c>
      <c r="M403" s="14">
        <v>41518</v>
      </c>
      <c r="N403" s="15">
        <v>9</v>
      </c>
      <c r="O403" s="12" t="s">
        <v>34</v>
      </c>
      <c r="P403" s="16" t="s">
        <v>36</v>
      </c>
      <c r="Q403" s="1" t="str">
        <f>IF(Data[[#This Row],[COGS]]=Data[[#This Row],[ Sales]]-Data[[#This Row],[Profit]], "OK", "Mismatch")</f>
        <v>OK</v>
      </c>
      <c r="R403" s="1" t="str">
        <f>IF(Data[[#This Row],[Gross Sales]]=Data[[#This Row],[Units Sold]]*Data[[#This Row],[Sale Price]], "OK", "Mismatch")</f>
        <v>OK</v>
      </c>
      <c r="S403" s="1" t="str">
        <f>IF(Data[[#This Row],[ Sales]]=Data[[#This Row],[Gross Sales]]-Data[[#This Row],[Discounts]], "OK", "Mismatch")</f>
        <v>OK</v>
      </c>
      <c r="T403" s="1" t="str">
        <f>IF(Data[[#This Row],[Profit]]=Data[[#This Row],[ Sales]]-Data[[#This Row],[COGS]], "OK", "Mismatch")</f>
        <v>OK</v>
      </c>
    </row>
    <row r="404" spans="1:20" x14ac:dyDescent="0.2">
      <c r="A404" s="11" t="s">
        <v>14</v>
      </c>
      <c r="B404" s="11" t="s">
        <v>24</v>
      </c>
      <c r="C404" s="12" t="s">
        <v>26</v>
      </c>
      <c r="D404" s="12" t="s">
        <v>48</v>
      </c>
      <c r="E404" s="11">
        <v>980</v>
      </c>
      <c r="F404" s="13">
        <v>5</v>
      </c>
      <c r="G404" s="13">
        <v>350</v>
      </c>
      <c r="H404" s="13">
        <v>343000</v>
      </c>
      <c r="I404" s="13">
        <v>20580</v>
      </c>
      <c r="J404" s="13">
        <v>322420</v>
      </c>
      <c r="K404" s="13">
        <v>254800</v>
      </c>
      <c r="L404" s="13">
        <v>67620</v>
      </c>
      <c r="M404" s="14">
        <v>41730</v>
      </c>
      <c r="N404" s="15">
        <v>4</v>
      </c>
      <c r="O404" s="12" t="s">
        <v>44</v>
      </c>
      <c r="P404" s="16" t="s">
        <v>19</v>
      </c>
      <c r="Q404" s="1" t="str">
        <f>IF(Data[[#This Row],[COGS]]=Data[[#This Row],[ Sales]]-Data[[#This Row],[Profit]], "OK", "Mismatch")</f>
        <v>OK</v>
      </c>
      <c r="R404" s="1" t="str">
        <f>IF(Data[[#This Row],[Gross Sales]]=Data[[#This Row],[Units Sold]]*Data[[#This Row],[Sale Price]], "OK", "Mismatch")</f>
        <v>OK</v>
      </c>
      <c r="S404" s="1" t="str">
        <f>IF(Data[[#This Row],[ Sales]]=Data[[#This Row],[Gross Sales]]-Data[[#This Row],[Discounts]], "OK", "Mismatch")</f>
        <v>OK</v>
      </c>
      <c r="T404" s="1" t="str">
        <f>IF(Data[[#This Row],[Profit]]=Data[[#This Row],[ Sales]]-Data[[#This Row],[COGS]], "OK", "Mismatch")</f>
        <v>OK</v>
      </c>
    </row>
    <row r="405" spans="1:20" x14ac:dyDescent="0.2">
      <c r="A405" s="11" t="s">
        <v>14</v>
      </c>
      <c r="B405" s="11" t="s">
        <v>24</v>
      </c>
      <c r="C405" s="12" t="s">
        <v>38</v>
      </c>
      <c r="D405" s="12" t="s">
        <v>49</v>
      </c>
      <c r="E405" s="11">
        <v>260</v>
      </c>
      <c r="F405" s="13">
        <v>10</v>
      </c>
      <c r="G405" s="13">
        <v>20</v>
      </c>
      <c r="H405" s="13">
        <v>5200</v>
      </c>
      <c r="I405" s="13">
        <v>728</v>
      </c>
      <c r="J405" s="13">
        <v>4472</v>
      </c>
      <c r="K405" s="13">
        <v>2600</v>
      </c>
      <c r="L405" s="13">
        <v>1872</v>
      </c>
      <c r="M405" s="14">
        <v>41671</v>
      </c>
      <c r="N405" s="15">
        <v>2</v>
      </c>
      <c r="O405" s="12" t="s">
        <v>39</v>
      </c>
      <c r="P405" s="16" t="s">
        <v>19</v>
      </c>
      <c r="Q405" s="1" t="str">
        <f>IF(Data[[#This Row],[COGS]]=Data[[#This Row],[ Sales]]-Data[[#This Row],[Profit]], "OK", "Mismatch")</f>
        <v>OK</v>
      </c>
      <c r="R405" s="1" t="str">
        <f>IF(Data[[#This Row],[Gross Sales]]=Data[[#This Row],[Units Sold]]*Data[[#This Row],[Sale Price]], "OK", "Mismatch")</f>
        <v>OK</v>
      </c>
      <c r="S405" s="1" t="str">
        <f>IF(Data[[#This Row],[ Sales]]=Data[[#This Row],[Gross Sales]]-Data[[#This Row],[Discounts]], "OK", "Mismatch")</f>
        <v>OK</v>
      </c>
      <c r="T405" s="1" t="str">
        <f>IF(Data[[#This Row],[Profit]]=Data[[#This Row],[ Sales]]-Data[[#This Row],[COGS]], "OK", "Mismatch")</f>
        <v>OK</v>
      </c>
    </row>
    <row r="406" spans="1:20" x14ac:dyDescent="0.2">
      <c r="A406" s="11" t="s">
        <v>14</v>
      </c>
      <c r="B406" s="11" t="s">
        <v>24</v>
      </c>
      <c r="C406" s="12" t="s">
        <v>38</v>
      </c>
      <c r="D406" s="12" t="s">
        <v>49</v>
      </c>
      <c r="E406" s="11">
        <v>886</v>
      </c>
      <c r="F406" s="13">
        <v>10</v>
      </c>
      <c r="G406" s="13">
        <v>350</v>
      </c>
      <c r="H406" s="13">
        <v>310100</v>
      </c>
      <c r="I406" s="13">
        <v>37212</v>
      </c>
      <c r="J406" s="13">
        <v>272888</v>
      </c>
      <c r="K406" s="13">
        <v>230360</v>
      </c>
      <c r="L406" s="13">
        <v>42528</v>
      </c>
      <c r="M406" s="14">
        <v>41791</v>
      </c>
      <c r="N406" s="15">
        <v>6</v>
      </c>
      <c r="O406" s="12" t="s">
        <v>23</v>
      </c>
      <c r="P406" s="16" t="s">
        <v>19</v>
      </c>
      <c r="Q406" s="1" t="str">
        <f>IF(Data[[#This Row],[COGS]]=Data[[#This Row],[ Sales]]-Data[[#This Row],[Profit]], "OK", "Mismatch")</f>
        <v>OK</v>
      </c>
      <c r="R406" s="1" t="str">
        <f>IF(Data[[#This Row],[Gross Sales]]=Data[[#This Row],[Units Sold]]*Data[[#This Row],[Sale Price]], "OK", "Mismatch")</f>
        <v>OK</v>
      </c>
      <c r="S406" s="1" t="str">
        <f>IF(Data[[#This Row],[ Sales]]=Data[[#This Row],[Gross Sales]]-Data[[#This Row],[Discounts]], "OK", "Mismatch")</f>
        <v>OK</v>
      </c>
      <c r="T406" s="1" t="str">
        <f>IF(Data[[#This Row],[Profit]]=Data[[#This Row],[ Sales]]-Data[[#This Row],[COGS]], "OK", "Mismatch")</f>
        <v>OK</v>
      </c>
    </row>
    <row r="407" spans="1:20" x14ac:dyDescent="0.2">
      <c r="A407" s="11" t="s">
        <v>14</v>
      </c>
      <c r="B407" s="11" t="s">
        <v>24</v>
      </c>
      <c r="C407" s="12" t="s">
        <v>38</v>
      </c>
      <c r="D407" s="12" t="s">
        <v>49</v>
      </c>
      <c r="E407" s="11">
        <v>905</v>
      </c>
      <c r="F407" s="13">
        <v>10</v>
      </c>
      <c r="G407" s="13">
        <v>20</v>
      </c>
      <c r="H407" s="13">
        <v>18100</v>
      </c>
      <c r="I407" s="13">
        <v>2172</v>
      </c>
      <c r="J407" s="13">
        <v>15928</v>
      </c>
      <c r="K407" s="13">
        <v>9050</v>
      </c>
      <c r="L407" s="13">
        <v>6878</v>
      </c>
      <c r="M407" s="14">
        <v>41913</v>
      </c>
      <c r="N407" s="15">
        <v>10</v>
      </c>
      <c r="O407" s="12" t="s">
        <v>35</v>
      </c>
      <c r="P407" s="16" t="s">
        <v>19</v>
      </c>
      <c r="Q407" s="1" t="str">
        <f>IF(Data[[#This Row],[COGS]]=Data[[#This Row],[ Sales]]-Data[[#This Row],[Profit]], "OK", "Mismatch")</f>
        <v>OK</v>
      </c>
      <c r="R407" s="1" t="str">
        <f>IF(Data[[#This Row],[Gross Sales]]=Data[[#This Row],[Units Sold]]*Data[[#This Row],[Sale Price]], "OK", "Mismatch")</f>
        <v>OK</v>
      </c>
      <c r="S407" s="1" t="str">
        <f>IF(Data[[#This Row],[ Sales]]=Data[[#This Row],[Gross Sales]]-Data[[#This Row],[Discounts]], "OK", "Mismatch")</f>
        <v>OK</v>
      </c>
      <c r="T407" s="1" t="str">
        <f>IF(Data[[#This Row],[Profit]]=Data[[#This Row],[ Sales]]-Data[[#This Row],[COGS]], "OK", "Mismatch")</f>
        <v>OK</v>
      </c>
    </row>
    <row r="408" spans="1:20" x14ac:dyDescent="0.2">
      <c r="A408" s="11" t="s">
        <v>14</v>
      </c>
      <c r="B408" s="11" t="s">
        <v>24</v>
      </c>
      <c r="C408" s="12" t="s">
        <v>38</v>
      </c>
      <c r="D408" s="12" t="s">
        <v>49</v>
      </c>
      <c r="E408" s="11">
        <v>1122</v>
      </c>
      <c r="F408" s="13">
        <v>10</v>
      </c>
      <c r="G408" s="13">
        <v>20</v>
      </c>
      <c r="H408" s="13">
        <v>22440</v>
      </c>
      <c r="I408" s="13">
        <v>2468.4</v>
      </c>
      <c r="J408" s="13">
        <v>19971.599999999999</v>
      </c>
      <c r="K408" s="13">
        <v>11220</v>
      </c>
      <c r="L408" s="13">
        <v>8751.5999999999985</v>
      </c>
      <c r="M408" s="14">
        <v>41699</v>
      </c>
      <c r="N408" s="15">
        <v>3</v>
      </c>
      <c r="O408" s="12" t="s">
        <v>27</v>
      </c>
      <c r="P408" s="16" t="s">
        <v>19</v>
      </c>
      <c r="Q408" s="1" t="str">
        <f>IF(Data[[#This Row],[COGS]]=Data[[#This Row],[ Sales]]-Data[[#This Row],[Profit]], "OK", "Mismatch")</f>
        <v>OK</v>
      </c>
      <c r="R408" s="1" t="str">
        <f>IF(Data[[#This Row],[Gross Sales]]=Data[[#This Row],[Units Sold]]*Data[[#This Row],[Sale Price]], "OK", "Mismatch")</f>
        <v>OK</v>
      </c>
      <c r="S408" s="1" t="str">
        <f>IF(Data[[#This Row],[ Sales]]=Data[[#This Row],[Gross Sales]]-Data[[#This Row],[Discounts]], "OK", "Mismatch")</f>
        <v>OK</v>
      </c>
      <c r="T408" s="1" t="str">
        <f>IF(Data[[#This Row],[Profit]]=Data[[#This Row],[ Sales]]-Data[[#This Row],[COGS]], "OK", "Mismatch")</f>
        <v>OK</v>
      </c>
    </row>
    <row r="409" spans="1:20" x14ac:dyDescent="0.2">
      <c r="A409" s="11" t="s">
        <v>14</v>
      </c>
      <c r="B409" s="11" t="s">
        <v>24</v>
      </c>
      <c r="C409" s="12" t="s">
        <v>38</v>
      </c>
      <c r="D409" s="12" t="s">
        <v>49</v>
      </c>
      <c r="E409" s="11">
        <v>1197</v>
      </c>
      <c r="F409" s="13">
        <v>10</v>
      </c>
      <c r="G409" s="13">
        <v>350</v>
      </c>
      <c r="H409" s="13">
        <v>418950</v>
      </c>
      <c r="I409" s="13">
        <v>50274</v>
      </c>
      <c r="J409" s="13">
        <v>368676</v>
      </c>
      <c r="K409" s="13">
        <v>311220</v>
      </c>
      <c r="L409" s="13">
        <v>57456</v>
      </c>
      <c r="M409" s="14">
        <v>41944</v>
      </c>
      <c r="N409" s="15">
        <v>11</v>
      </c>
      <c r="O409" s="12" t="s">
        <v>41</v>
      </c>
      <c r="P409" s="16" t="s">
        <v>19</v>
      </c>
      <c r="Q409" s="1" t="str">
        <f>IF(Data[[#This Row],[COGS]]=Data[[#This Row],[ Sales]]-Data[[#This Row],[Profit]], "OK", "Mismatch")</f>
        <v>OK</v>
      </c>
      <c r="R409" s="1" t="str">
        <f>IF(Data[[#This Row],[Gross Sales]]=Data[[#This Row],[Units Sold]]*Data[[#This Row],[Sale Price]], "OK", "Mismatch")</f>
        <v>OK</v>
      </c>
      <c r="S409" s="1" t="str">
        <f>IF(Data[[#This Row],[ Sales]]=Data[[#This Row],[Gross Sales]]-Data[[#This Row],[Discounts]], "OK", "Mismatch")</f>
        <v>OK</v>
      </c>
      <c r="T409" s="1" t="str">
        <f>IF(Data[[#This Row],[Profit]]=Data[[#This Row],[ Sales]]-Data[[#This Row],[COGS]], "OK", "Mismatch")</f>
        <v>OK</v>
      </c>
    </row>
    <row r="410" spans="1:20" x14ac:dyDescent="0.2">
      <c r="A410" s="11" t="s">
        <v>14</v>
      </c>
      <c r="B410" s="11" t="s">
        <v>24</v>
      </c>
      <c r="C410" s="12" t="s">
        <v>38</v>
      </c>
      <c r="D410" s="12" t="s">
        <v>49</v>
      </c>
      <c r="E410" s="11">
        <v>1233</v>
      </c>
      <c r="F410" s="13">
        <v>10</v>
      </c>
      <c r="G410" s="13">
        <v>20</v>
      </c>
      <c r="H410" s="13">
        <v>24660</v>
      </c>
      <c r="I410" s="13">
        <v>2959.2</v>
      </c>
      <c r="J410" s="13">
        <v>21700.799999999999</v>
      </c>
      <c r="K410" s="13">
        <v>12330</v>
      </c>
      <c r="L410" s="13">
        <v>9370.7999999999993</v>
      </c>
      <c r="M410" s="14">
        <v>41974</v>
      </c>
      <c r="N410" s="15">
        <v>12</v>
      </c>
      <c r="O410" s="12" t="s">
        <v>25</v>
      </c>
      <c r="P410" s="16" t="s">
        <v>19</v>
      </c>
      <c r="Q410" s="1" t="str">
        <f>IF(Data[[#This Row],[COGS]]=Data[[#This Row],[ Sales]]-Data[[#This Row],[Profit]], "OK", "Mismatch")</f>
        <v>OK</v>
      </c>
      <c r="R410" s="1" t="str">
        <f>IF(Data[[#This Row],[Gross Sales]]=Data[[#This Row],[Units Sold]]*Data[[#This Row],[Sale Price]], "OK", "Mismatch")</f>
        <v>OK</v>
      </c>
      <c r="S410" s="1" t="str">
        <f>IF(Data[[#This Row],[ Sales]]=Data[[#This Row],[Gross Sales]]-Data[[#This Row],[Discounts]], "OK", "Mismatch")</f>
        <v>OK</v>
      </c>
      <c r="T410" s="1" t="str">
        <f>IF(Data[[#This Row],[Profit]]=Data[[#This Row],[ Sales]]-Data[[#This Row],[COGS]], "OK", "Mismatch")</f>
        <v>OK</v>
      </c>
    </row>
    <row r="411" spans="1:20" x14ac:dyDescent="0.2">
      <c r="A411" s="11" t="s">
        <v>14</v>
      </c>
      <c r="B411" s="11" t="s">
        <v>24</v>
      </c>
      <c r="C411" s="12" t="s">
        <v>38</v>
      </c>
      <c r="D411" s="12" t="s">
        <v>49</v>
      </c>
      <c r="E411" s="11">
        <v>1715</v>
      </c>
      <c r="F411" s="13">
        <v>10</v>
      </c>
      <c r="G411" s="13">
        <v>20</v>
      </c>
      <c r="H411" s="13">
        <v>34300</v>
      </c>
      <c r="I411" s="13">
        <v>4116</v>
      </c>
      <c r="J411" s="13">
        <v>30184</v>
      </c>
      <c r="K411" s="13">
        <v>17150</v>
      </c>
      <c r="L411" s="13">
        <v>13034</v>
      </c>
      <c r="M411" s="14">
        <v>41548</v>
      </c>
      <c r="N411" s="15">
        <v>10</v>
      </c>
      <c r="O411" s="12" t="s">
        <v>35</v>
      </c>
      <c r="P411" s="16" t="s">
        <v>36</v>
      </c>
      <c r="Q411" s="1" t="str">
        <f>IF(Data[[#This Row],[COGS]]=Data[[#This Row],[ Sales]]-Data[[#This Row],[Profit]], "OK", "Mismatch")</f>
        <v>OK</v>
      </c>
      <c r="R411" s="1" t="str">
        <f>IF(Data[[#This Row],[Gross Sales]]=Data[[#This Row],[Units Sold]]*Data[[#This Row],[Sale Price]], "OK", "Mismatch")</f>
        <v>OK</v>
      </c>
      <c r="S411" s="1" t="str">
        <f>IF(Data[[#This Row],[ Sales]]=Data[[#This Row],[Gross Sales]]-Data[[#This Row],[Discounts]], "OK", "Mismatch")</f>
        <v>OK</v>
      </c>
      <c r="T411" s="1" t="str">
        <f>IF(Data[[#This Row],[Profit]]=Data[[#This Row],[ Sales]]-Data[[#This Row],[COGS]], "OK", "Mismatch")</f>
        <v>OK</v>
      </c>
    </row>
    <row r="412" spans="1:20" x14ac:dyDescent="0.2">
      <c r="A412" s="11" t="s">
        <v>14</v>
      </c>
      <c r="B412" s="11" t="s">
        <v>24</v>
      </c>
      <c r="C412" s="12" t="s">
        <v>38</v>
      </c>
      <c r="D412" s="12" t="s">
        <v>49</v>
      </c>
      <c r="E412" s="11">
        <v>2151</v>
      </c>
      <c r="F412" s="13">
        <v>10</v>
      </c>
      <c r="G412" s="13">
        <v>350</v>
      </c>
      <c r="H412" s="13">
        <v>752850</v>
      </c>
      <c r="I412" s="13">
        <v>112927.5</v>
      </c>
      <c r="J412" s="13">
        <v>639922.5</v>
      </c>
      <c r="K412" s="13">
        <v>559260</v>
      </c>
      <c r="L412" s="13">
        <v>80662.5</v>
      </c>
      <c r="M412" s="14">
        <v>41579</v>
      </c>
      <c r="N412" s="15">
        <v>11</v>
      </c>
      <c r="O412" s="12" t="s">
        <v>41</v>
      </c>
      <c r="P412" s="16" t="s">
        <v>36</v>
      </c>
      <c r="Q412" s="1" t="str">
        <f>IF(Data[[#This Row],[COGS]]=Data[[#This Row],[ Sales]]-Data[[#This Row],[Profit]], "OK", "Mismatch")</f>
        <v>OK</v>
      </c>
      <c r="R412" s="1" t="str">
        <f>IF(Data[[#This Row],[Gross Sales]]=Data[[#This Row],[Units Sold]]*Data[[#This Row],[Sale Price]], "OK", "Mismatch")</f>
        <v>OK</v>
      </c>
      <c r="S412" s="1" t="str">
        <f>IF(Data[[#This Row],[ Sales]]=Data[[#This Row],[Gross Sales]]-Data[[#This Row],[Discounts]], "OK", "Mismatch")</f>
        <v>OK</v>
      </c>
      <c r="T412" s="1" t="str">
        <f>IF(Data[[#This Row],[Profit]]=Data[[#This Row],[ Sales]]-Data[[#This Row],[COGS]], "OK", "Mismatch")</f>
        <v>OK</v>
      </c>
    </row>
    <row r="413" spans="1:20" x14ac:dyDescent="0.2">
      <c r="A413" s="11" t="s">
        <v>14</v>
      </c>
      <c r="B413" s="11" t="s">
        <v>24</v>
      </c>
      <c r="C413" s="12" t="s">
        <v>38</v>
      </c>
      <c r="D413" s="12" t="s">
        <v>49</v>
      </c>
      <c r="E413" s="11">
        <v>2535</v>
      </c>
      <c r="F413" s="13">
        <v>10</v>
      </c>
      <c r="G413" s="13">
        <v>7</v>
      </c>
      <c r="H413" s="13">
        <v>17745</v>
      </c>
      <c r="I413" s="13">
        <v>2661.75</v>
      </c>
      <c r="J413" s="13">
        <v>15083.25</v>
      </c>
      <c r="K413" s="13">
        <v>12675</v>
      </c>
      <c r="L413" s="13">
        <v>2408.25</v>
      </c>
      <c r="M413" s="14">
        <v>41730</v>
      </c>
      <c r="N413" s="15">
        <v>4</v>
      </c>
      <c r="O413" s="12" t="s">
        <v>44</v>
      </c>
      <c r="P413" s="16" t="s">
        <v>19</v>
      </c>
      <c r="Q413" s="1" t="str">
        <f>IF(Data[[#This Row],[COGS]]=Data[[#This Row],[ Sales]]-Data[[#This Row],[Profit]], "OK", "Mismatch")</f>
        <v>OK</v>
      </c>
      <c r="R413" s="1" t="str">
        <f>IF(Data[[#This Row],[Gross Sales]]=Data[[#This Row],[Units Sold]]*Data[[#This Row],[Sale Price]], "OK", "Mismatch")</f>
        <v>OK</v>
      </c>
      <c r="S413" s="1" t="str">
        <f>IF(Data[[#This Row],[ Sales]]=Data[[#This Row],[Gross Sales]]-Data[[#This Row],[Discounts]], "OK", "Mismatch")</f>
        <v>OK</v>
      </c>
      <c r="T413" s="1" t="str">
        <f>IF(Data[[#This Row],[Profit]]=Data[[#This Row],[ Sales]]-Data[[#This Row],[COGS]], "OK", "Mismatch")</f>
        <v>OK</v>
      </c>
    </row>
    <row r="414" spans="1:20" x14ac:dyDescent="0.2">
      <c r="A414" s="11" t="s">
        <v>14</v>
      </c>
      <c r="B414" s="11" t="s">
        <v>24</v>
      </c>
      <c r="C414" s="12" t="s">
        <v>38</v>
      </c>
      <c r="D414" s="12" t="s">
        <v>49</v>
      </c>
      <c r="E414" s="11">
        <v>2851</v>
      </c>
      <c r="F414" s="13">
        <v>10</v>
      </c>
      <c r="G414" s="13">
        <v>350</v>
      </c>
      <c r="H414" s="13">
        <v>997850</v>
      </c>
      <c r="I414" s="13">
        <v>149677.5</v>
      </c>
      <c r="J414" s="13">
        <v>848172.5</v>
      </c>
      <c r="K414" s="13">
        <v>741260</v>
      </c>
      <c r="L414" s="13">
        <v>106912.5</v>
      </c>
      <c r="M414" s="14">
        <v>41760</v>
      </c>
      <c r="N414" s="15">
        <v>5</v>
      </c>
      <c r="O414" s="12" t="s">
        <v>47</v>
      </c>
      <c r="P414" s="16" t="s">
        <v>19</v>
      </c>
      <c r="Q414" s="1" t="str">
        <f>IF(Data[[#This Row],[COGS]]=Data[[#This Row],[ Sales]]-Data[[#This Row],[Profit]], "OK", "Mismatch")</f>
        <v>OK</v>
      </c>
      <c r="R414" s="1" t="str">
        <f>IF(Data[[#This Row],[Gross Sales]]=Data[[#This Row],[Units Sold]]*Data[[#This Row],[Sale Price]], "OK", "Mismatch")</f>
        <v>OK</v>
      </c>
      <c r="S414" s="1" t="str">
        <f>IF(Data[[#This Row],[ Sales]]=Data[[#This Row],[Gross Sales]]-Data[[#This Row],[Discounts]], "OK", "Mismatch")</f>
        <v>OK</v>
      </c>
      <c r="T414" s="1" t="str">
        <f>IF(Data[[#This Row],[Profit]]=Data[[#This Row],[ Sales]]-Data[[#This Row],[COGS]], "OK", "Mismatch")</f>
        <v>OK</v>
      </c>
    </row>
    <row r="415" spans="1:20" x14ac:dyDescent="0.2">
      <c r="A415" s="11" t="s">
        <v>14</v>
      </c>
      <c r="B415" s="11" t="s">
        <v>24</v>
      </c>
      <c r="C415" s="12" t="s">
        <v>38</v>
      </c>
      <c r="D415" s="12" t="s">
        <v>46</v>
      </c>
      <c r="E415" s="11">
        <v>1760</v>
      </c>
      <c r="F415" s="13">
        <v>10</v>
      </c>
      <c r="G415" s="13">
        <v>7</v>
      </c>
      <c r="H415" s="13">
        <v>12320</v>
      </c>
      <c r="I415" s="13">
        <v>369.6</v>
      </c>
      <c r="J415" s="13">
        <v>11950.4</v>
      </c>
      <c r="K415" s="13">
        <v>8800</v>
      </c>
      <c r="L415" s="13">
        <v>3150.3999999999996</v>
      </c>
      <c r="M415" s="14">
        <v>41518</v>
      </c>
      <c r="N415" s="15">
        <v>9</v>
      </c>
      <c r="O415" s="12" t="s">
        <v>34</v>
      </c>
      <c r="P415" s="16" t="s">
        <v>36</v>
      </c>
      <c r="Q415" s="1" t="str">
        <f>IF(Data[[#This Row],[COGS]]=Data[[#This Row],[ Sales]]-Data[[#This Row],[Profit]], "OK", "Mismatch")</f>
        <v>OK</v>
      </c>
      <c r="R415" s="1" t="str">
        <f>IF(Data[[#This Row],[Gross Sales]]=Data[[#This Row],[Units Sold]]*Data[[#This Row],[Sale Price]], "OK", "Mismatch")</f>
        <v>OK</v>
      </c>
      <c r="S415" s="1" t="str">
        <f>IF(Data[[#This Row],[ Sales]]=Data[[#This Row],[Gross Sales]]-Data[[#This Row],[Discounts]], "OK", "Mismatch")</f>
        <v>OK</v>
      </c>
      <c r="T415" s="1" t="str">
        <f>IF(Data[[#This Row],[Profit]]=Data[[#This Row],[ Sales]]-Data[[#This Row],[COGS]], "OK", "Mismatch")</f>
        <v>OK</v>
      </c>
    </row>
    <row r="416" spans="1:20" x14ac:dyDescent="0.2">
      <c r="A416" s="11" t="s">
        <v>14</v>
      </c>
      <c r="B416" s="11" t="s">
        <v>24</v>
      </c>
      <c r="C416" s="12" t="s">
        <v>38</v>
      </c>
      <c r="D416" s="12" t="s">
        <v>48</v>
      </c>
      <c r="E416" s="11">
        <v>1038</v>
      </c>
      <c r="F416" s="13">
        <v>10</v>
      </c>
      <c r="G416" s="13">
        <v>20</v>
      </c>
      <c r="H416" s="13">
        <v>20760</v>
      </c>
      <c r="I416" s="13">
        <v>1868.4</v>
      </c>
      <c r="J416" s="13">
        <v>18891.599999999999</v>
      </c>
      <c r="K416" s="13">
        <v>10380</v>
      </c>
      <c r="L416" s="13">
        <v>8511.5999999999985</v>
      </c>
      <c r="M416" s="14">
        <v>41791</v>
      </c>
      <c r="N416" s="15">
        <v>6</v>
      </c>
      <c r="O416" s="12" t="s">
        <v>23</v>
      </c>
      <c r="P416" s="16" t="s">
        <v>19</v>
      </c>
      <c r="Q416" s="1" t="str">
        <f>IF(Data[[#This Row],[COGS]]=Data[[#This Row],[ Sales]]-Data[[#This Row],[Profit]], "OK", "Mismatch")</f>
        <v>OK</v>
      </c>
      <c r="R416" s="1" t="str">
        <f>IF(Data[[#This Row],[Gross Sales]]=Data[[#This Row],[Units Sold]]*Data[[#This Row],[Sale Price]], "OK", "Mismatch")</f>
        <v>OK</v>
      </c>
      <c r="S416" s="1" t="str">
        <f>IF(Data[[#This Row],[ Sales]]=Data[[#This Row],[Gross Sales]]-Data[[#This Row],[Discounts]], "OK", "Mismatch")</f>
        <v>OK</v>
      </c>
      <c r="T416" s="1" t="str">
        <f>IF(Data[[#This Row],[Profit]]=Data[[#This Row],[ Sales]]-Data[[#This Row],[COGS]], "OK", "Mismatch")</f>
        <v>OK</v>
      </c>
    </row>
    <row r="417" spans="1:20" x14ac:dyDescent="0.2">
      <c r="A417" s="11" t="s">
        <v>14</v>
      </c>
      <c r="B417" s="11" t="s">
        <v>24</v>
      </c>
      <c r="C417" s="12" t="s">
        <v>38</v>
      </c>
      <c r="D417" s="12" t="s">
        <v>48</v>
      </c>
      <c r="E417" s="11">
        <v>1362</v>
      </c>
      <c r="F417" s="13">
        <v>10</v>
      </c>
      <c r="G417" s="13">
        <v>350</v>
      </c>
      <c r="H417" s="13">
        <v>476700</v>
      </c>
      <c r="I417" s="13">
        <v>38136</v>
      </c>
      <c r="J417" s="13">
        <v>438564</v>
      </c>
      <c r="K417" s="13">
        <v>354120</v>
      </c>
      <c r="L417" s="13">
        <v>84444</v>
      </c>
      <c r="M417" s="14">
        <v>41974</v>
      </c>
      <c r="N417" s="15">
        <v>12</v>
      </c>
      <c r="O417" s="12" t="s">
        <v>25</v>
      </c>
      <c r="P417" s="16" t="s">
        <v>19</v>
      </c>
      <c r="Q417" s="1" t="str">
        <f>IF(Data[[#This Row],[COGS]]=Data[[#This Row],[ Sales]]-Data[[#This Row],[Profit]], "OK", "Mismatch")</f>
        <v>OK</v>
      </c>
      <c r="R417" s="1" t="str">
        <f>IF(Data[[#This Row],[Gross Sales]]=Data[[#This Row],[Units Sold]]*Data[[#This Row],[Sale Price]], "OK", "Mismatch")</f>
        <v>OK</v>
      </c>
      <c r="S417" s="1" t="str">
        <f>IF(Data[[#This Row],[ Sales]]=Data[[#This Row],[Gross Sales]]-Data[[#This Row],[Discounts]], "OK", "Mismatch")</f>
        <v>OK</v>
      </c>
      <c r="T417" s="1" t="str">
        <f>IF(Data[[#This Row],[Profit]]=Data[[#This Row],[ Sales]]-Data[[#This Row],[COGS]], "OK", "Mismatch")</f>
        <v>OK</v>
      </c>
    </row>
    <row r="418" spans="1:20" x14ac:dyDescent="0.2">
      <c r="A418" s="11" t="s">
        <v>14</v>
      </c>
      <c r="B418" s="11" t="s">
        <v>24</v>
      </c>
      <c r="C418" s="12" t="s">
        <v>38</v>
      </c>
      <c r="D418" s="12" t="s">
        <v>48</v>
      </c>
      <c r="E418" s="11">
        <v>1946</v>
      </c>
      <c r="F418" s="13">
        <v>10</v>
      </c>
      <c r="G418" s="13">
        <v>7</v>
      </c>
      <c r="H418" s="13">
        <v>13622</v>
      </c>
      <c r="I418" s="13">
        <v>1089.76</v>
      </c>
      <c r="J418" s="13">
        <v>12532.24</v>
      </c>
      <c r="K418" s="13">
        <v>9730</v>
      </c>
      <c r="L418" s="13">
        <v>2802.24</v>
      </c>
      <c r="M418" s="14">
        <v>41609</v>
      </c>
      <c r="N418" s="15">
        <v>12</v>
      </c>
      <c r="O418" s="12" t="s">
        <v>25</v>
      </c>
      <c r="P418" s="16" t="s">
        <v>36</v>
      </c>
      <c r="Q418" s="1" t="str">
        <f>IF(Data[[#This Row],[COGS]]=Data[[#This Row],[ Sales]]-Data[[#This Row],[Profit]], "OK", "Mismatch")</f>
        <v>OK</v>
      </c>
      <c r="R418" s="1" t="str">
        <f>IF(Data[[#This Row],[Gross Sales]]=Data[[#This Row],[Units Sold]]*Data[[#This Row],[Sale Price]], "OK", "Mismatch")</f>
        <v>OK</v>
      </c>
      <c r="S418" s="1" t="str">
        <f>IF(Data[[#This Row],[ Sales]]=Data[[#This Row],[Gross Sales]]-Data[[#This Row],[Discounts]], "OK", "Mismatch")</f>
        <v>OK</v>
      </c>
      <c r="T418" s="1" t="str">
        <f>IF(Data[[#This Row],[Profit]]=Data[[#This Row],[ Sales]]-Data[[#This Row],[COGS]], "OK", "Mismatch")</f>
        <v>OK</v>
      </c>
    </row>
    <row r="419" spans="1:20" x14ac:dyDescent="0.2">
      <c r="A419" s="11" t="s">
        <v>14</v>
      </c>
      <c r="B419" s="11" t="s">
        <v>24</v>
      </c>
      <c r="C419" s="12" t="s">
        <v>38</v>
      </c>
      <c r="D419" s="12" t="s">
        <v>48</v>
      </c>
      <c r="E419" s="11">
        <v>2417</v>
      </c>
      <c r="F419" s="13">
        <v>10</v>
      </c>
      <c r="G419" s="13">
        <v>350</v>
      </c>
      <c r="H419" s="13">
        <v>845950</v>
      </c>
      <c r="I419" s="13">
        <v>76135.5</v>
      </c>
      <c r="J419" s="13">
        <v>769814.5</v>
      </c>
      <c r="K419" s="13">
        <v>628420</v>
      </c>
      <c r="L419" s="13">
        <v>141394.5</v>
      </c>
      <c r="M419" s="14">
        <v>41640</v>
      </c>
      <c r="N419" s="15">
        <v>1</v>
      </c>
      <c r="O419" s="12" t="s">
        <v>18</v>
      </c>
      <c r="P419" s="16" t="s">
        <v>19</v>
      </c>
      <c r="Q419" s="1" t="str">
        <f>IF(Data[[#This Row],[COGS]]=Data[[#This Row],[ Sales]]-Data[[#This Row],[Profit]], "OK", "Mismatch")</f>
        <v>OK</v>
      </c>
      <c r="R419" s="1" t="str">
        <f>IF(Data[[#This Row],[Gross Sales]]=Data[[#This Row],[Units Sold]]*Data[[#This Row],[Sale Price]], "OK", "Mismatch")</f>
        <v>OK</v>
      </c>
      <c r="S419" s="1" t="str">
        <f>IF(Data[[#This Row],[ Sales]]=Data[[#This Row],[Gross Sales]]-Data[[#This Row],[Discounts]], "OK", "Mismatch")</f>
        <v>OK</v>
      </c>
      <c r="T419" s="1" t="str">
        <f>IF(Data[[#This Row],[Profit]]=Data[[#This Row],[ Sales]]-Data[[#This Row],[COGS]], "OK", "Mismatch")</f>
        <v>OK</v>
      </c>
    </row>
    <row r="420" spans="1:20" x14ac:dyDescent="0.2">
      <c r="A420" s="11" t="s">
        <v>14</v>
      </c>
      <c r="B420" s="11" t="s">
        <v>24</v>
      </c>
      <c r="C420" s="12" t="s">
        <v>38</v>
      </c>
      <c r="D420" s="12" t="s">
        <v>48</v>
      </c>
      <c r="E420" s="11">
        <v>2689</v>
      </c>
      <c r="F420" s="13">
        <v>10</v>
      </c>
      <c r="G420" s="13">
        <v>7</v>
      </c>
      <c r="H420" s="13">
        <v>18823</v>
      </c>
      <c r="I420" s="13">
        <v>941.15</v>
      </c>
      <c r="J420" s="13">
        <v>17881.849999999999</v>
      </c>
      <c r="K420" s="13">
        <v>13445</v>
      </c>
      <c r="L420" s="13">
        <v>4436.8499999999985</v>
      </c>
      <c r="M420" s="14">
        <v>41913</v>
      </c>
      <c r="N420" s="15">
        <v>10</v>
      </c>
      <c r="O420" s="12" t="s">
        <v>35</v>
      </c>
      <c r="P420" s="16" t="s">
        <v>19</v>
      </c>
      <c r="Q420" s="1" t="str">
        <f>IF(Data[[#This Row],[COGS]]=Data[[#This Row],[ Sales]]-Data[[#This Row],[Profit]], "OK", "Mismatch")</f>
        <v>OK</v>
      </c>
      <c r="R420" s="1" t="str">
        <f>IF(Data[[#This Row],[Gross Sales]]=Data[[#This Row],[Units Sold]]*Data[[#This Row],[Sale Price]], "OK", "Mismatch")</f>
        <v>OK</v>
      </c>
      <c r="S420" s="1" t="str">
        <f>IF(Data[[#This Row],[ Sales]]=Data[[#This Row],[Gross Sales]]-Data[[#This Row],[Discounts]], "OK", "Mismatch")</f>
        <v>OK</v>
      </c>
      <c r="T420" s="1" t="str">
        <f>IF(Data[[#This Row],[Profit]]=Data[[#This Row],[ Sales]]-Data[[#This Row],[COGS]], "OK", "Mismatch")</f>
        <v>OK</v>
      </c>
    </row>
    <row r="421" spans="1:20" x14ac:dyDescent="0.2">
      <c r="A421" s="11" t="s">
        <v>14</v>
      </c>
      <c r="B421" s="11" t="s">
        <v>24</v>
      </c>
      <c r="C421" s="12" t="s">
        <v>38</v>
      </c>
      <c r="D421" s="12" t="s">
        <v>48</v>
      </c>
      <c r="E421" s="11">
        <v>2993</v>
      </c>
      <c r="F421" s="13">
        <v>10</v>
      </c>
      <c r="G421" s="13">
        <v>20</v>
      </c>
      <c r="H421" s="13">
        <v>59860</v>
      </c>
      <c r="I421" s="13">
        <v>4788.8</v>
      </c>
      <c r="J421" s="13">
        <v>55071.199999999997</v>
      </c>
      <c r="K421" s="13">
        <v>29930</v>
      </c>
      <c r="L421" s="13">
        <v>25141.199999999997</v>
      </c>
      <c r="M421" s="14">
        <v>41883</v>
      </c>
      <c r="N421" s="15">
        <v>9</v>
      </c>
      <c r="O421" s="12" t="s">
        <v>34</v>
      </c>
      <c r="P421" s="16" t="s">
        <v>19</v>
      </c>
      <c r="Q421" s="1" t="str">
        <f>IF(Data[[#This Row],[COGS]]=Data[[#This Row],[ Sales]]-Data[[#This Row],[Profit]], "OK", "Mismatch")</f>
        <v>OK</v>
      </c>
      <c r="R421" s="1" t="str">
        <f>IF(Data[[#This Row],[Gross Sales]]=Data[[#This Row],[Units Sold]]*Data[[#This Row],[Sale Price]], "OK", "Mismatch")</f>
        <v>OK</v>
      </c>
      <c r="S421" s="1" t="str">
        <f>IF(Data[[#This Row],[ Sales]]=Data[[#This Row],[Gross Sales]]-Data[[#This Row],[Discounts]], "OK", "Mismatch")</f>
        <v>OK</v>
      </c>
      <c r="T421" s="1" t="str">
        <f>IF(Data[[#This Row],[Profit]]=Data[[#This Row],[ Sales]]-Data[[#This Row],[COGS]], "OK", "Mismatch")</f>
        <v>OK</v>
      </c>
    </row>
    <row r="422" spans="1:20" x14ac:dyDescent="0.2">
      <c r="A422" s="11" t="s">
        <v>14</v>
      </c>
      <c r="B422" s="11" t="s">
        <v>24</v>
      </c>
      <c r="C422" s="12" t="s">
        <v>38</v>
      </c>
      <c r="D422" s="12" t="s">
        <v>17</v>
      </c>
      <c r="E422" s="11">
        <v>883</v>
      </c>
      <c r="F422" s="13">
        <v>10</v>
      </c>
      <c r="G422" s="13">
        <v>7</v>
      </c>
      <c r="H422" s="13">
        <v>6181</v>
      </c>
      <c r="I422" s="13">
        <v>0</v>
      </c>
      <c r="J422" s="13">
        <v>6181</v>
      </c>
      <c r="K422" s="13">
        <v>4415</v>
      </c>
      <c r="L422" s="13">
        <v>1766</v>
      </c>
      <c r="M422" s="14">
        <v>41852</v>
      </c>
      <c r="N422" s="15">
        <v>8</v>
      </c>
      <c r="O422" s="12" t="s">
        <v>33</v>
      </c>
      <c r="P422" s="16" t="s">
        <v>19</v>
      </c>
      <c r="Q422" s="1" t="str">
        <f>IF(Data[[#This Row],[COGS]]=Data[[#This Row],[ Sales]]-Data[[#This Row],[Profit]], "OK", "Mismatch")</f>
        <v>OK</v>
      </c>
      <c r="R422" s="1" t="str">
        <f>IF(Data[[#This Row],[Gross Sales]]=Data[[#This Row],[Units Sold]]*Data[[#This Row],[Sale Price]], "OK", "Mismatch")</f>
        <v>OK</v>
      </c>
      <c r="S422" s="1" t="str">
        <f>IF(Data[[#This Row],[ Sales]]=Data[[#This Row],[Gross Sales]]-Data[[#This Row],[Discounts]], "OK", "Mismatch")</f>
        <v>OK</v>
      </c>
      <c r="T422" s="1" t="str">
        <f>IF(Data[[#This Row],[Profit]]=Data[[#This Row],[ Sales]]-Data[[#This Row],[COGS]], "OK", "Mismatch")</f>
        <v>OK</v>
      </c>
    </row>
    <row r="423" spans="1:20" x14ac:dyDescent="0.2">
      <c r="A423" s="11" t="s">
        <v>14</v>
      </c>
      <c r="B423" s="11" t="s">
        <v>24</v>
      </c>
      <c r="C423" s="12" t="s">
        <v>42</v>
      </c>
      <c r="D423" s="12" t="s">
        <v>49</v>
      </c>
      <c r="E423" s="11">
        <v>344</v>
      </c>
      <c r="F423" s="13">
        <v>120</v>
      </c>
      <c r="G423" s="13">
        <v>350</v>
      </c>
      <c r="H423" s="13">
        <v>120400</v>
      </c>
      <c r="I423" s="13">
        <v>13244</v>
      </c>
      <c r="J423" s="13">
        <v>107156</v>
      </c>
      <c r="K423" s="13">
        <v>89440</v>
      </c>
      <c r="L423" s="13">
        <v>17716</v>
      </c>
      <c r="M423" s="14">
        <v>41548</v>
      </c>
      <c r="N423" s="15">
        <v>10</v>
      </c>
      <c r="O423" s="12" t="s">
        <v>35</v>
      </c>
      <c r="P423" s="16" t="s">
        <v>36</v>
      </c>
      <c r="Q423" s="1" t="str">
        <f>IF(Data[[#This Row],[COGS]]=Data[[#This Row],[ Sales]]-Data[[#This Row],[Profit]], "OK", "Mismatch")</f>
        <v>OK</v>
      </c>
      <c r="R423" s="1" t="str">
        <f>IF(Data[[#This Row],[Gross Sales]]=Data[[#This Row],[Units Sold]]*Data[[#This Row],[Sale Price]], "OK", "Mismatch")</f>
        <v>OK</v>
      </c>
      <c r="S423" s="1" t="str">
        <f>IF(Data[[#This Row],[ Sales]]=Data[[#This Row],[Gross Sales]]-Data[[#This Row],[Discounts]], "OK", "Mismatch")</f>
        <v>OK</v>
      </c>
      <c r="T423" s="1" t="str">
        <f>IF(Data[[#This Row],[Profit]]=Data[[#This Row],[ Sales]]-Data[[#This Row],[COGS]], "OK", "Mismatch")</f>
        <v>OK</v>
      </c>
    </row>
    <row r="424" spans="1:20" x14ac:dyDescent="0.2">
      <c r="A424" s="11" t="s">
        <v>14</v>
      </c>
      <c r="B424" s="11" t="s">
        <v>24</v>
      </c>
      <c r="C424" s="12" t="s">
        <v>42</v>
      </c>
      <c r="D424" s="12" t="s">
        <v>49</v>
      </c>
      <c r="E424" s="11">
        <v>905</v>
      </c>
      <c r="F424" s="13">
        <v>120</v>
      </c>
      <c r="G424" s="13">
        <v>20</v>
      </c>
      <c r="H424" s="13">
        <v>18100</v>
      </c>
      <c r="I424" s="13">
        <v>2172</v>
      </c>
      <c r="J424" s="13">
        <v>15928</v>
      </c>
      <c r="K424" s="13">
        <v>9050</v>
      </c>
      <c r="L424" s="13">
        <v>6878</v>
      </c>
      <c r="M424" s="14">
        <v>41913</v>
      </c>
      <c r="N424" s="15">
        <v>10</v>
      </c>
      <c r="O424" s="12" t="s">
        <v>35</v>
      </c>
      <c r="P424" s="16" t="s">
        <v>19</v>
      </c>
      <c r="Q424" s="1" t="str">
        <f>IF(Data[[#This Row],[COGS]]=Data[[#This Row],[ Sales]]-Data[[#This Row],[Profit]], "OK", "Mismatch")</f>
        <v>OK</v>
      </c>
      <c r="R424" s="1" t="str">
        <f>IF(Data[[#This Row],[Gross Sales]]=Data[[#This Row],[Units Sold]]*Data[[#This Row],[Sale Price]], "OK", "Mismatch")</f>
        <v>OK</v>
      </c>
      <c r="S424" s="1" t="str">
        <f>IF(Data[[#This Row],[ Sales]]=Data[[#This Row],[Gross Sales]]-Data[[#This Row],[Discounts]], "OK", "Mismatch")</f>
        <v>OK</v>
      </c>
      <c r="T424" s="1" t="str">
        <f>IF(Data[[#This Row],[Profit]]=Data[[#This Row],[ Sales]]-Data[[#This Row],[COGS]], "OK", "Mismatch")</f>
        <v>OK</v>
      </c>
    </row>
    <row r="425" spans="1:20" x14ac:dyDescent="0.2">
      <c r="A425" s="11" t="s">
        <v>14</v>
      </c>
      <c r="B425" s="11" t="s">
        <v>24</v>
      </c>
      <c r="C425" s="12" t="s">
        <v>42</v>
      </c>
      <c r="D425" s="12" t="s">
        <v>49</v>
      </c>
      <c r="E425" s="11">
        <v>1395</v>
      </c>
      <c r="F425" s="13">
        <v>120</v>
      </c>
      <c r="G425" s="13">
        <v>350</v>
      </c>
      <c r="H425" s="13">
        <v>488250</v>
      </c>
      <c r="I425" s="13">
        <v>58590</v>
      </c>
      <c r="J425" s="13">
        <v>429660</v>
      </c>
      <c r="K425" s="13">
        <v>362700</v>
      </c>
      <c r="L425" s="13">
        <v>66960</v>
      </c>
      <c r="M425" s="14">
        <v>41821</v>
      </c>
      <c r="N425" s="15">
        <v>7</v>
      </c>
      <c r="O425" s="12" t="s">
        <v>30</v>
      </c>
      <c r="P425" s="16" t="s">
        <v>19</v>
      </c>
      <c r="Q425" s="1" t="str">
        <f>IF(Data[[#This Row],[COGS]]=Data[[#This Row],[ Sales]]-Data[[#This Row],[Profit]], "OK", "Mismatch")</f>
        <v>OK</v>
      </c>
      <c r="R425" s="1" t="str">
        <f>IF(Data[[#This Row],[Gross Sales]]=Data[[#This Row],[Units Sold]]*Data[[#This Row],[Sale Price]], "OK", "Mismatch")</f>
        <v>OK</v>
      </c>
      <c r="S425" s="1" t="str">
        <f>IF(Data[[#This Row],[ Sales]]=Data[[#This Row],[Gross Sales]]-Data[[#This Row],[Discounts]], "OK", "Mismatch")</f>
        <v>OK</v>
      </c>
      <c r="T425" s="1" t="str">
        <f>IF(Data[[#This Row],[Profit]]=Data[[#This Row],[ Sales]]-Data[[#This Row],[COGS]], "OK", "Mismatch")</f>
        <v>OK</v>
      </c>
    </row>
    <row r="426" spans="1:20" x14ac:dyDescent="0.2">
      <c r="A426" s="11" t="s">
        <v>14</v>
      </c>
      <c r="B426" s="11" t="s">
        <v>24</v>
      </c>
      <c r="C426" s="12" t="s">
        <v>42</v>
      </c>
      <c r="D426" s="12" t="s">
        <v>46</v>
      </c>
      <c r="E426" s="11">
        <v>362</v>
      </c>
      <c r="F426" s="13">
        <v>120</v>
      </c>
      <c r="G426" s="13">
        <v>7</v>
      </c>
      <c r="H426" s="13">
        <v>2534</v>
      </c>
      <c r="I426" s="13">
        <v>25.34</v>
      </c>
      <c r="J426" s="13">
        <v>2508.66</v>
      </c>
      <c r="K426" s="13">
        <v>1810</v>
      </c>
      <c r="L426" s="13">
        <v>698.65999999999985</v>
      </c>
      <c r="M426" s="14">
        <v>41760</v>
      </c>
      <c r="N426" s="15">
        <v>5</v>
      </c>
      <c r="O426" s="12" t="s">
        <v>47</v>
      </c>
      <c r="P426" s="16" t="s">
        <v>19</v>
      </c>
      <c r="Q426" s="1" t="str">
        <f>IF(Data[[#This Row],[COGS]]=Data[[#This Row],[ Sales]]-Data[[#This Row],[Profit]], "OK", "Mismatch")</f>
        <v>OK</v>
      </c>
      <c r="R426" s="1" t="str">
        <f>IF(Data[[#This Row],[Gross Sales]]=Data[[#This Row],[Units Sold]]*Data[[#This Row],[Sale Price]], "OK", "Mismatch")</f>
        <v>OK</v>
      </c>
      <c r="S426" s="1" t="str">
        <f>IF(Data[[#This Row],[ Sales]]=Data[[#This Row],[Gross Sales]]-Data[[#This Row],[Discounts]], "OK", "Mismatch")</f>
        <v>OK</v>
      </c>
      <c r="T426" s="1" t="str">
        <f>IF(Data[[#This Row],[Profit]]=Data[[#This Row],[ Sales]]-Data[[#This Row],[COGS]], "OK", "Mismatch")</f>
        <v>OK</v>
      </c>
    </row>
    <row r="427" spans="1:20" x14ac:dyDescent="0.2">
      <c r="A427" s="11" t="s">
        <v>14</v>
      </c>
      <c r="B427" s="11" t="s">
        <v>24</v>
      </c>
      <c r="C427" s="12" t="s">
        <v>42</v>
      </c>
      <c r="D427" s="12" t="s">
        <v>46</v>
      </c>
      <c r="E427" s="11">
        <v>544</v>
      </c>
      <c r="F427" s="13">
        <v>120</v>
      </c>
      <c r="G427" s="13">
        <v>20</v>
      </c>
      <c r="H427" s="13">
        <v>10880</v>
      </c>
      <c r="I427" s="13">
        <v>217.6</v>
      </c>
      <c r="J427" s="13">
        <v>10662.4</v>
      </c>
      <c r="K427" s="13">
        <v>5440</v>
      </c>
      <c r="L427" s="13">
        <v>5222.3999999999996</v>
      </c>
      <c r="M427" s="14">
        <v>41609</v>
      </c>
      <c r="N427" s="15">
        <v>12</v>
      </c>
      <c r="O427" s="12" t="s">
        <v>25</v>
      </c>
      <c r="P427" s="16" t="s">
        <v>36</v>
      </c>
      <c r="Q427" s="1" t="str">
        <f>IF(Data[[#This Row],[COGS]]=Data[[#This Row],[ Sales]]-Data[[#This Row],[Profit]], "OK", "Mismatch")</f>
        <v>OK</v>
      </c>
      <c r="R427" s="1" t="str">
        <f>IF(Data[[#This Row],[Gross Sales]]=Data[[#This Row],[Units Sold]]*Data[[#This Row],[Sale Price]], "OK", "Mismatch")</f>
        <v>OK</v>
      </c>
      <c r="S427" s="1" t="str">
        <f>IF(Data[[#This Row],[ Sales]]=Data[[#This Row],[Gross Sales]]-Data[[#This Row],[Discounts]], "OK", "Mismatch")</f>
        <v>OK</v>
      </c>
      <c r="T427" s="1" t="str">
        <f>IF(Data[[#This Row],[Profit]]=Data[[#This Row],[ Sales]]-Data[[#This Row],[COGS]], "OK", "Mismatch")</f>
        <v>OK</v>
      </c>
    </row>
    <row r="428" spans="1:20" x14ac:dyDescent="0.2">
      <c r="A428" s="11" t="s">
        <v>14</v>
      </c>
      <c r="B428" s="11" t="s">
        <v>24</v>
      </c>
      <c r="C428" s="12" t="s">
        <v>42</v>
      </c>
      <c r="D428" s="12" t="s">
        <v>48</v>
      </c>
      <c r="E428" s="11">
        <v>609</v>
      </c>
      <c r="F428" s="13">
        <v>120</v>
      </c>
      <c r="G428" s="13">
        <v>20</v>
      </c>
      <c r="H428" s="13">
        <v>12180</v>
      </c>
      <c r="I428" s="13">
        <v>852.6</v>
      </c>
      <c r="J428" s="13">
        <v>11327.4</v>
      </c>
      <c r="K428" s="13">
        <v>6090</v>
      </c>
      <c r="L428" s="13">
        <v>5237.3999999999996</v>
      </c>
      <c r="M428" s="14">
        <v>41852</v>
      </c>
      <c r="N428" s="15">
        <v>8</v>
      </c>
      <c r="O428" s="12" t="s">
        <v>33</v>
      </c>
      <c r="P428" s="16" t="s">
        <v>19</v>
      </c>
      <c r="Q428" s="1" t="str">
        <f>IF(Data[[#This Row],[COGS]]=Data[[#This Row],[ Sales]]-Data[[#This Row],[Profit]], "OK", "Mismatch")</f>
        <v>OK</v>
      </c>
      <c r="R428" s="1" t="str">
        <f>IF(Data[[#This Row],[Gross Sales]]=Data[[#This Row],[Units Sold]]*Data[[#This Row],[Sale Price]], "OK", "Mismatch")</f>
        <v>OK</v>
      </c>
      <c r="S428" s="1" t="str">
        <f>IF(Data[[#This Row],[ Sales]]=Data[[#This Row],[Gross Sales]]-Data[[#This Row],[Discounts]], "OK", "Mismatch")</f>
        <v>OK</v>
      </c>
      <c r="T428" s="1" t="str">
        <f>IF(Data[[#This Row],[Profit]]=Data[[#This Row],[ Sales]]-Data[[#This Row],[COGS]], "OK", "Mismatch")</f>
        <v>OK</v>
      </c>
    </row>
    <row r="429" spans="1:20" x14ac:dyDescent="0.2">
      <c r="A429" s="11" t="s">
        <v>14</v>
      </c>
      <c r="B429" s="11" t="s">
        <v>24</v>
      </c>
      <c r="C429" s="12" t="s">
        <v>42</v>
      </c>
      <c r="D429" s="12" t="s">
        <v>48</v>
      </c>
      <c r="E429" s="11">
        <v>1333</v>
      </c>
      <c r="F429" s="13">
        <v>120</v>
      </c>
      <c r="G429" s="13">
        <v>7</v>
      </c>
      <c r="H429" s="13">
        <v>9331</v>
      </c>
      <c r="I429" s="13">
        <v>559.86</v>
      </c>
      <c r="J429" s="13">
        <v>8771.14</v>
      </c>
      <c r="K429" s="13">
        <v>6665</v>
      </c>
      <c r="L429" s="13">
        <v>2106.1399999999994</v>
      </c>
      <c r="M429" s="14">
        <v>41944</v>
      </c>
      <c r="N429" s="15">
        <v>11</v>
      </c>
      <c r="O429" s="12" t="s">
        <v>41</v>
      </c>
      <c r="P429" s="16" t="s">
        <v>19</v>
      </c>
      <c r="Q429" s="1" t="str">
        <f>IF(Data[[#This Row],[COGS]]=Data[[#This Row],[ Sales]]-Data[[#This Row],[Profit]], "OK", "Mismatch")</f>
        <v>OK</v>
      </c>
      <c r="R429" s="1" t="str">
        <f>IF(Data[[#This Row],[Gross Sales]]=Data[[#This Row],[Units Sold]]*Data[[#This Row],[Sale Price]], "OK", "Mismatch")</f>
        <v>OK</v>
      </c>
      <c r="S429" s="1" t="str">
        <f>IF(Data[[#This Row],[ Sales]]=Data[[#This Row],[Gross Sales]]-Data[[#This Row],[Discounts]], "OK", "Mismatch")</f>
        <v>OK</v>
      </c>
      <c r="T429" s="1" t="str">
        <f>IF(Data[[#This Row],[Profit]]=Data[[#This Row],[ Sales]]-Data[[#This Row],[COGS]], "OK", "Mismatch")</f>
        <v>OK</v>
      </c>
    </row>
    <row r="430" spans="1:20" x14ac:dyDescent="0.2">
      <c r="A430" s="11" t="s">
        <v>14</v>
      </c>
      <c r="B430" s="11" t="s">
        <v>24</v>
      </c>
      <c r="C430" s="12" t="s">
        <v>42</v>
      </c>
      <c r="D430" s="12" t="s">
        <v>48</v>
      </c>
      <c r="E430" s="11">
        <v>1498</v>
      </c>
      <c r="F430" s="13">
        <v>120</v>
      </c>
      <c r="G430" s="13">
        <v>7</v>
      </c>
      <c r="H430" s="13">
        <v>10486</v>
      </c>
      <c r="I430" s="13">
        <v>629.16</v>
      </c>
      <c r="J430" s="13">
        <v>9856.84</v>
      </c>
      <c r="K430" s="13">
        <v>7490</v>
      </c>
      <c r="L430" s="13">
        <v>2366.84</v>
      </c>
      <c r="M430" s="14">
        <v>41791</v>
      </c>
      <c r="N430" s="15">
        <v>6</v>
      </c>
      <c r="O430" s="12" t="s">
        <v>23</v>
      </c>
      <c r="P430" s="16" t="s">
        <v>19</v>
      </c>
      <c r="Q430" s="1" t="str">
        <f>IF(Data[[#This Row],[COGS]]=Data[[#This Row],[ Sales]]-Data[[#This Row],[Profit]], "OK", "Mismatch")</f>
        <v>OK</v>
      </c>
      <c r="R430" s="1" t="str">
        <f>IF(Data[[#This Row],[Gross Sales]]=Data[[#This Row],[Units Sold]]*Data[[#This Row],[Sale Price]], "OK", "Mismatch")</f>
        <v>OK</v>
      </c>
      <c r="S430" s="1" t="str">
        <f>IF(Data[[#This Row],[ Sales]]=Data[[#This Row],[Gross Sales]]-Data[[#This Row],[Discounts]], "OK", "Mismatch")</f>
        <v>OK</v>
      </c>
      <c r="T430" s="1" t="str">
        <f>IF(Data[[#This Row],[Profit]]=Data[[#This Row],[ Sales]]-Data[[#This Row],[COGS]], "OK", "Mismatch")</f>
        <v>OK</v>
      </c>
    </row>
    <row r="431" spans="1:20" x14ac:dyDescent="0.2">
      <c r="A431" s="11" t="s">
        <v>14</v>
      </c>
      <c r="B431" s="11" t="s">
        <v>24</v>
      </c>
      <c r="C431" s="12" t="s">
        <v>42</v>
      </c>
      <c r="D431" s="12" t="s">
        <v>17</v>
      </c>
      <c r="E431" s="11">
        <v>1493</v>
      </c>
      <c r="F431" s="13">
        <v>120</v>
      </c>
      <c r="G431" s="13">
        <v>7</v>
      </c>
      <c r="H431" s="13">
        <v>10451</v>
      </c>
      <c r="I431" s="13">
        <v>0</v>
      </c>
      <c r="J431" s="13">
        <v>10451</v>
      </c>
      <c r="K431" s="13">
        <v>7465</v>
      </c>
      <c r="L431" s="13">
        <v>2986</v>
      </c>
      <c r="M431" s="14">
        <v>41640</v>
      </c>
      <c r="N431" s="15">
        <v>1</v>
      </c>
      <c r="O431" s="12" t="s">
        <v>18</v>
      </c>
      <c r="P431" s="16" t="s">
        <v>19</v>
      </c>
      <c r="Q431" s="1" t="str">
        <f>IF(Data[[#This Row],[COGS]]=Data[[#This Row],[ Sales]]-Data[[#This Row],[Profit]], "OK", "Mismatch")</f>
        <v>OK</v>
      </c>
      <c r="R431" s="1" t="str">
        <f>IF(Data[[#This Row],[Gross Sales]]=Data[[#This Row],[Units Sold]]*Data[[#This Row],[Sale Price]], "OK", "Mismatch")</f>
        <v>OK</v>
      </c>
      <c r="S431" s="1" t="str">
        <f>IF(Data[[#This Row],[ Sales]]=Data[[#This Row],[Gross Sales]]-Data[[#This Row],[Discounts]], "OK", "Mismatch")</f>
        <v>OK</v>
      </c>
      <c r="T431" s="1" t="str">
        <f>IF(Data[[#This Row],[Profit]]=Data[[#This Row],[ Sales]]-Data[[#This Row],[COGS]], "OK", "Mismatch")</f>
        <v>OK</v>
      </c>
    </row>
    <row r="432" spans="1:20" x14ac:dyDescent="0.2">
      <c r="A432" s="11" t="s">
        <v>14</v>
      </c>
      <c r="B432" s="11" t="s">
        <v>24</v>
      </c>
      <c r="C432" s="12" t="s">
        <v>43</v>
      </c>
      <c r="D432" s="12" t="s">
        <v>49</v>
      </c>
      <c r="E432" s="11">
        <v>1233</v>
      </c>
      <c r="F432" s="13">
        <v>250</v>
      </c>
      <c r="G432" s="13">
        <v>20</v>
      </c>
      <c r="H432" s="13">
        <v>24660</v>
      </c>
      <c r="I432" s="13">
        <v>2959.2</v>
      </c>
      <c r="J432" s="13">
        <v>21700.799999999999</v>
      </c>
      <c r="K432" s="13">
        <v>12330</v>
      </c>
      <c r="L432" s="13">
        <v>9370.7999999999993</v>
      </c>
      <c r="M432" s="14">
        <v>41974</v>
      </c>
      <c r="N432" s="15">
        <v>12</v>
      </c>
      <c r="O432" s="12" t="s">
        <v>25</v>
      </c>
      <c r="P432" s="16" t="s">
        <v>19</v>
      </c>
      <c r="Q432" s="1" t="str">
        <f>IF(Data[[#This Row],[COGS]]=Data[[#This Row],[ Sales]]-Data[[#This Row],[Profit]], "OK", "Mismatch")</f>
        <v>OK</v>
      </c>
      <c r="R432" s="1" t="str">
        <f>IF(Data[[#This Row],[Gross Sales]]=Data[[#This Row],[Units Sold]]*Data[[#This Row],[Sale Price]], "OK", "Mismatch")</f>
        <v>OK</v>
      </c>
      <c r="S432" s="1" t="str">
        <f>IF(Data[[#This Row],[ Sales]]=Data[[#This Row],[Gross Sales]]-Data[[#This Row],[Discounts]], "OK", "Mismatch")</f>
        <v>OK</v>
      </c>
      <c r="T432" s="1" t="str">
        <f>IF(Data[[#This Row],[Profit]]=Data[[#This Row],[ Sales]]-Data[[#This Row],[COGS]], "OK", "Mismatch")</f>
        <v>OK</v>
      </c>
    </row>
    <row r="433" spans="1:20" x14ac:dyDescent="0.2">
      <c r="A433" s="11" t="s">
        <v>14</v>
      </c>
      <c r="B433" s="11" t="s">
        <v>24</v>
      </c>
      <c r="C433" s="12" t="s">
        <v>43</v>
      </c>
      <c r="D433" s="12" t="s">
        <v>49</v>
      </c>
      <c r="E433" s="11">
        <v>2903</v>
      </c>
      <c r="F433" s="13">
        <v>250</v>
      </c>
      <c r="G433" s="13">
        <v>7</v>
      </c>
      <c r="H433" s="13">
        <v>20321</v>
      </c>
      <c r="I433" s="13">
        <v>2844.94</v>
      </c>
      <c r="J433" s="13">
        <v>17476.060000000001</v>
      </c>
      <c r="K433" s="13">
        <v>14515</v>
      </c>
      <c r="L433" s="13">
        <v>2961.0600000000013</v>
      </c>
      <c r="M433" s="14">
        <v>41699</v>
      </c>
      <c r="N433" s="15">
        <v>3</v>
      </c>
      <c r="O433" s="12" t="s">
        <v>27</v>
      </c>
      <c r="P433" s="16" t="s">
        <v>19</v>
      </c>
      <c r="Q433" s="1" t="str">
        <f>IF(Data[[#This Row],[COGS]]=Data[[#This Row],[ Sales]]-Data[[#This Row],[Profit]], "OK", "Mismatch")</f>
        <v>OK</v>
      </c>
      <c r="R433" s="1" t="str">
        <f>IF(Data[[#This Row],[Gross Sales]]=Data[[#This Row],[Units Sold]]*Data[[#This Row],[Sale Price]], "OK", "Mismatch")</f>
        <v>OK</v>
      </c>
      <c r="S433" s="1" t="str">
        <f>IF(Data[[#This Row],[ Sales]]=Data[[#This Row],[Gross Sales]]-Data[[#This Row],[Discounts]], "OK", "Mismatch")</f>
        <v>OK</v>
      </c>
      <c r="T433" s="1" t="str">
        <f>IF(Data[[#This Row],[Profit]]=Data[[#This Row],[ Sales]]-Data[[#This Row],[COGS]], "OK", "Mismatch")</f>
        <v>OK</v>
      </c>
    </row>
    <row r="434" spans="1:20" x14ac:dyDescent="0.2">
      <c r="A434" s="11" t="s">
        <v>14</v>
      </c>
      <c r="B434" s="11" t="s">
        <v>24</v>
      </c>
      <c r="C434" s="12" t="s">
        <v>43</v>
      </c>
      <c r="D434" s="12" t="s">
        <v>46</v>
      </c>
      <c r="E434" s="11">
        <v>1397</v>
      </c>
      <c r="F434" s="13">
        <v>250</v>
      </c>
      <c r="G434" s="13">
        <v>350</v>
      </c>
      <c r="H434" s="13">
        <v>488950</v>
      </c>
      <c r="I434" s="13">
        <v>4889.5</v>
      </c>
      <c r="J434" s="13">
        <v>484060.5</v>
      </c>
      <c r="K434" s="13">
        <v>363220</v>
      </c>
      <c r="L434" s="13">
        <v>120840.5</v>
      </c>
      <c r="M434" s="14">
        <v>41913</v>
      </c>
      <c r="N434" s="15">
        <v>10</v>
      </c>
      <c r="O434" s="12" t="s">
        <v>35</v>
      </c>
      <c r="P434" s="16" t="s">
        <v>19</v>
      </c>
      <c r="Q434" s="1" t="str">
        <f>IF(Data[[#This Row],[COGS]]=Data[[#This Row],[ Sales]]-Data[[#This Row],[Profit]], "OK", "Mismatch")</f>
        <v>OK</v>
      </c>
      <c r="R434" s="1" t="str">
        <f>IF(Data[[#This Row],[Gross Sales]]=Data[[#This Row],[Units Sold]]*Data[[#This Row],[Sale Price]], "OK", "Mismatch")</f>
        <v>OK</v>
      </c>
      <c r="S434" s="1" t="str">
        <f>IF(Data[[#This Row],[ Sales]]=Data[[#This Row],[Gross Sales]]-Data[[#This Row],[Discounts]], "OK", "Mismatch")</f>
        <v>OK</v>
      </c>
      <c r="T434" s="1" t="str">
        <f>IF(Data[[#This Row],[Profit]]=Data[[#This Row],[ Sales]]-Data[[#This Row],[COGS]], "OK", "Mismatch")</f>
        <v>OK</v>
      </c>
    </row>
    <row r="435" spans="1:20" x14ac:dyDescent="0.2">
      <c r="A435" s="11" t="s">
        <v>14</v>
      </c>
      <c r="B435" s="11" t="s">
        <v>24</v>
      </c>
      <c r="C435" s="12" t="s">
        <v>43</v>
      </c>
      <c r="D435" s="12" t="s">
        <v>46</v>
      </c>
      <c r="E435" s="11">
        <v>1642</v>
      </c>
      <c r="F435" s="13">
        <v>250</v>
      </c>
      <c r="G435" s="13">
        <v>350</v>
      </c>
      <c r="H435" s="13">
        <v>574700</v>
      </c>
      <c r="I435" s="13">
        <v>17241</v>
      </c>
      <c r="J435" s="13">
        <v>557459</v>
      </c>
      <c r="K435" s="13">
        <v>426920</v>
      </c>
      <c r="L435" s="13">
        <v>130539</v>
      </c>
      <c r="M435" s="14">
        <v>41852</v>
      </c>
      <c r="N435" s="15">
        <v>8</v>
      </c>
      <c r="O435" s="12" t="s">
        <v>33</v>
      </c>
      <c r="P435" s="16" t="s">
        <v>19</v>
      </c>
      <c r="Q435" s="1" t="str">
        <f>IF(Data[[#This Row],[COGS]]=Data[[#This Row],[ Sales]]-Data[[#This Row],[Profit]], "OK", "Mismatch")</f>
        <v>OK</v>
      </c>
      <c r="R435" s="1" t="str">
        <f>IF(Data[[#This Row],[Gross Sales]]=Data[[#This Row],[Units Sold]]*Data[[#This Row],[Sale Price]], "OK", "Mismatch")</f>
        <v>OK</v>
      </c>
      <c r="S435" s="1" t="str">
        <f>IF(Data[[#This Row],[ Sales]]=Data[[#This Row],[Gross Sales]]-Data[[#This Row],[Discounts]], "OK", "Mismatch")</f>
        <v>OK</v>
      </c>
      <c r="T435" s="1" t="str">
        <f>IF(Data[[#This Row],[Profit]]=Data[[#This Row],[ Sales]]-Data[[#This Row],[COGS]], "OK", "Mismatch")</f>
        <v>OK</v>
      </c>
    </row>
    <row r="436" spans="1:20" x14ac:dyDescent="0.2">
      <c r="A436" s="11" t="s">
        <v>14</v>
      </c>
      <c r="B436" s="11" t="s">
        <v>24</v>
      </c>
      <c r="C436" s="12" t="s">
        <v>43</v>
      </c>
      <c r="D436" s="12" t="s">
        <v>46</v>
      </c>
      <c r="E436" s="11">
        <v>1940</v>
      </c>
      <c r="F436" s="13">
        <v>250</v>
      </c>
      <c r="G436" s="13">
        <v>350</v>
      </c>
      <c r="H436" s="13">
        <v>679000</v>
      </c>
      <c r="I436" s="13">
        <v>13580</v>
      </c>
      <c r="J436" s="13">
        <v>665420</v>
      </c>
      <c r="K436" s="13">
        <v>504400</v>
      </c>
      <c r="L436" s="13">
        <v>161020</v>
      </c>
      <c r="M436" s="14">
        <v>41609</v>
      </c>
      <c r="N436" s="15">
        <v>12</v>
      </c>
      <c r="O436" s="12" t="s">
        <v>25</v>
      </c>
      <c r="P436" s="16" t="s">
        <v>36</v>
      </c>
      <c r="Q436" s="1" t="str">
        <f>IF(Data[[#This Row],[COGS]]=Data[[#This Row],[ Sales]]-Data[[#This Row],[Profit]], "OK", "Mismatch")</f>
        <v>OK</v>
      </c>
      <c r="R436" s="1" t="str">
        <f>IF(Data[[#This Row],[Gross Sales]]=Data[[#This Row],[Units Sold]]*Data[[#This Row],[Sale Price]], "OK", "Mismatch")</f>
        <v>OK</v>
      </c>
      <c r="S436" s="1" t="str">
        <f>IF(Data[[#This Row],[ Sales]]=Data[[#This Row],[Gross Sales]]-Data[[#This Row],[Discounts]], "OK", "Mismatch")</f>
        <v>OK</v>
      </c>
      <c r="T436" s="1" t="str">
        <f>IF(Data[[#This Row],[Profit]]=Data[[#This Row],[ Sales]]-Data[[#This Row],[COGS]], "OK", "Mismatch")</f>
        <v>OK</v>
      </c>
    </row>
    <row r="437" spans="1:20" x14ac:dyDescent="0.2">
      <c r="A437" s="11" t="s">
        <v>14</v>
      </c>
      <c r="B437" s="11" t="s">
        <v>24</v>
      </c>
      <c r="C437" s="12" t="s">
        <v>43</v>
      </c>
      <c r="D437" s="12" t="s">
        <v>48</v>
      </c>
      <c r="E437" s="11">
        <v>521</v>
      </c>
      <c r="F437" s="13">
        <v>250</v>
      </c>
      <c r="G437" s="13">
        <v>7</v>
      </c>
      <c r="H437" s="13">
        <v>3647</v>
      </c>
      <c r="I437" s="13">
        <v>328.23</v>
      </c>
      <c r="J437" s="13">
        <v>3318.77</v>
      </c>
      <c r="K437" s="13">
        <v>2605</v>
      </c>
      <c r="L437" s="13">
        <v>713.77</v>
      </c>
      <c r="M437" s="14">
        <v>41974</v>
      </c>
      <c r="N437" s="15">
        <v>12</v>
      </c>
      <c r="O437" s="12" t="s">
        <v>25</v>
      </c>
      <c r="P437" s="16" t="s">
        <v>19</v>
      </c>
      <c r="Q437" s="1" t="str">
        <f>IF(Data[[#This Row],[COGS]]=Data[[#This Row],[ Sales]]-Data[[#This Row],[Profit]], "OK", "Mismatch")</f>
        <v>OK</v>
      </c>
      <c r="R437" s="1" t="str">
        <f>IF(Data[[#This Row],[Gross Sales]]=Data[[#This Row],[Units Sold]]*Data[[#This Row],[Sale Price]], "OK", "Mismatch")</f>
        <v>OK</v>
      </c>
      <c r="S437" s="1" t="str">
        <f>IF(Data[[#This Row],[ Sales]]=Data[[#This Row],[Gross Sales]]-Data[[#This Row],[Discounts]], "OK", "Mismatch")</f>
        <v>OK</v>
      </c>
      <c r="T437" s="1" t="str">
        <f>IF(Data[[#This Row],[Profit]]=Data[[#This Row],[ Sales]]-Data[[#This Row],[COGS]], "OK", "Mismatch")</f>
        <v>OK</v>
      </c>
    </row>
    <row r="438" spans="1:20" x14ac:dyDescent="0.2">
      <c r="A438" s="11" t="s">
        <v>14</v>
      </c>
      <c r="B438" s="11" t="s">
        <v>24</v>
      </c>
      <c r="C438" s="12" t="s">
        <v>43</v>
      </c>
      <c r="D438" s="12" t="s">
        <v>48</v>
      </c>
      <c r="E438" s="11">
        <v>1123</v>
      </c>
      <c r="F438" s="13">
        <v>250</v>
      </c>
      <c r="G438" s="13">
        <v>20</v>
      </c>
      <c r="H438" s="13">
        <v>22460</v>
      </c>
      <c r="I438" s="13">
        <v>1347.6</v>
      </c>
      <c r="J438" s="13">
        <v>21112.400000000001</v>
      </c>
      <c r="K438" s="13">
        <v>11230</v>
      </c>
      <c r="L438" s="13">
        <v>9882.4000000000015</v>
      </c>
      <c r="M438" s="14">
        <v>41579</v>
      </c>
      <c r="N438" s="15">
        <v>11</v>
      </c>
      <c r="O438" s="12" t="s">
        <v>41</v>
      </c>
      <c r="P438" s="16" t="s">
        <v>36</v>
      </c>
      <c r="Q438" s="1" t="str">
        <f>IF(Data[[#This Row],[COGS]]=Data[[#This Row],[ Sales]]-Data[[#This Row],[Profit]], "OK", "Mismatch")</f>
        <v>OK</v>
      </c>
      <c r="R438" s="1" t="str">
        <f>IF(Data[[#This Row],[Gross Sales]]=Data[[#This Row],[Units Sold]]*Data[[#This Row],[Sale Price]], "OK", "Mismatch")</f>
        <v>OK</v>
      </c>
      <c r="S438" s="1" t="str">
        <f>IF(Data[[#This Row],[ Sales]]=Data[[#This Row],[Gross Sales]]-Data[[#This Row],[Discounts]], "OK", "Mismatch")</f>
        <v>OK</v>
      </c>
      <c r="T438" s="1" t="str">
        <f>IF(Data[[#This Row],[Profit]]=Data[[#This Row],[ Sales]]-Data[[#This Row],[COGS]], "OK", "Mismatch")</f>
        <v>OK</v>
      </c>
    </row>
    <row r="439" spans="1:20" x14ac:dyDescent="0.2">
      <c r="A439" s="11" t="s">
        <v>14</v>
      </c>
      <c r="B439" s="11" t="s">
        <v>24</v>
      </c>
      <c r="C439" s="12" t="s">
        <v>43</v>
      </c>
      <c r="D439" s="12" t="s">
        <v>48</v>
      </c>
      <c r="E439" s="11">
        <v>1498</v>
      </c>
      <c r="F439" s="13">
        <v>250</v>
      </c>
      <c r="G439" s="13">
        <v>7</v>
      </c>
      <c r="H439" s="13">
        <v>10486</v>
      </c>
      <c r="I439" s="13">
        <v>629.16</v>
      </c>
      <c r="J439" s="13">
        <v>9856.84</v>
      </c>
      <c r="K439" s="13">
        <v>7490</v>
      </c>
      <c r="L439" s="13">
        <v>2366.84</v>
      </c>
      <c r="M439" s="14">
        <v>41791</v>
      </c>
      <c r="N439" s="15">
        <v>6</v>
      </c>
      <c r="O439" s="12" t="s">
        <v>23</v>
      </c>
      <c r="P439" s="16" t="s">
        <v>19</v>
      </c>
      <c r="Q439" s="1" t="str">
        <f>IF(Data[[#This Row],[COGS]]=Data[[#This Row],[ Sales]]-Data[[#This Row],[Profit]], "OK", "Mismatch")</f>
        <v>OK</v>
      </c>
      <c r="R439" s="1" t="str">
        <f>IF(Data[[#This Row],[Gross Sales]]=Data[[#This Row],[Units Sold]]*Data[[#This Row],[Sale Price]], "OK", "Mismatch")</f>
        <v>OK</v>
      </c>
      <c r="S439" s="1" t="str">
        <f>IF(Data[[#This Row],[ Sales]]=Data[[#This Row],[Gross Sales]]-Data[[#This Row],[Discounts]], "OK", "Mismatch")</f>
        <v>OK</v>
      </c>
      <c r="T439" s="1" t="str">
        <f>IF(Data[[#This Row],[Profit]]=Data[[#This Row],[ Sales]]-Data[[#This Row],[COGS]], "OK", "Mismatch")</f>
        <v>OK</v>
      </c>
    </row>
    <row r="440" spans="1:20" x14ac:dyDescent="0.2">
      <c r="A440" s="11" t="s">
        <v>14</v>
      </c>
      <c r="B440" s="11" t="s">
        <v>24</v>
      </c>
      <c r="C440" s="12" t="s">
        <v>43</v>
      </c>
      <c r="D440" s="12" t="s">
        <v>48</v>
      </c>
      <c r="E440" s="11">
        <v>2689</v>
      </c>
      <c r="F440" s="13">
        <v>250</v>
      </c>
      <c r="G440" s="13">
        <v>7</v>
      </c>
      <c r="H440" s="13">
        <v>18823</v>
      </c>
      <c r="I440" s="13">
        <v>941.15</v>
      </c>
      <c r="J440" s="13">
        <v>17881.849999999999</v>
      </c>
      <c r="K440" s="13">
        <v>13445</v>
      </c>
      <c r="L440" s="13">
        <v>4436.8499999999985</v>
      </c>
      <c r="M440" s="14">
        <v>41913</v>
      </c>
      <c r="N440" s="15">
        <v>10</v>
      </c>
      <c r="O440" s="12" t="s">
        <v>35</v>
      </c>
      <c r="P440" s="16" t="s">
        <v>19</v>
      </c>
      <c r="Q440" s="1" t="str">
        <f>IF(Data[[#This Row],[COGS]]=Data[[#This Row],[ Sales]]-Data[[#This Row],[Profit]], "OK", "Mismatch")</f>
        <v>OK</v>
      </c>
      <c r="R440" s="1" t="str">
        <f>IF(Data[[#This Row],[Gross Sales]]=Data[[#This Row],[Units Sold]]*Data[[#This Row],[Sale Price]], "OK", "Mismatch")</f>
        <v>OK</v>
      </c>
      <c r="S440" s="1" t="str">
        <f>IF(Data[[#This Row],[ Sales]]=Data[[#This Row],[Gross Sales]]-Data[[#This Row],[Discounts]], "OK", "Mismatch")</f>
        <v>OK</v>
      </c>
      <c r="T440" s="1" t="str">
        <f>IF(Data[[#This Row],[Profit]]=Data[[#This Row],[ Sales]]-Data[[#This Row],[COGS]], "OK", "Mismatch")</f>
        <v>OK</v>
      </c>
    </row>
    <row r="441" spans="1:20" x14ac:dyDescent="0.2">
      <c r="A441" s="11" t="s">
        <v>14</v>
      </c>
      <c r="B441" s="11" t="s">
        <v>37</v>
      </c>
      <c r="C441" s="12" t="s">
        <v>45</v>
      </c>
      <c r="D441" s="12" t="s">
        <v>49</v>
      </c>
      <c r="E441" s="11">
        <v>270</v>
      </c>
      <c r="F441" s="13">
        <v>260</v>
      </c>
      <c r="G441" s="13">
        <v>350</v>
      </c>
      <c r="H441" s="13">
        <v>94500</v>
      </c>
      <c r="I441" s="13">
        <v>11340</v>
      </c>
      <c r="J441" s="13">
        <v>83160</v>
      </c>
      <c r="K441" s="13">
        <v>70200</v>
      </c>
      <c r="L441" s="13">
        <v>12960</v>
      </c>
      <c r="M441" s="14">
        <v>41671</v>
      </c>
      <c r="N441" s="15">
        <v>2</v>
      </c>
      <c r="O441" s="12" t="s">
        <v>39</v>
      </c>
      <c r="P441" s="16" t="s">
        <v>19</v>
      </c>
      <c r="Q441" s="1" t="str">
        <f>IF(Data[[#This Row],[COGS]]=Data[[#This Row],[ Sales]]-Data[[#This Row],[Profit]], "OK", "Mismatch")</f>
        <v>OK</v>
      </c>
      <c r="R441" s="1" t="str">
        <f>IF(Data[[#This Row],[Gross Sales]]=Data[[#This Row],[Units Sold]]*Data[[#This Row],[Sale Price]], "OK", "Mismatch")</f>
        <v>OK</v>
      </c>
      <c r="S441" s="1" t="str">
        <f>IF(Data[[#This Row],[ Sales]]=Data[[#This Row],[Gross Sales]]-Data[[#This Row],[Discounts]], "OK", "Mismatch")</f>
        <v>OK</v>
      </c>
      <c r="T441" s="1" t="str">
        <f>IF(Data[[#This Row],[Profit]]=Data[[#This Row],[ Sales]]-Data[[#This Row],[COGS]], "OK", "Mismatch")</f>
        <v>OK</v>
      </c>
    </row>
    <row r="442" spans="1:20" x14ac:dyDescent="0.2">
      <c r="A442" s="11" t="s">
        <v>14</v>
      </c>
      <c r="B442" s="11" t="s">
        <v>37</v>
      </c>
      <c r="C442" s="12" t="s">
        <v>45</v>
      </c>
      <c r="D442" s="12" t="s">
        <v>46</v>
      </c>
      <c r="E442" s="11">
        <v>1236</v>
      </c>
      <c r="F442" s="13">
        <v>260</v>
      </c>
      <c r="G442" s="13">
        <v>20</v>
      </c>
      <c r="H442" s="13">
        <v>24720</v>
      </c>
      <c r="I442" s="13">
        <v>494.4</v>
      </c>
      <c r="J442" s="13">
        <v>24225.599999999999</v>
      </c>
      <c r="K442" s="13">
        <v>12360</v>
      </c>
      <c r="L442" s="13">
        <v>11865.599999999999</v>
      </c>
      <c r="M442" s="14">
        <v>41944</v>
      </c>
      <c r="N442" s="15">
        <v>11</v>
      </c>
      <c r="O442" s="12" t="s">
        <v>41</v>
      </c>
      <c r="P442" s="16" t="s">
        <v>19</v>
      </c>
      <c r="Q442" s="1" t="str">
        <f>IF(Data[[#This Row],[COGS]]=Data[[#This Row],[ Sales]]-Data[[#This Row],[Profit]], "OK", "Mismatch")</f>
        <v>OK</v>
      </c>
      <c r="R442" s="1" t="str">
        <f>IF(Data[[#This Row],[Gross Sales]]=Data[[#This Row],[Units Sold]]*Data[[#This Row],[Sale Price]], "OK", "Mismatch")</f>
        <v>OK</v>
      </c>
      <c r="S442" s="1" t="str">
        <f>IF(Data[[#This Row],[ Sales]]=Data[[#This Row],[Gross Sales]]-Data[[#This Row],[Discounts]], "OK", "Mismatch")</f>
        <v>OK</v>
      </c>
      <c r="T442" s="1" t="str">
        <f>IF(Data[[#This Row],[Profit]]=Data[[#This Row],[ Sales]]-Data[[#This Row],[COGS]], "OK", "Mismatch")</f>
        <v>OK</v>
      </c>
    </row>
    <row r="443" spans="1:20" x14ac:dyDescent="0.2">
      <c r="A443" s="11" t="s">
        <v>14</v>
      </c>
      <c r="B443" s="11" t="s">
        <v>37</v>
      </c>
      <c r="C443" s="12" t="s">
        <v>45</v>
      </c>
      <c r="D443" s="12" t="s">
        <v>48</v>
      </c>
      <c r="E443" s="11">
        <v>727</v>
      </c>
      <c r="F443" s="13">
        <v>260</v>
      </c>
      <c r="G443" s="13">
        <v>350</v>
      </c>
      <c r="H443" s="13">
        <v>254450</v>
      </c>
      <c r="I443" s="13">
        <v>15267</v>
      </c>
      <c r="J443" s="13">
        <v>239183</v>
      </c>
      <c r="K443" s="13">
        <v>189020</v>
      </c>
      <c r="L443" s="13">
        <v>50163</v>
      </c>
      <c r="M443" s="14">
        <v>41548</v>
      </c>
      <c r="N443" s="15">
        <v>10</v>
      </c>
      <c r="O443" s="12" t="s">
        <v>35</v>
      </c>
      <c r="P443" s="16" t="s">
        <v>36</v>
      </c>
      <c r="Q443" s="1" t="str">
        <f>IF(Data[[#This Row],[COGS]]=Data[[#This Row],[ Sales]]-Data[[#This Row],[Profit]], "OK", "Mismatch")</f>
        <v>OK</v>
      </c>
      <c r="R443" s="1" t="str">
        <f>IF(Data[[#This Row],[Gross Sales]]=Data[[#This Row],[Units Sold]]*Data[[#This Row],[Sale Price]], "OK", "Mismatch")</f>
        <v>OK</v>
      </c>
      <c r="S443" s="1" t="str">
        <f>IF(Data[[#This Row],[ Sales]]=Data[[#This Row],[Gross Sales]]-Data[[#This Row],[Discounts]], "OK", "Mismatch")</f>
        <v>OK</v>
      </c>
      <c r="T443" s="1" t="str">
        <f>IF(Data[[#This Row],[Profit]]=Data[[#This Row],[ Sales]]-Data[[#This Row],[COGS]], "OK", "Mismatch")</f>
        <v>OK</v>
      </c>
    </row>
    <row r="444" spans="1:20" x14ac:dyDescent="0.2">
      <c r="A444" s="11" t="s">
        <v>14</v>
      </c>
      <c r="B444" s="11" t="s">
        <v>37</v>
      </c>
      <c r="C444" s="12" t="s">
        <v>45</v>
      </c>
      <c r="D444" s="12" t="s">
        <v>48</v>
      </c>
      <c r="E444" s="11">
        <v>1282</v>
      </c>
      <c r="F444" s="13">
        <v>260</v>
      </c>
      <c r="G444" s="13">
        <v>20</v>
      </c>
      <c r="H444" s="13">
        <v>25640</v>
      </c>
      <c r="I444" s="13">
        <v>2051.1999999999998</v>
      </c>
      <c r="J444" s="13">
        <v>23588.799999999999</v>
      </c>
      <c r="K444" s="13">
        <v>12820</v>
      </c>
      <c r="L444" s="13">
        <v>10768.8</v>
      </c>
      <c r="M444" s="14">
        <v>41791</v>
      </c>
      <c r="N444" s="15">
        <v>6</v>
      </c>
      <c r="O444" s="12" t="s">
        <v>23</v>
      </c>
      <c r="P444" s="16" t="s">
        <v>19</v>
      </c>
      <c r="Q444" s="1" t="str">
        <f>IF(Data[[#This Row],[COGS]]=Data[[#This Row],[ Sales]]-Data[[#This Row],[Profit]], "OK", "Mismatch")</f>
        <v>OK</v>
      </c>
      <c r="R444" s="1" t="str">
        <f>IF(Data[[#This Row],[Gross Sales]]=Data[[#This Row],[Units Sold]]*Data[[#This Row],[Sale Price]], "OK", "Mismatch")</f>
        <v>OK</v>
      </c>
      <c r="S444" s="1" t="str">
        <f>IF(Data[[#This Row],[ Sales]]=Data[[#This Row],[Gross Sales]]-Data[[#This Row],[Discounts]], "OK", "Mismatch")</f>
        <v>OK</v>
      </c>
      <c r="T444" s="1" t="str">
        <f>IF(Data[[#This Row],[Profit]]=Data[[#This Row],[ Sales]]-Data[[#This Row],[COGS]], "OK", "Mismatch")</f>
        <v>OK</v>
      </c>
    </row>
    <row r="445" spans="1:20" x14ac:dyDescent="0.2">
      <c r="A445" s="11" t="s">
        <v>14</v>
      </c>
      <c r="B445" s="11" t="s">
        <v>37</v>
      </c>
      <c r="C445" s="12" t="s">
        <v>45</v>
      </c>
      <c r="D445" s="12" t="s">
        <v>48</v>
      </c>
      <c r="E445" s="11">
        <v>2071</v>
      </c>
      <c r="F445" s="13">
        <v>260</v>
      </c>
      <c r="G445" s="13">
        <v>350</v>
      </c>
      <c r="H445" s="13">
        <v>724850</v>
      </c>
      <c r="I445" s="13">
        <v>65236.5</v>
      </c>
      <c r="J445" s="13">
        <v>659613.5</v>
      </c>
      <c r="K445" s="13">
        <v>538460</v>
      </c>
      <c r="L445" s="13">
        <v>121153.5</v>
      </c>
      <c r="M445" s="14">
        <v>41883</v>
      </c>
      <c r="N445" s="15">
        <v>9</v>
      </c>
      <c r="O445" s="12" t="s">
        <v>34</v>
      </c>
      <c r="P445" s="16" t="s">
        <v>19</v>
      </c>
      <c r="Q445" s="1" t="str">
        <f>IF(Data[[#This Row],[COGS]]=Data[[#This Row],[ Sales]]-Data[[#This Row],[Profit]], "OK", "Mismatch")</f>
        <v>OK</v>
      </c>
      <c r="R445" s="1" t="str">
        <f>IF(Data[[#This Row],[Gross Sales]]=Data[[#This Row],[Units Sold]]*Data[[#This Row],[Sale Price]], "OK", "Mismatch")</f>
        <v>OK</v>
      </c>
      <c r="S445" s="1" t="str">
        <f>IF(Data[[#This Row],[ Sales]]=Data[[#This Row],[Gross Sales]]-Data[[#This Row],[Discounts]], "OK", "Mismatch")</f>
        <v>OK</v>
      </c>
      <c r="T445" s="1" t="str">
        <f>IF(Data[[#This Row],[Profit]]=Data[[#This Row],[ Sales]]-Data[[#This Row],[COGS]], "OK", "Mismatch")</f>
        <v>OK</v>
      </c>
    </row>
    <row r="446" spans="1:20" x14ac:dyDescent="0.2">
      <c r="A446" s="11" t="s">
        <v>14</v>
      </c>
      <c r="B446" s="11" t="s">
        <v>37</v>
      </c>
      <c r="C446" s="12" t="s">
        <v>45</v>
      </c>
      <c r="D446" s="12" t="s">
        <v>48</v>
      </c>
      <c r="E446" s="11">
        <v>2907</v>
      </c>
      <c r="F446" s="13">
        <v>260</v>
      </c>
      <c r="G446" s="13">
        <v>7</v>
      </c>
      <c r="H446" s="13">
        <v>20349</v>
      </c>
      <c r="I446" s="13">
        <v>1627.92</v>
      </c>
      <c r="J446" s="13">
        <v>18721.080000000002</v>
      </c>
      <c r="K446" s="13">
        <v>14535</v>
      </c>
      <c r="L446" s="13">
        <v>4186.0800000000017</v>
      </c>
      <c r="M446" s="14">
        <v>41791</v>
      </c>
      <c r="N446" s="15">
        <v>6</v>
      </c>
      <c r="O446" s="12" t="s">
        <v>23</v>
      </c>
      <c r="P446" s="16" t="s">
        <v>19</v>
      </c>
      <c r="Q446" s="1" t="str">
        <f>IF(Data[[#This Row],[COGS]]=Data[[#This Row],[ Sales]]-Data[[#This Row],[Profit]], "OK", "Mismatch")</f>
        <v>OK</v>
      </c>
      <c r="R446" s="1" t="str">
        <f>IF(Data[[#This Row],[Gross Sales]]=Data[[#This Row],[Units Sold]]*Data[[#This Row],[Sale Price]], "OK", "Mismatch")</f>
        <v>OK</v>
      </c>
      <c r="S446" s="1" t="str">
        <f>IF(Data[[#This Row],[ Sales]]=Data[[#This Row],[Gross Sales]]-Data[[#This Row],[Discounts]], "OK", "Mismatch")</f>
        <v>OK</v>
      </c>
      <c r="T446" s="1" t="str">
        <f>IF(Data[[#This Row],[Profit]]=Data[[#This Row],[ Sales]]-Data[[#This Row],[COGS]], "OK", "Mismatch")</f>
        <v>OK</v>
      </c>
    </row>
    <row r="447" spans="1:20" x14ac:dyDescent="0.2">
      <c r="A447" s="11" t="s">
        <v>14</v>
      </c>
      <c r="B447" s="11" t="s">
        <v>37</v>
      </c>
      <c r="C447" s="12" t="s">
        <v>45</v>
      </c>
      <c r="D447" s="12" t="s">
        <v>17</v>
      </c>
      <c r="E447" s="11">
        <v>1143</v>
      </c>
      <c r="F447" s="13">
        <v>260</v>
      </c>
      <c r="G447" s="13">
        <v>7</v>
      </c>
      <c r="H447" s="13">
        <v>8001</v>
      </c>
      <c r="I447" s="13">
        <v>0</v>
      </c>
      <c r="J447" s="13">
        <v>8001</v>
      </c>
      <c r="K447" s="13">
        <v>5715</v>
      </c>
      <c r="L447" s="13">
        <v>2286</v>
      </c>
      <c r="M447" s="14">
        <v>41913</v>
      </c>
      <c r="N447" s="15">
        <v>10</v>
      </c>
      <c r="O447" s="12" t="s">
        <v>35</v>
      </c>
      <c r="P447" s="16" t="s">
        <v>19</v>
      </c>
      <c r="Q447" s="1" t="str">
        <f>IF(Data[[#This Row],[COGS]]=Data[[#This Row],[ Sales]]-Data[[#This Row],[Profit]], "OK", "Mismatch")</f>
        <v>OK</v>
      </c>
      <c r="R447" s="1" t="str">
        <f>IF(Data[[#This Row],[Gross Sales]]=Data[[#This Row],[Units Sold]]*Data[[#This Row],[Sale Price]], "OK", "Mismatch")</f>
        <v>OK</v>
      </c>
      <c r="S447" s="1" t="str">
        <f>IF(Data[[#This Row],[ Sales]]=Data[[#This Row],[Gross Sales]]-Data[[#This Row],[Discounts]], "OK", "Mismatch")</f>
        <v>OK</v>
      </c>
      <c r="T447" s="1" t="str">
        <f>IF(Data[[#This Row],[Profit]]=Data[[#This Row],[ Sales]]-Data[[#This Row],[COGS]], "OK", "Mismatch")</f>
        <v>OK</v>
      </c>
    </row>
    <row r="448" spans="1:20" x14ac:dyDescent="0.2">
      <c r="A448" s="11" t="s">
        <v>14</v>
      </c>
      <c r="B448" s="11" t="s">
        <v>37</v>
      </c>
      <c r="C448" s="12" t="s">
        <v>16</v>
      </c>
      <c r="D448" s="12" t="s">
        <v>49</v>
      </c>
      <c r="E448" s="11">
        <v>1743</v>
      </c>
      <c r="F448" s="13">
        <v>3</v>
      </c>
      <c r="G448" s="13">
        <v>20</v>
      </c>
      <c r="H448" s="13">
        <v>34860</v>
      </c>
      <c r="I448" s="13">
        <v>4880.3999999999996</v>
      </c>
      <c r="J448" s="13">
        <v>29979.599999999999</v>
      </c>
      <c r="K448" s="13">
        <v>17430</v>
      </c>
      <c r="L448" s="13">
        <v>12549.599999999999</v>
      </c>
      <c r="M448" s="14">
        <v>41760</v>
      </c>
      <c r="N448" s="15">
        <v>5</v>
      </c>
      <c r="O448" s="12" t="s">
        <v>47</v>
      </c>
      <c r="P448" s="16" t="s">
        <v>19</v>
      </c>
      <c r="Q448" s="1" t="str">
        <f>IF(Data[[#This Row],[COGS]]=Data[[#This Row],[ Sales]]-Data[[#This Row],[Profit]], "OK", "Mismatch")</f>
        <v>OK</v>
      </c>
      <c r="R448" s="1" t="str">
        <f>IF(Data[[#This Row],[Gross Sales]]=Data[[#This Row],[Units Sold]]*Data[[#This Row],[Sale Price]], "OK", "Mismatch")</f>
        <v>OK</v>
      </c>
      <c r="S448" s="1" t="str">
        <f>IF(Data[[#This Row],[ Sales]]=Data[[#This Row],[Gross Sales]]-Data[[#This Row],[Discounts]], "OK", "Mismatch")</f>
        <v>OK</v>
      </c>
      <c r="T448" s="1" t="str">
        <f>IF(Data[[#This Row],[Profit]]=Data[[#This Row],[ Sales]]-Data[[#This Row],[COGS]], "OK", "Mismatch")</f>
        <v>OK</v>
      </c>
    </row>
    <row r="449" spans="1:20" x14ac:dyDescent="0.2">
      <c r="A449" s="11" t="s">
        <v>14</v>
      </c>
      <c r="B449" s="11" t="s">
        <v>37</v>
      </c>
      <c r="C449" s="12" t="s">
        <v>16</v>
      </c>
      <c r="D449" s="12" t="s">
        <v>49</v>
      </c>
      <c r="E449" s="11">
        <v>2996</v>
      </c>
      <c r="F449" s="13">
        <v>3</v>
      </c>
      <c r="G449" s="13">
        <v>7</v>
      </c>
      <c r="H449" s="13">
        <v>20972</v>
      </c>
      <c r="I449" s="13">
        <v>2936.08</v>
      </c>
      <c r="J449" s="13">
        <v>18035.919999999998</v>
      </c>
      <c r="K449" s="13">
        <v>14980</v>
      </c>
      <c r="L449" s="13">
        <v>3055.9199999999983</v>
      </c>
      <c r="M449" s="14">
        <v>41548</v>
      </c>
      <c r="N449" s="15">
        <v>10</v>
      </c>
      <c r="O449" s="12" t="s">
        <v>35</v>
      </c>
      <c r="P449" s="16" t="s">
        <v>36</v>
      </c>
      <c r="Q449" s="1" t="str">
        <f>IF(Data[[#This Row],[COGS]]=Data[[#This Row],[ Sales]]-Data[[#This Row],[Profit]], "OK", "Mismatch")</f>
        <v>OK</v>
      </c>
      <c r="R449" s="1" t="str">
        <f>IF(Data[[#This Row],[Gross Sales]]=Data[[#This Row],[Units Sold]]*Data[[#This Row],[Sale Price]], "OK", "Mismatch")</f>
        <v>OK</v>
      </c>
      <c r="S449" s="1" t="str">
        <f>IF(Data[[#This Row],[ Sales]]=Data[[#This Row],[Gross Sales]]-Data[[#This Row],[Discounts]], "OK", "Mismatch")</f>
        <v>OK</v>
      </c>
      <c r="T449" s="1" t="str">
        <f>IF(Data[[#This Row],[Profit]]=Data[[#This Row],[ Sales]]-Data[[#This Row],[COGS]], "OK", "Mismatch")</f>
        <v>OK</v>
      </c>
    </row>
    <row r="450" spans="1:20" x14ac:dyDescent="0.2">
      <c r="A450" s="11" t="s">
        <v>14</v>
      </c>
      <c r="B450" s="11" t="s">
        <v>37</v>
      </c>
      <c r="C450" s="12" t="s">
        <v>16</v>
      </c>
      <c r="D450" s="12" t="s">
        <v>46</v>
      </c>
      <c r="E450" s="11">
        <v>274</v>
      </c>
      <c r="F450" s="13">
        <v>3</v>
      </c>
      <c r="G450" s="13">
        <v>350</v>
      </c>
      <c r="H450" s="13">
        <v>95900</v>
      </c>
      <c r="I450" s="13">
        <v>3836</v>
      </c>
      <c r="J450" s="13">
        <v>92064</v>
      </c>
      <c r="K450" s="13">
        <v>71240</v>
      </c>
      <c r="L450" s="13">
        <v>20824</v>
      </c>
      <c r="M450" s="14">
        <v>41974</v>
      </c>
      <c r="N450" s="15">
        <v>12</v>
      </c>
      <c r="O450" s="12" t="s">
        <v>25</v>
      </c>
      <c r="P450" s="16" t="s">
        <v>19</v>
      </c>
      <c r="Q450" s="1" t="str">
        <f>IF(Data[[#This Row],[COGS]]=Data[[#This Row],[ Sales]]-Data[[#This Row],[Profit]], "OK", "Mismatch")</f>
        <v>OK</v>
      </c>
      <c r="R450" s="1" t="str">
        <f>IF(Data[[#This Row],[Gross Sales]]=Data[[#This Row],[Units Sold]]*Data[[#This Row],[Sale Price]], "OK", "Mismatch")</f>
        <v>OK</v>
      </c>
      <c r="S450" s="1" t="str">
        <f>IF(Data[[#This Row],[ Sales]]=Data[[#This Row],[Gross Sales]]-Data[[#This Row],[Discounts]], "OK", "Mismatch")</f>
        <v>OK</v>
      </c>
      <c r="T450" s="1" t="str">
        <f>IF(Data[[#This Row],[Profit]]=Data[[#This Row],[ Sales]]-Data[[#This Row],[COGS]], "OK", "Mismatch")</f>
        <v>OK</v>
      </c>
    </row>
    <row r="451" spans="1:20" x14ac:dyDescent="0.2">
      <c r="A451" s="11" t="s">
        <v>14</v>
      </c>
      <c r="B451" s="11" t="s">
        <v>37</v>
      </c>
      <c r="C451" s="12" t="s">
        <v>16</v>
      </c>
      <c r="D451" s="12" t="s">
        <v>46</v>
      </c>
      <c r="E451" s="11">
        <v>2529</v>
      </c>
      <c r="F451" s="13">
        <v>3</v>
      </c>
      <c r="G451" s="13">
        <v>7</v>
      </c>
      <c r="H451" s="13">
        <v>17703</v>
      </c>
      <c r="I451" s="13">
        <v>177.03</v>
      </c>
      <c r="J451" s="13">
        <v>17525.97</v>
      </c>
      <c r="K451" s="13">
        <v>12645</v>
      </c>
      <c r="L451" s="13">
        <v>4880.9699999999993</v>
      </c>
      <c r="M451" s="14">
        <v>41821</v>
      </c>
      <c r="N451" s="15">
        <v>7</v>
      </c>
      <c r="O451" s="12" t="s">
        <v>30</v>
      </c>
      <c r="P451" s="16" t="s">
        <v>19</v>
      </c>
      <c r="Q451" s="1" t="str">
        <f>IF(Data[[#This Row],[COGS]]=Data[[#This Row],[ Sales]]-Data[[#This Row],[Profit]], "OK", "Mismatch")</f>
        <v>OK</v>
      </c>
      <c r="R451" s="1" t="str">
        <f>IF(Data[[#This Row],[Gross Sales]]=Data[[#This Row],[Units Sold]]*Data[[#This Row],[Sale Price]], "OK", "Mismatch")</f>
        <v>OK</v>
      </c>
      <c r="S451" s="1" t="str">
        <f>IF(Data[[#This Row],[ Sales]]=Data[[#This Row],[Gross Sales]]-Data[[#This Row],[Discounts]], "OK", "Mismatch")</f>
        <v>OK</v>
      </c>
      <c r="T451" s="1" t="str">
        <f>IF(Data[[#This Row],[Profit]]=Data[[#This Row],[ Sales]]-Data[[#This Row],[COGS]], "OK", "Mismatch")</f>
        <v>OK</v>
      </c>
    </row>
    <row r="452" spans="1:20" x14ac:dyDescent="0.2">
      <c r="A452" s="11" t="s">
        <v>14</v>
      </c>
      <c r="B452" s="11" t="s">
        <v>37</v>
      </c>
      <c r="C452" s="12" t="s">
        <v>16</v>
      </c>
      <c r="D452" s="12" t="s">
        <v>48</v>
      </c>
      <c r="E452" s="11">
        <v>263</v>
      </c>
      <c r="F452" s="13">
        <v>3</v>
      </c>
      <c r="G452" s="13">
        <v>7</v>
      </c>
      <c r="H452" s="13">
        <v>1841</v>
      </c>
      <c r="I452" s="13">
        <v>110.46</v>
      </c>
      <c r="J452" s="13">
        <v>1730.54</v>
      </c>
      <c r="K452" s="13">
        <v>1315</v>
      </c>
      <c r="L452" s="13">
        <v>415.53999999999996</v>
      </c>
      <c r="M452" s="14">
        <v>41579</v>
      </c>
      <c r="N452" s="15">
        <v>11</v>
      </c>
      <c r="O452" s="12" t="s">
        <v>41</v>
      </c>
      <c r="P452" s="16" t="s">
        <v>36</v>
      </c>
      <c r="Q452" s="1" t="str">
        <f>IF(Data[[#This Row],[COGS]]=Data[[#This Row],[ Sales]]-Data[[#This Row],[Profit]], "OK", "Mismatch")</f>
        <v>OK</v>
      </c>
      <c r="R452" s="1" t="str">
        <f>IF(Data[[#This Row],[Gross Sales]]=Data[[#This Row],[Units Sold]]*Data[[#This Row],[Sale Price]], "OK", "Mismatch")</f>
        <v>OK</v>
      </c>
      <c r="S452" s="1" t="str">
        <f>IF(Data[[#This Row],[ Sales]]=Data[[#This Row],[Gross Sales]]-Data[[#This Row],[Discounts]], "OK", "Mismatch")</f>
        <v>OK</v>
      </c>
      <c r="T452" s="1" t="str">
        <f>IF(Data[[#This Row],[Profit]]=Data[[#This Row],[ Sales]]-Data[[#This Row],[COGS]], "OK", "Mismatch")</f>
        <v>OK</v>
      </c>
    </row>
    <row r="453" spans="1:20" x14ac:dyDescent="0.2">
      <c r="A453" s="11" t="s">
        <v>14</v>
      </c>
      <c r="B453" s="11" t="s">
        <v>37</v>
      </c>
      <c r="C453" s="12" t="s">
        <v>16</v>
      </c>
      <c r="D453" s="12" t="s">
        <v>48</v>
      </c>
      <c r="E453" s="11">
        <v>570</v>
      </c>
      <c r="F453" s="13">
        <v>3</v>
      </c>
      <c r="G453" s="13">
        <v>7</v>
      </c>
      <c r="H453" s="13">
        <v>3990</v>
      </c>
      <c r="I453" s="13">
        <v>199.5</v>
      </c>
      <c r="J453" s="13">
        <v>3790.5</v>
      </c>
      <c r="K453" s="13">
        <v>2850</v>
      </c>
      <c r="L453" s="13">
        <v>940.5</v>
      </c>
      <c r="M453" s="14">
        <v>41974</v>
      </c>
      <c r="N453" s="15">
        <v>12</v>
      </c>
      <c r="O453" s="12" t="s">
        <v>25</v>
      </c>
      <c r="P453" s="16" t="s">
        <v>19</v>
      </c>
      <c r="Q453" s="1" t="str">
        <f>IF(Data[[#This Row],[COGS]]=Data[[#This Row],[ Sales]]-Data[[#This Row],[Profit]], "OK", "Mismatch")</f>
        <v>OK</v>
      </c>
      <c r="R453" s="1" t="str">
        <f>IF(Data[[#This Row],[Gross Sales]]=Data[[#This Row],[Units Sold]]*Data[[#This Row],[Sale Price]], "OK", "Mismatch")</f>
        <v>OK</v>
      </c>
      <c r="S453" s="1" t="str">
        <f>IF(Data[[#This Row],[ Sales]]=Data[[#This Row],[Gross Sales]]-Data[[#This Row],[Discounts]], "OK", "Mismatch")</f>
        <v>OK</v>
      </c>
      <c r="T453" s="1" t="str">
        <f>IF(Data[[#This Row],[Profit]]=Data[[#This Row],[ Sales]]-Data[[#This Row],[COGS]], "OK", "Mismatch")</f>
        <v>OK</v>
      </c>
    </row>
    <row r="454" spans="1:20" x14ac:dyDescent="0.2">
      <c r="A454" s="11" t="s">
        <v>14</v>
      </c>
      <c r="B454" s="11" t="s">
        <v>37</v>
      </c>
      <c r="C454" s="12" t="s">
        <v>16</v>
      </c>
      <c r="D454" s="12" t="s">
        <v>48</v>
      </c>
      <c r="E454" s="11">
        <v>1117.5</v>
      </c>
      <c r="F454" s="13">
        <v>3</v>
      </c>
      <c r="G454" s="13">
        <v>20</v>
      </c>
      <c r="H454" s="13">
        <v>22350</v>
      </c>
      <c r="I454" s="13">
        <v>1341</v>
      </c>
      <c r="J454" s="13">
        <v>21009</v>
      </c>
      <c r="K454" s="13">
        <v>11175</v>
      </c>
      <c r="L454" s="13">
        <v>9834</v>
      </c>
      <c r="M454" s="14">
        <v>41640</v>
      </c>
      <c r="N454" s="15">
        <v>1</v>
      </c>
      <c r="O454" s="12" t="s">
        <v>18</v>
      </c>
      <c r="P454" s="16" t="s">
        <v>19</v>
      </c>
      <c r="Q454" s="1" t="str">
        <f>IF(Data[[#This Row],[COGS]]=Data[[#This Row],[ Sales]]-Data[[#This Row],[Profit]], "OK", "Mismatch")</f>
        <v>OK</v>
      </c>
      <c r="R454" s="1" t="str">
        <f>IF(Data[[#This Row],[Gross Sales]]=Data[[#This Row],[Units Sold]]*Data[[#This Row],[Sale Price]], "OK", "Mismatch")</f>
        <v>OK</v>
      </c>
      <c r="S454" s="1" t="str">
        <f>IF(Data[[#This Row],[ Sales]]=Data[[#This Row],[Gross Sales]]-Data[[#This Row],[Discounts]], "OK", "Mismatch")</f>
        <v>OK</v>
      </c>
      <c r="T454" s="1" t="str">
        <f>IF(Data[[#This Row],[Profit]]=Data[[#This Row],[ Sales]]-Data[[#This Row],[COGS]], "OK", "Mismatch")</f>
        <v>OK</v>
      </c>
    </row>
    <row r="455" spans="1:20" x14ac:dyDescent="0.2">
      <c r="A455" s="11" t="s">
        <v>14</v>
      </c>
      <c r="B455" s="11" t="s">
        <v>37</v>
      </c>
      <c r="C455" s="12" t="s">
        <v>16</v>
      </c>
      <c r="D455" s="12" t="s">
        <v>48</v>
      </c>
      <c r="E455" s="11">
        <v>1761</v>
      </c>
      <c r="F455" s="13">
        <v>3</v>
      </c>
      <c r="G455" s="13">
        <v>350</v>
      </c>
      <c r="H455" s="13">
        <v>616350</v>
      </c>
      <c r="I455" s="13">
        <v>43144.5</v>
      </c>
      <c r="J455" s="13">
        <v>573205.5</v>
      </c>
      <c r="K455" s="13">
        <v>457860</v>
      </c>
      <c r="L455" s="13">
        <v>115345.5</v>
      </c>
      <c r="M455" s="14">
        <v>41699</v>
      </c>
      <c r="N455" s="15">
        <v>3</v>
      </c>
      <c r="O455" s="12" t="s">
        <v>27</v>
      </c>
      <c r="P455" s="16" t="s">
        <v>19</v>
      </c>
      <c r="Q455" s="1" t="str">
        <f>IF(Data[[#This Row],[COGS]]=Data[[#This Row],[ Sales]]-Data[[#This Row],[Profit]], "OK", "Mismatch")</f>
        <v>OK</v>
      </c>
      <c r="R455" s="1" t="str">
        <f>IF(Data[[#This Row],[Gross Sales]]=Data[[#This Row],[Units Sold]]*Data[[#This Row],[Sale Price]], "OK", "Mismatch")</f>
        <v>OK</v>
      </c>
      <c r="S455" s="1" t="str">
        <f>IF(Data[[#This Row],[ Sales]]=Data[[#This Row],[Gross Sales]]-Data[[#This Row],[Discounts]], "OK", "Mismatch")</f>
        <v>OK</v>
      </c>
      <c r="T455" s="1" t="str">
        <f>IF(Data[[#This Row],[Profit]]=Data[[#This Row],[ Sales]]-Data[[#This Row],[COGS]], "OK", "Mismatch")</f>
        <v>OK</v>
      </c>
    </row>
    <row r="456" spans="1:20" x14ac:dyDescent="0.2">
      <c r="A456" s="11" t="s">
        <v>14</v>
      </c>
      <c r="B456" s="11" t="s">
        <v>37</v>
      </c>
      <c r="C456" s="12" t="s">
        <v>26</v>
      </c>
      <c r="D456" s="12" t="s">
        <v>49</v>
      </c>
      <c r="E456" s="11">
        <v>982.5</v>
      </c>
      <c r="F456" s="13">
        <v>5</v>
      </c>
      <c r="G456" s="13">
        <v>350</v>
      </c>
      <c r="H456" s="13">
        <v>343875</v>
      </c>
      <c r="I456" s="13">
        <v>44703.75</v>
      </c>
      <c r="J456" s="13">
        <v>299171.25</v>
      </c>
      <c r="K456" s="13">
        <v>255450</v>
      </c>
      <c r="L456" s="13">
        <v>43721.25</v>
      </c>
      <c r="M456" s="14">
        <v>41640</v>
      </c>
      <c r="N456" s="15">
        <v>1</v>
      </c>
      <c r="O456" s="12" t="s">
        <v>18</v>
      </c>
      <c r="P456" s="16" t="s">
        <v>19</v>
      </c>
      <c r="Q456" s="1" t="str">
        <f>IF(Data[[#This Row],[COGS]]=Data[[#This Row],[ Sales]]-Data[[#This Row],[Profit]], "OK", "Mismatch")</f>
        <v>OK</v>
      </c>
      <c r="R456" s="1" t="str">
        <f>IF(Data[[#This Row],[Gross Sales]]=Data[[#This Row],[Units Sold]]*Data[[#This Row],[Sale Price]], "OK", "Mismatch")</f>
        <v>OK</v>
      </c>
      <c r="S456" s="1" t="str">
        <f>IF(Data[[#This Row],[ Sales]]=Data[[#This Row],[Gross Sales]]-Data[[#This Row],[Discounts]], "OK", "Mismatch")</f>
        <v>OK</v>
      </c>
      <c r="T456" s="1" t="str">
        <f>IF(Data[[#This Row],[Profit]]=Data[[#This Row],[ Sales]]-Data[[#This Row],[COGS]], "OK", "Mismatch")</f>
        <v>OK</v>
      </c>
    </row>
    <row r="457" spans="1:20" x14ac:dyDescent="0.2">
      <c r="A457" s="11" t="s">
        <v>14</v>
      </c>
      <c r="B457" s="11" t="s">
        <v>37</v>
      </c>
      <c r="C457" s="12" t="s">
        <v>26</v>
      </c>
      <c r="D457" s="12" t="s">
        <v>49</v>
      </c>
      <c r="E457" s="11">
        <v>1298</v>
      </c>
      <c r="F457" s="13">
        <v>5</v>
      </c>
      <c r="G457" s="13">
        <v>7</v>
      </c>
      <c r="H457" s="13">
        <v>9086</v>
      </c>
      <c r="I457" s="13">
        <v>1181.18</v>
      </c>
      <c r="J457" s="13">
        <v>7904.82</v>
      </c>
      <c r="K457" s="13">
        <v>6490</v>
      </c>
      <c r="L457" s="13">
        <v>1414.8199999999997</v>
      </c>
      <c r="M457" s="14">
        <v>41671</v>
      </c>
      <c r="N457" s="15">
        <v>2</v>
      </c>
      <c r="O457" s="12" t="s">
        <v>39</v>
      </c>
      <c r="P457" s="16" t="s">
        <v>19</v>
      </c>
      <c r="Q457" s="1" t="str">
        <f>IF(Data[[#This Row],[COGS]]=Data[[#This Row],[ Sales]]-Data[[#This Row],[Profit]], "OK", "Mismatch")</f>
        <v>OK</v>
      </c>
      <c r="R457" s="1" t="str">
        <f>IF(Data[[#This Row],[Gross Sales]]=Data[[#This Row],[Units Sold]]*Data[[#This Row],[Sale Price]], "OK", "Mismatch")</f>
        <v>OK</v>
      </c>
      <c r="S457" s="1" t="str">
        <f>IF(Data[[#This Row],[ Sales]]=Data[[#This Row],[Gross Sales]]-Data[[#This Row],[Discounts]], "OK", "Mismatch")</f>
        <v>OK</v>
      </c>
      <c r="T457" s="1" t="str">
        <f>IF(Data[[#This Row],[Profit]]=Data[[#This Row],[ Sales]]-Data[[#This Row],[COGS]], "OK", "Mismatch")</f>
        <v>OK</v>
      </c>
    </row>
    <row r="458" spans="1:20" x14ac:dyDescent="0.2">
      <c r="A458" s="11" t="s">
        <v>14</v>
      </c>
      <c r="B458" s="11" t="s">
        <v>37</v>
      </c>
      <c r="C458" s="12" t="s">
        <v>26</v>
      </c>
      <c r="D458" s="12" t="s">
        <v>49</v>
      </c>
      <c r="E458" s="11">
        <v>2313</v>
      </c>
      <c r="F458" s="13">
        <v>5</v>
      </c>
      <c r="G458" s="13">
        <v>350</v>
      </c>
      <c r="H458" s="13">
        <v>809550</v>
      </c>
      <c r="I458" s="13">
        <v>80955</v>
      </c>
      <c r="J458" s="13">
        <v>728595</v>
      </c>
      <c r="K458" s="13">
        <v>601380</v>
      </c>
      <c r="L458" s="13">
        <v>127215</v>
      </c>
      <c r="M458" s="14">
        <v>41760</v>
      </c>
      <c r="N458" s="15">
        <v>5</v>
      </c>
      <c r="O458" s="12" t="s">
        <v>47</v>
      </c>
      <c r="P458" s="16" t="s">
        <v>19</v>
      </c>
      <c r="Q458" s="1" t="str">
        <f>IF(Data[[#This Row],[COGS]]=Data[[#This Row],[ Sales]]-Data[[#This Row],[Profit]], "OK", "Mismatch")</f>
        <v>OK</v>
      </c>
      <c r="R458" s="1" t="str">
        <f>IF(Data[[#This Row],[Gross Sales]]=Data[[#This Row],[Units Sold]]*Data[[#This Row],[Sale Price]], "OK", "Mismatch")</f>
        <v>OK</v>
      </c>
      <c r="S458" s="1" t="str">
        <f>IF(Data[[#This Row],[ Sales]]=Data[[#This Row],[Gross Sales]]-Data[[#This Row],[Discounts]], "OK", "Mismatch")</f>
        <v>OK</v>
      </c>
      <c r="T458" s="1" t="str">
        <f>IF(Data[[#This Row],[Profit]]=Data[[#This Row],[ Sales]]-Data[[#This Row],[COGS]], "OK", "Mismatch")</f>
        <v>OK</v>
      </c>
    </row>
    <row r="459" spans="1:20" x14ac:dyDescent="0.2">
      <c r="A459" s="11" t="s">
        <v>14</v>
      </c>
      <c r="B459" s="11" t="s">
        <v>37</v>
      </c>
      <c r="C459" s="12" t="s">
        <v>26</v>
      </c>
      <c r="D459" s="12" t="s">
        <v>49</v>
      </c>
      <c r="E459" s="11">
        <v>2328</v>
      </c>
      <c r="F459" s="13">
        <v>5</v>
      </c>
      <c r="G459" s="13">
        <v>7</v>
      </c>
      <c r="H459" s="13">
        <v>16296</v>
      </c>
      <c r="I459" s="13">
        <v>1629.6</v>
      </c>
      <c r="J459" s="13">
        <v>14666.4</v>
      </c>
      <c r="K459" s="13">
        <v>11640</v>
      </c>
      <c r="L459" s="13">
        <v>3026.3999999999996</v>
      </c>
      <c r="M459" s="14">
        <v>41883</v>
      </c>
      <c r="N459" s="15">
        <v>9</v>
      </c>
      <c r="O459" s="12" t="s">
        <v>34</v>
      </c>
      <c r="P459" s="16" t="s">
        <v>19</v>
      </c>
      <c r="Q459" s="1" t="str">
        <f>IF(Data[[#This Row],[COGS]]=Data[[#This Row],[ Sales]]-Data[[#This Row],[Profit]], "OK", "Mismatch")</f>
        <v>OK</v>
      </c>
      <c r="R459" s="1" t="str">
        <f>IF(Data[[#This Row],[Gross Sales]]=Data[[#This Row],[Units Sold]]*Data[[#This Row],[Sale Price]], "OK", "Mismatch")</f>
        <v>OK</v>
      </c>
      <c r="S459" s="1" t="str">
        <f>IF(Data[[#This Row],[ Sales]]=Data[[#This Row],[Gross Sales]]-Data[[#This Row],[Discounts]], "OK", "Mismatch")</f>
        <v>OK</v>
      </c>
      <c r="T459" s="1" t="str">
        <f>IF(Data[[#This Row],[Profit]]=Data[[#This Row],[ Sales]]-Data[[#This Row],[COGS]], "OK", "Mismatch")</f>
        <v>OK</v>
      </c>
    </row>
    <row r="460" spans="1:20" x14ac:dyDescent="0.2">
      <c r="A460" s="11" t="s">
        <v>14</v>
      </c>
      <c r="B460" s="11" t="s">
        <v>37</v>
      </c>
      <c r="C460" s="12" t="s">
        <v>26</v>
      </c>
      <c r="D460" s="12" t="s">
        <v>49</v>
      </c>
      <c r="E460" s="11">
        <v>2996</v>
      </c>
      <c r="F460" s="13">
        <v>5</v>
      </c>
      <c r="G460" s="13">
        <v>7</v>
      </c>
      <c r="H460" s="13">
        <v>20972</v>
      </c>
      <c r="I460" s="13">
        <v>2936.08</v>
      </c>
      <c r="J460" s="13">
        <v>18035.919999999998</v>
      </c>
      <c r="K460" s="13">
        <v>14980</v>
      </c>
      <c r="L460" s="13">
        <v>3055.9199999999983</v>
      </c>
      <c r="M460" s="14">
        <v>41548</v>
      </c>
      <c r="N460" s="15">
        <v>10</v>
      </c>
      <c r="O460" s="12" t="s">
        <v>35</v>
      </c>
      <c r="P460" s="16" t="s">
        <v>36</v>
      </c>
      <c r="Q460" s="1" t="str">
        <f>IF(Data[[#This Row],[COGS]]=Data[[#This Row],[ Sales]]-Data[[#This Row],[Profit]], "OK", "Mismatch")</f>
        <v>OK</v>
      </c>
      <c r="R460" s="1" t="str">
        <f>IF(Data[[#This Row],[Gross Sales]]=Data[[#This Row],[Units Sold]]*Data[[#This Row],[Sale Price]], "OK", "Mismatch")</f>
        <v>OK</v>
      </c>
      <c r="S460" s="1" t="str">
        <f>IF(Data[[#This Row],[ Sales]]=Data[[#This Row],[Gross Sales]]-Data[[#This Row],[Discounts]], "OK", "Mismatch")</f>
        <v>OK</v>
      </c>
      <c r="T460" s="1" t="str">
        <f>IF(Data[[#This Row],[Profit]]=Data[[#This Row],[ Sales]]-Data[[#This Row],[COGS]], "OK", "Mismatch")</f>
        <v>OK</v>
      </c>
    </row>
    <row r="461" spans="1:20" x14ac:dyDescent="0.2">
      <c r="A461" s="11" t="s">
        <v>14</v>
      </c>
      <c r="B461" s="11" t="s">
        <v>37</v>
      </c>
      <c r="C461" s="12" t="s">
        <v>26</v>
      </c>
      <c r="D461" s="12" t="s">
        <v>46</v>
      </c>
      <c r="E461" s="11">
        <v>1566</v>
      </c>
      <c r="F461" s="13">
        <v>5</v>
      </c>
      <c r="G461" s="13">
        <v>20</v>
      </c>
      <c r="H461" s="13">
        <v>31320</v>
      </c>
      <c r="I461" s="13">
        <v>626.4</v>
      </c>
      <c r="J461" s="13">
        <v>30693.599999999999</v>
      </c>
      <c r="K461" s="13">
        <v>15660</v>
      </c>
      <c r="L461" s="13">
        <v>15033.599999999999</v>
      </c>
      <c r="M461" s="14">
        <v>41913</v>
      </c>
      <c r="N461" s="15">
        <v>10</v>
      </c>
      <c r="O461" s="12" t="s">
        <v>35</v>
      </c>
      <c r="P461" s="16" t="s">
        <v>19</v>
      </c>
      <c r="Q461" s="1" t="str">
        <f>IF(Data[[#This Row],[COGS]]=Data[[#This Row],[ Sales]]-Data[[#This Row],[Profit]], "OK", "Mismatch")</f>
        <v>OK</v>
      </c>
      <c r="R461" s="1" t="str">
        <f>IF(Data[[#This Row],[Gross Sales]]=Data[[#This Row],[Units Sold]]*Data[[#This Row],[Sale Price]], "OK", "Mismatch")</f>
        <v>OK</v>
      </c>
      <c r="S461" s="1" t="str">
        <f>IF(Data[[#This Row],[ Sales]]=Data[[#This Row],[Gross Sales]]-Data[[#This Row],[Discounts]], "OK", "Mismatch")</f>
        <v>OK</v>
      </c>
      <c r="T461" s="1" t="str">
        <f>IF(Data[[#This Row],[Profit]]=Data[[#This Row],[ Sales]]-Data[[#This Row],[COGS]], "OK", "Mismatch")</f>
        <v>OK</v>
      </c>
    </row>
    <row r="462" spans="1:20" x14ac:dyDescent="0.2">
      <c r="A462" s="11" t="s">
        <v>14</v>
      </c>
      <c r="B462" s="11" t="s">
        <v>37</v>
      </c>
      <c r="C462" s="12" t="s">
        <v>26</v>
      </c>
      <c r="D462" s="12" t="s">
        <v>48</v>
      </c>
      <c r="E462" s="11">
        <v>1282</v>
      </c>
      <c r="F462" s="13">
        <v>5</v>
      </c>
      <c r="G462" s="13">
        <v>20</v>
      </c>
      <c r="H462" s="13">
        <v>25640</v>
      </c>
      <c r="I462" s="13">
        <v>2051.1999999999998</v>
      </c>
      <c r="J462" s="13">
        <v>23588.799999999999</v>
      </c>
      <c r="K462" s="13">
        <v>12820</v>
      </c>
      <c r="L462" s="13">
        <v>10768.8</v>
      </c>
      <c r="M462" s="14">
        <v>41791</v>
      </c>
      <c r="N462" s="15">
        <v>6</v>
      </c>
      <c r="O462" s="12" t="s">
        <v>23</v>
      </c>
      <c r="P462" s="16" t="s">
        <v>19</v>
      </c>
      <c r="Q462" s="1" t="str">
        <f>IF(Data[[#This Row],[COGS]]=Data[[#This Row],[ Sales]]-Data[[#This Row],[Profit]], "OK", "Mismatch")</f>
        <v>OK</v>
      </c>
      <c r="R462" s="1" t="str">
        <f>IF(Data[[#This Row],[Gross Sales]]=Data[[#This Row],[Units Sold]]*Data[[#This Row],[Sale Price]], "OK", "Mismatch")</f>
        <v>OK</v>
      </c>
      <c r="S462" s="1" t="str">
        <f>IF(Data[[#This Row],[ Sales]]=Data[[#This Row],[Gross Sales]]-Data[[#This Row],[Discounts]], "OK", "Mismatch")</f>
        <v>OK</v>
      </c>
      <c r="T462" s="1" t="str">
        <f>IF(Data[[#This Row],[Profit]]=Data[[#This Row],[ Sales]]-Data[[#This Row],[COGS]], "OK", "Mismatch")</f>
        <v>OK</v>
      </c>
    </row>
    <row r="463" spans="1:20" x14ac:dyDescent="0.2">
      <c r="A463" s="11" t="s">
        <v>14</v>
      </c>
      <c r="B463" s="11" t="s">
        <v>37</v>
      </c>
      <c r="C463" s="12" t="s">
        <v>38</v>
      </c>
      <c r="D463" s="12" t="s">
        <v>49</v>
      </c>
      <c r="E463" s="11">
        <v>267</v>
      </c>
      <c r="F463" s="13">
        <v>10</v>
      </c>
      <c r="G463" s="13">
        <v>20</v>
      </c>
      <c r="H463" s="13">
        <v>5340</v>
      </c>
      <c r="I463" s="13">
        <v>801</v>
      </c>
      <c r="J463" s="13">
        <v>4539</v>
      </c>
      <c r="K463" s="13">
        <v>2670</v>
      </c>
      <c r="L463" s="13">
        <v>1869</v>
      </c>
      <c r="M463" s="14">
        <v>41548</v>
      </c>
      <c r="N463" s="15">
        <v>10</v>
      </c>
      <c r="O463" s="12" t="s">
        <v>35</v>
      </c>
      <c r="P463" s="16" t="s">
        <v>36</v>
      </c>
      <c r="Q463" s="1" t="str">
        <f>IF(Data[[#This Row],[COGS]]=Data[[#This Row],[ Sales]]-Data[[#This Row],[Profit]], "OK", "Mismatch")</f>
        <v>OK</v>
      </c>
      <c r="R463" s="1" t="str">
        <f>IF(Data[[#This Row],[Gross Sales]]=Data[[#This Row],[Units Sold]]*Data[[#This Row],[Sale Price]], "OK", "Mismatch")</f>
        <v>OK</v>
      </c>
      <c r="S463" s="1" t="str">
        <f>IF(Data[[#This Row],[ Sales]]=Data[[#This Row],[Gross Sales]]-Data[[#This Row],[Discounts]], "OK", "Mismatch")</f>
        <v>OK</v>
      </c>
      <c r="T463" s="1" t="str">
        <f>IF(Data[[#This Row],[Profit]]=Data[[#This Row],[ Sales]]-Data[[#This Row],[COGS]], "OK", "Mismatch")</f>
        <v>OK</v>
      </c>
    </row>
    <row r="464" spans="1:20" x14ac:dyDescent="0.2">
      <c r="A464" s="11" t="s">
        <v>14</v>
      </c>
      <c r="B464" s="11" t="s">
        <v>37</v>
      </c>
      <c r="C464" s="12" t="s">
        <v>38</v>
      </c>
      <c r="D464" s="12" t="s">
        <v>49</v>
      </c>
      <c r="E464" s="11">
        <v>380</v>
      </c>
      <c r="F464" s="13">
        <v>10</v>
      </c>
      <c r="G464" s="13">
        <v>7</v>
      </c>
      <c r="H464" s="13">
        <v>2660</v>
      </c>
      <c r="I464" s="13">
        <v>292.60000000000002</v>
      </c>
      <c r="J464" s="13">
        <v>2367.4</v>
      </c>
      <c r="K464" s="13">
        <v>1900</v>
      </c>
      <c r="L464" s="13">
        <v>467.40000000000009</v>
      </c>
      <c r="M464" s="14">
        <v>41518</v>
      </c>
      <c r="N464" s="15">
        <v>9</v>
      </c>
      <c r="O464" s="12" t="s">
        <v>34</v>
      </c>
      <c r="P464" s="16" t="s">
        <v>36</v>
      </c>
      <c r="Q464" s="1" t="str">
        <f>IF(Data[[#This Row],[COGS]]=Data[[#This Row],[ Sales]]-Data[[#This Row],[Profit]], "OK", "Mismatch")</f>
        <v>OK</v>
      </c>
      <c r="R464" s="1" t="str">
        <f>IF(Data[[#This Row],[Gross Sales]]=Data[[#This Row],[Units Sold]]*Data[[#This Row],[Sale Price]], "OK", "Mismatch")</f>
        <v>OK</v>
      </c>
      <c r="S464" s="1" t="str">
        <f>IF(Data[[#This Row],[ Sales]]=Data[[#This Row],[Gross Sales]]-Data[[#This Row],[Discounts]], "OK", "Mismatch")</f>
        <v>OK</v>
      </c>
      <c r="T464" s="1" t="str">
        <f>IF(Data[[#This Row],[Profit]]=Data[[#This Row],[ Sales]]-Data[[#This Row],[COGS]], "OK", "Mismatch")</f>
        <v>OK</v>
      </c>
    </row>
    <row r="465" spans="1:20" x14ac:dyDescent="0.2">
      <c r="A465" s="11" t="s">
        <v>14</v>
      </c>
      <c r="B465" s="11" t="s">
        <v>37</v>
      </c>
      <c r="C465" s="12" t="s">
        <v>38</v>
      </c>
      <c r="D465" s="12" t="s">
        <v>49</v>
      </c>
      <c r="E465" s="11">
        <v>1177</v>
      </c>
      <c r="F465" s="13">
        <v>10</v>
      </c>
      <c r="G465" s="13">
        <v>350</v>
      </c>
      <c r="H465" s="13">
        <v>411950</v>
      </c>
      <c r="I465" s="13">
        <v>57673</v>
      </c>
      <c r="J465" s="13">
        <v>354277</v>
      </c>
      <c r="K465" s="13">
        <v>306020</v>
      </c>
      <c r="L465" s="13">
        <v>48257</v>
      </c>
      <c r="M465" s="14">
        <v>41944</v>
      </c>
      <c r="N465" s="15">
        <v>11</v>
      </c>
      <c r="O465" s="12" t="s">
        <v>41</v>
      </c>
      <c r="P465" s="16" t="s">
        <v>19</v>
      </c>
      <c r="Q465" s="1" t="str">
        <f>IF(Data[[#This Row],[COGS]]=Data[[#This Row],[ Sales]]-Data[[#This Row],[Profit]], "OK", "Mismatch")</f>
        <v>OK</v>
      </c>
      <c r="R465" s="1" t="str">
        <f>IF(Data[[#This Row],[Gross Sales]]=Data[[#This Row],[Units Sold]]*Data[[#This Row],[Sale Price]], "OK", "Mismatch")</f>
        <v>OK</v>
      </c>
      <c r="S465" s="1" t="str">
        <f>IF(Data[[#This Row],[ Sales]]=Data[[#This Row],[Gross Sales]]-Data[[#This Row],[Discounts]], "OK", "Mismatch")</f>
        <v>OK</v>
      </c>
      <c r="T465" s="1" t="str">
        <f>IF(Data[[#This Row],[Profit]]=Data[[#This Row],[ Sales]]-Data[[#This Row],[COGS]], "OK", "Mismatch")</f>
        <v>OK</v>
      </c>
    </row>
    <row r="466" spans="1:20" x14ac:dyDescent="0.2">
      <c r="A466" s="11" t="s">
        <v>14</v>
      </c>
      <c r="B466" s="11" t="s">
        <v>37</v>
      </c>
      <c r="C466" s="12" t="s">
        <v>38</v>
      </c>
      <c r="D466" s="12" t="s">
        <v>49</v>
      </c>
      <c r="E466" s="11">
        <v>1438.5</v>
      </c>
      <c r="F466" s="13">
        <v>10</v>
      </c>
      <c r="G466" s="13">
        <v>7</v>
      </c>
      <c r="H466" s="13">
        <v>10069.5</v>
      </c>
      <c r="I466" s="13">
        <v>1309.0350000000001</v>
      </c>
      <c r="J466" s="13">
        <v>8760.4650000000001</v>
      </c>
      <c r="K466" s="13">
        <v>7192.5</v>
      </c>
      <c r="L466" s="13">
        <v>1567.9649999999992</v>
      </c>
      <c r="M466" s="14">
        <v>41640</v>
      </c>
      <c r="N466" s="15">
        <v>1</v>
      </c>
      <c r="O466" s="12" t="s">
        <v>18</v>
      </c>
      <c r="P466" s="16" t="s">
        <v>19</v>
      </c>
      <c r="Q466" s="1" t="str">
        <f>IF(Data[[#This Row],[COGS]]=Data[[#This Row],[ Sales]]-Data[[#This Row],[Profit]], "OK", "Mismatch")</f>
        <v>OK</v>
      </c>
      <c r="R466" s="1" t="str">
        <f>IF(Data[[#This Row],[Gross Sales]]=Data[[#This Row],[Units Sold]]*Data[[#This Row],[Sale Price]], "OK", "Mismatch")</f>
        <v>OK</v>
      </c>
      <c r="S466" s="1" t="str">
        <f>IF(Data[[#This Row],[ Sales]]=Data[[#This Row],[Gross Sales]]-Data[[#This Row],[Discounts]], "OK", "Mismatch")</f>
        <v>OK</v>
      </c>
      <c r="T466" s="1" t="str">
        <f>IF(Data[[#This Row],[Profit]]=Data[[#This Row],[ Sales]]-Data[[#This Row],[COGS]], "OK", "Mismatch")</f>
        <v>OK</v>
      </c>
    </row>
    <row r="467" spans="1:20" x14ac:dyDescent="0.2">
      <c r="A467" s="11" t="s">
        <v>14</v>
      </c>
      <c r="B467" s="11" t="s">
        <v>37</v>
      </c>
      <c r="C467" s="12" t="s">
        <v>38</v>
      </c>
      <c r="D467" s="12" t="s">
        <v>49</v>
      </c>
      <c r="E467" s="11">
        <v>2007</v>
      </c>
      <c r="F467" s="13">
        <v>10</v>
      </c>
      <c r="G467" s="13">
        <v>350</v>
      </c>
      <c r="H467" s="13">
        <v>702450</v>
      </c>
      <c r="I467" s="13">
        <v>105367.5</v>
      </c>
      <c r="J467" s="13">
        <v>597082.5</v>
      </c>
      <c r="K467" s="13">
        <v>521820</v>
      </c>
      <c r="L467" s="13">
        <v>75262.5</v>
      </c>
      <c r="M467" s="14">
        <v>41579</v>
      </c>
      <c r="N467" s="15">
        <v>11</v>
      </c>
      <c r="O467" s="12" t="s">
        <v>41</v>
      </c>
      <c r="P467" s="16" t="s">
        <v>36</v>
      </c>
      <c r="Q467" s="1" t="str">
        <f>IF(Data[[#This Row],[COGS]]=Data[[#This Row],[ Sales]]-Data[[#This Row],[Profit]], "OK", "Mismatch")</f>
        <v>OK</v>
      </c>
      <c r="R467" s="1" t="str">
        <f>IF(Data[[#This Row],[Gross Sales]]=Data[[#This Row],[Units Sold]]*Data[[#This Row],[Sale Price]], "OK", "Mismatch")</f>
        <v>OK</v>
      </c>
      <c r="S467" s="1" t="str">
        <f>IF(Data[[#This Row],[ Sales]]=Data[[#This Row],[Gross Sales]]-Data[[#This Row],[Discounts]], "OK", "Mismatch")</f>
        <v>OK</v>
      </c>
      <c r="T467" s="1" t="str">
        <f>IF(Data[[#This Row],[Profit]]=Data[[#This Row],[ Sales]]-Data[[#This Row],[COGS]], "OK", "Mismatch")</f>
        <v>OK</v>
      </c>
    </row>
    <row r="468" spans="1:20" x14ac:dyDescent="0.2">
      <c r="A468" s="11" t="s">
        <v>14</v>
      </c>
      <c r="B468" s="11" t="s">
        <v>37</v>
      </c>
      <c r="C468" s="12" t="s">
        <v>38</v>
      </c>
      <c r="D468" s="12" t="s">
        <v>49</v>
      </c>
      <c r="E468" s="11">
        <v>2641</v>
      </c>
      <c r="F468" s="13">
        <v>10</v>
      </c>
      <c r="G468" s="13">
        <v>20</v>
      </c>
      <c r="H468" s="13">
        <v>52820</v>
      </c>
      <c r="I468" s="13">
        <v>6866.6</v>
      </c>
      <c r="J468" s="13">
        <v>45953.4</v>
      </c>
      <c r="K468" s="13">
        <v>26410</v>
      </c>
      <c r="L468" s="13">
        <v>19543.400000000001</v>
      </c>
      <c r="M468" s="14">
        <v>41671</v>
      </c>
      <c r="N468" s="15">
        <v>2</v>
      </c>
      <c r="O468" s="12" t="s">
        <v>39</v>
      </c>
      <c r="P468" s="16" t="s">
        <v>19</v>
      </c>
      <c r="Q468" s="1" t="str">
        <f>IF(Data[[#This Row],[COGS]]=Data[[#This Row],[ Sales]]-Data[[#This Row],[Profit]], "OK", "Mismatch")</f>
        <v>OK</v>
      </c>
      <c r="R468" s="1" t="str">
        <f>IF(Data[[#This Row],[Gross Sales]]=Data[[#This Row],[Units Sold]]*Data[[#This Row],[Sale Price]], "OK", "Mismatch")</f>
        <v>OK</v>
      </c>
      <c r="S468" s="1" t="str">
        <f>IF(Data[[#This Row],[ Sales]]=Data[[#This Row],[Gross Sales]]-Data[[#This Row],[Discounts]], "OK", "Mismatch")</f>
        <v>OK</v>
      </c>
      <c r="T468" s="1" t="str">
        <f>IF(Data[[#This Row],[Profit]]=Data[[#This Row],[ Sales]]-Data[[#This Row],[COGS]], "OK", "Mismatch")</f>
        <v>OK</v>
      </c>
    </row>
    <row r="469" spans="1:20" x14ac:dyDescent="0.2">
      <c r="A469" s="11" t="s">
        <v>14</v>
      </c>
      <c r="B469" s="11" t="s">
        <v>37</v>
      </c>
      <c r="C469" s="12" t="s">
        <v>38</v>
      </c>
      <c r="D469" s="12" t="s">
        <v>46</v>
      </c>
      <c r="E469" s="11">
        <v>274</v>
      </c>
      <c r="F469" s="13">
        <v>10</v>
      </c>
      <c r="G469" s="13">
        <v>350</v>
      </c>
      <c r="H469" s="13">
        <v>95900</v>
      </c>
      <c r="I469" s="13">
        <v>3836</v>
      </c>
      <c r="J469" s="13">
        <v>92064</v>
      </c>
      <c r="K469" s="13">
        <v>71240</v>
      </c>
      <c r="L469" s="13">
        <v>20824</v>
      </c>
      <c r="M469" s="14">
        <v>41974</v>
      </c>
      <c r="N469" s="15">
        <v>12</v>
      </c>
      <c r="O469" s="12" t="s">
        <v>25</v>
      </c>
      <c r="P469" s="16" t="s">
        <v>19</v>
      </c>
      <c r="Q469" s="1" t="str">
        <f>IF(Data[[#This Row],[COGS]]=Data[[#This Row],[ Sales]]-Data[[#This Row],[Profit]], "OK", "Mismatch")</f>
        <v>OK</v>
      </c>
      <c r="R469" s="1" t="str">
        <f>IF(Data[[#This Row],[Gross Sales]]=Data[[#This Row],[Units Sold]]*Data[[#This Row],[Sale Price]], "OK", "Mismatch")</f>
        <v>OK</v>
      </c>
      <c r="S469" s="1" t="str">
        <f>IF(Data[[#This Row],[ Sales]]=Data[[#This Row],[Gross Sales]]-Data[[#This Row],[Discounts]], "OK", "Mismatch")</f>
        <v>OK</v>
      </c>
      <c r="T469" s="1" t="str">
        <f>IF(Data[[#This Row],[Profit]]=Data[[#This Row],[ Sales]]-Data[[#This Row],[COGS]], "OK", "Mismatch")</f>
        <v>OK</v>
      </c>
    </row>
    <row r="470" spans="1:20" x14ac:dyDescent="0.2">
      <c r="A470" s="11" t="s">
        <v>14</v>
      </c>
      <c r="B470" s="11" t="s">
        <v>37</v>
      </c>
      <c r="C470" s="12" t="s">
        <v>38</v>
      </c>
      <c r="D470" s="12" t="s">
        <v>46</v>
      </c>
      <c r="E470" s="11">
        <v>1056</v>
      </c>
      <c r="F470" s="13">
        <v>10</v>
      </c>
      <c r="G470" s="13">
        <v>20</v>
      </c>
      <c r="H470" s="13">
        <v>21120</v>
      </c>
      <c r="I470" s="13">
        <v>844.8</v>
      </c>
      <c r="J470" s="13">
        <v>20275.2</v>
      </c>
      <c r="K470" s="13">
        <v>10560</v>
      </c>
      <c r="L470" s="13">
        <v>9715.2000000000007</v>
      </c>
      <c r="M470" s="14">
        <v>41883</v>
      </c>
      <c r="N470" s="15">
        <v>9</v>
      </c>
      <c r="O470" s="12" t="s">
        <v>34</v>
      </c>
      <c r="P470" s="16" t="s">
        <v>19</v>
      </c>
      <c r="Q470" s="1" t="str">
        <f>IF(Data[[#This Row],[COGS]]=Data[[#This Row],[ Sales]]-Data[[#This Row],[Profit]], "OK", "Mismatch")</f>
        <v>OK</v>
      </c>
      <c r="R470" s="1" t="str">
        <f>IF(Data[[#This Row],[Gross Sales]]=Data[[#This Row],[Units Sold]]*Data[[#This Row],[Sale Price]], "OK", "Mismatch")</f>
        <v>OK</v>
      </c>
      <c r="S470" s="1" t="str">
        <f>IF(Data[[#This Row],[ Sales]]=Data[[#This Row],[Gross Sales]]-Data[[#This Row],[Discounts]], "OK", "Mismatch")</f>
        <v>OK</v>
      </c>
      <c r="T470" s="1" t="str">
        <f>IF(Data[[#This Row],[Profit]]=Data[[#This Row],[ Sales]]-Data[[#This Row],[COGS]], "OK", "Mismatch")</f>
        <v>OK</v>
      </c>
    </row>
    <row r="471" spans="1:20" x14ac:dyDescent="0.2">
      <c r="A471" s="11" t="s">
        <v>14</v>
      </c>
      <c r="B471" s="11" t="s">
        <v>37</v>
      </c>
      <c r="C471" s="12" t="s">
        <v>38</v>
      </c>
      <c r="D471" s="12" t="s">
        <v>46</v>
      </c>
      <c r="E471" s="11">
        <v>2013</v>
      </c>
      <c r="F471" s="13">
        <v>10</v>
      </c>
      <c r="G471" s="13">
        <v>7</v>
      </c>
      <c r="H471" s="13">
        <v>14091</v>
      </c>
      <c r="I471" s="13">
        <v>281.82</v>
      </c>
      <c r="J471" s="13">
        <v>13809.18</v>
      </c>
      <c r="K471" s="13">
        <v>10065</v>
      </c>
      <c r="L471" s="13">
        <v>3744.1800000000003</v>
      </c>
      <c r="M471" s="14">
        <v>41609</v>
      </c>
      <c r="N471" s="15">
        <v>12</v>
      </c>
      <c r="O471" s="12" t="s">
        <v>25</v>
      </c>
      <c r="P471" s="16" t="s">
        <v>36</v>
      </c>
      <c r="Q471" s="1" t="str">
        <f>IF(Data[[#This Row],[COGS]]=Data[[#This Row],[ Sales]]-Data[[#This Row],[Profit]], "OK", "Mismatch")</f>
        <v>OK</v>
      </c>
      <c r="R471" s="1" t="str">
        <f>IF(Data[[#This Row],[Gross Sales]]=Data[[#This Row],[Units Sold]]*Data[[#This Row],[Sale Price]], "OK", "Mismatch")</f>
        <v>OK</v>
      </c>
      <c r="S471" s="1" t="str">
        <f>IF(Data[[#This Row],[ Sales]]=Data[[#This Row],[Gross Sales]]-Data[[#This Row],[Discounts]], "OK", "Mismatch")</f>
        <v>OK</v>
      </c>
      <c r="T471" s="1" t="str">
        <f>IF(Data[[#This Row],[Profit]]=Data[[#This Row],[ Sales]]-Data[[#This Row],[COGS]], "OK", "Mismatch")</f>
        <v>OK</v>
      </c>
    </row>
    <row r="472" spans="1:20" x14ac:dyDescent="0.2">
      <c r="A472" s="11" t="s">
        <v>14</v>
      </c>
      <c r="B472" s="11" t="s">
        <v>37</v>
      </c>
      <c r="C472" s="12" t="s">
        <v>38</v>
      </c>
      <c r="D472" s="12" t="s">
        <v>46</v>
      </c>
      <c r="E472" s="11">
        <v>3450</v>
      </c>
      <c r="F472" s="13">
        <v>10</v>
      </c>
      <c r="G472" s="13">
        <v>350</v>
      </c>
      <c r="H472" s="13">
        <v>1207500</v>
      </c>
      <c r="I472" s="13">
        <v>48300</v>
      </c>
      <c r="J472" s="13">
        <v>1159200</v>
      </c>
      <c r="K472" s="13">
        <v>897000</v>
      </c>
      <c r="L472" s="13">
        <v>262200</v>
      </c>
      <c r="M472" s="14">
        <v>41821</v>
      </c>
      <c r="N472" s="15">
        <v>7</v>
      </c>
      <c r="O472" s="12" t="s">
        <v>30</v>
      </c>
      <c r="P472" s="16" t="s">
        <v>19</v>
      </c>
      <c r="Q472" s="1" t="str">
        <f>IF(Data[[#This Row],[COGS]]=Data[[#This Row],[ Sales]]-Data[[#This Row],[Profit]], "OK", "Mismatch")</f>
        <v>OK</v>
      </c>
      <c r="R472" s="1" t="str">
        <f>IF(Data[[#This Row],[Gross Sales]]=Data[[#This Row],[Units Sold]]*Data[[#This Row],[Sale Price]], "OK", "Mismatch")</f>
        <v>OK</v>
      </c>
      <c r="S472" s="1" t="str">
        <f>IF(Data[[#This Row],[ Sales]]=Data[[#This Row],[Gross Sales]]-Data[[#This Row],[Discounts]], "OK", "Mismatch")</f>
        <v>OK</v>
      </c>
      <c r="T472" s="1" t="str">
        <f>IF(Data[[#This Row],[Profit]]=Data[[#This Row],[ Sales]]-Data[[#This Row],[COGS]], "OK", "Mismatch")</f>
        <v>OK</v>
      </c>
    </row>
    <row r="473" spans="1:20" x14ac:dyDescent="0.2">
      <c r="A473" s="11" t="s">
        <v>14</v>
      </c>
      <c r="B473" s="11" t="s">
        <v>37</v>
      </c>
      <c r="C473" s="12" t="s">
        <v>38</v>
      </c>
      <c r="D473" s="12" t="s">
        <v>46</v>
      </c>
      <c r="E473" s="11">
        <v>4492.5</v>
      </c>
      <c r="F473" s="13">
        <v>10</v>
      </c>
      <c r="G473" s="13">
        <v>7</v>
      </c>
      <c r="H473" s="13">
        <v>31447.5</v>
      </c>
      <c r="I473" s="13">
        <v>314.47500000000002</v>
      </c>
      <c r="J473" s="13">
        <v>31133.024999999998</v>
      </c>
      <c r="K473" s="13">
        <v>22462.5</v>
      </c>
      <c r="L473" s="13">
        <v>8670.5249999999978</v>
      </c>
      <c r="M473" s="14">
        <v>41730</v>
      </c>
      <c r="N473" s="15">
        <v>4</v>
      </c>
      <c r="O473" s="12" t="s">
        <v>44</v>
      </c>
      <c r="P473" s="16" t="s">
        <v>19</v>
      </c>
      <c r="Q473" s="1" t="str">
        <f>IF(Data[[#This Row],[COGS]]=Data[[#This Row],[ Sales]]-Data[[#This Row],[Profit]], "OK", "Mismatch")</f>
        <v>OK</v>
      </c>
      <c r="R473" s="1" t="str">
        <f>IF(Data[[#This Row],[Gross Sales]]=Data[[#This Row],[Units Sold]]*Data[[#This Row],[Sale Price]], "OK", "Mismatch")</f>
        <v>OK</v>
      </c>
      <c r="S473" s="1" t="str">
        <f>IF(Data[[#This Row],[ Sales]]=Data[[#This Row],[Gross Sales]]-Data[[#This Row],[Discounts]], "OK", "Mismatch")</f>
        <v>OK</v>
      </c>
      <c r="T473" s="1" t="str">
        <f>IF(Data[[#This Row],[Profit]]=Data[[#This Row],[ Sales]]-Data[[#This Row],[COGS]], "OK", "Mismatch")</f>
        <v>OK</v>
      </c>
    </row>
    <row r="474" spans="1:20" x14ac:dyDescent="0.2">
      <c r="A474" s="11" t="s">
        <v>14</v>
      </c>
      <c r="B474" s="11" t="s">
        <v>37</v>
      </c>
      <c r="C474" s="12" t="s">
        <v>38</v>
      </c>
      <c r="D474" s="12" t="s">
        <v>48</v>
      </c>
      <c r="E474" s="11">
        <v>602</v>
      </c>
      <c r="F474" s="13">
        <v>10</v>
      </c>
      <c r="G474" s="13">
        <v>350</v>
      </c>
      <c r="H474" s="13">
        <v>210700</v>
      </c>
      <c r="I474" s="13">
        <v>10535</v>
      </c>
      <c r="J474" s="13">
        <v>200165</v>
      </c>
      <c r="K474" s="13">
        <v>156520</v>
      </c>
      <c r="L474" s="13">
        <v>43645</v>
      </c>
      <c r="M474" s="14">
        <v>41791</v>
      </c>
      <c r="N474" s="15">
        <v>6</v>
      </c>
      <c r="O474" s="12" t="s">
        <v>23</v>
      </c>
      <c r="P474" s="16" t="s">
        <v>19</v>
      </c>
      <c r="Q474" s="1" t="str">
        <f>IF(Data[[#This Row],[COGS]]=Data[[#This Row],[ Sales]]-Data[[#This Row],[Profit]], "OK", "Mismatch")</f>
        <v>OK</v>
      </c>
      <c r="R474" s="1" t="str">
        <f>IF(Data[[#This Row],[Gross Sales]]=Data[[#This Row],[Units Sold]]*Data[[#This Row],[Sale Price]], "OK", "Mismatch")</f>
        <v>OK</v>
      </c>
      <c r="S474" s="1" t="str">
        <f>IF(Data[[#This Row],[ Sales]]=Data[[#This Row],[Gross Sales]]-Data[[#This Row],[Discounts]], "OK", "Mismatch")</f>
        <v>OK</v>
      </c>
      <c r="T474" s="1" t="str">
        <f>IF(Data[[#This Row],[Profit]]=Data[[#This Row],[ Sales]]-Data[[#This Row],[COGS]], "OK", "Mismatch")</f>
        <v>OK</v>
      </c>
    </row>
    <row r="475" spans="1:20" x14ac:dyDescent="0.2">
      <c r="A475" s="11" t="s">
        <v>14</v>
      </c>
      <c r="B475" s="11" t="s">
        <v>37</v>
      </c>
      <c r="C475" s="12" t="s">
        <v>38</v>
      </c>
      <c r="D475" s="12" t="s">
        <v>48</v>
      </c>
      <c r="E475" s="11">
        <v>678</v>
      </c>
      <c r="F475" s="13">
        <v>10</v>
      </c>
      <c r="G475" s="13">
        <v>7</v>
      </c>
      <c r="H475" s="13">
        <v>4746</v>
      </c>
      <c r="I475" s="13">
        <v>379.68</v>
      </c>
      <c r="J475" s="13">
        <v>4366.32</v>
      </c>
      <c r="K475" s="13">
        <v>3390</v>
      </c>
      <c r="L475" s="13">
        <v>976.31999999999971</v>
      </c>
      <c r="M475" s="14">
        <v>41852</v>
      </c>
      <c r="N475" s="15">
        <v>8</v>
      </c>
      <c r="O475" s="12" t="s">
        <v>33</v>
      </c>
      <c r="P475" s="16" t="s">
        <v>19</v>
      </c>
      <c r="Q475" s="1" t="str">
        <f>IF(Data[[#This Row],[COGS]]=Data[[#This Row],[ Sales]]-Data[[#This Row],[Profit]], "OK", "Mismatch")</f>
        <v>OK</v>
      </c>
      <c r="R475" s="1" t="str">
        <f>IF(Data[[#This Row],[Gross Sales]]=Data[[#This Row],[Units Sold]]*Data[[#This Row],[Sale Price]], "OK", "Mismatch")</f>
        <v>OK</v>
      </c>
      <c r="S475" s="1" t="str">
        <f>IF(Data[[#This Row],[ Sales]]=Data[[#This Row],[Gross Sales]]-Data[[#This Row],[Discounts]], "OK", "Mismatch")</f>
        <v>OK</v>
      </c>
      <c r="T475" s="1" t="str">
        <f>IF(Data[[#This Row],[Profit]]=Data[[#This Row],[ Sales]]-Data[[#This Row],[COGS]], "OK", "Mismatch")</f>
        <v>OK</v>
      </c>
    </row>
    <row r="476" spans="1:20" x14ac:dyDescent="0.2">
      <c r="A476" s="11" t="s">
        <v>14</v>
      </c>
      <c r="B476" s="11" t="s">
        <v>37</v>
      </c>
      <c r="C476" s="12" t="s">
        <v>38</v>
      </c>
      <c r="D476" s="12" t="s">
        <v>48</v>
      </c>
      <c r="E476" s="11">
        <v>727</v>
      </c>
      <c r="F476" s="13">
        <v>10</v>
      </c>
      <c r="G476" s="13">
        <v>350</v>
      </c>
      <c r="H476" s="13">
        <v>254450</v>
      </c>
      <c r="I476" s="13">
        <v>15267</v>
      </c>
      <c r="J476" s="13">
        <v>239183</v>
      </c>
      <c r="K476" s="13">
        <v>189020</v>
      </c>
      <c r="L476" s="13">
        <v>50163</v>
      </c>
      <c r="M476" s="14">
        <v>41548</v>
      </c>
      <c r="N476" s="15">
        <v>10</v>
      </c>
      <c r="O476" s="12" t="s">
        <v>35</v>
      </c>
      <c r="P476" s="16" t="s">
        <v>36</v>
      </c>
      <c r="Q476" s="1" t="str">
        <f>IF(Data[[#This Row],[COGS]]=Data[[#This Row],[ Sales]]-Data[[#This Row],[Profit]], "OK", "Mismatch")</f>
        <v>OK</v>
      </c>
      <c r="R476" s="1" t="str">
        <f>IF(Data[[#This Row],[Gross Sales]]=Data[[#This Row],[Units Sold]]*Data[[#This Row],[Sale Price]], "OK", "Mismatch")</f>
        <v>OK</v>
      </c>
      <c r="S476" s="1" t="str">
        <f>IF(Data[[#This Row],[ Sales]]=Data[[#This Row],[Gross Sales]]-Data[[#This Row],[Discounts]], "OK", "Mismatch")</f>
        <v>OK</v>
      </c>
      <c r="T476" s="1" t="str">
        <f>IF(Data[[#This Row],[Profit]]=Data[[#This Row],[ Sales]]-Data[[#This Row],[COGS]], "OK", "Mismatch")</f>
        <v>OK</v>
      </c>
    </row>
    <row r="477" spans="1:20" x14ac:dyDescent="0.2">
      <c r="A477" s="11" t="s">
        <v>14</v>
      </c>
      <c r="B477" s="11" t="s">
        <v>37</v>
      </c>
      <c r="C477" s="12" t="s">
        <v>38</v>
      </c>
      <c r="D477" s="12" t="s">
        <v>48</v>
      </c>
      <c r="E477" s="11">
        <v>973</v>
      </c>
      <c r="F477" s="13">
        <v>10</v>
      </c>
      <c r="G477" s="13">
        <v>20</v>
      </c>
      <c r="H477" s="13">
        <v>19460</v>
      </c>
      <c r="I477" s="13">
        <v>1751.4</v>
      </c>
      <c r="J477" s="13">
        <v>17708.599999999999</v>
      </c>
      <c r="K477" s="13">
        <v>9730</v>
      </c>
      <c r="L477" s="13">
        <v>7978.5999999999985</v>
      </c>
      <c r="M477" s="14">
        <v>41699</v>
      </c>
      <c r="N477" s="15">
        <v>3</v>
      </c>
      <c r="O477" s="12" t="s">
        <v>27</v>
      </c>
      <c r="P477" s="16" t="s">
        <v>19</v>
      </c>
      <c r="Q477" s="1" t="str">
        <f>IF(Data[[#This Row],[COGS]]=Data[[#This Row],[ Sales]]-Data[[#This Row],[Profit]], "OK", "Mismatch")</f>
        <v>OK</v>
      </c>
      <c r="R477" s="1" t="str">
        <f>IF(Data[[#This Row],[Gross Sales]]=Data[[#This Row],[Units Sold]]*Data[[#This Row],[Sale Price]], "OK", "Mismatch")</f>
        <v>OK</v>
      </c>
      <c r="S477" s="1" t="str">
        <f>IF(Data[[#This Row],[ Sales]]=Data[[#This Row],[Gross Sales]]-Data[[#This Row],[Discounts]], "OK", "Mismatch")</f>
        <v>OK</v>
      </c>
      <c r="T477" s="1" t="str">
        <f>IF(Data[[#This Row],[Profit]]=Data[[#This Row],[ Sales]]-Data[[#This Row],[COGS]], "OK", "Mismatch")</f>
        <v>OK</v>
      </c>
    </row>
    <row r="478" spans="1:20" x14ac:dyDescent="0.2">
      <c r="A478" s="11" t="s">
        <v>14</v>
      </c>
      <c r="B478" s="11" t="s">
        <v>37</v>
      </c>
      <c r="C478" s="12" t="s">
        <v>38</v>
      </c>
      <c r="D478" s="12" t="s">
        <v>48</v>
      </c>
      <c r="E478" s="11">
        <v>2327</v>
      </c>
      <c r="F478" s="13">
        <v>10</v>
      </c>
      <c r="G478" s="13">
        <v>7</v>
      </c>
      <c r="H478" s="13">
        <v>16289</v>
      </c>
      <c r="I478" s="13">
        <v>814.45</v>
      </c>
      <c r="J478" s="13">
        <v>15474.55</v>
      </c>
      <c r="K478" s="13">
        <v>11635</v>
      </c>
      <c r="L478" s="13">
        <v>3839.5499999999993</v>
      </c>
      <c r="M478" s="14">
        <v>41760</v>
      </c>
      <c r="N478" s="15">
        <v>5</v>
      </c>
      <c r="O478" s="12" t="s">
        <v>47</v>
      </c>
      <c r="P478" s="16" t="s">
        <v>19</v>
      </c>
      <c r="Q478" s="1" t="str">
        <f>IF(Data[[#This Row],[COGS]]=Data[[#This Row],[ Sales]]-Data[[#This Row],[Profit]], "OK", "Mismatch")</f>
        <v>OK</v>
      </c>
      <c r="R478" s="1" t="str">
        <f>IF(Data[[#This Row],[Gross Sales]]=Data[[#This Row],[Units Sold]]*Data[[#This Row],[Sale Price]], "OK", "Mismatch")</f>
        <v>OK</v>
      </c>
      <c r="S478" s="1" t="str">
        <f>IF(Data[[#This Row],[ Sales]]=Data[[#This Row],[Gross Sales]]-Data[[#This Row],[Discounts]], "OK", "Mismatch")</f>
        <v>OK</v>
      </c>
      <c r="T478" s="1" t="str">
        <f>IF(Data[[#This Row],[Profit]]=Data[[#This Row],[ Sales]]-Data[[#This Row],[COGS]], "OK", "Mismatch")</f>
        <v>OK</v>
      </c>
    </row>
    <row r="479" spans="1:20" x14ac:dyDescent="0.2">
      <c r="A479" s="11" t="s">
        <v>14</v>
      </c>
      <c r="B479" s="11" t="s">
        <v>37</v>
      </c>
      <c r="C479" s="12" t="s">
        <v>38</v>
      </c>
      <c r="D479" s="12" t="s">
        <v>48</v>
      </c>
      <c r="E479" s="11">
        <v>2663</v>
      </c>
      <c r="F479" s="13">
        <v>10</v>
      </c>
      <c r="G479" s="13">
        <v>20</v>
      </c>
      <c r="H479" s="13">
        <v>53260</v>
      </c>
      <c r="I479" s="13">
        <v>2663</v>
      </c>
      <c r="J479" s="13">
        <v>50597</v>
      </c>
      <c r="K479" s="13">
        <v>26630</v>
      </c>
      <c r="L479" s="13">
        <v>23967</v>
      </c>
      <c r="M479" s="14">
        <v>41974</v>
      </c>
      <c r="N479" s="15">
        <v>12</v>
      </c>
      <c r="O479" s="12" t="s">
        <v>25</v>
      </c>
      <c r="P479" s="16" t="s">
        <v>19</v>
      </c>
      <c r="Q479" s="1" t="str">
        <f>IF(Data[[#This Row],[COGS]]=Data[[#This Row],[ Sales]]-Data[[#This Row],[Profit]], "OK", "Mismatch")</f>
        <v>OK</v>
      </c>
      <c r="R479" s="1" t="str">
        <f>IF(Data[[#This Row],[Gross Sales]]=Data[[#This Row],[Units Sold]]*Data[[#This Row],[Sale Price]], "OK", "Mismatch")</f>
        <v>OK</v>
      </c>
      <c r="S479" s="1" t="str">
        <f>IF(Data[[#This Row],[ Sales]]=Data[[#This Row],[Gross Sales]]-Data[[#This Row],[Discounts]], "OK", "Mismatch")</f>
        <v>OK</v>
      </c>
      <c r="T479" s="1" t="str">
        <f>IF(Data[[#This Row],[Profit]]=Data[[#This Row],[ Sales]]-Data[[#This Row],[COGS]], "OK", "Mismatch")</f>
        <v>OK</v>
      </c>
    </row>
    <row r="480" spans="1:20" x14ac:dyDescent="0.2">
      <c r="A480" s="11" t="s">
        <v>14</v>
      </c>
      <c r="B480" s="11" t="s">
        <v>37</v>
      </c>
      <c r="C480" s="12" t="s">
        <v>38</v>
      </c>
      <c r="D480" s="12" t="s">
        <v>17</v>
      </c>
      <c r="E480" s="11">
        <v>1143</v>
      </c>
      <c r="F480" s="13">
        <v>10</v>
      </c>
      <c r="G480" s="13">
        <v>7</v>
      </c>
      <c r="H480" s="13">
        <v>8001</v>
      </c>
      <c r="I480" s="13">
        <v>0</v>
      </c>
      <c r="J480" s="13">
        <v>8001</v>
      </c>
      <c r="K480" s="13">
        <v>5715</v>
      </c>
      <c r="L480" s="13">
        <v>2286</v>
      </c>
      <c r="M480" s="14">
        <v>41913</v>
      </c>
      <c r="N480" s="15">
        <v>10</v>
      </c>
      <c r="O480" s="12" t="s">
        <v>35</v>
      </c>
      <c r="P480" s="16" t="s">
        <v>19</v>
      </c>
      <c r="Q480" s="1" t="str">
        <f>IF(Data[[#This Row],[COGS]]=Data[[#This Row],[ Sales]]-Data[[#This Row],[Profit]], "OK", "Mismatch")</f>
        <v>OK</v>
      </c>
      <c r="R480" s="1" t="str">
        <f>IF(Data[[#This Row],[Gross Sales]]=Data[[#This Row],[Units Sold]]*Data[[#This Row],[Sale Price]], "OK", "Mismatch")</f>
        <v>OK</v>
      </c>
      <c r="S480" s="1" t="str">
        <f>IF(Data[[#This Row],[ Sales]]=Data[[#This Row],[Gross Sales]]-Data[[#This Row],[Discounts]], "OK", "Mismatch")</f>
        <v>OK</v>
      </c>
      <c r="T480" s="1" t="str">
        <f>IF(Data[[#This Row],[Profit]]=Data[[#This Row],[ Sales]]-Data[[#This Row],[COGS]], "OK", "Mismatch")</f>
        <v>OK</v>
      </c>
    </row>
    <row r="481" spans="1:20" x14ac:dyDescent="0.2">
      <c r="A481" s="11" t="s">
        <v>14</v>
      </c>
      <c r="B481" s="11" t="s">
        <v>37</v>
      </c>
      <c r="C481" s="12" t="s">
        <v>42</v>
      </c>
      <c r="D481" s="12" t="s">
        <v>49</v>
      </c>
      <c r="E481" s="11">
        <v>606</v>
      </c>
      <c r="F481" s="13">
        <v>120</v>
      </c>
      <c r="G481" s="13">
        <v>20</v>
      </c>
      <c r="H481" s="13">
        <v>12120</v>
      </c>
      <c r="I481" s="13">
        <v>1696.8000000000002</v>
      </c>
      <c r="J481" s="13">
        <v>10423.200000000001</v>
      </c>
      <c r="K481" s="13">
        <v>6060</v>
      </c>
      <c r="L481" s="13">
        <v>4363.2000000000007</v>
      </c>
      <c r="M481" s="14">
        <v>41730</v>
      </c>
      <c r="N481" s="15">
        <v>4</v>
      </c>
      <c r="O481" s="12" t="s">
        <v>44</v>
      </c>
      <c r="P481" s="16" t="s">
        <v>19</v>
      </c>
      <c r="Q481" s="1" t="str">
        <f>IF(Data[[#This Row],[COGS]]=Data[[#This Row],[ Sales]]-Data[[#This Row],[Profit]], "OK", "Mismatch")</f>
        <v>OK</v>
      </c>
      <c r="R481" s="1" t="str">
        <f>IF(Data[[#This Row],[Gross Sales]]=Data[[#This Row],[Units Sold]]*Data[[#This Row],[Sale Price]], "OK", "Mismatch")</f>
        <v>OK</v>
      </c>
      <c r="S481" s="1" t="str">
        <f>IF(Data[[#This Row],[ Sales]]=Data[[#This Row],[Gross Sales]]-Data[[#This Row],[Discounts]], "OK", "Mismatch")</f>
        <v>OK</v>
      </c>
      <c r="T481" s="1" t="str">
        <f>IF(Data[[#This Row],[Profit]]=Data[[#This Row],[ Sales]]-Data[[#This Row],[COGS]], "OK", "Mismatch")</f>
        <v>OK</v>
      </c>
    </row>
    <row r="482" spans="1:20" x14ac:dyDescent="0.2">
      <c r="A482" s="11" t="s">
        <v>14</v>
      </c>
      <c r="B482" s="11" t="s">
        <v>37</v>
      </c>
      <c r="C482" s="12" t="s">
        <v>42</v>
      </c>
      <c r="D482" s="12" t="s">
        <v>49</v>
      </c>
      <c r="E482" s="11">
        <v>986</v>
      </c>
      <c r="F482" s="13">
        <v>120</v>
      </c>
      <c r="G482" s="13">
        <v>350</v>
      </c>
      <c r="H482" s="13">
        <v>345100</v>
      </c>
      <c r="I482" s="13">
        <v>41412</v>
      </c>
      <c r="J482" s="13">
        <v>303688</v>
      </c>
      <c r="K482" s="13">
        <v>256360</v>
      </c>
      <c r="L482" s="13">
        <v>47328</v>
      </c>
      <c r="M482" s="14">
        <v>41913</v>
      </c>
      <c r="N482" s="15">
        <v>10</v>
      </c>
      <c r="O482" s="12" t="s">
        <v>35</v>
      </c>
      <c r="P482" s="16" t="s">
        <v>19</v>
      </c>
      <c r="Q482" s="1" t="str">
        <f>IF(Data[[#This Row],[COGS]]=Data[[#This Row],[ Sales]]-Data[[#This Row],[Profit]], "OK", "Mismatch")</f>
        <v>OK</v>
      </c>
      <c r="R482" s="1" t="str">
        <f>IF(Data[[#This Row],[Gross Sales]]=Data[[#This Row],[Units Sold]]*Data[[#This Row],[Sale Price]], "OK", "Mismatch")</f>
        <v>OK</v>
      </c>
      <c r="S482" s="1" t="str">
        <f>IF(Data[[#This Row],[ Sales]]=Data[[#This Row],[Gross Sales]]-Data[[#This Row],[Discounts]], "OK", "Mismatch")</f>
        <v>OK</v>
      </c>
      <c r="T482" s="1" t="str">
        <f>IF(Data[[#This Row],[Profit]]=Data[[#This Row],[ Sales]]-Data[[#This Row],[COGS]], "OK", "Mismatch")</f>
        <v>OK</v>
      </c>
    </row>
    <row r="483" spans="1:20" x14ac:dyDescent="0.2">
      <c r="A483" s="11" t="s">
        <v>14</v>
      </c>
      <c r="B483" s="11" t="s">
        <v>37</v>
      </c>
      <c r="C483" s="12" t="s">
        <v>42</v>
      </c>
      <c r="D483" s="12" t="s">
        <v>46</v>
      </c>
      <c r="E483" s="11">
        <v>736</v>
      </c>
      <c r="F483" s="13">
        <v>120</v>
      </c>
      <c r="G483" s="13">
        <v>20</v>
      </c>
      <c r="H483" s="13">
        <v>14720</v>
      </c>
      <c r="I483" s="13">
        <v>588.79999999999995</v>
      </c>
      <c r="J483" s="13">
        <v>14131.2</v>
      </c>
      <c r="K483" s="13">
        <v>7360</v>
      </c>
      <c r="L483" s="13">
        <v>6771.2000000000007</v>
      </c>
      <c r="M483" s="14">
        <v>41518</v>
      </c>
      <c r="N483" s="15">
        <v>9</v>
      </c>
      <c r="O483" s="12" t="s">
        <v>34</v>
      </c>
      <c r="P483" s="16" t="s">
        <v>36</v>
      </c>
      <c r="Q483" s="1" t="str">
        <f>IF(Data[[#This Row],[COGS]]=Data[[#This Row],[ Sales]]-Data[[#This Row],[Profit]], "OK", "Mismatch")</f>
        <v>OK</v>
      </c>
      <c r="R483" s="1" t="str">
        <f>IF(Data[[#This Row],[Gross Sales]]=Data[[#This Row],[Units Sold]]*Data[[#This Row],[Sale Price]], "OK", "Mismatch")</f>
        <v>OK</v>
      </c>
      <c r="S483" s="1" t="str">
        <f>IF(Data[[#This Row],[ Sales]]=Data[[#This Row],[Gross Sales]]-Data[[#This Row],[Discounts]], "OK", "Mismatch")</f>
        <v>OK</v>
      </c>
      <c r="T483" s="1" t="str">
        <f>IF(Data[[#This Row],[Profit]]=Data[[#This Row],[ Sales]]-Data[[#This Row],[COGS]], "OK", "Mismatch")</f>
        <v>OK</v>
      </c>
    </row>
    <row r="484" spans="1:20" x14ac:dyDescent="0.2">
      <c r="A484" s="11" t="s">
        <v>14</v>
      </c>
      <c r="B484" s="11" t="s">
        <v>37</v>
      </c>
      <c r="C484" s="12" t="s">
        <v>42</v>
      </c>
      <c r="D484" s="12" t="s">
        <v>46</v>
      </c>
      <c r="E484" s="11">
        <v>1566</v>
      </c>
      <c r="F484" s="13">
        <v>120</v>
      </c>
      <c r="G484" s="13">
        <v>20</v>
      </c>
      <c r="H484" s="13">
        <v>31320</v>
      </c>
      <c r="I484" s="13">
        <v>626.4</v>
      </c>
      <c r="J484" s="13">
        <v>30693.599999999999</v>
      </c>
      <c r="K484" s="13">
        <v>15660</v>
      </c>
      <c r="L484" s="13">
        <v>15033.599999999999</v>
      </c>
      <c r="M484" s="14">
        <v>41913</v>
      </c>
      <c r="N484" s="15">
        <v>10</v>
      </c>
      <c r="O484" s="12" t="s">
        <v>35</v>
      </c>
      <c r="P484" s="16" t="s">
        <v>19</v>
      </c>
      <c r="Q484" s="1" t="str">
        <f>IF(Data[[#This Row],[COGS]]=Data[[#This Row],[ Sales]]-Data[[#This Row],[Profit]], "OK", "Mismatch")</f>
        <v>OK</v>
      </c>
      <c r="R484" s="1" t="str">
        <f>IF(Data[[#This Row],[Gross Sales]]=Data[[#This Row],[Units Sold]]*Data[[#This Row],[Sale Price]], "OK", "Mismatch")</f>
        <v>OK</v>
      </c>
      <c r="S484" s="1" t="str">
        <f>IF(Data[[#This Row],[ Sales]]=Data[[#This Row],[Gross Sales]]-Data[[#This Row],[Discounts]], "OK", "Mismatch")</f>
        <v>OK</v>
      </c>
      <c r="T484" s="1" t="str">
        <f>IF(Data[[#This Row],[Profit]]=Data[[#This Row],[ Sales]]-Data[[#This Row],[COGS]], "OK", "Mismatch")</f>
        <v>OK</v>
      </c>
    </row>
    <row r="485" spans="1:20" x14ac:dyDescent="0.2">
      <c r="A485" s="11" t="s">
        <v>14</v>
      </c>
      <c r="B485" s="11" t="s">
        <v>37</v>
      </c>
      <c r="C485" s="12" t="s">
        <v>42</v>
      </c>
      <c r="D485" s="12" t="s">
        <v>48</v>
      </c>
      <c r="E485" s="11">
        <v>547</v>
      </c>
      <c r="F485" s="13">
        <v>120</v>
      </c>
      <c r="G485" s="13">
        <v>7</v>
      </c>
      <c r="H485" s="13">
        <v>3829</v>
      </c>
      <c r="I485" s="13">
        <v>268.02999999999997</v>
      </c>
      <c r="J485" s="13">
        <v>3560.9700000000003</v>
      </c>
      <c r="K485" s="13">
        <v>2735</v>
      </c>
      <c r="L485" s="13">
        <v>825.97000000000025</v>
      </c>
      <c r="M485" s="14">
        <v>41944</v>
      </c>
      <c r="N485" s="15">
        <v>11</v>
      </c>
      <c r="O485" s="12" t="s">
        <v>41</v>
      </c>
      <c r="P485" s="16" t="s">
        <v>19</v>
      </c>
      <c r="Q485" s="1" t="str">
        <f>IF(Data[[#This Row],[COGS]]=Data[[#This Row],[ Sales]]-Data[[#This Row],[Profit]], "OK", "Mismatch")</f>
        <v>OK</v>
      </c>
      <c r="R485" s="1" t="str">
        <f>IF(Data[[#This Row],[Gross Sales]]=Data[[#This Row],[Units Sold]]*Data[[#This Row],[Sale Price]], "OK", "Mismatch")</f>
        <v>OK</v>
      </c>
      <c r="S485" s="1" t="str">
        <f>IF(Data[[#This Row],[ Sales]]=Data[[#This Row],[Gross Sales]]-Data[[#This Row],[Discounts]], "OK", "Mismatch")</f>
        <v>OK</v>
      </c>
      <c r="T485" s="1" t="str">
        <f>IF(Data[[#This Row],[Profit]]=Data[[#This Row],[ Sales]]-Data[[#This Row],[COGS]], "OK", "Mismatch")</f>
        <v>OK</v>
      </c>
    </row>
    <row r="486" spans="1:20" x14ac:dyDescent="0.2">
      <c r="A486" s="11" t="s">
        <v>14</v>
      </c>
      <c r="B486" s="11" t="s">
        <v>37</v>
      </c>
      <c r="C486" s="12" t="s">
        <v>42</v>
      </c>
      <c r="D486" s="12" t="s">
        <v>48</v>
      </c>
      <c r="E486" s="11">
        <v>602</v>
      </c>
      <c r="F486" s="13">
        <v>120</v>
      </c>
      <c r="G486" s="13">
        <v>350</v>
      </c>
      <c r="H486" s="13">
        <v>210700</v>
      </c>
      <c r="I486" s="13">
        <v>10535</v>
      </c>
      <c r="J486" s="13">
        <v>200165</v>
      </c>
      <c r="K486" s="13">
        <v>156520</v>
      </c>
      <c r="L486" s="13">
        <v>43645</v>
      </c>
      <c r="M486" s="14">
        <v>41791</v>
      </c>
      <c r="N486" s="15">
        <v>6</v>
      </c>
      <c r="O486" s="12" t="s">
        <v>23</v>
      </c>
      <c r="P486" s="16" t="s">
        <v>19</v>
      </c>
      <c r="Q486" s="1" t="str">
        <f>IF(Data[[#This Row],[COGS]]=Data[[#This Row],[ Sales]]-Data[[#This Row],[Profit]], "OK", "Mismatch")</f>
        <v>OK</v>
      </c>
      <c r="R486" s="1" t="str">
        <f>IF(Data[[#This Row],[Gross Sales]]=Data[[#This Row],[Units Sold]]*Data[[#This Row],[Sale Price]], "OK", "Mismatch")</f>
        <v>OK</v>
      </c>
      <c r="S486" s="1" t="str">
        <f>IF(Data[[#This Row],[ Sales]]=Data[[#This Row],[Gross Sales]]-Data[[#This Row],[Discounts]], "OK", "Mismatch")</f>
        <v>OK</v>
      </c>
      <c r="T486" s="1" t="str">
        <f>IF(Data[[#This Row],[Profit]]=Data[[#This Row],[ Sales]]-Data[[#This Row],[COGS]], "OK", "Mismatch")</f>
        <v>OK</v>
      </c>
    </row>
    <row r="487" spans="1:20" x14ac:dyDescent="0.2">
      <c r="A487" s="11" t="s">
        <v>14</v>
      </c>
      <c r="B487" s="11" t="s">
        <v>37</v>
      </c>
      <c r="C487" s="12" t="s">
        <v>42</v>
      </c>
      <c r="D487" s="12" t="s">
        <v>48</v>
      </c>
      <c r="E487" s="11">
        <v>1421</v>
      </c>
      <c r="F487" s="13">
        <v>120</v>
      </c>
      <c r="G487" s="13">
        <v>20</v>
      </c>
      <c r="H487" s="13">
        <v>28420</v>
      </c>
      <c r="I487" s="13">
        <v>1989.4</v>
      </c>
      <c r="J487" s="13">
        <v>26430.6</v>
      </c>
      <c r="K487" s="13">
        <v>14210</v>
      </c>
      <c r="L487" s="13">
        <v>12220.599999999999</v>
      </c>
      <c r="M487" s="14">
        <v>41609</v>
      </c>
      <c r="N487" s="15">
        <v>12</v>
      </c>
      <c r="O487" s="12" t="s">
        <v>25</v>
      </c>
      <c r="P487" s="16" t="s">
        <v>36</v>
      </c>
      <c r="Q487" s="1" t="str">
        <f>IF(Data[[#This Row],[COGS]]=Data[[#This Row],[ Sales]]-Data[[#This Row],[Profit]], "OK", "Mismatch")</f>
        <v>OK</v>
      </c>
      <c r="R487" s="1" t="str">
        <f>IF(Data[[#This Row],[Gross Sales]]=Data[[#This Row],[Units Sold]]*Data[[#This Row],[Sale Price]], "OK", "Mismatch")</f>
        <v>OK</v>
      </c>
      <c r="S487" s="1" t="str">
        <f>IF(Data[[#This Row],[ Sales]]=Data[[#This Row],[Gross Sales]]-Data[[#This Row],[Discounts]], "OK", "Mismatch")</f>
        <v>OK</v>
      </c>
      <c r="T487" s="1" t="str">
        <f>IF(Data[[#This Row],[Profit]]=Data[[#This Row],[ Sales]]-Data[[#This Row],[COGS]], "OK", "Mismatch")</f>
        <v>OK</v>
      </c>
    </row>
    <row r="488" spans="1:20" x14ac:dyDescent="0.2">
      <c r="A488" s="11" t="s">
        <v>14</v>
      </c>
      <c r="B488" s="11" t="s">
        <v>37</v>
      </c>
      <c r="C488" s="12" t="s">
        <v>42</v>
      </c>
      <c r="D488" s="12" t="s">
        <v>48</v>
      </c>
      <c r="E488" s="11">
        <v>2832</v>
      </c>
      <c r="F488" s="13">
        <v>120</v>
      </c>
      <c r="G488" s="13">
        <v>20</v>
      </c>
      <c r="H488" s="13">
        <v>56640</v>
      </c>
      <c r="I488" s="13">
        <v>2832</v>
      </c>
      <c r="J488" s="13">
        <v>53808</v>
      </c>
      <c r="K488" s="13">
        <v>28320</v>
      </c>
      <c r="L488" s="13">
        <v>25488</v>
      </c>
      <c r="M488" s="14">
        <v>41852</v>
      </c>
      <c r="N488" s="15">
        <v>8</v>
      </c>
      <c r="O488" s="12" t="s">
        <v>33</v>
      </c>
      <c r="P488" s="16" t="s">
        <v>19</v>
      </c>
      <c r="Q488" s="1" t="str">
        <f>IF(Data[[#This Row],[COGS]]=Data[[#This Row],[ Sales]]-Data[[#This Row],[Profit]], "OK", "Mismatch")</f>
        <v>OK</v>
      </c>
      <c r="R488" s="1" t="str">
        <f>IF(Data[[#This Row],[Gross Sales]]=Data[[#This Row],[Units Sold]]*Data[[#This Row],[Sale Price]], "OK", "Mismatch")</f>
        <v>OK</v>
      </c>
      <c r="S488" s="1" t="str">
        <f>IF(Data[[#This Row],[ Sales]]=Data[[#This Row],[Gross Sales]]-Data[[#This Row],[Discounts]], "OK", "Mismatch")</f>
        <v>OK</v>
      </c>
      <c r="T488" s="1" t="str">
        <f>IF(Data[[#This Row],[Profit]]=Data[[#This Row],[ Sales]]-Data[[#This Row],[COGS]], "OK", "Mismatch")</f>
        <v>OK</v>
      </c>
    </row>
    <row r="489" spans="1:20" x14ac:dyDescent="0.2">
      <c r="A489" s="11" t="s">
        <v>14</v>
      </c>
      <c r="B489" s="11" t="s">
        <v>37</v>
      </c>
      <c r="C489" s="12" t="s">
        <v>42</v>
      </c>
      <c r="D489" s="12" t="s">
        <v>48</v>
      </c>
      <c r="E489" s="11">
        <v>2907</v>
      </c>
      <c r="F489" s="13">
        <v>120</v>
      </c>
      <c r="G489" s="13">
        <v>7</v>
      </c>
      <c r="H489" s="13">
        <v>20349</v>
      </c>
      <c r="I489" s="13">
        <v>1627.92</v>
      </c>
      <c r="J489" s="13">
        <v>18721.080000000002</v>
      </c>
      <c r="K489" s="13">
        <v>14535</v>
      </c>
      <c r="L489" s="13">
        <v>4186.0800000000017</v>
      </c>
      <c r="M489" s="14">
        <v>41791</v>
      </c>
      <c r="N489" s="15">
        <v>6</v>
      </c>
      <c r="O489" s="12" t="s">
        <v>23</v>
      </c>
      <c r="P489" s="16" t="s">
        <v>19</v>
      </c>
      <c r="Q489" s="1" t="str">
        <f>IF(Data[[#This Row],[COGS]]=Data[[#This Row],[ Sales]]-Data[[#This Row],[Profit]], "OK", "Mismatch")</f>
        <v>OK</v>
      </c>
      <c r="R489" s="1" t="str">
        <f>IF(Data[[#This Row],[Gross Sales]]=Data[[#This Row],[Units Sold]]*Data[[#This Row],[Sale Price]], "OK", "Mismatch")</f>
        <v>OK</v>
      </c>
      <c r="S489" s="1" t="str">
        <f>IF(Data[[#This Row],[ Sales]]=Data[[#This Row],[Gross Sales]]-Data[[#This Row],[Discounts]], "OK", "Mismatch")</f>
        <v>OK</v>
      </c>
      <c r="T489" s="1" t="str">
        <f>IF(Data[[#This Row],[Profit]]=Data[[#This Row],[ Sales]]-Data[[#This Row],[COGS]], "OK", "Mismatch")</f>
        <v>OK</v>
      </c>
    </row>
    <row r="490" spans="1:20" x14ac:dyDescent="0.2">
      <c r="A490" s="11" t="s">
        <v>14</v>
      </c>
      <c r="B490" s="11" t="s">
        <v>37</v>
      </c>
      <c r="C490" s="12" t="s">
        <v>43</v>
      </c>
      <c r="D490" s="12" t="s">
        <v>49</v>
      </c>
      <c r="E490" s="11">
        <v>267</v>
      </c>
      <c r="F490" s="13">
        <v>250</v>
      </c>
      <c r="G490" s="13">
        <v>20</v>
      </c>
      <c r="H490" s="13">
        <v>5340</v>
      </c>
      <c r="I490" s="13">
        <v>801</v>
      </c>
      <c r="J490" s="13">
        <v>4539</v>
      </c>
      <c r="K490" s="13">
        <v>2670</v>
      </c>
      <c r="L490" s="13">
        <v>1869</v>
      </c>
      <c r="M490" s="14">
        <v>41548</v>
      </c>
      <c r="N490" s="15">
        <v>10</v>
      </c>
      <c r="O490" s="12" t="s">
        <v>35</v>
      </c>
      <c r="P490" s="16" t="s">
        <v>36</v>
      </c>
      <c r="Q490" s="1" t="str">
        <f>IF(Data[[#This Row],[COGS]]=Data[[#This Row],[ Sales]]-Data[[#This Row],[Profit]], "OK", "Mismatch")</f>
        <v>OK</v>
      </c>
      <c r="R490" s="1" t="str">
        <f>IF(Data[[#This Row],[Gross Sales]]=Data[[#This Row],[Units Sold]]*Data[[#This Row],[Sale Price]], "OK", "Mismatch")</f>
        <v>OK</v>
      </c>
      <c r="S490" s="1" t="str">
        <f>IF(Data[[#This Row],[ Sales]]=Data[[#This Row],[Gross Sales]]-Data[[#This Row],[Discounts]], "OK", "Mismatch")</f>
        <v>OK</v>
      </c>
      <c r="T490" s="1" t="str">
        <f>IF(Data[[#This Row],[Profit]]=Data[[#This Row],[ Sales]]-Data[[#This Row],[COGS]], "OK", "Mismatch")</f>
        <v>OK</v>
      </c>
    </row>
    <row r="491" spans="1:20" x14ac:dyDescent="0.2">
      <c r="A491" s="11" t="s">
        <v>14</v>
      </c>
      <c r="B491" s="11" t="s">
        <v>37</v>
      </c>
      <c r="C491" s="12" t="s">
        <v>43</v>
      </c>
      <c r="D491" s="12" t="s">
        <v>49</v>
      </c>
      <c r="E491" s="11">
        <v>986</v>
      </c>
      <c r="F491" s="13">
        <v>250</v>
      </c>
      <c r="G491" s="13">
        <v>350</v>
      </c>
      <c r="H491" s="13">
        <v>345100</v>
      </c>
      <c r="I491" s="13">
        <v>41412</v>
      </c>
      <c r="J491" s="13">
        <v>303688</v>
      </c>
      <c r="K491" s="13">
        <v>256360</v>
      </c>
      <c r="L491" s="13">
        <v>47328</v>
      </c>
      <c r="M491" s="14">
        <v>41913</v>
      </c>
      <c r="N491" s="15">
        <v>10</v>
      </c>
      <c r="O491" s="12" t="s">
        <v>35</v>
      </c>
      <c r="P491" s="16" t="s">
        <v>19</v>
      </c>
      <c r="Q491" s="1" t="str">
        <f>IF(Data[[#This Row],[COGS]]=Data[[#This Row],[ Sales]]-Data[[#This Row],[Profit]], "OK", "Mismatch")</f>
        <v>OK</v>
      </c>
      <c r="R491" s="1" t="str">
        <f>IF(Data[[#This Row],[Gross Sales]]=Data[[#This Row],[Units Sold]]*Data[[#This Row],[Sale Price]], "OK", "Mismatch")</f>
        <v>OK</v>
      </c>
      <c r="S491" s="1" t="str">
        <f>IF(Data[[#This Row],[ Sales]]=Data[[#This Row],[Gross Sales]]-Data[[#This Row],[Discounts]], "OK", "Mismatch")</f>
        <v>OK</v>
      </c>
      <c r="T491" s="1" t="str">
        <f>IF(Data[[#This Row],[Profit]]=Data[[#This Row],[ Sales]]-Data[[#This Row],[COGS]], "OK", "Mismatch")</f>
        <v>OK</v>
      </c>
    </row>
    <row r="492" spans="1:20" x14ac:dyDescent="0.2">
      <c r="A492" s="11" t="s">
        <v>14</v>
      </c>
      <c r="B492" s="11" t="s">
        <v>37</v>
      </c>
      <c r="C492" s="12" t="s">
        <v>43</v>
      </c>
      <c r="D492" s="12" t="s">
        <v>49</v>
      </c>
      <c r="E492" s="11">
        <v>1579</v>
      </c>
      <c r="F492" s="13">
        <v>250</v>
      </c>
      <c r="G492" s="13">
        <v>7</v>
      </c>
      <c r="H492" s="13">
        <v>11053</v>
      </c>
      <c r="I492" s="13">
        <v>1215.83</v>
      </c>
      <c r="J492" s="13">
        <v>9837.17</v>
      </c>
      <c r="K492" s="13">
        <v>7895</v>
      </c>
      <c r="L492" s="13">
        <v>1942.17</v>
      </c>
      <c r="M492" s="14">
        <v>41699</v>
      </c>
      <c r="N492" s="15">
        <v>3</v>
      </c>
      <c r="O492" s="12" t="s">
        <v>27</v>
      </c>
      <c r="P492" s="16" t="s">
        <v>19</v>
      </c>
      <c r="Q492" s="1" t="str">
        <f>IF(Data[[#This Row],[COGS]]=Data[[#This Row],[ Sales]]-Data[[#This Row],[Profit]], "OK", "Mismatch")</f>
        <v>OK</v>
      </c>
      <c r="R492" s="1" t="str">
        <f>IF(Data[[#This Row],[Gross Sales]]=Data[[#This Row],[Units Sold]]*Data[[#This Row],[Sale Price]], "OK", "Mismatch")</f>
        <v>OK</v>
      </c>
      <c r="S492" s="1" t="str">
        <f>IF(Data[[#This Row],[ Sales]]=Data[[#This Row],[Gross Sales]]-Data[[#This Row],[Discounts]], "OK", "Mismatch")</f>
        <v>OK</v>
      </c>
      <c r="T492" s="1" t="str">
        <f>IF(Data[[#This Row],[Profit]]=Data[[#This Row],[ Sales]]-Data[[#This Row],[COGS]], "OK", "Mismatch")</f>
        <v>OK</v>
      </c>
    </row>
    <row r="493" spans="1:20" x14ac:dyDescent="0.2">
      <c r="A493" s="11" t="s">
        <v>14</v>
      </c>
      <c r="B493" s="11" t="s">
        <v>37</v>
      </c>
      <c r="C493" s="12" t="s">
        <v>43</v>
      </c>
      <c r="D493" s="12" t="s">
        <v>49</v>
      </c>
      <c r="E493" s="11">
        <v>2807</v>
      </c>
      <c r="F493" s="13">
        <v>250</v>
      </c>
      <c r="G493" s="13">
        <v>350</v>
      </c>
      <c r="H493" s="13">
        <v>982450</v>
      </c>
      <c r="I493" s="13">
        <v>98245</v>
      </c>
      <c r="J493" s="13">
        <v>884205</v>
      </c>
      <c r="K493" s="13">
        <v>729820</v>
      </c>
      <c r="L493" s="13">
        <v>154385</v>
      </c>
      <c r="M493" s="14">
        <v>41852</v>
      </c>
      <c r="N493" s="15">
        <v>8</v>
      </c>
      <c r="O493" s="12" t="s">
        <v>33</v>
      </c>
      <c r="P493" s="16" t="s">
        <v>19</v>
      </c>
      <c r="Q493" s="1" t="str">
        <f>IF(Data[[#This Row],[COGS]]=Data[[#This Row],[ Sales]]-Data[[#This Row],[Profit]], "OK", "Mismatch")</f>
        <v>OK</v>
      </c>
      <c r="R493" s="1" t="str">
        <f>IF(Data[[#This Row],[Gross Sales]]=Data[[#This Row],[Units Sold]]*Data[[#This Row],[Sale Price]], "OK", "Mismatch")</f>
        <v>OK</v>
      </c>
      <c r="S493" s="1" t="str">
        <f>IF(Data[[#This Row],[ Sales]]=Data[[#This Row],[Gross Sales]]-Data[[#This Row],[Discounts]], "OK", "Mismatch")</f>
        <v>OK</v>
      </c>
      <c r="T493" s="1" t="str">
        <f>IF(Data[[#This Row],[Profit]]=Data[[#This Row],[ Sales]]-Data[[#This Row],[COGS]], "OK", "Mismatch")</f>
        <v>OK</v>
      </c>
    </row>
    <row r="494" spans="1:20" x14ac:dyDescent="0.2">
      <c r="A494" s="11" t="s">
        <v>14</v>
      </c>
      <c r="B494" s="11" t="s">
        <v>37</v>
      </c>
      <c r="C494" s="12" t="s">
        <v>43</v>
      </c>
      <c r="D494" s="12" t="s">
        <v>46</v>
      </c>
      <c r="E494" s="11">
        <v>266</v>
      </c>
      <c r="F494" s="13">
        <v>250</v>
      </c>
      <c r="G494" s="13">
        <v>350</v>
      </c>
      <c r="H494" s="13">
        <v>93100</v>
      </c>
      <c r="I494" s="13">
        <v>1862</v>
      </c>
      <c r="J494" s="13">
        <v>91238</v>
      </c>
      <c r="K494" s="13">
        <v>69160</v>
      </c>
      <c r="L494" s="13">
        <v>22078</v>
      </c>
      <c r="M494" s="14">
        <v>41609</v>
      </c>
      <c r="N494" s="15">
        <v>12</v>
      </c>
      <c r="O494" s="12" t="s">
        <v>25</v>
      </c>
      <c r="P494" s="16" t="s">
        <v>36</v>
      </c>
      <c r="Q494" s="1" t="str">
        <f>IF(Data[[#This Row],[COGS]]=Data[[#This Row],[ Sales]]-Data[[#This Row],[Profit]], "OK", "Mismatch")</f>
        <v>OK</v>
      </c>
      <c r="R494" s="1" t="str">
        <f>IF(Data[[#This Row],[Gross Sales]]=Data[[#This Row],[Units Sold]]*Data[[#This Row],[Sale Price]], "OK", "Mismatch")</f>
        <v>OK</v>
      </c>
      <c r="S494" s="1" t="str">
        <f>IF(Data[[#This Row],[ Sales]]=Data[[#This Row],[Gross Sales]]-Data[[#This Row],[Discounts]], "OK", "Mismatch")</f>
        <v>OK</v>
      </c>
      <c r="T494" s="1" t="str">
        <f>IF(Data[[#This Row],[Profit]]=Data[[#This Row],[ Sales]]-Data[[#This Row],[COGS]], "OK", "Mismatch")</f>
        <v>OK</v>
      </c>
    </row>
    <row r="495" spans="1:20" x14ac:dyDescent="0.2">
      <c r="A495" s="11" t="s">
        <v>14</v>
      </c>
      <c r="B495" s="11" t="s">
        <v>37</v>
      </c>
      <c r="C495" s="12" t="s">
        <v>43</v>
      </c>
      <c r="D495" s="12" t="s">
        <v>46</v>
      </c>
      <c r="E495" s="11">
        <v>349</v>
      </c>
      <c r="F495" s="13">
        <v>250</v>
      </c>
      <c r="G495" s="13">
        <v>350</v>
      </c>
      <c r="H495" s="13">
        <v>122150</v>
      </c>
      <c r="I495" s="13">
        <v>4886</v>
      </c>
      <c r="J495" s="13">
        <v>117264</v>
      </c>
      <c r="K495" s="13">
        <v>90740</v>
      </c>
      <c r="L495" s="13">
        <v>26524</v>
      </c>
      <c r="M495" s="14">
        <v>41518</v>
      </c>
      <c r="N495" s="15">
        <v>9</v>
      </c>
      <c r="O495" s="12" t="s">
        <v>34</v>
      </c>
      <c r="P495" s="16" t="s">
        <v>36</v>
      </c>
      <c r="Q495" s="1" t="str">
        <f>IF(Data[[#This Row],[COGS]]=Data[[#This Row],[ Sales]]-Data[[#This Row],[Profit]], "OK", "Mismatch")</f>
        <v>OK</v>
      </c>
      <c r="R495" s="1" t="str">
        <f>IF(Data[[#This Row],[Gross Sales]]=Data[[#This Row],[Units Sold]]*Data[[#This Row],[Sale Price]], "OK", "Mismatch")</f>
        <v>OK</v>
      </c>
      <c r="S495" s="1" t="str">
        <f>IF(Data[[#This Row],[ Sales]]=Data[[#This Row],[Gross Sales]]-Data[[#This Row],[Discounts]], "OK", "Mismatch")</f>
        <v>OK</v>
      </c>
      <c r="T495" s="1" t="str">
        <f>IF(Data[[#This Row],[Profit]]=Data[[#This Row],[ Sales]]-Data[[#This Row],[COGS]], "OK", "Mismatch")</f>
        <v>OK</v>
      </c>
    </row>
    <row r="496" spans="1:20" x14ac:dyDescent="0.2">
      <c r="A496" s="11" t="s">
        <v>14</v>
      </c>
      <c r="B496" s="11" t="s">
        <v>37</v>
      </c>
      <c r="C496" s="12" t="s">
        <v>43</v>
      </c>
      <c r="D496" s="12" t="s">
        <v>48</v>
      </c>
      <c r="E496" s="11">
        <v>436.5</v>
      </c>
      <c r="F496" s="13">
        <v>250</v>
      </c>
      <c r="G496" s="13">
        <v>20</v>
      </c>
      <c r="H496" s="13">
        <v>8730</v>
      </c>
      <c r="I496" s="13">
        <v>698.40000000000009</v>
      </c>
      <c r="J496" s="13">
        <v>8031.5999999999995</v>
      </c>
      <c r="K496" s="13">
        <v>4365</v>
      </c>
      <c r="L496" s="13">
        <v>3666.5999999999995</v>
      </c>
      <c r="M496" s="14">
        <v>41821</v>
      </c>
      <c r="N496" s="15">
        <v>7</v>
      </c>
      <c r="O496" s="12" t="s">
        <v>30</v>
      </c>
      <c r="P496" s="16" t="s">
        <v>19</v>
      </c>
      <c r="Q496" s="1" t="str">
        <f>IF(Data[[#This Row],[COGS]]=Data[[#This Row],[ Sales]]-Data[[#This Row],[Profit]], "OK", "Mismatch")</f>
        <v>OK</v>
      </c>
      <c r="R496" s="1" t="str">
        <f>IF(Data[[#This Row],[Gross Sales]]=Data[[#This Row],[Units Sold]]*Data[[#This Row],[Sale Price]], "OK", "Mismatch")</f>
        <v>OK</v>
      </c>
      <c r="S496" s="1" t="str">
        <f>IF(Data[[#This Row],[ Sales]]=Data[[#This Row],[Gross Sales]]-Data[[#This Row],[Discounts]], "OK", "Mismatch")</f>
        <v>OK</v>
      </c>
      <c r="T496" s="1" t="str">
        <f>IF(Data[[#This Row],[Profit]]=Data[[#This Row],[ Sales]]-Data[[#This Row],[COGS]], "OK", "Mismatch")</f>
        <v>OK</v>
      </c>
    </row>
    <row r="497" spans="1:20" x14ac:dyDescent="0.2">
      <c r="A497" s="11" t="s">
        <v>14</v>
      </c>
      <c r="B497" s="11" t="s">
        <v>37</v>
      </c>
      <c r="C497" s="12" t="s">
        <v>43</v>
      </c>
      <c r="D497" s="12" t="s">
        <v>48</v>
      </c>
      <c r="E497" s="11">
        <v>570</v>
      </c>
      <c r="F497" s="13">
        <v>250</v>
      </c>
      <c r="G497" s="13">
        <v>7</v>
      </c>
      <c r="H497" s="13">
        <v>3990</v>
      </c>
      <c r="I497" s="13">
        <v>199.5</v>
      </c>
      <c r="J497" s="13">
        <v>3790.5</v>
      </c>
      <c r="K497" s="13">
        <v>2850</v>
      </c>
      <c r="L497" s="13">
        <v>940.5</v>
      </c>
      <c r="M497" s="14">
        <v>41974</v>
      </c>
      <c r="N497" s="15">
        <v>12</v>
      </c>
      <c r="O497" s="12" t="s">
        <v>25</v>
      </c>
      <c r="P497" s="16" t="s">
        <v>19</v>
      </c>
      <c r="Q497" s="1" t="str">
        <f>IF(Data[[#This Row],[COGS]]=Data[[#This Row],[ Sales]]-Data[[#This Row],[Profit]], "OK", "Mismatch")</f>
        <v>OK</v>
      </c>
      <c r="R497" s="1" t="str">
        <f>IF(Data[[#This Row],[Gross Sales]]=Data[[#This Row],[Units Sold]]*Data[[#This Row],[Sale Price]], "OK", "Mismatch")</f>
        <v>OK</v>
      </c>
      <c r="S497" s="1" t="str">
        <f>IF(Data[[#This Row],[ Sales]]=Data[[#This Row],[Gross Sales]]-Data[[#This Row],[Discounts]], "OK", "Mismatch")</f>
        <v>OK</v>
      </c>
      <c r="T497" s="1" t="str">
        <f>IF(Data[[#This Row],[Profit]]=Data[[#This Row],[ Sales]]-Data[[#This Row],[COGS]], "OK", "Mismatch")</f>
        <v>OK</v>
      </c>
    </row>
    <row r="498" spans="1:20" x14ac:dyDescent="0.2">
      <c r="A498" s="11" t="s">
        <v>14</v>
      </c>
      <c r="B498" s="11" t="s">
        <v>37</v>
      </c>
      <c r="C498" s="12" t="s">
        <v>43</v>
      </c>
      <c r="D498" s="12" t="s">
        <v>48</v>
      </c>
      <c r="E498" s="11">
        <v>1265</v>
      </c>
      <c r="F498" s="13">
        <v>250</v>
      </c>
      <c r="G498" s="13">
        <v>20</v>
      </c>
      <c r="H498" s="13">
        <v>25300</v>
      </c>
      <c r="I498" s="13">
        <v>1265</v>
      </c>
      <c r="J498" s="13">
        <v>24035</v>
      </c>
      <c r="K498" s="13">
        <v>12650</v>
      </c>
      <c r="L498" s="13">
        <v>11385</v>
      </c>
      <c r="M498" s="14">
        <v>41579</v>
      </c>
      <c r="N498" s="15">
        <v>11</v>
      </c>
      <c r="O498" s="12" t="s">
        <v>41</v>
      </c>
      <c r="P498" s="16" t="s">
        <v>36</v>
      </c>
      <c r="Q498" s="1" t="str">
        <f>IF(Data[[#This Row],[COGS]]=Data[[#This Row],[ Sales]]-Data[[#This Row],[Profit]], "OK", "Mismatch")</f>
        <v>OK</v>
      </c>
      <c r="R498" s="1" t="str">
        <f>IF(Data[[#This Row],[Gross Sales]]=Data[[#This Row],[Units Sold]]*Data[[#This Row],[Sale Price]], "OK", "Mismatch")</f>
        <v>OK</v>
      </c>
      <c r="S498" s="1" t="str">
        <f>IF(Data[[#This Row],[ Sales]]=Data[[#This Row],[Gross Sales]]-Data[[#This Row],[Discounts]], "OK", "Mismatch")</f>
        <v>OK</v>
      </c>
      <c r="T498" s="1" t="str">
        <f>IF(Data[[#This Row],[Profit]]=Data[[#This Row],[ Sales]]-Data[[#This Row],[COGS]], "OK", "Mismatch")</f>
        <v>OK</v>
      </c>
    </row>
    <row r="499" spans="1:20" x14ac:dyDescent="0.2">
      <c r="A499" s="11" t="s">
        <v>14</v>
      </c>
      <c r="B499" s="11" t="s">
        <v>37</v>
      </c>
      <c r="C499" s="12" t="s">
        <v>43</v>
      </c>
      <c r="D499" s="12" t="s">
        <v>48</v>
      </c>
      <c r="E499" s="11">
        <v>1351.5</v>
      </c>
      <c r="F499" s="13">
        <v>250</v>
      </c>
      <c r="G499" s="13">
        <v>350</v>
      </c>
      <c r="H499" s="13">
        <v>473025</v>
      </c>
      <c r="I499" s="13">
        <v>42572.25</v>
      </c>
      <c r="J499" s="13">
        <v>430452.75</v>
      </c>
      <c r="K499" s="13">
        <v>351390</v>
      </c>
      <c r="L499" s="13">
        <v>79062.75</v>
      </c>
      <c r="M499" s="14">
        <v>41730</v>
      </c>
      <c r="N499" s="15">
        <v>4</v>
      </c>
      <c r="O499" s="12" t="s">
        <v>44</v>
      </c>
      <c r="P499" s="16" t="s">
        <v>19</v>
      </c>
      <c r="Q499" s="1" t="str">
        <f>IF(Data[[#This Row],[COGS]]=Data[[#This Row],[ Sales]]-Data[[#This Row],[Profit]], "OK", "Mismatch")</f>
        <v>OK</v>
      </c>
      <c r="R499" s="1" t="str">
        <f>IF(Data[[#This Row],[Gross Sales]]=Data[[#This Row],[Units Sold]]*Data[[#This Row],[Sale Price]], "OK", "Mismatch")</f>
        <v>OK</v>
      </c>
      <c r="S499" s="1" t="str">
        <f>IF(Data[[#This Row],[ Sales]]=Data[[#This Row],[Gross Sales]]-Data[[#This Row],[Discounts]], "OK", "Mismatch")</f>
        <v>OK</v>
      </c>
      <c r="T499" s="1" t="str">
        <f>IF(Data[[#This Row],[Profit]]=Data[[#This Row],[ Sales]]-Data[[#This Row],[COGS]], "OK", "Mismatch")</f>
        <v>OK</v>
      </c>
    </row>
    <row r="500" spans="1:20" x14ac:dyDescent="0.2">
      <c r="A500" s="11" t="s">
        <v>14</v>
      </c>
      <c r="B500" s="11" t="s">
        <v>37</v>
      </c>
      <c r="C500" s="12" t="s">
        <v>43</v>
      </c>
      <c r="D500" s="12" t="s">
        <v>48</v>
      </c>
      <c r="E500" s="11">
        <v>2663</v>
      </c>
      <c r="F500" s="13">
        <v>250</v>
      </c>
      <c r="G500" s="13">
        <v>20</v>
      </c>
      <c r="H500" s="13">
        <v>53260</v>
      </c>
      <c r="I500" s="13">
        <v>2663</v>
      </c>
      <c r="J500" s="13">
        <v>50597</v>
      </c>
      <c r="K500" s="13">
        <v>26630</v>
      </c>
      <c r="L500" s="13">
        <v>23967</v>
      </c>
      <c r="M500" s="14">
        <v>41974</v>
      </c>
      <c r="N500" s="15">
        <v>12</v>
      </c>
      <c r="O500" s="12" t="s">
        <v>25</v>
      </c>
      <c r="P500" s="16" t="s">
        <v>19</v>
      </c>
      <c r="Q500" s="1" t="str">
        <f>IF(Data[[#This Row],[COGS]]=Data[[#This Row],[ Sales]]-Data[[#This Row],[Profit]], "OK", "Mismatch")</f>
        <v>OK</v>
      </c>
      <c r="R500" s="1" t="str">
        <f>IF(Data[[#This Row],[Gross Sales]]=Data[[#This Row],[Units Sold]]*Data[[#This Row],[Sale Price]], "OK", "Mismatch")</f>
        <v>OK</v>
      </c>
      <c r="S500" s="1" t="str">
        <f>IF(Data[[#This Row],[ Sales]]=Data[[#This Row],[Gross Sales]]-Data[[#This Row],[Discounts]], "OK", "Mismatch")</f>
        <v>OK</v>
      </c>
      <c r="T500" s="1" t="str">
        <f>IF(Data[[#This Row],[Profit]]=Data[[#This Row],[ Sales]]-Data[[#This Row],[COGS]], "OK", "Mismatch")</f>
        <v>OK</v>
      </c>
    </row>
    <row r="501" spans="1:20" x14ac:dyDescent="0.2">
      <c r="A501" s="11" t="s">
        <v>21</v>
      </c>
      <c r="B501" s="11" t="s">
        <v>15</v>
      </c>
      <c r="C501" s="12" t="s">
        <v>45</v>
      </c>
      <c r="D501" s="12" t="s">
        <v>49</v>
      </c>
      <c r="E501" s="11">
        <v>1743</v>
      </c>
      <c r="F501" s="13">
        <v>260</v>
      </c>
      <c r="G501" s="13">
        <v>15</v>
      </c>
      <c r="H501" s="13">
        <v>26145</v>
      </c>
      <c r="I501" s="13">
        <v>3660.3</v>
      </c>
      <c r="J501" s="13">
        <v>22484.7</v>
      </c>
      <c r="K501" s="13">
        <v>17430</v>
      </c>
      <c r="L501" s="13">
        <v>5054.7000000000007</v>
      </c>
      <c r="M501" s="14">
        <v>41548</v>
      </c>
      <c r="N501" s="15">
        <v>10</v>
      </c>
      <c r="O501" s="12" t="s">
        <v>35</v>
      </c>
      <c r="P501" s="16" t="s">
        <v>36</v>
      </c>
      <c r="Q501" s="1" t="str">
        <f>IF(Data[[#This Row],[COGS]]=Data[[#This Row],[ Sales]]-Data[[#This Row],[Profit]], "OK", "Mismatch")</f>
        <v>OK</v>
      </c>
      <c r="R501" s="1" t="str">
        <f>IF(Data[[#This Row],[Gross Sales]]=Data[[#This Row],[Units Sold]]*Data[[#This Row],[Sale Price]], "OK", "Mismatch")</f>
        <v>OK</v>
      </c>
      <c r="S501" s="1" t="str">
        <f>IF(Data[[#This Row],[ Sales]]=Data[[#This Row],[Gross Sales]]-Data[[#This Row],[Discounts]], "OK", "Mismatch")</f>
        <v>OK</v>
      </c>
      <c r="T501" s="1" t="str">
        <f>IF(Data[[#This Row],[Profit]]=Data[[#This Row],[ Sales]]-Data[[#This Row],[COGS]], "OK", "Mismatch")</f>
        <v>OK</v>
      </c>
    </row>
    <row r="502" spans="1:20" x14ac:dyDescent="0.2">
      <c r="A502" s="11" t="s">
        <v>21</v>
      </c>
      <c r="B502" s="11" t="s">
        <v>15</v>
      </c>
      <c r="C502" s="12" t="s">
        <v>45</v>
      </c>
      <c r="D502" s="12" t="s">
        <v>48</v>
      </c>
      <c r="E502" s="11">
        <v>1630.5</v>
      </c>
      <c r="F502" s="13">
        <v>260</v>
      </c>
      <c r="G502" s="13">
        <v>15</v>
      </c>
      <c r="H502" s="13">
        <v>24457.5</v>
      </c>
      <c r="I502" s="13">
        <v>2201.1750000000002</v>
      </c>
      <c r="J502" s="13">
        <v>22256.324999999997</v>
      </c>
      <c r="K502" s="13">
        <v>16305</v>
      </c>
      <c r="L502" s="13">
        <v>5951.3249999999989</v>
      </c>
      <c r="M502" s="14">
        <v>41821</v>
      </c>
      <c r="N502" s="15">
        <v>7</v>
      </c>
      <c r="O502" s="12" t="s">
        <v>30</v>
      </c>
      <c r="P502" s="16" t="s">
        <v>19</v>
      </c>
      <c r="Q502" s="1" t="str">
        <f>IF(Data[[#This Row],[COGS]]=Data[[#This Row],[ Sales]]-Data[[#This Row],[Profit]], "OK", "Mismatch")</f>
        <v>OK</v>
      </c>
      <c r="R502" s="1" t="str">
        <f>IF(Data[[#This Row],[Gross Sales]]=Data[[#This Row],[Units Sold]]*Data[[#This Row],[Sale Price]], "OK", "Mismatch")</f>
        <v>OK</v>
      </c>
      <c r="S502" s="1" t="str">
        <f>IF(Data[[#This Row],[ Sales]]=Data[[#This Row],[Gross Sales]]-Data[[#This Row],[Discounts]], "OK", "Mismatch")</f>
        <v>OK</v>
      </c>
      <c r="T502" s="1" t="str">
        <f>IF(Data[[#This Row],[Profit]]=Data[[#This Row],[ Sales]]-Data[[#This Row],[COGS]], "OK", "Mismatch")</f>
        <v>OK</v>
      </c>
    </row>
    <row r="503" spans="1:20" x14ac:dyDescent="0.2">
      <c r="A503" s="11" t="s">
        <v>21</v>
      </c>
      <c r="B503" s="11" t="s">
        <v>15</v>
      </c>
      <c r="C503" s="12" t="s">
        <v>16</v>
      </c>
      <c r="D503" s="12" t="s">
        <v>49</v>
      </c>
      <c r="E503" s="11">
        <v>1560</v>
      </c>
      <c r="F503" s="13">
        <v>3</v>
      </c>
      <c r="G503" s="13">
        <v>15</v>
      </c>
      <c r="H503" s="13">
        <v>23400</v>
      </c>
      <c r="I503" s="13">
        <v>2574</v>
      </c>
      <c r="J503" s="13">
        <v>20826</v>
      </c>
      <c r="K503" s="13">
        <v>15600</v>
      </c>
      <c r="L503" s="13">
        <v>5226</v>
      </c>
      <c r="M503" s="14">
        <v>41579</v>
      </c>
      <c r="N503" s="15">
        <v>11</v>
      </c>
      <c r="O503" s="12" t="s">
        <v>41</v>
      </c>
      <c r="P503" s="16" t="s">
        <v>36</v>
      </c>
      <c r="Q503" s="1" t="str">
        <f>IF(Data[[#This Row],[COGS]]=Data[[#This Row],[ Sales]]-Data[[#This Row],[Profit]], "OK", "Mismatch")</f>
        <v>OK</v>
      </c>
      <c r="R503" s="1" t="str">
        <f>IF(Data[[#This Row],[Gross Sales]]=Data[[#This Row],[Units Sold]]*Data[[#This Row],[Sale Price]], "OK", "Mismatch")</f>
        <v>OK</v>
      </c>
      <c r="S503" s="1" t="str">
        <f>IF(Data[[#This Row],[ Sales]]=Data[[#This Row],[Gross Sales]]-Data[[#This Row],[Discounts]], "OK", "Mismatch")</f>
        <v>OK</v>
      </c>
      <c r="T503" s="1" t="str">
        <f>IF(Data[[#This Row],[Profit]]=Data[[#This Row],[ Sales]]-Data[[#This Row],[COGS]], "OK", "Mismatch")</f>
        <v>OK</v>
      </c>
    </row>
    <row r="504" spans="1:20" x14ac:dyDescent="0.2">
      <c r="A504" s="11" t="s">
        <v>21</v>
      </c>
      <c r="B504" s="11" t="s">
        <v>15</v>
      </c>
      <c r="C504" s="12" t="s">
        <v>16</v>
      </c>
      <c r="D504" s="12" t="s">
        <v>49</v>
      </c>
      <c r="E504" s="11">
        <v>2300</v>
      </c>
      <c r="F504" s="13">
        <v>3</v>
      </c>
      <c r="G504" s="13">
        <v>15</v>
      </c>
      <c r="H504" s="13">
        <v>34500</v>
      </c>
      <c r="I504" s="13">
        <v>4830</v>
      </c>
      <c r="J504" s="13">
        <v>29670</v>
      </c>
      <c r="K504" s="13">
        <v>23000</v>
      </c>
      <c r="L504" s="13">
        <v>6670</v>
      </c>
      <c r="M504" s="14">
        <v>41974</v>
      </c>
      <c r="N504" s="15">
        <v>12</v>
      </c>
      <c r="O504" s="12" t="s">
        <v>25</v>
      </c>
      <c r="P504" s="16" t="s">
        <v>19</v>
      </c>
      <c r="Q504" s="1" t="str">
        <f>IF(Data[[#This Row],[COGS]]=Data[[#This Row],[ Sales]]-Data[[#This Row],[Profit]], "OK", "Mismatch")</f>
        <v>OK</v>
      </c>
      <c r="R504" s="1" t="str">
        <f>IF(Data[[#This Row],[Gross Sales]]=Data[[#This Row],[Units Sold]]*Data[[#This Row],[Sale Price]], "OK", "Mismatch")</f>
        <v>OK</v>
      </c>
      <c r="S504" s="1" t="str">
        <f>IF(Data[[#This Row],[ Sales]]=Data[[#This Row],[Gross Sales]]-Data[[#This Row],[Discounts]], "OK", "Mismatch")</f>
        <v>OK</v>
      </c>
      <c r="T504" s="1" t="str">
        <f>IF(Data[[#This Row],[Profit]]=Data[[#This Row],[ Sales]]-Data[[#This Row],[COGS]], "OK", "Mismatch")</f>
        <v>OK</v>
      </c>
    </row>
    <row r="505" spans="1:20" x14ac:dyDescent="0.2">
      <c r="A505" s="11" t="s">
        <v>21</v>
      </c>
      <c r="B505" s="11" t="s">
        <v>15</v>
      </c>
      <c r="C505" s="12" t="s">
        <v>16</v>
      </c>
      <c r="D505" s="12" t="s">
        <v>49</v>
      </c>
      <c r="E505" s="11">
        <v>2689</v>
      </c>
      <c r="F505" s="13">
        <v>3</v>
      </c>
      <c r="G505" s="13">
        <v>15</v>
      </c>
      <c r="H505" s="13">
        <v>40335</v>
      </c>
      <c r="I505" s="13">
        <v>4840.2</v>
      </c>
      <c r="J505" s="13">
        <v>35494.800000000003</v>
      </c>
      <c r="K505" s="13">
        <v>26890</v>
      </c>
      <c r="L505" s="13">
        <v>8604.8000000000029</v>
      </c>
      <c r="M505" s="14">
        <v>41944</v>
      </c>
      <c r="N505" s="15">
        <v>11</v>
      </c>
      <c r="O505" s="12" t="s">
        <v>41</v>
      </c>
      <c r="P505" s="16" t="s">
        <v>19</v>
      </c>
      <c r="Q505" s="1" t="str">
        <f>IF(Data[[#This Row],[COGS]]=Data[[#This Row],[ Sales]]-Data[[#This Row],[Profit]], "OK", "Mismatch")</f>
        <v>OK</v>
      </c>
      <c r="R505" s="1" t="str">
        <f>IF(Data[[#This Row],[Gross Sales]]=Data[[#This Row],[Units Sold]]*Data[[#This Row],[Sale Price]], "OK", "Mismatch")</f>
        <v>OK</v>
      </c>
      <c r="S505" s="1" t="str">
        <f>IF(Data[[#This Row],[ Sales]]=Data[[#This Row],[Gross Sales]]-Data[[#This Row],[Discounts]], "OK", "Mismatch")</f>
        <v>OK</v>
      </c>
      <c r="T505" s="1" t="str">
        <f>IF(Data[[#This Row],[Profit]]=Data[[#This Row],[ Sales]]-Data[[#This Row],[COGS]], "OK", "Mismatch")</f>
        <v>OK</v>
      </c>
    </row>
    <row r="506" spans="1:20" x14ac:dyDescent="0.2">
      <c r="A506" s="11" t="s">
        <v>21</v>
      </c>
      <c r="B506" s="11" t="s">
        <v>15</v>
      </c>
      <c r="C506" s="12" t="s">
        <v>16</v>
      </c>
      <c r="D506" s="12" t="s">
        <v>48</v>
      </c>
      <c r="E506" s="11">
        <v>2844</v>
      </c>
      <c r="F506" s="13">
        <v>3</v>
      </c>
      <c r="G506" s="13">
        <v>15</v>
      </c>
      <c r="H506" s="13">
        <v>42660</v>
      </c>
      <c r="I506" s="13">
        <v>2559.6</v>
      </c>
      <c r="J506" s="13">
        <v>40100.400000000001</v>
      </c>
      <c r="K506" s="13">
        <v>28440</v>
      </c>
      <c r="L506" s="13">
        <v>11660.400000000001</v>
      </c>
      <c r="M506" s="14">
        <v>41791</v>
      </c>
      <c r="N506" s="15">
        <v>6</v>
      </c>
      <c r="O506" s="12" t="s">
        <v>23</v>
      </c>
      <c r="P506" s="16" t="s">
        <v>19</v>
      </c>
      <c r="Q506" s="1" t="str">
        <f>IF(Data[[#This Row],[COGS]]=Data[[#This Row],[ Sales]]-Data[[#This Row],[Profit]], "OK", "Mismatch")</f>
        <v>OK</v>
      </c>
      <c r="R506" s="1" t="str">
        <f>IF(Data[[#This Row],[Gross Sales]]=Data[[#This Row],[Units Sold]]*Data[[#This Row],[Sale Price]], "OK", "Mismatch")</f>
        <v>OK</v>
      </c>
      <c r="S506" s="1" t="str">
        <f>IF(Data[[#This Row],[ Sales]]=Data[[#This Row],[Gross Sales]]-Data[[#This Row],[Discounts]], "OK", "Mismatch")</f>
        <v>OK</v>
      </c>
      <c r="T506" s="1" t="str">
        <f>IF(Data[[#This Row],[Profit]]=Data[[#This Row],[ Sales]]-Data[[#This Row],[COGS]], "OK", "Mismatch")</f>
        <v>OK</v>
      </c>
    </row>
    <row r="507" spans="1:20" x14ac:dyDescent="0.2">
      <c r="A507" s="11" t="s">
        <v>21</v>
      </c>
      <c r="B507" s="11" t="s">
        <v>15</v>
      </c>
      <c r="C507" s="12" t="s">
        <v>26</v>
      </c>
      <c r="D507" s="12" t="s">
        <v>49</v>
      </c>
      <c r="E507" s="11">
        <v>2300</v>
      </c>
      <c r="F507" s="13">
        <v>5</v>
      </c>
      <c r="G507" s="13">
        <v>15</v>
      </c>
      <c r="H507" s="13">
        <v>34500</v>
      </c>
      <c r="I507" s="13">
        <v>4830</v>
      </c>
      <c r="J507" s="13">
        <v>29670</v>
      </c>
      <c r="K507" s="13">
        <v>23000</v>
      </c>
      <c r="L507" s="13">
        <v>6670</v>
      </c>
      <c r="M507" s="14">
        <v>41974</v>
      </c>
      <c r="N507" s="15">
        <v>12</v>
      </c>
      <c r="O507" s="12" t="s">
        <v>25</v>
      </c>
      <c r="P507" s="16" t="s">
        <v>19</v>
      </c>
      <c r="Q507" s="1" t="str">
        <f>IF(Data[[#This Row],[COGS]]=Data[[#This Row],[ Sales]]-Data[[#This Row],[Profit]], "OK", "Mismatch")</f>
        <v>OK</v>
      </c>
      <c r="R507" s="1" t="str">
        <f>IF(Data[[#This Row],[Gross Sales]]=Data[[#This Row],[Units Sold]]*Data[[#This Row],[Sale Price]], "OK", "Mismatch")</f>
        <v>OK</v>
      </c>
      <c r="S507" s="1" t="str">
        <f>IF(Data[[#This Row],[ Sales]]=Data[[#This Row],[Gross Sales]]-Data[[#This Row],[Discounts]], "OK", "Mismatch")</f>
        <v>OK</v>
      </c>
      <c r="T507" s="1" t="str">
        <f>IF(Data[[#This Row],[Profit]]=Data[[#This Row],[ Sales]]-Data[[#This Row],[COGS]], "OK", "Mismatch")</f>
        <v>OK</v>
      </c>
    </row>
    <row r="508" spans="1:20" x14ac:dyDescent="0.2">
      <c r="A508" s="11" t="s">
        <v>21</v>
      </c>
      <c r="B508" s="11" t="s">
        <v>15</v>
      </c>
      <c r="C508" s="12" t="s">
        <v>26</v>
      </c>
      <c r="D508" s="12" t="s">
        <v>46</v>
      </c>
      <c r="E508" s="11">
        <v>1967</v>
      </c>
      <c r="F508" s="13">
        <v>5</v>
      </c>
      <c r="G508" s="13">
        <v>15</v>
      </c>
      <c r="H508" s="13">
        <v>29505</v>
      </c>
      <c r="I508" s="13">
        <v>1180.2</v>
      </c>
      <c r="J508" s="13">
        <v>28324.799999999999</v>
      </c>
      <c r="K508" s="13">
        <v>19670</v>
      </c>
      <c r="L508" s="13">
        <v>8654.7999999999993</v>
      </c>
      <c r="M508" s="14">
        <v>41699</v>
      </c>
      <c r="N508" s="15">
        <v>3</v>
      </c>
      <c r="O508" s="12" t="s">
        <v>27</v>
      </c>
      <c r="P508" s="16" t="s">
        <v>19</v>
      </c>
      <c r="Q508" s="1" t="str">
        <f>IF(Data[[#This Row],[COGS]]=Data[[#This Row],[ Sales]]-Data[[#This Row],[Profit]], "OK", "Mismatch")</f>
        <v>OK</v>
      </c>
      <c r="R508" s="1" t="str">
        <f>IF(Data[[#This Row],[Gross Sales]]=Data[[#This Row],[Units Sold]]*Data[[#This Row],[Sale Price]], "OK", "Mismatch")</f>
        <v>OK</v>
      </c>
      <c r="S508" s="1" t="str">
        <f>IF(Data[[#This Row],[ Sales]]=Data[[#This Row],[Gross Sales]]-Data[[#This Row],[Discounts]], "OK", "Mismatch")</f>
        <v>OK</v>
      </c>
      <c r="T508" s="1" t="str">
        <f>IF(Data[[#This Row],[Profit]]=Data[[#This Row],[ Sales]]-Data[[#This Row],[COGS]], "OK", "Mismatch")</f>
        <v>OK</v>
      </c>
    </row>
    <row r="509" spans="1:20" x14ac:dyDescent="0.2">
      <c r="A509" s="11" t="s">
        <v>21</v>
      </c>
      <c r="B509" s="11" t="s">
        <v>15</v>
      </c>
      <c r="C509" s="12" t="s">
        <v>38</v>
      </c>
      <c r="D509" s="12" t="s">
        <v>49</v>
      </c>
      <c r="E509" s="11">
        <v>1565</v>
      </c>
      <c r="F509" s="13">
        <v>10</v>
      </c>
      <c r="G509" s="13">
        <v>15</v>
      </c>
      <c r="H509" s="13">
        <v>23475</v>
      </c>
      <c r="I509" s="13">
        <v>3051.75</v>
      </c>
      <c r="J509" s="13">
        <v>20423.25</v>
      </c>
      <c r="K509" s="13">
        <v>15650</v>
      </c>
      <c r="L509" s="13">
        <v>4773.25</v>
      </c>
      <c r="M509" s="14">
        <v>41913</v>
      </c>
      <c r="N509" s="15">
        <v>10</v>
      </c>
      <c r="O509" s="12" t="s">
        <v>35</v>
      </c>
      <c r="P509" s="16" t="s">
        <v>19</v>
      </c>
      <c r="Q509" s="1" t="str">
        <f>IF(Data[[#This Row],[COGS]]=Data[[#This Row],[ Sales]]-Data[[#This Row],[Profit]], "OK", "Mismatch")</f>
        <v>OK</v>
      </c>
      <c r="R509" s="1" t="str">
        <f>IF(Data[[#This Row],[Gross Sales]]=Data[[#This Row],[Units Sold]]*Data[[#This Row],[Sale Price]], "OK", "Mismatch")</f>
        <v>OK</v>
      </c>
      <c r="S509" s="1" t="str">
        <f>IF(Data[[#This Row],[ Sales]]=Data[[#This Row],[Gross Sales]]-Data[[#This Row],[Discounts]], "OK", "Mismatch")</f>
        <v>OK</v>
      </c>
      <c r="T509" s="1" t="str">
        <f>IF(Data[[#This Row],[Profit]]=Data[[#This Row],[ Sales]]-Data[[#This Row],[COGS]], "OK", "Mismatch")</f>
        <v>OK</v>
      </c>
    </row>
    <row r="510" spans="1:20" x14ac:dyDescent="0.2">
      <c r="A510" s="11" t="s">
        <v>21</v>
      </c>
      <c r="B510" s="11" t="s">
        <v>15</v>
      </c>
      <c r="C510" s="12" t="s">
        <v>38</v>
      </c>
      <c r="D510" s="12" t="s">
        <v>49</v>
      </c>
      <c r="E510" s="11">
        <v>1614</v>
      </c>
      <c r="F510" s="13">
        <v>10</v>
      </c>
      <c r="G510" s="13">
        <v>15</v>
      </c>
      <c r="H510" s="13">
        <v>24210</v>
      </c>
      <c r="I510" s="13">
        <v>3631.5</v>
      </c>
      <c r="J510" s="13">
        <v>20578.5</v>
      </c>
      <c r="K510" s="13">
        <v>16140</v>
      </c>
      <c r="L510" s="13">
        <v>4438.5</v>
      </c>
      <c r="M510" s="14">
        <v>41730</v>
      </c>
      <c r="N510" s="15">
        <v>4</v>
      </c>
      <c r="O510" s="12" t="s">
        <v>44</v>
      </c>
      <c r="P510" s="16" t="s">
        <v>19</v>
      </c>
      <c r="Q510" s="1" t="str">
        <f>IF(Data[[#This Row],[COGS]]=Data[[#This Row],[ Sales]]-Data[[#This Row],[Profit]], "OK", "Mismatch")</f>
        <v>OK</v>
      </c>
      <c r="R510" s="1" t="str">
        <f>IF(Data[[#This Row],[Gross Sales]]=Data[[#This Row],[Units Sold]]*Data[[#This Row],[Sale Price]], "OK", "Mismatch")</f>
        <v>OK</v>
      </c>
      <c r="S510" s="1" t="str">
        <f>IF(Data[[#This Row],[ Sales]]=Data[[#This Row],[Gross Sales]]-Data[[#This Row],[Discounts]], "OK", "Mismatch")</f>
        <v>OK</v>
      </c>
      <c r="T510" s="1" t="str">
        <f>IF(Data[[#This Row],[Profit]]=Data[[#This Row],[ Sales]]-Data[[#This Row],[COGS]], "OK", "Mismatch")</f>
        <v>OK</v>
      </c>
    </row>
    <row r="511" spans="1:20" x14ac:dyDescent="0.2">
      <c r="A511" s="11" t="s">
        <v>21</v>
      </c>
      <c r="B511" s="11" t="s">
        <v>15</v>
      </c>
      <c r="C511" s="12" t="s">
        <v>38</v>
      </c>
      <c r="D511" s="12" t="s">
        <v>49</v>
      </c>
      <c r="E511" s="11">
        <v>1743</v>
      </c>
      <c r="F511" s="13">
        <v>10</v>
      </c>
      <c r="G511" s="13">
        <v>15</v>
      </c>
      <c r="H511" s="13">
        <v>26145</v>
      </c>
      <c r="I511" s="13">
        <v>3660.3</v>
      </c>
      <c r="J511" s="13">
        <v>22484.7</v>
      </c>
      <c r="K511" s="13">
        <v>17430</v>
      </c>
      <c r="L511" s="13">
        <v>5054.7000000000007</v>
      </c>
      <c r="M511" s="14">
        <v>41548</v>
      </c>
      <c r="N511" s="15">
        <v>10</v>
      </c>
      <c r="O511" s="12" t="s">
        <v>35</v>
      </c>
      <c r="P511" s="16" t="s">
        <v>36</v>
      </c>
      <c r="Q511" s="1" t="str">
        <f>IF(Data[[#This Row],[COGS]]=Data[[#This Row],[ Sales]]-Data[[#This Row],[Profit]], "OK", "Mismatch")</f>
        <v>OK</v>
      </c>
      <c r="R511" s="1" t="str">
        <f>IF(Data[[#This Row],[Gross Sales]]=Data[[#This Row],[Units Sold]]*Data[[#This Row],[Sale Price]], "OK", "Mismatch")</f>
        <v>OK</v>
      </c>
      <c r="S511" s="1" t="str">
        <f>IF(Data[[#This Row],[ Sales]]=Data[[#This Row],[Gross Sales]]-Data[[#This Row],[Discounts]], "OK", "Mismatch")</f>
        <v>OK</v>
      </c>
      <c r="T511" s="1" t="str">
        <f>IF(Data[[#This Row],[Profit]]=Data[[#This Row],[ Sales]]-Data[[#This Row],[COGS]], "OK", "Mismatch")</f>
        <v>OK</v>
      </c>
    </row>
    <row r="512" spans="1:20" x14ac:dyDescent="0.2">
      <c r="A512" s="11" t="s">
        <v>21</v>
      </c>
      <c r="B512" s="11" t="s">
        <v>15</v>
      </c>
      <c r="C512" s="12" t="s">
        <v>38</v>
      </c>
      <c r="D512" s="12" t="s">
        <v>49</v>
      </c>
      <c r="E512" s="11">
        <v>2470</v>
      </c>
      <c r="F512" s="13">
        <v>10</v>
      </c>
      <c r="G512" s="13">
        <v>15</v>
      </c>
      <c r="H512" s="13">
        <v>37050</v>
      </c>
      <c r="I512" s="13">
        <v>5187</v>
      </c>
      <c r="J512" s="13">
        <v>31863</v>
      </c>
      <c r="K512" s="13">
        <v>24700</v>
      </c>
      <c r="L512" s="13">
        <v>7163</v>
      </c>
      <c r="M512" s="14">
        <v>41518</v>
      </c>
      <c r="N512" s="15">
        <v>9</v>
      </c>
      <c r="O512" s="12" t="s">
        <v>34</v>
      </c>
      <c r="P512" s="16" t="s">
        <v>36</v>
      </c>
      <c r="Q512" s="1" t="str">
        <f>IF(Data[[#This Row],[COGS]]=Data[[#This Row],[ Sales]]-Data[[#This Row],[Profit]], "OK", "Mismatch")</f>
        <v>OK</v>
      </c>
      <c r="R512" s="1" t="str">
        <f>IF(Data[[#This Row],[Gross Sales]]=Data[[#This Row],[Units Sold]]*Data[[#This Row],[Sale Price]], "OK", "Mismatch")</f>
        <v>OK</v>
      </c>
      <c r="S512" s="1" t="str">
        <f>IF(Data[[#This Row],[ Sales]]=Data[[#This Row],[Gross Sales]]-Data[[#This Row],[Discounts]], "OK", "Mismatch")</f>
        <v>OK</v>
      </c>
      <c r="T512" s="1" t="str">
        <f>IF(Data[[#This Row],[Profit]]=Data[[#This Row],[ Sales]]-Data[[#This Row],[COGS]], "OK", "Mismatch")</f>
        <v>OK</v>
      </c>
    </row>
    <row r="513" spans="1:20" x14ac:dyDescent="0.2">
      <c r="A513" s="11" t="s">
        <v>21</v>
      </c>
      <c r="B513" s="11" t="s">
        <v>15</v>
      </c>
      <c r="C513" s="12" t="s">
        <v>38</v>
      </c>
      <c r="D513" s="12" t="s">
        <v>49</v>
      </c>
      <c r="E513" s="11">
        <v>2559</v>
      </c>
      <c r="F513" s="13">
        <v>10</v>
      </c>
      <c r="G513" s="13">
        <v>15</v>
      </c>
      <c r="H513" s="13">
        <v>38385</v>
      </c>
      <c r="I513" s="13">
        <v>5757.75</v>
      </c>
      <c r="J513" s="13">
        <v>32627.25</v>
      </c>
      <c r="K513" s="13">
        <v>25590</v>
      </c>
      <c r="L513" s="13">
        <v>7037.25</v>
      </c>
      <c r="M513" s="14">
        <v>41852</v>
      </c>
      <c r="N513" s="15">
        <v>8</v>
      </c>
      <c r="O513" s="12" t="s">
        <v>33</v>
      </c>
      <c r="P513" s="16" t="s">
        <v>19</v>
      </c>
      <c r="Q513" s="1" t="str">
        <f>IF(Data[[#This Row],[COGS]]=Data[[#This Row],[ Sales]]-Data[[#This Row],[Profit]], "OK", "Mismatch")</f>
        <v>OK</v>
      </c>
      <c r="R513" s="1" t="str">
        <f>IF(Data[[#This Row],[Gross Sales]]=Data[[#This Row],[Units Sold]]*Data[[#This Row],[Sale Price]], "OK", "Mismatch")</f>
        <v>OK</v>
      </c>
      <c r="S513" s="1" t="str">
        <f>IF(Data[[#This Row],[ Sales]]=Data[[#This Row],[Gross Sales]]-Data[[#This Row],[Discounts]], "OK", "Mismatch")</f>
        <v>OK</v>
      </c>
      <c r="T513" s="1" t="str">
        <f>IF(Data[[#This Row],[Profit]]=Data[[#This Row],[ Sales]]-Data[[#This Row],[COGS]], "OK", "Mismatch")</f>
        <v>OK</v>
      </c>
    </row>
    <row r="514" spans="1:20" x14ac:dyDescent="0.2">
      <c r="A514" s="11" t="s">
        <v>21</v>
      </c>
      <c r="B514" s="11" t="s">
        <v>15</v>
      </c>
      <c r="C514" s="12" t="s">
        <v>38</v>
      </c>
      <c r="D514" s="12" t="s">
        <v>46</v>
      </c>
      <c r="E514" s="11">
        <v>218</v>
      </c>
      <c r="F514" s="13">
        <v>10</v>
      </c>
      <c r="G514" s="13">
        <v>15</v>
      </c>
      <c r="H514" s="13">
        <v>3270</v>
      </c>
      <c r="I514" s="13">
        <v>130.80000000000001</v>
      </c>
      <c r="J514" s="13">
        <v>3139.2</v>
      </c>
      <c r="K514" s="13">
        <v>2180</v>
      </c>
      <c r="L514" s="13">
        <v>959.19999999999982</v>
      </c>
      <c r="M514" s="14">
        <v>41883</v>
      </c>
      <c r="N514" s="15">
        <v>9</v>
      </c>
      <c r="O514" s="12" t="s">
        <v>34</v>
      </c>
      <c r="P514" s="16" t="s">
        <v>19</v>
      </c>
      <c r="Q514" s="1" t="str">
        <f>IF(Data[[#This Row],[COGS]]=Data[[#This Row],[ Sales]]-Data[[#This Row],[Profit]], "OK", "Mismatch")</f>
        <v>OK</v>
      </c>
      <c r="R514" s="1" t="str">
        <f>IF(Data[[#This Row],[Gross Sales]]=Data[[#This Row],[Units Sold]]*Data[[#This Row],[Sale Price]], "OK", "Mismatch")</f>
        <v>OK</v>
      </c>
      <c r="S514" s="1" t="str">
        <f>IF(Data[[#This Row],[ Sales]]=Data[[#This Row],[Gross Sales]]-Data[[#This Row],[Discounts]], "OK", "Mismatch")</f>
        <v>OK</v>
      </c>
      <c r="T514" s="1" t="str">
        <f>IF(Data[[#This Row],[Profit]]=Data[[#This Row],[ Sales]]-Data[[#This Row],[COGS]], "OK", "Mismatch")</f>
        <v>OK</v>
      </c>
    </row>
    <row r="515" spans="1:20" x14ac:dyDescent="0.2">
      <c r="A515" s="11" t="s">
        <v>21</v>
      </c>
      <c r="B515" s="11" t="s">
        <v>15</v>
      </c>
      <c r="C515" s="12" t="s">
        <v>38</v>
      </c>
      <c r="D515" s="12" t="s">
        <v>46</v>
      </c>
      <c r="E515" s="11">
        <v>2363</v>
      </c>
      <c r="F515" s="13">
        <v>10</v>
      </c>
      <c r="G515" s="13">
        <v>15</v>
      </c>
      <c r="H515" s="13">
        <v>35445</v>
      </c>
      <c r="I515" s="13">
        <v>708.9</v>
      </c>
      <c r="J515" s="13">
        <v>34736.1</v>
      </c>
      <c r="K515" s="13">
        <v>23630</v>
      </c>
      <c r="L515" s="13">
        <v>11106.099999999999</v>
      </c>
      <c r="M515" s="14">
        <v>41671</v>
      </c>
      <c r="N515" s="15">
        <v>2</v>
      </c>
      <c r="O515" s="12" t="s">
        <v>39</v>
      </c>
      <c r="P515" s="16" t="s">
        <v>19</v>
      </c>
      <c r="Q515" s="1" t="str">
        <f>IF(Data[[#This Row],[COGS]]=Data[[#This Row],[ Sales]]-Data[[#This Row],[Profit]], "OK", "Mismatch")</f>
        <v>OK</v>
      </c>
      <c r="R515" s="1" t="str">
        <f>IF(Data[[#This Row],[Gross Sales]]=Data[[#This Row],[Units Sold]]*Data[[#This Row],[Sale Price]], "OK", "Mismatch")</f>
        <v>OK</v>
      </c>
      <c r="S515" s="1" t="str">
        <f>IF(Data[[#This Row],[ Sales]]=Data[[#This Row],[Gross Sales]]-Data[[#This Row],[Discounts]], "OK", "Mismatch")</f>
        <v>OK</v>
      </c>
      <c r="T515" s="1" t="str">
        <f>IF(Data[[#This Row],[Profit]]=Data[[#This Row],[ Sales]]-Data[[#This Row],[COGS]], "OK", "Mismatch")</f>
        <v>OK</v>
      </c>
    </row>
    <row r="516" spans="1:20" x14ac:dyDescent="0.2">
      <c r="A516" s="11" t="s">
        <v>21</v>
      </c>
      <c r="B516" s="11" t="s">
        <v>15</v>
      </c>
      <c r="C516" s="12" t="s">
        <v>38</v>
      </c>
      <c r="D516" s="12" t="s">
        <v>17</v>
      </c>
      <c r="E516" s="11">
        <v>2152</v>
      </c>
      <c r="F516" s="13">
        <v>10</v>
      </c>
      <c r="G516" s="13">
        <v>15</v>
      </c>
      <c r="H516" s="13">
        <v>32280</v>
      </c>
      <c r="I516" s="13">
        <v>0</v>
      </c>
      <c r="J516" s="13">
        <v>32280</v>
      </c>
      <c r="K516" s="13">
        <v>21520</v>
      </c>
      <c r="L516" s="13">
        <v>10760</v>
      </c>
      <c r="M516" s="14">
        <v>41609</v>
      </c>
      <c r="N516" s="15">
        <v>12</v>
      </c>
      <c r="O516" s="12" t="s">
        <v>25</v>
      </c>
      <c r="P516" s="16" t="s">
        <v>36</v>
      </c>
      <c r="Q516" s="1" t="str">
        <f>IF(Data[[#This Row],[COGS]]=Data[[#This Row],[ Sales]]-Data[[#This Row],[Profit]], "OK", "Mismatch")</f>
        <v>OK</v>
      </c>
      <c r="R516" s="1" t="str">
        <f>IF(Data[[#This Row],[Gross Sales]]=Data[[#This Row],[Units Sold]]*Data[[#This Row],[Sale Price]], "OK", "Mismatch")</f>
        <v>OK</v>
      </c>
      <c r="S516" s="1" t="str">
        <f>IF(Data[[#This Row],[ Sales]]=Data[[#This Row],[Gross Sales]]-Data[[#This Row],[Discounts]], "OK", "Mismatch")</f>
        <v>OK</v>
      </c>
      <c r="T516" s="1" t="str">
        <f>IF(Data[[#This Row],[Profit]]=Data[[#This Row],[ Sales]]-Data[[#This Row],[COGS]], "OK", "Mismatch")</f>
        <v>OK</v>
      </c>
    </row>
    <row r="517" spans="1:20" x14ac:dyDescent="0.2">
      <c r="A517" s="11" t="s">
        <v>21</v>
      </c>
      <c r="B517" s="11" t="s">
        <v>15</v>
      </c>
      <c r="C517" s="12" t="s">
        <v>42</v>
      </c>
      <c r="D517" s="12" t="s">
        <v>49</v>
      </c>
      <c r="E517" s="11">
        <v>384</v>
      </c>
      <c r="F517" s="13">
        <v>120</v>
      </c>
      <c r="G517" s="13">
        <v>15</v>
      </c>
      <c r="H517" s="13">
        <v>5760</v>
      </c>
      <c r="I517" s="13">
        <v>633.59999999999991</v>
      </c>
      <c r="J517" s="13">
        <v>5126.3999999999996</v>
      </c>
      <c r="K517" s="13">
        <v>3840</v>
      </c>
      <c r="L517" s="13">
        <v>1286.3999999999999</v>
      </c>
      <c r="M517" s="14">
        <v>41640</v>
      </c>
      <c r="N517" s="15">
        <v>1</v>
      </c>
      <c r="O517" s="12" t="s">
        <v>18</v>
      </c>
      <c r="P517" s="16" t="s">
        <v>19</v>
      </c>
      <c r="Q517" s="1" t="str">
        <f>IF(Data[[#This Row],[COGS]]=Data[[#This Row],[ Sales]]-Data[[#This Row],[Profit]], "OK", "Mismatch")</f>
        <v>OK</v>
      </c>
      <c r="R517" s="1" t="str">
        <f>IF(Data[[#This Row],[Gross Sales]]=Data[[#This Row],[Units Sold]]*Data[[#This Row],[Sale Price]], "OK", "Mismatch")</f>
        <v>OK</v>
      </c>
      <c r="S517" s="1" t="str">
        <f>IF(Data[[#This Row],[ Sales]]=Data[[#This Row],[Gross Sales]]-Data[[#This Row],[Discounts]], "OK", "Mismatch")</f>
        <v>OK</v>
      </c>
      <c r="T517" s="1" t="str">
        <f>IF(Data[[#This Row],[Profit]]=Data[[#This Row],[ Sales]]-Data[[#This Row],[COGS]], "OK", "Mismatch")</f>
        <v>OK</v>
      </c>
    </row>
    <row r="518" spans="1:20" x14ac:dyDescent="0.2">
      <c r="A518" s="11" t="s">
        <v>21</v>
      </c>
      <c r="B518" s="11" t="s">
        <v>15</v>
      </c>
      <c r="C518" s="12" t="s">
        <v>42</v>
      </c>
      <c r="D518" s="12" t="s">
        <v>48</v>
      </c>
      <c r="E518" s="11">
        <v>1262</v>
      </c>
      <c r="F518" s="13">
        <v>120</v>
      </c>
      <c r="G518" s="13">
        <v>15</v>
      </c>
      <c r="H518" s="13">
        <v>18930</v>
      </c>
      <c r="I518" s="13">
        <v>1325.1</v>
      </c>
      <c r="J518" s="13">
        <v>17604.900000000001</v>
      </c>
      <c r="K518" s="13">
        <v>12620</v>
      </c>
      <c r="L518" s="13">
        <v>4984.9000000000015</v>
      </c>
      <c r="M518" s="14">
        <v>41760</v>
      </c>
      <c r="N518" s="15">
        <v>5</v>
      </c>
      <c r="O518" s="12" t="s">
        <v>47</v>
      </c>
      <c r="P518" s="16" t="s">
        <v>19</v>
      </c>
      <c r="Q518" s="1" t="str">
        <f>IF(Data[[#This Row],[COGS]]=Data[[#This Row],[ Sales]]-Data[[#This Row],[Profit]], "OK", "Mismatch")</f>
        <v>OK</v>
      </c>
      <c r="R518" s="1" t="str">
        <f>IF(Data[[#This Row],[Gross Sales]]=Data[[#This Row],[Units Sold]]*Data[[#This Row],[Sale Price]], "OK", "Mismatch")</f>
        <v>OK</v>
      </c>
      <c r="S518" s="1" t="str">
        <f>IF(Data[[#This Row],[ Sales]]=Data[[#This Row],[Gross Sales]]-Data[[#This Row],[Discounts]], "OK", "Mismatch")</f>
        <v>OK</v>
      </c>
      <c r="T518" s="1" t="str">
        <f>IF(Data[[#This Row],[Profit]]=Data[[#This Row],[ Sales]]-Data[[#This Row],[COGS]], "OK", "Mismatch")</f>
        <v>OK</v>
      </c>
    </row>
    <row r="519" spans="1:20" x14ac:dyDescent="0.2">
      <c r="A519" s="11" t="s">
        <v>21</v>
      </c>
      <c r="B519" s="11" t="s">
        <v>15</v>
      </c>
      <c r="C519" s="12" t="s">
        <v>43</v>
      </c>
      <c r="D519" s="12" t="s">
        <v>49</v>
      </c>
      <c r="E519" s="11">
        <v>1565</v>
      </c>
      <c r="F519" s="13">
        <v>250</v>
      </c>
      <c r="G519" s="13">
        <v>15</v>
      </c>
      <c r="H519" s="13">
        <v>23475</v>
      </c>
      <c r="I519" s="13">
        <v>3051.75</v>
      </c>
      <c r="J519" s="13">
        <v>20423.25</v>
      </c>
      <c r="K519" s="13">
        <v>15650</v>
      </c>
      <c r="L519" s="13">
        <v>4773.25</v>
      </c>
      <c r="M519" s="14">
        <v>41913</v>
      </c>
      <c r="N519" s="15">
        <v>10</v>
      </c>
      <c r="O519" s="12" t="s">
        <v>35</v>
      </c>
      <c r="P519" s="16" t="s">
        <v>19</v>
      </c>
      <c r="Q519" s="1" t="str">
        <f>IF(Data[[#This Row],[COGS]]=Data[[#This Row],[ Sales]]-Data[[#This Row],[Profit]], "OK", "Mismatch")</f>
        <v>OK</v>
      </c>
      <c r="R519" s="1" t="str">
        <f>IF(Data[[#This Row],[Gross Sales]]=Data[[#This Row],[Units Sold]]*Data[[#This Row],[Sale Price]], "OK", "Mismatch")</f>
        <v>OK</v>
      </c>
      <c r="S519" s="1" t="str">
        <f>IF(Data[[#This Row],[ Sales]]=Data[[#This Row],[Gross Sales]]-Data[[#This Row],[Discounts]], "OK", "Mismatch")</f>
        <v>OK</v>
      </c>
      <c r="T519" s="1" t="str">
        <f>IF(Data[[#This Row],[Profit]]=Data[[#This Row],[ Sales]]-Data[[#This Row],[COGS]], "OK", "Mismatch")</f>
        <v>OK</v>
      </c>
    </row>
    <row r="520" spans="1:20" x14ac:dyDescent="0.2">
      <c r="A520" s="11" t="s">
        <v>21</v>
      </c>
      <c r="B520" s="11" t="s">
        <v>15</v>
      </c>
      <c r="C520" s="12" t="s">
        <v>43</v>
      </c>
      <c r="D520" s="12" t="s">
        <v>48</v>
      </c>
      <c r="E520" s="11">
        <v>2844</v>
      </c>
      <c r="F520" s="13">
        <v>250</v>
      </c>
      <c r="G520" s="13">
        <v>15</v>
      </c>
      <c r="H520" s="13">
        <v>42660</v>
      </c>
      <c r="I520" s="13">
        <v>2559.6</v>
      </c>
      <c r="J520" s="13">
        <v>40100.400000000001</v>
      </c>
      <c r="K520" s="13">
        <v>28440</v>
      </c>
      <c r="L520" s="13">
        <v>11660.400000000001</v>
      </c>
      <c r="M520" s="14">
        <v>41791</v>
      </c>
      <c r="N520" s="15">
        <v>6</v>
      </c>
      <c r="O520" s="12" t="s">
        <v>23</v>
      </c>
      <c r="P520" s="16" t="s">
        <v>19</v>
      </c>
      <c r="Q520" s="1" t="str">
        <f>IF(Data[[#This Row],[COGS]]=Data[[#This Row],[ Sales]]-Data[[#This Row],[Profit]], "OK", "Mismatch")</f>
        <v>OK</v>
      </c>
      <c r="R520" s="1" t="str">
        <f>IF(Data[[#This Row],[Gross Sales]]=Data[[#This Row],[Units Sold]]*Data[[#This Row],[Sale Price]], "OK", "Mismatch")</f>
        <v>OK</v>
      </c>
      <c r="S520" s="1" t="str">
        <f>IF(Data[[#This Row],[ Sales]]=Data[[#This Row],[Gross Sales]]-Data[[#This Row],[Discounts]], "OK", "Mismatch")</f>
        <v>OK</v>
      </c>
      <c r="T520" s="1" t="str">
        <f>IF(Data[[#This Row],[Profit]]=Data[[#This Row],[ Sales]]-Data[[#This Row],[COGS]], "OK", "Mismatch")</f>
        <v>OK</v>
      </c>
    </row>
    <row r="521" spans="1:20" x14ac:dyDescent="0.2">
      <c r="A521" s="11" t="s">
        <v>21</v>
      </c>
      <c r="B521" s="11" t="s">
        <v>22</v>
      </c>
      <c r="C521" s="12" t="s">
        <v>45</v>
      </c>
      <c r="D521" s="12" t="s">
        <v>49</v>
      </c>
      <c r="E521" s="11">
        <v>2072</v>
      </c>
      <c r="F521" s="13">
        <v>260</v>
      </c>
      <c r="G521" s="13">
        <v>15</v>
      </c>
      <c r="H521" s="13">
        <v>31080</v>
      </c>
      <c r="I521" s="13">
        <v>3108</v>
      </c>
      <c r="J521" s="13">
        <v>27972</v>
      </c>
      <c r="K521" s="13">
        <v>20720</v>
      </c>
      <c r="L521" s="13">
        <v>7252</v>
      </c>
      <c r="M521" s="14">
        <v>41974</v>
      </c>
      <c r="N521" s="15">
        <v>12</v>
      </c>
      <c r="O521" s="12" t="s">
        <v>25</v>
      </c>
      <c r="P521" s="16" t="s">
        <v>19</v>
      </c>
      <c r="Q521" s="1" t="str">
        <f>IF(Data[[#This Row],[COGS]]=Data[[#This Row],[ Sales]]-Data[[#This Row],[Profit]], "OK", "Mismatch")</f>
        <v>OK</v>
      </c>
      <c r="R521" s="1" t="str">
        <f>IF(Data[[#This Row],[Gross Sales]]=Data[[#This Row],[Units Sold]]*Data[[#This Row],[Sale Price]], "OK", "Mismatch")</f>
        <v>OK</v>
      </c>
      <c r="S521" s="1" t="str">
        <f>IF(Data[[#This Row],[ Sales]]=Data[[#This Row],[Gross Sales]]-Data[[#This Row],[Discounts]], "OK", "Mismatch")</f>
        <v>OK</v>
      </c>
      <c r="T521" s="1" t="str">
        <f>IF(Data[[#This Row],[Profit]]=Data[[#This Row],[ Sales]]-Data[[#This Row],[COGS]], "OK", "Mismatch")</f>
        <v>OK</v>
      </c>
    </row>
    <row r="522" spans="1:20" x14ac:dyDescent="0.2">
      <c r="A522" s="11" t="s">
        <v>21</v>
      </c>
      <c r="B522" s="11" t="s">
        <v>22</v>
      </c>
      <c r="C522" s="12" t="s">
        <v>45</v>
      </c>
      <c r="D522" s="12" t="s">
        <v>46</v>
      </c>
      <c r="E522" s="11">
        <v>321</v>
      </c>
      <c r="F522" s="13">
        <v>260</v>
      </c>
      <c r="G522" s="13">
        <v>15</v>
      </c>
      <c r="H522" s="13">
        <v>4815</v>
      </c>
      <c r="I522" s="13">
        <v>48.15</v>
      </c>
      <c r="J522" s="13">
        <v>4766.8500000000004</v>
      </c>
      <c r="K522" s="13">
        <v>3210</v>
      </c>
      <c r="L522" s="13">
        <v>1556.8500000000004</v>
      </c>
      <c r="M522" s="14">
        <v>41579</v>
      </c>
      <c r="N522" s="15">
        <v>11</v>
      </c>
      <c r="O522" s="12" t="s">
        <v>41</v>
      </c>
      <c r="P522" s="16" t="s">
        <v>36</v>
      </c>
      <c r="Q522" s="1" t="str">
        <f>IF(Data[[#This Row],[COGS]]=Data[[#This Row],[ Sales]]-Data[[#This Row],[Profit]], "OK", "Mismatch")</f>
        <v>OK</v>
      </c>
      <c r="R522" s="1" t="str">
        <f>IF(Data[[#This Row],[Gross Sales]]=Data[[#This Row],[Units Sold]]*Data[[#This Row],[Sale Price]], "OK", "Mismatch")</f>
        <v>OK</v>
      </c>
      <c r="S522" s="1" t="str">
        <f>IF(Data[[#This Row],[ Sales]]=Data[[#This Row],[Gross Sales]]-Data[[#This Row],[Discounts]], "OK", "Mismatch")</f>
        <v>OK</v>
      </c>
      <c r="T522" s="1" t="str">
        <f>IF(Data[[#This Row],[Profit]]=Data[[#This Row],[ Sales]]-Data[[#This Row],[COGS]], "OK", "Mismatch")</f>
        <v>OK</v>
      </c>
    </row>
    <row r="523" spans="1:20" x14ac:dyDescent="0.2">
      <c r="A523" s="11" t="s">
        <v>21</v>
      </c>
      <c r="B523" s="11" t="s">
        <v>22</v>
      </c>
      <c r="C523" s="12" t="s">
        <v>16</v>
      </c>
      <c r="D523" s="12" t="s">
        <v>48</v>
      </c>
      <c r="E523" s="11">
        <v>490</v>
      </c>
      <c r="F523" s="13">
        <v>3</v>
      </c>
      <c r="G523" s="13">
        <v>15</v>
      </c>
      <c r="H523" s="13">
        <v>7350</v>
      </c>
      <c r="I523" s="13">
        <v>588</v>
      </c>
      <c r="J523" s="13">
        <v>6762</v>
      </c>
      <c r="K523" s="13">
        <v>4900</v>
      </c>
      <c r="L523" s="13">
        <v>1862</v>
      </c>
      <c r="M523" s="14">
        <v>41944</v>
      </c>
      <c r="N523" s="15">
        <v>11</v>
      </c>
      <c r="O523" s="12" t="s">
        <v>41</v>
      </c>
      <c r="P523" s="16" t="s">
        <v>19</v>
      </c>
      <c r="Q523" s="1" t="str">
        <f>IF(Data[[#This Row],[COGS]]=Data[[#This Row],[ Sales]]-Data[[#This Row],[Profit]], "OK", "Mismatch")</f>
        <v>OK</v>
      </c>
      <c r="R523" s="1" t="str">
        <f>IF(Data[[#This Row],[Gross Sales]]=Data[[#This Row],[Units Sold]]*Data[[#This Row],[Sale Price]], "OK", "Mismatch")</f>
        <v>OK</v>
      </c>
      <c r="S523" s="1" t="str">
        <f>IF(Data[[#This Row],[ Sales]]=Data[[#This Row],[Gross Sales]]-Data[[#This Row],[Discounts]], "OK", "Mismatch")</f>
        <v>OK</v>
      </c>
      <c r="T523" s="1" t="str">
        <f>IF(Data[[#This Row],[Profit]]=Data[[#This Row],[ Sales]]-Data[[#This Row],[COGS]], "OK", "Mismatch")</f>
        <v>OK</v>
      </c>
    </row>
    <row r="524" spans="1:20" x14ac:dyDescent="0.2">
      <c r="A524" s="11" t="s">
        <v>21</v>
      </c>
      <c r="B524" s="11" t="s">
        <v>22</v>
      </c>
      <c r="C524" s="12" t="s">
        <v>16</v>
      </c>
      <c r="D524" s="12" t="s">
        <v>17</v>
      </c>
      <c r="E524" s="11">
        <v>2178</v>
      </c>
      <c r="F524" s="13">
        <v>3</v>
      </c>
      <c r="G524" s="13">
        <v>15</v>
      </c>
      <c r="H524" s="13">
        <v>32670</v>
      </c>
      <c r="I524" s="13">
        <v>0</v>
      </c>
      <c r="J524" s="13">
        <v>32670</v>
      </c>
      <c r="K524" s="13">
        <v>21780</v>
      </c>
      <c r="L524" s="13">
        <v>10890</v>
      </c>
      <c r="M524" s="14">
        <v>41791</v>
      </c>
      <c r="N524" s="15">
        <v>6</v>
      </c>
      <c r="O524" s="12" t="s">
        <v>23</v>
      </c>
      <c r="P524" s="16" t="s">
        <v>19</v>
      </c>
      <c r="Q524" s="1" t="str">
        <f>IF(Data[[#This Row],[COGS]]=Data[[#This Row],[ Sales]]-Data[[#This Row],[Profit]], "OK", "Mismatch")</f>
        <v>OK</v>
      </c>
      <c r="R524" s="1" t="str">
        <f>IF(Data[[#This Row],[Gross Sales]]=Data[[#This Row],[Units Sold]]*Data[[#This Row],[Sale Price]], "OK", "Mismatch")</f>
        <v>OK</v>
      </c>
      <c r="S524" s="1" t="str">
        <f>IF(Data[[#This Row],[ Sales]]=Data[[#This Row],[Gross Sales]]-Data[[#This Row],[Discounts]], "OK", "Mismatch")</f>
        <v>OK</v>
      </c>
      <c r="T524" s="1" t="str">
        <f>IF(Data[[#This Row],[Profit]]=Data[[#This Row],[ Sales]]-Data[[#This Row],[COGS]], "OK", "Mismatch")</f>
        <v>OK</v>
      </c>
    </row>
    <row r="525" spans="1:20" x14ac:dyDescent="0.2">
      <c r="A525" s="11" t="s">
        <v>21</v>
      </c>
      <c r="B525" s="11" t="s">
        <v>22</v>
      </c>
      <c r="C525" s="12" t="s">
        <v>26</v>
      </c>
      <c r="D525" s="12" t="s">
        <v>49</v>
      </c>
      <c r="E525" s="11">
        <v>2072</v>
      </c>
      <c r="F525" s="13">
        <v>5</v>
      </c>
      <c r="G525" s="13">
        <v>15</v>
      </c>
      <c r="H525" s="13">
        <v>31080</v>
      </c>
      <c r="I525" s="13">
        <v>3108</v>
      </c>
      <c r="J525" s="13">
        <v>27972</v>
      </c>
      <c r="K525" s="13">
        <v>20720</v>
      </c>
      <c r="L525" s="13">
        <v>7252</v>
      </c>
      <c r="M525" s="14">
        <v>41974</v>
      </c>
      <c r="N525" s="15">
        <v>12</v>
      </c>
      <c r="O525" s="12" t="s">
        <v>25</v>
      </c>
      <c r="P525" s="16" t="s">
        <v>19</v>
      </c>
      <c r="Q525" s="1" t="str">
        <f>IF(Data[[#This Row],[COGS]]=Data[[#This Row],[ Sales]]-Data[[#This Row],[Profit]], "OK", "Mismatch")</f>
        <v>OK</v>
      </c>
      <c r="R525" s="1" t="str">
        <f>IF(Data[[#This Row],[Gross Sales]]=Data[[#This Row],[Units Sold]]*Data[[#This Row],[Sale Price]], "OK", "Mismatch")</f>
        <v>OK</v>
      </c>
      <c r="S525" s="1" t="str">
        <f>IF(Data[[#This Row],[ Sales]]=Data[[#This Row],[Gross Sales]]-Data[[#This Row],[Discounts]], "OK", "Mismatch")</f>
        <v>OK</v>
      </c>
      <c r="T525" s="1" t="str">
        <f>IF(Data[[#This Row],[Profit]]=Data[[#This Row],[ Sales]]-Data[[#This Row],[COGS]], "OK", "Mismatch")</f>
        <v>OK</v>
      </c>
    </row>
    <row r="526" spans="1:20" x14ac:dyDescent="0.2">
      <c r="A526" s="11" t="s">
        <v>21</v>
      </c>
      <c r="B526" s="11" t="s">
        <v>22</v>
      </c>
      <c r="C526" s="12" t="s">
        <v>26</v>
      </c>
      <c r="D526" s="12" t="s">
        <v>48</v>
      </c>
      <c r="E526" s="11">
        <v>2501</v>
      </c>
      <c r="F526" s="13">
        <v>5</v>
      </c>
      <c r="G526" s="13">
        <v>15</v>
      </c>
      <c r="H526" s="13">
        <v>37515</v>
      </c>
      <c r="I526" s="13">
        <v>3001.2</v>
      </c>
      <c r="J526" s="13">
        <v>34513.800000000003</v>
      </c>
      <c r="K526" s="13">
        <v>25010</v>
      </c>
      <c r="L526" s="13">
        <v>9503.8000000000029</v>
      </c>
      <c r="M526" s="14">
        <v>41699</v>
      </c>
      <c r="N526" s="15">
        <v>3</v>
      </c>
      <c r="O526" s="12" t="s">
        <v>27</v>
      </c>
      <c r="P526" s="16" t="s">
        <v>19</v>
      </c>
      <c r="Q526" s="1" t="str">
        <f>IF(Data[[#This Row],[COGS]]=Data[[#This Row],[ Sales]]-Data[[#This Row],[Profit]], "OK", "Mismatch")</f>
        <v>OK</v>
      </c>
      <c r="R526" s="1" t="str">
        <f>IF(Data[[#This Row],[Gross Sales]]=Data[[#This Row],[Units Sold]]*Data[[#This Row],[Sale Price]], "OK", "Mismatch")</f>
        <v>OK</v>
      </c>
      <c r="S526" s="1" t="str">
        <f>IF(Data[[#This Row],[ Sales]]=Data[[#This Row],[Gross Sales]]-Data[[#This Row],[Discounts]], "OK", "Mismatch")</f>
        <v>OK</v>
      </c>
      <c r="T526" s="1" t="str">
        <f>IF(Data[[#This Row],[Profit]]=Data[[#This Row],[ Sales]]-Data[[#This Row],[COGS]], "OK", "Mismatch")</f>
        <v>OK</v>
      </c>
    </row>
    <row r="527" spans="1:20" x14ac:dyDescent="0.2">
      <c r="A527" s="11" t="s">
        <v>21</v>
      </c>
      <c r="B527" s="11" t="s">
        <v>22</v>
      </c>
      <c r="C527" s="12" t="s">
        <v>38</v>
      </c>
      <c r="D527" s="12" t="s">
        <v>49</v>
      </c>
      <c r="E527" s="11">
        <v>2167</v>
      </c>
      <c r="F527" s="13">
        <v>10</v>
      </c>
      <c r="G527" s="13">
        <v>15</v>
      </c>
      <c r="H527" s="13">
        <v>32505</v>
      </c>
      <c r="I527" s="13">
        <v>3250.5</v>
      </c>
      <c r="J527" s="13">
        <v>29254.5</v>
      </c>
      <c r="K527" s="13">
        <v>21670</v>
      </c>
      <c r="L527" s="13">
        <v>7584.5</v>
      </c>
      <c r="M527" s="14">
        <v>41548</v>
      </c>
      <c r="N527" s="15">
        <v>10</v>
      </c>
      <c r="O527" s="12" t="s">
        <v>35</v>
      </c>
      <c r="P527" s="16" t="s">
        <v>36</v>
      </c>
      <c r="Q527" s="1" t="str">
        <f>IF(Data[[#This Row],[COGS]]=Data[[#This Row],[ Sales]]-Data[[#This Row],[Profit]], "OK", "Mismatch")</f>
        <v>OK</v>
      </c>
      <c r="R527" s="1" t="str">
        <f>IF(Data[[#This Row],[Gross Sales]]=Data[[#This Row],[Units Sold]]*Data[[#This Row],[Sale Price]], "OK", "Mismatch")</f>
        <v>OK</v>
      </c>
      <c r="S527" s="1" t="str">
        <f>IF(Data[[#This Row],[ Sales]]=Data[[#This Row],[Gross Sales]]-Data[[#This Row],[Discounts]], "OK", "Mismatch")</f>
        <v>OK</v>
      </c>
      <c r="T527" s="1" t="str">
        <f>IF(Data[[#This Row],[Profit]]=Data[[#This Row],[ Sales]]-Data[[#This Row],[COGS]], "OK", "Mismatch")</f>
        <v>OK</v>
      </c>
    </row>
    <row r="528" spans="1:20" x14ac:dyDescent="0.2">
      <c r="A528" s="11" t="s">
        <v>21</v>
      </c>
      <c r="B528" s="11" t="s">
        <v>22</v>
      </c>
      <c r="C528" s="12" t="s">
        <v>38</v>
      </c>
      <c r="D528" s="12" t="s">
        <v>46</v>
      </c>
      <c r="E528" s="11">
        <v>2261</v>
      </c>
      <c r="F528" s="13">
        <v>10</v>
      </c>
      <c r="G528" s="13">
        <v>15</v>
      </c>
      <c r="H528" s="13">
        <v>33915</v>
      </c>
      <c r="I528" s="13">
        <v>1356.6</v>
      </c>
      <c r="J528" s="13">
        <v>32558.400000000001</v>
      </c>
      <c r="K528" s="13">
        <v>22610</v>
      </c>
      <c r="L528" s="13">
        <v>9948.4000000000015</v>
      </c>
      <c r="M528" s="14">
        <v>41609</v>
      </c>
      <c r="N528" s="15">
        <v>12</v>
      </c>
      <c r="O528" s="12" t="s">
        <v>25</v>
      </c>
      <c r="P528" s="16" t="s">
        <v>36</v>
      </c>
      <c r="Q528" s="1" t="str">
        <f>IF(Data[[#This Row],[COGS]]=Data[[#This Row],[ Sales]]-Data[[#This Row],[Profit]], "OK", "Mismatch")</f>
        <v>OK</v>
      </c>
      <c r="R528" s="1" t="str">
        <f>IF(Data[[#This Row],[Gross Sales]]=Data[[#This Row],[Units Sold]]*Data[[#This Row],[Sale Price]], "OK", "Mismatch")</f>
        <v>OK</v>
      </c>
      <c r="S528" s="1" t="str">
        <f>IF(Data[[#This Row],[ Sales]]=Data[[#This Row],[Gross Sales]]-Data[[#This Row],[Discounts]], "OK", "Mismatch")</f>
        <v>OK</v>
      </c>
      <c r="T528" s="1" t="str">
        <f>IF(Data[[#This Row],[Profit]]=Data[[#This Row],[ Sales]]-Data[[#This Row],[COGS]], "OK", "Mismatch")</f>
        <v>OK</v>
      </c>
    </row>
    <row r="529" spans="1:20" x14ac:dyDescent="0.2">
      <c r="A529" s="11" t="s">
        <v>21</v>
      </c>
      <c r="B529" s="11" t="s">
        <v>22</v>
      </c>
      <c r="C529" s="12" t="s">
        <v>38</v>
      </c>
      <c r="D529" s="12" t="s">
        <v>46</v>
      </c>
      <c r="E529" s="11">
        <v>2296</v>
      </c>
      <c r="F529" s="13">
        <v>10</v>
      </c>
      <c r="G529" s="13">
        <v>15</v>
      </c>
      <c r="H529" s="13">
        <v>34440</v>
      </c>
      <c r="I529" s="13">
        <v>344.4</v>
      </c>
      <c r="J529" s="13">
        <v>34095.599999999999</v>
      </c>
      <c r="K529" s="13">
        <v>22960</v>
      </c>
      <c r="L529" s="13">
        <v>11135.599999999999</v>
      </c>
      <c r="M529" s="14">
        <v>41671</v>
      </c>
      <c r="N529" s="15">
        <v>2</v>
      </c>
      <c r="O529" s="12" t="s">
        <v>39</v>
      </c>
      <c r="P529" s="16" t="s">
        <v>19</v>
      </c>
      <c r="Q529" s="1" t="str">
        <f>IF(Data[[#This Row],[COGS]]=Data[[#This Row],[ Sales]]-Data[[#This Row],[Profit]], "OK", "Mismatch")</f>
        <v>OK</v>
      </c>
      <c r="R529" s="1" t="str">
        <f>IF(Data[[#This Row],[Gross Sales]]=Data[[#This Row],[Units Sold]]*Data[[#This Row],[Sale Price]], "OK", "Mismatch")</f>
        <v>OK</v>
      </c>
      <c r="S529" s="1" t="str">
        <f>IF(Data[[#This Row],[ Sales]]=Data[[#This Row],[Gross Sales]]-Data[[#This Row],[Discounts]], "OK", "Mismatch")</f>
        <v>OK</v>
      </c>
      <c r="T529" s="1" t="str">
        <f>IF(Data[[#This Row],[Profit]]=Data[[#This Row],[ Sales]]-Data[[#This Row],[COGS]], "OK", "Mismatch")</f>
        <v>OK</v>
      </c>
    </row>
    <row r="530" spans="1:20" x14ac:dyDescent="0.2">
      <c r="A530" s="11" t="s">
        <v>21</v>
      </c>
      <c r="B530" s="11" t="s">
        <v>22</v>
      </c>
      <c r="C530" s="12" t="s">
        <v>38</v>
      </c>
      <c r="D530" s="12" t="s">
        <v>48</v>
      </c>
      <c r="E530" s="11">
        <v>1227</v>
      </c>
      <c r="F530" s="13">
        <v>10</v>
      </c>
      <c r="G530" s="13">
        <v>15</v>
      </c>
      <c r="H530" s="13">
        <v>18405</v>
      </c>
      <c r="I530" s="13">
        <v>1656.45</v>
      </c>
      <c r="J530" s="13">
        <v>16748.55</v>
      </c>
      <c r="K530" s="13">
        <v>12270</v>
      </c>
      <c r="L530" s="13">
        <v>4478.5499999999993</v>
      </c>
      <c r="M530" s="14">
        <v>41913</v>
      </c>
      <c r="N530" s="15">
        <v>10</v>
      </c>
      <c r="O530" s="12" t="s">
        <v>35</v>
      </c>
      <c r="P530" s="16" t="s">
        <v>19</v>
      </c>
      <c r="Q530" s="1" t="str">
        <f>IF(Data[[#This Row],[COGS]]=Data[[#This Row],[ Sales]]-Data[[#This Row],[Profit]], "OK", "Mismatch")</f>
        <v>OK</v>
      </c>
      <c r="R530" s="1" t="str">
        <f>IF(Data[[#This Row],[Gross Sales]]=Data[[#This Row],[Units Sold]]*Data[[#This Row],[Sale Price]], "OK", "Mismatch")</f>
        <v>OK</v>
      </c>
      <c r="S530" s="1" t="str">
        <f>IF(Data[[#This Row],[ Sales]]=Data[[#This Row],[Gross Sales]]-Data[[#This Row],[Discounts]], "OK", "Mismatch")</f>
        <v>OK</v>
      </c>
      <c r="T530" s="1" t="str">
        <f>IF(Data[[#This Row],[Profit]]=Data[[#This Row],[ Sales]]-Data[[#This Row],[COGS]], "OK", "Mismatch")</f>
        <v>OK</v>
      </c>
    </row>
    <row r="531" spans="1:20" x14ac:dyDescent="0.2">
      <c r="A531" s="11" t="s">
        <v>21</v>
      </c>
      <c r="B531" s="11" t="s">
        <v>22</v>
      </c>
      <c r="C531" s="12" t="s">
        <v>38</v>
      </c>
      <c r="D531" s="12" t="s">
        <v>48</v>
      </c>
      <c r="E531" s="11">
        <v>2101</v>
      </c>
      <c r="F531" s="13">
        <v>10</v>
      </c>
      <c r="G531" s="13">
        <v>15</v>
      </c>
      <c r="H531" s="13">
        <v>31515</v>
      </c>
      <c r="I531" s="13">
        <v>2206.0500000000002</v>
      </c>
      <c r="J531" s="13">
        <v>29308.95</v>
      </c>
      <c r="K531" s="13">
        <v>21010</v>
      </c>
      <c r="L531" s="13">
        <v>8298.9500000000007</v>
      </c>
      <c r="M531" s="14">
        <v>41852</v>
      </c>
      <c r="N531" s="15">
        <v>8</v>
      </c>
      <c r="O531" s="12" t="s">
        <v>33</v>
      </c>
      <c r="P531" s="16" t="s">
        <v>19</v>
      </c>
      <c r="Q531" s="1" t="str">
        <f>IF(Data[[#This Row],[COGS]]=Data[[#This Row],[ Sales]]-Data[[#This Row],[Profit]], "OK", "Mismatch")</f>
        <v>OK</v>
      </c>
      <c r="R531" s="1" t="str">
        <f>IF(Data[[#This Row],[Gross Sales]]=Data[[#This Row],[Units Sold]]*Data[[#This Row],[Sale Price]], "OK", "Mismatch")</f>
        <v>OK</v>
      </c>
      <c r="S531" s="1" t="str">
        <f>IF(Data[[#This Row],[ Sales]]=Data[[#This Row],[Gross Sales]]-Data[[#This Row],[Discounts]], "OK", "Mismatch")</f>
        <v>OK</v>
      </c>
      <c r="T531" s="1" t="str">
        <f>IF(Data[[#This Row],[Profit]]=Data[[#This Row],[ Sales]]-Data[[#This Row],[COGS]], "OK", "Mismatch")</f>
        <v>OK</v>
      </c>
    </row>
    <row r="532" spans="1:20" x14ac:dyDescent="0.2">
      <c r="A532" s="11" t="s">
        <v>21</v>
      </c>
      <c r="B532" s="11" t="s">
        <v>22</v>
      </c>
      <c r="C532" s="12" t="s">
        <v>38</v>
      </c>
      <c r="D532" s="12" t="s">
        <v>48</v>
      </c>
      <c r="E532" s="11">
        <v>2620</v>
      </c>
      <c r="F532" s="13">
        <v>10</v>
      </c>
      <c r="G532" s="13">
        <v>15</v>
      </c>
      <c r="H532" s="13">
        <v>39300</v>
      </c>
      <c r="I532" s="13">
        <v>1965</v>
      </c>
      <c r="J532" s="13">
        <v>37335</v>
      </c>
      <c r="K532" s="13">
        <v>26200</v>
      </c>
      <c r="L532" s="13">
        <v>11135</v>
      </c>
      <c r="M532" s="14">
        <v>41883</v>
      </c>
      <c r="N532" s="15">
        <v>9</v>
      </c>
      <c r="O532" s="12" t="s">
        <v>34</v>
      </c>
      <c r="P532" s="16" t="s">
        <v>19</v>
      </c>
      <c r="Q532" s="1" t="str">
        <f>IF(Data[[#This Row],[COGS]]=Data[[#This Row],[ Sales]]-Data[[#This Row],[Profit]], "OK", "Mismatch")</f>
        <v>OK</v>
      </c>
      <c r="R532" s="1" t="str">
        <f>IF(Data[[#This Row],[Gross Sales]]=Data[[#This Row],[Units Sold]]*Data[[#This Row],[Sale Price]], "OK", "Mismatch")</f>
        <v>OK</v>
      </c>
      <c r="S532" s="1" t="str">
        <f>IF(Data[[#This Row],[ Sales]]=Data[[#This Row],[Gross Sales]]-Data[[#This Row],[Discounts]], "OK", "Mismatch")</f>
        <v>OK</v>
      </c>
      <c r="T532" s="1" t="str">
        <f>IF(Data[[#This Row],[Profit]]=Data[[#This Row],[ Sales]]-Data[[#This Row],[COGS]], "OK", "Mismatch")</f>
        <v>OK</v>
      </c>
    </row>
    <row r="533" spans="1:20" x14ac:dyDescent="0.2">
      <c r="A533" s="11" t="s">
        <v>21</v>
      </c>
      <c r="B533" s="11" t="s">
        <v>22</v>
      </c>
      <c r="C533" s="12" t="s">
        <v>38</v>
      </c>
      <c r="D533" s="12" t="s">
        <v>48</v>
      </c>
      <c r="E533" s="11">
        <v>3801</v>
      </c>
      <c r="F533" s="13">
        <v>10</v>
      </c>
      <c r="G533" s="13">
        <v>15</v>
      </c>
      <c r="H533" s="13">
        <v>57015</v>
      </c>
      <c r="I533" s="13">
        <v>3420.8999999999996</v>
      </c>
      <c r="J533" s="13">
        <v>53594.100000000006</v>
      </c>
      <c r="K533" s="13">
        <v>38010</v>
      </c>
      <c r="L533" s="13">
        <v>15584.100000000002</v>
      </c>
      <c r="M533" s="14">
        <v>41730</v>
      </c>
      <c r="N533" s="15">
        <v>4</v>
      </c>
      <c r="O533" s="12" t="s">
        <v>44</v>
      </c>
      <c r="P533" s="16" t="s">
        <v>19</v>
      </c>
      <c r="Q533" s="1" t="str">
        <f>IF(Data[[#This Row],[COGS]]=Data[[#This Row],[ Sales]]-Data[[#This Row],[Profit]], "OK", "Mismatch")</f>
        <v>OK</v>
      </c>
      <c r="R533" s="1" t="str">
        <f>IF(Data[[#This Row],[Gross Sales]]=Data[[#This Row],[Units Sold]]*Data[[#This Row],[Sale Price]], "OK", "Mismatch")</f>
        <v>OK</v>
      </c>
      <c r="S533" s="1" t="str">
        <f>IF(Data[[#This Row],[ Sales]]=Data[[#This Row],[Gross Sales]]-Data[[#This Row],[Discounts]], "OK", "Mismatch")</f>
        <v>OK</v>
      </c>
      <c r="T533" s="1" t="str">
        <f>IF(Data[[#This Row],[Profit]]=Data[[#This Row],[ Sales]]-Data[[#This Row],[COGS]], "OK", "Mismatch")</f>
        <v>OK</v>
      </c>
    </row>
    <row r="534" spans="1:20" x14ac:dyDescent="0.2">
      <c r="A534" s="11" t="s">
        <v>21</v>
      </c>
      <c r="B534" s="11" t="s">
        <v>22</v>
      </c>
      <c r="C534" s="12" t="s">
        <v>38</v>
      </c>
      <c r="D534" s="12" t="s">
        <v>17</v>
      </c>
      <c r="E534" s="11">
        <v>549</v>
      </c>
      <c r="F534" s="13">
        <v>10</v>
      </c>
      <c r="G534" s="13">
        <v>15</v>
      </c>
      <c r="H534" s="13">
        <v>8235</v>
      </c>
      <c r="I534" s="13">
        <v>0</v>
      </c>
      <c r="J534" s="13">
        <v>8235</v>
      </c>
      <c r="K534" s="13">
        <v>5490</v>
      </c>
      <c r="L534" s="13">
        <v>2745</v>
      </c>
      <c r="M534" s="14">
        <v>41518</v>
      </c>
      <c r="N534" s="15">
        <v>9</v>
      </c>
      <c r="O534" s="12" t="s">
        <v>34</v>
      </c>
      <c r="P534" s="16" t="s">
        <v>36</v>
      </c>
      <c r="Q534" s="1" t="str">
        <f>IF(Data[[#This Row],[COGS]]=Data[[#This Row],[ Sales]]-Data[[#This Row],[Profit]], "OK", "Mismatch")</f>
        <v>OK</v>
      </c>
      <c r="R534" s="1" t="str">
        <f>IF(Data[[#This Row],[Gross Sales]]=Data[[#This Row],[Units Sold]]*Data[[#This Row],[Sale Price]], "OK", "Mismatch")</f>
        <v>OK</v>
      </c>
      <c r="S534" s="1" t="str">
        <f>IF(Data[[#This Row],[ Sales]]=Data[[#This Row],[Gross Sales]]-Data[[#This Row],[Discounts]], "OK", "Mismatch")</f>
        <v>OK</v>
      </c>
      <c r="T534" s="1" t="str">
        <f>IF(Data[[#This Row],[Profit]]=Data[[#This Row],[ Sales]]-Data[[#This Row],[COGS]], "OK", "Mismatch")</f>
        <v>OK</v>
      </c>
    </row>
    <row r="535" spans="1:20" x14ac:dyDescent="0.2">
      <c r="A535" s="11" t="s">
        <v>21</v>
      </c>
      <c r="B535" s="11" t="s">
        <v>22</v>
      </c>
      <c r="C535" s="12" t="s">
        <v>42</v>
      </c>
      <c r="D535" s="12" t="s">
        <v>49</v>
      </c>
      <c r="E535" s="11">
        <v>2826</v>
      </c>
      <c r="F535" s="13">
        <v>120</v>
      </c>
      <c r="G535" s="13">
        <v>15</v>
      </c>
      <c r="H535" s="13">
        <v>42390</v>
      </c>
      <c r="I535" s="13">
        <v>6358.5</v>
      </c>
      <c r="J535" s="13">
        <v>36031.5</v>
      </c>
      <c r="K535" s="13">
        <v>28260</v>
      </c>
      <c r="L535" s="13">
        <v>7771.5</v>
      </c>
      <c r="M535" s="14">
        <v>41760</v>
      </c>
      <c r="N535" s="15">
        <v>5</v>
      </c>
      <c r="O535" s="12" t="s">
        <v>47</v>
      </c>
      <c r="P535" s="16" t="s">
        <v>19</v>
      </c>
      <c r="Q535" s="1" t="str">
        <f>IF(Data[[#This Row],[COGS]]=Data[[#This Row],[ Sales]]-Data[[#This Row],[Profit]], "OK", "Mismatch")</f>
        <v>OK</v>
      </c>
      <c r="R535" s="1" t="str">
        <f>IF(Data[[#This Row],[Gross Sales]]=Data[[#This Row],[Units Sold]]*Data[[#This Row],[Sale Price]], "OK", "Mismatch")</f>
        <v>OK</v>
      </c>
      <c r="S535" s="1" t="str">
        <f>IF(Data[[#This Row],[ Sales]]=Data[[#This Row],[Gross Sales]]-Data[[#This Row],[Discounts]], "OK", "Mismatch")</f>
        <v>OK</v>
      </c>
      <c r="T535" s="1" t="str">
        <f>IF(Data[[#This Row],[Profit]]=Data[[#This Row],[ Sales]]-Data[[#This Row],[COGS]], "OK", "Mismatch")</f>
        <v>OK</v>
      </c>
    </row>
    <row r="536" spans="1:20" x14ac:dyDescent="0.2">
      <c r="A536" s="11" t="s">
        <v>21</v>
      </c>
      <c r="B536" s="11" t="s">
        <v>22</v>
      </c>
      <c r="C536" s="12" t="s">
        <v>42</v>
      </c>
      <c r="D536" s="12" t="s">
        <v>49</v>
      </c>
      <c r="E536" s="11">
        <v>3997.5</v>
      </c>
      <c r="F536" s="13">
        <v>120</v>
      </c>
      <c r="G536" s="13">
        <v>15</v>
      </c>
      <c r="H536" s="13">
        <v>59962.5</v>
      </c>
      <c r="I536" s="13">
        <v>7795.125</v>
      </c>
      <c r="J536" s="13">
        <v>52167.375</v>
      </c>
      <c r="K536" s="13">
        <v>39975</v>
      </c>
      <c r="L536" s="13">
        <v>12192.375</v>
      </c>
      <c r="M536" s="14">
        <v>41640</v>
      </c>
      <c r="N536" s="15">
        <v>1</v>
      </c>
      <c r="O536" s="12" t="s">
        <v>18</v>
      </c>
      <c r="P536" s="16" t="s">
        <v>19</v>
      </c>
      <c r="Q536" s="1" t="str">
        <f>IF(Data[[#This Row],[COGS]]=Data[[#This Row],[ Sales]]-Data[[#This Row],[Profit]], "OK", "Mismatch")</f>
        <v>OK</v>
      </c>
      <c r="R536" s="1" t="str">
        <f>IF(Data[[#This Row],[Gross Sales]]=Data[[#This Row],[Units Sold]]*Data[[#This Row],[Sale Price]], "OK", "Mismatch")</f>
        <v>OK</v>
      </c>
      <c r="S536" s="1" t="str">
        <f>IF(Data[[#This Row],[ Sales]]=Data[[#This Row],[Gross Sales]]-Data[[#This Row],[Discounts]], "OK", "Mismatch")</f>
        <v>OK</v>
      </c>
      <c r="T536" s="1" t="str">
        <f>IF(Data[[#This Row],[Profit]]=Data[[#This Row],[ Sales]]-Data[[#This Row],[COGS]], "OK", "Mismatch")</f>
        <v>OK</v>
      </c>
    </row>
    <row r="537" spans="1:20" x14ac:dyDescent="0.2">
      <c r="A537" s="11" t="s">
        <v>21</v>
      </c>
      <c r="B537" s="11" t="s">
        <v>22</v>
      </c>
      <c r="C537" s="12" t="s">
        <v>43</v>
      </c>
      <c r="D537" s="12" t="s">
        <v>49</v>
      </c>
      <c r="E537" s="11">
        <v>2167</v>
      </c>
      <c r="F537" s="13">
        <v>250</v>
      </c>
      <c r="G537" s="13">
        <v>15</v>
      </c>
      <c r="H537" s="13">
        <v>32505</v>
      </c>
      <c r="I537" s="13">
        <v>3250.5</v>
      </c>
      <c r="J537" s="13">
        <v>29254.5</v>
      </c>
      <c r="K537" s="13">
        <v>21670</v>
      </c>
      <c r="L537" s="13">
        <v>7584.5</v>
      </c>
      <c r="M537" s="14">
        <v>41548</v>
      </c>
      <c r="N537" s="15">
        <v>10</v>
      </c>
      <c r="O537" s="12" t="s">
        <v>35</v>
      </c>
      <c r="P537" s="16" t="s">
        <v>36</v>
      </c>
      <c r="Q537" s="1" t="str">
        <f>IF(Data[[#This Row],[COGS]]=Data[[#This Row],[ Sales]]-Data[[#This Row],[Profit]], "OK", "Mismatch")</f>
        <v>OK</v>
      </c>
      <c r="R537" s="1" t="str">
        <f>IF(Data[[#This Row],[Gross Sales]]=Data[[#This Row],[Units Sold]]*Data[[#This Row],[Sale Price]], "OK", "Mismatch")</f>
        <v>OK</v>
      </c>
      <c r="S537" s="1" t="str">
        <f>IF(Data[[#This Row],[ Sales]]=Data[[#This Row],[Gross Sales]]-Data[[#This Row],[Discounts]], "OK", "Mismatch")</f>
        <v>OK</v>
      </c>
      <c r="T537" s="1" t="str">
        <f>IF(Data[[#This Row],[Profit]]=Data[[#This Row],[ Sales]]-Data[[#This Row],[COGS]], "OK", "Mismatch")</f>
        <v>OK</v>
      </c>
    </row>
    <row r="538" spans="1:20" x14ac:dyDescent="0.2">
      <c r="A538" s="11" t="s">
        <v>21</v>
      </c>
      <c r="B538" s="11" t="s">
        <v>22</v>
      </c>
      <c r="C538" s="12" t="s">
        <v>43</v>
      </c>
      <c r="D538" s="12" t="s">
        <v>49</v>
      </c>
      <c r="E538" s="11">
        <v>3874.5</v>
      </c>
      <c r="F538" s="13">
        <v>250</v>
      </c>
      <c r="G538" s="13">
        <v>15</v>
      </c>
      <c r="H538" s="13">
        <v>58117.5</v>
      </c>
      <c r="I538" s="13">
        <v>6974.0999999999995</v>
      </c>
      <c r="J538" s="13">
        <v>51143.399999999994</v>
      </c>
      <c r="K538" s="13">
        <v>38745</v>
      </c>
      <c r="L538" s="13">
        <v>12398.399999999998</v>
      </c>
      <c r="M538" s="14">
        <v>41821</v>
      </c>
      <c r="N538" s="15">
        <v>7</v>
      </c>
      <c r="O538" s="12" t="s">
        <v>30</v>
      </c>
      <c r="P538" s="16" t="s">
        <v>19</v>
      </c>
      <c r="Q538" s="1" t="str">
        <f>IF(Data[[#This Row],[COGS]]=Data[[#This Row],[ Sales]]-Data[[#This Row],[Profit]], "OK", "Mismatch")</f>
        <v>OK</v>
      </c>
      <c r="R538" s="1" t="str">
        <f>IF(Data[[#This Row],[Gross Sales]]=Data[[#This Row],[Units Sold]]*Data[[#This Row],[Sale Price]], "OK", "Mismatch")</f>
        <v>OK</v>
      </c>
      <c r="S538" s="1" t="str">
        <f>IF(Data[[#This Row],[ Sales]]=Data[[#This Row],[Gross Sales]]-Data[[#This Row],[Discounts]], "OK", "Mismatch")</f>
        <v>OK</v>
      </c>
      <c r="T538" s="1" t="str">
        <f>IF(Data[[#This Row],[Profit]]=Data[[#This Row],[ Sales]]-Data[[#This Row],[COGS]], "OK", "Mismatch")</f>
        <v>OK</v>
      </c>
    </row>
    <row r="539" spans="1:20" x14ac:dyDescent="0.2">
      <c r="A539" s="11" t="s">
        <v>21</v>
      </c>
      <c r="B539" s="11" t="s">
        <v>22</v>
      </c>
      <c r="C539" s="12" t="s">
        <v>43</v>
      </c>
      <c r="D539" s="12" t="s">
        <v>48</v>
      </c>
      <c r="E539" s="11">
        <v>1227</v>
      </c>
      <c r="F539" s="13">
        <v>250</v>
      </c>
      <c r="G539" s="13">
        <v>15</v>
      </c>
      <c r="H539" s="13">
        <v>18405</v>
      </c>
      <c r="I539" s="13">
        <v>1656.45</v>
      </c>
      <c r="J539" s="13">
        <v>16748.55</v>
      </c>
      <c r="K539" s="13">
        <v>12270</v>
      </c>
      <c r="L539" s="13">
        <v>4478.5499999999993</v>
      </c>
      <c r="M539" s="14">
        <v>41913</v>
      </c>
      <c r="N539" s="15">
        <v>10</v>
      </c>
      <c r="O539" s="12" t="s">
        <v>35</v>
      </c>
      <c r="P539" s="16" t="s">
        <v>19</v>
      </c>
      <c r="Q539" s="1" t="str">
        <f>IF(Data[[#This Row],[COGS]]=Data[[#This Row],[ Sales]]-Data[[#This Row],[Profit]], "OK", "Mismatch")</f>
        <v>OK</v>
      </c>
      <c r="R539" s="1" t="str">
        <f>IF(Data[[#This Row],[Gross Sales]]=Data[[#This Row],[Units Sold]]*Data[[#This Row],[Sale Price]], "OK", "Mismatch")</f>
        <v>OK</v>
      </c>
      <c r="S539" s="1" t="str">
        <f>IF(Data[[#This Row],[ Sales]]=Data[[#This Row],[Gross Sales]]-Data[[#This Row],[Discounts]], "OK", "Mismatch")</f>
        <v>OK</v>
      </c>
      <c r="T539" s="1" t="str">
        <f>IF(Data[[#This Row],[Profit]]=Data[[#This Row],[ Sales]]-Data[[#This Row],[COGS]], "OK", "Mismatch")</f>
        <v>OK</v>
      </c>
    </row>
    <row r="540" spans="1:20" x14ac:dyDescent="0.2">
      <c r="A540" s="11" t="s">
        <v>21</v>
      </c>
      <c r="B540" s="11" t="s">
        <v>20</v>
      </c>
      <c r="C540" s="12" t="s">
        <v>45</v>
      </c>
      <c r="D540" s="12" t="s">
        <v>48</v>
      </c>
      <c r="E540" s="11">
        <v>711</v>
      </c>
      <c r="F540" s="13">
        <v>260</v>
      </c>
      <c r="G540" s="13">
        <v>15</v>
      </c>
      <c r="H540" s="13">
        <v>10665</v>
      </c>
      <c r="I540" s="13">
        <v>853.2</v>
      </c>
      <c r="J540" s="13">
        <v>9811.7999999999993</v>
      </c>
      <c r="K540" s="13">
        <v>7110</v>
      </c>
      <c r="L540" s="13">
        <v>2701.7999999999993</v>
      </c>
      <c r="M540" s="14">
        <v>41974</v>
      </c>
      <c r="N540" s="15">
        <v>12</v>
      </c>
      <c r="O540" s="12" t="s">
        <v>25</v>
      </c>
      <c r="P540" s="16" t="s">
        <v>19</v>
      </c>
      <c r="Q540" s="1" t="str">
        <f>IF(Data[[#This Row],[COGS]]=Data[[#This Row],[ Sales]]-Data[[#This Row],[Profit]], "OK", "Mismatch")</f>
        <v>OK</v>
      </c>
      <c r="R540" s="1" t="str">
        <f>IF(Data[[#This Row],[Gross Sales]]=Data[[#This Row],[Units Sold]]*Data[[#This Row],[Sale Price]], "OK", "Mismatch")</f>
        <v>OK</v>
      </c>
      <c r="S540" s="1" t="str">
        <f>IF(Data[[#This Row],[ Sales]]=Data[[#This Row],[Gross Sales]]-Data[[#This Row],[Discounts]], "OK", "Mismatch")</f>
        <v>OK</v>
      </c>
      <c r="T540" s="1" t="str">
        <f>IF(Data[[#This Row],[Profit]]=Data[[#This Row],[ Sales]]-Data[[#This Row],[COGS]], "OK", "Mismatch")</f>
        <v>OK</v>
      </c>
    </row>
    <row r="541" spans="1:20" x14ac:dyDescent="0.2">
      <c r="A541" s="11" t="s">
        <v>21</v>
      </c>
      <c r="B541" s="11" t="s">
        <v>20</v>
      </c>
      <c r="C541" s="12" t="s">
        <v>45</v>
      </c>
      <c r="D541" s="12" t="s">
        <v>48</v>
      </c>
      <c r="E541" s="11">
        <v>970</v>
      </c>
      <c r="F541" s="13">
        <v>260</v>
      </c>
      <c r="G541" s="13">
        <v>15</v>
      </c>
      <c r="H541" s="13">
        <v>14550</v>
      </c>
      <c r="I541" s="13">
        <v>1309.5</v>
      </c>
      <c r="J541" s="13">
        <v>13240.5</v>
      </c>
      <c r="K541" s="13">
        <v>9700</v>
      </c>
      <c r="L541" s="13">
        <v>3540.5</v>
      </c>
      <c r="M541" s="14">
        <v>41579</v>
      </c>
      <c r="N541" s="15">
        <v>11</v>
      </c>
      <c r="O541" s="12" t="s">
        <v>41</v>
      </c>
      <c r="P541" s="16" t="s">
        <v>36</v>
      </c>
      <c r="Q541" s="1" t="str">
        <f>IF(Data[[#This Row],[COGS]]=Data[[#This Row],[ Sales]]-Data[[#This Row],[Profit]], "OK", "Mismatch")</f>
        <v>OK</v>
      </c>
      <c r="R541" s="1" t="str">
        <f>IF(Data[[#This Row],[Gross Sales]]=Data[[#This Row],[Units Sold]]*Data[[#This Row],[Sale Price]], "OK", "Mismatch")</f>
        <v>OK</v>
      </c>
      <c r="S541" s="1" t="str">
        <f>IF(Data[[#This Row],[ Sales]]=Data[[#This Row],[Gross Sales]]-Data[[#This Row],[Discounts]], "OK", "Mismatch")</f>
        <v>OK</v>
      </c>
      <c r="T541" s="1" t="str">
        <f>IF(Data[[#This Row],[Profit]]=Data[[#This Row],[ Sales]]-Data[[#This Row],[COGS]], "OK", "Mismatch")</f>
        <v>OK</v>
      </c>
    </row>
    <row r="542" spans="1:20" x14ac:dyDescent="0.2">
      <c r="A542" s="11" t="s">
        <v>21</v>
      </c>
      <c r="B542" s="11" t="s">
        <v>20</v>
      </c>
      <c r="C542" s="12" t="s">
        <v>16</v>
      </c>
      <c r="D542" s="12" t="s">
        <v>49</v>
      </c>
      <c r="E542" s="11">
        <v>1513</v>
      </c>
      <c r="F542" s="13">
        <v>3</v>
      </c>
      <c r="G542" s="13">
        <v>15</v>
      </c>
      <c r="H542" s="13">
        <v>22695</v>
      </c>
      <c r="I542" s="13">
        <v>3177.3</v>
      </c>
      <c r="J542" s="13">
        <v>19517.7</v>
      </c>
      <c r="K542" s="13">
        <v>15130</v>
      </c>
      <c r="L542" s="13">
        <v>4387.7000000000007</v>
      </c>
      <c r="M542" s="14">
        <v>41944</v>
      </c>
      <c r="N542" s="15">
        <v>11</v>
      </c>
      <c r="O542" s="12" t="s">
        <v>41</v>
      </c>
      <c r="P542" s="16" t="s">
        <v>19</v>
      </c>
      <c r="Q542" s="1" t="str">
        <f>IF(Data[[#This Row],[COGS]]=Data[[#This Row],[ Sales]]-Data[[#This Row],[Profit]], "OK", "Mismatch")</f>
        <v>OK</v>
      </c>
      <c r="R542" s="1" t="str">
        <f>IF(Data[[#This Row],[Gross Sales]]=Data[[#This Row],[Units Sold]]*Data[[#This Row],[Sale Price]], "OK", "Mismatch")</f>
        <v>OK</v>
      </c>
      <c r="S542" s="1" t="str">
        <f>IF(Data[[#This Row],[ Sales]]=Data[[#This Row],[Gross Sales]]-Data[[#This Row],[Discounts]], "OK", "Mismatch")</f>
        <v>OK</v>
      </c>
      <c r="T542" s="1" t="str">
        <f>IF(Data[[#This Row],[Profit]]=Data[[#This Row],[ Sales]]-Data[[#This Row],[COGS]], "OK", "Mismatch")</f>
        <v>OK</v>
      </c>
    </row>
    <row r="543" spans="1:20" x14ac:dyDescent="0.2">
      <c r="A543" s="11" t="s">
        <v>21</v>
      </c>
      <c r="B543" s="11" t="s">
        <v>20</v>
      </c>
      <c r="C543" s="12" t="s">
        <v>16</v>
      </c>
      <c r="D543" s="12" t="s">
        <v>17</v>
      </c>
      <c r="E543" s="11">
        <v>888</v>
      </c>
      <c r="F543" s="13">
        <v>3</v>
      </c>
      <c r="G543" s="13">
        <v>15</v>
      </c>
      <c r="H543" s="13">
        <v>13320</v>
      </c>
      <c r="I543" s="13">
        <v>0</v>
      </c>
      <c r="J543" s="13">
        <v>13320</v>
      </c>
      <c r="K543" s="13">
        <v>8880</v>
      </c>
      <c r="L543" s="13">
        <v>4440</v>
      </c>
      <c r="M543" s="14">
        <v>41791</v>
      </c>
      <c r="N543" s="15">
        <v>6</v>
      </c>
      <c r="O543" s="12" t="s">
        <v>23</v>
      </c>
      <c r="P543" s="16" t="s">
        <v>19</v>
      </c>
      <c r="Q543" s="1" t="str">
        <f>IF(Data[[#This Row],[COGS]]=Data[[#This Row],[ Sales]]-Data[[#This Row],[Profit]], "OK", "Mismatch")</f>
        <v>OK</v>
      </c>
      <c r="R543" s="1" t="str">
        <f>IF(Data[[#This Row],[Gross Sales]]=Data[[#This Row],[Units Sold]]*Data[[#This Row],[Sale Price]], "OK", "Mismatch")</f>
        <v>OK</v>
      </c>
      <c r="S543" s="1" t="str">
        <f>IF(Data[[#This Row],[ Sales]]=Data[[#This Row],[Gross Sales]]-Data[[#This Row],[Discounts]], "OK", "Mismatch")</f>
        <v>OK</v>
      </c>
      <c r="T543" s="1" t="str">
        <f>IF(Data[[#This Row],[Profit]]=Data[[#This Row],[ Sales]]-Data[[#This Row],[COGS]], "OK", "Mismatch")</f>
        <v>OK</v>
      </c>
    </row>
    <row r="544" spans="1:20" x14ac:dyDescent="0.2">
      <c r="A544" s="11" t="s">
        <v>21</v>
      </c>
      <c r="B544" s="11" t="s">
        <v>20</v>
      </c>
      <c r="C544" s="12" t="s">
        <v>26</v>
      </c>
      <c r="D544" s="12" t="s">
        <v>48</v>
      </c>
      <c r="E544" s="11">
        <v>711</v>
      </c>
      <c r="F544" s="13">
        <v>5</v>
      </c>
      <c r="G544" s="13">
        <v>15</v>
      </c>
      <c r="H544" s="13">
        <v>10665</v>
      </c>
      <c r="I544" s="13">
        <v>853.2</v>
      </c>
      <c r="J544" s="13">
        <v>9811.7999999999993</v>
      </c>
      <c r="K544" s="13">
        <v>7110</v>
      </c>
      <c r="L544" s="13">
        <v>2701.7999999999993</v>
      </c>
      <c r="M544" s="14">
        <v>41974</v>
      </c>
      <c r="N544" s="15">
        <v>12</v>
      </c>
      <c r="O544" s="12" t="s">
        <v>25</v>
      </c>
      <c r="P544" s="16" t="s">
        <v>19</v>
      </c>
      <c r="Q544" s="1" t="str">
        <f>IF(Data[[#This Row],[COGS]]=Data[[#This Row],[ Sales]]-Data[[#This Row],[Profit]], "OK", "Mismatch")</f>
        <v>OK</v>
      </c>
      <c r="R544" s="1" t="str">
        <f>IF(Data[[#This Row],[Gross Sales]]=Data[[#This Row],[Units Sold]]*Data[[#This Row],[Sale Price]], "OK", "Mismatch")</f>
        <v>OK</v>
      </c>
      <c r="S544" s="1" t="str">
        <f>IF(Data[[#This Row],[ Sales]]=Data[[#This Row],[Gross Sales]]-Data[[#This Row],[Discounts]], "OK", "Mismatch")</f>
        <v>OK</v>
      </c>
      <c r="T544" s="1" t="str">
        <f>IF(Data[[#This Row],[Profit]]=Data[[#This Row],[ Sales]]-Data[[#This Row],[COGS]], "OK", "Mismatch")</f>
        <v>OK</v>
      </c>
    </row>
    <row r="545" spans="1:20" x14ac:dyDescent="0.2">
      <c r="A545" s="11" t="s">
        <v>21</v>
      </c>
      <c r="B545" s="11" t="s">
        <v>20</v>
      </c>
      <c r="C545" s="12" t="s">
        <v>26</v>
      </c>
      <c r="D545" s="12" t="s">
        <v>17</v>
      </c>
      <c r="E545" s="11">
        <v>921</v>
      </c>
      <c r="F545" s="13">
        <v>5</v>
      </c>
      <c r="G545" s="13">
        <v>15</v>
      </c>
      <c r="H545" s="13">
        <v>13815</v>
      </c>
      <c r="I545" s="13">
        <v>0</v>
      </c>
      <c r="J545" s="13">
        <v>13815</v>
      </c>
      <c r="K545" s="13">
        <v>9210</v>
      </c>
      <c r="L545" s="13">
        <v>4605</v>
      </c>
      <c r="M545" s="14">
        <v>41699</v>
      </c>
      <c r="N545" s="15">
        <v>3</v>
      </c>
      <c r="O545" s="12" t="s">
        <v>27</v>
      </c>
      <c r="P545" s="16" t="s">
        <v>19</v>
      </c>
      <c r="Q545" s="1" t="str">
        <f>IF(Data[[#This Row],[COGS]]=Data[[#This Row],[ Sales]]-Data[[#This Row],[Profit]], "OK", "Mismatch")</f>
        <v>OK</v>
      </c>
      <c r="R545" s="1" t="str">
        <f>IF(Data[[#This Row],[Gross Sales]]=Data[[#This Row],[Units Sold]]*Data[[#This Row],[Sale Price]], "OK", "Mismatch")</f>
        <v>OK</v>
      </c>
      <c r="S545" s="1" t="str">
        <f>IF(Data[[#This Row],[ Sales]]=Data[[#This Row],[Gross Sales]]-Data[[#This Row],[Discounts]], "OK", "Mismatch")</f>
        <v>OK</v>
      </c>
      <c r="T545" s="1" t="str">
        <f>IF(Data[[#This Row],[Profit]]=Data[[#This Row],[ Sales]]-Data[[#This Row],[COGS]], "OK", "Mismatch")</f>
        <v>OK</v>
      </c>
    </row>
    <row r="546" spans="1:20" x14ac:dyDescent="0.2">
      <c r="A546" s="11" t="s">
        <v>21</v>
      </c>
      <c r="B546" s="11" t="s">
        <v>20</v>
      </c>
      <c r="C546" s="12" t="s">
        <v>38</v>
      </c>
      <c r="D546" s="12" t="s">
        <v>49</v>
      </c>
      <c r="E546" s="11">
        <v>278</v>
      </c>
      <c r="F546" s="13">
        <v>10</v>
      </c>
      <c r="G546" s="13">
        <v>15</v>
      </c>
      <c r="H546" s="13">
        <v>4170</v>
      </c>
      <c r="I546" s="13">
        <v>583.79999999999995</v>
      </c>
      <c r="J546" s="13">
        <v>3586.2</v>
      </c>
      <c r="K546" s="13">
        <v>2780</v>
      </c>
      <c r="L546" s="13">
        <v>806.19999999999982</v>
      </c>
      <c r="M546" s="14">
        <v>41671</v>
      </c>
      <c r="N546" s="15">
        <v>2</v>
      </c>
      <c r="O546" s="12" t="s">
        <v>39</v>
      </c>
      <c r="P546" s="16" t="s">
        <v>19</v>
      </c>
      <c r="Q546" s="1" t="str">
        <f>IF(Data[[#This Row],[COGS]]=Data[[#This Row],[ Sales]]-Data[[#This Row],[Profit]], "OK", "Mismatch")</f>
        <v>OK</v>
      </c>
      <c r="R546" s="1" t="str">
        <f>IF(Data[[#This Row],[Gross Sales]]=Data[[#This Row],[Units Sold]]*Data[[#This Row],[Sale Price]], "OK", "Mismatch")</f>
        <v>OK</v>
      </c>
      <c r="S546" s="1" t="str">
        <f>IF(Data[[#This Row],[ Sales]]=Data[[#This Row],[Gross Sales]]-Data[[#This Row],[Discounts]], "OK", "Mismatch")</f>
        <v>OK</v>
      </c>
      <c r="T546" s="1" t="str">
        <f>IF(Data[[#This Row],[Profit]]=Data[[#This Row],[ Sales]]-Data[[#This Row],[COGS]], "OK", "Mismatch")</f>
        <v>OK</v>
      </c>
    </row>
    <row r="547" spans="1:20" x14ac:dyDescent="0.2">
      <c r="A547" s="11" t="s">
        <v>21</v>
      </c>
      <c r="B547" s="11" t="s">
        <v>20</v>
      </c>
      <c r="C547" s="12" t="s">
        <v>38</v>
      </c>
      <c r="D547" s="12" t="s">
        <v>49</v>
      </c>
      <c r="E547" s="11">
        <v>1175</v>
      </c>
      <c r="F547" s="13">
        <v>10</v>
      </c>
      <c r="G547" s="13">
        <v>15</v>
      </c>
      <c r="H547" s="13">
        <v>17625</v>
      </c>
      <c r="I547" s="13">
        <v>2643.75</v>
      </c>
      <c r="J547" s="13">
        <v>14981.25</v>
      </c>
      <c r="K547" s="13">
        <v>11750</v>
      </c>
      <c r="L547" s="13">
        <v>3231.25</v>
      </c>
      <c r="M547" s="14">
        <v>41913</v>
      </c>
      <c r="N547" s="15">
        <v>10</v>
      </c>
      <c r="O547" s="12" t="s">
        <v>35</v>
      </c>
      <c r="P547" s="16" t="s">
        <v>19</v>
      </c>
      <c r="Q547" s="1" t="str">
        <f>IF(Data[[#This Row],[COGS]]=Data[[#This Row],[ Sales]]-Data[[#This Row],[Profit]], "OK", "Mismatch")</f>
        <v>OK</v>
      </c>
      <c r="R547" s="1" t="str">
        <f>IF(Data[[#This Row],[Gross Sales]]=Data[[#This Row],[Units Sold]]*Data[[#This Row],[Sale Price]], "OK", "Mismatch")</f>
        <v>OK</v>
      </c>
      <c r="S547" s="1" t="str">
        <f>IF(Data[[#This Row],[ Sales]]=Data[[#This Row],[Gross Sales]]-Data[[#This Row],[Discounts]], "OK", "Mismatch")</f>
        <v>OK</v>
      </c>
      <c r="T547" s="1" t="str">
        <f>IF(Data[[#This Row],[Profit]]=Data[[#This Row],[ Sales]]-Data[[#This Row],[COGS]], "OK", "Mismatch")</f>
        <v>OK</v>
      </c>
    </row>
    <row r="548" spans="1:20" x14ac:dyDescent="0.2">
      <c r="A548" s="11" t="s">
        <v>21</v>
      </c>
      <c r="B548" s="11" t="s">
        <v>20</v>
      </c>
      <c r="C548" s="12" t="s">
        <v>38</v>
      </c>
      <c r="D548" s="12" t="s">
        <v>46</v>
      </c>
      <c r="E548" s="11">
        <v>747</v>
      </c>
      <c r="F548" s="13">
        <v>10</v>
      </c>
      <c r="G548" s="13">
        <v>15</v>
      </c>
      <c r="H548" s="13">
        <v>11205</v>
      </c>
      <c r="I548" s="13">
        <v>112.05</v>
      </c>
      <c r="J548" s="13">
        <v>11092.95</v>
      </c>
      <c r="K548" s="13">
        <v>7470</v>
      </c>
      <c r="L548" s="13">
        <v>3622.9500000000007</v>
      </c>
      <c r="M548" s="14">
        <v>41883</v>
      </c>
      <c r="N548" s="15">
        <v>9</v>
      </c>
      <c r="O548" s="12" t="s">
        <v>34</v>
      </c>
      <c r="P548" s="16" t="s">
        <v>19</v>
      </c>
      <c r="Q548" s="1" t="str">
        <f>IF(Data[[#This Row],[COGS]]=Data[[#This Row],[ Sales]]-Data[[#This Row],[Profit]], "OK", "Mismatch")</f>
        <v>OK</v>
      </c>
      <c r="R548" s="1" t="str">
        <f>IF(Data[[#This Row],[Gross Sales]]=Data[[#This Row],[Units Sold]]*Data[[#This Row],[Sale Price]], "OK", "Mismatch")</f>
        <v>OK</v>
      </c>
      <c r="S548" s="1" t="str">
        <f>IF(Data[[#This Row],[ Sales]]=Data[[#This Row],[Gross Sales]]-Data[[#This Row],[Discounts]], "OK", "Mismatch")</f>
        <v>OK</v>
      </c>
      <c r="T548" s="1" t="str">
        <f>IF(Data[[#This Row],[Profit]]=Data[[#This Row],[ Sales]]-Data[[#This Row],[COGS]], "OK", "Mismatch")</f>
        <v>OK</v>
      </c>
    </row>
    <row r="549" spans="1:20" x14ac:dyDescent="0.2">
      <c r="A549" s="11" t="s">
        <v>21</v>
      </c>
      <c r="B549" s="11" t="s">
        <v>20</v>
      </c>
      <c r="C549" s="12" t="s">
        <v>38</v>
      </c>
      <c r="D549" s="12" t="s">
        <v>46</v>
      </c>
      <c r="E549" s="11">
        <v>1945</v>
      </c>
      <c r="F549" s="13">
        <v>10</v>
      </c>
      <c r="G549" s="13">
        <v>15</v>
      </c>
      <c r="H549" s="13">
        <v>29175</v>
      </c>
      <c r="I549" s="13">
        <v>875.25</v>
      </c>
      <c r="J549" s="13">
        <v>28299.75</v>
      </c>
      <c r="K549" s="13">
        <v>19450</v>
      </c>
      <c r="L549" s="13">
        <v>8849.75</v>
      </c>
      <c r="M549" s="14">
        <v>41548</v>
      </c>
      <c r="N549" s="15">
        <v>10</v>
      </c>
      <c r="O549" s="12" t="s">
        <v>35</v>
      </c>
      <c r="P549" s="16" t="s">
        <v>36</v>
      </c>
      <c r="Q549" s="1" t="str">
        <f>IF(Data[[#This Row],[COGS]]=Data[[#This Row],[ Sales]]-Data[[#This Row],[Profit]], "OK", "Mismatch")</f>
        <v>OK</v>
      </c>
      <c r="R549" s="1" t="str">
        <f>IF(Data[[#This Row],[Gross Sales]]=Data[[#This Row],[Units Sold]]*Data[[#This Row],[Sale Price]], "OK", "Mismatch")</f>
        <v>OK</v>
      </c>
      <c r="S549" s="1" t="str">
        <f>IF(Data[[#This Row],[ Sales]]=Data[[#This Row],[Gross Sales]]-Data[[#This Row],[Discounts]], "OK", "Mismatch")</f>
        <v>OK</v>
      </c>
      <c r="T549" s="1" t="str">
        <f>IF(Data[[#This Row],[Profit]]=Data[[#This Row],[ Sales]]-Data[[#This Row],[COGS]], "OK", "Mismatch")</f>
        <v>OK</v>
      </c>
    </row>
    <row r="550" spans="1:20" x14ac:dyDescent="0.2">
      <c r="A550" s="11" t="s">
        <v>21</v>
      </c>
      <c r="B550" s="11" t="s">
        <v>20</v>
      </c>
      <c r="C550" s="12" t="s">
        <v>38</v>
      </c>
      <c r="D550" s="12" t="s">
        <v>48</v>
      </c>
      <c r="E550" s="11">
        <v>1743</v>
      </c>
      <c r="F550" s="13">
        <v>10</v>
      </c>
      <c r="G550" s="13">
        <v>15</v>
      </c>
      <c r="H550" s="13">
        <v>26145</v>
      </c>
      <c r="I550" s="13">
        <v>1568.7</v>
      </c>
      <c r="J550" s="13">
        <v>24576.3</v>
      </c>
      <c r="K550" s="13">
        <v>17430</v>
      </c>
      <c r="L550" s="13">
        <v>7146.2999999999993</v>
      </c>
      <c r="M550" s="14">
        <v>41852</v>
      </c>
      <c r="N550" s="15">
        <v>8</v>
      </c>
      <c r="O550" s="12" t="s">
        <v>33</v>
      </c>
      <c r="P550" s="16" t="s">
        <v>19</v>
      </c>
      <c r="Q550" s="1" t="str">
        <f>IF(Data[[#This Row],[COGS]]=Data[[#This Row],[ Sales]]-Data[[#This Row],[Profit]], "OK", "Mismatch")</f>
        <v>OK</v>
      </c>
      <c r="R550" s="1" t="str">
        <f>IF(Data[[#This Row],[Gross Sales]]=Data[[#This Row],[Units Sold]]*Data[[#This Row],[Sale Price]], "OK", "Mismatch")</f>
        <v>OK</v>
      </c>
      <c r="S550" s="1" t="str">
        <f>IF(Data[[#This Row],[ Sales]]=Data[[#This Row],[Gross Sales]]-Data[[#This Row],[Discounts]], "OK", "Mismatch")</f>
        <v>OK</v>
      </c>
      <c r="T550" s="1" t="str">
        <f>IF(Data[[#This Row],[Profit]]=Data[[#This Row],[ Sales]]-Data[[#This Row],[COGS]], "OK", "Mismatch")</f>
        <v>OK</v>
      </c>
    </row>
    <row r="551" spans="1:20" x14ac:dyDescent="0.2">
      <c r="A551" s="11" t="s">
        <v>21</v>
      </c>
      <c r="B551" s="11" t="s">
        <v>20</v>
      </c>
      <c r="C551" s="12" t="s">
        <v>38</v>
      </c>
      <c r="D551" s="12" t="s">
        <v>48</v>
      </c>
      <c r="E551" s="11">
        <v>2116</v>
      </c>
      <c r="F551" s="13">
        <v>10</v>
      </c>
      <c r="G551" s="13">
        <v>15</v>
      </c>
      <c r="H551" s="13">
        <v>31740</v>
      </c>
      <c r="I551" s="13">
        <v>1587</v>
      </c>
      <c r="J551" s="13">
        <v>30153</v>
      </c>
      <c r="K551" s="13">
        <v>21160</v>
      </c>
      <c r="L551" s="13">
        <v>8993</v>
      </c>
      <c r="M551" s="14">
        <v>41609</v>
      </c>
      <c r="N551" s="15">
        <v>12</v>
      </c>
      <c r="O551" s="12" t="s">
        <v>25</v>
      </c>
      <c r="P551" s="16" t="s">
        <v>36</v>
      </c>
      <c r="Q551" s="1" t="str">
        <f>IF(Data[[#This Row],[COGS]]=Data[[#This Row],[ Sales]]-Data[[#This Row],[Profit]], "OK", "Mismatch")</f>
        <v>OK</v>
      </c>
      <c r="R551" s="1" t="str">
        <f>IF(Data[[#This Row],[Gross Sales]]=Data[[#This Row],[Units Sold]]*Data[[#This Row],[Sale Price]], "OK", "Mismatch")</f>
        <v>OK</v>
      </c>
      <c r="S551" s="1" t="str">
        <f>IF(Data[[#This Row],[ Sales]]=Data[[#This Row],[Gross Sales]]-Data[[#This Row],[Discounts]], "OK", "Mismatch")</f>
        <v>OK</v>
      </c>
      <c r="T551" s="1" t="str">
        <f>IF(Data[[#This Row],[Profit]]=Data[[#This Row],[ Sales]]-Data[[#This Row],[COGS]], "OK", "Mismatch")</f>
        <v>OK</v>
      </c>
    </row>
    <row r="552" spans="1:20" x14ac:dyDescent="0.2">
      <c r="A552" s="11" t="s">
        <v>21</v>
      </c>
      <c r="B552" s="11" t="s">
        <v>20</v>
      </c>
      <c r="C552" s="12" t="s">
        <v>42</v>
      </c>
      <c r="D552" s="12" t="s">
        <v>49</v>
      </c>
      <c r="E552" s="11">
        <v>510</v>
      </c>
      <c r="F552" s="13">
        <v>120</v>
      </c>
      <c r="G552" s="13">
        <v>15</v>
      </c>
      <c r="H552" s="13">
        <v>7650</v>
      </c>
      <c r="I552" s="13">
        <v>765</v>
      </c>
      <c r="J552" s="13">
        <v>6885</v>
      </c>
      <c r="K552" s="13">
        <v>5100</v>
      </c>
      <c r="L552" s="13">
        <v>1785</v>
      </c>
      <c r="M552" s="14">
        <v>41730</v>
      </c>
      <c r="N552" s="15">
        <v>4</v>
      </c>
      <c r="O552" s="12" t="s">
        <v>44</v>
      </c>
      <c r="P552" s="16" t="s">
        <v>19</v>
      </c>
      <c r="Q552" s="1" t="str">
        <f>IF(Data[[#This Row],[COGS]]=Data[[#This Row],[ Sales]]-Data[[#This Row],[Profit]], "OK", "Mismatch")</f>
        <v>OK</v>
      </c>
      <c r="R552" s="1" t="str">
        <f>IF(Data[[#This Row],[Gross Sales]]=Data[[#This Row],[Units Sold]]*Data[[#This Row],[Sale Price]], "OK", "Mismatch")</f>
        <v>OK</v>
      </c>
      <c r="S552" s="1" t="str">
        <f>IF(Data[[#This Row],[ Sales]]=Data[[#This Row],[Gross Sales]]-Data[[#This Row],[Discounts]], "OK", "Mismatch")</f>
        <v>OK</v>
      </c>
      <c r="T552" s="1" t="str">
        <f>IF(Data[[#This Row],[Profit]]=Data[[#This Row],[ Sales]]-Data[[#This Row],[COGS]], "OK", "Mismatch")</f>
        <v>OK</v>
      </c>
    </row>
    <row r="553" spans="1:20" x14ac:dyDescent="0.2">
      <c r="A553" s="11" t="s">
        <v>21</v>
      </c>
      <c r="B553" s="11" t="s">
        <v>20</v>
      </c>
      <c r="C553" s="12" t="s">
        <v>42</v>
      </c>
      <c r="D553" s="12" t="s">
        <v>49</v>
      </c>
      <c r="E553" s="11">
        <v>660</v>
      </c>
      <c r="F553" s="13">
        <v>120</v>
      </c>
      <c r="G553" s="13">
        <v>15</v>
      </c>
      <c r="H553" s="13">
        <v>9900</v>
      </c>
      <c r="I553" s="13">
        <v>1287</v>
      </c>
      <c r="J553" s="13">
        <v>8613</v>
      </c>
      <c r="K553" s="13">
        <v>6600</v>
      </c>
      <c r="L553" s="13">
        <v>2013</v>
      </c>
      <c r="M553" s="14">
        <v>41518</v>
      </c>
      <c r="N553" s="15">
        <v>9</v>
      </c>
      <c r="O553" s="12" t="s">
        <v>34</v>
      </c>
      <c r="P553" s="16" t="s">
        <v>36</v>
      </c>
      <c r="Q553" s="1" t="str">
        <f>IF(Data[[#This Row],[COGS]]=Data[[#This Row],[ Sales]]-Data[[#This Row],[Profit]], "OK", "Mismatch")</f>
        <v>OK</v>
      </c>
      <c r="R553" s="1" t="str">
        <f>IF(Data[[#This Row],[Gross Sales]]=Data[[#This Row],[Units Sold]]*Data[[#This Row],[Sale Price]], "OK", "Mismatch")</f>
        <v>OK</v>
      </c>
      <c r="S553" s="1" t="str">
        <f>IF(Data[[#This Row],[ Sales]]=Data[[#This Row],[Gross Sales]]-Data[[#This Row],[Discounts]], "OK", "Mismatch")</f>
        <v>OK</v>
      </c>
      <c r="T553" s="1" t="str">
        <f>IF(Data[[#This Row],[Profit]]=Data[[#This Row],[ Sales]]-Data[[#This Row],[COGS]], "OK", "Mismatch")</f>
        <v>OK</v>
      </c>
    </row>
    <row r="554" spans="1:20" x14ac:dyDescent="0.2">
      <c r="A554" s="11" t="s">
        <v>21</v>
      </c>
      <c r="B554" s="11" t="s">
        <v>20</v>
      </c>
      <c r="C554" s="12" t="s">
        <v>42</v>
      </c>
      <c r="D554" s="12" t="s">
        <v>49</v>
      </c>
      <c r="E554" s="11">
        <v>681</v>
      </c>
      <c r="F554" s="13">
        <v>120</v>
      </c>
      <c r="G554" s="13">
        <v>15</v>
      </c>
      <c r="H554" s="13">
        <v>10215</v>
      </c>
      <c r="I554" s="13">
        <v>1021.5</v>
      </c>
      <c r="J554" s="13">
        <v>9193.5</v>
      </c>
      <c r="K554" s="13">
        <v>6810</v>
      </c>
      <c r="L554" s="13">
        <v>2383.5</v>
      </c>
      <c r="M554" s="14">
        <v>41640</v>
      </c>
      <c r="N554" s="15">
        <v>1</v>
      </c>
      <c r="O554" s="12" t="s">
        <v>18</v>
      </c>
      <c r="P554" s="16" t="s">
        <v>19</v>
      </c>
      <c r="Q554" s="1" t="str">
        <f>IF(Data[[#This Row],[COGS]]=Data[[#This Row],[ Sales]]-Data[[#This Row],[Profit]], "OK", "Mismatch")</f>
        <v>OK</v>
      </c>
      <c r="R554" s="1" t="str">
        <f>IF(Data[[#This Row],[Gross Sales]]=Data[[#This Row],[Units Sold]]*Data[[#This Row],[Sale Price]], "OK", "Mismatch")</f>
        <v>OK</v>
      </c>
      <c r="S554" s="1" t="str">
        <f>IF(Data[[#This Row],[ Sales]]=Data[[#This Row],[Gross Sales]]-Data[[#This Row],[Discounts]], "OK", "Mismatch")</f>
        <v>OK</v>
      </c>
      <c r="T554" s="1" t="str">
        <f>IF(Data[[#This Row],[Profit]]=Data[[#This Row],[ Sales]]-Data[[#This Row],[COGS]], "OK", "Mismatch")</f>
        <v>OK</v>
      </c>
    </row>
    <row r="555" spans="1:20" x14ac:dyDescent="0.2">
      <c r="A555" s="11" t="s">
        <v>21</v>
      </c>
      <c r="B555" s="11" t="s">
        <v>20</v>
      </c>
      <c r="C555" s="12" t="s">
        <v>42</v>
      </c>
      <c r="D555" s="12" t="s">
        <v>48</v>
      </c>
      <c r="E555" s="11">
        <v>1530</v>
      </c>
      <c r="F555" s="13">
        <v>120</v>
      </c>
      <c r="G555" s="13">
        <v>15</v>
      </c>
      <c r="H555" s="13">
        <v>22950</v>
      </c>
      <c r="I555" s="13">
        <v>1377</v>
      </c>
      <c r="J555" s="13">
        <v>21573</v>
      </c>
      <c r="K555" s="13">
        <v>15300</v>
      </c>
      <c r="L555" s="13">
        <v>6273</v>
      </c>
      <c r="M555" s="14">
        <v>41760</v>
      </c>
      <c r="N555" s="15">
        <v>5</v>
      </c>
      <c r="O555" s="12" t="s">
        <v>47</v>
      </c>
      <c r="P555" s="16" t="s">
        <v>19</v>
      </c>
      <c r="Q555" s="1" t="str">
        <f>IF(Data[[#This Row],[COGS]]=Data[[#This Row],[ Sales]]-Data[[#This Row],[Profit]], "OK", "Mismatch")</f>
        <v>OK</v>
      </c>
      <c r="R555" s="1" t="str">
        <f>IF(Data[[#This Row],[Gross Sales]]=Data[[#This Row],[Units Sold]]*Data[[#This Row],[Sale Price]], "OK", "Mismatch")</f>
        <v>OK</v>
      </c>
      <c r="S555" s="1" t="str">
        <f>IF(Data[[#This Row],[ Sales]]=Data[[#This Row],[Gross Sales]]-Data[[#This Row],[Discounts]], "OK", "Mismatch")</f>
        <v>OK</v>
      </c>
      <c r="T555" s="1" t="str">
        <f>IF(Data[[#This Row],[Profit]]=Data[[#This Row],[ Sales]]-Data[[#This Row],[COGS]], "OK", "Mismatch")</f>
        <v>OK</v>
      </c>
    </row>
    <row r="556" spans="1:20" x14ac:dyDescent="0.2">
      <c r="A556" s="11" t="s">
        <v>21</v>
      </c>
      <c r="B556" s="11" t="s">
        <v>20</v>
      </c>
      <c r="C556" s="12" t="s">
        <v>43</v>
      </c>
      <c r="D556" s="12" t="s">
        <v>49</v>
      </c>
      <c r="E556" s="11">
        <v>492</v>
      </c>
      <c r="F556" s="13">
        <v>250</v>
      </c>
      <c r="G556" s="13">
        <v>15</v>
      </c>
      <c r="H556" s="13">
        <v>7380</v>
      </c>
      <c r="I556" s="13">
        <v>1107</v>
      </c>
      <c r="J556" s="13">
        <v>6273</v>
      </c>
      <c r="K556" s="13">
        <v>4920</v>
      </c>
      <c r="L556" s="13">
        <v>1353</v>
      </c>
      <c r="M556" s="14">
        <v>41821</v>
      </c>
      <c r="N556" s="15">
        <v>7</v>
      </c>
      <c r="O556" s="12" t="s">
        <v>30</v>
      </c>
      <c r="P556" s="16" t="s">
        <v>19</v>
      </c>
      <c r="Q556" s="1" t="str">
        <f>IF(Data[[#This Row],[COGS]]=Data[[#This Row],[ Sales]]-Data[[#This Row],[Profit]], "OK", "Mismatch")</f>
        <v>OK</v>
      </c>
      <c r="R556" s="1" t="str">
        <f>IF(Data[[#This Row],[Gross Sales]]=Data[[#This Row],[Units Sold]]*Data[[#This Row],[Sale Price]], "OK", "Mismatch")</f>
        <v>OK</v>
      </c>
      <c r="S556" s="1" t="str">
        <f>IF(Data[[#This Row],[ Sales]]=Data[[#This Row],[Gross Sales]]-Data[[#This Row],[Discounts]], "OK", "Mismatch")</f>
        <v>OK</v>
      </c>
      <c r="T556" s="1" t="str">
        <f>IF(Data[[#This Row],[Profit]]=Data[[#This Row],[ Sales]]-Data[[#This Row],[COGS]], "OK", "Mismatch")</f>
        <v>OK</v>
      </c>
    </row>
    <row r="557" spans="1:20" x14ac:dyDescent="0.2">
      <c r="A557" s="11" t="s">
        <v>21</v>
      </c>
      <c r="B557" s="11" t="s">
        <v>20</v>
      </c>
      <c r="C557" s="12" t="s">
        <v>43</v>
      </c>
      <c r="D557" s="12" t="s">
        <v>49</v>
      </c>
      <c r="E557" s="11">
        <v>1175</v>
      </c>
      <c r="F557" s="13">
        <v>250</v>
      </c>
      <c r="G557" s="13">
        <v>15</v>
      </c>
      <c r="H557" s="13">
        <v>17625</v>
      </c>
      <c r="I557" s="13">
        <v>2643.75</v>
      </c>
      <c r="J557" s="13">
        <v>14981.25</v>
      </c>
      <c r="K557" s="13">
        <v>11750</v>
      </c>
      <c r="L557" s="13">
        <v>3231.25</v>
      </c>
      <c r="M557" s="14">
        <v>41913</v>
      </c>
      <c r="N557" s="15">
        <v>10</v>
      </c>
      <c r="O557" s="12" t="s">
        <v>35</v>
      </c>
      <c r="P557" s="16" t="s">
        <v>19</v>
      </c>
      <c r="Q557" s="1" t="str">
        <f>IF(Data[[#This Row],[COGS]]=Data[[#This Row],[ Sales]]-Data[[#This Row],[Profit]], "OK", "Mismatch")</f>
        <v>OK</v>
      </c>
      <c r="R557" s="1" t="str">
        <f>IF(Data[[#This Row],[Gross Sales]]=Data[[#This Row],[Units Sold]]*Data[[#This Row],[Sale Price]], "OK", "Mismatch")</f>
        <v>OK</v>
      </c>
      <c r="S557" s="1" t="str">
        <f>IF(Data[[#This Row],[ Sales]]=Data[[#This Row],[Gross Sales]]-Data[[#This Row],[Discounts]], "OK", "Mismatch")</f>
        <v>OK</v>
      </c>
      <c r="T557" s="1" t="str">
        <f>IF(Data[[#This Row],[Profit]]=Data[[#This Row],[ Sales]]-Data[[#This Row],[COGS]], "OK", "Mismatch")</f>
        <v>OK</v>
      </c>
    </row>
    <row r="558" spans="1:20" x14ac:dyDescent="0.2">
      <c r="A558" s="11" t="s">
        <v>21</v>
      </c>
      <c r="B558" s="11" t="s">
        <v>20</v>
      </c>
      <c r="C558" s="12" t="s">
        <v>43</v>
      </c>
      <c r="D558" s="12" t="s">
        <v>46</v>
      </c>
      <c r="E558" s="11">
        <v>1945</v>
      </c>
      <c r="F558" s="13">
        <v>250</v>
      </c>
      <c r="G558" s="13">
        <v>15</v>
      </c>
      <c r="H558" s="13">
        <v>29175</v>
      </c>
      <c r="I558" s="13">
        <v>875.25</v>
      </c>
      <c r="J558" s="13">
        <v>28299.75</v>
      </c>
      <c r="K558" s="13">
        <v>19450</v>
      </c>
      <c r="L558" s="13">
        <v>8849.75</v>
      </c>
      <c r="M558" s="14">
        <v>41548</v>
      </c>
      <c r="N558" s="15">
        <v>10</v>
      </c>
      <c r="O558" s="12" t="s">
        <v>35</v>
      </c>
      <c r="P558" s="16" t="s">
        <v>36</v>
      </c>
      <c r="Q558" s="1" t="str">
        <f>IF(Data[[#This Row],[COGS]]=Data[[#This Row],[ Sales]]-Data[[#This Row],[Profit]], "OK", "Mismatch")</f>
        <v>OK</v>
      </c>
      <c r="R558" s="1" t="str">
        <f>IF(Data[[#This Row],[Gross Sales]]=Data[[#This Row],[Units Sold]]*Data[[#This Row],[Sale Price]], "OK", "Mismatch")</f>
        <v>OK</v>
      </c>
      <c r="S558" s="1" t="str">
        <f>IF(Data[[#This Row],[ Sales]]=Data[[#This Row],[Gross Sales]]-Data[[#This Row],[Discounts]], "OK", "Mismatch")</f>
        <v>OK</v>
      </c>
      <c r="T558" s="1" t="str">
        <f>IF(Data[[#This Row],[Profit]]=Data[[#This Row],[ Sales]]-Data[[#This Row],[COGS]], "OK", "Mismatch")</f>
        <v>OK</v>
      </c>
    </row>
    <row r="559" spans="1:20" x14ac:dyDescent="0.2">
      <c r="A559" s="11" t="s">
        <v>21</v>
      </c>
      <c r="B559" s="11" t="s">
        <v>20</v>
      </c>
      <c r="C559" s="12" t="s">
        <v>43</v>
      </c>
      <c r="D559" s="12" t="s">
        <v>17</v>
      </c>
      <c r="E559" s="11">
        <v>888</v>
      </c>
      <c r="F559" s="13">
        <v>250</v>
      </c>
      <c r="G559" s="13">
        <v>15</v>
      </c>
      <c r="H559" s="13">
        <v>13320</v>
      </c>
      <c r="I559" s="13">
        <v>0</v>
      </c>
      <c r="J559" s="13">
        <v>13320</v>
      </c>
      <c r="K559" s="13">
        <v>8880</v>
      </c>
      <c r="L559" s="13">
        <v>4440</v>
      </c>
      <c r="M559" s="14">
        <v>41791</v>
      </c>
      <c r="N559" s="15">
        <v>6</v>
      </c>
      <c r="O559" s="12" t="s">
        <v>23</v>
      </c>
      <c r="P559" s="16" t="s">
        <v>19</v>
      </c>
      <c r="Q559" s="1" t="str">
        <f>IF(Data[[#This Row],[COGS]]=Data[[#This Row],[ Sales]]-Data[[#This Row],[Profit]], "OK", "Mismatch")</f>
        <v>OK</v>
      </c>
      <c r="R559" s="1" t="str">
        <f>IF(Data[[#This Row],[Gross Sales]]=Data[[#This Row],[Units Sold]]*Data[[#This Row],[Sale Price]], "OK", "Mismatch")</f>
        <v>OK</v>
      </c>
      <c r="S559" s="1" t="str">
        <f>IF(Data[[#This Row],[ Sales]]=Data[[#This Row],[Gross Sales]]-Data[[#This Row],[Discounts]], "OK", "Mismatch")</f>
        <v>OK</v>
      </c>
      <c r="T559" s="1" t="str">
        <f>IF(Data[[#This Row],[Profit]]=Data[[#This Row],[ Sales]]-Data[[#This Row],[COGS]], "OK", "Mismatch")</f>
        <v>OK</v>
      </c>
    </row>
    <row r="560" spans="1:20" x14ac:dyDescent="0.2">
      <c r="A560" s="11" t="s">
        <v>21</v>
      </c>
      <c r="B560" s="11" t="s">
        <v>24</v>
      </c>
      <c r="C560" s="12" t="s">
        <v>45</v>
      </c>
      <c r="D560" s="12" t="s">
        <v>49</v>
      </c>
      <c r="E560" s="11">
        <v>1870</v>
      </c>
      <c r="F560" s="13">
        <v>260</v>
      </c>
      <c r="G560" s="13">
        <v>15</v>
      </c>
      <c r="H560" s="13">
        <v>28050</v>
      </c>
      <c r="I560" s="13">
        <v>3927</v>
      </c>
      <c r="J560" s="13">
        <v>24123</v>
      </c>
      <c r="K560" s="13">
        <v>18700</v>
      </c>
      <c r="L560" s="13">
        <v>5423</v>
      </c>
      <c r="M560" s="14">
        <v>41579</v>
      </c>
      <c r="N560" s="15">
        <v>11</v>
      </c>
      <c r="O560" s="12" t="s">
        <v>41</v>
      </c>
      <c r="P560" s="16" t="s">
        <v>36</v>
      </c>
      <c r="Q560" s="1" t="str">
        <f>IF(Data[[#This Row],[COGS]]=Data[[#This Row],[ Sales]]-Data[[#This Row],[Profit]], "OK", "Mismatch")</f>
        <v>OK</v>
      </c>
      <c r="R560" s="1" t="str">
        <f>IF(Data[[#This Row],[Gross Sales]]=Data[[#This Row],[Units Sold]]*Data[[#This Row],[Sale Price]], "OK", "Mismatch")</f>
        <v>OK</v>
      </c>
      <c r="S560" s="1" t="str">
        <f>IF(Data[[#This Row],[ Sales]]=Data[[#This Row],[Gross Sales]]-Data[[#This Row],[Discounts]], "OK", "Mismatch")</f>
        <v>OK</v>
      </c>
      <c r="T560" s="1" t="str">
        <f>IF(Data[[#This Row],[Profit]]=Data[[#This Row],[ Sales]]-Data[[#This Row],[COGS]], "OK", "Mismatch")</f>
        <v>OK</v>
      </c>
    </row>
    <row r="561" spans="1:20" x14ac:dyDescent="0.2">
      <c r="A561" s="11" t="s">
        <v>21</v>
      </c>
      <c r="B561" s="11" t="s">
        <v>24</v>
      </c>
      <c r="C561" s="12" t="s">
        <v>45</v>
      </c>
      <c r="D561" s="12" t="s">
        <v>49</v>
      </c>
      <c r="E561" s="11">
        <v>2157</v>
      </c>
      <c r="F561" s="13">
        <v>260</v>
      </c>
      <c r="G561" s="13">
        <v>15</v>
      </c>
      <c r="H561" s="13">
        <v>32355</v>
      </c>
      <c r="I561" s="13">
        <v>3559.05</v>
      </c>
      <c r="J561" s="13">
        <v>28795.95</v>
      </c>
      <c r="K561" s="13">
        <v>21570</v>
      </c>
      <c r="L561" s="13">
        <v>7225.9500000000007</v>
      </c>
      <c r="M561" s="14">
        <v>41974</v>
      </c>
      <c r="N561" s="15">
        <v>12</v>
      </c>
      <c r="O561" s="12" t="s">
        <v>25</v>
      </c>
      <c r="P561" s="16" t="s">
        <v>19</v>
      </c>
      <c r="Q561" s="1" t="str">
        <f>IF(Data[[#This Row],[COGS]]=Data[[#This Row],[ Sales]]-Data[[#This Row],[Profit]], "OK", "Mismatch")</f>
        <v>OK</v>
      </c>
      <c r="R561" s="1" t="str">
        <f>IF(Data[[#This Row],[Gross Sales]]=Data[[#This Row],[Units Sold]]*Data[[#This Row],[Sale Price]], "OK", "Mismatch")</f>
        <v>OK</v>
      </c>
      <c r="S561" s="1" t="str">
        <f>IF(Data[[#This Row],[ Sales]]=Data[[#This Row],[Gross Sales]]-Data[[#This Row],[Discounts]], "OK", "Mismatch")</f>
        <v>OK</v>
      </c>
      <c r="T561" s="1" t="str">
        <f>IF(Data[[#This Row],[Profit]]=Data[[#This Row],[ Sales]]-Data[[#This Row],[COGS]], "OK", "Mismatch")</f>
        <v>OK</v>
      </c>
    </row>
    <row r="562" spans="1:20" x14ac:dyDescent="0.2">
      <c r="A562" s="11" t="s">
        <v>21</v>
      </c>
      <c r="B562" s="11" t="s">
        <v>24</v>
      </c>
      <c r="C562" s="12" t="s">
        <v>16</v>
      </c>
      <c r="D562" s="12" t="s">
        <v>48</v>
      </c>
      <c r="E562" s="11">
        <v>2791</v>
      </c>
      <c r="F562" s="13">
        <v>3</v>
      </c>
      <c r="G562" s="13">
        <v>15</v>
      </c>
      <c r="H562" s="13">
        <v>41865</v>
      </c>
      <c r="I562" s="13">
        <v>2093.25</v>
      </c>
      <c r="J562" s="13">
        <v>39771.75</v>
      </c>
      <c r="K562" s="13">
        <v>27910</v>
      </c>
      <c r="L562" s="13">
        <v>11861.75</v>
      </c>
      <c r="M562" s="14">
        <v>41944</v>
      </c>
      <c r="N562" s="15">
        <v>11</v>
      </c>
      <c r="O562" s="12" t="s">
        <v>41</v>
      </c>
      <c r="P562" s="16" t="s">
        <v>19</v>
      </c>
      <c r="Q562" s="1" t="str">
        <f>IF(Data[[#This Row],[COGS]]=Data[[#This Row],[ Sales]]-Data[[#This Row],[Profit]], "OK", "Mismatch")</f>
        <v>OK</v>
      </c>
      <c r="R562" s="1" t="str">
        <f>IF(Data[[#This Row],[Gross Sales]]=Data[[#This Row],[Units Sold]]*Data[[#This Row],[Sale Price]], "OK", "Mismatch")</f>
        <v>OK</v>
      </c>
      <c r="S562" s="1" t="str">
        <f>IF(Data[[#This Row],[ Sales]]=Data[[#This Row],[Gross Sales]]-Data[[#This Row],[Discounts]], "OK", "Mismatch")</f>
        <v>OK</v>
      </c>
      <c r="T562" s="1" t="str">
        <f>IF(Data[[#This Row],[Profit]]=Data[[#This Row],[ Sales]]-Data[[#This Row],[COGS]], "OK", "Mismatch")</f>
        <v>OK</v>
      </c>
    </row>
    <row r="563" spans="1:20" x14ac:dyDescent="0.2">
      <c r="A563" s="11" t="s">
        <v>21</v>
      </c>
      <c r="B563" s="11" t="s">
        <v>24</v>
      </c>
      <c r="C563" s="12" t="s">
        <v>16</v>
      </c>
      <c r="D563" s="12" t="s">
        <v>17</v>
      </c>
      <c r="E563" s="11">
        <v>2470</v>
      </c>
      <c r="F563" s="13">
        <v>3</v>
      </c>
      <c r="G563" s="13">
        <v>15</v>
      </c>
      <c r="H563" s="13">
        <v>37050</v>
      </c>
      <c r="I563" s="13">
        <v>0</v>
      </c>
      <c r="J563" s="13">
        <v>37050</v>
      </c>
      <c r="K563" s="13">
        <v>24700</v>
      </c>
      <c r="L563" s="13">
        <v>12350</v>
      </c>
      <c r="M563" s="14">
        <v>41791</v>
      </c>
      <c r="N563" s="15">
        <v>6</v>
      </c>
      <c r="O563" s="12" t="s">
        <v>23</v>
      </c>
      <c r="P563" s="16" t="s">
        <v>19</v>
      </c>
      <c r="Q563" s="1" t="str">
        <f>IF(Data[[#This Row],[COGS]]=Data[[#This Row],[ Sales]]-Data[[#This Row],[Profit]], "OK", "Mismatch")</f>
        <v>OK</v>
      </c>
      <c r="R563" s="1" t="str">
        <f>IF(Data[[#This Row],[Gross Sales]]=Data[[#This Row],[Units Sold]]*Data[[#This Row],[Sale Price]], "OK", "Mismatch")</f>
        <v>OK</v>
      </c>
      <c r="S563" s="1" t="str">
        <f>IF(Data[[#This Row],[ Sales]]=Data[[#This Row],[Gross Sales]]-Data[[#This Row],[Discounts]], "OK", "Mismatch")</f>
        <v>OK</v>
      </c>
      <c r="T563" s="1" t="str">
        <f>IF(Data[[#This Row],[Profit]]=Data[[#This Row],[ Sales]]-Data[[#This Row],[COGS]], "OK", "Mismatch")</f>
        <v>OK</v>
      </c>
    </row>
    <row r="564" spans="1:20" x14ac:dyDescent="0.2">
      <c r="A564" s="11" t="s">
        <v>21</v>
      </c>
      <c r="B564" s="11" t="s">
        <v>24</v>
      </c>
      <c r="C564" s="12" t="s">
        <v>26</v>
      </c>
      <c r="D564" s="12" t="s">
        <v>49</v>
      </c>
      <c r="E564" s="11">
        <v>2157</v>
      </c>
      <c r="F564" s="13">
        <v>5</v>
      </c>
      <c r="G564" s="13">
        <v>15</v>
      </c>
      <c r="H564" s="13">
        <v>32355</v>
      </c>
      <c r="I564" s="13">
        <v>3559.05</v>
      </c>
      <c r="J564" s="13">
        <v>28795.95</v>
      </c>
      <c r="K564" s="13">
        <v>21570</v>
      </c>
      <c r="L564" s="13">
        <v>7225.9500000000007</v>
      </c>
      <c r="M564" s="14">
        <v>41974</v>
      </c>
      <c r="N564" s="15">
        <v>12</v>
      </c>
      <c r="O564" s="12" t="s">
        <v>25</v>
      </c>
      <c r="P564" s="16" t="s">
        <v>19</v>
      </c>
      <c r="Q564" s="1" t="str">
        <f>IF(Data[[#This Row],[COGS]]=Data[[#This Row],[ Sales]]-Data[[#This Row],[Profit]], "OK", "Mismatch")</f>
        <v>OK</v>
      </c>
      <c r="R564" s="1" t="str">
        <f>IF(Data[[#This Row],[Gross Sales]]=Data[[#This Row],[Units Sold]]*Data[[#This Row],[Sale Price]], "OK", "Mismatch")</f>
        <v>OK</v>
      </c>
      <c r="S564" s="1" t="str">
        <f>IF(Data[[#This Row],[ Sales]]=Data[[#This Row],[Gross Sales]]-Data[[#This Row],[Discounts]], "OK", "Mismatch")</f>
        <v>OK</v>
      </c>
      <c r="T564" s="1" t="str">
        <f>IF(Data[[#This Row],[Profit]]=Data[[#This Row],[ Sales]]-Data[[#This Row],[COGS]], "OK", "Mismatch")</f>
        <v>OK</v>
      </c>
    </row>
    <row r="565" spans="1:20" x14ac:dyDescent="0.2">
      <c r="A565" s="11" t="s">
        <v>21</v>
      </c>
      <c r="B565" s="11" t="s">
        <v>24</v>
      </c>
      <c r="C565" s="12" t="s">
        <v>26</v>
      </c>
      <c r="D565" s="12" t="s">
        <v>46</v>
      </c>
      <c r="E565" s="11">
        <v>2031</v>
      </c>
      <c r="F565" s="13">
        <v>5</v>
      </c>
      <c r="G565" s="13">
        <v>15</v>
      </c>
      <c r="H565" s="13">
        <v>30465</v>
      </c>
      <c r="I565" s="13">
        <v>1218.5999999999999</v>
      </c>
      <c r="J565" s="13">
        <v>29246.400000000001</v>
      </c>
      <c r="K565" s="13">
        <v>20310</v>
      </c>
      <c r="L565" s="13">
        <v>8936.4000000000015</v>
      </c>
      <c r="M565" s="14">
        <v>41913</v>
      </c>
      <c r="N565" s="15">
        <v>10</v>
      </c>
      <c r="O565" s="12" t="s">
        <v>35</v>
      </c>
      <c r="P565" s="16" t="s">
        <v>19</v>
      </c>
      <c r="Q565" s="1" t="str">
        <f>IF(Data[[#This Row],[COGS]]=Data[[#This Row],[ Sales]]-Data[[#This Row],[Profit]], "OK", "Mismatch")</f>
        <v>OK</v>
      </c>
      <c r="R565" s="1" t="str">
        <f>IF(Data[[#This Row],[Gross Sales]]=Data[[#This Row],[Units Sold]]*Data[[#This Row],[Sale Price]], "OK", "Mismatch")</f>
        <v>OK</v>
      </c>
      <c r="S565" s="1" t="str">
        <f>IF(Data[[#This Row],[ Sales]]=Data[[#This Row],[Gross Sales]]-Data[[#This Row],[Discounts]], "OK", "Mismatch")</f>
        <v>OK</v>
      </c>
      <c r="T565" s="1" t="str">
        <f>IF(Data[[#This Row],[Profit]]=Data[[#This Row],[ Sales]]-Data[[#This Row],[COGS]], "OK", "Mismatch")</f>
        <v>OK</v>
      </c>
    </row>
    <row r="566" spans="1:20" x14ac:dyDescent="0.2">
      <c r="A566" s="11" t="s">
        <v>21</v>
      </c>
      <c r="B566" s="11" t="s">
        <v>24</v>
      </c>
      <c r="C566" s="12" t="s">
        <v>26</v>
      </c>
      <c r="D566" s="12" t="s">
        <v>46</v>
      </c>
      <c r="E566" s="11">
        <v>2214</v>
      </c>
      <c r="F566" s="13">
        <v>5</v>
      </c>
      <c r="G566" s="13">
        <v>15</v>
      </c>
      <c r="H566" s="13">
        <v>33210</v>
      </c>
      <c r="I566" s="13">
        <v>332.1</v>
      </c>
      <c r="J566" s="13">
        <v>32877.9</v>
      </c>
      <c r="K566" s="13">
        <v>22140</v>
      </c>
      <c r="L566" s="13">
        <v>10737.900000000001</v>
      </c>
      <c r="M566" s="14">
        <v>41699</v>
      </c>
      <c r="N566" s="15">
        <v>3</v>
      </c>
      <c r="O566" s="12" t="s">
        <v>27</v>
      </c>
      <c r="P566" s="16" t="s">
        <v>19</v>
      </c>
      <c r="Q566" s="1" t="str">
        <f>IF(Data[[#This Row],[COGS]]=Data[[#This Row],[ Sales]]-Data[[#This Row],[Profit]], "OK", "Mismatch")</f>
        <v>OK</v>
      </c>
      <c r="R566" s="1" t="str">
        <f>IF(Data[[#This Row],[Gross Sales]]=Data[[#This Row],[Units Sold]]*Data[[#This Row],[Sale Price]], "OK", "Mismatch")</f>
        <v>OK</v>
      </c>
      <c r="S566" s="1" t="str">
        <f>IF(Data[[#This Row],[ Sales]]=Data[[#This Row],[Gross Sales]]-Data[[#This Row],[Discounts]], "OK", "Mismatch")</f>
        <v>OK</v>
      </c>
      <c r="T566" s="1" t="str">
        <f>IF(Data[[#This Row],[Profit]]=Data[[#This Row],[ Sales]]-Data[[#This Row],[COGS]], "OK", "Mismatch")</f>
        <v>OK</v>
      </c>
    </row>
    <row r="567" spans="1:20" x14ac:dyDescent="0.2">
      <c r="A567" s="11" t="s">
        <v>21</v>
      </c>
      <c r="B567" s="11" t="s">
        <v>24</v>
      </c>
      <c r="C567" s="12" t="s">
        <v>26</v>
      </c>
      <c r="D567" s="12" t="s">
        <v>17</v>
      </c>
      <c r="E567" s="11">
        <v>2470</v>
      </c>
      <c r="F567" s="13">
        <v>5</v>
      </c>
      <c r="G567" s="13">
        <v>15</v>
      </c>
      <c r="H567" s="13">
        <v>37050</v>
      </c>
      <c r="I567" s="13">
        <v>0</v>
      </c>
      <c r="J567" s="13">
        <v>37050</v>
      </c>
      <c r="K567" s="13">
        <v>24700</v>
      </c>
      <c r="L567" s="13">
        <v>12350</v>
      </c>
      <c r="M567" s="14">
        <v>41791</v>
      </c>
      <c r="N567" s="15">
        <v>6</v>
      </c>
      <c r="O567" s="12" t="s">
        <v>23</v>
      </c>
      <c r="P567" s="16" t="s">
        <v>19</v>
      </c>
      <c r="Q567" s="1" t="str">
        <f>IF(Data[[#This Row],[COGS]]=Data[[#This Row],[ Sales]]-Data[[#This Row],[Profit]], "OK", "Mismatch")</f>
        <v>OK</v>
      </c>
      <c r="R567" s="1" t="str">
        <f>IF(Data[[#This Row],[Gross Sales]]=Data[[#This Row],[Units Sold]]*Data[[#This Row],[Sale Price]], "OK", "Mismatch")</f>
        <v>OK</v>
      </c>
      <c r="S567" s="1" t="str">
        <f>IF(Data[[#This Row],[ Sales]]=Data[[#This Row],[Gross Sales]]-Data[[#This Row],[Discounts]], "OK", "Mismatch")</f>
        <v>OK</v>
      </c>
      <c r="T567" s="1" t="str">
        <f>IF(Data[[#This Row],[Profit]]=Data[[#This Row],[ Sales]]-Data[[#This Row],[COGS]], "OK", "Mismatch")</f>
        <v>OK</v>
      </c>
    </row>
    <row r="568" spans="1:20" x14ac:dyDescent="0.2">
      <c r="A568" s="11" t="s">
        <v>21</v>
      </c>
      <c r="B568" s="11" t="s">
        <v>24</v>
      </c>
      <c r="C568" s="12" t="s">
        <v>38</v>
      </c>
      <c r="D568" s="12" t="s">
        <v>49</v>
      </c>
      <c r="E568" s="11">
        <v>380</v>
      </c>
      <c r="F568" s="13">
        <v>10</v>
      </c>
      <c r="G568" s="13">
        <v>15</v>
      </c>
      <c r="H568" s="13">
        <v>5700</v>
      </c>
      <c r="I568" s="13">
        <v>684</v>
      </c>
      <c r="J568" s="13">
        <v>5016</v>
      </c>
      <c r="K568" s="13">
        <v>3800</v>
      </c>
      <c r="L568" s="13">
        <v>1216</v>
      </c>
      <c r="M568" s="14">
        <v>41609</v>
      </c>
      <c r="N568" s="15">
        <v>12</v>
      </c>
      <c r="O568" s="12" t="s">
        <v>25</v>
      </c>
      <c r="P568" s="16" t="s">
        <v>36</v>
      </c>
      <c r="Q568" s="1" t="str">
        <f>IF(Data[[#This Row],[COGS]]=Data[[#This Row],[ Sales]]-Data[[#This Row],[Profit]], "OK", "Mismatch")</f>
        <v>OK</v>
      </c>
      <c r="R568" s="1" t="str">
        <f>IF(Data[[#This Row],[Gross Sales]]=Data[[#This Row],[Units Sold]]*Data[[#This Row],[Sale Price]], "OK", "Mismatch")</f>
        <v>OK</v>
      </c>
      <c r="S568" s="1" t="str">
        <f>IF(Data[[#This Row],[ Sales]]=Data[[#This Row],[Gross Sales]]-Data[[#This Row],[Discounts]], "OK", "Mismatch")</f>
        <v>OK</v>
      </c>
      <c r="T568" s="1" t="str">
        <f>IF(Data[[#This Row],[Profit]]=Data[[#This Row],[ Sales]]-Data[[#This Row],[COGS]], "OK", "Mismatch")</f>
        <v>OK</v>
      </c>
    </row>
    <row r="569" spans="1:20" x14ac:dyDescent="0.2">
      <c r="A569" s="11" t="s">
        <v>21</v>
      </c>
      <c r="B569" s="11" t="s">
        <v>24</v>
      </c>
      <c r="C569" s="12" t="s">
        <v>38</v>
      </c>
      <c r="D569" s="12" t="s">
        <v>49</v>
      </c>
      <c r="E569" s="11">
        <v>1984</v>
      </c>
      <c r="F569" s="13">
        <v>10</v>
      </c>
      <c r="G569" s="13">
        <v>15</v>
      </c>
      <c r="H569" s="13">
        <v>29760</v>
      </c>
      <c r="I569" s="13">
        <v>3273.6</v>
      </c>
      <c r="J569" s="13">
        <v>26486.400000000001</v>
      </c>
      <c r="K569" s="13">
        <v>19840</v>
      </c>
      <c r="L569" s="13">
        <v>6646.4000000000015</v>
      </c>
      <c r="M569" s="14">
        <v>41852</v>
      </c>
      <c r="N569" s="15">
        <v>8</v>
      </c>
      <c r="O569" s="12" t="s">
        <v>33</v>
      </c>
      <c r="P569" s="16" t="s">
        <v>19</v>
      </c>
      <c r="Q569" s="1" t="str">
        <f>IF(Data[[#This Row],[COGS]]=Data[[#This Row],[ Sales]]-Data[[#This Row],[Profit]], "OK", "Mismatch")</f>
        <v>OK</v>
      </c>
      <c r="R569" s="1" t="str">
        <f>IF(Data[[#This Row],[Gross Sales]]=Data[[#This Row],[Units Sold]]*Data[[#This Row],[Sale Price]], "OK", "Mismatch")</f>
        <v>OK</v>
      </c>
      <c r="S569" s="1" t="str">
        <f>IF(Data[[#This Row],[ Sales]]=Data[[#This Row],[Gross Sales]]-Data[[#This Row],[Discounts]], "OK", "Mismatch")</f>
        <v>OK</v>
      </c>
      <c r="T569" s="1" t="str">
        <f>IF(Data[[#This Row],[Profit]]=Data[[#This Row],[ Sales]]-Data[[#This Row],[COGS]], "OK", "Mismatch")</f>
        <v>OK</v>
      </c>
    </row>
    <row r="570" spans="1:20" x14ac:dyDescent="0.2">
      <c r="A570" s="11" t="s">
        <v>21</v>
      </c>
      <c r="B570" s="11" t="s">
        <v>24</v>
      </c>
      <c r="C570" s="12" t="s">
        <v>38</v>
      </c>
      <c r="D570" s="12" t="s">
        <v>46</v>
      </c>
      <c r="E570" s="11">
        <v>1514</v>
      </c>
      <c r="F570" s="13">
        <v>10</v>
      </c>
      <c r="G570" s="13">
        <v>15</v>
      </c>
      <c r="H570" s="13">
        <v>22710</v>
      </c>
      <c r="I570" s="13">
        <v>908.4</v>
      </c>
      <c r="J570" s="13">
        <v>21801.599999999999</v>
      </c>
      <c r="K570" s="13">
        <v>15140</v>
      </c>
      <c r="L570" s="13">
        <v>6661.5999999999985</v>
      </c>
      <c r="M570" s="14">
        <v>41548</v>
      </c>
      <c r="N570" s="15">
        <v>10</v>
      </c>
      <c r="O570" s="12" t="s">
        <v>35</v>
      </c>
      <c r="P570" s="16" t="s">
        <v>36</v>
      </c>
      <c r="Q570" s="1" t="str">
        <f>IF(Data[[#This Row],[COGS]]=Data[[#This Row],[ Sales]]-Data[[#This Row],[Profit]], "OK", "Mismatch")</f>
        <v>OK</v>
      </c>
      <c r="R570" s="1" t="str">
        <f>IF(Data[[#This Row],[Gross Sales]]=Data[[#This Row],[Units Sold]]*Data[[#This Row],[Sale Price]], "OK", "Mismatch")</f>
        <v>OK</v>
      </c>
      <c r="S570" s="1" t="str">
        <f>IF(Data[[#This Row],[ Sales]]=Data[[#This Row],[Gross Sales]]-Data[[#This Row],[Discounts]], "OK", "Mismatch")</f>
        <v>OK</v>
      </c>
      <c r="T570" s="1" t="str">
        <f>IF(Data[[#This Row],[Profit]]=Data[[#This Row],[ Sales]]-Data[[#This Row],[COGS]], "OK", "Mismatch")</f>
        <v>OK</v>
      </c>
    </row>
    <row r="571" spans="1:20" x14ac:dyDescent="0.2">
      <c r="A571" s="11" t="s">
        <v>21</v>
      </c>
      <c r="B571" s="11" t="s">
        <v>24</v>
      </c>
      <c r="C571" s="12" t="s">
        <v>38</v>
      </c>
      <c r="D571" s="12" t="s">
        <v>46</v>
      </c>
      <c r="E571" s="11">
        <v>2031</v>
      </c>
      <c r="F571" s="13">
        <v>10</v>
      </c>
      <c r="G571" s="13">
        <v>15</v>
      </c>
      <c r="H571" s="13">
        <v>30465</v>
      </c>
      <c r="I571" s="13">
        <v>1218.5999999999999</v>
      </c>
      <c r="J571" s="13">
        <v>29246.400000000001</v>
      </c>
      <c r="K571" s="13">
        <v>20310</v>
      </c>
      <c r="L571" s="13">
        <v>8936.4000000000015</v>
      </c>
      <c r="M571" s="14">
        <v>41913</v>
      </c>
      <c r="N571" s="15">
        <v>10</v>
      </c>
      <c r="O571" s="12" t="s">
        <v>35</v>
      </c>
      <c r="P571" s="16" t="s">
        <v>19</v>
      </c>
      <c r="Q571" s="1" t="str">
        <f>IF(Data[[#This Row],[COGS]]=Data[[#This Row],[ Sales]]-Data[[#This Row],[Profit]], "OK", "Mismatch")</f>
        <v>OK</v>
      </c>
      <c r="R571" s="1" t="str">
        <f>IF(Data[[#This Row],[Gross Sales]]=Data[[#This Row],[Units Sold]]*Data[[#This Row],[Sale Price]], "OK", "Mismatch")</f>
        <v>OK</v>
      </c>
      <c r="S571" s="1" t="str">
        <f>IF(Data[[#This Row],[ Sales]]=Data[[#This Row],[Gross Sales]]-Data[[#This Row],[Discounts]], "OK", "Mismatch")</f>
        <v>OK</v>
      </c>
      <c r="T571" s="1" t="str">
        <f>IF(Data[[#This Row],[Profit]]=Data[[#This Row],[ Sales]]-Data[[#This Row],[COGS]], "OK", "Mismatch")</f>
        <v>OK</v>
      </c>
    </row>
    <row r="572" spans="1:20" x14ac:dyDescent="0.2">
      <c r="A572" s="11" t="s">
        <v>21</v>
      </c>
      <c r="B572" s="11" t="s">
        <v>24</v>
      </c>
      <c r="C572" s="12" t="s">
        <v>38</v>
      </c>
      <c r="D572" s="12" t="s">
        <v>17</v>
      </c>
      <c r="E572" s="11">
        <v>974</v>
      </c>
      <c r="F572" s="13">
        <v>10</v>
      </c>
      <c r="G572" s="13">
        <v>15</v>
      </c>
      <c r="H572" s="13">
        <v>14610</v>
      </c>
      <c r="I572" s="13">
        <v>0</v>
      </c>
      <c r="J572" s="13">
        <v>14610</v>
      </c>
      <c r="K572" s="13">
        <v>9740</v>
      </c>
      <c r="L572" s="13">
        <v>4870</v>
      </c>
      <c r="M572" s="14">
        <v>41671</v>
      </c>
      <c r="N572" s="15">
        <v>2</v>
      </c>
      <c r="O572" s="12" t="s">
        <v>39</v>
      </c>
      <c r="P572" s="16" t="s">
        <v>19</v>
      </c>
      <c r="Q572" s="1" t="str">
        <f>IF(Data[[#This Row],[COGS]]=Data[[#This Row],[ Sales]]-Data[[#This Row],[Profit]], "OK", "Mismatch")</f>
        <v>OK</v>
      </c>
      <c r="R572" s="1" t="str">
        <f>IF(Data[[#This Row],[Gross Sales]]=Data[[#This Row],[Units Sold]]*Data[[#This Row],[Sale Price]], "OK", "Mismatch")</f>
        <v>OK</v>
      </c>
      <c r="S572" s="1" t="str">
        <f>IF(Data[[#This Row],[ Sales]]=Data[[#This Row],[Gross Sales]]-Data[[#This Row],[Discounts]], "OK", "Mismatch")</f>
        <v>OK</v>
      </c>
      <c r="T572" s="1" t="str">
        <f>IF(Data[[#This Row],[Profit]]=Data[[#This Row],[ Sales]]-Data[[#This Row],[COGS]], "OK", "Mismatch")</f>
        <v>OK</v>
      </c>
    </row>
    <row r="573" spans="1:20" x14ac:dyDescent="0.2">
      <c r="A573" s="11" t="s">
        <v>21</v>
      </c>
      <c r="B573" s="11" t="s">
        <v>24</v>
      </c>
      <c r="C573" s="12" t="s">
        <v>38</v>
      </c>
      <c r="D573" s="12" t="s">
        <v>17</v>
      </c>
      <c r="E573" s="11">
        <v>2472</v>
      </c>
      <c r="F573" s="13">
        <v>10</v>
      </c>
      <c r="G573" s="13">
        <v>15</v>
      </c>
      <c r="H573" s="13">
        <v>37080</v>
      </c>
      <c r="I573" s="13">
        <v>0</v>
      </c>
      <c r="J573" s="13">
        <v>37080</v>
      </c>
      <c r="K573" s="13">
        <v>24720</v>
      </c>
      <c r="L573" s="13">
        <v>12360</v>
      </c>
      <c r="M573" s="14">
        <v>41883</v>
      </c>
      <c r="N573" s="15">
        <v>9</v>
      </c>
      <c r="O573" s="12" t="s">
        <v>34</v>
      </c>
      <c r="P573" s="16" t="s">
        <v>19</v>
      </c>
      <c r="Q573" s="1" t="str">
        <f>IF(Data[[#This Row],[COGS]]=Data[[#This Row],[ Sales]]-Data[[#This Row],[Profit]], "OK", "Mismatch")</f>
        <v>OK</v>
      </c>
      <c r="R573" s="1" t="str">
        <f>IF(Data[[#This Row],[Gross Sales]]=Data[[#This Row],[Units Sold]]*Data[[#This Row],[Sale Price]], "OK", "Mismatch")</f>
        <v>OK</v>
      </c>
      <c r="S573" s="1" t="str">
        <f>IF(Data[[#This Row],[ Sales]]=Data[[#This Row],[Gross Sales]]-Data[[#This Row],[Discounts]], "OK", "Mismatch")</f>
        <v>OK</v>
      </c>
      <c r="T573" s="1" t="str">
        <f>IF(Data[[#This Row],[Profit]]=Data[[#This Row],[ Sales]]-Data[[#This Row],[COGS]], "OK", "Mismatch")</f>
        <v>OK</v>
      </c>
    </row>
    <row r="574" spans="1:20" x14ac:dyDescent="0.2">
      <c r="A574" s="11" t="s">
        <v>21</v>
      </c>
      <c r="B574" s="11" t="s">
        <v>24</v>
      </c>
      <c r="C574" s="12" t="s">
        <v>42</v>
      </c>
      <c r="D574" s="12" t="s">
        <v>49</v>
      </c>
      <c r="E574" s="11">
        <v>655</v>
      </c>
      <c r="F574" s="13">
        <v>120</v>
      </c>
      <c r="G574" s="13">
        <v>15</v>
      </c>
      <c r="H574" s="13">
        <v>9825</v>
      </c>
      <c r="I574" s="13">
        <v>1080.75</v>
      </c>
      <c r="J574" s="13">
        <v>8744.25</v>
      </c>
      <c r="K574" s="13">
        <v>6550</v>
      </c>
      <c r="L574" s="13">
        <v>2194.25</v>
      </c>
      <c r="M574" s="14">
        <v>41518</v>
      </c>
      <c r="N574" s="15">
        <v>9</v>
      </c>
      <c r="O574" s="12" t="s">
        <v>34</v>
      </c>
      <c r="P574" s="16" t="s">
        <v>36</v>
      </c>
      <c r="Q574" s="1" t="str">
        <f>IF(Data[[#This Row],[COGS]]=Data[[#This Row],[ Sales]]-Data[[#This Row],[Profit]], "OK", "Mismatch")</f>
        <v>OK</v>
      </c>
      <c r="R574" s="1" t="str">
        <f>IF(Data[[#This Row],[Gross Sales]]=Data[[#This Row],[Units Sold]]*Data[[#This Row],[Sale Price]], "OK", "Mismatch")</f>
        <v>OK</v>
      </c>
      <c r="S574" s="1" t="str">
        <f>IF(Data[[#This Row],[ Sales]]=Data[[#This Row],[Gross Sales]]-Data[[#This Row],[Discounts]], "OK", "Mismatch")</f>
        <v>OK</v>
      </c>
      <c r="T574" s="1" t="str">
        <f>IF(Data[[#This Row],[Profit]]=Data[[#This Row],[ Sales]]-Data[[#This Row],[COGS]], "OK", "Mismatch")</f>
        <v>OK</v>
      </c>
    </row>
    <row r="575" spans="1:20" x14ac:dyDescent="0.2">
      <c r="A575" s="11" t="s">
        <v>21</v>
      </c>
      <c r="B575" s="11" t="s">
        <v>24</v>
      </c>
      <c r="C575" s="12" t="s">
        <v>42</v>
      </c>
      <c r="D575" s="12" t="s">
        <v>48</v>
      </c>
      <c r="E575" s="11">
        <v>245</v>
      </c>
      <c r="F575" s="13">
        <v>120</v>
      </c>
      <c r="G575" s="13">
        <v>15</v>
      </c>
      <c r="H575" s="13">
        <v>3675</v>
      </c>
      <c r="I575" s="13">
        <v>330.75</v>
      </c>
      <c r="J575" s="13">
        <v>3344.25</v>
      </c>
      <c r="K575" s="13">
        <v>2450</v>
      </c>
      <c r="L575" s="13">
        <v>894.25</v>
      </c>
      <c r="M575" s="14">
        <v>41760</v>
      </c>
      <c r="N575" s="15">
        <v>5</v>
      </c>
      <c r="O575" s="12" t="s">
        <v>47</v>
      </c>
      <c r="P575" s="16" t="s">
        <v>19</v>
      </c>
      <c r="Q575" s="1" t="str">
        <f>IF(Data[[#This Row],[COGS]]=Data[[#This Row],[ Sales]]-Data[[#This Row],[Profit]], "OK", "Mismatch")</f>
        <v>OK</v>
      </c>
      <c r="R575" s="1" t="str">
        <f>IF(Data[[#This Row],[Gross Sales]]=Data[[#This Row],[Units Sold]]*Data[[#This Row],[Sale Price]], "OK", "Mismatch")</f>
        <v>OK</v>
      </c>
      <c r="S575" s="1" t="str">
        <f>IF(Data[[#This Row],[ Sales]]=Data[[#This Row],[Gross Sales]]-Data[[#This Row],[Discounts]], "OK", "Mismatch")</f>
        <v>OK</v>
      </c>
      <c r="T575" s="1" t="str">
        <f>IF(Data[[#This Row],[Profit]]=Data[[#This Row],[ Sales]]-Data[[#This Row],[COGS]], "OK", "Mismatch")</f>
        <v>OK</v>
      </c>
    </row>
    <row r="576" spans="1:20" x14ac:dyDescent="0.2">
      <c r="A576" s="11" t="s">
        <v>21</v>
      </c>
      <c r="B576" s="11" t="s">
        <v>24</v>
      </c>
      <c r="C576" s="12" t="s">
        <v>42</v>
      </c>
      <c r="D576" s="12" t="s">
        <v>48</v>
      </c>
      <c r="E576" s="11">
        <v>2628</v>
      </c>
      <c r="F576" s="13">
        <v>120</v>
      </c>
      <c r="G576" s="13">
        <v>15</v>
      </c>
      <c r="H576" s="13">
        <v>39420</v>
      </c>
      <c r="I576" s="13">
        <v>3547.8</v>
      </c>
      <c r="J576" s="13">
        <v>35872.199999999997</v>
      </c>
      <c r="K576" s="13">
        <v>26280</v>
      </c>
      <c r="L576" s="13">
        <v>9592.1999999999971</v>
      </c>
      <c r="M576" s="14">
        <v>41730</v>
      </c>
      <c r="N576" s="15">
        <v>4</v>
      </c>
      <c r="O576" s="12" t="s">
        <v>44</v>
      </c>
      <c r="P576" s="16" t="s">
        <v>19</v>
      </c>
      <c r="Q576" s="1" t="str">
        <f>IF(Data[[#This Row],[COGS]]=Data[[#This Row],[ Sales]]-Data[[#This Row],[Profit]], "OK", "Mismatch")</f>
        <v>OK</v>
      </c>
      <c r="R576" s="1" t="str">
        <f>IF(Data[[#This Row],[Gross Sales]]=Data[[#This Row],[Units Sold]]*Data[[#This Row],[Sale Price]], "OK", "Mismatch")</f>
        <v>OK</v>
      </c>
      <c r="S576" s="1" t="str">
        <f>IF(Data[[#This Row],[ Sales]]=Data[[#This Row],[Gross Sales]]-Data[[#This Row],[Discounts]], "OK", "Mismatch")</f>
        <v>OK</v>
      </c>
      <c r="T576" s="1" t="str">
        <f>IF(Data[[#This Row],[Profit]]=Data[[#This Row],[ Sales]]-Data[[#This Row],[COGS]], "OK", "Mismatch")</f>
        <v>OK</v>
      </c>
    </row>
    <row r="577" spans="1:20" x14ac:dyDescent="0.2">
      <c r="A577" s="11" t="s">
        <v>21</v>
      </c>
      <c r="B577" s="11" t="s">
        <v>24</v>
      </c>
      <c r="C577" s="12" t="s">
        <v>42</v>
      </c>
      <c r="D577" s="12" t="s">
        <v>48</v>
      </c>
      <c r="E577" s="11">
        <v>2861</v>
      </c>
      <c r="F577" s="13">
        <v>120</v>
      </c>
      <c r="G577" s="13">
        <v>15</v>
      </c>
      <c r="H577" s="13">
        <v>42915</v>
      </c>
      <c r="I577" s="13">
        <v>2145.75</v>
      </c>
      <c r="J577" s="13">
        <v>40769.25</v>
      </c>
      <c r="K577" s="13">
        <v>28610</v>
      </c>
      <c r="L577" s="13">
        <v>12159.25</v>
      </c>
      <c r="M577" s="14">
        <v>41640</v>
      </c>
      <c r="N577" s="15">
        <v>1</v>
      </c>
      <c r="O577" s="12" t="s">
        <v>18</v>
      </c>
      <c r="P577" s="16" t="s">
        <v>19</v>
      </c>
      <c r="Q577" s="1" t="str">
        <f>IF(Data[[#This Row],[COGS]]=Data[[#This Row],[ Sales]]-Data[[#This Row],[Profit]], "OK", "Mismatch")</f>
        <v>OK</v>
      </c>
      <c r="R577" s="1" t="str">
        <f>IF(Data[[#This Row],[Gross Sales]]=Data[[#This Row],[Units Sold]]*Data[[#This Row],[Sale Price]], "OK", "Mismatch")</f>
        <v>OK</v>
      </c>
      <c r="S577" s="1" t="str">
        <f>IF(Data[[#This Row],[ Sales]]=Data[[#This Row],[Gross Sales]]-Data[[#This Row],[Discounts]], "OK", "Mismatch")</f>
        <v>OK</v>
      </c>
      <c r="T577" s="1" t="str">
        <f>IF(Data[[#This Row],[Profit]]=Data[[#This Row],[ Sales]]-Data[[#This Row],[COGS]], "OK", "Mismatch")</f>
        <v>OK</v>
      </c>
    </row>
    <row r="578" spans="1:20" x14ac:dyDescent="0.2">
      <c r="A578" s="11" t="s">
        <v>21</v>
      </c>
      <c r="B578" s="11" t="s">
        <v>24</v>
      </c>
      <c r="C578" s="12" t="s">
        <v>43</v>
      </c>
      <c r="D578" s="12" t="s">
        <v>49</v>
      </c>
      <c r="E578" s="11">
        <v>641</v>
      </c>
      <c r="F578" s="13">
        <v>250</v>
      </c>
      <c r="G578" s="13">
        <v>15</v>
      </c>
      <c r="H578" s="13">
        <v>9615</v>
      </c>
      <c r="I578" s="13">
        <v>961.5</v>
      </c>
      <c r="J578" s="13">
        <v>8653.5</v>
      </c>
      <c r="K578" s="13">
        <v>6410</v>
      </c>
      <c r="L578" s="13">
        <v>2243.5</v>
      </c>
      <c r="M578" s="14">
        <v>41821</v>
      </c>
      <c r="N578" s="15">
        <v>7</v>
      </c>
      <c r="O578" s="12" t="s">
        <v>30</v>
      </c>
      <c r="P578" s="16" t="s">
        <v>19</v>
      </c>
      <c r="Q578" s="1" t="str">
        <f>IF(Data[[#This Row],[COGS]]=Data[[#This Row],[ Sales]]-Data[[#This Row],[Profit]], "OK", "Mismatch")</f>
        <v>OK</v>
      </c>
      <c r="R578" s="1" t="str">
        <f>IF(Data[[#This Row],[Gross Sales]]=Data[[#This Row],[Units Sold]]*Data[[#This Row],[Sale Price]], "OK", "Mismatch")</f>
        <v>OK</v>
      </c>
      <c r="S578" s="1" t="str">
        <f>IF(Data[[#This Row],[ Sales]]=Data[[#This Row],[Gross Sales]]-Data[[#This Row],[Discounts]], "OK", "Mismatch")</f>
        <v>OK</v>
      </c>
      <c r="T578" s="1" t="str">
        <f>IF(Data[[#This Row],[Profit]]=Data[[#This Row],[ Sales]]-Data[[#This Row],[COGS]], "OK", "Mismatch")</f>
        <v>OK</v>
      </c>
    </row>
    <row r="579" spans="1:20" x14ac:dyDescent="0.2">
      <c r="A579" s="11" t="s">
        <v>21</v>
      </c>
      <c r="B579" s="11" t="s">
        <v>24</v>
      </c>
      <c r="C579" s="12" t="s">
        <v>43</v>
      </c>
      <c r="D579" s="12" t="s">
        <v>46</v>
      </c>
      <c r="E579" s="11">
        <v>1514</v>
      </c>
      <c r="F579" s="13">
        <v>250</v>
      </c>
      <c r="G579" s="13">
        <v>15</v>
      </c>
      <c r="H579" s="13">
        <v>22710</v>
      </c>
      <c r="I579" s="13">
        <v>908.4</v>
      </c>
      <c r="J579" s="13">
        <v>21801.599999999999</v>
      </c>
      <c r="K579" s="13">
        <v>15140</v>
      </c>
      <c r="L579" s="13">
        <v>6661.5999999999985</v>
      </c>
      <c r="M579" s="14">
        <v>41548</v>
      </c>
      <c r="N579" s="15">
        <v>10</v>
      </c>
      <c r="O579" s="12" t="s">
        <v>35</v>
      </c>
      <c r="P579" s="16" t="s">
        <v>36</v>
      </c>
      <c r="Q579" s="1" t="str">
        <f>IF(Data[[#This Row],[COGS]]=Data[[#This Row],[ Sales]]-Data[[#This Row],[Profit]], "OK", "Mismatch")</f>
        <v>OK</v>
      </c>
      <c r="R579" s="1" t="str">
        <f>IF(Data[[#This Row],[Gross Sales]]=Data[[#This Row],[Units Sold]]*Data[[#This Row],[Sale Price]], "OK", "Mismatch")</f>
        <v>OK</v>
      </c>
      <c r="S579" s="1" t="str">
        <f>IF(Data[[#This Row],[ Sales]]=Data[[#This Row],[Gross Sales]]-Data[[#This Row],[Discounts]], "OK", "Mismatch")</f>
        <v>OK</v>
      </c>
      <c r="T579" s="1" t="str">
        <f>IF(Data[[#This Row],[Profit]]=Data[[#This Row],[ Sales]]-Data[[#This Row],[COGS]], "OK", "Mismatch")</f>
        <v>OK</v>
      </c>
    </row>
    <row r="580" spans="1:20" x14ac:dyDescent="0.2">
      <c r="A580" s="11" t="s">
        <v>21</v>
      </c>
      <c r="B580" s="11" t="s">
        <v>37</v>
      </c>
      <c r="C580" s="12" t="s">
        <v>45</v>
      </c>
      <c r="D580" s="12" t="s">
        <v>49</v>
      </c>
      <c r="E580" s="11">
        <v>2548</v>
      </c>
      <c r="F580" s="13">
        <v>260</v>
      </c>
      <c r="G580" s="13">
        <v>15</v>
      </c>
      <c r="H580" s="13">
        <v>38220</v>
      </c>
      <c r="I580" s="13">
        <v>4586.3999999999996</v>
      </c>
      <c r="J580" s="13">
        <v>33633.599999999999</v>
      </c>
      <c r="K580" s="13">
        <v>25480</v>
      </c>
      <c r="L580" s="13">
        <v>8153.5999999999985</v>
      </c>
      <c r="M580" s="14">
        <v>41579</v>
      </c>
      <c r="N580" s="15">
        <v>11</v>
      </c>
      <c r="O580" s="12" t="s">
        <v>41</v>
      </c>
      <c r="P580" s="16" t="s">
        <v>36</v>
      </c>
      <c r="Q580" s="1" t="str">
        <f>IF(Data[[#This Row],[COGS]]=Data[[#This Row],[ Sales]]-Data[[#This Row],[Profit]], "OK", "Mismatch")</f>
        <v>OK</v>
      </c>
      <c r="R580" s="1" t="str">
        <f>IF(Data[[#This Row],[Gross Sales]]=Data[[#This Row],[Units Sold]]*Data[[#This Row],[Sale Price]], "OK", "Mismatch")</f>
        <v>OK</v>
      </c>
      <c r="S580" s="1" t="str">
        <f>IF(Data[[#This Row],[ Sales]]=Data[[#This Row],[Gross Sales]]-Data[[#This Row],[Discounts]], "OK", "Mismatch")</f>
        <v>OK</v>
      </c>
      <c r="T580" s="1" t="str">
        <f>IF(Data[[#This Row],[Profit]]=Data[[#This Row],[ Sales]]-Data[[#This Row],[COGS]], "OK", "Mismatch")</f>
        <v>OK</v>
      </c>
    </row>
    <row r="581" spans="1:20" x14ac:dyDescent="0.2">
      <c r="A581" s="11" t="s">
        <v>21</v>
      </c>
      <c r="B581" s="11" t="s">
        <v>37</v>
      </c>
      <c r="C581" s="12" t="s">
        <v>45</v>
      </c>
      <c r="D581" s="12" t="s">
        <v>49</v>
      </c>
      <c r="E581" s="11">
        <v>3199.5</v>
      </c>
      <c r="F581" s="13">
        <v>260</v>
      </c>
      <c r="G581" s="13">
        <v>15</v>
      </c>
      <c r="H581" s="13">
        <v>47992.5</v>
      </c>
      <c r="I581" s="13">
        <v>5279.1749999999993</v>
      </c>
      <c r="J581" s="13">
        <v>42713.324999999997</v>
      </c>
      <c r="K581" s="13">
        <v>31995</v>
      </c>
      <c r="L581" s="13">
        <v>10718.324999999999</v>
      </c>
      <c r="M581" s="14">
        <v>41821</v>
      </c>
      <c r="N581" s="15">
        <v>7</v>
      </c>
      <c r="O581" s="12" t="s">
        <v>30</v>
      </c>
      <c r="P581" s="16" t="s">
        <v>19</v>
      </c>
      <c r="Q581" s="1" t="str">
        <f>IF(Data[[#This Row],[COGS]]=Data[[#This Row],[ Sales]]-Data[[#This Row],[Profit]], "OK", "Mismatch")</f>
        <v>OK</v>
      </c>
      <c r="R581" s="1" t="str">
        <f>IF(Data[[#This Row],[Gross Sales]]=Data[[#This Row],[Units Sold]]*Data[[#This Row],[Sale Price]], "OK", "Mismatch")</f>
        <v>OK</v>
      </c>
      <c r="S581" s="1" t="str">
        <f>IF(Data[[#This Row],[ Sales]]=Data[[#This Row],[Gross Sales]]-Data[[#This Row],[Discounts]], "OK", "Mismatch")</f>
        <v>OK</v>
      </c>
      <c r="T581" s="1" t="str">
        <f>IF(Data[[#This Row],[Profit]]=Data[[#This Row],[ Sales]]-Data[[#This Row],[COGS]], "OK", "Mismatch")</f>
        <v>OK</v>
      </c>
    </row>
    <row r="582" spans="1:20" x14ac:dyDescent="0.2">
      <c r="A582" s="11" t="s">
        <v>21</v>
      </c>
      <c r="B582" s="11" t="s">
        <v>37</v>
      </c>
      <c r="C582" s="12" t="s">
        <v>45</v>
      </c>
      <c r="D582" s="12" t="s">
        <v>46</v>
      </c>
      <c r="E582" s="11">
        <v>671</v>
      </c>
      <c r="F582" s="13">
        <v>260</v>
      </c>
      <c r="G582" s="13">
        <v>15</v>
      </c>
      <c r="H582" s="13">
        <v>10065</v>
      </c>
      <c r="I582" s="13">
        <v>402.6</v>
      </c>
      <c r="J582" s="13">
        <v>9662.4</v>
      </c>
      <c r="K582" s="13">
        <v>6710</v>
      </c>
      <c r="L582" s="13">
        <v>2952.3999999999996</v>
      </c>
      <c r="M582" s="14">
        <v>41548</v>
      </c>
      <c r="N582" s="15">
        <v>10</v>
      </c>
      <c r="O582" s="12" t="s">
        <v>35</v>
      </c>
      <c r="P582" s="16" t="s">
        <v>36</v>
      </c>
      <c r="Q582" s="1" t="str">
        <f>IF(Data[[#This Row],[COGS]]=Data[[#This Row],[ Sales]]-Data[[#This Row],[Profit]], "OK", "Mismatch")</f>
        <v>OK</v>
      </c>
      <c r="R582" s="1" t="str">
        <f>IF(Data[[#This Row],[Gross Sales]]=Data[[#This Row],[Units Sold]]*Data[[#This Row],[Sale Price]], "OK", "Mismatch")</f>
        <v>OK</v>
      </c>
      <c r="S582" s="1" t="str">
        <f>IF(Data[[#This Row],[ Sales]]=Data[[#This Row],[Gross Sales]]-Data[[#This Row],[Discounts]], "OK", "Mismatch")</f>
        <v>OK</v>
      </c>
      <c r="T582" s="1" t="str">
        <f>IF(Data[[#This Row],[Profit]]=Data[[#This Row],[ Sales]]-Data[[#This Row],[COGS]], "OK", "Mismatch")</f>
        <v>OK</v>
      </c>
    </row>
    <row r="583" spans="1:20" x14ac:dyDescent="0.2">
      <c r="A583" s="11" t="s">
        <v>21</v>
      </c>
      <c r="B583" s="11" t="s">
        <v>37</v>
      </c>
      <c r="C583" s="12" t="s">
        <v>45</v>
      </c>
      <c r="D583" s="12" t="s">
        <v>17</v>
      </c>
      <c r="E583" s="11">
        <v>615</v>
      </c>
      <c r="F583" s="13">
        <v>260</v>
      </c>
      <c r="G583" s="13">
        <v>15</v>
      </c>
      <c r="H583" s="13">
        <v>9225</v>
      </c>
      <c r="I583" s="13">
        <v>0</v>
      </c>
      <c r="J583" s="13">
        <v>9225</v>
      </c>
      <c r="K583" s="13">
        <v>6150</v>
      </c>
      <c r="L583" s="13">
        <v>3075</v>
      </c>
      <c r="M583" s="14">
        <v>41974</v>
      </c>
      <c r="N583" s="15">
        <v>12</v>
      </c>
      <c r="O583" s="12" t="s">
        <v>25</v>
      </c>
      <c r="P583" s="16" t="s">
        <v>19</v>
      </c>
      <c r="Q583" s="1" t="str">
        <f>IF(Data[[#This Row],[COGS]]=Data[[#This Row],[ Sales]]-Data[[#This Row],[Profit]], "OK", "Mismatch")</f>
        <v>OK</v>
      </c>
      <c r="R583" s="1" t="str">
        <f>IF(Data[[#This Row],[Gross Sales]]=Data[[#This Row],[Units Sold]]*Data[[#This Row],[Sale Price]], "OK", "Mismatch")</f>
        <v>OK</v>
      </c>
      <c r="S583" s="1" t="str">
        <f>IF(Data[[#This Row],[ Sales]]=Data[[#This Row],[Gross Sales]]-Data[[#This Row],[Discounts]], "OK", "Mismatch")</f>
        <v>OK</v>
      </c>
      <c r="T583" s="1" t="str">
        <f>IF(Data[[#This Row],[Profit]]=Data[[#This Row],[ Sales]]-Data[[#This Row],[COGS]], "OK", "Mismatch")</f>
        <v>OK</v>
      </c>
    </row>
    <row r="584" spans="1:20" x14ac:dyDescent="0.2">
      <c r="A584" s="11" t="s">
        <v>21</v>
      </c>
      <c r="B584" s="11" t="s">
        <v>37</v>
      </c>
      <c r="C584" s="12" t="s">
        <v>16</v>
      </c>
      <c r="D584" s="12" t="s">
        <v>49</v>
      </c>
      <c r="E584" s="11">
        <v>2567</v>
      </c>
      <c r="F584" s="13">
        <v>3</v>
      </c>
      <c r="G584" s="13">
        <v>15</v>
      </c>
      <c r="H584" s="13">
        <v>38505</v>
      </c>
      <c r="I584" s="13">
        <v>5005.6499999999996</v>
      </c>
      <c r="J584" s="13">
        <v>33499.35</v>
      </c>
      <c r="K584" s="13">
        <v>25670</v>
      </c>
      <c r="L584" s="13">
        <v>7829.3499999999985</v>
      </c>
      <c r="M584" s="14">
        <v>41791</v>
      </c>
      <c r="N584" s="15">
        <v>6</v>
      </c>
      <c r="O584" s="12" t="s">
        <v>23</v>
      </c>
      <c r="P584" s="16" t="s">
        <v>19</v>
      </c>
      <c r="Q584" s="1" t="str">
        <f>IF(Data[[#This Row],[COGS]]=Data[[#This Row],[ Sales]]-Data[[#This Row],[Profit]], "OK", "Mismatch")</f>
        <v>OK</v>
      </c>
      <c r="R584" s="1" t="str">
        <f>IF(Data[[#This Row],[Gross Sales]]=Data[[#This Row],[Units Sold]]*Data[[#This Row],[Sale Price]], "OK", "Mismatch")</f>
        <v>OK</v>
      </c>
      <c r="S584" s="1" t="str">
        <f>IF(Data[[#This Row],[ Sales]]=Data[[#This Row],[Gross Sales]]-Data[[#This Row],[Discounts]], "OK", "Mismatch")</f>
        <v>OK</v>
      </c>
      <c r="T584" s="1" t="str">
        <f>IF(Data[[#This Row],[Profit]]=Data[[#This Row],[ Sales]]-Data[[#This Row],[COGS]], "OK", "Mismatch")</f>
        <v>OK</v>
      </c>
    </row>
    <row r="585" spans="1:20" x14ac:dyDescent="0.2">
      <c r="A585" s="11" t="s">
        <v>21</v>
      </c>
      <c r="B585" s="11" t="s">
        <v>37</v>
      </c>
      <c r="C585" s="12" t="s">
        <v>16</v>
      </c>
      <c r="D585" s="12" t="s">
        <v>48</v>
      </c>
      <c r="E585" s="11">
        <v>2030</v>
      </c>
      <c r="F585" s="13">
        <v>3</v>
      </c>
      <c r="G585" s="13">
        <v>15</v>
      </c>
      <c r="H585" s="13">
        <v>30450</v>
      </c>
      <c r="I585" s="13">
        <v>1827</v>
      </c>
      <c r="J585" s="13">
        <v>28623</v>
      </c>
      <c r="K585" s="13">
        <v>20300</v>
      </c>
      <c r="L585" s="13">
        <v>8323</v>
      </c>
      <c r="M585" s="14">
        <v>41944</v>
      </c>
      <c r="N585" s="15">
        <v>11</v>
      </c>
      <c r="O585" s="12" t="s">
        <v>41</v>
      </c>
      <c r="P585" s="16" t="s">
        <v>19</v>
      </c>
      <c r="Q585" s="1" t="str">
        <f>IF(Data[[#This Row],[COGS]]=Data[[#This Row],[ Sales]]-Data[[#This Row],[Profit]], "OK", "Mismatch")</f>
        <v>OK</v>
      </c>
      <c r="R585" s="1" t="str">
        <f>IF(Data[[#This Row],[Gross Sales]]=Data[[#This Row],[Units Sold]]*Data[[#This Row],[Sale Price]], "OK", "Mismatch")</f>
        <v>OK</v>
      </c>
      <c r="S585" s="1" t="str">
        <f>IF(Data[[#This Row],[ Sales]]=Data[[#This Row],[Gross Sales]]-Data[[#This Row],[Discounts]], "OK", "Mismatch")</f>
        <v>OK</v>
      </c>
      <c r="T585" s="1" t="str">
        <f>IF(Data[[#This Row],[Profit]]=Data[[#This Row],[ Sales]]-Data[[#This Row],[COGS]], "OK", "Mismatch")</f>
        <v>OK</v>
      </c>
    </row>
    <row r="586" spans="1:20" x14ac:dyDescent="0.2">
      <c r="A586" s="11" t="s">
        <v>21</v>
      </c>
      <c r="B586" s="11" t="s">
        <v>37</v>
      </c>
      <c r="C586" s="12" t="s">
        <v>26</v>
      </c>
      <c r="D586" s="12" t="s">
        <v>49</v>
      </c>
      <c r="E586" s="11">
        <v>677</v>
      </c>
      <c r="F586" s="13">
        <v>5</v>
      </c>
      <c r="G586" s="13">
        <v>15</v>
      </c>
      <c r="H586" s="13">
        <v>10155</v>
      </c>
      <c r="I586" s="13">
        <v>1218.5999999999999</v>
      </c>
      <c r="J586" s="13">
        <v>8936.4</v>
      </c>
      <c r="K586" s="13">
        <v>6770</v>
      </c>
      <c r="L586" s="13">
        <v>2166.3999999999996</v>
      </c>
      <c r="M586" s="14">
        <v>41699</v>
      </c>
      <c r="N586" s="15">
        <v>3</v>
      </c>
      <c r="O586" s="12" t="s">
        <v>27</v>
      </c>
      <c r="P586" s="16" t="s">
        <v>19</v>
      </c>
      <c r="Q586" s="1" t="str">
        <f>IF(Data[[#This Row],[COGS]]=Data[[#This Row],[ Sales]]-Data[[#This Row],[Profit]], "OK", "Mismatch")</f>
        <v>OK</v>
      </c>
      <c r="R586" s="1" t="str">
        <f>IF(Data[[#This Row],[Gross Sales]]=Data[[#This Row],[Units Sold]]*Data[[#This Row],[Sale Price]], "OK", "Mismatch")</f>
        <v>OK</v>
      </c>
      <c r="S586" s="1" t="str">
        <f>IF(Data[[#This Row],[ Sales]]=Data[[#This Row],[Gross Sales]]-Data[[#This Row],[Discounts]], "OK", "Mismatch")</f>
        <v>OK</v>
      </c>
      <c r="T586" s="1" t="str">
        <f>IF(Data[[#This Row],[Profit]]=Data[[#This Row],[ Sales]]-Data[[#This Row],[COGS]], "OK", "Mismatch")</f>
        <v>OK</v>
      </c>
    </row>
    <row r="587" spans="1:20" x14ac:dyDescent="0.2">
      <c r="A587" s="11" t="s">
        <v>21</v>
      </c>
      <c r="B587" s="11" t="s">
        <v>37</v>
      </c>
      <c r="C587" s="12" t="s">
        <v>26</v>
      </c>
      <c r="D587" s="12" t="s">
        <v>17</v>
      </c>
      <c r="E587" s="11">
        <v>615</v>
      </c>
      <c r="F587" s="13">
        <v>5</v>
      </c>
      <c r="G587" s="13">
        <v>15</v>
      </c>
      <c r="H587" s="13">
        <v>9225</v>
      </c>
      <c r="I587" s="13">
        <v>0</v>
      </c>
      <c r="J587" s="13">
        <v>9225</v>
      </c>
      <c r="K587" s="13">
        <v>6150</v>
      </c>
      <c r="L587" s="13">
        <v>3075</v>
      </c>
      <c r="M587" s="14">
        <v>41974</v>
      </c>
      <c r="N587" s="15">
        <v>12</v>
      </c>
      <c r="O587" s="12" t="s">
        <v>25</v>
      </c>
      <c r="P587" s="16" t="s">
        <v>19</v>
      </c>
      <c r="Q587" s="1" t="str">
        <f>IF(Data[[#This Row],[COGS]]=Data[[#This Row],[ Sales]]-Data[[#This Row],[Profit]], "OK", "Mismatch")</f>
        <v>OK</v>
      </c>
      <c r="R587" s="1" t="str">
        <f>IF(Data[[#This Row],[Gross Sales]]=Data[[#This Row],[Units Sold]]*Data[[#This Row],[Sale Price]], "OK", "Mismatch")</f>
        <v>OK</v>
      </c>
      <c r="S587" s="1" t="str">
        <f>IF(Data[[#This Row],[ Sales]]=Data[[#This Row],[Gross Sales]]-Data[[#This Row],[Discounts]], "OK", "Mismatch")</f>
        <v>OK</v>
      </c>
      <c r="T587" s="1" t="str">
        <f>IF(Data[[#This Row],[Profit]]=Data[[#This Row],[ Sales]]-Data[[#This Row],[COGS]], "OK", "Mismatch")</f>
        <v>OK</v>
      </c>
    </row>
    <row r="588" spans="1:20" x14ac:dyDescent="0.2">
      <c r="A588" s="11" t="s">
        <v>21</v>
      </c>
      <c r="B588" s="11" t="s">
        <v>37</v>
      </c>
      <c r="C588" s="12" t="s">
        <v>38</v>
      </c>
      <c r="D588" s="12" t="s">
        <v>49</v>
      </c>
      <c r="E588" s="11">
        <v>1767</v>
      </c>
      <c r="F588" s="13">
        <v>10</v>
      </c>
      <c r="G588" s="13">
        <v>15</v>
      </c>
      <c r="H588" s="13">
        <v>26505</v>
      </c>
      <c r="I588" s="13">
        <v>3710.7</v>
      </c>
      <c r="J588" s="13">
        <v>22794.3</v>
      </c>
      <c r="K588" s="13">
        <v>17670</v>
      </c>
      <c r="L588" s="13">
        <v>5124.2999999999993</v>
      </c>
      <c r="M588" s="14">
        <v>41883</v>
      </c>
      <c r="N588" s="15">
        <v>9</v>
      </c>
      <c r="O588" s="12" t="s">
        <v>34</v>
      </c>
      <c r="P588" s="16" t="s">
        <v>19</v>
      </c>
      <c r="Q588" s="1" t="str">
        <f>IF(Data[[#This Row],[COGS]]=Data[[#This Row],[ Sales]]-Data[[#This Row],[Profit]], "OK", "Mismatch")</f>
        <v>OK</v>
      </c>
      <c r="R588" s="1" t="str">
        <f>IF(Data[[#This Row],[Gross Sales]]=Data[[#This Row],[Units Sold]]*Data[[#This Row],[Sale Price]], "OK", "Mismatch")</f>
        <v>OK</v>
      </c>
      <c r="S588" s="1" t="str">
        <f>IF(Data[[#This Row],[ Sales]]=Data[[#This Row],[Gross Sales]]-Data[[#This Row],[Discounts]], "OK", "Mismatch")</f>
        <v>OK</v>
      </c>
      <c r="T588" s="1" t="str">
        <f>IF(Data[[#This Row],[Profit]]=Data[[#This Row],[ Sales]]-Data[[#This Row],[COGS]], "OK", "Mismatch")</f>
        <v>OK</v>
      </c>
    </row>
    <row r="589" spans="1:20" x14ac:dyDescent="0.2">
      <c r="A589" s="11" t="s">
        <v>21</v>
      </c>
      <c r="B589" s="11" t="s">
        <v>37</v>
      </c>
      <c r="C589" s="12" t="s">
        <v>38</v>
      </c>
      <c r="D589" s="12" t="s">
        <v>46</v>
      </c>
      <c r="E589" s="11">
        <v>671</v>
      </c>
      <c r="F589" s="13">
        <v>10</v>
      </c>
      <c r="G589" s="13">
        <v>15</v>
      </c>
      <c r="H589" s="13">
        <v>10065</v>
      </c>
      <c r="I589" s="13">
        <v>402.6</v>
      </c>
      <c r="J589" s="13">
        <v>9662.4</v>
      </c>
      <c r="K589" s="13">
        <v>6710</v>
      </c>
      <c r="L589" s="13">
        <v>2952.3999999999996</v>
      </c>
      <c r="M589" s="14">
        <v>41548</v>
      </c>
      <c r="N589" s="15">
        <v>10</v>
      </c>
      <c r="O589" s="12" t="s">
        <v>35</v>
      </c>
      <c r="P589" s="16" t="s">
        <v>36</v>
      </c>
      <c r="Q589" s="1" t="str">
        <f>IF(Data[[#This Row],[COGS]]=Data[[#This Row],[ Sales]]-Data[[#This Row],[Profit]], "OK", "Mismatch")</f>
        <v>OK</v>
      </c>
      <c r="R589" s="1" t="str">
        <f>IF(Data[[#This Row],[Gross Sales]]=Data[[#This Row],[Units Sold]]*Data[[#This Row],[Sale Price]], "OK", "Mismatch")</f>
        <v>OK</v>
      </c>
      <c r="S589" s="1" t="str">
        <f>IF(Data[[#This Row],[ Sales]]=Data[[#This Row],[Gross Sales]]-Data[[#This Row],[Discounts]], "OK", "Mismatch")</f>
        <v>OK</v>
      </c>
      <c r="T589" s="1" t="str">
        <f>IF(Data[[#This Row],[Profit]]=Data[[#This Row],[ Sales]]-Data[[#This Row],[COGS]], "OK", "Mismatch")</f>
        <v>OK</v>
      </c>
    </row>
    <row r="590" spans="1:20" x14ac:dyDescent="0.2">
      <c r="A590" s="11" t="s">
        <v>21</v>
      </c>
      <c r="B590" s="11" t="s">
        <v>37</v>
      </c>
      <c r="C590" s="12" t="s">
        <v>38</v>
      </c>
      <c r="D590" s="12" t="s">
        <v>46</v>
      </c>
      <c r="E590" s="11">
        <v>1514</v>
      </c>
      <c r="F590" s="13">
        <v>10</v>
      </c>
      <c r="G590" s="13">
        <v>15</v>
      </c>
      <c r="H590" s="13">
        <v>22710</v>
      </c>
      <c r="I590" s="13">
        <v>227.1</v>
      </c>
      <c r="J590" s="13">
        <v>22482.9</v>
      </c>
      <c r="K590" s="13">
        <v>15140</v>
      </c>
      <c r="L590" s="13">
        <v>7342.9000000000015</v>
      </c>
      <c r="M590" s="14">
        <v>41671</v>
      </c>
      <c r="N590" s="15">
        <v>2</v>
      </c>
      <c r="O590" s="12" t="s">
        <v>39</v>
      </c>
      <c r="P590" s="16" t="s">
        <v>19</v>
      </c>
      <c r="Q590" s="1" t="str">
        <f>IF(Data[[#This Row],[COGS]]=Data[[#This Row],[ Sales]]-Data[[#This Row],[Profit]], "OK", "Mismatch")</f>
        <v>OK</v>
      </c>
      <c r="R590" s="1" t="str">
        <f>IF(Data[[#This Row],[Gross Sales]]=Data[[#This Row],[Units Sold]]*Data[[#This Row],[Sale Price]], "OK", "Mismatch")</f>
        <v>OK</v>
      </c>
      <c r="S590" s="1" t="str">
        <f>IF(Data[[#This Row],[ Sales]]=Data[[#This Row],[Gross Sales]]-Data[[#This Row],[Discounts]], "OK", "Mismatch")</f>
        <v>OK</v>
      </c>
      <c r="T590" s="1" t="str">
        <f>IF(Data[[#This Row],[Profit]]=Data[[#This Row],[ Sales]]-Data[[#This Row],[COGS]], "OK", "Mismatch")</f>
        <v>OK</v>
      </c>
    </row>
    <row r="591" spans="1:20" x14ac:dyDescent="0.2">
      <c r="A591" s="11" t="s">
        <v>21</v>
      </c>
      <c r="B591" s="11" t="s">
        <v>37</v>
      </c>
      <c r="C591" s="12" t="s">
        <v>38</v>
      </c>
      <c r="D591" s="12" t="s">
        <v>46</v>
      </c>
      <c r="E591" s="11">
        <v>1925</v>
      </c>
      <c r="F591" s="13">
        <v>10</v>
      </c>
      <c r="G591" s="13">
        <v>15</v>
      </c>
      <c r="H591" s="13">
        <v>28875</v>
      </c>
      <c r="I591" s="13">
        <v>577.5</v>
      </c>
      <c r="J591" s="13">
        <v>28297.5</v>
      </c>
      <c r="K591" s="13">
        <v>19250</v>
      </c>
      <c r="L591" s="13">
        <v>9047.5</v>
      </c>
      <c r="M591" s="14">
        <v>41609</v>
      </c>
      <c r="N591" s="15">
        <v>12</v>
      </c>
      <c r="O591" s="12" t="s">
        <v>25</v>
      </c>
      <c r="P591" s="16" t="s">
        <v>36</v>
      </c>
      <c r="Q591" s="1" t="str">
        <f>IF(Data[[#This Row],[COGS]]=Data[[#This Row],[ Sales]]-Data[[#This Row],[Profit]], "OK", "Mismatch")</f>
        <v>OK</v>
      </c>
      <c r="R591" s="1" t="str">
        <f>IF(Data[[#This Row],[Gross Sales]]=Data[[#This Row],[Units Sold]]*Data[[#This Row],[Sale Price]], "OK", "Mismatch")</f>
        <v>OK</v>
      </c>
      <c r="S591" s="1" t="str">
        <f>IF(Data[[#This Row],[ Sales]]=Data[[#This Row],[Gross Sales]]-Data[[#This Row],[Discounts]], "OK", "Mismatch")</f>
        <v>OK</v>
      </c>
      <c r="T591" s="1" t="str">
        <f>IF(Data[[#This Row],[Profit]]=Data[[#This Row],[ Sales]]-Data[[#This Row],[COGS]], "OK", "Mismatch")</f>
        <v>OK</v>
      </c>
    </row>
    <row r="592" spans="1:20" x14ac:dyDescent="0.2">
      <c r="A592" s="11" t="s">
        <v>21</v>
      </c>
      <c r="B592" s="11" t="s">
        <v>37</v>
      </c>
      <c r="C592" s="12" t="s">
        <v>38</v>
      </c>
      <c r="D592" s="12" t="s">
        <v>48</v>
      </c>
      <c r="E592" s="11">
        <v>1153</v>
      </c>
      <c r="F592" s="13">
        <v>10</v>
      </c>
      <c r="G592" s="13">
        <v>15</v>
      </c>
      <c r="H592" s="13">
        <v>17295</v>
      </c>
      <c r="I592" s="13">
        <v>1037.7</v>
      </c>
      <c r="J592" s="13">
        <v>16257.3</v>
      </c>
      <c r="K592" s="13">
        <v>11530</v>
      </c>
      <c r="L592" s="13">
        <v>4727.2999999999993</v>
      </c>
      <c r="M592" s="14">
        <v>41913</v>
      </c>
      <c r="N592" s="15">
        <v>10</v>
      </c>
      <c r="O592" s="12" t="s">
        <v>35</v>
      </c>
      <c r="P592" s="16" t="s">
        <v>19</v>
      </c>
      <c r="Q592" s="1" t="str">
        <f>IF(Data[[#This Row],[COGS]]=Data[[#This Row],[ Sales]]-Data[[#This Row],[Profit]], "OK", "Mismatch")</f>
        <v>OK</v>
      </c>
      <c r="R592" s="1" t="str">
        <f>IF(Data[[#This Row],[Gross Sales]]=Data[[#This Row],[Units Sold]]*Data[[#This Row],[Sale Price]], "OK", "Mismatch")</f>
        <v>OK</v>
      </c>
      <c r="S592" s="1" t="str">
        <f>IF(Data[[#This Row],[ Sales]]=Data[[#This Row],[Gross Sales]]-Data[[#This Row],[Discounts]], "OK", "Mismatch")</f>
        <v>OK</v>
      </c>
      <c r="T592" s="1" t="str">
        <f>IF(Data[[#This Row],[Profit]]=Data[[#This Row],[ Sales]]-Data[[#This Row],[COGS]], "OK", "Mismatch")</f>
        <v>OK</v>
      </c>
    </row>
    <row r="593" spans="1:20" x14ac:dyDescent="0.2">
      <c r="A593" s="11" t="s">
        <v>21</v>
      </c>
      <c r="B593" s="11" t="s">
        <v>37</v>
      </c>
      <c r="C593" s="12" t="s">
        <v>38</v>
      </c>
      <c r="D593" s="12" t="s">
        <v>48</v>
      </c>
      <c r="E593" s="11">
        <v>2198</v>
      </c>
      <c r="F593" s="13">
        <v>10</v>
      </c>
      <c r="G593" s="13">
        <v>15</v>
      </c>
      <c r="H593" s="13">
        <v>32970</v>
      </c>
      <c r="I593" s="13">
        <v>1978.2</v>
      </c>
      <c r="J593" s="13">
        <v>30991.8</v>
      </c>
      <c r="K593" s="13">
        <v>21980</v>
      </c>
      <c r="L593" s="13">
        <v>9011.7999999999993</v>
      </c>
      <c r="M593" s="14">
        <v>41852</v>
      </c>
      <c r="N593" s="15">
        <v>8</v>
      </c>
      <c r="O593" s="12" t="s">
        <v>33</v>
      </c>
      <c r="P593" s="16" t="s">
        <v>19</v>
      </c>
      <c r="Q593" s="1" t="str">
        <f>IF(Data[[#This Row],[COGS]]=Data[[#This Row],[ Sales]]-Data[[#This Row],[Profit]], "OK", "Mismatch")</f>
        <v>OK</v>
      </c>
      <c r="R593" s="1" t="str">
        <f>IF(Data[[#This Row],[Gross Sales]]=Data[[#This Row],[Units Sold]]*Data[[#This Row],[Sale Price]], "OK", "Mismatch")</f>
        <v>OK</v>
      </c>
      <c r="S593" s="1" t="str">
        <f>IF(Data[[#This Row],[ Sales]]=Data[[#This Row],[Gross Sales]]-Data[[#This Row],[Discounts]], "OK", "Mismatch")</f>
        <v>OK</v>
      </c>
      <c r="T593" s="1" t="str">
        <f>IF(Data[[#This Row],[Profit]]=Data[[#This Row],[ Sales]]-Data[[#This Row],[COGS]], "OK", "Mismatch")</f>
        <v>OK</v>
      </c>
    </row>
    <row r="594" spans="1:20" x14ac:dyDescent="0.2">
      <c r="A594" s="11" t="s">
        <v>21</v>
      </c>
      <c r="B594" s="11" t="s">
        <v>37</v>
      </c>
      <c r="C594" s="12" t="s">
        <v>38</v>
      </c>
      <c r="D594" s="12" t="s">
        <v>48</v>
      </c>
      <c r="E594" s="11">
        <v>2931</v>
      </c>
      <c r="F594" s="13">
        <v>10</v>
      </c>
      <c r="G594" s="13">
        <v>15</v>
      </c>
      <c r="H594" s="13">
        <v>43965</v>
      </c>
      <c r="I594" s="13">
        <v>3077.55</v>
      </c>
      <c r="J594" s="13">
        <v>40887.449999999997</v>
      </c>
      <c r="K594" s="13">
        <v>29310</v>
      </c>
      <c r="L594" s="13">
        <v>11577.449999999997</v>
      </c>
      <c r="M594" s="14">
        <v>41518</v>
      </c>
      <c r="N594" s="15">
        <v>9</v>
      </c>
      <c r="O594" s="12" t="s">
        <v>34</v>
      </c>
      <c r="P594" s="16" t="s">
        <v>36</v>
      </c>
      <c r="Q594" s="1" t="str">
        <f>IF(Data[[#This Row],[COGS]]=Data[[#This Row],[ Sales]]-Data[[#This Row],[Profit]], "OK", "Mismatch")</f>
        <v>OK</v>
      </c>
      <c r="R594" s="1" t="str">
        <f>IF(Data[[#This Row],[Gross Sales]]=Data[[#This Row],[Units Sold]]*Data[[#This Row],[Sale Price]], "OK", "Mismatch")</f>
        <v>OK</v>
      </c>
      <c r="S594" s="1" t="str">
        <f>IF(Data[[#This Row],[ Sales]]=Data[[#This Row],[Gross Sales]]-Data[[#This Row],[Discounts]], "OK", "Mismatch")</f>
        <v>OK</v>
      </c>
      <c r="T594" s="1" t="str">
        <f>IF(Data[[#This Row],[Profit]]=Data[[#This Row],[ Sales]]-Data[[#This Row],[COGS]], "OK", "Mismatch")</f>
        <v>OK</v>
      </c>
    </row>
    <row r="595" spans="1:20" x14ac:dyDescent="0.2">
      <c r="A595" s="11" t="s">
        <v>21</v>
      </c>
      <c r="B595" s="11" t="s">
        <v>37</v>
      </c>
      <c r="C595" s="12" t="s">
        <v>38</v>
      </c>
      <c r="D595" s="12" t="s">
        <v>48</v>
      </c>
      <c r="E595" s="11">
        <v>3675</v>
      </c>
      <c r="F595" s="13">
        <v>10</v>
      </c>
      <c r="G595" s="13">
        <v>15</v>
      </c>
      <c r="H595" s="13">
        <v>55125</v>
      </c>
      <c r="I595" s="13">
        <v>4961.25</v>
      </c>
      <c r="J595" s="13">
        <v>50163.75</v>
      </c>
      <c r="K595" s="13">
        <v>36750</v>
      </c>
      <c r="L595" s="13">
        <v>13413.75</v>
      </c>
      <c r="M595" s="14">
        <v>41730</v>
      </c>
      <c r="N595" s="15">
        <v>4</v>
      </c>
      <c r="O595" s="12" t="s">
        <v>44</v>
      </c>
      <c r="P595" s="16" t="s">
        <v>19</v>
      </c>
      <c r="Q595" s="1" t="str">
        <f>IF(Data[[#This Row],[COGS]]=Data[[#This Row],[ Sales]]-Data[[#This Row],[Profit]], "OK", "Mismatch")</f>
        <v>OK</v>
      </c>
      <c r="R595" s="1" t="str">
        <f>IF(Data[[#This Row],[Gross Sales]]=Data[[#This Row],[Units Sold]]*Data[[#This Row],[Sale Price]], "OK", "Mismatch")</f>
        <v>OK</v>
      </c>
      <c r="S595" s="1" t="str">
        <f>IF(Data[[#This Row],[ Sales]]=Data[[#This Row],[Gross Sales]]-Data[[#This Row],[Discounts]], "OK", "Mismatch")</f>
        <v>OK</v>
      </c>
      <c r="T595" s="1" t="str">
        <f>IF(Data[[#This Row],[Profit]]=Data[[#This Row],[ Sales]]-Data[[#This Row],[COGS]], "OK", "Mismatch")</f>
        <v>OK</v>
      </c>
    </row>
    <row r="596" spans="1:20" x14ac:dyDescent="0.2">
      <c r="A596" s="11" t="s">
        <v>21</v>
      </c>
      <c r="B596" s="11" t="s">
        <v>37</v>
      </c>
      <c r="C596" s="12" t="s">
        <v>42</v>
      </c>
      <c r="D596" s="12" t="s">
        <v>49</v>
      </c>
      <c r="E596" s="11">
        <v>790</v>
      </c>
      <c r="F596" s="13">
        <v>120</v>
      </c>
      <c r="G596" s="13">
        <v>15</v>
      </c>
      <c r="H596" s="13">
        <v>11850</v>
      </c>
      <c r="I596" s="13">
        <v>1185</v>
      </c>
      <c r="J596" s="13">
        <v>10665</v>
      </c>
      <c r="K596" s="13">
        <v>7900</v>
      </c>
      <c r="L596" s="13">
        <v>2765</v>
      </c>
      <c r="M596" s="14">
        <v>41760</v>
      </c>
      <c r="N596" s="15">
        <v>5</v>
      </c>
      <c r="O596" s="12" t="s">
        <v>47</v>
      </c>
      <c r="P596" s="16" t="s">
        <v>19</v>
      </c>
      <c r="Q596" s="1" t="str">
        <f>IF(Data[[#This Row],[COGS]]=Data[[#This Row],[ Sales]]-Data[[#This Row],[Profit]], "OK", "Mismatch")</f>
        <v>OK</v>
      </c>
      <c r="R596" s="1" t="str">
        <f>IF(Data[[#This Row],[Gross Sales]]=Data[[#This Row],[Units Sold]]*Data[[#This Row],[Sale Price]], "OK", "Mismatch")</f>
        <v>OK</v>
      </c>
      <c r="S596" s="1" t="str">
        <f>IF(Data[[#This Row],[ Sales]]=Data[[#This Row],[Gross Sales]]-Data[[#This Row],[Discounts]], "OK", "Mismatch")</f>
        <v>OK</v>
      </c>
      <c r="T596" s="1" t="str">
        <f>IF(Data[[#This Row],[Profit]]=Data[[#This Row],[ Sales]]-Data[[#This Row],[COGS]], "OK", "Mismatch")</f>
        <v>OK</v>
      </c>
    </row>
    <row r="597" spans="1:20" x14ac:dyDescent="0.2">
      <c r="A597" s="11" t="s">
        <v>21</v>
      </c>
      <c r="B597" s="11" t="s">
        <v>37</v>
      </c>
      <c r="C597" s="12" t="s">
        <v>42</v>
      </c>
      <c r="D597" s="12" t="s">
        <v>48</v>
      </c>
      <c r="E597" s="11">
        <v>555</v>
      </c>
      <c r="F597" s="13">
        <v>120</v>
      </c>
      <c r="G597" s="13">
        <v>15</v>
      </c>
      <c r="H597" s="13">
        <v>8325</v>
      </c>
      <c r="I597" s="13">
        <v>416.25</v>
      </c>
      <c r="J597" s="13">
        <v>7908.75</v>
      </c>
      <c r="K597" s="13">
        <v>5550</v>
      </c>
      <c r="L597" s="13">
        <v>2358.75</v>
      </c>
      <c r="M597" s="14">
        <v>41640</v>
      </c>
      <c r="N597" s="15">
        <v>1</v>
      </c>
      <c r="O597" s="12" t="s">
        <v>18</v>
      </c>
      <c r="P597" s="16" t="s">
        <v>19</v>
      </c>
      <c r="Q597" s="1" t="str">
        <f>IF(Data[[#This Row],[COGS]]=Data[[#This Row],[ Sales]]-Data[[#This Row],[Profit]], "OK", "Mismatch")</f>
        <v>OK</v>
      </c>
      <c r="R597" s="1" t="str">
        <f>IF(Data[[#This Row],[Gross Sales]]=Data[[#This Row],[Units Sold]]*Data[[#This Row],[Sale Price]], "OK", "Mismatch")</f>
        <v>OK</v>
      </c>
      <c r="S597" s="1" t="str">
        <f>IF(Data[[#This Row],[ Sales]]=Data[[#This Row],[Gross Sales]]-Data[[#This Row],[Discounts]], "OK", "Mismatch")</f>
        <v>OK</v>
      </c>
      <c r="T597" s="1" t="str">
        <f>IF(Data[[#This Row],[Profit]]=Data[[#This Row],[ Sales]]-Data[[#This Row],[COGS]], "OK", "Mismatch")</f>
        <v>OK</v>
      </c>
    </row>
    <row r="598" spans="1:20" x14ac:dyDescent="0.2">
      <c r="A598" s="11" t="s">
        <v>21</v>
      </c>
      <c r="B598" s="11" t="s">
        <v>37</v>
      </c>
      <c r="C598" s="12" t="s">
        <v>43</v>
      </c>
      <c r="D598" s="12" t="s">
        <v>49</v>
      </c>
      <c r="E598" s="11">
        <v>2567</v>
      </c>
      <c r="F598" s="13">
        <v>250</v>
      </c>
      <c r="G598" s="13">
        <v>15</v>
      </c>
      <c r="H598" s="13">
        <v>38505</v>
      </c>
      <c r="I598" s="13">
        <v>5005.6499999999996</v>
      </c>
      <c r="J598" s="13">
        <v>33499.35</v>
      </c>
      <c r="K598" s="13">
        <v>25670</v>
      </c>
      <c r="L598" s="13">
        <v>7829.3499999999985</v>
      </c>
      <c r="M598" s="14">
        <v>41791</v>
      </c>
      <c r="N598" s="15">
        <v>6</v>
      </c>
      <c r="O598" s="12" t="s">
        <v>23</v>
      </c>
      <c r="P598" s="16" t="s">
        <v>19</v>
      </c>
      <c r="Q598" s="1" t="str">
        <f>IF(Data[[#This Row],[COGS]]=Data[[#This Row],[ Sales]]-Data[[#This Row],[Profit]], "OK", "Mismatch")</f>
        <v>OK</v>
      </c>
      <c r="R598" s="1" t="str">
        <f>IF(Data[[#This Row],[Gross Sales]]=Data[[#This Row],[Units Sold]]*Data[[#This Row],[Sale Price]], "OK", "Mismatch")</f>
        <v>OK</v>
      </c>
      <c r="S598" s="1" t="str">
        <f>IF(Data[[#This Row],[ Sales]]=Data[[#This Row],[Gross Sales]]-Data[[#This Row],[Discounts]], "OK", "Mismatch")</f>
        <v>OK</v>
      </c>
      <c r="T598" s="1" t="str">
        <f>IF(Data[[#This Row],[Profit]]=Data[[#This Row],[ Sales]]-Data[[#This Row],[COGS]], "OK", "Mismatch")</f>
        <v>OK</v>
      </c>
    </row>
    <row r="599" spans="1:20" x14ac:dyDescent="0.2">
      <c r="A599" s="11" t="s">
        <v>21</v>
      </c>
      <c r="B599" s="11" t="s">
        <v>37</v>
      </c>
      <c r="C599" s="12" t="s">
        <v>43</v>
      </c>
      <c r="D599" s="12" t="s">
        <v>48</v>
      </c>
      <c r="E599" s="11">
        <v>1153</v>
      </c>
      <c r="F599" s="13">
        <v>250</v>
      </c>
      <c r="G599" s="13">
        <v>15</v>
      </c>
      <c r="H599" s="13">
        <v>17295</v>
      </c>
      <c r="I599" s="13">
        <v>1037.7</v>
      </c>
      <c r="J599" s="13">
        <v>16257.3</v>
      </c>
      <c r="K599" s="13">
        <v>11530</v>
      </c>
      <c r="L599" s="13">
        <v>4727.2999999999993</v>
      </c>
      <c r="M599" s="14">
        <v>41913</v>
      </c>
      <c r="N599" s="15">
        <v>10</v>
      </c>
      <c r="O599" s="12" t="s">
        <v>35</v>
      </c>
      <c r="P599" s="16" t="s">
        <v>19</v>
      </c>
      <c r="Q599" s="1" t="str">
        <f>IF(Data[[#This Row],[COGS]]=Data[[#This Row],[ Sales]]-Data[[#This Row],[Profit]], "OK", "Mismatch")</f>
        <v>OK</v>
      </c>
      <c r="R599" s="1" t="str">
        <f>IF(Data[[#This Row],[Gross Sales]]=Data[[#This Row],[Units Sold]]*Data[[#This Row],[Sale Price]], "OK", "Mismatch")</f>
        <v>OK</v>
      </c>
      <c r="S599" s="1" t="str">
        <f>IF(Data[[#This Row],[ Sales]]=Data[[#This Row],[Gross Sales]]-Data[[#This Row],[Discounts]], "OK", "Mismatch")</f>
        <v>OK</v>
      </c>
      <c r="T599" s="1" t="str">
        <f>IF(Data[[#This Row],[Profit]]=Data[[#This Row],[ Sales]]-Data[[#This Row],[COGS]], "OK", "Mismatch")</f>
        <v>OK</v>
      </c>
    </row>
    <row r="600" spans="1:20" x14ac:dyDescent="0.2">
      <c r="A600" s="11" t="s">
        <v>21</v>
      </c>
      <c r="B600" s="11" t="s">
        <v>37</v>
      </c>
      <c r="C600" s="12"/>
      <c r="D600" s="2" t="s">
        <v>17</v>
      </c>
      <c r="E600">
        <f>Data[[#This Row],[Gross Sales]]/Data[[#This Row],[Sale Price]]</f>
        <v>2178</v>
      </c>
      <c r="F600" s="13"/>
      <c r="G600" s="13">
        <f>G599</f>
        <v>15</v>
      </c>
      <c r="H600" s="13">
        <f>Data[[#This Row],[ Sales]]+Data[[#This Row],[Discounts]]</f>
        <v>32670</v>
      </c>
      <c r="I600" s="13">
        <v>0</v>
      </c>
      <c r="J600" s="13">
        <v>32670</v>
      </c>
      <c r="K600" s="13">
        <v>21780</v>
      </c>
      <c r="L600" s="13">
        <v>10890</v>
      </c>
      <c r="M600" s="14">
        <v>41791</v>
      </c>
      <c r="N600" s="15">
        <v>6</v>
      </c>
      <c r="O600" s="12" t="s">
        <v>23</v>
      </c>
      <c r="P600" s="16" t="s">
        <v>19</v>
      </c>
      <c r="Q600" s="1" t="str">
        <f>IF(Data[[#This Row],[COGS]]=Data[[#This Row],[ Sales]]-Data[[#This Row],[Profit]], "OK", "Mismatch")</f>
        <v>OK</v>
      </c>
      <c r="R600" s="1" t="str">
        <f>IF(Data[[#This Row],[Gross Sales]]=Data[[#This Row],[Units Sold]]*Data[[#This Row],[Sale Price]], "OK", "Mismatch")</f>
        <v>OK</v>
      </c>
      <c r="S600" s="1" t="str">
        <f>IF(Data[[#This Row],[ Sales]]=Data[[#This Row],[Gross Sales]]-Data[[#This Row],[Discounts]], "OK", "Mismatch")</f>
        <v>OK</v>
      </c>
      <c r="T600" s="1" t="str">
        <f>IF(Data[[#This Row],[Profit]]=Data[[#This Row],[ Sales]]-Data[[#This Row],[COGS]], "OK", "Mismatch")</f>
        <v>OK</v>
      </c>
    </row>
    <row r="601" spans="1:20" x14ac:dyDescent="0.2">
      <c r="A601" s="11" t="s">
        <v>40</v>
      </c>
      <c r="B601" s="11" t="s">
        <v>15</v>
      </c>
      <c r="C601" s="12" t="s">
        <v>45</v>
      </c>
      <c r="D601" s="12" t="s">
        <v>49</v>
      </c>
      <c r="E601" s="11">
        <v>888</v>
      </c>
      <c r="F601" s="13">
        <v>260</v>
      </c>
      <c r="G601" s="13">
        <v>300</v>
      </c>
      <c r="H601" s="13">
        <v>266400</v>
      </c>
      <c r="I601" s="13">
        <v>37296</v>
      </c>
      <c r="J601" s="13">
        <v>229104</v>
      </c>
      <c r="K601" s="13">
        <v>222000</v>
      </c>
      <c r="L601" s="13">
        <v>7104</v>
      </c>
      <c r="M601" s="14">
        <v>41699</v>
      </c>
      <c r="N601" s="15">
        <v>3</v>
      </c>
      <c r="O601" s="12" t="s">
        <v>27</v>
      </c>
      <c r="P601" s="16" t="s">
        <v>19</v>
      </c>
      <c r="Q601" s="1" t="str">
        <f>IF(Data[[#This Row],[COGS]]=Data[[#This Row],[ Sales]]-Data[[#This Row],[Profit]], "OK", "Mismatch")</f>
        <v>OK</v>
      </c>
      <c r="R601" s="1" t="str">
        <f>IF(Data[[#This Row],[Gross Sales]]=Data[[#This Row],[Units Sold]]*Data[[#This Row],[Sale Price]], "OK", "Mismatch")</f>
        <v>OK</v>
      </c>
      <c r="S601" s="1" t="str">
        <f>IF(Data[[#This Row],[ Sales]]=Data[[#This Row],[Gross Sales]]-Data[[#This Row],[Discounts]], "OK", "Mismatch")</f>
        <v>OK</v>
      </c>
      <c r="T601" s="1" t="str">
        <f>IF(Data[[#This Row],[Profit]]=Data[[#This Row],[ Sales]]-Data[[#This Row],[COGS]], "OK", "Mismatch")</f>
        <v>OK</v>
      </c>
    </row>
    <row r="602" spans="1:20" x14ac:dyDescent="0.2">
      <c r="A602" s="11" t="s">
        <v>40</v>
      </c>
      <c r="B602" s="11" t="s">
        <v>15</v>
      </c>
      <c r="C602" s="12" t="s">
        <v>45</v>
      </c>
      <c r="D602" s="12" t="s">
        <v>46</v>
      </c>
      <c r="E602" s="11">
        <v>1916</v>
      </c>
      <c r="F602" s="13">
        <v>260</v>
      </c>
      <c r="G602" s="13">
        <v>300</v>
      </c>
      <c r="H602" s="13">
        <v>574800</v>
      </c>
      <c r="I602" s="13">
        <v>11496</v>
      </c>
      <c r="J602" s="13">
        <v>563304</v>
      </c>
      <c r="K602" s="13">
        <v>479000</v>
      </c>
      <c r="L602" s="13">
        <v>84304</v>
      </c>
      <c r="M602" s="14">
        <v>41974</v>
      </c>
      <c r="N602" s="15">
        <v>12</v>
      </c>
      <c r="O602" s="12" t="s">
        <v>25</v>
      </c>
      <c r="P602" s="16" t="s">
        <v>19</v>
      </c>
      <c r="Q602" s="1" t="str">
        <f>IF(Data[[#This Row],[COGS]]=Data[[#This Row],[ Sales]]-Data[[#This Row],[Profit]], "OK", "Mismatch")</f>
        <v>OK</v>
      </c>
      <c r="R602" s="1" t="str">
        <f>IF(Data[[#This Row],[Gross Sales]]=Data[[#This Row],[Units Sold]]*Data[[#This Row],[Sale Price]], "OK", "Mismatch")</f>
        <v>OK</v>
      </c>
      <c r="S602" s="1" t="str">
        <f>IF(Data[[#This Row],[ Sales]]=Data[[#This Row],[Gross Sales]]-Data[[#This Row],[Discounts]], "OK", "Mismatch")</f>
        <v>OK</v>
      </c>
      <c r="T602" s="1" t="str">
        <f>IF(Data[[#This Row],[Profit]]=Data[[#This Row],[ Sales]]-Data[[#This Row],[COGS]], "OK", "Mismatch")</f>
        <v>OK</v>
      </c>
    </row>
    <row r="603" spans="1:20" x14ac:dyDescent="0.2">
      <c r="A603" s="11" t="s">
        <v>40</v>
      </c>
      <c r="B603" s="11" t="s">
        <v>15</v>
      </c>
      <c r="C603" s="12" t="s">
        <v>16</v>
      </c>
      <c r="D603" s="12" t="s">
        <v>49</v>
      </c>
      <c r="E603" s="11">
        <v>1496</v>
      </c>
      <c r="F603" s="13">
        <v>3</v>
      </c>
      <c r="G603" s="13">
        <v>300</v>
      </c>
      <c r="H603" s="13">
        <v>448800</v>
      </c>
      <c r="I603" s="13">
        <v>62832</v>
      </c>
      <c r="J603" s="13">
        <v>385968</v>
      </c>
      <c r="K603" s="13">
        <v>374000</v>
      </c>
      <c r="L603" s="13">
        <v>11968</v>
      </c>
      <c r="M603" s="14">
        <v>41913</v>
      </c>
      <c r="N603" s="15">
        <v>10</v>
      </c>
      <c r="O603" s="12" t="s">
        <v>35</v>
      </c>
      <c r="P603" s="16" t="s">
        <v>19</v>
      </c>
      <c r="Q603" s="1" t="str">
        <f>IF(Data[[#This Row],[COGS]]=Data[[#This Row],[ Sales]]-Data[[#This Row],[Profit]], "OK", "Mismatch")</f>
        <v>OK</v>
      </c>
      <c r="R603" s="1" t="str">
        <f>IF(Data[[#This Row],[Gross Sales]]=Data[[#This Row],[Units Sold]]*Data[[#This Row],[Sale Price]], "OK", "Mismatch")</f>
        <v>OK</v>
      </c>
      <c r="S603" s="1" t="str">
        <f>IF(Data[[#This Row],[ Sales]]=Data[[#This Row],[Gross Sales]]-Data[[#This Row],[Discounts]], "OK", "Mismatch")</f>
        <v>OK</v>
      </c>
      <c r="T603" s="1" t="str">
        <f>IF(Data[[#This Row],[Profit]]=Data[[#This Row],[ Sales]]-Data[[#This Row],[COGS]], "OK", "Mismatch")</f>
        <v>OK</v>
      </c>
    </row>
    <row r="604" spans="1:20" x14ac:dyDescent="0.2">
      <c r="A604" s="11" t="s">
        <v>40</v>
      </c>
      <c r="B604" s="11" t="s">
        <v>15</v>
      </c>
      <c r="C604" s="12" t="s">
        <v>16</v>
      </c>
      <c r="D604" s="12" t="s">
        <v>48</v>
      </c>
      <c r="E604" s="11">
        <v>1094</v>
      </c>
      <c r="F604" s="13">
        <v>3</v>
      </c>
      <c r="G604" s="13">
        <v>300</v>
      </c>
      <c r="H604" s="13">
        <v>328200</v>
      </c>
      <c r="I604" s="13">
        <v>29538</v>
      </c>
      <c r="J604" s="13">
        <v>298662</v>
      </c>
      <c r="K604" s="13">
        <v>273500</v>
      </c>
      <c r="L604" s="13">
        <v>25162</v>
      </c>
      <c r="M604" s="14">
        <v>41791</v>
      </c>
      <c r="N604" s="15">
        <v>6</v>
      </c>
      <c r="O604" s="12" t="s">
        <v>23</v>
      </c>
      <c r="P604" s="16" t="s">
        <v>19</v>
      </c>
      <c r="Q604" s="1" t="str">
        <f>IF(Data[[#This Row],[COGS]]=Data[[#This Row],[ Sales]]-Data[[#This Row],[Profit]], "OK", "Mismatch")</f>
        <v>OK</v>
      </c>
      <c r="R604" s="1" t="str">
        <f>IF(Data[[#This Row],[Gross Sales]]=Data[[#This Row],[Units Sold]]*Data[[#This Row],[Sale Price]], "OK", "Mismatch")</f>
        <v>OK</v>
      </c>
      <c r="S604" s="1" t="str">
        <f>IF(Data[[#This Row],[ Sales]]=Data[[#This Row],[Gross Sales]]-Data[[#This Row],[Discounts]], "OK", "Mismatch")</f>
        <v>OK</v>
      </c>
      <c r="T604" s="1" t="str">
        <f>IF(Data[[#This Row],[Profit]]=Data[[#This Row],[ Sales]]-Data[[#This Row],[COGS]], "OK", "Mismatch")</f>
        <v>OK</v>
      </c>
    </row>
    <row r="605" spans="1:20" x14ac:dyDescent="0.2">
      <c r="A605" s="11" t="s">
        <v>40</v>
      </c>
      <c r="B605" s="11" t="s">
        <v>15</v>
      </c>
      <c r="C605" s="12" t="s">
        <v>26</v>
      </c>
      <c r="D605" s="12" t="s">
        <v>48</v>
      </c>
      <c r="E605" s="11">
        <v>1283</v>
      </c>
      <c r="F605" s="13">
        <v>5</v>
      </c>
      <c r="G605" s="13">
        <v>300</v>
      </c>
      <c r="H605" s="13">
        <v>384900</v>
      </c>
      <c r="I605" s="13">
        <v>30792</v>
      </c>
      <c r="J605" s="13">
        <v>354108</v>
      </c>
      <c r="K605" s="13">
        <v>320750</v>
      </c>
      <c r="L605" s="13">
        <v>33358</v>
      </c>
      <c r="M605" s="14">
        <v>41518</v>
      </c>
      <c r="N605" s="15">
        <v>9</v>
      </c>
      <c r="O605" s="12" t="s">
        <v>34</v>
      </c>
      <c r="P605" s="16" t="s">
        <v>36</v>
      </c>
      <c r="Q605" s="1" t="str">
        <f>IF(Data[[#This Row],[COGS]]=Data[[#This Row],[ Sales]]-Data[[#This Row],[Profit]], "OK", "Mismatch")</f>
        <v>OK</v>
      </c>
      <c r="R605" s="1" t="str">
        <f>IF(Data[[#This Row],[Gross Sales]]=Data[[#This Row],[Units Sold]]*Data[[#This Row],[Sale Price]], "OK", "Mismatch")</f>
        <v>OK</v>
      </c>
      <c r="S605" s="1" t="str">
        <f>IF(Data[[#This Row],[ Sales]]=Data[[#This Row],[Gross Sales]]-Data[[#This Row],[Discounts]], "OK", "Mismatch")</f>
        <v>OK</v>
      </c>
      <c r="T605" s="1" t="str">
        <f>IF(Data[[#This Row],[Profit]]=Data[[#This Row],[ Sales]]-Data[[#This Row],[COGS]], "OK", "Mismatch")</f>
        <v>OK</v>
      </c>
    </row>
    <row r="606" spans="1:20" x14ac:dyDescent="0.2">
      <c r="A606" s="11" t="s">
        <v>40</v>
      </c>
      <c r="B606" s="11" t="s">
        <v>15</v>
      </c>
      <c r="C606" s="12" t="s">
        <v>26</v>
      </c>
      <c r="D606" s="12" t="s">
        <v>48</v>
      </c>
      <c r="E606" s="11">
        <v>3802.5</v>
      </c>
      <c r="F606" s="13">
        <v>5</v>
      </c>
      <c r="G606" s="13">
        <v>300</v>
      </c>
      <c r="H606" s="13">
        <v>1140750</v>
      </c>
      <c r="I606" s="13">
        <v>102667.5</v>
      </c>
      <c r="J606" s="13">
        <v>1038082.5</v>
      </c>
      <c r="K606" s="13">
        <v>950625</v>
      </c>
      <c r="L606" s="13">
        <v>87457.5</v>
      </c>
      <c r="M606" s="14">
        <v>41730</v>
      </c>
      <c r="N606" s="15">
        <v>4</v>
      </c>
      <c r="O606" s="12" t="s">
        <v>44</v>
      </c>
      <c r="P606" s="16" t="s">
        <v>19</v>
      </c>
      <c r="Q606" s="1" t="str">
        <f>IF(Data[[#This Row],[COGS]]=Data[[#This Row],[ Sales]]-Data[[#This Row],[Profit]], "OK", "Mismatch")</f>
        <v>OK</v>
      </c>
      <c r="R606" s="1" t="str">
        <f>IF(Data[[#This Row],[Gross Sales]]=Data[[#This Row],[Units Sold]]*Data[[#This Row],[Sale Price]], "OK", "Mismatch")</f>
        <v>OK</v>
      </c>
      <c r="S606" s="1" t="str">
        <f>IF(Data[[#This Row],[ Sales]]=Data[[#This Row],[Gross Sales]]-Data[[#This Row],[Discounts]], "OK", "Mismatch")</f>
        <v>OK</v>
      </c>
      <c r="T606" s="1" t="str">
        <f>IF(Data[[#This Row],[Profit]]=Data[[#This Row],[ Sales]]-Data[[#This Row],[COGS]], "OK", "Mismatch")</f>
        <v>OK</v>
      </c>
    </row>
    <row r="607" spans="1:20" x14ac:dyDescent="0.2">
      <c r="A607" s="11" t="s">
        <v>40</v>
      </c>
      <c r="B607" s="11" t="s">
        <v>15</v>
      </c>
      <c r="C607" s="12" t="s">
        <v>38</v>
      </c>
      <c r="D607" s="12" t="s">
        <v>49</v>
      </c>
      <c r="E607" s="11">
        <v>873</v>
      </c>
      <c r="F607" s="13">
        <v>10</v>
      </c>
      <c r="G607" s="13">
        <v>300</v>
      </c>
      <c r="H607" s="13">
        <v>261900</v>
      </c>
      <c r="I607" s="13">
        <v>28809</v>
      </c>
      <c r="J607" s="13">
        <v>233091</v>
      </c>
      <c r="K607" s="13">
        <v>218250</v>
      </c>
      <c r="L607" s="13">
        <v>14841</v>
      </c>
      <c r="M607" s="14">
        <v>41640</v>
      </c>
      <c r="N607" s="15">
        <v>1</v>
      </c>
      <c r="O607" s="12" t="s">
        <v>18</v>
      </c>
      <c r="P607" s="16" t="s">
        <v>19</v>
      </c>
      <c r="Q607" s="1" t="str">
        <f>IF(Data[[#This Row],[COGS]]=Data[[#This Row],[ Sales]]-Data[[#This Row],[Profit]], "OK", "Mismatch")</f>
        <v>OK</v>
      </c>
      <c r="R607" s="1" t="str">
        <f>IF(Data[[#This Row],[Gross Sales]]=Data[[#This Row],[Units Sold]]*Data[[#This Row],[Sale Price]], "OK", "Mismatch")</f>
        <v>OK</v>
      </c>
      <c r="S607" s="1" t="str">
        <f>IF(Data[[#This Row],[ Sales]]=Data[[#This Row],[Gross Sales]]-Data[[#This Row],[Discounts]], "OK", "Mismatch")</f>
        <v>OK</v>
      </c>
      <c r="T607" s="1" t="str">
        <f>IF(Data[[#This Row],[Profit]]=Data[[#This Row],[ Sales]]-Data[[#This Row],[COGS]], "OK", "Mismatch")</f>
        <v>OK</v>
      </c>
    </row>
    <row r="608" spans="1:20" x14ac:dyDescent="0.2">
      <c r="A608" s="11" t="s">
        <v>40</v>
      </c>
      <c r="B608" s="11" t="s">
        <v>15</v>
      </c>
      <c r="C608" s="12" t="s">
        <v>38</v>
      </c>
      <c r="D608" s="12" t="s">
        <v>49</v>
      </c>
      <c r="E608" s="11">
        <v>1366</v>
      </c>
      <c r="F608" s="13">
        <v>10</v>
      </c>
      <c r="G608" s="13">
        <v>300</v>
      </c>
      <c r="H608" s="13">
        <v>409800</v>
      </c>
      <c r="I608" s="13">
        <v>45078</v>
      </c>
      <c r="J608" s="13">
        <v>364722</v>
      </c>
      <c r="K608" s="13">
        <v>341500</v>
      </c>
      <c r="L608" s="13">
        <v>23222</v>
      </c>
      <c r="M608" s="14">
        <v>41944</v>
      </c>
      <c r="N608" s="15">
        <v>11</v>
      </c>
      <c r="O608" s="12" t="s">
        <v>41</v>
      </c>
      <c r="P608" s="16" t="s">
        <v>19</v>
      </c>
      <c r="Q608" s="1" t="str">
        <f>IF(Data[[#This Row],[COGS]]=Data[[#This Row],[ Sales]]-Data[[#This Row],[Profit]], "OK", "Mismatch")</f>
        <v>OK</v>
      </c>
      <c r="R608" s="1" t="str">
        <f>IF(Data[[#This Row],[Gross Sales]]=Data[[#This Row],[Units Sold]]*Data[[#This Row],[Sale Price]], "OK", "Mismatch")</f>
        <v>OK</v>
      </c>
      <c r="S608" s="1" t="str">
        <f>IF(Data[[#This Row],[ Sales]]=Data[[#This Row],[Gross Sales]]-Data[[#This Row],[Discounts]], "OK", "Mismatch")</f>
        <v>OK</v>
      </c>
      <c r="T608" s="1" t="str">
        <f>IF(Data[[#This Row],[Profit]]=Data[[#This Row],[ Sales]]-Data[[#This Row],[COGS]], "OK", "Mismatch")</f>
        <v>OK</v>
      </c>
    </row>
    <row r="609" spans="1:20" x14ac:dyDescent="0.2">
      <c r="A609" s="11" t="s">
        <v>40</v>
      </c>
      <c r="B609" s="11" t="s">
        <v>15</v>
      </c>
      <c r="C609" s="12" t="s">
        <v>38</v>
      </c>
      <c r="D609" s="12" t="s">
        <v>46</v>
      </c>
      <c r="E609" s="11">
        <v>1916</v>
      </c>
      <c r="F609" s="13">
        <v>10</v>
      </c>
      <c r="G609" s="13">
        <v>300</v>
      </c>
      <c r="H609" s="13">
        <v>574800</v>
      </c>
      <c r="I609" s="13">
        <v>11496</v>
      </c>
      <c r="J609" s="13">
        <v>563304</v>
      </c>
      <c r="K609" s="13">
        <v>479000</v>
      </c>
      <c r="L609" s="13">
        <v>84304</v>
      </c>
      <c r="M609" s="14">
        <v>41974</v>
      </c>
      <c r="N609" s="15">
        <v>12</v>
      </c>
      <c r="O609" s="12" t="s">
        <v>25</v>
      </c>
      <c r="P609" s="16" t="s">
        <v>19</v>
      </c>
      <c r="Q609" s="1" t="str">
        <f>IF(Data[[#This Row],[COGS]]=Data[[#This Row],[ Sales]]-Data[[#This Row],[Profit]], "OK", "Mismatch")</f>
        <v>OK</v>
      </c>
      <c r="R609" s="1" t="str">
        <f>IF(Data[[#This Row],[Gross Sales]]=Data[[#This Row],[Units Sold]]*Data[[#This Row],[Sale Price]], "OK", "Mismatch")</f>
        <v>OK</v>
      </c>
      <c r="S609" s="1" t="str">
        <f>IF(Data[[#This Row],[ Sales]]=Data[[#This Row],[Gross Sales]]-Data[[#This Row],[Discounts]], "OK", "Mismatch")</f>
        <v>OK</v>
      </c>
      <c r="T609" s="1" t="str">
        <f>IF(Data[[#This Row],[Profit]]=Data[[#This Row],[ Sales]]-Data[[#This Row],[COGS]], "OK", "Mismatch")</f>
        <v>OK</v>
      </c>
    </row>
    <row r="610" spans="1:20" x14ac:dyDescent="0.2">
      <c r="A610" s="11" t="s">
        <v>40</v>
      </c>
      <c r="B610" s="11" t="s">
        <v>15</v>
      </c>
      <c r="C610" s="12" t="s">
        <v>38</v>
      </c>
      <c r="D610" s="12" t="s">
        <v>48</v>
      </c>
      <c r="E610" s="11">
        <v>1094</v>
      </c>
      <c r="F610" s="13">
        <v>10</v>
      </c>
      <c r="G610" s="13">
        <v>300</v>
      </c>
      <c r="H610" s="13">
        <v>328200</v>
      </c>
      <c r="I610" s="13">
        <v>29538</v>
      </c>
      <c r="J610" s="13">
        <v>298662</v>
      </c>
      <c r="K610" s="13">
        <v>273500</v>
      </c>
      <c r="L610" s="13">
        <v>25162</v>
      </c>
      <c r="M610" s="14">
        <v>41791</v>
      </c>
      <c r="N610" s="15">
        <v>6</v>
      </c>
      <c r="O610" s="12" t="s">
        <v>23</v>
      </c>
      <c r="P610" s="16" t="s">
        <v>19</v>
      </c>
      <c r="Q610" s="1" t="str">
        <f>IF(Data[[#This Row],[COGS]]=Data[[#This Row],[ Sales]]-Data[[#This Row],[Profit]], "OK", "Mismatch")</f>
        <v>OK</v>
      </c>
      <c r="R610" s="1" t="str">
        <f>IF(Data[[#This Row],[Gross Sales]]=Data[[#This Row],[Units Sold]]*Data[[#This Row],[Sale Price]], "OK", "Mismatch")</f>
        <v>OK</v>
      </c>
      <c r="S610" s="1" t="str">
        <f>IF(Data[[#This Row],[ Sales]]=Data[[#This Row],[Gross Sales]]-Data[[#This Row],[Discounts]], "OK", "Mismatch")</f>
        <v>OK</v>
      </c>
      <c r="T610" s="1" t="str">
        <f>IF(Data[[#This Row],[Profit]]=Data[[#This Row],[ Sales]]-Data[[#This Row],[COGS]], "OK", "Mismatch")</f>
        <v>OK</v>
      </c>
    </row>
    <row r="611" spans="1:20" x14ac:dyDescent="0.2">
      <c r="A611" s="11" t="s">
        <v>40</v>
      </c>
      <c r="B611" s="11" t="s">
        <v>15</v>
      </c>
      <c r="C611" s="12" t="s">
        <v>38</v>
      </c>
      <c r="D611" s="12" t="s">
        <v>48</v>
      </c>
      <c r="E611" s="11">
        <v>1404</v>
      </c>
      <c r="F611" s="13">
        <v>10</v>
      </c>
      <c r="G611" s="13">
        <v>300</v>
      </c>
      <c r="H611" s="13">
        <v>421200</v>
      </c>
      <c r="I611" s="13">
        <v>29484</v>
      </c>
      <c r="J611" s="13">
        <v>391716</v>
      </c>
      <c r="K611" s="13">
        <v>351000</v>
      </c>
      <c r="L611" s="13">
        <v>40716</v>
      </c>
      <c r="M611" s="14">
        <v>41579</v>
      </c>
      <c r="N611" s="15">
        <v>11</v>
      </c>
      <c r="O611" s="12" t="s">
        <v>41</v>
      </c>
      <c r="P611" s="16" t="s">
        <v>36</v>
      </c>
      <c r="Q611" s="1" t="str">
        <f>IF(Data[[#This Row],[COGS]]=Data[[#This Row],[ Sales]]-Data[[#This Row],[Profit]], "OK", "Mismatch")</f>
        <v>OK</v>
      </c>
      <c r="R611" s="1" t="str">
        <f>IF(Data[[#This Row],[Gross Sales]]=Data[[#This Row],[Units Sold]]*Data[[#This Row],[Sale Price]], "OK", "Mismatch")</f>
        <v>OK</v>
      </c>
      <c r="S611" s="1" t="str">
        <f>IF(Data[[#This Row],[ Sales]]=Data[[#This Row],[Gross Sales]]-Data[[#This Row],[Discounts]], "OK", "Mismatch")</f>
        <v>OK</v>
      </c>
      <c r="T611" s="1" t="str">
        <f>IF(Data[[#This Row],[Profit]]=Data[[#This Row],[ Sales]]-Data[[#This Row],[COGS]], "OK", "Mismatch")</f>
        <v>OK</v>
      </c>
    </row>
    <row r="612" spans="1:20" x14ac:dyDescent="0.2">
      <c r="A612" s="11" t="s">
        <v>40</v>
      </c>
      <c r="B612" s="11" t="s">
        <v>15</v>
      </c>
      <c r="C612" s="12" t="s">
        <v>38</v>
      </c>
      <c r="D612" s="12" t="s">
        <v>48</v>
      </c>
      <c r="E612" s="11">
        <v>1702</v>
      </c>
      <c r="F612" s="13">
        <v>10</v>
      </c>
      <c r="G612" s="13">
        <v>300</v>
      </c>
      <c r="H612" s="13">
        <v>510600</v>
      </c>
      <c r="I612" s="13">
        <v>35742</v>
      </c>
      <c r="J612" s="13">
        <v>474858</v>
      </c>
      <c r="K612" s="13">
        <v>425500</v>
      </c>
      <c r="L612" s="13">
        <v>49358</v>
      </c>
      <c r="M612" s="14">
        <v>41760</v>
      </c>
      <c r="N612" s="15">
        <v>5</v>
      </c>
      <c r="O612" s="12" t="s">
        <v>47</v>
      </c>
      <c r="P612" s="16" t="s">
        <v>19</v>
      </c>
      <c r="Q612" s="1" t="str">
        <f>IF(Data[[#This Row],[COGS]]=Data[[#This Row],[ Sales]]-Data[[#This Row],[Profit]], "OK", "Mismatch")</f>
        <v>OK</v>
      </c>
      <c r="R612" s="1" t="str">
        <f>IF(Data[[#This Row],[Gross Sales]]=Data[[#This Row],[Units Sold]]*Data[[#This Row],[Sale Price]], "OK", "Mismatch")</f>
        <v>OK</v>
      </c>
      <c r="S612" s="1" t="str">
        <f>IF(Data[[#This Row],[ Sales]]=Data[[#This Row],[Gross Sales]]-Data[[#This Row],[Discounts]], "OK", "Mismatch")</f>
        <v>OK</v>
      </c>
      <c r="T612" s="1" t="str">
        <f>IF(Data[[#This Row],[Profit]]=Data[[#This Row],[ Sales]]-Data[[#This Row],[COGS]], "OK", "Mismatch")</f>
        <v>OK</v>
      </c>
    </row>
    <row r="613" spans="1:20" x14ac:dyDescent="0.2">
      <c r="A613" s="11" t="s">
        <v>40</v>
      </c>
      <c r="B613" s="11" t="s">
        <v>15</v>
      </c>
      <c r="C613" s="12" t="s">
        <v>42</v>
      </c>
      <c r="D613" s="12" t="s">
        <v>49</v>
      </c>
      <c r="E613" s="11">
        <v>269</v>
      </c>
      <c r="F613" s="13">
        <v>120</v>
      </c>
      <c r="G613" s="13">
        <v>300</v>
      </c>
      <c r="H613" s="13">
        <v>80700</v>
      </c>
      <c r="I613" s="13">
        <v>11298</v>
      </c>
      <c r="J613" s="13">
        <v>69402</v>
      </c>
      <c r="K613" s="13">
        <v>67250</v>
      </c>
      <c r="L613" s="13">
        <v>2152</v>
      </c>
      <c r="M613" s="14">
        <v>41548</v>
      </c>
      <c r="N613" s="15">
        <v>10</v>
      </c>
      <c r="O613" s="12" t="s">
        <v>35</v>
      </c>
      <c r="P613" s="16" t="s">
        <v>36</v>
      </c>
      <c r="Q613" s="1" t="str">
        <f>IF(Data[[#This Row],[COGS]]=Data[[#This Row],[ Sales]]-Data[[#This Row],[Profit]], "OK", "Mismatch")</f>
        <v>OK</v>
      </c>
      <c r="R613" s="1" t="str">
        <f>IF(Data[[#This Row],[Gross Sales]]=Data[[#This Row],[Units Sold]]*Data[[#This Row],[Sale Price]], "OK", "Mismatch")</f>
        <v>OK</v>
      </c>
      <c r="S613" s="1" t="str">
        <f>IF(Data[[#This Row],[ Sales]]=Data[[#This Row],[Gross Sales]]-Data[[#This Row],[Discounts]], "OK", "Mismatch")</f>
        <v>OK</v>
      </c>
      <c r="T613" s="1" t="str">
        <f>IF(Data[[#This Row],[Profit]]=Data[[#This Row],[ Sales]]-Data[[#This Row],[COGS]], "OK", "Mismatch")</f>
        <v>OK</v>
      </c>
    </row>
    <row r="614" spans="1:20" x14ac:dyDescent="0.2">
      <c r="A614" s="11" t="s">
        <v>40</v>
      </c>
      <c r="B614" s="11" t="s">
        <v>15</v>
      </c>
      <c r="C614" s="12" t="s">
        <v>42</v>
      </c>
      <c r="D614" s="12" t="s">
        <v>48</v>
      </c>
      <c r="E614" s="11">
        <v>3793.5</v>
      </c>
      <c r="F614" s="13">
        <v>120</v>
      </c>
      <c r="G614" s="13">
        <v>300</v>
      </c>
      <c r="H614" s="13">
        <v>1138050</v>
      </c>
      <c r="I614" s="13">
        <v>102424.5</v>
      </c>
      <c r="J614" s="13">
        <v>1035625.5</v>
      </c>
      <c r="K614" s="13">
        <v>948375</v>
      </c>
      <c r="L614" s="13">
        <v>87250.5</v>
      </c>
      <c r="M614" s="14">
        <v>41821</v>
      </c>
      <c r="N614" s="15">
        <v>7</v>
      </c>
      <c r="O614" s="12" t="s">
        <v>30</v>
      </c>
      <c r="P614" s="16" t="s">
        <v>19</v>
      </c>
      <c r="Q614" s="1" t="str">
        <f>IF(Data[[#This Row],[COGS]]=Data[[#This Row],[ Sales]]-Data[[#This Row],[Profit]], "OK", "Mismatch")</f>
        <v>OK</v>
      </c>
      <c r="R614" s="1" t="str">
        <f>IF(Data[[#This Row],[Gross Sales]]=Data[[#This Row],[Units Sold]]*Data[[#This Row],[Sale Price]], "OK", "Mismatch")</f>
        <v>OK</v>
      </c>
      <c r="S614" s="1" t="str">
        <f>IF(Data[[#This Row],[ Sales]]=Data[[#This Row],[Gross Sales]]-Data[[#This Row],[Discounts]], "OK", "Mismatch")</f>
        <v>OK</v>
      </c>
      <c r="T614" s="1" t="str">
        <f>IF(Data[[#This Row],[Profit]]=Data[[#This Row],[ Sales]]-Data[[#This Row],[COGS]], "OK", "Mismatch")</f>
        <v>OK</v>
      </c>
    </row>
    <row r="615" spans="1:20" x14ac:dyDescent="0.2">
      <c r="A615" s="11" t="s">
        <v>40</v>
      </c>
      <c r="B615" s="11" t="s">
        <v>15</v>
      </c>
      <c r="C615" s="12" t="s">
        <v>43</v>
      </c>
      <c r="D615" s="12" t="s">
        <v>49</v>
      </c>
      <c r="E615" s="11">
        <v>269</v>
      </c>
      <c r="F615" s="13">
        <v>250</v>
      </c>
      <c r="G615" s="13">
        <v>300</v>
      </c>
      <c r="H615" s="13">
        <v>80700</v>
      </c>
      <c r="I615" s="13">
        <v>11298</v>
      </c>
      <c r="J615" s="13">
        <v>69402</v>
      </c>
      <c r="K615" s="13">
        <v>67250</v>
      </c>
      <c r="L615" s="13">
        <v>2152</v>
      </c>
      <c r="M615" s="14">
        <v>41548</v>
      </c>
      <c r="N615" s="15">
        <v>10</v>
      </c>
      <c r="O615" s="12" t="s">
        <v>35</v>
      </c>
      <c r="P615" s="16" t="s">
        <v>36</v>
      </c>
      <c r="Q615" s="1" t="str">
        <f>IF(Data[[#This Row],[COGS]]=Data[[#This Row],[ Sales]]-Data[[#This Row],[Profit]], "OK", "Mismatch")</f>
        <v>OK</v>
      </c>
      <c r="R615" s="1" t="str">
        <f>IF(Data[[#This Row],[Gross Sales]]=Data[[#This Row],[Units Sold]]*Data[[#This Row],[Sale Price]], "OK", "Mismatch")</f>
        <v>OK</v>
      </c>
      <c r="S615" s="1" t="str">
        <f>IF(Data[[#This Row],[ Sales]]=Data[[#This Row],[Gross Sales]]-Data[[#This Row],[Discounts]], "OK", "Mismatch")</f>
        <v>OK</v>
      </c>
      <c r="T615" s="1" t="str">
        <f>IF(Data[[#This Row],[Profit]]=Data[[#This Row],[ Sales]]-Data[[#This Row],[COGS]], "OK", "Mismatch")</f>
        <v>OK</v>
      </c>
    </row>
    <row r="616" spans="1:20" x14ac:dyDescent="0.2">
      <c r="A616" s="11" t="s">
        <v>40</v>
      </c>
      <c r="B616" s="11" t="s">
        <v>15</v>
      </c>
      <c r="C616" s="12" t="s">
        <v>43</v>
      </c>
      <c r="D616" s="12" t="s">
        <v>49</v>
      </c>
      <c r="E616" s="11">
        <v>1496</v>
      </c>
      <c r="F616" s="13">
        <v>250</v>
      </c>
      <c r="G616" s="13">
        <v>300</v>
      </c>
      <c r="H616" s="13">
        <v>448800</v>
      </c>
      <c r="I616" s="13">
        <v>62832</v>
      </c>
      <c r="J616" s="13">
        <v>385968</v>
      </c>
      <c r="K616" s="13">
        <v>374000</v>
      </c>
      <c r="L616" s="13">
        <v>11968</v>
      </c>
      <c r="M616" s="14">
        <v>41913</v>
      </c>
      <c r="N616" s="15">
        <v>10</v>
      </c>
      <c r="O616" s="12" t="s">
        <v>35</v>
      </c>
      <c r="P616" s="16" t="s">
        <v>19</v>
      </c>
      <c r="Q616" s="1" t="str">
        <f>IF(Data[[#This Row],[COGS]]=Data[[#This Row],[ Sales]]-Data[[#This Row],[Profit]], "OK", "Mismatch")</f>
        <v>OK</v>
      </c>
      <c r="R616" s="1" t="str">
        <f>IF(Data[[#This Row],[Gross Sales]]=Data[[#This Row],[Units Sold]]*Data[[#This Row],[Sale Price]], "OK", "Mismatch")</f>
        <v>OK</v>
      </c>
      <c r="S616" s="1" t="str">
        <f>IF(Data[[#This Row],[ Sales]]=Data[[#This Row],[Gross Sales]]-Data[[#This Row],[Discounts]], "OK", "Mismatch")</f>
        <v>OK</v>
      </c>
      <c r="T616" s="1" t="str">
        <f>IF(Data[[#This Row],[Profit]]=Data[[#This Row],[ Sales]]-Data[[#This Row],[COGS]], "OK", "Mismatch")</f>
        <v>OK</v>
      </c>
    </row>
    <row r="617" spans="1:20" x14ac:dyDescent="0.2">
      <c r="A617" s="11" t="s">
        <v>40</v>
      </c>
      <c r="B617" s="11" t="s">
        <v>15</v>
      </c>
      <c r="C617" s="12" t="s">
        <v>43</v>
      </c>
      <c r="D617" s="12" t="s">
        <v>46</v>
      </c>
      <c r="E617" s="11">
        <v>1874</v>
      </c>
      <c r="F617" s="13">
        <v>250</v>
      </c>
      <c r="G617" s="13">
        <v>300</v>
      </c>
      <c r="H617" s="13">
        <v>562200</v>
      </c>
      <c r="I617" s="13">
        <v>16866</v>
      </c>
      <c r="J617" s="13">
        <v>545334</v>
      </c>
      <c r="K617" s="13">
        <v>468500</v>
      </c>
      <c r="L617" s="13">
        <v>76834</v>
      </c>
      <c r="M617" s="14">
        <v>41852</v>
      </c>
      <c r="N617" s="15">
        <v>8</v>
      </c>
      <c r="O617" s="12" t="s">
        <v>33</v>
      </c>
      <c r="P617" s="16" t="s">
        <v>19</v>
      </c>
      <c r="Q617" s="1" t="str">
        <f>IF(Data[[#This Row],[COGS]]=Data[[#This Row],[ Sales]]-Data[[#This Row],[Profit]], "OK", "Mismatch")</f>
        <v>OK</v>
      </c>
      <c r="R617" s="1" t="str">
        <f>IF(Data[[#This Row],[Gross Sales]]=Data[[#This Row],[Units Sold]]*Data[[#This Row],[Sale Price]], "OK", "Mismatch")</f>
        <v>OK</v>
      </c>
      <c r="S617" s="1" t="str">
        <f>IF(Data[[#This Row],[ Sales]]=Data[[#This Row],[Gross Sales]]-Data[[#This Row],[Discounts]], "OK", "Mismatch")</f>
        <v>OK</v>
      </c>
      <c r="T617" s="1" t="str">
        <f>IF(Data[[#This Row],[Profit]]=Data[[#This Row],[ Sales]]-Data[[#This Row],[COGS]], "OK", "Mismatch")</f>
        <v>OK</v>
      </c>
    </row>
    <row r="618" spans="1:20" x14ac:dyDescent="0.2">
      <c r="A618" s="11" t="s">
        <v>40</v>
      </c>
      <c r="B618" s="11" t="s">
        <v>15</v>
      </c>
      <c r="C618" s="12" t="s">
        <v>43</v>
      </c>
      <c r="D618" s="12" t="s">
        <v>48</v>
      </c>
      <c r="E618" s="11">
        <v>2134</v>
      </c>
      <c r="F618" s="13">
        <v>250</v>
      </c>
      <c r="G618" s="13">
        <v>300</v>
      </c>
      <c r="H618" s="13">
        <v>640200</v>
      </c>
      <c r="I618" s="13">
        <v>51216</v>
      </c>
      <c r="J618" s="13">
        <v>588984</v>
      </c>
      <c r="K618" s="13">
        <v>533500</v>
      </c>
      <c r="L618" s="13">
        <v>55484</v>
      </c>
      <c r="M618" s="14">
        <v>41883</v>
      </c>
      <c r="N618" s="15">
        <v>9</v>
      </c>
      <c r="O618" s="12" t="s">
        <v>34</v>
      </c>
      <c r="P618" s="16" t="s">
        <v>19</v>
      </c>
      <c r="Q618" s="1" t="str">
        <f>IF(Data[[#This Row],[COGS]]=Data[[#This Row],[ Sales]]-Data[[#This Row],[Profit]], "OK", "Mismatch")</f>
        <v>OK</v>
      </c>
      <c r="R618" s="1" t="str">
        <f>IF(Data[[#This Row],[Gross Sales]]=Data[[#This Row],[Units Sold]]*Data[[#This Row],[Sale Price]], "OK", "Mismatch")</f>
        <v>OK</v>
      </c>
      <c r="S618" s="1" t="str">
        <f>IF(Data[[#This Row],[ Sales]]=Data[[#This Row],[Gross Sales]]-Data[[#This Row],[Discounts]], "OK", "Mismatch")</f>
        <v>OK</v>
      </c>
      <c r="T618" s="1" t="str">
        <f>IF(Data[[#This Row],[Profit]]=Data[[#This Row],[ Sales]]-Data[[#This Row],[COGS]], "OK", "Mismatch")</f>
        <v>OK</v>
      </c>
    </row>
    <row r="619" spans="1:20" x14ac:dyDescent="0.2">
      <c r="A619" s="11" t="s">
        <v>40</v>
      </c>
      <c r="B619" s="11" t="s">
        <v>15</v>
      </c>
      <c r="C619" s="12" t="s">
        <v>43</v>
      </c>
      <c r="D619" s="12" t="s">
        <v>48</v>
      </c>
      <c r="E619" s="11">
        <v>2436</v>
      </c>
      <c r="F619" s="13">
        <v>250</v>
      </c>
      <c r="G619" s="13">
        <v>300</v>
      </c>
      <c r="H619" s="13">
        <v>730800</v>
      </c>
      <c r="I619" s="13">
        <v>43848</v>
      </c>
      <c r="J619" s="13">
        <v>686952</v>
      </c>
      <c r="K619" s="13">
        <v>609000</v>
      </c>
      <c r="L619" s="13">
        <v>77952</v>
      </c>
      <c r="M619" s="14">
        <v>41609</v>
      </c>
      <c r="N619" s="15">
        <v>12</v>
      </c>
      <c r="O619" s="12" t="s">
        <v>25</v>
      </c>
      <c r="P619" s="16" t="s">
        <v>36</v>
      </c>
      <c r="Q619" s="1" t="str">
        <f>IF(Data[[#This Row],[COGS]]=Data[[#This Row],[ Sales]]-Data[[#This Row],[Profit]], "OK", "Mismatch")</f>
        <v>OK</v>
      </c>
      <c r="R619" s="1" t="str">
        <f>IF(Data[[#This Row],[Gross Sales]]=Data[[#This Row],[Units Sold]]*Data[[#This Row],[Sale Price]], "OK", "Mismatch")</f>
        <v>OK</v>
      </c>
      <c r="S619" s="1" t="str">
        <f>IF(Data[[#This Row],[ Sales]]=Data[[#This Row],[Gross Sales]]-Data[[#This Row],[Discounts]], "OK", "Mismatch")</f>
        <v>OK</v>
      </c>
      <c r="T619" s="1" t="str">
        <f>IF(Data[[#This Row],[Profit]]=Data[[#This Row],[ Sales]]-Data[[#This Row],[COGS]], "OK", "Mismatch")</f>
        <v>OK</v>
      </c>
    </row>
    <row r="620" spans="1:20" x14ac:dyDescent="0.2">
      <c r="A620" s="11" t="s">
        <v>40</v>
      </c>
      <c r="B620" s="11" t="s">
        <v>15</v>
      </c>
      <c r="C620" s="12" t="s">
        <v>43</v>
      </c>
      <c r="D620" s="12" t="s">
        <v>17</v>
      </c>
      <c r="E620" s="11">
        <v>2001</v>
      </c>
      <c r="F620" s="13">
        <v>250</v>
      </c>
      <c r="G620" s="13">
        <v>300</v>
      </c>
      <c r="H620" s="13">
        <v>600300</v>
      </c>
      <c r="I620" s="13">
        <v>0</v>
      </c>
      <c r="J620" s="13">
        <v>600300</v>
      </c>
      <c r="K620" s="13">
        <v>500250</v>
      </c>
      <c r="L620" s="13">
        <v>100050</v>
      </c>
      <c r="M620" s="14">
        <v>41671</v>
      </c>
      <c r="N620" s="15">
        <v>2</v>
      </c>
      <c r="O620" s="12" t="s">
        <v>39</v>
      </c>
      <c r="P620" s="16" t="s">
        <v>19</v>
      </c>
      <c r="Q620" s="1" t="str">
        <f>IF(Data[[#This Row],[COGS]]=Data[[#This Row],[ Sales]]-Data[[#This Row],[Profit]], "OK", "Mismatch")</f>
        <v>OK</v>
      </c>
      <c r="R620" s="1" t="str">
        <f>IF(Data[[#This Row],[Gross Sales]]=Data[[#This Row],[Units Sold]]*Data[[#This Row],[Sale Price]], "OK", "Mismatch")</f>
        <v>OK</v>
      </c>
      <c r="S620" s="1" t="str">
        <f>IF(Data[[#This Row],[ Sales]]=Data[[#This Row],[Gross Sales]]-Data[[#This Row],[Discounts]], "OK", "Mismatch")</f>
        <v>OK</v>
      </c>
      <c r="T620" s="1" t="str">
        <f>IF(Data[[#This Row],[Profit]]=Data[[#This Row],[ Sales]]-Data[[#This Row],[COGS]], "OK", "Mismatch")</f>
        <v>OK</v>
      </c>
    </row>
    <row r="621" spans="1:20" x14ac:dyDescent="0.2">
      <c r="A621" s="11" t="s">
        <v>40</v>
      </c>
      <c r="B621" s="11" t="s">
        <v>22</v>
      </c>
      <c r="C621" s="12" t="s">
        <v>45</v>
      </c>
      <c r="D621" s="12" t="s">
        <v>49</v>
      </c>
      <c r="E621" s="11">
        <v>853</v>
      </c>
      <c r="F621" s="13">
        <v>260</v>
      </c>
      <c r="G621" s="13">
        <v>300</v>
      </c>
      <c r="H621" s="13">
        <v>255900</v>
      </c>
      <c r="I621" s="13">
        <v>25590</v>
      </c>
      <c r="J621" s="13">
        <v>230310</v>
      </c>
      <c r="K621" s="13">
        <v>213250</v>
      </c>
      <c r="L621" s="13">
        <v>17060</v>
      </c>
      <c r="M621" s="14">
        <v>41974</v>
      </c>
      <c r="N621" s="15">
        <v>12</v>
      </c>
      <c r="O621" s="12" t="s">
        <v>25</v>
      </c>
      <c r="P621" s="16" t="s">
        <v>19</v>
      </c>
      <c r="Q621" s="1" t="str">
        <f>IF(Data[[#This Row],[COGS]]=Data[[#This Row],[ Sales]]-Data[[#This Row],[Profit]], "OK", "Mismatch")</f>
        <v>OK</v>
      </c>
      <c r="R621" s="1" t="str">
        <f>IF(Data[[#This Row],[Gross Sales]]=Data[[#This Row],[Units Sold]]*Data[[#This Row],[Sale Price]], "OK", "Mismatch")</f>
        <v>OK</v>
      </c>
      <c r="S621" s="1" t="str">
        <f>IF(Data[[#This Row],[ Sales]]=Data[[#This Row],[Gross Sales]]-Data[[#This Row],[Discounts]], "OK", "Mismatch")</f>
        <v>OK</v>
      </c>
      <c r="T621" s="1" t="str">
        <f>IF(Data[[#This Row],[Profit]]=Data[[#This Row],[ Sales]]-Data[[#This Row],[COGS]], "OK", "Mismatch")</f>
        <v>OK</v>
      </c>
    </row>
    <row r="622" spans="1:20" x14ac:dyDescent="0.2">
      <c r="A622" s="11" t="s">
        <v>40</v>
      </c>
      <c r="B622" s="11" t="s">
        <v>22</v>
      </c>
      <c r="C622" s="12" t="s">
        <v>45</v>
      </c>
      <c r="D622" s="12" t="s">
        <v>49</v>
      </c>
      <c r="E622" s="11">
        <v>2475</v>
      </c>
      <c r="F622" s="13">
        <v>260</v>
      </c>
      <c r="G622" s="13">
        <v>300</v>
      </c>
      <c r="H622" s="13">
        <v>742500</v>
      </c>
      <c r="I622" s="13">
        <v>111375</v>
      </c>
      <c r="J622" s="13">
        <v>631125</v>
      </c>
      <c r="K622" s="13">
        <v>618750</v>
      </c>
      <c r="L622" s="13">
        <v>12375</v>
      </c>
      <c r="M622" s="14">
        <v>41699</v>
      </c>
      <c r="N622" s="15">
        <v>3</v>
      </c>
      <c r="O622" s="12" t="s">
        <v>27</v>
      </c>
      <c r="P622" s="16" t="s">
        <v>19</v>
      </c>
      <c r="Q622" s="1" t="str">
        <f>IF(Data[[#This Row],[COGS]]=Data[[#This Row],[ Sales]]-Data[[#This Row],[Profit]], "OK", "Mismatch")</f>
        <v>OK</v>
      </c>
      <c r="R622" s="1" t="str">
        <f>IF(Data[[#This Row],[Gross Sales]]=Data[[#This Row],[Units Sold]]*Data[[#This Row],[Sale Price]], "OK", "Mismatch")</f>
        <v>OK</v>
      </c>
      <c r="S622" s="1" t="str">
        <f>IF(Data[[#This Row],[ Sales]]=Data[[#This Row],[Gross Sales]]-Data[[#This Row],[Discounts]], "OK", "Mismatch")</f>
        <v>OK</v>
      </c>
      <c r="T622" s="1" t="str">
        <f>IF(Data[[#This Row],[Profit]]=Data[[#This Row],[ Sales]]-Data[[#This Row],[COGS]], "OK", "Mismatch")</f>
        <v>OK</v>
      </c>
    </row>
    <row r="623" spans="1:20" x14ac:dyDescent="0.2">
      <c r="A623" s="11" t="s">
        <v>40</v>
      </c>
      <c r="B623" s="11" t="s">
        <v>22</v>
      </c>
      <c r="C623" s="12" t="s">
        <v>16</v>
      </c>
      <c r="D623" s="12" t="s">
        <v>48</v>
      </c>
      <c r="E623" s="11">
        <v>448</v>
      </c>
      <c r="F623" s="13">
        <v>3</v>
      </c>
      <c r="G623" s="13">
        <v>300</v>
      </c>
      <c r="H623" s="13">
        <v>134400</v>
      </c>
      <c r="I623" s="13">
        <v>9408</v>
      </c>
      <c r="J623" s="13">
        <v>124992</v>
      </c>
      <c r="K623" s="13">
        <v>112000</v>
      </c>
      <c r="L623" s="13">
        <v>12992</v>
      </c>
      <c r="M623" s="14">
        <v>41791</v>
      </c>
      <c r="N623" s="15">
        <v>6</v>
      </c>
      <c r="O623" s="12" t="s">
        <v>23</v>
      </c>
      <c r="P623" s="16" t="s">
        <v>19</v>
      </c>
      <c r="Q623" s="1" t="str">
        <f>IF(Data[[#This Row],[COGS]]=Data[[#This Row],[ Sales]]-Data[[#This Row],[Profit]], "OK", "Mismatch")</f>
        <v>OK</v>
      </c>
      <c r="R623" s="1" t="str">
        <f>IF(Data[[#This Row],[Gross Sales]]=Data[[#This Row],[Units Sold]]*Data[[#This Row],[Sale Price]], "OK", "Mismatch")</f>
        <v>OK</v>
      </c>
      <c r="S623" s="1" t="str">
        <f>IF(Data[[#This Row],[ Sales]]=Data[[#This Row],[Gross Sales]]-Data[[#This Row],[Discounts]], "OK", "Mismatch")</f>
        <v>OK</v>
      </c>
      <c r="T623" s="1" t="str">
        <f>IF(Data[[#This Row],[Profit]]=Data[[#This Row],[ Sales]]-Data[[#This Row],[COGS]], "OK", "Mismatch")</f>
        <v>OK</v>
      </c>
    </row>
    <row r="624" spans="1:20" x14ac:dyDescent="0.2">
      <c r="A624" s="11" t="s">
        <v>40</v>
      </c>
      <c r="B624" s="11" t="s">
        <v>22</v>
      </c>
      <c r="C624" s="12" t="s">
        <v>16</v>
      </c>
      <c r="D624" s="12" t="s">
        <v>48</v>
      </c>
      <c r="E624" s="11">
        <v>2181</v>
      </c>
      <c r="F624" s="13">
        <v>3</v>
      </c>
      <c r="G624" s="13">
        <v>300</v>
      </c>
      <c r="H624" s="13">
        <v>654300</v>
      </c>
      <c r="I624" s="13">
        <v>45801</v>
      </c>
      <c r="J624" s="13">
        <v>608499</v>
      </c>
      <c r="K624" s="13">
        <v>545250</v>
      </c>
      <c r="L624" s="13">
        <v>63249</v>
      </c>
      <c r="M624" s="14">
        <v>41913</v>
      </c>
      <c r="N624" s="15">
        <v>10</v>
      </c>
      <c r="O624" s="12" t="s">
        <v>35</v>
      </c>
      <c r="P624" s="16" t="s">
        <v>19</v>
      </c>
      <c r="Q624" s="1" t="str">
        <f>IF(Data[[#This Row],[COGS]]=Data[[#This Row],[ Sales]]-Data[[#This Row],[Profit]], "OK", "Mismatch")</f>
        <v>OK</v>
      </c>
      <c r="R624" s="1" t="str">
        <f>IF(Data[[#This Row],[Gross Sales]]=Data[[#This Row],[Units Sold]]*Data[[#This Row],[Sale Price]], "OK", "Mismatch")</f>
        <v>OK</v>
      </c>
      <c r="S624" s="1" t="str">
        <f>IF(Data[[#This Row],[ Sales]]=Data[[#This Row],[Gross Sales]]-Data[[#This Row],[Discounts]], "OK", "Mismatch")</f>
        <v>OK</v>
      </c>
      <c r="T624" s="1" t="str">
        <f>IF(Data[[#This Row],[Profit]]=Data[[#This Row],[ Sales]]-Data[[#This Row],[COGS]], "OK", "Mismatch")</f>
        <v>OK</v>
      </c>
    </row>
    <row r="625" spans="1:20" x14ac:dyDescent="0.2">
      <c r="A625" s="11" t="s">
        <v>40</v>
      </c>
      <c r="B625" s="11" t="s">
        <v>22</v>
      </c>
      <c r="C625" s="12" t="s">
        <v>26</v>
      </c>
      <c r="D625" s="12" t="s">
        <v>49</v>
      </c>
      <c r="E625" s="11">
        <v>1186</v>
      </c>
      <c r="F625" s="13">
        <v>5</v>
      </c>
      <c r="G625" s="13">
        <v>300</v>
      </c>
      <c r="H625" s="13">
        <v>355800</v>
      </c>
      <c r="I625" s="13">
        <v>42696</v>
      </c>
      <c r="J625" s="13">
        <v>313104</v>
      </c>
      <c r="K625" s="13">
        <v>296500</v>
      </c>
      <c r="L625" s="13">
        <v>16604</v>
      </c>
      <c r="M625" s="14">
        <v>41609</v>
      </c>
      <c r="N625" s="15">
        <v>12</v>
      </c>
      <c r="O625" s="12" t="s">
        <v>25</v>
      </c>
      <c r="P625" s="16" t="s">
        <v>36</v>
      </c>
      <c r="Q625" s="1" t="str">
        <f>IF(Data[[#This Row],[COGS]]=Data[[#This Row],[ Sales]]-Data[[#This Row],[Profit]], "OK", "Mismatch")</f>
        <v>OK</v>
      </c>
      <c r="R625" s="1" t="str">
        <f>IF(Data[[#This Row],[Gross Sales]]=Data[[#This Row],[Units Sold]]*Data[[#This Row],[Sale Price]], "OK", "Mismatch")</f>
        <v>OK</v>
      </c>
      <c r="S625" s="1" t="str">
        <f>IF(Data[[#This Row],[ Sales]]=Data[[#This Row],[Gross Sales]]-Data[[#This Row],[Discounts]], "OK", "Mismatch")</f>
        <v>OK</v>
      </c>
      <c r="T625" s="1" t="str">
        <f>IF(Data[[#This Row],[Profit]]=Data[[#This Row],[ Sales]]-Data[[#This Row],[COGS]], "OK", "Mismatch")</f>
        <v>OK</v>
      </c>
    </row>
    <row r="626" spans="1:20" x14ac:dyDescent="0.2">
      <c r="A626" s="11" t="s">
        <v>40</v>
      </c>
      <c r="B626" s="11" t="s">
        <v>22</v>
      </c>
      <c r="C626" s="12" t="s">
        <v>26</v>
      </c>
      <c r="D626" s="12" t="s">
        <v>49</v>
      </c>
      <c r="E626" s="11">
        <v>1773</v>
      </c>
      <c r="F626" s="13">
        <v>5</v>
      </c>
      <c r="G626" s="13">
        <v>300</v>
      </c>
      <c r="H626" s="13">
        <v>531900</v>
      </c>
      <c r="I626" s="13">
        <v>63828</v>
      </c>
      <c r="J626" s="13">
        <v>468072</v>
      </c>
      <c r="K626" s="13">
        <v>443250</v>
      </c>
      <c r="L626" s="13">
        <v>24822</v>
      </c>
      <c r="M626" s="14">
        <v>41730</v>
      </c>
      <c r="N626" s="15">
        <v>4</v>
      </c>
      <c r="O626" s="12" t="s">
        <v>44</v>
      </c>
      <c r="P626" s="16" t="s">
        <v>19</v>
      </c>
      <c r="Q626" s="1" t="str">
        <f>IF(Data[[#This Row],[COGS]]=Data[[#This Row],[ Sales]]-Data[[#This Row],[Profit]], "OK", "Mismatch")</f>
        <v>OK</v>
      </c>
      <c r="R626" s="1" t="str">
        <f>IF(Data[[#This Row],[Gross Sales]]=Data[[#This Row],[Units Sold]]*Data[[#This Row],[Sale Price]], "OK", "Mismatch")</f>
        <v>OK</v>
      </c>
      <c r="S626" s="1" t="str">
        <f>IF(Data[[#This Row],[ Sales]]=Data[[#This Row],[Gross Sales]]-Data[[#This Row],[Discounts]], "OK", "Mismatch")</f>
        <v>OK</v>
      </c>
      <c r="T626" s="1" t="str">
        <f>IF(Data[[#This Row],[Profit]]=Data[[#This Row],[ Sales]]-Data[[#This Row],[COGS]], "OK", "Mismatch")</f>
        <v>OK</v>
      </c>
    </row>
    <row r="627" spans="1:20" x14ac:dyDescent="0.2">
      <c r="A627" s="11" t="s">
        <v>40</v>
      </c>
      <c r="B627" s="11" t="s">
        <v>22</v>
      </c>
      <c r="C627" s="12" t="s">
        <v>26</v>
      </c>
      <c r="D627" s="12" t="s">
        <v>48</v>
      </c>
      <c r="E627" s="11">
        <v>322</v>
      </c>
      <c r="F627" s="13">
        <v>5</v>
      </c>
      <c r="G627" s="13">
        <v>300</v>
      </c>
      <c r="H627" s="13">
        <v>96600</v>
      </c>
      <c r="I627" s="13">
        <v>8694</v>
      </c>
      <c r="J627" s="13">
        <v>87906</v>
      </c>
      <c r="K627" s="13">
        <v>80500</v>
      </c>
      <c r="L627" s="13">
        <v>7406</v>
      </c>
      <c r="M627" s="14">
        <v>41518</v>
      </c>
      <c r="N627" s="15">
        <v>9</v>
      </c>
      <c r="O627" s="12" t="s">
        <v>34</v>
      </c>
      <c r="P627" s="16" t="s">
        <v>36</v>
      </c>
      <c r="Q627" s="1" t="str">
        <f>IF(Data[[#This Row],[COGS]]=Data[[#This Row],[ Sales]]-Data[[#This Row],[Profit]], "OK", "Mismatch")</f>
        <v>OK</v>
      </c>
      <c r="R627" s="1" t="str">
        <f>IF(Data[[#This Row],[Gross Sales]]=Data[[#This Row],[Units Sold]]*Data[[#This Row],[Sale Price]], "OK", "Mismatch")</f>
        <v>OK</v>
      </c>
      <c r="S627" s="1" t="str">
        <f>IF(Data[[#This Row],[ Sales]]=Data[[#This Row],[Gross Sales]]-Data[[#This Row],[Discounts]], "OK", "Mismatch")</f>
        <v>OK</v>
      </c>
      <c r="T627" s="1" t="str">
        <f>IF(Data[[#This Row],[Profit]]=Data[[#This Row],[ Sales]]-Data[[#This Row],[COGS]], "OK", "Mismatch")</f>
        <v>OK</v>
      </c>
    </row>
    <row r="628" spans="1:20" x14ac:dyDescent="0.2">
      <c r="A628" s="11" t="s">
        <v>40</v>
      </c>
      <c r="B628" s="11" t="s">
        <v>22</v>
      </c>
      <c r="C628" s="12" t="s">
        <v>26</v>
      </c>
      <c r="D628" s="12" t="s">
        <v>48</v>
      </c>
      <c r="E628" s="11">
        <v>1562</v>
      </c>
      <c r="F628" s="13">
        <v>5</v>
      </c>
      <c r="G628" s="13">
        <v>300</v>
      </c>
      <c r="H628" s="13">
        <v>468600</v>
      </c>
      <c r="I628" s="13">
        <v>37488</v>
      </c>
      <c r="J628" s="13">
        <v>431112</v>
      </c>
      <c r="K628" s="13">
        <v>390500</v>
      </c>
      <c r="L628" s="13">
        <v>40612</v>
      </c>
      <c r="M628" s="14">
        <v>41852</v>
      </c>
      <c r="N628" s="15">
        <v>8</v>
      </c>
      <c r="O628" s="12" t="s">
        <v>33</v>
      </c>
      <c r="P628" s="16" t="s">
        <v>19</v>
      </c>
      <c r="Q628" s="1" t="str">
        <f>IF(Data[[#This Row],[COGS]]=Data[[#This Row],[ Sales]]-Data[[#This Row],[Profit]], "OK", "Mismatch")</f>
        <v>OK</v>
      </c>
      <c r="R628" s="1" t="str">
        <f>IF(Data[[#This Row],[Gross Sales]]=Data[[#This Row],[Units Sold]]*Data[[#This Row],[Sale Price]], "OK", "Mismatch")</f>
        <v>OK</v>
      </c>
      <c r="S628" s="1" t="str">
        <f>IF(Data[[#This Row],[ Sales]]=Data[[#This Row],[Gross Sales]]-Data[[#This Row],[Discounts]], "OK", "Mismatch")</f>
        <v>OK</v>
      </c>
      <c r="T628" s="1" t="str">
        <f>IF(Data[[#This Row],[Profit]]=Data[[#This Row],[ Sales]]-Data[[#This Row],[COGS]], "OK", "Mismatch")</f>
        <v>OK</v>
      </c>
    </row>
    <row r="629" spans="1:20" x14ac:dyDescent="0.2">
      <c r="A629" s="11" t="s">
        <v>40</v>
      </c>
      <c r="B629" s="11" t="s">
        <v>22</v>
      </c>
      <c r="C629" s="12" t="s">
        <v>26</v>
      </c>
      <c r="D629" s="12" t="s">
        <v>48</v>
      </c>
      <c r="E629" s="11">
        <v>2181</v>
      </c>
      <c r="F629" s="13">
        <v>5</v>
      </c>
      <c r="G629" s="13">
        <v>300</v>
      </c>
      <c r="H629" s="13">
        <v>654300</v>
      </c>
      <c r="I629" s="13">
        <v>45801</v>
      </c>
      <c r="J629" s="13">
        <v>608499</v>
      </c>
      <c r="K629" s="13">
        <v>545250</v>
      </c>
      <c r="L629" s="13">
        <v>63249</v>
      </c>
      <c r="M629" s="14">
        <v>41913</v>
      </c>
      <c r="N629" s="15">
        <v>10</v>
      </c>
      <c r="O629" s="12" t="s">
        <v>35</v>
      </c>
      <c r="P629" s="16" t="s">
        <v>19</v>
      </c>
      <c r="Q629" s="1" t="str">
        <f>IF(Data[[#This Row],[COGS]]=Data[[#This Row],[ Sales]]-Data[[#This Row],[Profit]], "OK", "Mismatch")</f>
        <v>OK</v>
      </c>
      <c r="R629" s="1" t="str">
        <f>IF(Data[[#This Row],[Gross Sales]]=Data[[#This Row],[Units Sold]]*Data[[#This Row],[Sale Price]], "OK", "Mismatch")</f>
        <v>OK</v>
      </c>
      <c r="S629" s="1" t="str">
        <f>IF(Data[[#This Row],[ Sales]]=Data[[#This Row],[Gross Sales]]-Data[[#This Row],[Discounts]], "OK", "Mismatch")</f>
        <v>OK</v>
      </c>
      <c r="T629" s="1" t="str">
        <f>IF(Data[[#This Row],[Profit]]=Data[[#This Row],[ Sales]]-Data[[#This Row],[COGS]], "OK", "Mismatch")</f>
        <v>OK</v>
      </c>
    </row>
    <row r="630" spans="1:20" x14ac:dyDescent="0.2">
      <c r="A630" s="11" t="s">
        <v>40</v>
      </c>
      <c r="B630" s="11" t="s">
        <v>22</v>
      </c>
      <c r="C630" s="12" t="s">
        <v>38</v>
      </c>
      <c r="D630" s="12" t="s">
        <v>46</v>
      </c>
      <c r="E630" s="11">
        <v>918</v>
      </c>
      <c r="F630" s="13">
        <v>10</v>
      </c>
      <c r="G630" s="13">
        <v>300</v>
      </c>
      <c r="H630" s="13">
        <v>275400</v>
      </c>
      <c r="I630" s="13">
        <v>5508</v>
      </c>
      <c r="J630" s="13">
        <v>269892</v>
      </c>
      <c r="K630" s="13">
        <v>229500</v>
      </c>
      <c r="L630" s="13">
        <v>40392</v>
      </c>
      <c r="M630" s="14">
        <v>41760</v>
      </c>
      <c r="N630" s="15">
        <v>5</v>
      </c>
      <c r="O630" s="12" t="s">
        <v>47</v>
      </c>
      <c r="P630" s="16" t="s">
        <v>19</v>
      </c>
      <c r="Q630" s="1" t="str">
        <f>IF(Data[[#This Row],[COGS]]=Data[[#This Row],[ Sales]]-Data[[#This Row],[Profit]], "OK", "Mismatch")</f>
        <v>OK</v>
      </c>
      <c r="R630" s="1" t="str">
        <f>IF(Data[[#This Row],[Gross Sales]]=Data[[#This Row],[Units Sold]]*Data[[#This Row],[Sale Price]], "OK", "Mismatch")</f>
        <v>OK</v>
      </c>
      <c r="S630" s="1" t="str">
        <f>IF(Data[[#This Row],[ Sales]]=Data[[#This Row],[Gross Sales]]-Data[[#This Row],[Discounts]], "OK", "Mismatch")</f>
        <v>OK</v>
      </c>
      <c r="T630" s="1" t="str">
        <f>IF(Data[[#This Row],[Profit]]=Data[[#This Row],[ Sales]]-Data[[#This Row],[COGS]], "OK", "Mismatch")</f>
        <v>OK</v>
      </c>
    </row>
    <row r="631" spans="1:20" x14ac:dyDescent="0.2">
      <c r="A631" s="11" t="s">
        <v>40</v>
      </c>
      <c r="B631" s="11" t="s">
        <v>22</v>
      </c>
      <c r="C631" s="12" t="s">
        <v>38</v>
      </c>
      <c r="D631" s="12" t="s">
        <v>46</v>
      </c>
      <c r="E631" s="11">
        <v>2434.5</v>
      </c>
      <c r="F631" s="13">
        <v>10</v>
      </c>
      <c r="G631" s="13">
        <v>300</v>
      </c>
      <c r="H631" s="13">
        <v>730350</v>
      </c>
      <c r="I631" s="13">
        <v>21910.5</v>
      </c>
      <c r="J631" s="13">
        <v>708439.5</v>
      </c>
      <c r="K631" s="13">
        <v>608625</v>
      </c>
      <c r="L631" s="13">
        <v>99814.5</v>
      </c>
      <c r="M631" s="14">
        <v>41640</v>
      </c>
      <c r="N631" s="15">
        <v>1</v>
      </c>
      <c r="O631" s="12" t="s">
        <v>18</v>
      </c>
      <c r="P631" s="16" t="s">
        <v>19</v>
      </c>
      <c r="Q631" s="1" t="str">
        <f>IF(Data[[#This Row],[COGS]]=Data[[#This Row],[ Sales]]-Data[[#This Row],[Profit]], "OK", "Mismatch")</f>
        <v>OK</v>
      </c>
      <c r="R631" s="1" t="str">
        <f>IF(Data[[#This Row],[Gross Sales]]=Data[[#This Row],[Units Sold]]*Data[[#This Row],[Sale Price]], "OK", "Mismatch")</f>
        <v>OK</v>
      </c>
      <c r="S631" s="1" t="str">
        <f>IF(Data[[#This Row],[ Sales]]=Data[[#This Row],[Gross Sales]]-Data[[#This Row],[Discounts]], "OK", "Mismatch")</f>
        <v>OK</v>
      </c>
      <c r="T631" s="1" t="str">
        <f>IF(Data[[#This Row],[Profit]]=Data[[#This Row],[ Sales]]-Data[[#This Row],[COGS]], "OK", "Mismatch")</f>
        <v>OK</v>
      </c>
    </row>
    <row r="632" spans="1:20" x14ac:dyDescent="0.2">
      <c r="A632" s="11" t="s">
        <v>40</v>
      </c>
      <c r="B632" s="11" t="s">
        <v>22</v>
      </c>
      <c r="C632" s="12" t="s">
        <v>38</v>
      </c>
      <c r="D632" s="12" t="s">
        <v>48</v>
      </c>
      <c r="E632" s="11">
        <v>448</v>
      </c>
      <c r="F632" s="13">
        <v>10</v>
      </c>
      <c r="G632" s="13">
        <v>300</v>
      </c>
      <c r="H632" s="13">
        <v>134400</v>
      </c>
      <c r="I632" s="13">
        <v>9408</v>
      </c>
      <c r="J632" s="13">
        <v>124992</v>
      </c>
      <c r="K632" s="13">
        <v>112000</v>
      </c>
      <c r="L632" s="13">
        <v>12992</v>
      </c>
      <c r="M632" s="14">
        <v>41791</v>
      </c>
      <c r="N632" s="15">
        <v>6</v>
      </c>
      <c r="O632" s="12" t="s">
        <v>23</v>
      </c>
      <c r="P632" s="16" t="s">
        <v>19</v>
      </c>
      <c r="Q632" s="1" t="str">
        <f>IF(Data[[#This Row],[COGS]]=Data[[#This Row],[ Sales]]-Data[[#This Row],[Profit]], "OK", "Mismatch")</f>
        <v>OK</v>
      </c>
      <c r="R632" s="1" t="str">
        <f>IF(Data[[#This Row],[Gross Sales]]=Data[[#This Row],[Units Sold]]*Data[[#This Row],[Sale Price]], "OK", "Mismatch")</f>
        <v>OK</v>
      </c>
      <c r="S632" s="1" t="str">
        <f>IF(Data[[#This Row],[ Sales]]=Data[[#This Row],[Gross Sales]]-Data[[#This Row],[Discounts]], "OK", "Mismatch")</f>
        <v>OK</v>
      </c>
      <c r="T632" s="1" t="str">
        <f>IF(Data[[#This Row],[Profit]]=Data[[#This Row],[ Sales]]-Data[[#This Row],[COGS]], "OK", "Mismatch")</f>
        <v>OK</v>
      </c>
    </row>
    <row r="633" spans="1:20" x14ac:dyDescent="0.2">
      <c r="A633" s="11" t="s">
        <v>40</v>
      </c>
      <c r="B633" s="11" t="s">
        <v>22</v>
      </c>
      <c r="C633" s="12" t="s">
        <v>38</v>
      </c>
      <c r="D633" s="12" t="s">
        <v>48</v>
      </c>
      <c r="E633" s="11">
        <v>1324</v>
      </c>
      <c r="F633" s="13">
        <v>10</v>
      </c>
      <c r="G633" s="13">
        <v>300</v>
      </c>
      <c r="H633" s="13">
        <v>397200</v>
      </c>
      <c r="I633" s="13">
        <v>35748</v>
      </c>
      <c r="J633" s="13">
        <v>361452</v>
      </c>
      <c r="K633" s="13">
        <v>331000</v>
      </c>
      <c r="L633" s="13">
        <v>30452</v>
      </c>
      <c r="M633" s="14">
        <v>41944</v>
      </c>
      <c r="N633" s="15">
        <v>11</v>
      </c>
      <c r="O633" s="12" t="s">
        <v>41</v>
      </c>
      <c r="P633" s="16" t="s">
        <v>19</v>
      </c>
      <c r="Q633" s="1" t="str">
        <f>IF(Data[[#This Row],[COGS]]=Data[[#This Row],[ Sales]]-Data[[#This Row],[Profit]], "OK", "Mismatch")</f>
        <v>OK</v>
      </c>
      <c r="R633" s="1" t="str">
        <f>IF(Data[[#This Row],[Gross Sales]]=Data[[#This Row],[Units Sold]]*Data[[#This Row],[Sale Price]], "OK", "Mismatch")</f>
        <v>OK</v>
      </c>
      <c r="S633" s="1" t="str">
        <f>IF(Data[[#This Row],[ Sales]]=Data[[#This Row],[Gross Sales]]-Data[[#This Row],[Discounts]], "OK", "Mismatch")</f>
        <v>OK</v>
      </c>
      <c r="T633" s="1" t="str">
        <f>IF(Data[[#This Row],[Profit]]=Data[[#This Row],[ Sales]]-Data[[#This Row],[COGS]], "OK", "Mismatch")</f>
        <v>OK</v>
      </c>
    </row>
    <row r="634" spans="1:20" x14ac:dyDescent="0.2">
      <c r="A634" s="11" t="s">
        <v>40</v>
      </c>
      <c r="B634" s="11" t="s">
        <v>22</v>
      </c>
      <c r="C634" s="12" t="s">
        <v>42</v>
      </c>
      <c r="D634" s="12" t="s">
        <v>49</v>
      </c>
      <c r="E634" s="11">
        <v>853</v>
      </c>
      <c r="F634" s="13">
        <v>120</v>
      </c>
      <c r="G634" s="13">
        <v>300</v>
      </c>
      <c r="H634" s="13">
        <v>255900</v>
      </c>
      <c r="I634" s="13">
        <v>25590</v>
      </c>
      <c r="J634" s="13">
        <v>230310</v>
      </c>
      <c r="K634" s="13">
        <v>213250</v>
      </c>
      <c r="L634" s="13">
        <v>17060</v>
      </c>
      <c r="M634" s="14">
        <v>41974</v>
      </c>
      <c r="N634" s="15">
        <v>12</v>
      </c>
      <c r="O634" s="12" t="s">
        <v>25</v>
      </c>
      <c r="P634" s="16" t="s">
        <v>19</v>
      </c>
      <c r="Q634" s="1" t="str">
        <f>IF(Data[[#This Row],[COGS]]=Data[[#This Row],[ Sales]]-Data[[#This Row],[Profit]], "OK", "Mismatch")</f>
        <v>OK</v>
      </c>
      <c r="R634" s="1" t="str">
        <f>IF(Data[[#This Row],[Gross Sales]]=Data[[#This Row],[Units Sold]]*Data[[#This Row],[Sale Price]], "OK", "Mismatch")</f>
        <v>OK</v>
      </c>
      <c r="S634" s="1" t="str">
        <f>IF(Data[[#This Row],[ Sales]]=Data[[#This Row],[Gross Sales]]-Data[[#This Row],[Discounts]], "OK", "Mismatch")</f>
        <v>OK</v>
      </c>
      <c r="T634" s="1" t="str">
        <f>IF(Data[[#This Row],[Profit]]=Data[[#This Row],[ Sales]]-Data[[#This Row],[COGS]], "OK", "Mismatch")</f>
        <v>OK</v>
      </c>
    </row>
    <row r="635" spans="1:20" x14ac:dyDescent="0.2">
      <c r="A635" s="11" t="s">
        <v>40</v>
      </c>
      <c r="B635" s="11" t="s">
        <v>22</v>
      </c>
      <c r="C635" s="12" t="s">
        <v>42</v>
      </c>
      <c r="D635" s="12" t="s">
        <v>48</v>
      </c>
      <c r="E635" s="11">
        <v>386</v>
      </c>
      <c r="F635" s="13">
        <v>120</v>
      </c>
      <c r="G635" s="13">
        <v>300</v>
      </c>
      <c r="H635" s="13">
        <v>115800</v>
      </c>
      <c r="I635" s="13">
        <v>9264</v>
      </c>
      <c r="J635" s="13">
        <v>106536</v>
      </c>
      <c r="K635" s="13">
        <v>96500</v>
      </c>
      <c r="L635" s="13">
        <v>10036</v>
      </c>
      <c r="M635" s="14">
        <v>41579</v>
      </c>
      <c r="N635" s="15">
        <v>11</v>
      </c>
      <c r="O635" s="12" t="s">
        <v>41</v>
      </c>
      <c r="P635" s="16" t="s">
        <v>36</v>
      </c>
      <c r="Q635" s="1" t="str">
        <f>IF(Data[[#This Row],[COGS]]=Data[[#This Row],[ Sales]]-Data[[#This Row],[Profit]], "OK", "Mismatch")</f>
        <v>OK</v>
      </c>
      <c r="R635" s="1" t="str">
        <f>IF(Data[[#This Row],[Gross Sales]]=Data[[#This Row],[Units Sold]]*Data[[#This Row],[Sale Price]], "OK", "Mismatch")</f>
        <v>OK</v>
      </c>
      <c r="S635" s="1" t="str">
        <f>IF(Data[[#This Row],[ Sales]]=Data[[#This Row],[Gross Sales]]-Data[[#This Row],[Discounts]], "OK", "Mismatch")</f>
        <v>OK</v>
      </c>
      <c r="T635" s="1" t="str">
        <f>IF(Data[[#This Row],[Profit]]=Data[[#This Row],[ Sales]]-Data[[#This Row],[COGS]], "OK", "Mismatch")</f>
        <v>OK</v>
      </c>
    </row>
    <row r="636" spans="1:20" x14ac:dyDescent="0.2">
      <c r="A636" s="11" t="s">
        <v>40</v>
      </c>
      <c r="B636" s="11" t="s">
        <v>22</v>
      </c>
      <c r="C636" s="12" t="s">
        <v>42</v>
      </c>
      <c r="D636" s="12" t="s">
        <v>48</v>
      </c>
      <c r="E636" s="11">
        <v>1221</v>
      </c>
      <c r="F636" s="13">
        <v>120</v>
      </c>
      <c r="G636" s="13">
        <v>300</v>
      </c>
      <c r="H636" s="13">
        <v>366300</v>
      </c>
      <c r="I636" s="13">
        <v>21978</v>
      </c>
      <c r="J636" s="13">
        <v>344322</v>
      </c>
      <c r="K636" s="13">
        <v>305250</v>
      </c>
      <c r="L636" s="13">
        <v>39072</v>
      </c>
      <c r="M636" s="14">
        <v>41548</v>
      </c>
      <c r="N636" s="15">
        <v>10</v>
      </c>
      <c r="O636" s="12" t="s">
        <v>35</v>
      </c>
      <c r="P636" s="16" t="s">
        <v>36</v>
      </c>
      <c r="Q636" s="1" t="str">
        <f>IF(Data[[#This Row],[COGS]]=Data[[#This Row],[ Sales]]-Data[[#This Row],[Profit]], "OK", "Mismatch")</f>
        <v>OK</v>
      </c>
      <c r="R636" s="1" t="str">
        <f>IF(Data[[#This Row],[Gross Sales]]=Data[[#This Row],[Units Sold]]*Data[[#This Row],[Sale Price]], "OK", "Mismatch")</f>
        <v>OK</v>
      </c>
      <c r="S636" s="1" t="str">
        <f>IF(Data[[#This Row],[ Sales]]=Data[[#This Row],[Gross Sales]]-Data[[#This Row],[Discounts]], "OK", "Mismatch")</f>
        <v>OK</v>
      </c>
      <c r="T636" s="1" t="str">
        <f>IF(Data[[#This Row],[Profit]]=Data[[#This Row],[ Sales]]-Data[[#This Row],[COGS]], "OK", "Mismatch")</f>
        <v>OK</v>
      </c>
    </row>
    <row r="637" spans="1:20" x14ac:dyDescent="0.2">
      <c r="A637" s="11" t="s">
        <v>40</v>
      </c>
      <c r="B637" s="11" t="s">
        <v>22</v>
      </c>
      <c r="C637" s="12" t="s">
        <v>42</v>
      </c>
      <c r="D637" s="12" t="s">
        <v>48</v>
      </c>
      <c r="E637" s="11">
        <v>1659</v>
      </c>
      <c r="F637" s="13">
        <v>120</v>
      </c>
      <c r="G637" s="13">
        <v>300</v>
      </c>
      <c r="H637" s="13">
        <v>497700</v>
      </c>
      <c r="I637" s="13">
        <v>34839</v>
      </c>
      <c r="J637" s="13">
        <v>462861</v>
      </c>
      <c r="K637" s="13">
        <v>414750</v>
      </c>
      <c r="L637" s="13">
        <v>48111</v>
      </c>
      <c r="M637" s="14">
        <v>41821</v>
      </c>
      <c r="N637" s="15">
        <v>7</v>
      </c>
      <c r="O637" s="12" t="s">
        <v>30</v>
      </c>
      <c r="P637" s="16" t="s">
        <v>19</v>
      </c>
      <c r="Q637" s="1" t="str">
        <f>IF(Data[[#This Row],[COGS]]=Data[[#This Row],[ Sales]]-Data[[#This Row],[Profit]], "OK", "Mismatch")</f>
        <v>OK</v>
      </c>
      <c r="R637" s="1" t="str">
        <f>IF(Data[[#This Row],[Gross Sales]]=Data[[#This Row],[Units Sold]]*Data[[#This Row],[Sale Price]], "OK", "Mismatch")</f>
        <v>OK</v>
      </c>
      <c r="S637" s="1" t="str">
        <f>IF(Data[[#This Row],[ Sales]]=Data[[#This Row],[Gross Sales]]-Data[[#This Row],[Discounts]], "OK", "Mismatch")</f>
        <v>OK</v>
      </c>
      <c r="T637" s="1" t="str">
        <f>IF(Data[[#This Row],[Profit]]=Data[[#This Row],[ Sales]]-Data[[#This Row],[COGS]], "OK", "Mismatch")</f>
        <v>OK</v>
      </c>
    </row>
    <row r="638" spans="1:20" x14ac:dyDescent="0.2">
      <c r="A638" s="11" t="s">
        <v>40</v>
      </c>
      <c r="B638" s="11" t="s">
        <v>22</v>
      </c>
      <c r="C638" s="12" t="s">
        <v>43</v>
      </c>
      <c r="D638" s="12" t="s">
        <v>48</v>
      </c>
      <c r="E638" s="11">
        <v>959</v>
      </c>
      <c r="F638" s="13">
        <v>250</v>
      </c>
      <c r="G638" s="13">
        <v>300</v>
      </c>
      <c r="H638" s="13">
        <v>287700</v>
      </c>
      <c r="I638" s="13">
        <v>20139</v>
      </c>
      <c r="J638" s="13">
        <v>267561</v>
      </c>
      <c r="K638" s="13">
        <v>239750</v>
      </c>
      <c r="L638" s="13">
        <v>27811</v>
      </c>
      <c r="M638" s="14">
        <v>41671</v>
      </c>
      <c r="N638" s="15">
        <v>2</v>
      </c>
      <c r="O638" s="12" t="s">
        <v>39</v>
      </c>
      <c r="P638" s="16" t="s">
        <v>19</v>
      </c>
      <c r="Q638" s="1" t="str">
        <f>IF(Data[[#This Row],[COGS]]=Data[[#This Row],[ Sales]]-Data[[#This Row],[Profit]], "OK", "Mismatch")</f>
        <v>OK</v>
      </c>
      <c r="R638" s="1" t="str">
        <f>IF(Data[[#This Row],[Gross Sales]]=Data[[#This Row],[Units Sold]]*Data[[#This Row],[Sale Price]], "OK", "Mismatch")</f>
        <v>OK</v>
      </c>
      <c r="S638" s="1" t="str">
        <f>IF(Data[[#This Row],[ Sales]]=Data[[#This Row],[Gross Sales]]-Data[[#This Row],[Discounts]], "OK", "Mismatch")</f>
        <v>OK</v>
      </c>
      <c r="T638" s="1" t="str">
        <f>IF(Data[[#This Row],[Profit]]=Data[[#This Row],[ Sales]]-Data[[#This Row],[COGS]], "OK", "Mismatch")</f>
        <v>OK</v>
      </c>
    </row>
    <row r="639" spans="1:20" x14ac:dyDescent="0.2">
      <c r="A639" s="11" t="s">
        <v>40</v>
      </c>
      <c r="B639" s="11" t="s">
        <v>22</v>
      </c>
      <c r="C639" s="12" t="s">
        <v>43</v>
      </c>
      <c r="D639" s="12" t="s">
        <v>48</v>
      </c>
      <c r="E639" s="11">
        <v>1221</v>
      </c>
      <c r="F639" s="13">
        <v>250</v>
      </c>
      <c r="G639" s="13">
        <v>300</v>
      </c>
      <c r="H639" s="13">
        <v>366300</v>
      </c>
      <c r="I639" s="13">
        <v>21978</v>
      </c>
      <c r="J639" s="13">
        <v>344322</v>
      </c>
      <c r="K639" s="13">
        <v>305250</v>
      </c>
      <c r="L639" s="13">
        <v>39072</v>
      </c>
      <c r="M639" s="14">
        <v>41548</v>
      </c>
      <c r="N639" s="15">
        <v>10</v>
      </c>
      <c r="O639" s="12" t="s">
        <v>35</v>
      </c>
      <c r="P639" s="16" t="s">
        <v>36</v>
      </c>
      <c r="Q639" s="1" t="str">
        <f>IF(Data[[#This Row],[COGS]]=Data[[#This Row],[ Sales]]-Data[[#This Row],[Profit]], "OK", "Mismatch")</f>
        <v>OK</v>
      </c>
      <c r="R639" s="1" t="str">
        <f>IF(Data[[#This Row],[Gross Sales]]=Data[[#This Row],[Units Sold]]*Data[[#This Row],[Sale Price]], "OK", "Mismatch")</f>
        <v>OK</v>
      </c>
      <c r="S639" s="1" t="str">
        <f>IF(Data[[#This Row],[ Sales]]=Data[[#This Row],[Gross Sales]]-Data[[#This Row],[Discounts]], "OK", "Mismatch")</f>
        <v>OK</v>
      </c>
      <c r="T639" s="1" t="str">
        <f>IF(Data[[#This Row],[Profit]]=Data[[#This Row],[ Sales]]-Data[[#This Row],[COGS]], "OK", "Mismatch")</f>
        <v>OK</v>
      </c>
    </row>
    <row r="640" spans="1:20" x14ac:dyDescent="0.2">
      <c r="A640" s="11" t="s">
        <v>40</v>
      </c>
      <c r="B640" s="11" t="s">
        <v>22</v>
      </c>
      <c r="C640" s="12" t="s">
        <v>43</v>
      </c>
      <c r="D640" s="12" t="s">
        <v>17</v>
      </c>
      <c r="E640" s="11">
        <v>2151</v>
      </c>
      <c r="F640" s="13">
        <v>250</v>
      </c>
      <c r="G640" s="13">
        <v>300</v>
      </c>
      <c r="H640" s="13">
        <v>645300</v>
      </c>
      <c r="I640" s="13">
        <v>0</v>
      </c>
      <c r="J640" s="13">
        <v>645300</v>
      </c>
      <c r="K640" s="13">
        <v>537750</v>
      </c>
      <c r="L640" s="13">
        <v>107550</v>
      </c>
      <c r="M640" s="14">
        <v>41883</v>
      </c>
      <c r="N640" s="15">
        <v>9</v>
      </c>
      <c r="O640" s="12" t="s">
        <v>34</v>
      </c>
      <c r="P640" s="16" t="s">
        <v>19</v>
      </c>
      <c r="Q640" s="1" t="str">
        <f>IF(Data[[#This Row],[COGS]]=Data[[#This Row],[ Sales]]-Data[[#This Row],[Profit]], "OK", "Mismatch")</f>
        <v>OK</v>
      </c>
      <c r="R640" s="1" t="str">
        <f>IF(Data[[#This Row],[Gross Sales]]=Data[[#This Row],[Units Sold]]*Data[[#This Row],[Sale Price]], "OK", "Mismatch")</f>
        <v>OK</v>
      </c>
      <c r="S640" s="1" t="str">
        <f>IF(Data[[#This Row],[ Sales]]=Data[[#This Row],[Gross Sales]]-Data[[#This Row],[Discounts]], "OK", "Mismatch")</f>
        <v>OK</v>
      </c>
      <c r="T640" s="1" t="str">
        <f>IF(Data[[#This Row],[Profit]]=Data[[#This Row],[ Sales]]-Data[[#This Row],[COGS]], "OK", "Mismatch")</f>
        <v>OK</v>
      </c>
    </row>
    <row r="641" spans="1:20" x14ac:dyDescent="0.2">
      <c r="A641" s="11" t="s">
        <v>40</v>
      </c>
      <c r="B641" s="11" t="s">
        <v>20</v>
      </c>
      <c r="C641" s="12" t="s">
        <v>45</v>
      </c>
      <c r="D641" s="12" t="s">
        <v>46</v>
      </c>
      <c r="E641" s="11">
        <v>259</v>
      </c>
      <c r="F641" s="13">
        <v>260</v>
      </c>
      <c r="G641" s="13">
        <v>300</v>
      </c>
      <c r="H641" s="13">
        <v>77700</v>
      </c>
      <c r="I641" s="13">
        <v>1554</v>
      </c>
      <c r="J641" s="13">
        <v>76146</v>
      </c>
      <c r="K641" s="13">
        <v>64750</v>
      </c>
      <c r="L641" s="13">
        <v>11396</v>
      </c>
      <c r="M641" s="14">
        <v>41699</v>
      </c>
      <c r="N641" s="15">
        <v>3</v>
      </c>
      <c r="O641" s="12" t="s">
        <v>27</v>
      </c>
      <c r="P641" s="16" t="s">
        <v>19</v>
      </c>
      <c r="Q641" s="1" t="str">
        <f>IF(Data[[#This Row],[COGS]]=Data[[#This Row],[ Sales]]-Data[[#This Row],[Profit]], "OK", "Mismatch")</f>
        <v>OK</v>
      </c>
      <c r="R641" s="1" t="str">
        <f>IF(Data[[#This Row],[Gross Sales]]=Data[[#This Row],[Units Sold]]*Data[[#This Row],[Sale Price]], "OK", "Mismatch")</f>
        <v>OK</v>
      </c>
      <c r="S641" s="1" t="str">
        <f>IF(Data[[#This Row],[ Sales]]=Data[[#This Row],[Gross Sales]]-Data[[#This Row],[Discounts]], "OK", "Mismatch")</f>
        <v>OK</v>
      </c>
      <c r="T641" s="1" t="str">
        <f>IF(Data[[#This Row],[Profit]]=Data[[#This Row],[ Sales]]-Data[[#This Row],[COGS]], "OK", "Mismatch")</f>
        <v>OK</v>
      </c>
    </row>
    <row r="642" spans="1:20" x14ac:dyDescent="0.2">
      <c r="A642" s="11" t="s">
        <v>40</v>
      </c>
      <c r="B642" s="11" t="s">
        <v>20</v>
      </c>
      <c r="C642" s="12" t="s">
        <v>45</v>
      </c>
      <c r="D642" s="12" t="s">
        <v>48</v>
      </c>
      <c r="E642" s="11">
        <v>1250</v>
      </c>
      <c r="F642" s="13">
        <v>260</v>
      </c>
      <c r="G642" s="13">
        <v>300</v>
      </c>
      <c r="H642" s="13">
        <v>375000</v>
      </c>
      <c r="I642" s="13">
        <v>18750</v>
      </c>
      <c r="J642" s="13">
        <v>356250</v>
      </c>
      <c r="K642" s="13">
        <v>312500</v>
      </c>
      <c r="L642" s="13">
        <v>43750</v>
      </c>
      <c r="M642" s="14">
        <v>41974</v>
      </c>
      <c r="N642" s="15">
        <v>12</v>
      </c>
      <c r="O642" s="12" t="s">
        <v>25</v>
      </c>
      <c r="P642" s="16" t="s">
        <v>19</v>
      </c>
      <c r="Q642" s="1" t="str">
        <f>IF(Data[[#This Row],[COGS]]=Data[[#This Row],[ Sales]]-Data[[#This Row],[Profit]], "OK", "Mismatch")</f>
        <v>OK</v>
      </c>
      <c r="R642" s="1" t="str">
        <f>IF(Data[[#This Row],[Gross Sales]]=Data[[#This Row],[Units Sold]]*Data[[#This Row],[Sale Price]], "OK", "Mismatch")</f>
        <v>OK</v>
      </c>
      <c r="S642" s="1" t="str">
        <f>IF(Data[[#This Row],[ Sales]]=Data[[#This Row],[Gross Sales]]-Data[[#This Row],[Discounts]], "OK", "Mismatch")</f>
        <v>OK</v>
      </c>
      <c r="T642" s="1" t="str">
        <f>IF(Data[[#This Row],[Profit]]=Data[[#This Row],[ Sales]]-Data[[#This Row],[COGS]], "OK", "Mismatch")</f>
        <v>OK</v>
      </c>
    </row>
    <row r="643" spans="1:20" x14ac:dyDescent="0.2">
      <c r="A643" s="11" t="s">
        <v>40</v>
      </c>
      <c r="B643" s="11" t="s">
        <v>20</v>
      </c>
      <c r="C643" s="12" t="s">
        <v>16</v>
      </c>
      <c r="D643" s="12" t="s">
        <v>49</v>
      </c>
      <c r="E643" s="11">
        <v>2811</v>
      </c>
      <c r="F643" s="13">
        <v>3</v>
      </c>
      <c r="G643" s="13">
        <v>300</v>
      </c>
      <c r="H643" s="13">
        <v>843300</v>
      </c>
      <c r="I643" s="13">
        <v>92763</v>
      </c>
      <c r="J643" s="13">
        <v>750537</v>
      </c>
      <c r="K643" s="13">
        <v>702750</v>
      </c>
      <c r="L643" s="13">
        <v>47787</v>
      </c>
      <c r="M643" s="14">
        <v>41821</v>
      </c>
      <c r="N643" s="15">
        <v>7</v>
      </c>
      <c r="O643" s="12" t="s">
        <v>30</v>
      </c>
      <c r="P643" s="16" t="s">
        <v>19</v>
      </c>
      <c r="Q643" s="1" t="str">
        <f>IF(Data[[#This Row],[COGS]]=Data[[#This Row],[ Sales]]-Data[[#This Row],[Profit]], "OK", "Mismatch")</f>
        <v>OK</v>
      </c>
      <c r="R643" s="1" t="str">
        <f>IF(Data[[#This Row],[Gross Sales]]=Data[[#This Row],[Units Sold]]*Data[[#This Row],[Sale Price]], "OK", "Mismatch")</f>
        <v>OK</v>
      </c>
      <c r="S643" s="1" t="str">
        <f>IF(Data[[#This Row],[ Sales]]=Data[[#This Row],[Gross Sales]]-Data[[#This Row],[Discounts]], "OK", "Mismatch")</f>
        <v>OK</v>
      </c>
      <c r="T643" s="1" t="str">
        <f>IF(Data[[#This Row],[Profit]]=Data[[#This Row],[ Sales]]-Data[[#This Row],[COGS]], "OK", "Mismatch")</f>
        <v>OK</v>
      </c>
    </row>
    <row r="644" spans="1:20" x14ac:dyDescent="0.2">
      <c r="A644" s="11" t="s">
        <v>40</v>
      </c>
      <c r="B644" s="11" t="s">
        <v>20</v>
      </c>
      <c r="C644" s="12" t="s">
        <v>16</v>
      </c>
      <c r="D644" s="12" t="s">
        <v>46</v>
      </c>
      <c r="E644" s="11">
        <v>214</v>
      </c>
      <c r="F644" s="13">
        <v>3</v>
      </c>
      <c r="G644" s="13">
        <v>300</v>
      </c>
      <c r="H644" s="13">
        <v>64200</v>
      </c>
      <c r="I644" s="13">
        <v>1284</v>
      </c>
      <c r="J644" s="13">
        <v>62916</v>
      </c>
      <c r="K644" s="13">
        <v>53500</v>
      </c>
      <c r="L644" s="13">
        <v>9416</v>
      </c>
      <c r="M644" s="14">
        <v>41548</v>
      </c>
      <c r="N644" s="15">
        <v>10</v>
      </c>
      <c r="O644" s="12" t="s">
        <v>35</v>
      </c>
      <c r="P644" s="16" t="s">
        <v>36</v>
      </c>
      <c r="Q644" s="1" t="str">
        <f>IF(Data[[#This Row],[COGS]]=Data[[#This Row],[ Sales]]-Data[[#This Row],[Profit]], "OK", "Mismatch")</f>
        <v>OK</v>
      </c>
      <c r="R644" s="1" t="str">
        <f>IF(Data[[#This Row],[Gross Sales]]=Data[[#This Row],[Units Sold]]*Data[[#This Row],[Sale Price]], "OK", "Mismatch")</f>
        <v>OK</v>
      </c>
      <c r="S644" s="1" t="str">
        <f>IF(Data[[#This Row],[ Sales]]=Data[[#This Row],[Gross Sales]]-Data[[#This Row],[Discounts]], "OK", "Mismatch")</f>
        <v>OK</v>
      </c>
      <c r="T644" s="1" t="str">
        <f>IF(Data[[#This Row],[Profit]]=Data[[#This Row],[ Sales]]-Data[[#This Row],[COGS]], "OK", "Mismatch")</f>
        <v>OK</v>
      </c>
    </row>
    <row r="645" spans="1:20" x14ac:dyDescent="0.2">
      <c r="A645" s="11" t="s">
        <v>40</v>
      </c>
      <c r="B645" s="11" t="s">
        <v>20</v>
      </c>
      <c r="C645" s="12" t="s">
        <v>16</v>
      </c>
      <c r="D645" s="12" t="s">
        <v>46</v>
      </c>
      <c r="E645" s="11">
        <v>689</v>
      </c>
      <c r="F645" s="13">
        <v>3</v>
      </c>
      <c r="G645" s="13">
        <v>300</v>
      </c>
      <c r="H645" s="13">
        <v>206700</v>
      </c>
      <c r="I645" s="13">
        <v>6201</v>
      </c>
      <c r="J645" s="13">
        <v>200499</v>
      </c>
      <c r="K645" s="13">
        <v>172250</v>
      </c>
      <c r="L645" s="13">
        <v>28249</v>
      </c>
      <c r="M645" s="14">
        <v>41791</v>
      </c>
      <c r="N645" s="15">
        <v>6</v>
      </c>
      <c r="O645" s="12" t="s">
        <v>23</v>
      </c>
      <c r="P645" s="16" t="s">
        <v>19</v>
      </c>
      <c r="Q645" s="1" t="str">
        <f>IF(Data[[#This Row],[COGS]]=Data[[#This Row],[ Sales]]-Data[[#This Row],[Profit]], "OK", "Mismatch")</f>
        <v>OK</v>
      </c>
      <c r="R645" s="1" t="str">
        <f>IF(Data[[#This Row],[Gross Sales]]=Data[[#This Row],[Units Sold]]*Data[[#This Row],[Sale Price]], "OK", "Mismatch")</f>
        <v>OK</v>
      </c>
      <c r="S645" s="1" t="str">
        <f>IF(Data[[#This Row],[ Sales]]=Data[[#This Row],[Gross Sales]]-Data[[#This Row],[Discounts]], "OK", "Mismatch")</f>
        <v>OK</v>
      </c>
      <c r="T645" s="1" t="str">
        <f>IF(Data[[#This Row],[Profit]]=Data[[#This Row],[ Sales]]-Data[[#This Row],[COGS]], "OK", "Mismatch")</f>
        <v>OK</v>
      </c>
    </row>
    <row r="646" spans="1:20" x14ac:dyDescent="0.2">
      <c r="A646" s="11" t="s">
        <v>40</v>
      </c>
      <c r="B646" s="11" t="s">
        <v>20</v>
      </c>
      <c r="C646" s="12" t="s">
        <v>16</v>
      </c>
      <c r="D646" s="12" t="s">
        <v>46</v>
      </c>
      <c r="E646" s="11">
        <v>2021</v>
      </c>
      <c r="F646" s="13">
        <v>3</v>
      </c>
      <c r="G646" s="13">
        <v>300</v>
      </c>
      <c r="H646" s="13">
        <v>606300</v>
      </c>
      <c r="I646" s="13">
        <v>24252</v>
      </c>
      <c r="J646" s="13">
        <v>582048</v>
      </c>
      <c r="K646" s="13">
        <v>505250</v>
      </c>
      <c r="L646" s="13">
        <v>76798</v>
      </c>
      <c r="M646" s="14">
        <v>41913</v>
      </c>
      <c r="N646" s="15">
        <v>10</v>
      </c>
      <c r="O646" s="12" t="s">
        <v>35</v>
      </c>
      <c r="P646" s="16" t="s">
        <v>19</v>
      </c>
      <c r="Q646" s="1" t="str">
        <f>IF(Data[[#This Row],[COGS]]=Data[[#This Row],[ Sales]]-Data[[#This Row],[Profit]], "OK", "Mismatch")</f>
        <v>OK</v>
      </c>
      <c r="R646" s="1" t="str">
        <f>IF(Data[[#This Row],[Gross Sales]]=Data[[#This Row],[Units Sold]]*Data[[#This Row],[Sale Price]], "OK", "Mismatch")</f>
        <v>OK</v>
      </c>
      <c r="S646" s="1" t="str">
        <f>IF(Data[[#This Row],[ Sales]]=Data[[#This Row],[Gross Sales]]-Data[[#This Row],[Discounts]], "OK", "Mismatch")</f>
        <v>OK</v>
      </c>
      <c r="T646" s="1" t="str">
        <f>IF(Data[[#This Row],[Profit]]=Data[[#This Row],[ Sales]]-Data[[#This Row],[COGS]], "OK", "Mismatch")</f>
        <v>OK</v>
      </c>
    </row>
    <row r="647" spans="1:20" x14ac:dyDescent="0.2">
      <c r="A647" s="11" t="s">
        <v>40</v>
      </c>
      <c r="B647" s="11" t="s">
        <v>20</v>
      </c>
      <c r="C647" s="12" t="s">
        <v>26</v>
      </c>
      <c r="D647" s="12" t="s">
        <v>46</v>
      </c>
      <c r="E647" s="11">
        <v>1859</v>
      </c>
      <c r="F647" s="13">
        <v>5</v>
      </c>
      <c r="G647" s="13">
        <v>300</v>
      </c>
      <c r="H647" s="13">
        <v>557700</v>
      </c>
      <c r="I647" s="13">
        <v>22308</v>
      </c>
      <c r="J647" s="13">
        <v>535392</v>
      </c>
      <c r="K647" s="13">
        <v>464750</v>
      </c>
      <c r="L647" s="13">
        <v>70642</v>
      </c>
      <c r="M647" s="14">
        <v>41852</v>
      </c>
      <c r="N647" s="15">
        <v>8</v>
      </c>
      <c r="O647" s="12" t="s">
        <v>33</v>
      </c>
      <c r="P647" s="16" t="s">
        <v>19</v>
      </c>
      <c r="Q647" s="1" t="str">
        <f>IF(Data[[#This Row],[COGS]]=Data[[#This Row],[ Sales]]-Data[[#This Row],[Profit]], "OK", "Mismatch")</f>
        <v>OK</v>
      </c>
      <c r="R647" s="1" t="str">
        <f>IF(Data[[#This Row],[Gross Sales]]=Data[[#This Row],[Units Sold]]*Data[[#This Row],[Sale Price]], "OK", "Mismatch")</f>
        <v>OK</v>
      </c>
      <c r="S647" s="1" t="str">
        <f>IF(Data[[#This Row],[ Sales]]=Data[[#This Row],[Gross Sales]]-Data[[#This Row],[Discounts]], "OK", "Mismatch")</f>
        <v>OK</v>
      </c>
      <c r="T647" s="1" t="str">
        <f>IF(Data[[#This Row],[Profit]]=Data[[#This Row],[ Sales]]-Data[[#This Row],[COGS]], "OK", "Mismatch")</f>
        <v>OK</v>
      </c>
    </row>
    <row r="648" spans="1:20" x14ac:dyDescent="0.2">
      <c r="A648" s="11" t="s">
        <v>40</v>
      </c>
      <c r="B648" s="11" t="s">
        <v>20</v>
      </c>
      <c r="C648" s="12" t="s">
        <v>26</v>
      </c>
      <c r="D648" s="12" t="s">
        <v>46</v>
      </c>
      <c r="E648" s="11">
        <v>2021</v>
      </c>
      <c r="F648" s="13">
        <v>5</v>
      </c>
      <c r="G648" s="13">
        <v>300</v>
      </c>
      <c r="H648" s="13">
        <v>606300</v>
      </c>
      <c r="I648" s="13">
        <v>24252</v>
      </c>
      <c r="J648" s="13">
        <v>582048</v>
      </c>
      <c r="K648" s="13">
        <v>505250</v>
      </c>
      <c r="L648" s="13">
        <v>76798</v>
      </c>
      <c r="M648" s="14">
        <v>41913</v>
      </c>
      <c r="N648" s="15">
        <v>10</v>
      </c>
      <c r="O648" s="12" t="s">
        <v>35</v>
      </c>
      <c r="P648" s="16" t="s">
        <v>19</v>
      </c>
      <c r="Q648" s="1" t="str">
        <f>IF(Data[[#This Row],[COGS]]=Data[[#This Row],[ Sales]]-Data[[#This Row],[Profit]], "OK", "Mismatch")</f>
        <v>OK</v>
      </c>
      <c r="R648" s="1" t="str">
        <f>IF(Data[[#This Row],[Gross Sales]]=Data[[#This Row],[Units Sold]]*Data[[#This Row],[Sale Price]], "OK", "Mismatch")</f>
        <v>OK</v>
      </c>
      <c r="S648" s="1" t="str">
        <f>IF(Data[[#This Row],[ Sales]]=Data[[#This Row],[Gross Sales]]-Data[[#This Row],[Discounts]], "OK", "Mismatch")</f>
        <v>OK</v>
      </c>
      <c r="T648" s="1" t="str">
        <f>IF(Data[[#This Row],[Profit]]=Data[[#This Row],[ Sales]]-Data[[#This Row],[COGS]], "OK", "Mismatch")</f>
        <v>OK</v>
      </c>
    </row>
    <row r="649" spans="1:20" x14ac:dyDescent="0.2">
      <c r="A649" s="11" t="s">
        <v>40</v>
      </c>
      <c r="B649" s="11" t="s">
        <v>20</v>
      </c>
      <c r="C649" s="12" t="s">
        <v>26</v>
      </c>
      <c r="D649" s="12" t="s">
        <v>48</v>
      </c>
      <c r="E649" s="11">
        <v>334</v>
      </c>
      <c r="F649" s="13">
        <v>5</v>
      </c>
      <c r="G649" s="13">
        <v>300</v>
      </c>
      <c r="H649" s="13">
        <v>100200</v>
      </c>
      <c r="I649" s="13">
        <v>9018</v>
      </c>
      <c r="J649" s="13">
        <v>91182</v>
      </c>
      <c r="K649" s="13">
        <v>83500</v>
      </c>
      <c r="L649" s="13">
        <v>7682</v>
      </c>
      <c r="M649" s="14">
        <v>41609</v>
      </c>
      <c r="N649" s="15">
        <v>12</v>
      </c>
      <c r="O649" s="12" t="s">
        <v>25</v>
      </c>
      <c r="P649" s="16" t="s">
        <v>36</v>
      </c>
      <c r="Q649" s="1" t="str">
        <f>IF(Data[[#This Row],[COGS]]=Data[[#This Row],[ Sales]]-Data[[#This Row],[Profit]], "OK", "Mismatch")</f>
        <v>OK</v>
      </c>
      <c r="R649" s="1" t="str">
        <f>IF(Data[[#This Row],[Gross Sales]]=Data[[#This Row],[Units Sold]]*Data[[#This Row],[Sale Price]], "OK", "Mismatch")</f>
        <v>OK</v>
      </c>
      <c r="S649" s="1" t="str">
        <f>IF(Data[[#This Row],[ Sales]]=Data[[#This Row],[Gross Sales]]-Data[[#This Row],[Discounts]], "OK", "Mismatch")</f>
        <v>OK</v>
      </c>
      <c r="T649" s="1" t="str">
        <f>IF(Data[[#This Row],[Profit]]=Data[[#This Row],[ Sales]]-Data[[#This Row],[COGS]], "OK", "Mismatch")</f>
        <v>OK</v>
      </c>
    </row>
    <row r="650" spans="1:20" x14ac:dyDescent="0.2">
      <c r="A650" s="11" t="s">
        <v>40</v>
      </c>
      <c r="B650" s="11" t="s">
        <v>20</v>
      </c>
      <c r="C650" s="12" t="s">
        <v>38</v>
      </c>
      <c r="D650" s="12" t="s">
        <v>49</v>
      </c>
      <c r="E650" s="11">
        <v>807</v>
      </c>
      <c r="F650" s="13">
        <v>10</v>
      </c>
      <c r="G650" s="13">
        <v>300</v>
      </c>
      <c r="H650" s="13">
        <v>242100</v>
      </c>
      <c r="I650" s="13">
        <v>31473</v>
      </c>
      <c r="J650" s="13">
        <v>210627</v>
      </c>
      <c r="K650" s="13">
        <v>201750</v>
      </c>
      <c r="L650" s="13">
        <v>8877</v>
      </c>
      <c r="M650" s="14">
        <v>41640</v>
      </c>
      <c r="N650" s="15">
        <v>1</v>
      </c>
      <c r="O650" s="12" t="s">
        <v>18</v>
      </c>
      <c r="P650" s="16" t="s">
        <v>19</v>
      </c>
      <c r="Q650" s="1" t="str">
        <f>IF(Data[[#This Row],[COGS]]=Data[[#This Row],[ Sales]]-Data[[#This Row],[Profit]], "OK", "Mismatch")</f>
        <v>OK</v>
      </c>
      <c r="R650" s="1" t="str">
        <f>IF(Data[[#This Row],[Gross Sales]]=Data[[#This Row],[Units Sold]]*Data[[#This Row],[Sale Price]], "OK", "Mismatch")</f>
        <v>OK</v>
      </c>
      <c r="S650" s="1" t="str">
        <f>IF(Data[[#This Row],[ Sales]]=Data[[#This Row],[Gross Sales]]-Data[[#This Row],[Discounts]], "OK", "Mismatch")</f>
        <v>OK</v>
      </c>
      <c r="T650" s="1" t="str">
        <f>IF(Data[[#This Row],[Profit]]=Data[[#This Row],[ Sales]]-Data[[#This Row],[COGS]], "OK", "Mismatch")</f>
        <v>OK</v>
      </c>
    </row>
    <row r="651" spans="1:20" x14ac:dyDescent="0.2">
      <c r="A651" s="11" t="s">
        <v>40</v>
      </c>
      <c r="B651" s="11" t="s">
        <v>20</v>
      </c>
      <c r="C651" s="12" t="s">
        <v>38</v>
      </c>
      <c r="D651" s="12" t="s">
        <v>49</v>
      </c>
      <c r="E651" s="11">
        <v>1359</v>
      </c>
      <c r="F651" s="13">
        <v>10</v>
      </c>
      <c r="G651" s="13">
        <v>300</v>
      </c>
      <c r="H651" s="13">
        <v>407700</v>
      </c>
      <c r="I651" s="13">
        <v>48924</v>
      </c>
      <c r="J651" s="13">
        <v>358776</v>
      </c>
      <c r="K651" s="13">
        <v>339750</v>
      </c>
      <c r="L651" s="13">
        <v>19026</v>
      </c>
      <c r="M651" s="14">
        <v>41944</v>
      </c>
      <c r="N651" s="15">
        <v>11</v>
      </c>
      <c r="O651" s="12" t="s">
        <v>41</v>
      </c>
      <c r="P651" s="16" t="s">
        <v>19</v>
      </c>
      <c r="Q651" s="1" t="str">
        <f>IF(Data[[#This Row],[COGS]]=Data[[#This Row],[ Sales]]-Data[[#This Row],[Profit]], "OK", "Mismatch")</f>
        <v>OK</v>
      </c>
      <c r="R651" s="1" t="str">
        <f>IF(Data[[#This Row],[Gross Sales]]=Data[[#This Row],[Units Sold]]*Data[[#This Row],[Sale Price]], "OK", "Mismatch")</f>
        <v>OK</v>
      </c>
      <c r="S651" s="1" t="str">
        <f>IF(Data[[#This Row],[ Sales]]=Data[[#This Row],[Gross Sales]]-Data[[#This Row],[Discounts]], "OK", "Mismatch")</f>
        <v>OK</v>
      </c>
      <c r="T651" s="1" t="str">
        <f>IF(Data[[#This Row],[Profit]]=Data[[#This Row],[ Sales]]-Data[[#This Row],[COGS]], "OK", "Mismatch")</f>
        <v>OK</v>
      </c>
    </row>
    <row r="652" spans="1:20" x14ac:dyDescent="0.2">
      <c r="A652" s="11" t="s">
        <v>40</v>
      </c>
      <c r="B652" s="11" t="s">
        <v>20</v>
      </c>
      <c r="C652" s="12" t="s">
        <v>38</v>
      </c>
      <c r="D652" s="12" t="s">
        <v>46</v>
      </c>
      <c r="E652" s="11">
        <v>689</v>
      </c>
      <c r="F652" s="13">
        <v>10</v>
      </c>
      <c r="G652" s="13">
        <v>300</v>
      </c>
      <c r="H652" s="13">
        <v>206700</v>
      </c>
      <c r="I652" s="13">
        <v>6201</v>
      </c>
      <c r="J652" s="13">
        <v>200499</v>
      </c>
      <c r="K652" s="13">
        <v>172250</v>
      </c>
      <c r="L652" s="13">
        <v>28249</v>
      </c>
      <c r="M652" s="14">
        <v>41791</v>
      </c>
      <c r="N652" s="15">
        <v>6</v>
      </c>
      <c r="O652" s="12" t="s">
        <v>23</v>
      </c>
      <c r="P652" s="16" t="s">
        <v>19</v>
      </c>
      <c r="Q652" s="1" t="str">
        <f>IF(Data[[#This Row],[COGS]]=Data[[#This Row],[ Sales]]-Data[[#This Row],[Profit]], "OK", "Mismatch")</f>
        <v>OK</v>
      </c>
      <c r="R652" s="1" t="str">
        <f>IF(Data[[#This Row],[Gross Sales]]=Data[[#This Row],[Units Sold]]*Data[[#This Row],[Sale Price]], "OK", "Mismatch")</f>
        <v>OK</v>
      </c>
      <c r="S652" s="1" t="str">
        <f>IF(Data[[#This Row],[ Sales]]=Data[[#This Row],[Gross Sales]]-Data[[#This Row],[Discounts]], "OK", "Mismatch")</f>
        <v>OK</v>
      </c>
      <c r="T652" s="1" t="str">
        <f>IF(Data[[#This Row],[Profit]]=Data[[#This Row],[ Sales]]-Data[[#This Row],[COGS]], "OK", "Mismatch")</f>
        <v>OK</v>
      </c>
    </row>
    <row r="653" spans="1:20" x14ac:dyDescent="0.2">
      <c r="A653" s="11" t="s">
        <v>40</v>
      </c>
      <c r="B653" s="11" t="s">
        <v>20</v>
      </c>
      <c r="C653" s="12" t="s">
        <v>38</v>
      </c>
      <c r="D653" s="12" t="s">
        <v>46</v>
      </c>
      <c r="E653" s="11">
        <v>1414.5</v>
      </c>
      <c r="F653" s="13">
        <v>10</v>
      </c>
      <c r="G653" s="13">
        <v>300</v>
      </c>
      <c r="H653" s="13">
        <v>424350</v>
      </c>
      <c r="I653" s="13">
        <v>16974</v>
      </c>
      <c r="J653" s="13">
        <v>407376</v>
      </c>
      <c r="K653" s="13">
        <v>353625</v>
      </c>
      <c r="L653" s="13">
        <v>53751</v>
      </c>
      <c r="M653" s="14">
        <v>41730</v>
      </c>
      <c r="N653" s="15">
        <v>4</v>
      </c>
      <c r="O653" s="12" t="s">
        <v>44</v>
      </c>
      <c r="P653" s="16" t="s">
        <v>19</v>
      </c>
      <c r="Q653" s="1" t="str">
        <f>IF(Data[[#This Row],[COGS]]=Data[[#This Row],[ Sales]]-Data[[#This Row],[Profit]], "OK", "Mismatch")</f>
        <v>OK</v>
      </c>
      <c r="R653" s="1" t="str">
        <f>IF(Data[[#This Row],[Gross Sales]]=Data[[#This Row],[Units Sold]]*Data[[#This Row],[Sale Price]], "OK", "Mismatch")</f>
        <v>OK</v>
      </c>
      <c r="S653" s="1" t="str">
        <f>IF(Data[[#This Row],[ Sales]]=Data[[#This Row],[Gross Sales]]-Data[[#This Row],[Discounts]], "OK", "Mismatch")</f>
        <v>OK</v>
      </c>
      <c r="T653" s="1" t="str">
        <f>IF(Data[[#This Row],[Profit]]=Data[[#This Row],[ Sales]]-Data[[#This Row],[COGS]], "OK", "Mismatch")</f>
        <v>OK</v>
      </c>
    </row>
    <row r="654" spans="1:20" x14ac:dyDescent="0.2">
      <c r="A654" s="11" t="s">
        <v>40</v>
      </c>
      <c r="B654" s="11" t="s">
        <v>20</v>
      </c>
      <c r="C654" s="12" t="s">
        <v>38</v>
      </c>
      <c r="D654" s="12" t="s">
        <v>46</v>
      </c>
      <c r="E654" s="11">
        <v>1728</v>
      </c>
      <c r="F654" s="13">
        <v>10</v>
      </c>
      <c r="G654" s="13">
        <v>300</v>
      </c>
      <c r="H654" s="13">
        <v>518400</v>
      </c>
      <c r="I654" s="13">
        <v>10368</v>
      </c>
      <c r="J654" s="13">
        <v>508032</v>
      </c>
      <c r="K654" s="13">
        <v>432000</v>
      </c>
      <c r="L654" s="13">
        <v>76032</v>
      </c>
      <c r="M654" s="14">
        <v>41760</v>
      </c>
      <c r="N654" s="15">
        <v>5</v>
      </c>
      <c r="O654" s="12" t="s">
        <v>47</v>
      </c>
      <c r="P654" s="16" t="s">
        <v>19</v>
      </c>
      <c r="Q654" s="1" t="str">
        <f>IF(Data[[#This Row],[COGS]]=Data[[#This Row],[ Sales]]-Data[[#This Row],[Profit]], "OK", "Mismatch")</f>
        <v>OK</v>
      </c>
      <c r="R654" s="1" t="str">
        <f>IF(Data[[#This Row],[Gross Sales]]=Data[[#This Row],[Units Sold]]*Data[[#This Row],[Sale Price]], "OK", "Mismatch")</f>
        <v>OK</v>
      </c>
      <c r="S654" s="1" t="str">
        <f>IF(Data[[#This Row],[ Sales]]=Data[[#This Row],[Gross Sales]]-Data[[#This Row],[Discounts]], "OK", "Mismatch")</f>
        <v>OK</v>
      </c>
      <c r="T654" s="1" t="str">
        <f>IF(Data[[#This Row],[Profit]]=Data[[#This Row],[ Sales]]-Data[[#This Row],[COGS]], "OK", "Mismatch")</f>
        <v>OK</v>
      </c>
    </row>
    <row r="655" spans="1:20" x14ac:dyDescent="0.2">
      <c r="A655" s="11" t="s">
        <v>40</v>
      </c>
      <c r="B655" s="11" t="s">
        <v>20</v>
      </c>
      <c r="C655" s="12" t="s">
        <v>38</v>
      </c>
      <c r="D655" s="12" t="s">
        <v>48</v>
      </c>
      <c r="E655" s="11">
        <v>1123</v>
      </c>
      <c r="F655" s="13">
        <v>10</v>
      </c>
      <c r="G655" s="13">
        <v>300</v>
      </c>
      <c r="H655" s="13">
        <v>336900</v>
      </c>
      <c r="I655" s="13">
        <v>23583</v>
      </c>
      <c r="J655" s="13">
        <v>313317</v>
      </c>
      <c r="K655" s="13">
        <v>280750</v>
      </c>
      <c r="L655" s="13">
        <v>32567</v>
      </c>
      <c r="M655" s="14">
        <v>41518</v>
      </c>
      <c r="N655" s="15">
        <v>9</v>
      </c>
      <c r="O655" s="12" t="s">
        <v>34</v>
      </c>
      <c r="P655" s="16" t="s">
        <v>36</v>
      </c>
      <c r="Q655" s="1" t="str">
        <f>IF(Data[[#This Row],[COGS]]=Data[[#This Row],[ Sales]]-Data[[#This Row],[Profit]], "OK", "Mismatch")</f>
        <v>OK</v>
      </c>
      <c r="R655" s="1" t="str">
        <f>IF(Data[[#This Row],[Gross Sales]]=Data[[#This Row],[Units Sold]]*Data[[#This Row],[Sale Price]], "OK", "Mismatch")</f>
        <v>OK</v>
      </c>
      <c r="S655" s="1" t="str">
        <f>IF(Data[[#This Row],[ Sales]]=Data[[#This Row],[Gross Sales]]-Data[[#This Row],[Discounts]], "OK", "Mismatch")</f>
        <v>OK</v>
      </c>
      <c r="T655" s="1" t="str">
        <f>IF(Data[[#This Row],[Profit]]=Data[[#This Row],[ Sales]]-Data[[#This Row],[COGS]], "OK", "Mismatch")</f>
        <v>OK</v>
      </c>
    </row>
    <row r="656" spans="1:20" x14ac:dyDescent="0.2">
      <c r="A656" s="11" t="s">
        <v>40</v>
      </c>
      <c r="B656" s="11" t="s">
        <v>20</v>
      </c>
      <c r="C656" s="12" t="s">
        <v>42</v>
      </c>
      <c r="D656" s="12" t="s">
        <v>49</v>
      </c>
      <c r="E656" s="11">
        <v>2536</v>
      </c>
      <c r="F656" s="13">
        <v>120</v>
      </c>
      <c r="G656" s="13">
        <v>300</v>
      </c>
      <c r="H656" s="13">
        <v>760800</v>
      </c>
      <c r="I656" s="13">
        <v>106512</v>
      </c>
      <c r="J656" s="13">
        <v>654288</v>
      </c>
      <c r="K656" s="13">
        <v>634000</v>
      </c>
      <c r="L656" s="13">
        <v>20288</v>
      </c>
      <c r="M656" s="14">
        <v>41579</v>
      </c>
      <c r="N656" s="15">
        <v>11</v>
      </c>
      <c r="O656" s="12" t="s">
        <v>41</v>
      </c>
      <c r="P656" s="16" t="s">
        <v>36</v>
      </c>
      <c r="Q656" s="1" t="str">
        <f>IF(Data[[#This Row],[COGS]]=Data[[#This Row],[ Sales]]-Data[[#This Row],[Profit]], "OK", "Mismatch")</f>
        <v>OK</v>
      </c>
      <c r="R656" s="1" t="str">
        <f>IF(Data[[#This Row],[Gross Sales]]=Data[[#This Row],[Units Sold]]*Data[[#This Row],[Sale Price]], "OK", "Mismatch")</f>
        <v>OK</v>
      </c>
      <c r="S656" s="1" t="str">
        <f>IF(Data[[#This Row],[ Sales]]=Data[[#This Row],[Gross Sales]]-Data[[#This Row],[Discounts]], "OK", "Mismatch")</f>
        <v>OK</v>
      </c>
      <c r="T656" s="1" t="str">
        <f>IF(Data[[#This Row],[Profit]]=Data[[#This Row],[ Sales]]-Data[[#This Row],[COGS]], "OK", "Mismatch")</f>
        <v>OK</v>
      </c>
    </row>
    <row r="657" spans="1:20" x14ac:dyDescent="0.2">
      <c r="A657" s="11" t="s">
        <v>40</v>
      </c>
      <c r="B657" s="11" t="s">
        <v>20</v>
      </c>
      <c r="C657" s="12" t="s">
        <v>42</v>
      </c>
      <c r="D657" s="12" t="s">
        <v>48</v>
      </c>
      <c r="E657" s="11">
        <v>1250</v>
      </c>
      <c r="F657" s="13">
        <v>120</v>
      </c>
      <c r="G657" s="13">
        <v>300</v>
      </c>
      <c r="H657" s="13">
        <v>375000</v>
      </c>
      <c r="I657" s="13">
        <v>18750</v>
      </c>
      <c r="J657" s="13">
        <v>356250</v>
      </c>
      <c r="K657" s="13">
        <v>312500</v>
      </c>
      <c r="L657" s="13">
        <v>43750</v>
      </c>
      <c r="M657" s="14">
        <v>41974</v>
      </c>
      <c r="N657" s="15">
        <v>12</v>
      </c>
      <c r="O657" s="12" t="s">
        <v>25</v>
      </c>
      <c r="P657" s="16" t="s">
        <v>19</v>
      </c>
      <c r="Q657" s="1" t="str">
        <f>IF(Data[[#This Row],[COGS]]=Data[[#This Row],[ Sales]]-Data[[#This Row],[Profit]], "OK", "Mismatch")</f>
        <v>OK</v>
      </c>
      <c r="R657" s="1" t="str">
        <f>IF(Data[[#This Row],[Gross Sales]]=Data[[#This Row],[Units Sold]]*Data[[#This Row],[Sale Price]], "OK", "Mismatch")</f>
        <v>OK</v>
      </c>
      <c r="S657" s="1" t="str">
        <f>IF(Data[[#This Row],[ Sales]]=Data[[#This Row],[Gross Sales]]-Data[[#This Row],[Discounts]], "OK", "Mismatch")</f>
        <v>OK</v>
      </c>
      <c r="T657" s="1" t="str">
        <f>IF(Data[[#This Row],[Profit]]=Data[[#This Row],[ Sales]]-Data[[#This Row],[COGS]], "OK", "Mismatch")</f>
        <v>OK</v>
      </c>
    </row>
    <row r="658" spans="1:20" x14ac:dyDescent="0.2">
      <c r="A658" s="11" t="s">
        <v>40</v>
      </c>
      <c r="B658" s="11" t="s">
        <v>20</v>
      </c>
      <c r="C658" s="12" t="s">
        <v>43</v>
      </c>
      <c r="D658" s="12" t="s">
        <v>46</v>
      </c>
      <c r="E658" s="11">
        <v>214</v>
      </c>
      <c r="F658" s="13">
        <v>250</v>
      </c>
      <c r="G658" s="13">
        <v>300</v>
      </c>
      <c r="H658" s="13">
        <v>64200</v>
      </c>
      <c r="I658" s="13">
        <v>1284</v>
      </c>
      <c r="J658" s="13">
        <v>62916</v>
      </c>
      <c r="K658" s="13">
        <v>53500</v>
      </c>
      <c r="L658" s="13">
        <v>9416</v>
      </c>
      <c r="M658" s="14">
        <v>41548</v>
      </c>
      <c r="N658" s="15">
        <v>10</v>
      </c>
      <c r="O658" s="12" t="s">
        <v>35</v>
      </c>
      <c r="P658" s="16" t="s">
        <v>36</v>
      </c>
      <c r="Q658" s="1" t="str">
        <f>IF(Data[[#This Row],[COGS]]=Data[[#This Row],[ Sales]]-Data[[#This Row],[Profit]], "OK", "Mismatch")</f>
        <v>OK</v>
      </c>
      <c r="R658" s="1" t="str">
        <f>IF(Data[[#This Row],[Gross Sales]]=Data[[#This Row],[Units Sold]]*Data[[#This Row],[Sale Price]], "OK", "Mismatch")</f>
        <v>OK</v>
      </c>
      <c r="S658" s="1" t="str">
        <f>IF(Data[[#This Row],[ Sales]]=Data[[#This Row],[Gross Sales]]-Data[[#This Row],[Discounts]], "OK", "Mismatch")</f>
        <v>OK</v>
      </c>
      <c r="T658" s="1" t="str">
        <f>IF(Data[[#This Row],[Profit]]=Data[[#This Row],[ Sales]]-Data[[#This Row],[COGS]], "OK", "Mismatch")</f>
        <v>OK</v>
      </c>
    </row>
    <row r="659" spans="1:20" x14ac:dyDescent="0.2">
      <c r="A659" s="11" t="s">
        <v>40</v>
      </c>
      <c r="B659" s="11" t="s">
        <v>20</v>
      </c>
      <c r="C659" s="12" t="s">
        <v>43</v>
      </c>
      <c r="D659" s="12" t="s">
        <v>46</v>
      </c>
      <c r="E659" s="11">
        <v>986</v>
      </c>
      <c r="F659" s="13">
        <v>250</v>
      </c>
      <c r="G659" s="13">
        <v>300</v>
      </c>
      <c r="H659" s="13">
        <v>295800</v>
      </c>
      <c r="I659" s="13">
        <v>2958</v>
      </c>
      <c r="J659" s="13">
        <v>292842</v>
      </c>
      <c r="K659" s="13">
        <v>246500</v>
      </c>
      <c r="L659" s="13">
        <v>46342</v>
      </c>
      <c r="M659" s="14">
        <v>41883</v>
      </c>
      <c r="N659" s="15">
        <v>9</v>
      </c>
      <c r="O659" s="12" t="s">
        <v>34</v>
      </c>
      <c r="P659" s="16" t="s">
        <v>19</v>
      </c>
      <c r="Q659" s="1" t="str">
        <f>IF(Data[[#This Row],[COGS]]=Data[[#This Row],[ Sales]]-Data[[#This Row],[Profit]], "OK", "Mismatch")</f>
        <v>OK</v>
      </c>
      <c r="R659" s="1" t="str">
        <f>IF(Data[[#This Row],[Gross Sales]]=Data[[#This Row],[Units Sold]]*Data[[#This Row],[Sale Price]], "OK", "Mismatch")</f>
        <v>OK</v>
      </c>
      <c r="S659" s="1" t="str">
        <f>IF(Data[[#This Row],[ Sales]]=Data[[#This Row],[Gross Sales]]-Data[[#This Row],[Discounts]], "OK", "Mismatch")</f>
        <v>OK</v>
      </c>
      <c r="T659" s="1" t="str">
        <f>IF(Data[[#This Row],[Profit]]=Data[[#This Row],[ Sales]]-Data[[#This Row],[COGS]], "OK", "Mismatch")</f>
        <v>OK</v>
      </c>
    </row>
    <row r="660" spans="1:20" x14ac:dyDescent="0.2">
      <c r="A660" s="11" t="s">
        <v>40</v>
      </c>
      <c r="B660" s="11" t="s">
        <v>20</v>
      </c>
      <c r="C660" s="12" t="s">
        <v>43</v>
      </c>
      <c r="D660" s="12" t="s">
        <v>48</v>
      </c>
      <c r="E660" s="11">
        <v>2659</v>
      </c>
      <c r="F660" s="13">
        <v>250</v>
      </c>
      <c r="G660" s="13">
        <v>300</v>
      </c>
      <c r="H660" s="13">
        <v>797700</v>
      </c>
      <c r="I660" s="13">
        <v>71793</v>
      </c>
      <c r="J660" s="13">
        <v>725907</v>
      </c>
      <c r="K660" s="13">
        <v>664750</v>
      </c>
      <c r="L660" s="13">
        <v>61157</v>
      </c>
      <c r="M660" s="14">
        <v>41671</v>
      </c>
      <c r="N660" s="15">
        <v>2</v>
      </c>
      <c r="O660" s="12" t="s">
        <v>39</v>
      </c>
      <c r="P660" s="16" t="s">
        <v>19</v>
      </c>
      <c r="Q660" s="1" t="str">
        <f>IF(Data[[#This Row],[COGS]]=Data[[#This Row],[ Sales]]-Data[[#This Row],[Profit]], "OK", "Mismatch")</f>
        <v>OK</v>
      </c>
      <c r="R660" s="1" t="str">
        <f>IF(Data[[#This Row],[Gross Sales]]=Data[[#This Row],[Units Sold]]*Data[[#This Row],[Sale Price]], "OK", "Mismatch")</f>
        <v>OK</v>
      </c>
      <c r="S660" s="1" t="str">
        <f>IF(Data[[#This Row],[ Sales]]=Data[[#This Row],[Gross Sales]]-Data[[#This Row],[Discounts]], "OK", "Mismatch")</f>
        <v>OK</v>
      </c>
      <c r="T660" s="1" t="str">
        <f>IF(Data[[#This Row],[Profit]]=Data[[#This Row],[ Sales]]-Data[[#This Row],[COGS]], "OK", "Mismatch")</f>
        <v>OK</v>
      </c>
    </row>
    <row r="661" spans="1:20" x14ac:dyDescent="0.2">
      <c r="A661" s="11" t="s">
        <v>40</v>
      </c>
      <c r="B661" s="11" t="s">
        <v>24</v>
      </c>
      <c r="C661" s="12" t="s">
        <v>45</v>
      </c>
      <c r="D661" s="12" t="s">
        <v>49</v>
      </c>
      <c r="E661" s="11">
        <v>546</v>
      </c>
      <c r="F661" s="13">
        <v>260</v>
      </c>
      <c r="G661" s="13">
        <v>300</v>
      </c>
      <c r="H661" s="13">
        <v>163800</v>
      </c>
      <c r="I661" s="13">
        <v>24570</v>
      </c>
      <c r="J661" s="13">
        <v>139230</v>
      </c>
      <c r="K661" s="13">
        <v>136500</v>
      </c>
      <c r="L661" s="13">
        <v>2730</v>
      </c>
      <c r="M661" s="14">
        <v>41913</v>
      </c>
      <c r="N661" s="15">
        <v>10</v>
      </c>
      <c r="O661" s="12" t="s">
        <v>35</v>
      </c>
      <c r="P661" s="16" t="s">
        <v>19</v>
      </c>
      <c r="Q661" s="1" t="str">
        <f>IF(Data[[#This Row],[COGS]]=Data[[#This Row],[ Sales]]-Data[[#This Row],[Profit]], "OK", "Mismatch")</f>
        <v>OK</v>
      </c>
      <c r="R661" s="1" t="str">
        <f>IF(Data[[#This Row],[Gross Sales]]=Data[[#This Row],[Units Sold]]*Data[[#This Row],[Sale Price]], "OK", "Mismatch")</f>
        <v>OK</v>
      </c>
      <c r="S661" s="1" t="str">
        <f>IF(Data[[#This Row],[ Sales]]=Data[[#This Row],[Gross Sales]]-Data[[#This Row],[Discounts]], "OK", "Mismatch")</f>
        <v>OK</v>
      </c>
      <c r="T661" s="1" t="str">
        <f>IF(Data[[#This Row],[Profit]]=Data[[#This Row],[ Sales]]-Data[[#This Row],[COGS]], "OK", "Mismatch")</f>
        <v>OK</v>
      </c>
    </row>
    <row r="662" spans="1:20" x14ac:dyDescent="0.2">
      <c r="A662" s="11" t="s">
        <v>40</v>
      </c>
      <c r="B662" s="11" t="s">
        <v>24</v>
      </c>
      <c r="C662" s="12" t="s">
        <v>45</v>
      </c>
      <c r="D662" s="12" t="s">
        <v>46</v>
      </c>
      <c r="E662" s="11">
        <v>1101</v>
      </c>
      <c r="F662" s="13">
        <v>260</v>
      </c>
      <c r="G662" s="13">
        <v>300</v>
      </c>
      <c r="H662" s="13">
        <v>330300</v>
      </c>
      <c r="I662" s="13">
        <v>6606</v>
      </c>
      <c r="J662" s="13">
        <v>323694</v>
      </c>
      <c r="K662" s="13">
        <v>275250</v>
      </c>
      <c r="L662" s="13">
        <v>48444</v>
      </c>
      <c r="M662" s="14">
        <v>41699</v>
      </c>
      <c r="N662" s="15">
        <v>3</v>
      </c>
      <c r="O662" s="12" t="s">
        <v>27</v>
      </c>
      <c r="P662" s="16" t="s">
        <v>19</v>
      </c>
      <c r="Q662" s="1" t="str">
        <f>IF(Data[[#This Row],[COGS]]=Data[[#This Row],[ Sales]]-Data[[#This Row],[Profit]], "OK", "Mismatch")</f>
        <v>OK</v>
      </c>
      <c r="R662" s="1" t="str">
        <f>IF(Data[[#This Row],[Gross Sales]]=Data[[#This Row],[Units Sold]]*Data[[#This Row],[Sale Price]], "OK", "Mismatch")</f>
        <v>OK</v>
      </c>
      <c r="S662" s="1" t="str">
        <f>IF(Data[[#This Row],[ Sales]]=Data[[#This Row],[Gross Sales]]-Data[[#This Row],[Discounts]], "OK", "Mismatch")</f>
        <v>OK</v>
      </c>
      <c r="T662" s="1" t="str">
        <f>IF(Data[[#This Row],[Profit]]=Data[[#This Row],[ Sales]]-Data[[#This Row],[COGS]], "OK", "Mismatch")</f>
        <v>OK</v>
      </c>
    </row>
    <row r="663" spans="1:20" x14ac:dyDescent="0.2">
      <c r="A663" s="11" t="s">
        <v>40</v>
      </c>
      <c r="B663" s="11" t="s">
        <v>24</v>
      </c>
      <c r="C663" s="12" t="s">
        <v>45</v>
      </c>
      <c r="D663" s="12" t="s">
        <v>48</v>
      </c>
      <c r="E663" s="11">
        <v>635</v>
      </c>
      <c r="F663" s="13">
        <v>260</v>
      </c>
      <c r="G663" s="13">
        <v>300</v>
      </c>
      <c r="H663" s="13">
        <v>190500</v>
      </c>
      <c r="I663" s="13">
        <v>15240</v>
      </c>
      <c r="J663" s="13">
        <v>175260</v>
      </c>
      <c r="K663" s="13">
        <v>158750</v>
      </c>
      <c r="L663" s="13">
        <v>16510</v>
      </c>
      <c r="M663" s="14">
        <v>41974</v>
      </c>
      <c r="N663" s="15">
        <v>12</v>
      </c>
      <c r="O663" s="12" t="s">
        <v>25</v>
      </c>
      <c r="P663" s="16" t="s">
        <v>19</v>
      </c>
      <c r="Q663" s="1" t="str">
        <f>IF(Data[[#This Row],[COGS]]=Data[[#This Row],[ Sales]]-Data[[#This Row],[Profit]], "OK", "Mismatch")</f>
        <v>OK</v>
      </c>
      <c r="R663" s="1" t="str">
        <f>IF(Data[[#This Row],[Gross Sales]]=Data[[#This Row],[Units Sold]]*Data[[#This Row],[Sale Price]], "OK", "Mismatch")</f>
        <v>OK</v>
      </c>
      <c r="S663" s="1" t="str">
        <f>IF(Data[[#This Row],[ Sales]]=Data[[#This Row],[Gross Sales]]-Data[[#This Row],[Discounts]], "OK", "Mismatch")</f>
        <v>OK</v>
      </c>
      <c r="T663" s="1" t="str">
        <f>IF(Data[[#This Row],[Profit]]=Data[[#This Row],[ Sales]]-Data[[#This Row],[COGS]], "OK", "Mismatch")</f>
        <v>OK</v>
      </c>
    </row>
    <row r="664" spans="1:20" x14ac:dyDescent="0.2">
      <c r="A664" s="11" t="s">
        <v>40</v>
      </c>
      <c r="B664" s="11" t="s">
        <v>24</v>
      </c>
      <c r="C664" s="12" t="s">
        <v>45</v>
      </c>
      <c r="D664" s="12" t="s">
        <v>48</v>
      </c>
      <c r="E664" s="11">
        <v>2460</v>
      </c>
      <c r="F664" s="13">
        <v>260</v>
      </c>
      <c r="G664" s="13">
        <v>300</v>
      </c>
      <c r="H664" s="13">
        <v>738000</v>
      </c>
      <c r="I664" s="13">
        <v>59040</v>
      </c>
      <c r="J664" s="13">
        <v>678960</v>
      </c>
      <c r="K664" s="13">
        <v>615000</v>
      </c>
      <c r="L664" s="13">
        <v>63960</v>
      </c>
      <c r="M664" s="14">
        <v>41791</v>
      </c>
      <c r="N664" s="15">
        <v>6</v>
      </c>
      <c r="O664" s="12" t="s">
        <v>23</v>
      </c>
      <c r="P664" s="16" t="s">
        <v>19</v>
      </c>
      <c r="Q664" s="1" t="str">
        <f>IF(Data[[#This Row],[COGS]]=Data[[#This Row],[ Sales]]-Data[[#This Row],[Profit]], "OK", "Mismatch")</f>
        <v>OK</v>
      </c>
      <c r="R664" s="1" t="str">
        <f>IF(Data[[#This Row],[Gross Sales]]=Data[[#This Row],[Units Sold]]*Data[[#This Row],[Sale Price]], "OK", "Mismatch")</f>
        <v>OK</v>
      </c>
      <c r="S664" s="1" t="str">
        <f>IF(Data[[#This Row],[ Sales]]=Data[[#This Row],[Gross Sales]]-Data[[#This Row],[Discounts]], "OK", "Mismatch")</f>
        <v>OK</v>
      </c>
      <c r="T664" s="1" t="str">
        <f>IF(Data[[#This Row],[Profit]]=Data[[#This Row],[ Sales]]-Data[[#This Row],[COGS]], "OK", "Mismatch")</f>
        <v>OK</v>
      </c>
    </row>
    <row r="665" spans="1:20" x14ac:dyDescent="0.2">
      <c r="A665" s="11" t="s">
        <v>40</v>
      </c>
      <c r="B665" s="11" t="s">
        <v>24</v>
      </c>
      <c r="C665" s="12" t="s">
        <v>16</v>
      </c>
      <c r="D665" s="12" t="s">
        <v>49</v>
      </c>
      <c r="E665" s="11">
        <v>801</v>
      </c>
      <c r="F665" s="13">
        <v>3</v>
      </c>
      <c r="G665" s="13">
        <v>300</v>
      </c>
      <c r="H665" s="13">
        <v>240300</v>
      </c>
      <c r="I665" s="13">
        <v>33642</v>
      </c>
      <c r="J665" s="13">
        <v>206658</v>
      </c>
      <c r="K665" s="13">
        <v>200250</v>
      </c>
      <c r="L665" s="13">
        <v>6408</v>
      </c>
      <c r="M665" s="14">
        <v>41821</v>
      </c>
      <c r="N665" s="15">
        <v>7</v>
      </c>
      <c r="O665" s="12" t="s">
        <v>30</v>
      </c>
      <c r="P665" s="16" t="s">
        <v>19</v>
      </c>
      <c r="Q665" s="1" t="str">
        <f>IF(Data[[#This Row],[COGS]]=Data[[#This Row],[ Sales]]-Data[[#This Row],[Profit]], "OK", "Mismatch")</f>
        <v>OK</v>
      </c>
      <c r="R665" s="1" t="str">
        <f>IF(Data[[#This Row],[Gross Sales]]=Data[[#This Row],[Units Sold]]*Data[[#This Row],[Sale Price]], "OK", "Mismatch")</f>
        <v>OK</v>
      </c>
      <c r="S665" s="1" t="str">
        <f>IF(Data[[#This Row],[ Sales]]=Data[[#This Row],[Gross Sales]]-Data[[#This Row],[Discounts]], "OK", "Mismatch")</f>
        <v>OK</v>
      </c>
      <c r="T665" s="1" t="str">
        <f>IF(Data[[#This Row],[Profit]]=Data[[#This Row],[ Sales]]-Data[[#This Row],[COGS]], "OK", "Mismatch")</f>
        <v>OK</v>
      </c>
    </row>
    <row r="666" spans="1:20" x14ac:dyDescent="0.2">
      <c r="A666" s="11" t="s">
        <v>31</v>
      </c>
      <c r="B666" s="11" t="s">
        <v>24</v>
      </c>
      <c r="C666" s="12" t="s">
        <v>16</v>
      </c>
      <c r="D666" s="12" t="s">
        <v>46</v>
      </c>
      <c r="E666" s="11">
        <v>494</v>
      </c>
      <c r="F666" s="13">
        <v>3</v>
      </c>
      <c r="G666" s="13">
        <v>300</v>
      </c>
      <c r="H666" s="13">
        <v>148200</v>
      </c>
      <c r="I666" s="13">
        <v>1482</v>
      </c>
      <c r="J666" s="13">
        <v>146718</v>
      </c>
      <c r="K666" s="13">
        <v>123500</v>
      </c>
      <c r="L666" s="13">
        <v>23218</v>
      </c>
      <c r="M666" s="14">
        <v>41548</v>
      </c>
      <c r="N666" s="15">
        <v>10</v>
      </c>
      <c r="O666" s="12" t="s">
        <v>35</v>
      </c>
      <c r="P666" s="16" t="s">
        <v>36</v>
      </c>
      <c r="Q666" s="1" t="str">
        <f>IF(Data[[#This Row],[COGS]]=Data[[#This Row],[ Sales]]-Data[[#This Row],[Profit]], "OK", "Mismatch")</f>
        <v>OK</v>
      </c>
      <c r="R666" s="1" t="str">
        <f>IF(Data[[#This Row],[Gross Sales]]=Data[[#This Row],[Units Sold]]*Data[[#This Row],[Sale Price]], "OK", "Mismatch")</f>
        <v>OK</v>
      </c>
      <c r="S666" s="1" t="str">
        <f>IF(Data[[#This Row],[ Sales]]=Data[[#This Row],[Gross Sales]]-Data[[#This Row],[Discounts]], "OK", "Mismatch")</f>
        <v>OK</v>
      </c>
      <c r="T666" s="1" t="str">
        <f>IF(Data[[#This Row],[Profit]]=Data[[#This Row],[ Sales]]-Data[[#This Row],[COGS]], "OK", "Mismatch")</f>
        <v>OK</v>
      </c>
    </row>
    <row r="667" spans="1:20" x14ac:dyDescent="0.2">
      <c r="A667" s="11" t="s">
        <v>40</v>
      </c>
      <c r="B667" s="11" t="s">
        <v>24</v>
      </c>
      <c r="C667" s="12" t="s">
        <v>26</v>
      </c>
      <c r="D667" s="12" t="s">
        <v>49</v>
      </c>
      <c r="E667" s="11">
        <v>546</v>
      </c>
      <c r="F667" s="13">
        <v>5</v>
      </c>
      <c r="G667" s="13">
        <v>300</v>
      </c>
      <c r="H667" s="13">
        <v>163800</v>
      </c>
      <c r="I667" s="13">
        <v>24570</v>
      </c>
      <c r="J667" s="13">
        <v>139230</v>
      </c>
      <c r="K667" s="13">
        <v>136500</v>
      </c>
      <c r="L667" s="13">
        <v>2730</v>
      </c>
      <c r="M667" s="14">
        <v>41913</v>
      </c>
      <c r="N667" s="15">
        <v>10</v>
      </c>
      <c r="O667" s="12" t="s">
        <v>35</v>
      </c>
      <c r="P667" s="16" t="s">
        <v>19</v>
      </c>
      <c r="Q667" s="1" t="str">
        <f>IF(Data[[#This Row],[COGS]]=Data[[#This Row],[ Sales]]-Data[[#This Row],[Profit]], "OK", "Mismatch")</f>
        <v>OK</v>
      </c>
      <c r="R667" s="1" t="str">
        <f>IF(Data[[#This Row],[Gross Sales]]=Data[[#This Row],[Units Sold]]*Data[[#This Row],[Sale Price]], "OK", "Mismatch")</f>
        <v>OK</v>
      </c>
      <c r="S667" s="1" t="str">
        <f>IF(Data[[#This Row],[ Sales]]=Data[[#This Row],[Gross Sales]]-Data[[#This Row],[Discounts]], "OK", "Mismatch")</f>
        <v>OK</v>
      </c>
      <c r="T667" s="1" t="str">
        <f>IF(Data[[#This Row],[Profit]]=Data[[#This Row],[ Sales]]-Data[[#This Row],[COGS]], "OK", "Mismatch")</f>
        <v>OK</v>
      </c>
    </row>
    <row r="668" spans="1:20" x14ac:dyDescent="0.2">
      <c r="A668" s="11" t="s">
        <v>40</v>
      </c>
      <c r="B668" s="11" t="s">
        <v>24</v>
      </c>
      <c r="C668" s="12" t="s">
        <v>26</v>
      </c>
      <c r="D668" s="12" t="s">
        <v>48</v>
      </c>
      <c r="E668" s="11">
        <v>1100</v>
      </c>
      <c r="F668" s="13">
        <v>5</v>
      </c>
      <c r="G668" s="13">
        <v>300</v>
      </c>
      <c r="H668" s="13">
        <v>330000</v>
      </c>
      <c r="I668" s="13">
        <v>16500</v>
      </c>
      <c r="J668" s="13">
        <v>313500</v>
      </c>
      <c r="K668" s="13">
        <v>275000</v>
      </c>
      <c r="L668" s="13">
        <v>38500</v>
      </c>
      <c r="M668" s="14">
        <v>41609</v>
      </c>
      <c r="N668" s="15">
        <v>12</v>
      </c>
      <c r="O668" s="12" t="s">
        <v>25</v>
      </c>
      <c r="P668" s="16" t="s">
        <v>36</v>
      </c>
      <c r="Q668" s="1" t="str">
        <f>IF(Data[[#This Row],[COGS]]=Data[[#This Row],[ Sales]]-Data[[#This Row],[Profit]], "OK", "Mismatch")</f>
        <v>OK</v>
      </c>
      <c r="R668" s="1" t="str">
        <f>IF(Data[[#This Row],[Gross Sales]]=Data[[#This Row],[Units Sold]]*Data[[#This Row],[Sale Price]], "OK", "Mismatch")</f>
        <v>OK</v>
      </c>
      <c r="S668" s="1" t="str">
        <f>IF(Data[[#This Row],[ Sales]]=Data[[#This Row],[Gross Sales]]-Data[[#This Row],[Discounts]], "OK", "Mismatch")</f>
        <v>OK</v>
      </c>
      <c r="T668" s="1" t="str">
        <f>IF(Data[[#This Row],[Profit]]=Data[[#This Row],[ Sales]]-Data[[#This Row],[COGS]], "OK", "Mismatch")</f>
        <v>OK</v>
      </c>
    </row>
    <row r="669" spans="1:20" x14ac:dyDescent="0.2">
      <c r="A669" s="11" t="s">
        <v>31</v>
      </c>
      <c r="B669" s="11" t="s">
        <v>32</v>
      </c>
      <c r="C669" s="12" t="s">
        <v>26</v>
      </c>
      <c r="D669" s="12" t="s">
        <v>17</v>
      </c>
      <c r="E669" s="11">
        <v>958</v>
      </c>
      <c r="F669" s="13">
        <v>5</v>
      </c>
      <c r="G669" s="13">
        <v>300</v>
      </c>
      <c r="H669" s="13">
        <v>287400</v>
      </c>
      <c r="I669" s="13">
        <v>0</v>
      </c>
      <c r="J669" s="13">
        <v>287400</v>
      </c>
      <c r="K669" s="13">
        <v>239500</v>
      </c>
      <c r="L669" s="13">
        <v>47900</v>
      </c>
      <c r="M669" s="14">
        <v>41852</v>
      </c>
      <c r="N669" s="15">
        <v>8</v>
      </c>
      <c r="O669" s="12" t="s">
        <v>33</v>
      </c>
      <c r="P669" s="16" t="s">
        <v>19</v>
      </c>
      <c r="Q669" s="1" t="str">
        <f>IF(Data[[#This Row],[COGS]]=Data[[#This Row],[ Sales]]-Data[[#This Row],[Profit]], "OK", "Mismatch")</f>
        <v>OK</v>
      </c>
      <c r="R669" s="1" t="str">
        <f>IF(Data[[#This Row],[Gross Sales]]=Data[[#This Row],[Units Sold]]*Data[[#This Row],[Sale Price]], "OK", "Mismatch")</f>
        <v>OK</v>
      </c>
      <c r="S669" s="1" t="str">
        <f>IF(Data[[#This Row],[ Sales]]=Data[[#This Row],[Gross Sales]]-Data[[#This Row],[Discounts]], "OK", "Mismatch")</f>
        <v>OK</v>
      </c>
      <c r="T669" s="1" t="str">
        <f>IF(Data[[#This Row],[Profit]]=Data[[#This Row],[ Sales]]-Data[[#This Row],[COGS]], "OK", "Mismatch")</f>
        <v>OK</v>
      </c>
    </row>
    <row r="670" spans="1:20" x14ac:dyDescent="0.2">
      <c r="A670" s="11" t="s">
        <v>40</v>
      </c>
      <c r="B670" s="11" t="s">
        <v>24</v>
      </c>
      <c r="C670" s="12" t="s">
        <v>38</v>
      </c>
      <c r="D670" s="12" t="s">
        <v>49</v>
      </c>
      <c r="E670" s="11">
        <v>591</v>
      </c>
      <c r="F670" s="13">
        <v>10</v>
      </c>
      <c r="G670" s="13">
        <v>300</v>
      </c>
      <c r="H670" s="13">
        <v>177300</v>
      </c>
      <c r="I670" s="13">
        <v>17730</v>
      </c>
      <c r="J670" s="13">
        <v>159570</v>
      </c>
      <c r="K670" s="13">
        <v>147750</v>
      </c>
      <c r="L670" s="13">
        <v>11820</v>
      </c>
      <c r="M670" s="14">
        <v>41760</v>
      </c>
      <c r="N670" s="15">
        <v>5</v>
      </c>
      <c r="O670" s="12" t="s">
        <v>47</v>
      </c>
      <c r="P670" s="16" t="s">
        <v>19</v>
      </c>
      <c r="Q670" s="1" t="str">
        <f>IF(Data[[#This Row],[COGS]]=Data[[#This Row],[ Sales]]-Data[[#This Row],[Profit]], "OK", "Mismatch")</f>
        <v>OK</v>
      </c>
      <c r="R670" s="1" t="str">
        <f>IF(Data[[#This Row],[Gross Sales]]=Data[[#This Row],[Units Sold]]*Data[[#This Row],[Sale Price]], "OK", "Mismatch")</f>
        <v>OK</v>
      </c>
      <c r="S670" s="1" t="str">
        <f>IF(Data[[#This Row],[ Sales]]=Data[[#This Row],[Gross Sales]]-Data[[#This Row],[Discounts]], "OK", "Mismatch")</f>
        <v>OK</v>
      </c>
      <c r="T670" s="1" t="str">
        <f>IF(Data[[#This Row],[Profit]]=Data[[#This Row],[ Sales]]-Data[[#This Row],[COGS]], "OK", "Mismatch")</f>
        <v>OK</v>
      </c>
    </row>
    <row r="671" spans="1:20" x14ac:dyDescent="0.2">
      <c r="A671" s="11" t="s">
        <v>40</v>
      </c>
      <c r="B671" s="11" t="s">
        <v>24</v>
      </c>
      <c r="C671" s="12" t="s">
        <v>38</v>
      </c>
      <c r="D671" s="12" t="s">
        <v>49</v>
      </c>
      <c r="E671" s="11">
        <v>2150</v>
      </c>
      <c r="F671" s="13">
        <v>10</v>
      </c>
      <c r="G671" s="13">
        <v>300</v>
      </c>
      <c r="H671" s="13">
        <v>645000</v>
      </c>
      <c r="I671" s="13">
        <v>77400</v>
      </c>
      <c r="J671" s="13">
        <v>567600</v>
      </c>
      <c r="K671" s="13">
        <v>537500</v>
      </c>
      <c r="L671" s="13">
        <v>30100</v>
      </c>
      <c r="M671" s="14">
        <v>41944</v>
      </c>
      <c r="N671" s="15">
        <v>11</v>
      </c>
      <c r="O671" s="12" t="s">
        <v>41</v>
      </c>
      <c r="P671" s="16" t="s">
        <v>19</v>
      </c>
      <c r="Q671" s="1" t="str">
        <f>IF(Data[[#This Row],[COGS]]=Data[[#This Row],[ Sales]]-Data[[#This Row],[Profit]], "OK", "Mismatch")</f>
        <v>OK</v>
      </c>
      <c r="R671" s="1" t="str">
        <f>IF(Data[[#This Row],[Gross Sales]]=Data[[#This Row],[Units Sold]]*Data[[#This Row],[Sale Price]], "OK", "Mismatch")</f>
        <v>OK</v>
      </c>
      <c r="S671" s="1" t="str">
        <f>IF(Data[[#This Row],[ Sales]]=Data[[#This Row],[Gross Sales]]-Data[[#This Row],[Discounts]], "OK", "Mismatch")</f>
        <v>OK</v>
      </c>
      <c r="T671" s="1" t="str">
        <f>IF(Data[[#This Row],[Profit]]=Data[[#This Row],[ Sales]]-Data[[#This Row],[COGS]], "OK", "Mismatch")</f>
        <v>OK</v>
      </c>
    </row>
    <row r="672" spans="1:20" x14ac:dyDescent="0.2">
      <c r="A672" s="11" t="s">
        <v>40</v>
      </c>
      <c r="B672" s="11" t="s">
        <v>24</v>
      </c>
      <c r="C672" s="12" t="s">
        <v>38</v>
      </c>
      <c r="D672" s="12" t="s">
        <v>48</v>
      </c>
      <c r="E672" s="11">
        <v>1607</v>
      </c>
      <c r="F672" s="13">
        <v>10</v>
      </c>
      <c r="G672" s="13">
        <v>300</v>
      </c>
      <c r="H672" s="13">
        <v>482100</v>
      </c>
      <c r="I672" s="13">
        <v>24105</v>
      </c>
      <c r="J672" s="13">
        <v>457995</v>
      </c>
      <c r="K672" s="13">
        <v>401750</v>
      </c>
      <c r="L672" s="13">
        <v>56245</v>
      </c>
      <c r="M672" s="14">
        <v>41730</v>
      </c>
      <c r="N672" s="15">
        <v>4</v>
      </c>
      <c r="O672" s="12" t="s">
        <v>44</v>
      </c>
      <c r="P672" s="16" t="s">
        <v>19</v>
      </c>
      <c r="Q672" s="1" t="str">
        <f>IF(Data[[#This Row],[COGS]]=Data[[#This Row],[ Sales]]-Data[[#This Row],[Profit]], "OK", "Mismatch")</f>
        <v>OK</v>
      </c>
      <c r="R672" s="1" t="str">
        <f>IF(Data[[#This Row],[Gross Sales]]=Data[[#This Row],[Units Sold]]*Data[[#This Row],[Sale Price]], "OK", "Mismatch")</f>
        <v>OK</v>
      </c>
      <c r="S672" s="1" t="str">
        <f>IF(Data[[#This Row],[ Sales]]=Data[[#This Row],[Gross Sales]]-Data[[#This Row],[Discounts]], "OK", "Mismatch")</f>
        <v>OK</v>
      </c>
      <c r="T672" s="1" t="str">
        <f>IF(Data[[#This Row],[Profit]]=Data[[#This Row],[ Sales]]-Data[[#This Row],[COGS]], "OK", "Mismatch")</f>
        <v>OK</v>
      </c>
    </row>
    <row r="673" spans="1:20" x14ac:dyDescent="0.2">
      <c r="A673" s="11" t="s">
        <v>40</v>
      </c>
      <c r="B673" s="11" t="s">
        <v>24</v>
      </c>
      <c r="C673" s="12" t="s">
        <v>38</v>
      </c>
      <c r="D673" s="12" t="s">
        <v>48</v>
      </c>
      <c r="E673" s="11">
        <v>2460</v>
      </c>
      <c r="F673" s="13">
        <v>10</v>
      </c>
      <c r="G673" s="13">
        <v>300</v>
      </c>
      <c r="H673" s="13">
        <v>738000</v>
      </c>
      <c r="I673" s="13">
        <v>59040</v>
      </c>
      <c r="J673" s="13">
        <v>678960</v>
      </c>
      <c r="K673" s="13">
        <v>615000</v>
      </c>
      <c r="L673" s="13">
        <v>63960</v>
      </c>
      <c r="M673" s="14">
        <v>41791</v>
      </c>
      <c r="N673" s="15">
        <v>6</v>
      </c>
      <c r="O673" s="12" t="s">
        <v>23</v>
      </c>
      <c r="P673" s="16" t="s">
        <v>19</v>
      </c>
      <c r="Q673" s="1" t="str">
        <f>IF(Data[[#This Row],[COGS]]=Data[[#This Row],[ Sales]]-Data[[#This Row],[Profit]], "OK", "Mismatch")</f>
        <v>OK</v>
      </c>
      <c r="R673" s="1" t="str">
        <f>IF(Data[[#This Row],[Gross Sales]]=Data[[#This Row],[Units Sold]]*Data[[#This Row],[Sale Price]], "OK", "Mismatch")</f>
        <v>OK</v>
      </c>
      <c r="S673" s="1" t="str">
        <f>IF(Data[[#This Row],[ Sales]]=Data[[#This Row],[Gross Sales]]-Data[[#This Row],[Discounts]], "OK", "Mismatch")</f>
        <v>OK</v>
      </c>
      <c r="T673" s="1" t="str">
        <f>IF(Data[[#This Row],[Profit]]=Data[[#This Row],[ Sales]]-Data[[#This Row],[COGS]], "OK", "Mismatch")</f>
        <v>OK</v>
      </c>
    </row>
    <row r="674" spans="1:20" x14ac:dyDescent="0.2">
      <c r="A674" s="11" t="s">
        <v>40</v>
      </c>
      <c r="B674" s="11" t="s">
        <v>24</v>
      </c>
      <c r="C674" s="12" t="s">
        <v>38</v>
      </c>
      <c r="D674" s="12" t="s">
        <v>48</v>
      </c>
      <c r="E674" s="11">
        <v>2565</v>
      </c>
      <c r="F674" s="13">
        <v>10</v>
      </c>
      <c r="G674" s="13">
        <v>300</v>
      </c>
      <c r="H674" s="13">
        <v>769500</v>
      </c>
      <c r="I674" s="13">
        <v>69255</v>
      </c>
      <c r="J674" s="13">
        <v>700245</v>
      </c>
      <c r="K674" s="13">
        <v>641250</v>
      </c>
      <c r="L674" s="13">
        <v>58995</v>
      </c>
      <c r="M674" s="14">
        <v>41640</v>
      </c>
      <c r="N674" s="15">
        <v>1</v>
      </c>
      <c r="O674" s="12" t="s">
        <v>18</v>
      </c>
      <c r="P674" s="16" t="s">
        <v>19</v>
      </c>
      <c r="Q674" s="1" t="str">
        <f>IF(Data[[#This Row],[COGS]]=Data[[#This Row],[ Sales]]-Data[[#This Row],[Profit]], "OK", "Mismatch")</f>
        <v>OK</v>
      </c>
      <c r="R674" s="1" t="str">
        <f>IF(Data[[#This Row],[Gross Sales]]=Data[[#This Row],[Units Sold]]*Data[[#This Row],[Sale Price]], "OK", "Mismatch")</f>
        <v>OK</v>
      </c>
      <c r="S674" s="1" t="str">
        <f>IF(Data[[#This Row],[ Sales]]=Data[[#This Row],[Gross Sales]]-Data[[#This Row],[Discounts]], "OK", "Mismatch")</f>
        <v>OK</v>
      </c>
      <c r="T674" s="1" t="str">
        <f>IF(Data[[#This Row],[Profit]]=Data[[#This Row],[ Sales]]-Data[[#This Row],[COGS]], "OK", "Mismatch")</f>
        <v>OK</v>
      </c>
    </row>
    <row r="675" spans="1:20" x14ac:dyDescent="0.2">
      <c r="A675" s="11" t="s">
        <v>40</v>
      </c>
      <c r="B675" s="11" t="s">
        <v>24</v>
      </c>
      <c r="C675" s="12" t="s">
        <v>38</v>
      </c>
      <c r="D675" s="12" t="s">
        <v>17</v>
      </c>
      <c r="E675" s="11">
        <v>788</v>
      </c>
      <c r="F675" s="13">
        <v>10</v>
      </c>
      <c r="G675" s="13">
        <v>300</v>
      </c>
      <c r="H675" s="13">
        <v>236400</v>
      </c>
      <c r="I675" s="13">
        <v>0</v>
      </c>
      <c r="J675" s="13">
        <v>236400</v>
      </c>
      <c r="K675" s="13">
        <v>197000</v>
      </c>
      <c r="L675" s="13">
        <v>39400</v>
      </c>
      <c r="M675" s="14">
        <v>41518</v>
      </c>
      <c r="N675" s="15">
        <v>9</v>
      </c>
      <c r="O675" s="12" t="s">
        <v>34</v>
      </c>
      <c r="P675" s="16" t="s">
        <v>36</v>
      </c>
      <c r="Q675" s="1" t="str">
        <f>IF(Data[[#This Row],[COGS]]=Data[[#This Row],[ Sales]]-Data[[#This Row],[Profit]], "OK", "Mismatch")</f>
        <v>OK</v>
      </c>
      <c r="R675" s="1" t="str">
        <f>IF(Data[[#This Row],[Gross Sales]]=Data[[#This Row],[Units Sold]]*Data[[#This Row],[Sale Price]], "OK", "Mismatch")</f>
        <v>OK</v>
      </c>
      <c r="S675" s="1" t="str">
        <f>IF(Data[[#This Row],[ Sales]]=Data[[#This Row],[Gross Sales]]-Data[[#This Row],[Discounts]], "OK", "Mismatch")</f>
        <v>OK</v>
      </c>
      <c r="T675" s="1" t="str">
        <f>IF(Data[[#This Row],[Profit]]=Data[[#This Row],[ Sales]]-Data[[#This Row],[COGS]], "OK", "Mismatch")</f>
        <v>OK</v>
      </c>
    </row>
    <row r="676" spans="1:20" x14ac:dyDescent="0.2">
      <c r="A676" s="11" t="s">
        <v>40</v>
      </c>
      <c r="B676" s="11" t="s">
        <v>24</v>
      </c>
      <c r="C676" s="12" t="s">
        <v>42</v>
      </c>
      <c r="D676" s="12" t="s">
        <v>49</v>
      </c>
      <c r="E676" s="11">
        <v>2605</v>
      </c>
      <c r="F676" s="13">
        <v>120</v>
      </c>
      <c r="G676" s="13">
        <v>300</v>
      </c>
      <c r="H676" s="13">
        <v>781500</v>
      </c>
      <c r="I676" s="13">
        <v>101595</v>
      </c>
      <c r="J676" s="13">
        <v>679905</v>
      </c>
      <c r="K676" s="13">
        <v>651250</v>
      </c>
      <c r="L676" s="13">
        <v>28655</v>
      </c>
      <c r="M676" s="14">
        <v>41579</v>
      </c>
      <c r="N676" s="15">
        <v>11</v>
      </c>
      <c r="O676" s="12" t="s">
        <v>41</v>
      </c>
      <c r="P676" s="16" t="s">
        <v>36</v>
      </c>
      <c r="Q676" s="1" t="str">
        <f>IF(Data[[#This Row],[COGS]]=Data[[#This Row],[ Sales]]-Data[[#This Row],[Profit]], "OK", "Mismatch")</f>
        <v>OK</v>
      </c>
      <c r="R676" s="1" t="str">
        <f>IF(Data[[#This Row],[Gross Sales]]=Data[[#This Row],[Units Sold]]*Data[[#This Row],[Sale Price]], "OK", "Mismatch")</f>
        <v>OK</v>
      </c>
      <c r="S676" s="1" t="str">
        <f>IF(Data[[#This Row],[ Sales]]=Data[[#This Row],[Gross Sales]]-Data[[#This Row],[Discounts]], "OK", "Mismatch")</f>
        <v>OK</v>
      </c>
      <c r="T676" s="1" t="str">
        <f>IF(Data[[#This Row],[Profit]]=Data[[#This Row],[ Sales]]-Data[[#This Row],[COGS]], "OK", "Mismatch")</f>
        <v>OK</v>
      </c>
    </row>
    <row r="677" spans="1:20" x14ac:dyDescent="0.2">
      <c r="A677" s="11" t="s">
        <v>40</v>
      </c>
      <c r="B677" s="11" t="s">
        <v>24</v>
      </c>
      <c r="C677" s="12" t="s">
        <v>42</v>
      </c>
      <c r="D677" s="12" t="s">
        <v>48</v>
      </c>
      <c r="E677" s="11">
        <v>635</v>
      </c>
      <c r="F677" s="13">
        <v>120</v>
      </c>
      <c r="G677" s="13">
        <v>300</v>
      </c>
      <c r="H677" s="13">
        <v>190500</v>
      </c>
      <c r="I677" s="13">
        <v>15240</v>
      </c>
      <c r="J677" s="13">
        <v>175260</v>
      </c>
      <c r="K677" s="13">
        <v>158750</v>
      </c>
      <c r="L677" s="13">
        <v>16510</v>
      </c>
      <c r="M677" s="14">
        <v>41974</v>
      </c>
      <c r="N677" s="15">
        <v>12</v>
      </c>
      <c r="O677" s="12" t="s">
        <v>25</v>
      </c>
      <c r="P677" s="16" t="s">
        <v>19</v>
      </c>
      <c r="Q677" s="1" t="str">
        <f>IF(Data[[#This Row],[COGS]]=Data[[#This Row],[ Sales]]-Data[[#This Row],[Profit]], "OK", "Mismatch")</f>
        <v>OK</v>
      </c>
      <c r="R677" s="1" t="str">
        <f>IF(Data[[#This Row],[Gross Sales]]=Data[[#This Row],[Units Sold]]*Data[[#This Row],[Sale Price]], "OK", "Mismatch")</f>
        <v>OK</v>
      </c>
      <c r="S677" s="1" t="str">
        <f>IF(Data[[#This Row],[ Sales]]=Data[[#This Row],[Gross Sales]]-Data[[#This Row],[Discounts]], "OK", "Mismatch")</f>
        <v>OK</v>
      </c>
      <c r="T677" s="1" t="str">
        <f>IF(Data[[#This Row],[Profit]]=Data[[#This Row],[ Sales]]-Data[[#This Row],[COGS]], "OK", "Mismatch")</f>
        <v>OK</v>
      </c>
    </row>
    <row r="678" spans="1:20" x14ac:dyDescent="0.2">
      <c r="A678" s="11" t="s">
        <v>40</v>
      </c>
      <c r="B678" s="11" t="s">
        <v>24</v>
      </c>
      <c r="C678" s="12" t="s">
        <v>43</v>
      </c>
      <c r="D678" s="12" t="s">
        <v>49</v>
      </c>
      <c r="E678" s="11">
        <v>432</v>
      </c>
      <c r="F678" s="13">
        <v>250</v>
      </c>
      <c r="G678" s="13">
        <v>300</v>
      </c>
      <c r="H678" s="13">
        <v>129600</v>
      </c>
      <c r="I678" s="13">
        <v>12960</v>
      </c>
      <c r="J678" s="13">
        <v>116640</v>
      </c>
      <c r="K678" s="13">
        <v>108000</v>
      </c>
      <c r="L678" s="13">
        <v>8640</v>
      </c>
      <c r="M678" s="14">
        <v>41883</v>
      </c>
      <c r="N678" s="15">
        <v>9</v>
      </c>
      <c r="O678" s="12" t="s">
        <v>34</v>
      </c>
      <c r="P678" s="16" t="s">
        <v>19</v>
      </c>
      <c r="Q678" s="1" t="str">
        <f>IF(Data[[#This Row],[COGS]]=Data[[#This Row],[ Sales]]-Data[[#This Row],[Profit]], "OK", "Mismatch")</f>
        <v>OK</v>
      </c>
      <c r="R678" s="1" t="str">
        <f>IF(Data[[#This Row],[Gross Sales]]=Data[[#This Row],[Units Sold]]*Data[[#This Row],[Sale Price]], "OK", "Mismatch")</f>
        <v>OK</v>
      </c>
      <c r="S678" s="1" t="str">
        <f>IF(Data[[#This Row],[ Sales]]=Data[[#This Row],[Gross Sales]]-Data[[#This Row],[Discounts]], "OK", "Mismatch")</f>
        <v>OK</v>
      </c>
      <c r="T678" s="1" t="str">
        <f>IF(Data[[#This Row],[Profit]]=Data[[#This Row],[ Sales]]-Data[[#This Row],[COGS]], "OK", "Mismatch")</f>
        <v>OK</v>
      </c>
    </row>
    <row r="679" spans="1:20" x14ac:dyDescent="0.2">
      <c r="A679" s="11" t="s">
        <v>40</v>
      </c>
      <c r="B679" s="11" t="s">
        <v>24</v>
      </c>
      <c r="C679" s="12" t="s">
        <v>43</v>
      </c>
      <c r="D679" s="12" t="s">
        <v>46</v>
      </c>
      <c r="E679" s="11">
        <v>494</v>
      </c>
      <c r="F679" s="13">
        <v>250</v>
      </c>
      <c r="G679" s="13">
        <v>300</v>
      </c>
      <c r="H679" s="13">
        <v>148200</v>
      </c>
      <c r="I679" s="13">
        <v>1482</v>
      </c>
      <c r="J679" s="13">
        <v>146718</v>
      </c>
      <c r="K679" s="13">
        <v>123500</v>
      </c>
      <c r="L679" s="13">
        <v>23218</v>
      </c>
      <c r="M679" s="14">
        <v>41548</v>
      </c>
      <c r="N679" s="15">
        <v>10</v>
      </c>
      <c r="O679" s="12" t="s">
        <v>35</v>
      </c>
      <c r="P679" s="16" t="s">
        <v>36</v>
      </c>
      <c r="Q679" s="1" t="str">
        <f>IF(Data[[#This Row],[COGS]]=Data[[#This Row],[ Sales]]-Data[[#This Row],[Profit]], "OK", "Mismatch")</f>
        <v>OK</v>
      </c>
      <c r="R679" s="1" t="str">
        <f>IF(Data[[#This Row],[Gross Sales]]=Data[[#This Row],[Units Sold]]*Data[[#This Row],[Sale Price]], "OK", "Mismatch")</f>
        <v>OK</v>
      </c>
      <c r="S679" s="1" t="str">
        <f>IF(Data[[#This Row],[ Sales]]=Data[[#This Row],[Gross Sales]]-Data[[#This Row],[Discounts]], "OK", "Mismatch")</f>
        <v>OK</v>
      </c>
      <c r="T679" s="1" t="str">
        <f>IF(Data[[#This Row],[Profit]]=Data[[#This Row],[ Sales]]-Data[[#This Row],[COGS]], "OK", "Mismatch")</f>
        <v>OK</v>
      </c>
    </row>
    <row r="680" spans="1:20" x14ac:dyDescent="0.2">
      <c r="A680" s="11" t="s">
        <v>40</v>
      </c>
      <c r="B680" s="11" t="s">
        <v>24</v>
      </c>
      <c r="C680" s="12" t="s">
        <v>43</v>
      </c>
      <c r="D680" s="12" t="s">
        <v>48</v>
      </c>
      <c r="E680" s="11">
        <v>2747</v>
      </c>
      <c r="F680" s="13">
        <v>250</v>
      </c>
      <c r="G680" s="13">
        <v>300</v>
      </c>
      <c r="H680" s="13">
        <v>824100</v>
      </c>
      <c r="I680" s="13">
        <v>57687</v>
      </c>
      <c r="J680" s="13">
        <v>766413</v>
      </c>
      <c r="K680" s="13">
        <v>686750</v>
      </c>
      <c r="L680" s="13">
        <v>79663</v>
      </c>
      <c r="M680" s="14">
        <v>41671</v>
      </c>
      <c r="N680" s="15">
        <v>2</v>
      </c>
      <c r="O680" s="12" t="s">
        <v>39</v>
      </c>
      <c r="P680" s="16" t="s">
        <v>19</v>
      </c>
      <c r="Q680" s="1" t="str">
        <f>IF(Data[[#This Row],[COGS]]=Data[[#This Row],[ Sales]]-Data[[#This Row],[Profit]], "OK", "Mismatch")</f>
        <v>OK</v>
      </c>
      <c r="R680" s="1" t="str">
        <f>IF(Data[[#This Row],[Gross Sales]]=Data[[#This Row],[Units Sold]]*Data[[#This Row],[Sale Price]], "OK", "Mismatch")</f>
        <v>OK</v>
      </c>
      <c r="S680" s="1" t="str">
        <f>IF(Data[[#This Row],[ Sales]]=Data[[#This Row],[Gross Sales]]-Data[[#This Row],[Discounts]], "OK", "Mismatch")</f>
        <v>OK</v>
      </c>
      <c r="T680" s="1" t="str">
        <f>IF(Data[[#This Row],[Profit]]=Data[[#This Row],[ Sales]]-Data[[#This Row],[COGS]], "OK", "Mismatch")</f>
        <v>OK</v>
      </c>
    </row>
    <row r="681" spans="1:20" x14ac:dyDescent="0.2">
      <c r="A681" s="11" t="s">
        <v>40</v>
      </c>
      <c r="B681" s="11" t="s">
        <v>37</v>
      </c>
      <c r="C681" s="12" t="s">
        <v>45</v>
      </c>
      <c r="D681" s="12" t="s">
        <v>49</v>
      </c>
      <c r="E681" s="11">
        <v>2993</v>
      </c>
      <c r="F681" s="13">
        <v>260</v>
      </c>
      <c r="G681" s="13">
        <v>300</v>
      </c>
      <c r="H681" s="13">
        <v>897900</v>
      </c>
      <c r="I681" s="13">
        <v>89790</v>
      </c>
      <c r="J681" s="13">
        <v>808110</v>
      </c>
      <c r="K681" s="13">
        <v>748250</v>
      </c>
      <c r="L681" s="13">
        <v>59860</v>
      </c>
      <c r="M681" s="14">
        <v>41699</v>
      </c>
      <c r="N681" s="15">
        <v>3</v>
      </c>
      <c r="O681" s="12" t="s">
        <v>27</v>
      </c>
      <c r="P681" s="16" t="s">
        <v>19</v>
      </c>
      <c r="Q681" s="1" t="str">
        <f>IF(Data[[#This Row],[COGS]]=Data[[#This Row],[ Sales]]-Data[[#This Row],[Profit]], "OK", "Mismatch")</f>
        <v>OK</v>
      </c>
      <c r="R681" s="1" t="str">
        <f>IF(Data[[#This Row],[Gross Sales]]=Data[[#This Row],[Units Sold]]*Data[[#This Row],[Sale Price]], "OK", "Mismatch")</f>
        <v>OK</v>
      </c>
      <c r="S681" s="1" t="str">
        <f>IF(Data[[#This Row],[ Sales]]=Data[[#This Row],[Gross Sales]]-Data[[#This Row],[Discounts]], "OK", "Mismatch")</f>
        <v>OK</v>
      </c>
      <c r="T681" s="1" t="str">
        <f>IF(Data[[#This Row],[Profit]]=Data[[#This Row],[ Sales]]-Data[[#This Row],[COGS]], "OK", "Mismatch")</f>
        <v>OK</v>
      </c>
    </row>
    <row r="682" spans="1:20" x14ac:dyDescent="0.2">
      <c r="A682" s="11" t="s">
        <v>40</v>
      </c>
      <c r="B682" s="11" t="s">
        <v>37</v>
      </c>
      <c r="C682" s="12" t="s">
        <v>45</v>
      </c>
      <c r="D682" s="12" t="s">
        <v>48</v>
      </c>
      <c r="E682" s="11">
        <v>1372</v>
      </c>
      <c r="F682" s="13">
        <v>260</v>
      </c>
      <c r="G682" s="13">
        <v>300</v>
      </c>
      <c r="H682" s="13">
        <v>411600</v>
      </c>
      <c r="I682" s="13">
        <v>28812</v>
      </c>
      <c r="J682" s="13">
        <v>382788</v>
      </c>
      <c r="K682" s="13">
        <v>343000</v>
      </c>
      <c r="L682" s="13">
        <v>39788</v>
      </c>
      <c r="M682" s="14">
        <v>41974</v>
      </c>
      <c r="N682" s="15">
        <v>12</v>
      </c>
      <c r="O682" s="12" t="s">
        <v>25</v>
      </c>
      <c r="P682" s="16" t="s">
        <v>19</v>
      </c>
      <c r="Q682" s="1" t="str">
        <f>IF(Data[[#This Row],[COGS]]=Data[[#This Row],[ Sales]]-Data[[#This Row],[Profit]], "OK", "Mismatch")</f>
        <v>OK</v>
      </c>
      <c r="R682" s="1" t="str">
        <f>IF(Data[[#This Row],[Gross Sales]]=Data[[#This Row],[Units Sold]]*Data[[#This Row],[Sale Price]], "OK", "Mismatch")</f>
        <v>OK</v>
      </c>
      <c r="S682" s="1" t="str">
        <f>IF(Data[[#This Row],[ Sales]]=Data[[#This Row],[Gross Sales]]-Data[[#This Row],[Discounts]], "OK", "Mismatch")</f>
        <v>OK</v>
      </c>
      <c r="T682" s="1" t="str">
        <f>IF(Data[[#This Row],[Profit]]=Data[[#This Row],[ Sales]]-Data[[#This Row],[COGS]], "OK", "Mismatch")</f>
        <v>OK</v>
      </c>
    </row>
    <row r="683" spans="1:20" x14ac:dyDescent="0.2">
      <c r="A683" s="11" t="s">
        <v>40</v>
      </c>
      <c r="B683" s="11" t="s">
        <v>37</v>
      </c>
      <c r="C683" s="12" t="s">
        <v>16</v>
      </c>
      <c r="D683" s="12" t="s">
        <v>49</v>
      </c>
      <c r="E683" s="11">
        <v>1010</v>
      </c>
      <c r="F683" s="13">
        <v>3</v>
      </c>
      <c r="G683" s="13">
        <v>300</v>
      </c>
      <c r="H683" s="13">
        <v>303000</v>
      </c>
      <c r="I683" s="13">
        <v>42420</v>
      </c>
      <c r="J683" s="13">
        <v>260580</v>
      </c>
      <c r="K683" s="13">
        <v>252500</v>
      </c>
      <c r="L683" s="13">
        <v>8080</v>
      </c>
      <c r="M683" s="14">
        <v>41913</v>
      </c>
      <c r="N683" s="15">
        <v>10</v>
      </c>
      <c r="O683" s="12" t="s">
        <v>35</v>
      </c>
      <c r="P683" s="16" t="s">
        <v>19</v>
      </c>
      <c r="Q683" s="1" t="str">
        <f>IF(Data[[#This Row],[COGS]]=Data[[#This Row],[ Sales]]-Data[[#This Row],[Profit]], "OK", "Mismatch")</f>
        <v>OK</v>
      </c>
      <c r="R683" s="1" t="str">
        <f>IF(Data[[#This Row],[Gross Sales]]=Data[[#This Row],[Units Sold]]*Data[[#This Row],[Sale Price]], "OK", "Mismatch")</f>
        <v>OK</v>
      </c>
      <c r="S683" s="1" t="str">
        <f>IF(Data[[#This Row],[ Sales]]=Data[[#This Row],[Gross Sales]]-Data[[#This Row],[Discounts]], "OK", "Mismatch")</f>
        <v>OK</v>
      </c>
      <c r="T683" s="1" t="str">
        <f>IF(Data[[#This Row],[Profit]]=Data[[#This Row],[ Sales]]-Data[[#This Row],[COGS]], "OK", "Mismatch")</f>
        <v>OK</v>
      </c>
    </row>
    <row r="684" spans="1:20" x14ac:dyDescent="0.2">
      <c r="A684" s="11" t="s">
        <v>40</v>
      </c>
      <c r="B684" s="11" t="s">
        <v>37</v>
      </c>
      <c r="C684" s="12" t="s">
        <v>16</v>
      </c>
      <c r="D684" s="12" t="s">
        <v>48</v>
      </c>
      <c r="E684" s="11">
        <v>991</v>
      </c>
      <c r="F684" s="13">
        <v>3</v>
      </c>
      <c r="G684" s="13">
        <v>300</v>
      </c>
      <c r="H684" s="13">
        <v>297300</v>
      </c>
      <c r="I684" s="13">
        <v>14865</v>
      </c>
      <c r="J684" s="13">
        <v>282435</v>
      </c>
      <c r="K684" s="13">
        <v>247750</v>
      </c>
      <c r="L684" s="13">
        <v>34685</v>
      </c>
      <c r="M684" s="14">
        <v>41791</v>
      </c>
      <c r="N684" s="15">
        <v>6</v>
      </c>
      <c r="O684" s="12" t="s">
        <v>23</v>
      </c>
      <c r="P684" s="16" t="s">
        <v>19</v>
      </c>
      <c r="Q684" s="1" t="str">
        <f>IF(Data[[#This Row],[COGS]]=Data[[#This Row],[ Sales]]-Data[[#This Row],[Profit]], "OK", "Mismatch")</f>
        <v>OK</v>
      </c>
      <c r="R684" s="1" t="str">
        <f>IF(Data[[#This Row],[Gross Sales]]=Data[[#This Row],[Units Sold]]*Data[[#This Row],[Sale Price]], "OK", "Mismatch")</f>
        <v>OK</v>
      </c>
      <c r="S684" s="1" t="str">
        <f>IF(Data[[#This Row],[ Sales]]=Data[[#This Row],[Gross Sales]]-Data[[#This Row],[Discounts]], "OK", "Mismatch")</f>
        <v>OK</v>
      </c>
      <c r="T684" s="1" t="str">
        <f>IF(Data[[#This Row],[Profit]]=Data[[#This Row],[ Sales]]-Data[[#This Row],[COGS]], "OK", "Mismatch")</f>
        <v>OK</v>
      </c>
    </row>
    <row r="685" spans="1:20" x14ac:dyDescent="0.2">
      <c r="A685" s="11" t="s">
        <v>31</v>
      </c>
      <c r="B685" s="11" t="s">
        <v>37</v>
      </c>
      <c r="C685" s="12" t="s">
        <v>26</v>
      </c>
      <c r="D685" s="12" t="s">
        <v>46</v>
      </c>
      <c r="E685" s="11">
        <v>2301</v>
      </c>
      <c r="F685" s="13">
        <v>5</v>
      </c>
      <c r="G685" s="13">
        <v>300</v>
      </c>
      <c r="H685" s="13">
        <v>690300</v>
      </c>
      <c r="I685" s="13">
        <v>6903</v>
      </c>
      <c r="J685" s="13">
        <v>683397</v>
      </c>
      <c r="K685" s="13">
        <v>575250</v>
      </c>
      <c r="L685" s="13">
        <v>108147</v>
      </c>
      <c r="M685" s="14">
        <v>41730</v>
      </c>
      <c r="N685" s="15">
        <v>4</v>
      </c>
      <c r="O685" s="12" t="s">
        <v>44</v>
      </c>
      <c r="P685" s="16" t="s">
        <v>19</v>
      </c>
      <c r="Q685" s="1" t="str">
        <f>IF(Data[[#This Row],[COGS]]=Data[[#This Row],[ Sales]]-Data[[#This Row],[Profit]], "OK", "Mismatch")</f>
        <v>OK</v>
      </c>
      <c r="R685" s="1" t="str">
        <f>IF(Data[[#This Row],[Gross Sales]]=Data[[#This Row],[Units Sold]]*Data[[#This Row],[Sale Price]], "OK", "Mismatch")</f>
        <v>OK</v>
      </c>
      <c r="S685" s="1" t="str">
        <f>IF(Data[[#This Row],[ Sales]]=Data[[#This Row],[Gross Sales]]-Data[[#This Row],[Discounts]], "OK", "Mismatch")</f>
        <v>OK</v>
      </c>
      <c r="T685" s="1" t="str">
        <f>IF(Data[[#This Row],[Profit]]=Data[[#This Row],[ Sales]]-Data[[#This Row],[COGS]], "OK", "Mismatch")</f>
        <v>OK</v>
      </c>
    </row>
    <row r="686" spans="1:20" x14ac:dyDescent="0.2">
      <c r="A686" s="11" t="s">
        <v>40</v>
      </c>
      <c r="B686" s="11" t="s">
        <v>37</v>
      </c>
      <c r="C686" s="12" t="s">
        <v>26</v>
      </c>
      <c r="D686" s="12" t="s">
        <v>46</v>
      </c>
      <c r="E686" s="11">
        <v>2498</v>
      </c>
      <c r="F686" s="13">
        <v>5</v>
      </c>
      <c r="G686" s="13">
        <v>300</v>
      </c>
      <c r="H686" s="13">
        <v>749400</v>
      </c>
      <c r="I686" s="13">
        <v>7494</v>
      </c>
      <c r="J686" s="13">
        <v>741906</v>
      </c>
      <c r="K686" s="13">
        <v>624500</v>
      </c>
      <c r="L686" s="13">
        <v>117406</v>
      </c>
      <c r="M686" s="14">
        <v>41518</v>
      </c>
      <c r="N686" s="15">
        <v>9</v>
      </c>
      <c r="O686" s="12" t="s">
        <v>34</v>
      </c>
      <c r="P686" s="16" t="s">
        <v>36</v>
      </c>
      <c r="Q686" s="1" t="str">
        <f>IF(Data[[#This Row],[COGS]]=Data[[#This Row],[ Sales]]-Data[[#This Row],[Profit]], "OK", "Mismatch")</f>
        <v>OK</v>
      </c>
      <c r="R686" s="1" t="str">
        <f>IF(Data[[#This Row],[Gross Sales]]=Data[[#This Row],[Units Sold]]*Data[[#This Row],[Sale Price]], "OK", "Mismatch")</f>
        <v>OK</v>
      </c>
      <c r="S686" s="1" t="str">
        <f>IF(Data[[#This Row],[ Sales]]=Data[[#This Row],[Gross Sales]]-Data[[#This Row],[Discounts]], "OK", "Mismatch")</f>
        <v>OK</v>
      </c>
      <c r="T686" s="1" t="str">
        <f>IF(Data[[#This Row],[Profit]]=Data[[#This Row],[ Sales]]-Data[[#This Row],[COGS]], "OK", "Mismatch")</f>
        <v>OK</v>
      </c>
    </row>
    <row r="687" spans="1:20" x14ac:dyDescent="0.2">
      <c r="A687" s="11" t="s">
        <v>40</v>
      </c>
      <c r="B687" s="11" t="s">
        <v>37</v>
      </c>
      <c r="C687" s="12" t="s">
        <v>38</v>
      </c>
      <c r="D687" s="12" t="s">
        <v>49</v>
      </c>
      <c r="E687" s="11">
        <v>3495</v>
      </c>
      <c r="F687" s="13">
        <v>10</v>
      </c>
      <c r="G687" s="13">
        <v>300</v>
      </c>
      <c r="H687" s="13">
        <v>1048500</v>
      </c>
      <c r="I687" s="13">
        <v>125820</v>
      </c>
      <c r="J687" s="13">
        <v>922680</v>
      </c>
      <c r="K687" s="13">
        <v>873750</v>
      </c>
      <c r="L687" s="13">
        <v>48930</v>
      </c>
      <c r="M687" s="14">
        <v>41640</v>
      </c>
      <c r="N687" s="15">
        <v>1</v>
      </c>
      <c r="O687" s="12" t="s">
        <v>18</v>
      </c>
      <c r="P687" s="16" t="s">
        <v>19</v>
      </c>
      <c r="Q687" s="1" t="str">
        <f>IF(Data[[#This Row],[COGS]]=Data[[#This Row],[ Sales]]-Data[[#This Row],[Profit]], "OK", "Mismatch")</f>
        <v>OK</v>
      </c>
      <c r="R687" s="1" t="str">
        <f>IF(Data[[#This Row],[Gross Sales]]=Data[[#This Row],[Units Sold]]*Data[[#This Row],[Sale Price]], "OK", "Mismatch")</f>
        <v>OK</v>
      </c>
      <c r="S687" s="1" t="str">
        <f>IF(Data[[#This Row],[ Sales]]=Data[[#This Row],[Gross Sales]]-Data[[#This Row],[Discounts]], "OK", "Mismatch")</f>
        <v>OK</v>
      </c>
      <c r="T687" s="1" t="str">
        <f>IF(Data[[#This Row],[Profit]]=Data[[#This Row],[ Sales]]-Data[[#This Row],[COGS]], "OK", "Mismatch")</f>
        <v>OK</v>
      </c>
    </row>
    <row r="688" spans="1:20" x14ac:dyDescent="0.2">
      <c r="A688" s="11" t="s">
        <v>40</v>
      </c>
      <c r="B688" s="11" t="s">
        <v>37</v>
      </c>
      <c r="C688" s="12" t="s">
        <v>38</v>
      </c>
      <c r="D688" s="12" t="s">
        <v>46</v>
      </c>
      <c r="E688" s="11">
        <v>2905</v>
      </c>
      <c r="F688" s="13">
        <v>10</v>
      </c>
      <c r="G688" s="13">
        <v>300</v>
      </c>
      <c r="H688" s="13">
        <v>871500</v>
      </c>
      <c r="I688" s="13">
        <v>8715</v>
      </c>
      <c r="J688" s="13">
        <v>862785</v>
      </c>
      <c r="K688" s="13">
        <v>726250</v>
      </c>
      <c r="L688" s="13">
        <v>136535</v>
      </c>
      <c r="M688" s="14">
        <v>41944</v>
      </c>
      <c r="N688" s="15">
        <v>11</v>
      </c>
      <c r="O688" s="12" t="s">
        <v>41</v>
      </c>
      <c r="P688" s="16" t="s">
        <v>19</v>
      </c>
      <c r="Q688" s="1" t="str">
        <f>IF(Data[[#This Row],[COGS]]=Data[[#This Row],[ Sales]]-Data[[#This Row],[Profit]], "OK", "Mismatch")</f>
        <v>OK</v>
      </c>
      <c r="R688" s="1" t="str">
        <f>IF(Data[[#This Row],[Gross Sales]]=Data[[#This Row],[Units Sold]]*Data[[#This Row],[Sale Price]], "OK", "Mismatch")</f>
        <v>OK</v>
      </c>
      <c r="S688" s="1" t="str">
        <f>IF(Data[[#This Row],[ Sales]]=Data[[#This Row],[Gross Sales]]-Data[[#This Row],[Discounts]], "OK", "Mismatch")</f>
        <v>OK</v>
      </c>
      <c r="T688" s="1" t="str">
        <f>IF(Data[[#This Row],[Profit]]=Data[[#This Row],[ Sales]]-Data[[#This Row],[COGS]], "OK", "Mismatch")</f>
        <v>OK</v>
      </c>
    </row>
    <row r="689" spans="1:20" x14ac:dyDescent="0.2">
      <c r="A689" s="11" t="s">
        <v>40</v>
      </c>
      <c r="B689" s="11" t="s">
        <v>37</v>
      </c>
      <c r="C689" s="12" t="s">
        <v>38</v>
      </c>
      <c r="D689" s="12" t="s">
        <v>46</v>
      </c>
      <c r="E689" s="11">
        <v>2918</v>
      </c>
      <c r="F689" s="13">
        <v>10</v>
      </c>
      <c r="G689" s="13">
        <v>300</v>
      </c>
      <c r="H689" s="13">
        <v>875400</v>
      </c>
      <c r="I689" s="13">
        <v>35016</v>
      </c>
      <c r="J689" s="13">
        <v>840384</v>
      </c>
      <c r="K689" s="13">
        <v>729500</v>
      </c>
      <c r="L689" s="13">
        <v>110884</v>
      </c>
      <c r="M689" s="14">
        <v>41760</v>
      </c>
      <c r="N689" s="15">
        <v>5</v>
      </c>
      <c r="O689" s="12" t="s">
        <v>47</v>
      </c>
      <c r="P689" s="16" t="s">
        <v>19</v>
      </c>
      <c r="Q689" s="1" t="str">
        <f>IF(Data[[#This Row],[COGS]]=Data[[#This Row],[ Sales]]-Data[[#This Row],[Profit]], "OK", "Mismatch")</f>
        <v>OK</v>
      </c>
      <c r="R689" s="1" t="str">
        <f>IF(Data[[#This Row],[Gross Sales]]=Data[[#This Row],[Units Sold]]*Data[[#This Row],[Sale Price]], "OK", "Mismatch")</f>
        <v>OK</v>
      </c>
      <c r="S689" s="1" t="str">
        <f>IF(Data[[#This Row],[ Sales]]=Data[[#This Row],[Gross Sales]]-Data[[#This Row],[Discounts]], "OK", "Mismatch")</f>
        <v>OK</v>
      </c>
      <c r="T689" s="1" t="str">
        <f>IF(Data[[#This Row],[Profit]]=Data[[#This Row],[ Sales]]-Data[[#This Row],[COGS]], "OK", "Mismatch")</f>
        <v>OK</v>
      </c>
    </row>
    <row r="690" spans="1:20" x14ac:dyDescent="0.2">
      <c r="A690" s="11" t="s">
        <v>40</v>
      </c>
      <c r="B690" s="11" t="s">
        <v>37</v>
      </c>
      <c r="C690" s="12" t="s">
        <v>38</v>
      </c>
      <c r="D690" s="12" t="s">
        <v>48</v>
      </c>
      <c r="E690" s="11">
        <v>991</v>
      </c>
      <c r="F690" s="13">
        <v>10</v>
      </c>
      <c r="G690" s="13">
        <v>300</v>
      </c>
      <c r="H690" s="13">
        <v>297300</v>
      </c>
      <c r="I690" s="13">
        <v>14865</v>
      </c>
      <c r="J690" s="13">
        <v>282435</v>
      </c>
      <c r="K690" s="13">
        <v>247750</v>
      </c>
      <c r="L690" s="13">
        <v>34685</v>
      </c>
      <c r="M690" s="14">
        <v>41791</v>
      </c>
      <c r="N690" s="15">
        <v>6</v>
      </c>
      <c r="O690" s="12" t="s">
        <v>23</v>
      </c>
      <c r="P690" s="16" t="s">
        <v>19</v>
      </c>
      <c r="Q690" s="1" t="str">
        <f>IF(Data[[#This Row],[COGS]]=Data[[#This Row],[ Sales]]-Data[[#This Row],[Profit]], "OK", "Mismatch")</f>
        <v>OK</v>
      </c>
      <c r="R690" s="1" t="str">
        <f>IF(Data[[#This Row],[Gross Sales]]=Data[[#This Row],[Units Sold]]*Data[[#This Row],[Sale Price]], "OK", "Mismatch")</f>
        <v>OK</v>
      </c>
      <c r="S690" s="1" t="str">
        <f>IF(Data[[#This Row],[ Sales]]=Data[[#This Row],[Gross Sales]]-Data[[#This Row],[Discounts]], "OK", "Mismatch")</f>
        <v>OK</v>
      </c>
      <c r="T690" s="1" t="str">
        <f>IF(Data[[#This Row],[Profit]]=Data[[#This Row],[ Sales]]-Data[[#This Row],[COGS]], "OK", "Mismatch")</f>
        <v>OK</v>
      </c>
    </row>
    <row r="691" spans="1:20" x14ac:dyDescent="0.2">
      <c r="A691" s="11" t="s">
        <v>40</v>
      </c>
      <c r="B691" s="11" t="s">
        <v>37</v>
      </c>
      <c r="C691" s="12" t="s">
        <v>42</v>
      </c>
      <c r="D691" s="12" t="s">
        <v>49</v>
      </c>
      <c r="E691" s="11">
        <v>2294</v>
      </c>
      <c r="F691" s="13">
        <v>120</v>
      </c>
      <c r="G691" s="13">
        <v>300</v>
      </c>
      <c r="H691" s="13">
        <v>688200</v>
      </c>
      <c r="I691" s="13">
        <v>68820</v>
      </c>
      <c r="J691" s="13">
        <v>619380</v>
      </c>
      <c r="K691" s="13">
        <v>573500</v>
      </c>
      <c r="L691" s="13">
        <v>45880</v>
      </c>
      <c r="M691" s="14">
        <v>41548</v>
      </c>
      <c r="N691" s="15">
        <v>10</v>
      </c>
      <c r="O691" s="12" t="s">
        <v>35</v>
      </c>
      <c r="P691" s="16" t="s">
        <v>36</v>
      </c>
      <c r="Q691" s="1" t="str">
        <f>IF(Data[[#This Row],[COGS]]=Data[[#This Row],[ Sales]]-Data[[#This Row],[Profit]], "OK", "Mismatch")</f>
        <v>OK</v>
      </c>
      <c r="R691" s="1" t="str">
        <f>IF(Data[[#This Row],[Gross Sales]]=Data[[#This Row],[Units Sold]]*Data[[#This Row],[Sale Price]], "OK", "Mismatch")</f>
        <v>OK</v>
      </c>
      <c r="S691" s="1" t="str">
        <f>IF(Data[[#This Row],[ Sales]]=Data[[#This Row],[Gross Sales]]-Data[[#This Row],[Discounts]], "OK", "Mismatch")</f>
        <v>OK</v>
      </c>
      <c r="T691" s="1" t="str">
        <f>IF(Data[[#This Row],[Profit]]=Data[[#This Row],[ Sales]]-Data[[#This Row],[COGS]], "OK", "Mismatch")</f>
        <v>OK</v>
      </c>
    </row>
    <row r="692" spans="1:20" x14ac:dyDescent="0.2">
      <c r="A692" s="11" t="s">
        <v>40</v>
      </c>
      <c r="B692" s="11" t="s">
        <v>37</v>
      </c>
      <c r="C692" s="12" t="s">
        <v>42</v>
      </c>
      <c r="D692" s="12" t="s">
        <v>49</v>
      </c>
      <c r="E692" s="11">
        <v>2460</v>
      </c>
      <c r="F692" s="13">
        <v>120</v>
      </c>
      <c r="G692" s="13">
        <v>300</v>
      </c>
      <c r="H692" s="13">
        <v>738000</v>
      </c>
      <c r="I692" s="13">
        <v>103320</v>
      </c>
      <c r="J692" s="13">
        <v>634680</v>
      </c>
      <c r="K692" s="13">
        <v>615000</v>
      </c>
      <c r="L692" s="13">
        <v>19680</v>
      </c>
      <c r="M692" s="14">
        <v>41821</v>
      </c>
      <c r="N692" s="15">
        <v>7</v>
      </c>
      <c r="O692" s="12" t="s">
        <v>30</v>
      </c>
      <c r="P692" s="16" t="s">
        <v>19</v>
      </c>
      <c r="Q692" s="1" t="str">
        <f>IF(Data[[#This Row],[COGS]]=Data[[#This Row],[ Sales]]-Data[[#This Row],[Profit]], "OK", "Mismatch")</f>
        <v>OK</v>
      </c>
      <c r="R692" s="1" t="str">
        <f>IF(Data[[#This Row],[Gross Sales]]=Data[[#This Row],[Units Sold]]*Data[[#This Row],[Sale Price]], "OK", "Mismatch")</f>
        <v>OK</v>
      </c>
      <c r="S692" s="1" t="str">
        <f>IF(Data[[#This Row],[ Sales]]=Data[[#This Row],[Gross Sales]]-Data[[#This Row],[Discounts]], "OK", "Mismatch")</f>
        <v>OK</v>
      </c>
      <c r="T692" s="1" t="str">
        <f>IF(Data[[#This Row],[Profit]]=Data[[#This Row],[ Sales]]-Data[[#This Row],[COGS]], "OK", "Mismatch")</f>
        <v>OK</v>
      </c>
    </row>
    <row r="693" spans="1:20" x14ac:dyDescent="0.2">
      <c r="A693" s="11" t="s">
        <v>40</v>
      </c>
      <c r="B693" s="11" t="s">
        <v>37</v>
      </c>
      <c r="C693" s="12" t="s">
        <v>42</v>
      </c>
      <c r="D693" s="12" t="s">
        <v>49</v>
      </c>
      <c r="E693" s="11">
        <v>2574</v>
      </c>
      <c r="F693" s="13">
        <v>120</v>
      </c>
      <c r="G693" s="13">
        <v>300</v>
      </c>
      <c r="H693" s="13">
        <v>772200</v>
      </c>
      <c r="I693" s="13">
        <v>115830</v>
      </c>
      <c r="J693" s="13">
        <v>656370</v>
      </c>
      <c r="K693" s="13">
        <v>643500</v>
      </c>
      <c r="L693" s="13">
        <v>12870</v>
      </c>
      <c r="M693" s="14">
        <v>41579</v>
      </c>
      <c r="N693" s="15">
        <v>11</v>
      </c>
      <c r="O693" s="12" t="s">
        <v>41</v>
      </c>
      <c r="P693" s="16" t="s">
        <v>36</v>
      </c>
      <c r="Q693" s="1" t="str">
        <f>IF(Data[[#This Row],[COGS]]=Data[[#This Row],[ Sales]]-Data[[#This Row],[Profit]], "OK", "Mismatch")</f>
        <v>OK</v>
      </c>
      <c r="R693" s="1" t="str">
        <f>IF(Data[[#This Row],[Gross Sales]]=Data[[#This Row],[Units Sold]]*Data[[#This Row],[Sale Price]], "OK", "Mismatch")</f>
        <v>OK</v>
      </c>
      <c r="S693" s="1" t="str">
        <f>IF(Data[[#This Row],[ Sales]]=Data[[#This Row],[Gross Sales]]-Data[[#This Row],[Discounts]], "OK", "Mismatch")</f>
        <v>OK</v>
      </c>
      <c r="T693" s="1" t="str">
        <f>IF(Data[[#This Row],[Profit]]=Data[[#This Row],[ Sales]]-Data[[#This Row],[COGS]], "OK", "Mismatch")</f>
        <v>OK</v>
      </c>
    </row>
    <row r="694" spans="1:20" x14ac:dyDescent="0.2">
      <c r="A694" s="11" t="s">
        <v>40</v>
      </c>
      <c r="B694" s="11" t="s">
        <v>37</v>
      </c>
      <c r="C694" s="12" t="s">
        <v>42</v>
      </c>
      <c r="D694" s="12" t="s">
        <v>48</v>
      </c>
      <c r="E694" s="11">
        <v>1372</v>
      </c>
      <c r="F694" s="13">
        <v>120</v>
      </c>
      <c r="G694" s="13">
        <v>300</v>
      </c>
      <c r="H694" s="13">
        <v>411600</v>
      </c>
      <c r="I694" s="13">
        <v>28812</v>
      </c>
      <c r="J694" s="13">
        <v>382788</v>
      </c>
      <c r="K694" s="13">
        <v>343000</v>
      </c>
      <c r="L694" s="13">
        <v>39788</v>
      </c>
      <c r="M694" s="14">
        <v>41974</v>
      </c>
      <c r="N694" s="15">
        <v>12</v>
      </c>
      <c r="O694" s="12" t="s">
        <v>25</v>
      </c>
      <c r="P694" s="16" t="s">
        <v>19</v>
      </c>
      <c r="Q694" s="1" t="str">
        <f>IF(Data[[#This Row],[COGS]]=Data[[#This Row],[ Sales]]-Data[[#This Row],[Profit]], "OK", "Mismatch")</f>
        <v>OK</v>
      </c>
      <c r="R694" s="1" t="str">
        <f>IF(Data[[#This Row],[Gross Sales]]=Data[[#This Row],[Units Sold]]*Data[[#This Row],[Sale Price]], "OK", "Mismatch")</f>
        <v>OK</v>
      </c>
      <c r="S694" s="1" t="str">
        <f>IF(Data[[#This Row],[ Sales]]=Data[[#This Row],[Gross Sales]]-Data[[#This Row],[Discounts]], "OK", "Mismatch")</f>
        <v>OK</v>
      </c>
      <c r="T694" s="1" t="str">
        <f>IF(Data[[#This Row],[Profit]]=Data[[#This Row],[ Sales]]-Data[[#This Row],[COGS]], "OK", "Mismatch")</f>
        <v>OK</v>
      </c>
    </row>
    <row r="695" spans="1:20" x14ac:dyDescent="0.2">
      <c r="A695" s="11" t="s">
        <v>40</v>
      </c>
      <c r="B695" s="11" t="s">
        <v>37</v>
      </c>
      <c r="C695" s="12" t="s">
        <v>43</v>
      </c>
      <c r="D695" s="12" t="s">
        <v>49</v>
      </c>
      <c r="E695" s="11">
        <v>1010</v>
      </c>
      <c r="F695" s="13">
        <v>250</v>
      </c>
      <c r="G695" s="13">
        <v>300</v>
      </c>
      <c r="H695" s="13">
        <v>303000</v>
      </c>
      <c r="I695" s="13">
        <v>42420</v>
      </c>
      <c r="J695" s="13">
        <v>260580</v>
      </c>
      <c r="K695" s="13">
        <v>252500</v>
      </c>
      <c r="L695" s="13">
        <v>8080</v>
      </c>
      <c r="M695" s="14">
        <v>41913</v>
      </c>
      <c r="N695" s="15">
        <v>10</v>
      </c>
      <c r="O695" s="12" t="s">
        <v>35</v>
      </c>
      <c r="P695" s="16" t="s">
        <v>19</v>
      </c>
      <c r="Q695" s="1" t="str">
        <f>IF(Data[[#This Row],[COGS]]=Data[[#This Row],[ Sales]]-Data[[#This Row],[Profit]], "OK", "Mismatch")</f>
        <v>OK</v>
      </c>
      <c r="R695" s="1" t="str">
        <f>IF(Data[[#This Row],[Gross Sales]]=Data[[#This Row],[Units Sold]]*Data[[#This Row],[Sale Price]], "OK", "Mismatch")</f>
        <v>OK</v>
      </c>
      <c r="S695" s="1" t="str">
        <f>IF(Data[[#This Row],[ Sales]]=Data[[#This Row],[Gross Sales]]-Data[[#This Row],[Discounts]], "OK", "Mismatch")</f>
        <v>OK</v>
      </c>
      <c r="T695" s="1" t="str">
        <f>IF(Data[[#This Row],[Profit]]=Data[[#This Row],[ Sales]]-Data[[#This Row],[COGS]], "OK", "Mismatch")</f>
        <v>OK</v>
      </c>
    </row>
    <row r="696" spans="1:20" x14ac:dyDescent="0.2">
      <c r="A696" s="11" t="s">
        <v>40</v>
      </c>
      <c r="B696" s="11" t="s">
        <v>37</v>
      </c>
      <c r="C696" s="12" t="s">
        <v>43</v>
      </c>
      <c r="D696" s="12" t="s">
        <v>49</v>
      </c>
      <c r="E696" s="11">
        <v>2294</v>
      </c>
      <c r="F696" s="13">
        <v>250</v>
      </c>
      <c r="G696" s="13">
        <v>300</v>
      </c>
      <c r="H696" s="13">
        <v>688200</v>
      </c>
      <c r="I696" s="13">
        <v>68820</v>
      </c>
      <c r="J696" s="13">
        <v>619380</v>
      </c>
      <c r="K696" s="13">
        <v>573500</v>
      </c>
      <c r="L696" s="13">
        <v>45880</v>
      </c>
      <c r="M696" s="14">
        <v>41548</v>
      </c>
      <c r="N696" s="15">
        <v>10</v>
      </c>
      <c r="O696" s="12" t="s">
        <v>35</v>
      </c>
      <c r="P696" s="16" t="s">
        <v>36</v>
      </c>
      <c r="Q696" s="1" t="str">
        <f>IF(Data[[#This Row],[COGS]]=Data[[#This Row],[ Sales]]-Data[[#This Row],[Profit]], "OK", "Mismatch")</f>
        <v>OK</v>
      </c>
      <c r="R696" s="1" t="str">
        <f>IF(Data[[#This Row],[Gross Sales]]=Data[[#This Row],[Units Sold]]*Data[[#This Row],[Sale Price]], "OK", "Mismatch")</f>
        <v>OK</v>
      </c>
      <c r="S696" s="1" t="str">
        <f>IF(Data[[#This Row],[ Sales]]=Data[[#This Row],[Gross Sales]]-Data[[#This Row],[Discounts]], "OK", "Mismatch")</f>
        <v>OK</v>
      </c>
      <c r="T696" s="1" t="str">
        <f>IF(Data[[#This Row],[Profit]]=Data[[#This Row],[ Sales]]-Data[[#This Row],[COGS]], "OK", "Mismatch")</f>
        <v>OK</v>
      </c>
    </row>
    <row r="697" spans="1:20" x14ac:dyDescent="0.2">
      <c r="A697" s="11" t="s">
        <v>40</v>
      </c>
      <c r="B697" s="11" t="s">
        <v>37</v>
      </c>
      <c r="C697" s="12" t="s">
        <v>43</v>
      </c>
      <c r="D697" s="12" t="s">
        <v>49</v>
      </c>
      <c r="E697" s="11">
        <v>2541</v>
      </c>
      <c r="F697" s="13">
        <v>250</v>
      </c>
      <c r="G697" s="13">
        <v>300</v>
      </c>
      <c r="H697" s="13">
        <v>762300</v>
      </c>
      <c r="I697" s="13">
        <v>106722</v>
      </c>
      <c r="J697" s="13">
        <v>655578</v>
      </c>
      <c r="K697" s="13">
        <v>635250</v>
      </c>
      <c r="L697" s="13">
        <v>20328</v>
      </c>
      <c r="M697" s="14">
        <v>41852</v>
      </c>
      <c r="N697" s="15">
        <v>8</v>
      </c>
      <c r="O697" s="12" t="s">
        <v>33</v>
      </c>
      <c r="P697" s="16" t="s">
        <v>19</v>
      </c>
      <c r="Q697" s="1" t="str">
        <f>IF(Data[[#This Row],[COGS]]=Data[[#This Row],[ Sales]]-Data[[#This Row],[Profit]], "OK", "Mismatch")</f>
        <v>OK</v>
      </c>
      <c r="R697" s="1" t="str">
        <f>IF(Data[[#This Row],[Gross Sales]]=Data[[#This Row],[Units Sold]]*Data[[#This Row],[Sale Price]], "OK", "Mismatch")</f>
        <v>OK</v>
      </c>
      <c r="S697" s="1" t="str">
        <f>IF(Data[[#This Row],[ Sales]]=Data[[#This Row],[Gross Sales]]-Data[[#This Row],[Discounts]], "OK", "Mismatch")</f>
        <v>OK</v>
      </c>
      <c r="T697" s="1" t="str">
        <f>IF(Data[[#This Row],[Profit]]=Data[[#This Row],[ Sales]]-Data[[#This Row],[COGS]], "OK", "Mismatch")</f>
        <v>OK</v>
      </c>
    </row>
    <row r="698" spans="1:20" x14ac:dyDescent="0.2">
      <c r="A698" s="11" t="s">
        <v>40</v>
      </c>
      <c r="B698" s="11" t="s">
        <v>37</v>
      </c>
      <c r="C698" s="12" t="s">
        <v>43</v>
      </c>
      <c r="D698" s="12" t="s">
        <v>46</v>
      </c>
      <c r="E698" s="11">
        <v>2844</v>
      </c>
      <c r="F698" s="13">
        <v>250</v>
      </c>
      <c r="G698" s="13">
        <v>300</v>
      </c>
      <c r="H698" s="13">
        <v>853200</v>
      </c>
      <c r="I698" s="13">
        <v>25596</v>
      </c>
      <c r="J698" s="13">
        <v>827604</v>
      </c>
      <c r="K698" s="13">
        <v>711000</v>
      </c>
      <c r="L698" s="13">
        <v>116604</v>
      </c>
      <c r="M698" s="14">
        <v>41671</v>
      </c>
      <c r="N698" s="15">
        <v>2</v>
      </c>
      <c r="O698" s="12" t="s">
        <v>39</v>
      </c>
      <c r="P698" s="16" t="s">
        <v>19</v>
      </c>
      <c r="Q698" s="1" t="str">
        <f>IF(Data[[#This Row],[COGS]]=Data[[#This Row],[ Sales]]-Data[[#This Row],[Profit]], "OK", "Mismatch")</f>
        <v>OK</v>
      </c>
      <c r="R698" s="1" t="str">
        <f>IF(Data[[#This Row],[Gross Sales]]=Data[[#This Row],[Units Sold]]*Data[[#This Row],[Sale Price]], "OK", "Mismatch")</f>
        <v>OK</v>
      </c>
      <c r="S698" s="1" t="str">
        <f>IF(Data[[#This Row],[ Sales]]=Data[[#This Row],[Gross Sales]]-Data[[#This Row],[Discounts]], "OK", "Mismatch")</f>
        <v>OK</v>
      </c>
      <c r="T698" s="1" t="str">
        <f>IF(Data[[#This Row],[Profit]]=Data[[#This Row],[ Sales]]-Data[[#This Row],[COGS]], "OK", "Mismatch")</f>
        <v>OK</v>
      </c>
    </row>
    <row r="699" spans="1:20" x14ac:dyDescent="0.2">
      <c r="A699" s="11" t="s">
        <v>40</v>
      </c>
      <c r="B699" s="11" t="s">
        <v>37</v>
      </c>
      <c r="C699" s="12" t="s">
        <v>43</v>
      </c>
      <c r="D699" s="12" t="s">
        <v>48</v>
      </c>
      <c r="E699" s="11">
        <v>808</v>
      </c>
      <c r="F699" s="13">
        <v>250</v>
      </c>
      <c r="G699" s="13">
        <v>300</v>
      </c>
      <c r="H699" s="13">
        <v>242400</v>
      </c>
      <c r="I699" s="13">
        <v>19392</v>
      </c>
      <c r="J699" s="13">
        <v>223008</v>
      </c>
      <c r="K699" s="13">
        <v>202000</v>
      </c>
      <c r="L699" s="13">
        <v>21008</v>
      </c>
      <c r="M699" s="14">
        <v>41609</v>
      </c>
      <c r="N699" s="15">
        <v>12</v>
      </c>
      <c r="O699" s="12" t="s">
        <v>25</v>
      </c>
      <c r="P699" s="16" t="s">
        <v>36</v>
      </c>
      <c r="Q699" s="1" t="str">
        <f>IF(Data[[#This Row],[COGS]]=Data[[#This Row],[ Sales]]-Data[[#This Row],[Profit]], "OK", "Mismatch")</f>
        <v>OK</v>
      </c>
      <c r="R699" s="1" t="str">
        <f>IF(Data[[#This Row],[Gross Sales]]=Data[[#This Row],[Units Sold]]*Data[[#This Row],[Sale Price]], "OK", "Mismatch")</f>
        <v>OK</v>
      </c>
      <c r="S699" s="1" t="str">
        <f>IF(Data[[#This Row],[ Sales]]=Data[[#This Row],[Gross Sales]]-Data[[#This Row],[Discounts]], "OK", "Mismatch")</f>
        <v>OK</v>
      </c>
      <c r="T699" s="1" t="str">
        <f>IF(Data[[#This Row],[Profit]]=Data[[#This Row],[ Sales]]-Data[[#This Row],[COGS]], "OK", "Mismatch")</f>
        <v>OK</v>
      </c>
    </row>
    <row r="700" spans="1:20" x14ac:dyDescent="0.2">
      <c r="A700" s="11" t="s">
        <v>40</v>
      </c>
      <c r="B700" s="11" t="s">
        <v>37</v>
      </c>
      <c r="C700" s="12" t="s">
        <v>43</v>
      </c>
      <c r="D700" s="12" t="s">
        <v>48</v>
      </c>
      <c r="E700" s="11">
        <v>1867</v>
      </c>
      <c r="F700" s="13">
        <v>250</v>
      </c>
      <c r="G700" s="13">
        <v>300</v>
      </c>
      <c r="H700" s="13">
        <v>560100</v>
      </c>
      <c r="I700" s="13">
        <v>50409</v>
      </c>
      <c r="J700" s="13">
        <v>509691</v>
      </c>
      <c r="K700" s="13">
        <v>466750</v>
      </c>
      <c r="L700" s="13">
        <v>42941</v>
      </c>
      <c r="M700" s="14">
        <v>41883</v>
      </c>
      <c r="N700" s="15">
        <v>9</v>
      </c>
      <c r="O700" s="12" t="s">
        <v>34</v>
      </c>
      <c r="P700" s="16" t="s">
        <v>19</v>
      </c>
      <c r="Q700" s="1" t="str">
        <f>IF(Data[[#This Row],[COGS]]=Data[[#This Row],[ Sales]]-Data[[#This Row],[Profit]], "OK", "Mismatch")</f>
        <v>OK</v>
      </c>
      <c r="R700" s="1" t="str">
        <f>IF(Data[[#This Row],[Gross Sales]]=Data[[#This Row],[Units Sold]]*Data[[#This Row],[Sale Price]], "OK", "Mismatch")</f>
        <v>OK</v>
      </c>
      <c r="S700" s="1" t="str">
        <f>IF(Data[[#This Row],[ Sales]]=Data[[#This Row],[Gross Sales]]-Data[[#This Row],[Discounts]], "OK", "Mismatch")</f>
        <v>OK</v>
      </c>
      <c r="T700" s="1" t="str">
        <f>IF(Data[[#This Row],[Profit]]=Data[[#This Row],[ Sales]]-Data[[#This Row],[COGS]], "OK", "Mismatch")</f>
        <v>OK</v>
      </c>
    </row>
    <row r="701" spans="1:20" x14ac:dyDescent="0.2">
      <c r="A701" s="11" t="s">
        <v>40</v>
      </c>
      <c r="B701" s="11" t="s">
        <v>15</v>
      </c>
      <c r="C701" s="12" t="s">
        <v>38</v>
      </c>
      <c r="D701" s="12" t="s">
        <v>17</v>
      </c>
      <c r="E701" s="11">
        <v>292</v>
      </c>
      <c r="F701" s="13">
        <v>10</v>
      </c>
      <c r="G701" s="13">
        <v>300</v>
      </c>
      <c r="H701" s="13">
        <f>Data[[#This Row],[Units Sold]]*Data[[#This Row],[Sale Price]]</f>
        <v>87600</v>
      </c>
      <c r="I701" s="13">
        <v>0</v>
      </c>
      <c r="J701" s="13">
        <f>Data[[#This Row],[Gross Sales]]-Data[[#This Row],[Discounts]]</f>
        <v>87600</v>
      </c>
      <c r="K701" s="13">
        <f>Data[[#This Row],[ Sales]]-Data[[#This Row],[Profit]]</f>
        <v>84680</v>
      </c>
      <c r="L701" s="13">
        <v>2920</v>
      </c>
      <c r="M701" s="14">
        <v>41671</v>
      </c>
      <c r="N701" s="15">
        <v>2</v>
      </c>
      <c r="O701" s="12" t="s">
        <v>39</v>
      </c>
      <c r="P701" s="16" t="s">
        <v>19</v>
      </c>
      <c r="Q701" s="1" t="str">
        <f>IF(Data[[#This Row],[COGS]]=Data[[#This Row],[ Sales]]-Data[[#This Row],[Profit]], "OK", "Mismatch")</f>
        <v>OK</v>
      </c>
      <c r="R701" s="1" t="str">
        <f>IF(Data[[#This Row],[Gross Sales]]=Data[[#This Row],[Units Sold]]*Data[[#This Row],[Sale Price]], "OK", "Mismatch")</f>
        <v>OK</v>
      </c>
      <c r="S701" s="1" t="str">
        <f>IF(Data[[#This Row],[ Sales]]=Data[[#This Row],[Gross Sales]]-Data[[#This Row],[Discounts]], "OK", "Mismatch")</f>
        <v>OK</v>
      </c>
      <c r="T701" s="1" t="str">
        <f>IF(Data[[#This Row],[Profit]]=Data[[#This Row],[ Sales]]-Data[[#This Row],[COGS]], "OK", "Mismatch")</f>
        <v>OK</v>
      </c>
    </row>
  </sheetData>
  <phoneticPr fontId="6" type="noConversion"/>
  <conditionalFormatting sqref="A2:P701">
    <cfRule type="containsBlanks" dxfId="0" priority="1">
      <formula>LEN(TRIM(A2))=0</formula>
    </cfRule>
  </conditionalFormatting>
  <dataValidations count="3">
    <dataValidation showInputMessage="1" showErrorMessage="1" sqref="X42" xr:uid="{F97E6F33-D19F-4D69-908B-9A77AD8C4027}"/>
    <dataValidation type="list" showInputMessage="1" showErrorMessage="1" sqref="AC42:AD42" xr:uid="{201CD7AE-2479-40D4-B552-B151E2A858BB}">
      <formula1>$W$20:$W$25</formula1>
    </dataValidation>
    <dataValidation type="list" allowBlank="1" showInputMessage="1" showErrorMessage="1" sqref="AG42" xr:uid="{9E93F9F7-FFFD-4076-8072-98FD6634B8BD}">
      <formula1>$W$29:$W$35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768F-750F-4669-AF61-6DE6E6F8CCF6}">
  <dimension ref="A1:N231"/>
  <sheetViews>
    <sheetView workbookViewId="0">
      <selection activeCell="G6" sqref="G6"/>
    </sheetView>
  </sheetViews>
  <sheetFormatPr defaultRowHeight="12.85" x14ac:dyDescent="0.2"/>
  <cols>
    <col min="1" max="1" width="24.5" style="17" bestFit="1" customWidth="1"/>
    <col min="2" max="3" width="14.5" style="17" bestFit="1" customWidth="1"/>
    <col min="4" max="4" width="13.5" style="17" bestFit="1" customWidth="1"/>
    <col min="5" max="6" width="9" style="17"/>
    <col min="7" max="7" width="27.625" style="17" bestFit="1" customWidth="1"/>
    <col min="8" max="8" width="10.375" style="17" bestFit="1" customWidth="1"/>
    <col min="9" max="9" width="10.75" style="17" bestFit="1" customWidth="1"/>
    <col min="10" max="10" width="10.375" style="17" bestFit="1" customWidth="1"/>
    <col min="11" max="11" width="11.125" style="17" customWidth="1"/>
    <col min="12" max="12" width="13" style="17" bestFit="1" customWidth="1"/>
    <col min="13" max="13" width="17.625" style="17" bestFit="1" customWidth="1"/>
    <col min="14" max="16384" width="9" style="17"/>
  </cols>
  <sheetData>
    <row r="1" spans="1:14" x14ac:dyDescent="0.2">
      <c r="A1" s="18" t="s">
        <v>13</v>
      </c>
      <c r="B1" t="s">
        <v>70</v>
      </c>
      <c r="C1"/>
      <c r="D1"/>
    </row>
    <row r="2" spans="1:14" x14ac:dyDescent="0.2">
      <c r="A2" s="18" t="s">
        <v>50</v>
      </c>
      <c r="B2" t="s">
        <v>70</v>
      </c>
      <c r="C2"/>
      <c r="D2"/>
    </row>
    <row r="3" spans="1:14" x14ac:dyDescent="0.2">
      <c r="A3"/>
      <c r="B3"/>
      <c r="C3"/>
      <c r="D3"/>
    </row>
    <row r="4" spans="1:14" x14ac:dyDescent="0.2">
      <c r="A4" s="18" t="s">
        <v>56</v>
      </c>
      <c r="B4" t="s">
        <v>60</v>
      </c>
      <c r="C4" t="s">
        <v>61</v>
      </c>
      <c r="D4" t="s">
        <v>62</v>
      </c>
    </row>
    <row r="5" spans="1:14" x14ac:dyDescent="0.2">
      <c r="A5" s="19" t="s">
        <v>45</v>
      </c>
      <c r="B5" s="21"/>
      <c r="C5" s="22"/>
      <c r="D5" s="22"/>
    </row>
    <row r="6" spans="1:14" x14ac:dyDescent="0.2">
      <c r="A6" s="20" t="s">
        <v>22</v>
      </c>
      <c r="B6" s="21">
        <v>4016427.1300000004</v>
      </c>
      <c r="C6" s="22">
        <v>3348559.5</v>
      </c>
      <c r="D6" s="22">
        <v>667867.63</v>
      </c>
    </row>
    <row r="7" spans="1:14" x14ac:dyDescent="0.2">
      <c r="A7" s="20" t="s">
        <v>15</v>
      </c>
      <c r="B7" s="21">
        <v>3855765.8750000005</v>
      </c>
      <c r="C7" s="22">
        <v>3208904.5</v>
      </c>
      <c r="D7" s="22">
        <v>646861.37499999988</v>
      </c>
    </row>
    <row r="8" spans="1:14" x14ac:dyDescent="0.2">
      <c r="A8" s="20" t="s">
        <v>20</v>
      </c>
      <c r="B8" s="21">
        <v>3960250.26</v>
      </c>
      <c r="C8" s="22">
        <v>3348113</v>
      </c>
      <c r="D8" s="22">
        <v>612137.26</v>
      </c>
    </row>
    <row r="9" spans="1:14" x14ac:dyDescent="0.2">
      <c r="A9" s="20" t="s">
        <v>24</v>
      </c>
      <c r="B9" s="21">
        <v>3077555.3899999997</v>
      </c>
      <c r="C9" s="22">
        <v>2578944</v>
      </c>
      <c r="D9" s="22">
        <v>498611.39</v>
      </c>
    </row>
    <row r="10" spans="1:14" x14ac:dyDescent="0.2">
      <c r="A10" s="20" t="s">
        <v>37</v>
      </c>
      <c r="B10" s="21">
        <v>2837117.4050000003</v>
      </c>
      <c r="C10" s="22">
        <v>2448491</v>
      </c>
      <c r="D10" s="22">
        <v>388626.40500000003</v>
      </c>
      <c r="G10" s="18" t="s">
        <v>56</v>
      </c>
      <c r="H10" t="s">
        <v>71</v>
      </c>
      <c r="I10" t="s">
        <v>77</v>
      </c>
      <c r="J10" t="s">
        <v>78</v>
      </c>
      <c r="K10"/>
      <c r="L10" s="18" t="s">
        <v>0</v>
      </c>
      <c r="M10" t="s">
        <v>59</v>
      </c>
      <c r="N10"/>
    </row>
    <row r="11" spans="1:14" x14ac:dyDescent="0.2">
      <c r="A11" s="19" t="s">
        <v>63</v>
      </c>
      <c r="B11" s="21">
        <v>17747116.060000002</v>
      </c>
      <c r="C11" s="22">
        <v>14933012</v>
      </c>
      <c r="D11" s="22">
        <v>2814104.0599999996</v>
      </c>
      <c r="G11" s="19" t="s">
        <v>15</v>
      </c>
      <c r="H11" s="23"/>
      <c r="I11" s="23"/>
      <c r="J11" s="23"/>
      <c r="K11"/>
      <c r="L11" s="19" t="s">
        <v>38</v>
      </c>
      <c r="M11" s="21">
        <v>33092903.949999996</v>
      </c>
      <c r="N11"/>
    </row>
    <row r="12" spans="1:14" x14ac:dyDescent="0.2">
      <c r="A12" s="19" t="s">
        <v>16</v>
      </c>
      <c r="B12" s="21"/>
      <c r="C12" s="22"/>
      <c r="D12" s="22"/>
      <c r="G12" s="20" t="s">
        <v>45</v>
      </c>
      <c r="H12" s="23">
        <v>3.2453726151876604E-2</v>
      </c>
      <c r="I12" s="23">
        <v>3.148770138071056E-2</v>
      </c>
      <c r="J12" s="23">
        <v>3.8321631772963605E-2</v>
      </c>
      <c r="L12" s="19" t="s">
        <v>43</v>
      </c>
      <c r="M12" s="21">
        <v>20479251.02</v>
      </c>
      <c r="N12"/>
    </row>
    <row r="13" spans="1:14" x14ac:dyDescent="0.2">
      <c r="A13" s="20" t="s">
        <v>15</v>
      </c>
      <c r="B13" s="21">
        <v>2610204.34</v>
      </c>
      <c r="C13" s="22">
        <v>2174099</v>
      </c>
      <c r="D13" s="22">
        <v>436105.34</v>
      </c>
      <c r="G13" s="20" t="s">
        <v>16</v>
      </c>
      <c r="H13" s="23">
        <v>2.1969917157067996E-2</v>
      </c>
      <c r="I13" s="23">
        <v>2.1333567291922043E-2</v>
      </c>
      <c r="J13" s="23">
        <v>2.5835934714301189E-2</v>
      </c>
      <c r="L13" s="19" t="s">
        <v>42</v>
      </c>
      <c r="M13" s="21">
        <v>18250059.465000004</v>
      </c>
      <c r="N13"/>
    </row>
    <row r="14" spans="1:14" x14ac:dyDescent="0.2">
      <c r="A14" s="20" t="s">
        <v>24</v>
      </c>
      <c r="B14" s="21">
        <v>2879601.42</v>
      </c>
      <c r="C14" s="22">
        <v>2485933</v>
      </c>
      <c r="D14" s="22">
        <v>393668.42000000004</v>
      </c>
      <c r="G14" s="20" t="s">
        <v>26</v>
      </c>
      <c r="H14" s="23">
        <v>2.2826042970174588E-2</v>
      </c>
      <c r="I14" s="23">
        <v>2.3452628041866014E-2</v>
      </c>
      <c r="J14" s="23">
        <v>1.9068181035724125E-2</v>
      </c>
      <c r="L14" s="19" t="s">
        <v>45</v>
      </c>
      <c r="M14" s="21">
        <v>17747116.059999995</v>
      </c>
      <c r="N14"/>
    </row>
    <row r="15" spans="1:14" x14ac:dyDescent="0.2">
      <c r="A15" s="20" t="s">
        <v>22</v>
      </c>
      <c r="B15" s="21">
        <v>3423321.8949999996</v>
      </c>
      <c r="C15" s="22">
        <v>3034457</v>
      </c>
      <c r="D15" s="22">
        <v>388864.89499999996</v>
      </c>
      <c r="G15" s="20" t="s">
        <v>38</v>
      </c>
      <c r="H15" s="23">
        <v>6.4753836864873987E-2</v>
      </c>
      <c r="I15" s="23">
        <v>6.3077983698383869E-2</v>
      </c>
      <c r="J15" s="23">
        <v>7.4942724163974933E-2</v>
      </c>
      <c r="L15" s="19" t="s">
        <v>26</v>
      </c>
      <c r="M15" s="21">
        <v>15390801.880000003</v>
      </c>
      <c r="N15"/>
    </row>
    <row r="16" spans="1:14" x14ac:dyDescent="0.2">
      <c r="A16" s="20" t="s">
        <v>20</v>
      </c>
      <c r="B16" s="21">
        <v>3062340.6799999997</v>
      </c>
      <c r="C16" s="22">
        <v>2692666</v>
      </c>
      <c r="D16" s="22">
        <v>369674.68</v>
      </c>
      <c r="G16" s="20" t="s">
        <v>42</v>
      </c>
      <c r="H16" s="23">
        <v>2.802409980862194E-2</v>
      </c>
      <c r="I16" s="23">
        <v>2.9034722705152134E-2</v>
      </c>
      <c r="J16" s="23">
        <v>2.1953364385372959E-2</v>
      </c>
      <c r="L16" s="19" t="s">
        <v>16</v>
      </c>
      <c r="M16" s="21">
        <v>13815307.884999998</v>
      </c>
      <c r="N16"/>
    </row>
    <row r="17" spans="1:14" x14ac:dyDescent="0.2">
      <c r="A17" s="20" t="s">
        <v>37</v>
      </c>
      <c r="B17" s="21">
        <v>1839839.55</v>
      </c>
      <c r="C17" s="22">
        <v>1601348</v>
      </c>
      <c r="D17" s="22">
        <v>238491.55000000002</v>
      </c>
      <c r="G17" s="20" t="s">
        <v>43</v>
      </c>
      <c r="H17" s="23">
        <v>4.0138289377417473E-2</v>
      </c>
      <c r="I17" s="23">
        <v>4.1997399994208602E-2</v>
      </c>
      <c r="J17" s="23">
        <v>2.8958215698379784E-2</v>
      </c>
      <c r="L17" s="19" t="s">
        <v>58</v>
      </c>
      <c r="M17" s="21">
        <v>32670</v>
      </c>
      <c r="N17"/>
    </row>
    <row r="18" spans="1:14" x14ac:dyDescent="0.2">
      <c r="A18" s="19" t="s">
        <v>64</v>
      </c>
      <c r="B18" s="21">
        <v>13815307.885</v>
      </c>
      <c r="C18" s="22">
        <v>11988503</v>
      </c>
      <c r="D18" s="22">
        <v>1826804.885</v>
      </c>
      <c r="G18" s="19" t="s">
        <v>72</v>
      </c>
      <c r="H18" s="23">
        <v>0.21016591233003257</v>
      </c>
      <c r="I18" s="23">
        <v>0.21038400311224323</v>
      </c>
      <c r="J18" s="23">
        <v>0.20908005177071656</v>
      </c>
      <c r="L18" s="19" t="s">
        <v>57</v>
      </c>
      <c r="M18" s="21">
        <v>118808110.25999999</v>
      </c>
      <c r="N18"/>
    </row>
    <row r="19" spans="1:14" x14ac:dyDescent="0.2">
      <c r="A19" s="19" t="s">
        <v>26</v>
      </c>
      <c r="B19" s="21"/>
      <c r="C19" s="22"/>
      <c r="D19" s="22"/>
      <c r="G19" s="19" t="s">
        <v>22</v>
      </c>
      <c r="H19" s="23"/>
      <c r="I19" s="23"/>
      <c r="J19" s="23"/>
      <c r="L19"/>
      <c r="M19"/>
      <c r="N19"/>
    </row>
    <row r="20" spans="1:14" ht="13.55" thickBot="1" x14ac:dyDescent="0.25">
      <c r="A20" s="20" t="s">
        <v>20</v>
      </c>
      <c r="B20" s="21">
        <v>3547504.37</v>
      </c>
      <c r="C20" s="22">
        <v>3001971</v>
      </c>
      <c r="D20" s="22">
        <v>545533.37</v>
      </c>
      <c r="G20" s="20" t="s">
        <v>45</v>
      </c>
      <c r="H20" s="23">
        <v>3.3806001300840834E-2</v>
      </c>
      <c r="I20" s="23">
        <v>3.2858080254972208E-2</v>
      </c>
      <c r="J20" s="23">
        <v>3.9566093106025851E-2</v>
      </c>
      <c r="L20"/>
      <c r="M20"/>
      <c r="N20"/>
    </row>
    <row r="21" spans="1:14" x14ac:dyDescent="0.2">
      <c r="A21" s="20" t="s">
        <v>22</v>
      </c>
      <c r="B21" s="21">
        <v>3527382.37</v>
      </c>
      <c r="C21" s="22">
        <v>3066144</v>
      </c>
      <c r="D21" s="22">
        <v>461238.37</v>
      </c>
      <c r="G21" s="20" t="s">
        <v>16</v>
      </c>
      <c r="H21" s="23">
        <v>2.8813873796228164E-2</v>
      </c>
      <c r="I21" s="23">
        <v>2.9775917565825604E-2</v>
      </c>
      <c r="J21" s="23">
        <v>2.3037296539188411E-2</v>
      </c>
      <c r="L21" s="27" t="s">
        <v>85</v>
      </c>
      <c r="M21" s="27"/>
      <c r="N21"/>
    </row>
    <row r="22" spans="1:14" x14ac:dyDescent="0.2">
      <c r="A22" s="20" t="s">
        <v>37</v>
      </c>
      <c r="B22" s="21">
        <v>3662666.7999999993</v>
      </c>
      <c r="C22" s="22">
        <v>3209605</v>
      </c>
      <c r="D22" s="22">
        <v>434521.8</v>
      </c>
      <c r="G22" s="20" t="s">
        <v>26</v>
      </c>
      <c r="H22" s="23">
        <v>2.9689743926409294E-2</v>
      </c>
      <c r="I22" s="23">
        <v>3.0086849472228734E-2</v>
      </c>
      <c r="J22" s="23">
        <v>2.7324876175675115E-2</v>
      </c>
      <c r="L22"/>
      <c r="M22"/>
      <c r="N22"/>
    </row>
    <row r="23" spans="1:14" x14ac:dyDescent="0.2">
      <c r="A23" s="20" t="s">
        <v>24</v>
      </c>
      <c r="B23" s="21">
        <v>1941329.3099999998</v>
      </c>
      <c r="C23" s="22">
        <v>1603640</v>
      </c>
      <c r="D23" s="22">
        <v>337689.31</v>
      </c>
      <c r="G23" s="20" t="s">
        <v>38</v>
      </c>
      <c r="H23" s="23">
        <v>4.7115900149828728E-2</v>
      </c>
      <c r="I23" s="23">
        <v>4.6698195471399979E-2</v>
      </c>
      <c r="J23" s="23">
        <v>4.9689492538371877E-2</v>
      </c>
      <c r="L23" t="s">
        <v>86</v>
      </c>
      <c r="M23">
        <v>16972587.18</v>
      </c>
      <c r="N23"/>
    </row>
    <row r="24" spans="1:14" x14ac:dyDescent="0.2">
      <c r="A24" s="20" t="s">
        <v>15</v>
      </c>
      <c r="B24" s="21">
        <v>2711919.03</v>
      </c>
      <c r="C24" s="22">
        <v>2390052</v>
      </c>
      <c r="D24" s="22">
        <v>321867.03000000003</v>
      </c>
      <c r="G24" s="20" t="s">
        <v>42</v>
      </c>
      <c r="H24" s="23">
        <v>3.3483372694796038E-2</v>
      </c>
      <c r="I24" s="23">
        <v>3.2088836072669893E-2</v>
      </c>
      <c r="J24" s="23">
        <v>4.1939498685661353E-2</v>
      </c>
      <c r="L24" t="s">
        <v>87</v>
      </c>
      <c r="M24">
        <v>3696279.9375536717</v>
      </c>
      <c r="N24"/>
    </row>
    <row r="25" spans="1:14" x14ac:dyDescent="0.2">
      <c r="A25" s="19" t="s">
        <v>65</v>
      </c>
      <c r="B25" s="21">
        <v>15390801.879999999</v>
      </c>
      <c r="C25" s="22">
        <v>13271412</v>
      </c>
      <c r="D25" s="22">
        <v>2100849.88</v>
      </c>
      <c r="G25" s="20" t="s">
        <v>43</v>
      </c>
      <c r="H25" s="23">
        <v>3.1803582951795702E-2</v>
      </c>
      <c r="I25" s="23">
        <v>3.0154541704258336E-2</v>
      </c>
      <c r="J25" s="23">
        <v>4.179440541455888E-2</v>
      </c>
      <c r="L25" t="s">
        <v>88</v>
      </c>
      <c r="M25">
        <v>17747116.059999995</v>
      </c>
      <c r="N25"/>
    </row>
    <row r="26" spans="1:14" x14ac:dyDescent="0.2">
      <c r="A26" s="19" t="s">
        <v>38</v>
      </c>
      <c r="B26" s="21"/>
      <c r="C26" s="22"/>
      <c r="D26" s="22"/>
      <c r="G26" s="19" t="s">
        <v>73</v>
      </c>
      <c r="H26" s="23">
        <v>0.20471247481989877</v>
      </c>
      <c r="I26" s="23">
        <v>0.20166242054135475</v>
      </c>
      <c r="J26" s="23">
        <v>0.22335166245948151</v>
      </c>
      <c r="L26" t="s">
        <v>89</v>
      </c>
      <c r="M26" t="e">
        <v>#N/A</v>
      </c>
      <c r="N26"/>
    </row>
    <row r="27" spans="1:14" x14ac:dyDescent="0.2">
      <c r="A27" s="20" t="s">
        <v>15</v>
      </c>
      <c r="B27" s="21">
        <v>7693280.9900000002</v>
      </c>
      <c r="C27" s="22">
        <v>6428263</v>
      </c>
      <c r="D27" s="22">
        <v>1265017.9899999998</v>
      </c>
      <c r="G27" s="19" t="s">
        <v>20</v>
      </c>
      <c r="H27" s="23"/>
      <c r="I27" s="23"/>
      <c r="J27" s="23"/>
      <c r="L27" t="s">
        <v>90</v>
      </c>
      <c r="M27">
        <v>9779437.4908443708</v>
      </c>
      <c r="N27"/>
    </row>
    <row r="28" spans="1:14" x14ac:dyDescent="0.2">
      <c r="A28" s="20" t="s">
        <v>37</v>
      </c>
      <c r="B28" s="21">
        <v>6944325.7699999996</v>
      </c>
      <c r="C28" s="22">
        <v>5923722.5</v>
      </c>
      <c r="D28" s="22">
        <v>1020603.2700000001</v>
      </c>
      <c r="G28" s="20" t="s">
        <v>45</v>
      </c>
      <c r="H28" s="23">
        <v>3.3333164304468595E-2</v>
      </c>
      <c r="I28" s="23">
        <v>3.2853698928364802E-2</v>
      </c>
      <c r="J28" s="23">
        <v>3.6264491247805432E-2</v>
      </c>
      <c r="L28" t="s">
        <v>91</v>
      </c>
      <c r="M28" s="28">
        <v>95637397637332.453</v>
      </c>
    </row>
    <row r="29" spans="1:14" x14ac:dyDescent="0.2">
      <c r="A29" s="20" t="s">
        <v>24</v>
      </c>
      <c r="B29" s="21">
        <v>7627731.3900000006</v>
      </c>
      <c r="C29" s="22">
        <v>6699080</v>
      </c>
      <c r="D29" s="22">
        <v>928651.3899999999</v>
      </c>
      <c r="G29" s="20" t="s">
        <v>16</v>
      </c>
      <c r="H29" s="23">
        <v>2.5775518803374326E-2</v>
      </c>
      <c r="I29" s="23">
        <v>2.6422058657710874E-2</v>
      </c>
      <c r="J29" s="23">
        <v>2.1900421806369495E-2</v>
      </c>
      <c r="L29" t="s">
        <v>92</v>
      </c>
      <c r="M29">
        <v>2.2601284237917163</v>
      </c>
    </row>
    <row r="30" spans="1:14" x14ac:dyDescent="0.2">
      <c r="A30" s="20" t="s">
        <v>22</v>
      </c>
      <c r="B30" s="21">
        <v>5597751.0600000005</v>
      </c>
      <c r="C30" s="22">
        <v>4759002.5</v>
      </c>
      <c r="D30" s="22">
        <v>838748.55999999994</v>
      </c>
      <c r="G30" s="20" t="s">
        <v>26</v>
      </c>
      <c r="H30" s="23">
        <v>2.9859109468508779E-2</v>
      </c>
      <c r="I30" s="23">
        <v>2.9457145390756587E-2</v>
      </c>
      <c r="J30" s="23">
        <v>3.2318715775855239E-2</v>
      </c>
      <c r="L30" t="s">
        <v>93</v>
      </c>
      <c r="M30">
        <v>-0.16509397449079433</v>
      </c>
    </row>
    <row r="31" spans="1:14" x14ac:dyDescent="0.2">
      <c r="A31" s="20" t="s">
        <v>20</v>
      </c>
      <c r="B31" s="21">
        <v>5229814.74</v>
      </c>
      <c r="C31" s="22">
        <v>4485398</v>
      </c>
      <c r="D31" s="22">
        <v>744416.74</v>
      </c>
      <c r="G31" s="20" t="s">
        <v>38</v>
      </c>
      <c r="H31" s="23">
        <v>4.4019004498557043E-2</v>
      </c>
      <c r="I31" s="23">
        <v>4.4013423521216163E-2</v>
      </c>
      <c r="J31" s="23">
        <v>4.4101047455353148E-2</v>
      </c>
      <c r="L31" t="s">
        <v>94</v>
      </c>
      <c r="M31">
        <v>33060233.949999996</v>
      </c>
    </row>
    <row r="32" spans="1:14" x14ac:dyDescent="0.2">
      <c r="A32" s="19" t="s">
        <v>66</v>
      </c>
      <c r="B32" s="21">
        <v>33092903.949999999</v>
      </c>
      <c r="C32" s="22">
        <v>28295466</v>
      </c>
      <c r="D32" s="22">
        <v>4797437.95</v>
      </c>
      <c r="G32" s="20" t="s">
        <v>42</v>
      </c>
      <c r="H32" s="23">
        <v>3.6974807446954173E-2</v>
      </c>
      <c r="I32" s="23">
        <v>3.5365773996964944E-2</v>
      </c>
      <c r="J32" s="23">
        <v>4.6729767416649651E-2</v>
      </c>
      <c r="L32" t="s">
        <v>95</v>
      </c>
      <c r="M32">
        <v>32670</v>
      </c>
    </row>
    <row r="33" spans="1:13" x14ac:dyDescent="0.2">
      <c r="A33" s="19" t="s">
        <v>42</v>
      </c>
      <c r="B33" s="21"/>
      <c r="C33" s="22"/>
      <c r="D33" s="22"/>
      <c r="G33" s="20" t="s">
        <v>43</v>
      </c>
      <c r="H33" s="23">
        <v>2.7725243359156521E-2</v>
      </c>
      <c r="I33" s="23">
        <v>2.6376773501399126E-2</v>
      </c>
      <c r="J33" s="23">
        <v>3.5896922259598285E-2</v>
      </c>
      <c r="L33" t="s">
        <v>96</v>
      </c>
      <c r="M33">
        <v>33092903.949999996</v>
      </c>
    </row>
    <row r="34" spans="1:13" x14ac:dyDescent="0.2">
      <c r="A34" s="20" t="s">
        <v>20</v>
      </c>
      <c r="B34" s="21">
        <v>4392907</v>
      </c>
      <c r="C34" s="22">
        <v>3604118</v>
      </c>
      <c r="D34" s="22">
        <v>788789</v>
      </c>
      <c r="G34" s="19" t="s">
        <v>74</v>
      </c>
      <c r="H34" s="23">
        <v>0.19768684788101942</v>
      </c>
      <c r="I34" s="23">
        <v>0.19448887399641249</v>
      </c>
      <c r="J34" s="23">
        <v>0.21721136596163124</v>
      </c>
      <c r="L34" t="s">
        <v>97</v>
      </c>
      <c r="M34">
        <v>118808110.25999999</v>
      </c>
    </row>
    <row r="35" spans="1:13" ht="13.55" thickBot="1" x14ac:dyDescent="0.25">
      <c r="A35" s="20" t="s">
        <v>22</v>
      </c>
      <c r="B35" s="21">
        <v>3978096.2350000003</v>
      </c>
      <c r="C35" s="22">
        <v>3270166</v>
      </c>
      <c r="D35" s="22">
        <v>707930.23499999999</v>
      </c>
      <c r="G35" s="19" t="s">
        <v>24</v>
      </c>
      <c r="H35" s="23"/>
      <c r="I35" s="23"/>
      <c r="J35" s="23"/>
      <c r="L35" s="26" t="s">
        <v>98</v>
      </c>
      <c r="M35" s="26">
        <v>7</v>
      </c>
    </row>
    <row r="36" spans="1:13" x14ac:dyDescent="0.2">
      <c r="A36" s="20" t="s">
        <v>15</v>
      </c>
      <c r="B36" s="21">
        <v>3329490.34</v>
      </c>
      <c r="C36" s="22">
        <v>2958922</v>
      </c>
      <c r="D36" s="22">
        <v>370568.34</v>
      </c>
      <c r="G36" s="20" t="s">
        <v>45</v>
      </c>
      <c r="H36" s="23">
        <v>2.5903580010363515E-2</v>
      </c>
      <c r="I36" s="23">
        <v>2.5306149980336038E-2</v>
      </c>
      <c r="J36" s="23">
        <v>2.9538944237295896E-2</v>
      </c>
      <c r="L36"/>
      <c r="M36"/>
    </row>
    <row r="37" spans="1:13" x14ac:dyDescent="0.2">
      <c r="A37" s="20" t="s">
        <v>37</v>
      </c>
      <c r="B37" s="21">
        <v>4298828</v>
      </c>
      <c r="C37" s="22">
        <v>4033427</v>
      </c>
      <c r="D37" s="22">
        <v>265401</v>
      </c>
      <c r="G37" s="20" t="s">
        <v>16</v>
      </c>
      <c r="H37" s="23">
        <v>2.423741454769605E-2</v>
      </c>
      <c r="I37" s="23">
        <v>2.4393470094374561E-2</v>
      </c>
      <c r="J37" s="23">
        <v>2.3321868973679848E-2</v>
      </c>
      <c r="L37"/>
      <c r="M37"/>
    </row>
    <row r="38" spans="1:13" x14ac:dyDescent="0.2">
      <c r="A38" s="20" t="s">
        <v>24</v>
      </c>
      <c r="B38" s="21">
        <v>2250737.8899999997</v>
      </c>
      <c r="C38" s="22">
        <v>2077434</v>
      </c>
      <c r="D38" s="22">
        <v>173303.88999999998</v>
      </c>
      <c r="G38" s="20" t="s">
        <v>26</v>
      </c>
      <c r="H38" s="23">
        <v>1.6340040303238473E-2</v>
      </c>
      <c r="I38" s="23">
        <v>1.5735880404718398E-2</v>
      </c>
      <c r="J38" s="23">
        <v>2.0005531156480256E-2</v>
      </c>
    </row>
    <row r="39" spans="1:13" x14ac:dyDescent="0.2">
      <c r="A39" s="19" t="s">
        <v>67</v>
      </c>
      <c r="B39" s="21">
        <v>18250059.465</v>
      </c>
      <c r="C39" s="22">
        <v>15944067</v>
      </c>
      <c r="D39" s="22">
        <v>2305992.4649999999</v>
      </c>
      <c r="G39" s="20" t="s">
        <v>38</v>
      </c>
      <c r="H39" s="23">
        <v>6.4202110220484554E-2</v>
      </c>
      <c r="I39" s="23">
        <v>6.5735403021651317E-2</v>
      </c>
      <c r="J39" s="23">
        <v>5.5015553545813146E-2</v>
      </c>
    </row>
    <row r="40" spans="1:13" x14ac:dyDescent="0.2">
      <c r="A40" s="19" t="s">
        <v>43</v>
      </c>
      <c r="B40" s="21"/>
      <c r="C40" s="22"/>
      <c r="D40" s="22"/>
      <c r="G40" s="20" t="s">
        <v>42</v>
      </c>
      <c r="H40" s="23">
        <v>1.8944311840954957E-2</v>
      </c>
      <c r="I40" s="23">
        <v>2.0385032159771371E-2</v>
      </c>
      <c r="J40" s="23">
        <v>1.0266941440740978E-2</v>
      </c>
    </row>
    <row r="41" spans="1:13" x14ac:dyDescent="0.2">
      <c r="A41" s="20" t="s">
        <v>22</v>
      </c>
      <c r="B41" s="21">
        <v>3778523.5899999994</v>
      </c>
      <c r="C41" s="22">
        <v>3073042.5</v>
      </c>
      <c r="D41" s="22">
        <v>705481.09000000008</v>
      </c>
      <c r="G41" s="20" t="s">
        <v>43</v>
      </c>
      <c r="H41" s="23">
        <v>2.6701853123137123E-2</v>
      </c>
      <c r="I41" s="23">
        <v>2.5481344169022927E-2</v>
      </c>
      <c r="J41" s="23">
        <v>3.4099859206484333E-2</v>
      </c>
    </row>
    <row r="42" spans="1:13" x14ac:dyDescent="0.2">
      <c r="A42" s="20" t="s">
        <v>37</v>
      </c>
      <c r="B42" s="21">
        <v>5465592.6400000006</v>
      </c>
      <c r="C42" s="22">
        <v>4817696</v>
      </c>
      <c r="D42" s="22">
        <v>647896.6399999999</v>
      </c>
      <c r="G42" s="19" t="s">
        <v>75</v>
      </c>
      <c r="H42" s="23">
        <v>0.17632931004587468</v>
      </c>
      <c r="I42" s="23">
        <v>0.17703727982987461</v>
      </c>
      <c r="J42" s="23">
        <v>0.17224869856049446</v>
      </c>
    </row>
    <row r="43" spans="1:13" x14ac:dyDescent="0.2">
      <c r="A43" s="20" t="s">
        <v>20</v>
      </c>
      <c r="B43" s="21">
        <v>3293983.77</v>
      </c>
      <c r="C43" s="22">
        <v>2688051</v>
      </c>
      <c r="D43" s="22">
        <v>605932.77</v>
      </c>
      <c r="G43" s="19" t="s">
        <v>37</v>
      </c>
      <c r="H43" s="23"/>
      <c r="I43" s="23"/>
      <c r="J43" s="23"/>
    </row>
    <row r="44" spans="1:13" x14ac:dyDescent="0.2">
      <c r="A44" s="20" t="s">
        <v>24</v>
      </c>
      <c r="B44" s="21">
        <v>3172396.71</v>
      </c>
      <c r="C44" s="22">
        <v>2596798</v>
      </c>
      <c r="D44" s="22">
        <v>575598.71</v>
      </c>
      <c r="G44" s="20" t="s">
        <v>45</v>
      </c>
      <c r="H44" s="23">
        <v>2.3879829405511501E-2</v>
      </c>
      <c r="I44" s="23">
        <v>2.4026066665853531E-2</v>
      </c>
      <c r="J44" s="23">
        <v>2.3023167814990694E-2</v>
      </c>
    </row>
    <row r="45" spans="1:13" x14ac:dyDescent="0.2">
      <c r="A45" s="20" t="s">
        <v>15</v>
      </c>
      <c r="B45" s="21">
        <v>4768754.3100000005</v>
      </c>
      <c r="C45" s="22">
        <v>4279945.5</v>
      </c>
      <c r="D45" s="22">
        <v>488808.81</v>
      </c>
      <c r="G45" s="20" t="s">
        <v>16</v>
      </c>
      <c r="H45" s="23">
        <v>1.5485807711053482E-2</v>
      </c>
      <c r="I45" s="23">
        <v>1.5713389921887078E-2</v>
      </c>
      <c r="J45" s="23">
        <v>1.4128816023469232E-2</v>
      </c>
    </row>
    <row r="46" spans="1:13" x14ac:dyDescent="0.2">
      <c r="A46" s="19" t="s">
        <v>68</v>
      </c>
      <c r="B46" s="21">
        <v>20479251.02</v>
      </c>
      <c r="C46" s="22">
        <v>17455533</v>
      </c>
      <c r="D46" s="22">
        <v>3023718.0199999996</v>
      </c>
      <c r="G46" s="20" t="s">
        <v>26</v>
      </c>
      <c r="H46" s="23">
        <v>3.0828424019072518E-2</v>
      </c>
      <c r="I46" s="23">
        <v>3.1494575108120398E-2</v>
      </c>
      <c r="J46" s="23">
        <v>2.5742121976173548E-2</v>
      </c>
    </row>
    <row r="47" spans="1:13" x14ac:dyDescent="0.2">
      <c r="A47" s="19" t="s">
        <v>58</v>
      </c>
      <c r="B47" s="21"/>
      <c r="C47" s="22"/>
      <c r="D47" s="22"/>
      <c r="G47" s="20" t="s">
        <v>38</v>
      </c>
      <c r="H47" s="23">
        <v>5.8449930352423074E-2</v>
      </c>
      <c r="I47" s="23">
        <v>5.8127128788717841E-2</v>
      </c>
      <c r="J47" s="23">
        <v>6.0463005229246469E-2</v>
      </c>
    </row>
    <row r="48" spans="1:13" x14ac:dyDescent="0.2">
      <c r="A48" s="20" t="s">
        <v>37</v>
      </c>
      <c r="B48" s="21">
        <v>32670</v>
      </c>
      <c r="C48" s="22">
        <v>21780</v>
      </c>
      <c r="D48" s="22">
        <v>10890</v>
      </c>
      <c r="G48" s="20" t="s">
        <v>42</v>
      </c>
      <c r="H48" s="23">
        <v>3.6182950731161651E-2</v>
      </c>
      <c r="I48" s="23">
        <v>3.9578412170538348E-2</v>
      </c>
      <c r="J48" s="23">
        <v>1.5722996900497135E-2</v>
      </c>
    </row>
    <row r="49" spans="1:10" x14ac:dyDescent="0.2">
      <c r="A49" s="19" t="s">
        <v>69</v>
      </c>
      <c r="B49" s="21">
        <v>32670</v>
      </c>
      <c r="C49" s="22">
        <v>21780</v>
      </c>
      <c r="D49" s="22">
        <v>10890</v>
      </c>
      <c r="G49" s="20" t="s">
        <v>43</v>
      </c>
      <c r="H49" s="23">
        <v>4.6003531476420959E-2</v>
      </c>
      <c r="I49" s="23">
        <v>4.7274131402490711E-2</v>
      </c>
      <c r="J49" s="23">
        <v>3.8382963374525743E-2</v>
      </c>
    </row>
    <row r="50" spans="1:10" x14ac:dyDescent="0.2">
      <c r="A50" s="19" t="s">
        <v>57</v>
      </c>
      <c r="B50" s="21">
        <v>118808110.25999999</v>
      </c>
      <c r="C50" s="22">
        <v>101909773</v>
      </c>
      <c r="D50" s="22">
        <v>16879797.260000002</v>
      </c>
      <c r="G50" s="20" t="s">
        <v>58</v>
      </c>
      <c r="H50" s="23">
        <v>2.7498122753156232E-4</v>
      </c>
      <c r="I50" s="23">
        <v>2.1371846250702571E-4</v>
      </c>
      <c r="J50" s="23">
        <v>6.4514992877349293E-4</v>
      </c>
    </row>
    <row r="51" spans="1:10" x14ac:dyDescent="0.2">
      <c r="A51"/>
      <c r="B51"/>
      <c r="C51"/>
      <c r="D51"/>
      <c r="G51" s="19" t="s">
        <v>76</v>
      </c>
      <c r="H51" s="23">
        <v>0.21110545492317473</v>
      </c>
      <c r="I51" s="23">
        <v>0.21642742252011493</v>
      </c>
      <c r="J51" s="23">
        <v>0.17810822124767631</v>
      </c>
    </row>
    <row r="52" spans="1:10" x14ac:dyDescent="0.2">
      <c r="A52"/>
      <c r="B52"/>
      <c r="C52"/>
      <c r="D52"/>
      <c r="G52" s="19" t="s">
        <v>57</v>
      </c>
      <c r="H52" s="23">
        <v>1</v>
      </c>
      <c r="I52" s="23">
        <v>1</v>
      </c>
      <c r="J52" s="23">
        <v>1</v>
      </c>
    </row>
    <row r="53" spans="1:10" x14ac:dyDescent="0.2">
      <c r="A53"/>
      <c r="B53"/>
      <c r="C53"/>
      <c r="D53"/>
    </row>
    <row r="54" spans="1:10" x14ac:dyDescent="0.2">
      <c r="A54"/>
      <c r="B54"/>
      <c r="C54"/>
      <c r="D54"/>
    </row>
    <row r="55" spans="1:10" x14ac:dyDescent="0.2">
      <c r="A55"/>
      <c r="B55"/>
      <c r="C55"/>
      <c r="D55"/>
    </row>
    <row r="56" spans="1:10" x14ac:dyDescent="0.2">
      <c r="A56"/>
      <c r="B56"/>
      <c r="C56"/>
      <c r="D56"/>
    </row>
    <row r="57" spans="1:10" x14ac:dyDescent="0.2">
      <c r="A57"/>
      <c r="B57"/>
      <c r="C57"/>
      <c r="D57"/>
    </row>
    <row r="58" spans="1:10" x14ac:dyDescent="0.2">
      <c r="A58"/>
      <c r="B58"/>
      <c r="C58"/>
      <c r="D58"/>
    </row>
    <row r="59" spans="1:10" x14ac:dyDescent="0.2">
      <c r="A59"/>
      <c r="B59"/>
      <c r="C59"/>
      <c r="D59"/>
    </row>
    <row r="60" spans="1:10" x14ac:dyDescent="0.2">
      <c r="A60"/>
      <c r="B60"/>
      <c r="C60"/>
      <c r="D60"/>
    </row>
    <row r="61" spans="1:10" x14ac:dyDescent="0.2">
      <c r="A61"/>
      <c r="B61"/>
      <c r="C61"/>
      <c r="D61"/>
    </row>
    <row r="62" spans="1:10" x14ac:dyDescent="0.2">
      <c r="A62"/>
      <c r="B62"/>
      <c r="C62"/>
      <c r="D62"/>
    </row>
    <row r="63" spans="1:10" x14ac:dyDescent="0.2">
      <c r="A63"/>
      <c r="B63"/>
      <c r="C63"/>
      <c r="D63"/>
    </row>
    <row r="64" spans="1:10" x14ac:dyDescent="0.2">
      <c r="A64"/>
      <c r="B64"/>
      <c r="C64"/>
      <c r="D64"/>
    </row>
    <row r="65" spans="1:4" x14ac:dyDescent="0.2">
      <c r="A65"/>
      <c r="B65"/>
      <c r="C65"/>
      <c r="D65"/>
    </row>
    <row r="66" spans="1:4" x14ac:dyDescent="0.2">
      <c r="A66"/>
      <c r="B66"/>
      <c r="C66"/>
      <c r="D66"/>
    </row>
    <row r="67" spans="1:4" x14ac:dyDescent="0.2">
      <c r="A67"/>
      <c r="B67"/>
      <c r="C67"/>
      <c r="D67"/>
    </row>
    <row r="68" spans="1:4" x14ac:dyDescent="0.2">
      <c r="A68"/>
      <c r="B68"/>
      <c r="C68"/>
      <c r="D68"/>
    </row>
    <row r="69" spans="1:4" x14ac:dyDescent="0.2">
      <c r="A69"/>
      <c r="B69"/>
      <c r="C69"/>
      <c r="D69"/>
    </row>
    <row r="70" spans="1:4" x14ac:dyDescent="0.2">
      <c r="A70"/>
      <c r="B70"/>
      <c r="C70"/>
      <c r="D70"/>
    </row>
    <row r="71" spans="1:4" x14ac:dyDescent="0.2">
      <c r="A71"/>
      <c r="B71"/>
      <c r="C71"/>
      <c r="D71"/>
    </row>
    <row r="72" spans="1:4" x14ac:dyDescent="0.2">
      <c r="A72"/>
      <c r="B72"/>
      <c r="C72"/>
      <c r="D72"/>
    </row>
    <row r="73" spans="1:4" x14ac:dyDescent="0.2">
      <c r="A73"/>
      <c r="B73"/>
      <c r="C73"/>
      <c r="D73"/>
    </row>
    <row r="74" spans="1:4" x14ac:dyDescent="0.2">
      <c r="A74"/>
      <c r="B74"/>
      <c r="C74"/>
      <c r="D74"/>
    </row>
    <row r="75" spans="1:4" x14ac:dyDescent="0.2">
      <c r="A75"/>
      <c r="B75"/>
      <c r="C75"/>
      <c r="D75"/>
    </row>
    <row r="76" spans="1:4" x14ac:dyDescent="0.2">
      <c r="A76"/>
      <c r="B76"/>
      <c r="C76"/>
      <c r="D76"/>
    </row>
    <row r="77" spans="1:4" x14ac:dyDescent="0.2">
      <c r="A77"/>
      <c r="B77"/>
      <c r="C77"/>
      <c r="D77"/>
    </row>
    <row r="78" spans="1:4" x14ac:dyDescent="0.2">
      <c r="A78"/>
      <c r="B78"/>
      <c r="C78"/>
      <c r="D78"/>
    </row>
    <row r="79" spans="1:4" x14ac:dyDescent="0.2">
      <c r="A79"/>
      <c r="B79"/>
      <c r="C79"/>
      <c r="D79"/>
    </row>
    <row r="80" spans="1:4" x14ac:dyDescent="0.2">
      <c r="A80"/>
      <c r="B80"/>
      <c r="C80"/>
      <c r="D80"/>
    </row>
    <row r="81" spans="1:4" x14ac:dyDescent="0.2">
      <c r="A81"/>
      <c r="B81"/>
      <c r="C81"/>
      <c r="D81"/>
    </row>
    <row r="82" spans="1:4" x14ac:dyDescent="0.2">
      <c r="A82"/>
      <c r="B82"/>
      <c r="C82"/>
      <c r="D82"/>
    </row>
    <row r="83" spans="1:4" x14ac:dyDescent="0.2">
      <c r="A83"/>
      <c r="B83"/>
      <c r="C83"/>
      <c r="D83"/>
    </row>
    <row r="84" spans="1:4" x14ac:dyDescent="0.2">
      <c r="A84"/>
      <c r="B84"/>
      <c r="C84"/>
      <c r="D84"/>
    </row>
    <row r="85" spans="1:4" x14ac:dyDescent="0.2">
      <c r="A85"/>
      <c r="B85"/>
      <c r="C85"/>
      <c r="D85"/>
    </row>
    <row r="86" spans="1:4" x14ac:dyDescent="0.2">
      <c r="A86"/>
      <c r="B86"/>
      <c r="C86"/>
      <c r="D86"/>
    </row>
    <row r="87" spans="1:4" x14ac:dyDescent="0.2">
      <c r="A87"/>
      <c r="B87"/>
      <c r="C87"/>
      <c r="D87"/>
    </row>
    <row r="88" spans="1:4" x14ac:dyDescent="0.2">
      <c r="A88"/>
      <c r="B88"/>
      <c r="C88"/>
      <c r="D88"/>
    </row>
    <row r="89" spans="1:4" x14ac:dyDescent="0.2">
      <c r="A89"/>
      <c r="B89"/>
      <c r="C89"/>
      <c r="D89"/>
    </row>
    <row r="90" spans="1:4" x14ac:dyDescent="0.2">
      <c r="A90"/>
      <c r="B90"/>
      <c r="C90"/>
      <c r="D90"/>
    </row>
    <row r="91" spans="1:4" x14ac:dyDescent="0.2">
      <c r="A91"/>
      <c r="B91"/>
      <c r="C91"/>
      <c r="D91"/>
    </row>
    <row r="92" spans="1:4" x14ac:dyDescent="0.2">
      <c r="A92"/>
      <c r="B92"/>
      <c r="C92"/>
      <c r="D92"/>
    </row>
    <row r="93" spans="1:4" x14ac:dyDescent="0.2">
      <c r="A93"/>
      <c r="B93"/>
      <c r="C93"/>
      <c r="D93"/>
    </row>
    <row r="94" spans="1:4" x14ac:dyDescent="0.2">
      <c r="A94"/>
      <c r="B94"/>
      <c r="C94"/>
      <c r="D94"/>
    </row>
    <row r="95" spans="1:4" x14ac:dyDescent="0.2">
      <c r="A95"/>
      <c r="B95"/>
      <c r="C95"/>
      <c r="D95"/>
    </row>
    <row r="96" spans="1:4" x14ac:dyDescent="0.2">
      <c r="A96"/>
      <c r="B96"/>
      <c r="C96"/>
      <c r="D96"/>
    </row>
    <row r="97" spans="1:4" x14ac:dyDescent="0.2">
      <c r="A97"/>
      <c r="B97"/>
      <c r="C97"/>
      <c r="D97"/>
    </row>
    <row r="98" spans="1:4" x14ac:dyDescent="0.2">
      <c r="A98"/>
      <c r="B98"/>
      <c r="C98"/>
      <c r="D98"/>
    </row>
    <row r="99" spans="1:4" x14ac:dyDescent="0.2">
      <c r="A99"/>
      <c r="B99"/>
      <c r="C99"/>
      <c r="D99"/>
    </row>
    <row r="100" spans="1:4" x14ac:dyDescent="0.2">
      <c r="A100"/>
      <c r="B100"/>
      <c r="C100"/>
      <c r="D100"/>
    </row>
    <row r="101" spans="1:4" x14ac:dyDescent="0.2">
      <c r="A101"/>
      <c r="B101"/>
      <c r="C101"/>
      <c r="D101"/>
    </row>
    <row r="102" spans="1:4" x14ac:dyDescent="0.2">
      <c r="A102"/>
      <c r="B102"/>
      <c r="C102"/>
      <c r="D102"/>
    </row>
    <row r="103" spans="1:4" x14ac:dyDescent="0.2">
      <c r="A103"/>
      <c r="B103"/>
      <c r="C103"/>
      <c r="D103"/>
    </row>
    <row r="104" spans="1:4" x14ac:dyDescent="0.2">
      <c r="A104"/>
      <c r="B104"/>
      <c r="C104"/>
      <c r="D104"/>
    </row>
    <row r="105" spans="1:4" x14ac:dyDescent="0.2">
      <c r="A105"/>
      <c r="B105"/>
      <c r="C105"/>
      <c r="D105"/>
    </row>
    <row r="106" spans="1:4" x14ac:dyDescent="0.2">
      <c r="A106"/>
      <c r="B106"/>
      <c r="C106"/>
      <c r="D106"/>
    </row>
    <row r="107" spans="1:4" x14ac:dyDescent="0.2">
      <c r="A107"/>
      <c r="B107"/>
      <c r="C107"/>
      <c r="D107"/>
    </row>
    <row r="108" spans="1:4" x14ac:dyDescent="0.2">
      <c r="A108"/>
      <c r="B108"/>
      <c r="C108"/>
      <c r="D108"/>
    </row>
    <row r="109" spans="1:4" x14ac:dyDescent="0.2">
      <c r="A109"/>
      <c r="B109"/>
      <c r="C109"/>
      <c r="D109"/>
    </row>
    <row r="110" spans="1:4" x14ac:dyDescent="0.2">
      <c r="A110"/>
      <c r="B110"/>
      <c r="C110"/>
      <c r="D110"/>
    </row>
    <row r="111" spans="1:4" x14ac:dyDescent="0.2">
      <c r="A111"/>
      <c r="B111"/>
      <c r="C111"/>
      <c r="D111"/>
    </row>
    <row r="112" spans="1:4" x14ac:dyDescent="0.2">
      <c r="A112"/>
      <c r="B112"/>
      <c r="C112"/>
      <c r="D112"/>
    </row>
    <row r="113" spans="1:4" x14ac:dyDescent="0.2">
      <c r="A113"/>
      <c r="B113"/>
      <c r="C113"/>
      <c r="D113"/>
    </row>
    <row r="114" spans="1:4" x14ac:dyDescent="0.2">
      <c r="A114"/>
      <c r="B114"/>
      <c r="C114"/>
      <c r="D114"/>
    </row>
    <row r="115" spans="1:4" x14ac:dyDescent="0.2">
      <c r="A115"/>
      <c r="B115"/>
      <c r="C115"/>
      <c r="D115"/>
    </row>
    <row r="116" spans="1:4" x14ac:dyDescent="0.2">
      <c r="A116"/>
      <c r="B116"/>
      <c r="C116"/>
      <c r="D116"/>
    </row>
    <row r="117" spans="1:4" x14ac:dyDescent="0.2">
      <c r="A117"/>
      <c r="B117"/>
      <c r="C117"/>
      <c r="D117"/>
    </row>
    <row r="118" spans="1:4" x14ac:dyDescent="0.2">
      <c r="A118"/>
      <c r="B118"/>
      <c r="C118"/>
      <c r="D118"/>
    </row>
    <row r="119" spans="1:4" x14ac:dyDescent="0.2">
      <c r="A119"/>
      <c r="B119"/>
      <c r="C119"/>
      <c r="D119"/>
    </row>
    <row r="120" spans="1:4" x14ac:dyDescent="0.2">
      <c r="A120"/>
      <c r="B120"/>
      <c r="C120"/>
      <c r="D120"/>
    </row>
    <row r="121" spans="1:4" x14ac:dyDescent="0.2">
      <c r="A121"/>
      <c r="B121"/>
      <c r="C121"/>
      <c r="D121"/>
    </row>
    <row r="122" spans="1:4" x14ac:dyDescent="0.2">
      <c r="A122"/>
      <c r="B122"/>
      <c r="C122"/>
      <c r="D122"/>
    </row>
    <row r="123" spans="1:4" x14ac:dyDescent="0.2">
      <c r="A123"/>
      <c r="B123"/>
      <c r="C123"/>
      <c r="D123"/>
    </row>
    <row r="124" spans="1:4" x14ac:dyDescent="0.2">
      <c r="A124"/>
      <c r="B124"/>
      <c r="C124"/>
      <c r="D124"/>
    </row>
    <row r="125" spans="1:4" x14ac:dyDescent="0.2">
      <c r="A125"/>
      <c r="B125"/>
      <c r="C125"/>
      <c r="D125"/>
    </row>
    <row r="126" spans="1:4" x14ac:dyDescent="0.2">
      <c r="A126"/>
      <c r="B126"/>
      <c r="C126"/>
      <c r="D126"/>
    </row>
    <row r="127" spans="1:4" x14ac:dyDescent="0.2">
      <c r="A127"/>
      <c r="B127"/>
      <c r="C127"/>
      <c r="D127"/>
    </row>
    <row r="128" spans="1:4" x14ac:dyDescent="0.2">
      <c r="A128"/>
      <c r="B128"/>
      <c r="C128"/>
      <c r="D128"/>
    </row>
    <row r="129" spans="1:4" x14ac:dyDescent="0.2">
      <c r="A129"/>
      <c r="B129"/>
      <c r="C129"/>
      <c r="D129"/>
    </row>
    <row r="130" spans="1:4" x14ac:dyDescent="0.2">
      <c r="A130"/>
      <c r="B130"/>
      <c r="C130"/>
      <c r="D130"/>
    </row>
    <row r="131" spans="1:4" x14ac:dyDescent="0.2">
      <c r="A131"/>
      <c r="B131"/>
      <c r="C131"/>
      <c r="D131"/>
    </row>
    <row r="132" spans="1:4" x14ac:dyDescent="0.2">
      <c r="A132"/>
      <c r="B132"/>
      <c r="C132"/>
      <c r="D132"/>
    </row>
    <row r="133" spans="1:4" x14ac:dyDescent="0.2">
      <c r="A133"/>
      <c r="B133"/>
      <c r="C133"/>
      <c r="D133"/>
    </row>
    <row r="134" spans="1:4" x14ac:dyDescent="0.2">
      <c r="A134"/>
      <c r="B134"/>
      <c r="C134"/>
      <c r="D134"/>
    </row>
    <row r="135" spans="1:4" x14ac:dyDescent="0.2">
      <c r="A135"/>
      <c r="B135"/>
      <c r="C135"/>
      <c r="D135"/>
    </row>
    <row r="136" spans="1:4" x14ac:dyDescent="0.2">
      <c r="A136"/>
      <c r="B136"/>
      <c r="C136"/>
      <c r="D136"/>
    </row>
    <row r="137" spans="1:4" x14ac:dyDescent="0.2">
      <c r="A137"/>
      <c r="B137"/>
      <c r="C137"/>
      <c r="D137"/>
    </row>
    <row r="138" spans="1:4" x14ac:dyDescent="0.2">
      <c r="A138"/>
      <c r="B138"/>
      <c r="C138"/>
      <c r="D138"/>
    </row>
    <row r="139" spans="1:4" x14ac:dyDescent="0.2">
      <c r="A139"/>
      <c r="B139"/>
      <c r="C139"/>
      <c r="D139"/>
    </row>
    <row r="140" spans="1:4" x14ac:dyDescent="0.2">
      <c r="A140"/>
      <c r="B140"/>
      <c r="C140"/>
      <c r="D140"/>
    </row>
    <row r="141" spans="1:4" x14ac:dyDescent="0.2">
      <c r="A141"/>
      <c r="B141"/>
      <c r="C141"/>
      <c r="D141"/>
    </row>
    <row r="142" spans="1:4" x14ac:dyDescent="0.2">
      <c r="A142"/>
      <c r="B142"/>
      <c r="C142"/>
      <c r="D142"/>
    </row>
    <row r="143" spans="1:4" x14ac:dyDescent="0.2">
      <c r="A143"/>
      <c r="B143"/>
      <c r="C143"/>
      <c r="D143"/>
    </row>
    <row r="144" spans="1:4" x14ac:dyDescent="0.2">
      <c r="A144"/>
      <c r="B144"/>
      <c r="C144"/>
      <c r="D144"/>
    </row>
    <row r="145" spans="1:4" x14ac:dyDescent="0.2">
      <c r="A145"/>
      <c r="B145"/>
      <c r="C145"/>
      <c r="D145"/>
    </row>
    <row r="146" spans="1:4" x14ac:dyDescent="0.2">
      <c r="A146"/>
      <c r="B146"/>
      <c r="C146"/>
      <c r="D146"/>
    </row>
    <row r="147" spans="1:4" x14ac:dyDescent="0.2">
      <c r="A147"/>
      <c r="B147"/>
      <c r="C147"/>
      <c r="D147"/>
    </row>
    <row r="148" spans="1:4" x14ac:dyDescent="0.2">
      <c r="A148"/>
      <c r="B148"/>
      <c r="C148"/>
      <c r="D148"/>
    </row>
    <row r="149" spans="1:4" x14ac:dyDescent="0.2">
      <c r="A149"/>
      <c r="B149"/>
      <c r="C149"/>
      <c r="D149"/>
    </row>
    <row r="150" spans="1:4" x14ac:dyDescent="0.2">
      <c r="A150"/>
      <c r="B150"/>
      <c r="C150"/>
      <c r="D150"/>
    </row>
    <row r="151" spans="1:4" x14ac:dyDescent="0.2">
      <c r="A151"/>
      <c r="B151"/>
      <c r="C151"/>
      <c r="D151"/>
    </row>
    <row r="152" spans="1:4" x14ac:dyDescent="0.2">
      <c r="A152"/>
      <c r="B152"/>
      <c r="C152"/>
      <c r="D152"/>
    </row>
    <row r="153" spans="1:4" x14ac:dyDescent="0.2">
      <c r="A153"/>
      <c r="B153"/>
      <c r="C153"/>
      <c r="D153"/>
    </row>
    <row r="154" spans="1:4" x14ac:dyDescent="0.2">
      <c r="A154"/>
      <c r="B154"/>
      <c r="C154"/>
      <c r="D154"/>
    </row>
    <row r="155" spans="1:4" x14ac:dyDescent="0.2">
      <c r="A155"/>
      <c r="B155"/>
      <c r="C155"/>
      <c r="D155"/>
    </row>
    <row r="156" spans="1:4" x14ac:dyDescent="0.2">
      <c r="A156"/>
      <c r="B156"/>
      <c r="C156"/>
      <c r="D156"/>
    </row>
    <row r="157" spans="1:4" x14ac:dyDescent="0.2">
      <c r="A157"/>
      <c r="B157"/>
      <c r="C157"/>
      <c r="D157"/>
    </row>
    <row r="158" spans="1:4" x14ac:dyDescent="0.2">
      <c r="A158"/>
      <c r="B158"/>
      <c r="C158"/>
      <c r="D158"/>
    </row>
    <row r="159" spans="1:4" x14ac:dyDescent="0.2">
      <c r="A159"/>
      <c r="B159"/>
      <c r="C159"/>
      <c r="D159"/>
    </row>
    <row r="160" spans="1:4" x14ac:dyDescent="0.2">
      <c r="A160"/>
      <c r="B160"/>
      <c r="C160"/>
      <c r="D160"/>
    </row>
    <row r="161" spans="1:4" x14ac:dyDescent="0.2">
      <c r="A161"/>
      <c r="B161"/>
      <c r="C161"/>
      <c r="D161"/>
    </row>
    <row r="162" spans="1:4" x14ac:dyDescent="0.2">
      <c r="A162"/>
      <c r="B162"/>
      <c r="C162"/>
      <c r="D162"/>
    </row>
    <row r="163" spans="1:4" x14ac:dyDescent="0.2">
      <c r="A163"/>
      <c r="B163"/>
      <c r="C163"/>
      <c r="D163"/>
    </row>
    <row r="164" spans="1:4" x14ac:dyDescent="0.2">
      <c r="A164"/>
      <c r="B164"/>
      <c r="C164"/>
      <c r="D164"/>
    </row>
    <row r="165" spans="1:4" x14ac:dyDescent="0.2">
      <c r="A165"/>
      <c r="B165"/>
      <c r="C165"/>
      <c r="D165"/>
    </row>
    <row r="166" spans="1:4" x14ac:dyDescent="0.2">
      <c r="A166"/>
      <c r="B166"/>
      <c r="C166"/>
      <c r="D166"/>
    </row>
    <row r="167" spans="1:4" x14ac:dyDescent="0.2">
      <c r="A167"/>
      <c r="B167"/>
      <c r="C167"/>
      <c r="D167"/>
    </row>
    <row r="168" spans="1:4" x14ac:dyDescent="0.2">
      <c r="A168"/>
      <c r="B168"/>
      <c r="C168"/>
      <c r="D168"/>
    </row>
    <row r="169" spans="1:4" x14ac:dyDescent="0.2">
      <c r="A169"/>
      <c r="B169"/>
      <c r="C169"/>
      <c r="D169"/>
    </row>
    <row r="170" spans="1:4" x14ac:dyDescent="0.2">
      <c r="A170"/>
      <c r="B170"/>
      <c r="C170"/>
      <c r="D170"/>
    </row>
    <row r="171" spans="1:4" x14ac:dyDescent="0.2">
      <c r="A171"/>
      <c r="B171"/>
      <c r="C171"/>
      <c r="D171"/>
    </row>
    <row r="172" spans="1:4" x14ac:dyDescent="0.2">
      <c r="A172"/>
      <c r="B172"/>
      <c r="C172"/>
      <c r="D172"/>
    </row>
    <row r="173" spans="1:4" x14ac:dyDescent="0.2">
      <c r="A173"/>
      <c r="B173"/>
      <c r="C173"/>
      <c r="D173"/>
    </row>
    <row r="174" spans="1:4" x14ac:dyDescent="0.2">
      <c r="A174"/>
      <c r="B174"/>
      <c r="C174"/>
      <c r="D174"/>
    </row>
    <row r="175" spans="1:4" x14ac:dyDescent="0.2">
      <c r="A175"/>
      <c r="B175"/>
      <c r="C175"/>
      <c r="D175"/>
    </row>
    <row r="176" spans="1:4" x14ac:dyDescent="0.2">
      <c r="A176"/>
      <c r="B176"/>
      <c r="C176"/>
      <c r="D176"/>
    </row>
    <row r="177" spans="1:4" x14ac:dyDescent="0.2">
      <c r="A177"/>
      <c r="B177"/>
      <c r="C177"/>
      <c r="D177"/>
    </row>
    <row r="178" spans="1:4" x14ac:dyDescent="0.2">
      <c r="A178"/>
      <c r="B178"/>
      <c r="C178"/>
      <c r="D178"/>
    </row>
    <row r="179" spans="1:4" x14ac:dyDescent="0.2">
      <c r="A179"/>
      <c r="B179"/>
      <c r="C179"/>
      <c r="D179"/>
    </row>
    <row r="180" spans="1:4" x14ac:dyDescent="0.2">
      <c r="A180"/>
      <c r="B180"/>
      <c r="C180"/>
      <c r="D180"/>
    </row>
    <row r="181" spans="1:4" x14ac:dyDescent="0.2">
      <c r="A181"/>
      <c r="B181"/>
      <c r="C181"/>
      <c r="D181"/>
    </row>
    <row r="182" spans="1:4" x14ac:dyDescent="0.2">
      <c r="A182"/>
      <c r="B182"/>
      <c r="C182"/>
      <c r="D182"/>
    </row>
    <row r="183" spans="1:4" x14ac:dyDescent="0.2">
      <c r="A183"/>
      <c r="B183"/>
      <c r="C183"/>
      <c r="D183"/>
    </row>
    <row r="184" spans="1:4" x14ac:dyDescent="0.2">
      <c r="A184"/>
      <c r="B184"/>
      <c r="C184"/>
      <c r="D184"/>
    </row>
    <row r="185" spans="1:4" x14ac:dyDescent="0.2">
      <c r="A185"/>
      <c r="B185"/>
      <c r="C185"/>
      <c r="D185"/>
    </row>
    <row r="186" spans="1:4" x14ac:dyDescent="0.2">
      <c r="A186"/>
      <c r="B186"/>
      <c r="C186"/>
      <c r="D186"/>
    </row>
    <row r="187" spans="1:4" x14ac:dyDescent="0.2">
      <c r="A187"/>
      <c r="B187"/>
      <c r="C187"/>
      <c r="D187"/>
    </row>
    <row r="188" spans="1:4" x14ac:dyDescent="0.2">
      <c r="A188"/>
      <c r="B188"/>
      <c r="C188"/>
      <c r="D188"/>
    </row>
    <row r="189" spans="1:4" x14ac:dyDescent="0.2">
      <c r="A189"/>
      <c r="B189"/>
      <c r="C189"/>
      <c r="D189"/>
    </row>
    <row r="190" spans="1:4" x14ac:dyDescent="0.2">
      <c r="A190"/>
      <c r="B190"/>
      <c r="C190"/>
      <c r="D190"/>
    </row>
    <row r="191" spans="1:4" x14ac:dyDescent="0.2">
      <c r="A191"/>
      <c r="B191"/>
      <c r="C191"/>
      <c r="D191"/>
    </row>
    <row r="192" spans="1:4" x14ac:dyDescent="0.2">
      <c r="A192"/>
      <c r="B192"/>
      <c r="C192"/>
      <c r="D192"/>
    </row>
    <row r="193" spans="1:4" x14ac:dyDescent="0.2">
      <c r="A193"/>
      <c r="B193"/>
      <c r="C193"/>
      <c r="D193"/>
    </row>
    <row r="194" spans="1:4" x14ac:dyDescent="0.2">
      <c r="A194"/>
      <c r="B194"/>
      <c r="C194"/>
      <c r="D194"/>
    </row>
    <row r="195" spans="1:4" x14ac:dyDescent="0.2">
      <c r="A195"/>
      <c r="B195"/>
      <c r="C195"/>
      <c r="D195"/>
    </row>
    <row r="196" spans="1:4" x14ac:dyDescent="0.2">
      <c r="A196"/>
      <c r="B196"/>
      <c r="C196"/>
      <c r="D196"/>
    </row>
    <row r="197" spans="1:4" x14ac:dyDescent="0.2">
      <c r="A197"/>
      <c r="B197"/>
      <c r="C197"/>
      <c r="D197"/>
    </row>
    <row r="198" spans="1:4" x14ac:dyDescent="0.2">
      <c r="A198"/>
      <c r="B198"/>
      <c r="C198"/>
      <c r="D198"/>
    </row>
    <row r="199" spans="1:4" x14ac:dyDescent="0.2">
      <c r="A199"/>
      <c r="B199"/>
      <c r="C199"/>
      <c r="D199"/>
    </row>
    <row r="200" spans="1:4" x14ac:dyDescent="0.2">
      <c r="A200"/>
      <c r="B200"/>
      <c r="C200"/>
      <c r="D200"/>
    </row>
    <row r="201" spans="1:4" x14ac:dyDescent="0.2">
      <c r="A201"/>
      <c r="B201"/>
      <c r="C201"/>
      <c r="D201"/>
    </row>
    <row r="202" spans="1:4" x14ac:dyDescent="0.2">
      <c r="A202"/>
      <c r="B202"/>
      <c r="C202"/>
      <c r="D202"/>
    </row>
    <row r="203" spans="1:4" x14ac:dyDescent="0.2">
      <c r="A203"/>
      <c r="B203"/>
      <c r="C203"/>
      <c r="D203"/>
    </row>
    <row r="204" spans="1:4" x14ac:dyDescent="0.2">
      <c r="A204"/>
      <c r="B204"/>
      <c r="C204"/>
      <c r="D204"/>
    </row>
    <row r="205" spans="1:4" x14ac:dyDescent="0.2">
      <c r="A205"/>
      <c r="B205"/>
      <c r="C205"/>
      <c r="D205"/>
    </row>
    <row r="206" spans="1:4" x14ac:dyDescent="0.2">
      <c r="A206"/>
      <c r="B206"/>
      <c r="C206"/>
      <c r="D206"/>
    </row>
    <row r="207" spans="1:4" x14ac:dyDescent="0.2">
      <c r="A207"/>
      <c r="B207"/>
      <c r="C207"/>
      <c r="D207"/>
    </row>
    <row r="208" spans="1:4" x14ac:dyDescent="0.2">
      <c r="A208"/>
      <c r="B208"/>
      <c r="C208"/>
      <c r="D208"/>
    </row>
    <row r="209" spans="1:4" x14ac:dyDescent="0.2">
      <c r="A209"/>
      <c r="B209"/>
      <c r="C209"/>
      <c r="D209"/>
    </row>
    <row r="210" spans="1:4" x14ac:dyDescent="0.2">
      <c r="A210"/>
      <c r="B210"/>
      <c r="C210"/>
      <c r="D210"/>
    </row>
    <row r="211" spans="1:4" x14ac:dyDescent="0.2">
      <c r="A211"/>
      <c r="B211"/>
      <c r="C211"/>
      <c r="D211"/>
    </row>
    <row r="212" spans="1:4" x14ac:dyDescent="0.2">
      <c r="A212"/>
      <c r="B212"/>
      <c r="C212"/>
      <c r="D212"/>
    </row>
    <row r="213" spans="1:4" x14ac:dyDescent="0.2">
      <c r="A213"/>
      <c r="B213"/>
      <c r="C213"/>
      <c r="D213"/>
    </row>
    <row r="214" spans="1:4" x14ac:dyDescent="0.2">
      <c r="A214"/>
      <c r="B214"/>
      <c r="C214"/>
      <c r="D214"/>
    </row>
    <row r="215" spans="1:4" x14ac:dyDescent="0.2">
      <c r="A215"/>
      <c r="B215"/>
      <c r="C215"/>
      <c r="D215"/>
    </row>
    <row r="216" spans="1:4" x14ac:dyDescent="0.2">
      <c r="A216"/>
      <c r="B216"/>
      <c r="C216"/>
      <c r="D216"/>
    </row>
    <row r="217" spans="1:4" x14ac:dyDescent="0.2">
      <c r="A217"/>
      <c r="B217"/>
      <c r="C217"/>
      <c r="D217"/>
    </row>
    <row r="218" spans="1:4" x14ac:dyDescent="0.2">
      <c r="A218"/>
      <c r="B218"/>
      <c r="C218"/>
      <c r="D218"/>
    </row>
    <row r="219" spans="1:4" x14ac:dyDescent="0.2">
      <c r="A219"/>
      <c r="B219"/>
      <c r="C219"/>
      <c r="D219"/>
    </row>
    <row r="220" spans="1:4" x14ac:dyDescent="0.2">
      <c r="A220"/>
      <c r="B220"/>
      <c r="C220"/>
      <c r="D220"/>
    </row>
    <row r="221" spans="1:4" x14ac:dyDescent="0.2">
      <c r="A221"/>
      <c r="B221"/>
      <c r="C221"/>
      <c r="D221"/>
    </row>
    <row r="222" spans="1:4" x14ac:dyDescent="0.2">
      <c r="A222"/>
      <c r="B222"/>
      <c r="C222"/>
      <c r="D222"/>
    </row>
    <row r="223" spans="1:4" x14ac:dyDescent="0.2">
      <c r="A223"/>
      <c r="B223"/>
      <c r="C223"/>
      <c r="D223"/>
    </row>
    <row r="224" spans="1:4" x14ac:dyDescent="0.2">
      <c r="A224"/>
      <c r="B224"/>
      <c r="C224"/>
      <c r="D224"/>
    </row>
    <row r="225" spans="1:4" x14ac:dyDescent="0.2">
      <c r="A225"/>
      <c r="B225"/>
      <c r="C225"/>
      <c r="D225"/>
    </row>
    <row r="226" spans="1:4" x14ac:dyDescent="0.2">
      <c r="A226"/>
      <c r="B226"/>
      <c r="C226"/>
      <c r="D226"/>
    </row>
    <row r="227" spans="1:4" x14ac:dyDescent="0.2">
      <c r="A227"/>
      <c r="B227"/>
      <c r="C227"/>
      <c r="D227"/>
    </row>
    <row r="228" spans="1:4" x14ac:dyDescent="0.2">
      <c r="A228"/>
      <c r="B228"/>
      <c r="C228"/>
      <c r="D228"/>
    </row>
    <row r="229" spans="1:4" x14ac:dyDescent="0.2">
      <c r="A229"/>
      <c r="B229"/>
      <c r="C229"/>
      <c r="D229"/>
    </row>
    <row r="230" spans="1:4" x14ac:dyDescent="0.2">
      <c r="A230"/>
      <c r="B230"/>
      <c r="C230"/>
      <c r="D230"/>
    </row>
    <row r="231" spans="1:4" x14ac:dyDescent="0.2">
      <c r="A231"/>
      <c r="B231"/>
      <c r="C231"/>
      <c r="D2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17C-F576-49B0-89D3-FF1B5CC58A98}">
  <dimension ref="A1:R95"/>
  <sheetViews>
    <sheetView showGridLines="0" showRowColHeaders="0" workbookViewId="0">
      <selection activeCell="K3" sqref="K3"/>
    </sheetView>
  </sheetViews>
  <sheetFormatPr defaultRowHeight="12.85" x14ac:dyDescent="0.2"/>
  <cols>
    <col min="1" max="1" width="12.5" bestFit="1" customWidth="1"/>
    <col min="2" max="2" width="25.875" customWidth="1"/>
    <col min="6" max="6" width="13.125" bestFit="1" customWidth="1"/>
    <col min="7" max="7" width="25.75" customWidth="1"/>
    <col min="8" max="8" width="20.5" customWidth="1"/>
    <col min="10" max="10" width="9.5" bestFit="1" customWidth="1"/>
    <col min="11" max="11" width="23" customWidth="1"/>
  </cols>
  <sheetData>
    <row r="1" spans="1:18" ht="32.799999999999997" x14ac:dyDescent="0.5">
      <c r="A1" s="33"/>
      <c r="B1" s="34" t="s">
        <v>82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</row>
    <row r="2" spans="1:18" s="32" customFormat="1" ht="22.85" x14ac:dyDescent="0.35">
      <c r="A2" s="36"/>
      <c r="B2" s="37" t="s">
        <v>50</v>
      </c>
      <c r="C2" s="38"/>
      <c r="D2" s="38"/>
      <c r="E2" s="38"/>
      <c r="F2" s="38"/>
      <c r="G2" s="37" t="s">
        <v>51</v>
      </c>
      <c r="H2" s="39"/>
      <c r="I2" s="38"/>
      <c r="J2" s="38"/>
      <c r="K2" s="37" t="s">
        <v>0</v>
      </c>
      <c r="L2" s="38"/>
      <c r="M2" s="38"/>
      <c r="N2" s="38"/>
      <c r="O2" s="38"/>
      <c r="P2" s="38"/>
      <c r="Q2" s="38"/>
      <c r="R2" s="40"/>
    </row>
    <row r="3" spans="1:18" s="32" customFormat="1" ht="15.7" x14ac:dyDescent="0.25">
      <c r="A3" s="36"/>
      <c r="B3" s="41" t="s">
        <v>21</v>
      </c>
      <c r="C3" s="38"/>
      <c r="D3" s="38"/>
      <c r="E3" s="38"/>
      <c r="F3" s="38"/>
      <c r="G3" s="41" t="s">
        <v>24</v>
      </c>
      <c r="H3" s="38"/>
      <c r="I3" s="38"/>
      <c r="J3" s="38"/>
      <c r="K3" s="41" t="s">
        <v>42</v>
      </c>
      <c r="L3" s="38"/>
      <c r="M3" s="38"/>
      <c r="N3" s="38"/>
      <c r="O3" s="38"/>
      <c r="P3" s="38"/>
      <c r="Q3" s="38"/>
      <c r="R3" s="40"/>
    </row>
    <row r="4" spans="1:18" x14ac:dyDescent="0.2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4"/>
    </row>
    <row r="5" spans="1:18" x14ac:dyDescent="0.2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4"/>
    </row>
    <row r="6" spans="1:18" x14ac:dyDescent="0.2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4"/>
    </row>
    <row r="7" spans="1:18" x14ac:dyDescent="0.2">
      <c r="A7" s="42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4"/>
    </row>
    <row r="8" spans="1:18" x14ac:dyDescent="0.2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4"/>
    </row>
    <row r="9" spans="1:18" x14ac:dyDescent="0.2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4"/>
    </row>
    <row r="10" spans="1:18" x14ac:dyDescent="0.2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4"/>
    </row>
    <row r="11" spans="1:18" x14ac:dyDescent="0.2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4"/>
    </row>
    <row r="12" spans="1:18" x14ac:dyDescent="0.2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4"/>
    </row>
    <row r="13" spans="1:18" x14ac:dyDescent="0.2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4"/>
    </row>
    <row r="14" spans="1:18" x14ac:dyDescent="0.2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</row>
    <row r="15" spans="1:18" x14ac:dyDescent="0.2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</row>
    <row r="16" spans="1:18" x14ac:dyDescent="0.2">
      <c r="A16" s="42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/>
    </row>
    <row r="17" spans="1:18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</row>
    <row r="18" spans="1:18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</row>
    <row r="20" spans="1:18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</row>
    <row r="21" spans="1:18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</row>
    <row r="22" spans="1:18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</row>
    <row r="23" spans="1:18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</row>
    <row r="24" spans="1:18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</row>
    <row r="25" spans="1:18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</row>
    <row r="26" spans="1:18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</row>
    <row r="27" spans="1:18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</row>
    <row r="28" spans="1:18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/>
    </row>
    <row r="29" spans="1:18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</row>
    <row r="30" spans="1:18" x14ac:dyDescent="0.2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4"/>
    </row>
    <row r="31" spans="1:18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4"/>
    </row>
    <row r="32" spans="1:18" x14ac:dyDescent="0.2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</row>
    <row r="33" spans="1:18" x14ac:dyDescent="0.2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4"/>
    </row>
    <row r="34" spans="1:18" x14ac:dyDescent="0.2">
      <c r="A34" s="42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4"/>
    </row>
    <row r="35" spans="1:18" x14ac:dyDescent="0.2">
      <c r="A35" s="42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4"/>
    </row>
    <row r="36" spans="1:18" x14ac:dyDescent="0.2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4"/>
    </row>
    <row r="37" spans="1:18" x14ac:dyDescent="0.2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4"/>
    </row>
    <row r="38" spans="1:18" ht="13.55" thickBot="1" x14ac:dyDescent="0.25">
      <c r="A38" s="4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46"/>
    </row>
    <row r="95" spans="1:11" x14ac:dyDescent="0.2">
      <c r="A95" s="4" t="s">
        <v>60</v>
      </c>
      <c r="B95" s="25" cm="1">
        <f t="array" ref="B95">SUMPRODUCT(
  N((Data[ [ Sales] ]&lt;&gt;"")*(ISNUMBER(Data[ [ Sales] ] ))*Data[ [ Sales] ]) *
  ( (Data[Segment]=$B$3) + ($B$3="") ) *
  ( (Data[Country]=$G$3) + ($G$3="") ) *
  ( (Data[Product]=$K$3) + ($K$3="") )
)</f>
        <v>88729.95</v>
      </c>
      <c r="F95" t="s">
        <v>61</v>
      </c>
      <c r="G95" s="25" cm="1">
        <f t="array" ref="G95">SUMPRODUCT(
N((Data[COGS]&lt;&gt;"")*(ISNUMBER(Data[COGS]))*Data[COGS])*
((Data[Segment]=$B$3)+($B$3=""))*
((Data[Country]=$G$3)+($G$3=""))*
((Data[Product]=$K$3)+($K$3=""))
)</f>
        <v>63890</v>
      </c>
      <c r="H95" s="25"/>
      <c r="J95" t="s">
        <v>78</v>
      </c>
      <c r="K95" s="25" cm="1">
        <f t="array" ref="K95">SUMPRODUCT(
N((Data[Profit]&lt;&gt;"")*(ISNUMBER(Data[Profit]))*Data[Profit])*
((Data[Segment]=$B$3)+($B$3=""))*
((Data[Country]=$G$3)+($G$3=""))*
((Data[Product]=$K$3)+($K$3=""))
)</f>
        <v>24839.949999999997</v>
      </c>
    </row>
  </sheetData>
  <mergeCells count="1">
    <mergeCell ref="B1:Q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E77DC852-BBBB-4534-B94A-DC2EB38961A5}">
          <x14:formula1>
            <xm:f>'Cleaned Data'!$W$11:$W$16</xm:f>
          </x14:formula1>
          <xm:sqref>B3 B4:B5</xm:sqref>
        </x14:dataValidation>
        <x14:dataValidation type="list" showInputMessage="1" showErrorMessage="1" xr:uid="{CD9898D9-5E7A-4B6F-9965-590113DA076E}">
          <x14:formula1>
            <xm:f>'Cleaned Data'!$W$20:$W$25</xm:f>
          </x14:formula1>
          <xm:sqref>G3:H3 G4:H5 H95</xm:sqref>
        </x14:dataValidation>
        <x14:dataValidation type="list" allowBlank="1" showInputMessage="1" showErrorMessage="1" xr:uid="{A8F3A635-1CCE-49FC-AA41-CF26B768FA25}">
          <x14:formula1>
            <xm:f>'Cleaned Data'!$W$29:$W$35</xm:f>
          </x14:formula1>
          <xm:sqref>K3 K4:K5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Cleaned Data</vt:lpstr>
      <vt:lpstr>Report</vt:lpstr>
      <vt:lpstr>Dashboard</vt:lpstr>
      <vt:lpstr>country</vt:lpstr>
      <vt:lpstr>product</vt:lpstr>
      <vt:lpstr>segment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 chiro</dc:creator>
  <cp:keywords/>
  <dc:description/>
  <cp:lastModifiedBy>kaka chiro</cp:lastModifiedBy>
  <cp:revision/>
  <dcterms:created xsi:type="dcterms:W3CDTF">2024-10-02T07:42:44Z</dcterms:created>
  <dcterms:modified xsi:type="dcterms:W3CDTF">2025-07-09T12:25:38Z</dcterms:modified>
  <cp:category/>
  <cp:contentStatus/>
</cp:coreProperties>
</file>